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20490" windowHeight="6825" tabRatio="940" activeTab="10"/>
  </bookViews>
  <sheets>
    <sheet name="Cálculo de BDI" sheetId="5" r:id="rId1"/>
    <sheet name="Cálculo de BDI DIF" sheetId="21" r:id="rId2"/>
    <sheet name="Orçamento resumido" sheetId="6" r:id="rId3"/>
    <sheet name="Planilha orçamentária" sheetId="4" r:id="rId4"/>
    <sheet name="Mapa de Cotação" sheetId="7" state="hidden" r:id="rId5"/>
    <sheet name="Composições Unitárias" sheetId="8" r:id="rId6"/>
    <sheet name="Curva ABC" sheetId="11" r:id="rId7"/>
    <sheet name="Cronograma Físico Financeiro" sheetId="9" r:id="rId8"/>
    <sheet name="Cronograma Descritivo" sheetId="12" r:id="rId9"/>
    <sheet name="QUANTITATIVO" sheetId="29" r:id="rId10"/>
    <sheet name="DECLARAÇÃO" sheetId="13" r:id="rId11"/>
  </sheets>
  <externalReferences>
    <externalReference r:id="rId12"/>
    <externalReference r:id="rId13"/>
  </externalReferences>
  <definedNames>
    <definedName name="_xlnm._FilterDatabase" localSheetId="5" hidden="1">'Composições Unitárias'!$A$14:$G$25</definedName>
    <definedName name="_xlnm._FilterDatabase" localSheetId="6" hidden="1">'Curva ABC'!$A$12:$M$420</definedName>
    <definedName name="_xlnm._FilterDatabase" localSheetId="2" hidden="1">'Orçamento resumido'!$A$17:$F$28</definedName>
    <definedName name="_xlnm._FilterDatabase" localSheetId="3" hidden="1">'Planilha orçamentária'!$A$11:$K$2386</definedName>
    <definedName name="_xlnm._FilterDatabase" localSheetId="9" hidden="1">QUANTITATIVO!$A$11:$K$2386</definedName>
    <definedName name="_xlnm.Print_Area" localSheetId="0">'Cálculo de BDI'!$B$1:$E$44</definedName>
    <definedName name="_xlnm.Print_Area" localSheetId="1">'Cálculo de BDI DIF'!$B$1:$E$41</definedName>
    <definedName name="_xlnm.Print_Area" localSheetId="5">'Composições Unitárias'!$A$1:$G$3113</definedName>
    <definedName name="_xlnm.Print_Area" localSheetId="8">'Cronograma Descritivo'!$A$1:$C$319</definedName>
    <definedName name="_xlnm.Print_Area" localSheetId="7">'Cronograma Físico Financeiro'!$A$1:$X$48</definedName>
    <definedName name="_xlnm.Print_Area" localSheetId="6">'Curva ABC'!$A$1:$M$428</definedName>
    <definedName name="_xlnm.Print_Area" localSheetId="4">'Mapa de Cotação'!$B$1:$L$91</definedName>
    <definedName name="_xlnm.Print_Area" localSheetId="2">'Orçamento resumido'!$B$1:$F$36</definedName>
    <definedName name="_xlnm.Print_Area" localSheetId="3">'Planilha orçamentária'!$B$1:$K$2497</definedName>
    <definedName name="_xlnm.Print_Area" localSheetId="9">QUANTITATIVO!$B$1:$K$2497</definedName>
    <definedName name="ET">#N/A</definedName>
    <definedName name="ET_2">#N/A</definedName>
    <definedName name="fim">#N/A</definedName>
    <definedName name="fim_2">#N/A</definedName>
    <definedName name="RR">#N/A</definedName>
    <definedName name="RR_2">#N/A</definedName>
    <definedName name="_xlnm.Print_Titles" localSheetId="7">'Cronograma Físico Financeiro'!$A:$D</definedName>
    <definedName name="_xlnm.Print_Titles" localSheetId="4">'Mapa de Cotação'!$1:$12</definedName>
    <definedName name="_xlnm.Print_Titles" localSheetId="2">'Orçamento resumido'!$15:$17</definedName>
    <definedName name="TOTAL">#N/A</definedName>
    <definedName name="TOTAL_2">#N/A</definedName>
    <definedName name="TT">#N/A</definedName>
    <definedName name="TT_2">#N/A</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1" i="9" l="1"/>
  <c r="J19" i="9"/>
  <c r="H2481" i="29"/>
  <c r="H2479" i="29"/>
  <c r="H2477" i="29"/>
  <c r="H2475" i="29"/>
  <c r="H2472" i="29"/>
  <c r="H2470" i="29"/>
  <c r="H2468" i="29"/>
  <c r="H2466" i="29"/>
  <c r="H2464" i="29"/>
  <c r="H2462" i="29"/>
  <c r="H2460" i="29"/>
  <c r="H2458" i="29"/>
  <c r="H2456" i="29"/>
  <c r="H2453" i="29"/>
  <c r="H2451" i="29"/>
  <c r="H2449" i="29"/>
  <c r="H2447" i="29"/>
  <c r="H2445" i="29"/>
  <c r="H2442" i="29"/>
  <c r="H2440" i="29"/>
  <c r="H2438" i="29"/>
  <c r="H2436" i="29"/>
  <c r="H2434" i="29"/>
  <c r="H2431" i="29"/>
  <c r="H2429" i="29"/>
  <c r="H2427" i="29"/>
  <c r="H2425" i="29"/>
  <c r="H2418" i="29"/>
  <c r="H2416" i="29"/>
  <c r="H2414" i="29"/>
  <c r="H2412" i="29"/>
  <c r="H2409" i="29"/>
  <c r="H2407" i="29"/>
  <c r="H2405" i="29"/>
  <c r="H2403" i="29"/>
  <c r="H2401" i="29"/>
  <c r="H2399" i="29"/>
  <c r="H2397" i="29"/>
  <c r="H2394" i="29"/>
  <c r="H2392" i="29"/>
  <c r="H2391" i="29"/>
  <c r="H2390" i="29"/>
  <c r="H2386" i="29"/>
  <c r="H2385" i="29"/>
  <c r="H2384" i="29"/>
  <c r="H2383" i="29"/>
  <c r="H2382" i="29"/>
  <c r="E2381" i="29"/>
  <c r="H2377" i="29"/>
  <c r="H2376" i="29"/>
  <c r="H2375" i="29"/>
  <c r="H2374" i="29"/>
  <c r="H2373" i="29"/>
  <c r="E2372" i="29"/>
  <c r="H2371" i="29"/>
  <c r="H2370" i="29"/>
  <c r="H2369" i="29"/>
  <c r="H2368" i="29"/>
  <c r="H2367" i="29"/>
  <c r="H2366" i="29"/>
  <c r="H2365" i="29"/>
  <c r="H2364" i="29"/>
  <c r="H2363" i="29"/>
  <c r="H2362" i="29"/>
  <c r="H2355" i="29"/>
  <c r="H2350" i="29"/>
  <c r="H2348" i="29"/>
  <c r="H2346" i="29"/>
  <c r="H2344" i="29"/>
  <c r="H2342" i="29"/>
  <c r="H2340" i="29"/>
  <c r="H2333" i="29"/>
  <c r="H2332" i="29"/>
  <c r="H2329" i="29"/>
  <c r="H2328" i="29"/>
  <c r="H2327" i="29"/>
  <c r="H2326" i="29"/>
  <c r="H2325" i="29"/>
  <c r="H2324" i="29"/>
  <c r="H2323" i="29"/>
  <c r="H2322" i="29"/>
  <c r="H2321" i="29"/>
  <c r="H2320" i="29"/>
  <c r="H2319" i="29"/>
  <c r="H2318" i="29"/>
  <c r="H2309" i="29"/>
  <c r="H2308" i="29"/>
  <c r="H2307" i="29"/>
  <c r="H2306" i="29"/>
  <c r="H2305" i="29"/>
  <c r="H2304" i="29"/>
  <c r="H2303" i="29"/>
  <c r="H2302" i="29"/>
  <c r="H2297" i="29"/>
  <c r="H2296" i="29"/>
  <c r="H2295" i="29"/>
  <c r="H2294" i="29"/>
  <c r="H2293" i="29"/>
  <c r="H2292" i="29"/>
  <c r="H2291" i="29"/>
  <c r="H2290" i="29"/>
  <c r="H2289" i="29"/>
  <c r="H2288" i="29"/>
  <c r="H2287" i="29"/>
  <c r="H2286" i="29"/>
  <c r="H2285" i="29"/>
  <c r="H2284" i="29"/>
  <c r="H2283" i="29"/>
  <c r="H2282" i="29"/>
  <c r="H2279" i="29"/>
  <c r="H2278" i="29"/>
  <c r="H2277" i="29"/>
  <c r="H2276" i="29"/>
  <c r="H2275" i="29"/>
  <c r="H2274" i="29"/>
  <c r="H2273" i="29"/>
  <c r="H2272" i="29"/>
  <c r="H2271" i="29"/>
  <c r="H2270" i="29"/>
  <c r="H2267" i="29"/>
  <c r="H2266" i="29"/>
  <c r="H2265" i="29"/>
  <c r="H2264" i="29"/>
  <c r="H2263" i="29"/>
  <c r="H2262" i="29"/>
  <c r="H2261" i="29"/>
  <c r="H2260" i="29"/>
  <c r="H2259" i="29"/>
  <c r="H2258" i="29"/>
  <c r="H2257" i="29"/>
  <c r="H2256" i="29"/>
  <c r="H2255" i="29"/>
  <c r="H2252" i="29"/>
  <c r="H2251" i="29"/>
  <c r="H2250" i="29"/>
  <c r="H2249" i="29"/>
  <c r="H2248" i="29"/>
  <c r="H2247" i="29"/>
  <c r="H2246" i="29"/>
  <c r="H2245" i="29"/>
  <c r="H2244" i="29"/>
  <c r="H2243" i="29"/>
  <c r="H2242" i="29"/>
  <c r="H2241" i="29"/>
  <c r="H2240" i="29"/>
  <c r="H2237" i="29"/>
  <c r="H2236" i="29"/>
  <c r="H2235" i="29"/>
  <c r="H2234" i="29"/>
  <c r="H2233" i="29"/>
  <c r="H2232" i="29"/>
  <c r="H2231" i="29"/>
  <c r="H2230" i="29"/>
  <c r="H2229" i="29"/>
  <c r="H2228" i="29"/>
  <c r="H2227" i="29"/>
  <c r="H2226" i="29"/>
  <c r="H2225" i="29"/>
  <c r="H2224" i="29"/>
  <c r="H2217" i="29"/>
  <c r="H2215" i="29"/>
  <c r="H2213" i="29"/>
  <c r="H2210" i="29"/>
  <c r="H2209" i="29"/>
  <c r="H2208" i="29"/>
  <c r="H2207" i="29"/>
  <c r="H2206" i="29"/>
  <c r="H2205" i="29"/>
  <c r="H2204" i="29"/>
  <c r="H2203" i="29"/>
  <c r="H2202" i="29"/>
  <c r="H2199" i="29"/>
  <c r="H2198" i="29"/>
  <c r="H2197" i="29"/>
  <c r="H2196" i="29"/>
  <c r="H2195" i="29"/>
  <c r="H2194" i="29"/>
  <c r="H2193" i="29"/>
  <c r="H2192" i="29"/>
  <c r="H2191" i="29"/>
  <c r="H2190" i="29"/>
  <c r="H2189" i="29"/>
  <c r="H2188" i="29"/>
  <c r="H2187" i="29"/>
  <c r="H2183" i="29"/>
  <c r="H2180" i="29"/>
  <c r="H2179" i="29"/>
  <c r="H2178" i="29"/>
  <c r="H2177" i="29"/>
  <c r="H2176" i="29"/>
  <c r="H2175" i="29"/>
  <c r="H2174" i="29"/>
  <c r="H2173" i="29"/>
  <c r="H2172" i="29"/>
  <c r="H2169" i="29"/>
  <c r="H2168" i="29"/>
  <c r="H2167" i="29"/>
  <c r="H2166" i="29"/>
  <c r="H2165" i="29"/>
  <c r="H2164" i="29"/>
  <c r="H2163" i="29"/>
  <c r="H2162" i="29"/>
  <c r="H2161" i="29"/>
  <c r="H2160" i="29"/>
  <c r="H2159" i="29"/>
  <c r="H2158" i="29"/>
  <c r="H2157" i="29"/>
  <c r="H2156" i="29"/>
  <c r="H2155" i="29"/>
  <c r="H2154" i="29"/>
  <c r="H2153" i="29"/>
  <c r="H2152" i="29"/>
  <c r="H2148" i="29"/>
  <c r="H2147" i="29"/>
  <c r="H2146" i="29"/>
  <c r="H2145" i="29"/>
  <c r="H2142" i="29"/>
  <c r="H2141" i="29"/>
  <c r="H2140" i="29"/>
  <c r="H2139" i="29"/>
  <c r="H2138" i="29"/>
  <c r="H2137" i="29"/>
  <c r="H2136" i="29"/>
  <c r="H2135" i="29"/>
  <c r="H2134" i="29"/>
  <c r="H2131" i="29"/>
  <c r="H2130" i="29"/>
  <c r="H2129" i="29"/>
  <c r="H2128" i="29"/>
  <c r="H2127" i="29"/>
  <c r="H2126" i="29"/>
  <c r="H2125" i="29"/>
  <c r="H2124" i="29"/>
  <c r="H2123" i="29"/>
  <c r="H2122" i="29"/>
  <c r="H2121" i="29"/>
  <c r="H2120" i="29"/>
  <c r="H2119" i="29"/>
  <c r="H2118" i="29"/>
  <c r="H2117" i="29"/>
  <c r="H2116" i="29"/>
  <c r="H2115" i="29"/>
  <c r="H2111" i="29"/>
  <c r="H2110" i="29"/>
  <c r="H2109" i="29"/>
  <c r="H2108" i="29"/>
  <c r="H2107" i="29"/>
  <c r="H2106" i="29"/>
  <c r="H2103" i="29"/>
  <c r="H2102" i="29"/>
  <c r="H2101" i="29"/>
  <c r="H2100" i="29"/>
  <c r="H2099" i="29"/>
  <c r="H2098" i="29"/>
  <c r="H2097" i="29"/>
  <c r="H2096" i="29"/>
  <c r="H2095" i="29"/>
  <c r="H2094" i="29"/>
  <c r="H2093" i="29"/>
  <c r="H2092" i="29"/>
  <c r="H2091" i="29"/>
  <c r="H2090" i="29"/>
  <c r="H2089" i="29"/>
  <c r="H2088" i="29"/>
  <c r="H2087" i="29"/>
  <c r="H2083" i="29"/>
  <c r="H2080" i="29"/>
  <c r="H2079" i="29"/>
  <c r="H2078" i="29"/>
  <c r="H2077" i="29"/>
  <c r="H2076" i="29"/>
  <c r="H2075" i="29"/>
  <c r="H2074" i="29"/>
  <c r="H2073" i="29"/>
  <c r="H2072" i="29"/>
  <c r="H2069" i="29"/>
  <c r="H2068" i="29"/>
  <c r="H2067" i="29"/>
  <c r="H2066" i="29"/>
  <c r="H2065" i="29"/>
  <c r="H2064" i="29"/>
  <c r="H2063" i="29"/>
  <c r="H2062" i="29"/>
  <c r="H2061" i="29"/>
  <c r="H2060" i="29"/>
  <c r="H2059" i="29"/>
  <c r="H2058" i="29"/>
  <c r="H2057" i="29"/>
  <c r="H2056" i="29"/>
  <c r="H2055" i="29"/>
  <c r="H2054" i="29"/>
  <c r="H2053" i="29"/>
  <c r="H2052" i="29"/>
  <c r="H2048" i="29"/>
  <c r="H2046" i="29"/>
  <c r="H2044" i="29"/>
  <c r="H2042" i="29"/>
  <c r="H2041" i="29"/>
  <c r="H2040" i="29"/>
  <c r="H2037" i="29"/>
  <c r="H2036" i="29"/>
  <c r="H2035" i="29"/>
  <c r="H2034" i="29"/>
  <c r="H2031" i="29"/>
  <c r="H2018" i="29"/>
  <c r="H2003" i="29"/>
  <c r="H2002" i="29"/>
  <c r="H1979" i="29"/>
  <c r="H1978" i="29"/>
  <c r="H1977" i="29"/>
  <c r="H1976" i="29"/>
  <c r="H1974" i="29"/>
  <c r="G1974" i="29"/>
  <c r="H1972" i="29"/>
  <c r="H1960" i="29"/>
  <c r="H1959" i="29"/>
  <c r="H1958" i="29"/>
  <c r="H1957" i="29"/>
  <c r="H1956" i="29"/>
  <c r="H1955" i="29"/>
  <c r="H1954" i="29"/>
  <c r="H1953" i="29"/>
  <c r="H1944" i="29"/>
  <c r="H1935" i="29"/>
  <c r="H1922" i="29"/>
  <c r="H1913" i="29"/>
  <c r="H1910" i="29"/>
  <c r="H1909" i="29"/>
  <c r="H1898" i="29"/>
  <c r="H1897" i="29"/>
  <c r="H1894" i="29"/>
  <c r="H1893" i="29"/>
  <c r="H1890" i="29"/>
  <c r="H1889" i="29"/>
  <c r="H1888" i="29"/>
  <c r="H1879" i="29"/>
  <c r="H1878" i="29"/>
  <c r="H1865" i="29"/>
  <c r="H1864" i="29"/>
  <c r="H1855" i="29"/>
  <c r="H1854" i="29"/>
  <c r="H1853" i="29"/>
  <c r="H1851" i="29"/>
  <c r="H1850" i="29"/>
  <c r="H1849" i="29"/>
  <c r="H1842" i="29"/>
  <c r="H1839" i="29"/>
  <c r="H1837" i="29"/>
  <c r="H1835" i="29"/>
  <c r="H1833" i="29"/>
  <c r="H1831" i="29"/>
  <c r="H1829" i="29"/>
  <c r="H1827" i="29"/>
  <c r="H1824" i="29"/>
  <c r="H1822" i="29"/>
  <c r="H1820" i="29"/>
  <c r="H1818" i="29"/>
  <c r="H1815" i="29"/>
  <c r="H1813" i="29"/>
  <c r="H1811" i="29"/>
  <c r="H1809" i="29"/>
  <c r="H1807" i="29"/>
  <c r="H1805" i="29"/>
  <c r="H1802" i="29"/>
  <c r="H1800" i="29"/>
  <c r="H1798" i="29"/>
  <c r="H1796" i="29"/>
  <c r="H1793" i="29"/>
  <c r="H1791" i="29"/>
  <c r="H1789" i="29"/>
  <c r="H1787" i="29"/>
  <c r="H1785" i="29"/>
  <c r="H1782" i="29"/>
  <c r="H1780" i="29"/>
  <c r="H1778" i="29"/>
  <c r="H1769" i="29"/>
  <c r="H1766" i="29"/>
  <c r="H1764" i="29"/>
  <c r="H1762" i="29"/>
  <c r="H1760" i="29"/>
  <c r="H1758" i="29"/>
  <c r="H1756" i="29"/>
  <c r="H1753" i="29"/>
  <c r="H1752" i="29"/>
  <c r="H1751" i="29"/>
  <c r="H1750" i="29"/>
  <c r="H1747" i="29"/>
  <c r="H1746" i="29"/>
  <c r="H1745" i="29"/>
  <c r="H1744" i="29"/>
  <c r="H1743" i="29"/>
  <c r="H1742" i="29"/>
  <c r="H1739" i="29"/>
  <c r="H1737" i="29"/>
  <c r="H1736" i="29"/>
  <c r="H1735" i="29"/>
  <c r="H1734" i="29"/>
  <c r="H1732" i="29"/>
  <c r="H1731" i="29"/>
  <c r="H1730" i="29"/>
  <c r="H1727" i="29"/>
  <c r="H1725" i="29"/>
  <c r="H1722" i="29"/>
  <c r="H1719" i="29"/>
  <c r="H1713" i="29"/>
  <c r="H1706" i="29"/>
  <c r="H1705" i="29"/>
  <c r="H1704" i="29"/>
  <c r="H1698" i="29"/>
  <c r="H1697" i="29"/>
  <c r="H1696" i="29"/>
  <c r="H1695" i="29"/>
  <c r="G1689" i="29"/>
  <c r="H1689" i="29" s="1"/>
  <c r="G1688" i="29"/>
  <c r="H1688" i="29" s="1"/>
  <c r="G1687" i="29"/>
  <c r="H1687" i="29" s="1"/>
  <c r="G1686" i="29"/>
  <c r="H1686" i="29" s="1"/>
  <c r="G1685" i="29"/>
  <c r="H1685" i="29" s="1"/>
  <c r="H1684" i="29"/>
  <c r="H1681" i="29"/>
  <c r="H1680" i="29"/>
  <c r="H1679" i="29"/>
  <c r="H1674" i="29"/>
  <c r="G1674" i="29"/>
  <c r="H1671" i="29"/>
  <c r="G1671" i="29"/>
  <c r="H1660" i="29"/>
  <c r="H1659" i="29"/>
  <c r="G1649" i="29"/>
  <c r="H1649" i="29" s="1"/>
  <c r="H1648" i="29"/>
  <c r="G1648" i="29"/>
  <c r="G1647" i="29"/>
  <c r="H1647" i="29" s="1"/>
  <c r="H1635" i="29"/>
  <c r="H1625" i="29"/>
  <c r="H1622" i="29"/>
  <c r="H1620" i="29"/>
  <c r="H1617" i="29"/>
  <c r="H1616" i="29"/>
  <c r="H1615" i="29"/>
  <c r="H1612" i="29"/>
  <c r="H1611" i="29"/>
  <c r="H1610" i="29"/>
  <c r="H1609" i="29"/>
  <c r="H1608" i="29"/>
  <c r="H1607" i="29"/>
  <c r="H1606" i="29"/>
  <c r="H1605" i="29"/>
  <c r="H1604" i="29"/>
  <c r="H1603" i="29"/>
  <c r="H1602" i="29"/>
  <c r="H1601" i="29"/>
  <c r="H1598" i="29"/>
  <c r="H1597" i="29"/>
  <c r="H1596" i="29"/>
  <c r="H1595" i="29"/>
  <c r="H1594" i="29"/>
  <c r="H1593" i="29"/>
  <c r="H1592" i="29"/>
  <c r="H1591" i="29"/>
  <c r="H1580" i="29"/>
  <c r="H1574" i="29"/>
  <c r="H1573" i="29"/>
  <c r="H1570" i="29"/>
  <c r="H1569" i="29"/>
  <c r="H1566" i="29"/>
  <c r="H1565" i="29"/>
  <c r="H1562" i="29"/>
  <c r="H1561" i="29"/>
  <c r="H1560" i="29"/>
  <c r="H1557" i="29"/>
  <c r="H1556" i="29"/>
  <c r="H1553" i="29"/>
  <c r="H1552" i="29"/>
  <c r="H1551" i="29"/>
  <c r="H1547" i="29"/>
  <c r="H1545" i="29"/>
  <c r="H1543" i="29"/>
  <c r="H1541" i="29"/>
  <c r="H1531" i="29"/>
  <c r="H1530" i="29"/>
  <c r="H1529" i="29"/>
  <c r="H1528" i="29"/>
  <c r="H1522" i="29"/>
  <c r="H1521" i="29"/>
  <c r="H1520" i="29"/>
  <c r="H1519" i="29"/>
  <c r="H1518" i="29"/>
  <c r="H1515" i="29"/>
  <c r="H1514" i="29"/>
  <c r="H1513" i="29"/>
  <c r="H1512" i="29"/>
  <c r="H1511" i="29"/>
  <c r="H1510" i="29"/>
  <c r="H1509" i="29"/>
  <c r="H1508" i="29"/>
  <c r="H1507" i="29"/>
  <c r="H1504" i="29"/>
  <c r="H1501" i="29"/>
  <c r="H1500" i="29"/>
  <c r="H1499" i="29"/>
  <c r="H1498" i="29"/>
  <c r="H1497" i="29"/>
  <c r="H1496" i="29"/>
  <c r="H1495" i="29"/>
  <c r="H1494" i="29"/>
  <c r="H1483" i="29"/>
  <c r="H1482" i="29"/>
  <c r="H1481" i="29"/>
  <c r="H1480" i="29"/>
  <c r="H1470" i="29"/>
  <c r="H1469" i="29"/>
  <c r="H1447" i="29"/>
  <c r="H1446" i="29"/>
  <c r="H1437" i="29"/>
  <c r="H1436" i="29"/>
  <c r="H1435" i="29"/>
  <c r="H1434" i="29"/>
  <c r="H1433" i="29"/>
  <c r="H1432" i="29"/>
  <c r="H1429" i="29"/>
  <c r="H1428" i="29"/>
  <c r="H1427" i="29"/>
  <c r="H1426" i="29"/>
  <c r="H1425" i="29"/>
  <c r="H1424" i="29"/>
  <c r="H1423" i="29"/>
  <c r="H1422" i="29"/>
  <c r="H1421" i="29"/>
  <c r="H1420" i="29"/>
  <c r="H1419" i="29"/>
  <c r="H1418" i="29"/>
  <c r="H1417" i="29"/>
  <c r="H1412" i="29"/>
  <c r="H1411" i="29"/>
  <c r="H1410" i="29"/>
  <c r="H1409" i="29"/>
  <c r="H1408" i="29"/>
  <c r="H1407" i="29"/>
  <c r="H1406" i="29"/>
  <c r="H1405" i="29"/>
  <c r="H1402" i="29"/>
  <c r="H1401" i="29"/>
  <c r="H1400" i="29"/>
  <c r="H1397" i="29"/>
  <c r="H1396" i="29"/>
  <c r="H1395" i="29"/>
  <c r="H1394" i="29"/>
  <c r="H1393" i="29"/>
  <c r="H1392" i="29"/>
  <c r="H1391" i="29"/>
  <c r="H1390" i="29"/>
  <c r="H1389" i="29"/>
  <c r="H1386" i="29"/>
  <c r="H1385" i="29"/>
  <c r="H1384" i="29"/>
  <c r="H1381" i="29"/>
  <c r="H1380" i="29"/>
  <c r="H1379" i="29"/>
  <c r="H1378" i="29"/>
  <c r="H1377" i="29"/>
  <c r="H1376" i="29"/>
  <c r="H1375" i="29"/>
  <c r="H1374" i="29"/>
  <c r="H1373" i="29"/>
  <c r="H1370" i="29"/>
  <c r="H1369" i="29"/>
  <c r="H1368" i="29"/>
  <c r="H1367" i="29"/>
  <c r="H1366" i="29"/>
  <c r="H1365" i="29"/>
  <c r="H1364" i="29"/>
  <c r="H1363" i="29"/>
  <c r="H1362" i="29"/>
  <c r="H1361" i="29"/>
  <c r="H1360" i="29"/>
  <c r="H1359" i="29"/>
  <c r="H1356" i="29"/>
  <c r="H1355" i="29"/>
  <c r="H1354" i="29"/>
  <c r="H1353" i="29"/>
  <c r="H1352" i="29"/>
  <c r="H1351" i="29"/>
  <c r="H1348" i="29"/>
  <c r="H1347" i="29"/>
  <c r="H1346" i="29"/>
  <c r="H1345" i="29"/>
  <c r="H1344" i="29"/>
  <c r="H1343" i="29"/>
  <c r="H1342" i="29"/>
  <c r="H1341" i="29"/>
  <c r="H1340" i="29"/>
  <c r="H1339" i="29"/>
  <c r="H1338" i="29"/>
  <c r="H1337" i="29"/>
  <c r="H1336" i="29"/>
  <c r="H1335" i="29"/>
  <c r="H1334" i="29"/>
  <c r="H1333" i="29"/>
  <c r="H1329" i="29"/>
  <c r="H1328" i="29"/>
  <c r="H1327" i="29"/>
  <c r="H1326" i="29"/>
  <c r="H1325" i="29"/>
  <c r="H1324" i="29"/>
  <c r="H1323" i="29"/>
  <c r="H1322" i="29"/>
  <c r="H1321" i="29"/>
  <c r="H1320" i="29"/>
  <c r="H1317" i="29"/>
  <c r="H1316" i="29"/>
  <c r="H1315" i="29"/>
  <c r="H1314" i="29"/>
  <c r="H1313" i="29"/>
  <c r="H1312" i="29"/>
  <c r="H1311" i="29"/>
  <c r="H1310" i="29"/>
  <c r="H1309" i="29"/>
  <c r="H1308" i="29"/>
  <c r="H1305" i="29"/>
  <c r="H1304" i="29"/>
  <c r="H1303" i="29"/>
  <c r="H1302" i="29"/>
  <c r="H1301" i="29"/>
  <c r="H1300" i="29"/>
  <c r="H1299" i="29"/>
  <c r="H1298" i="29"/>
  <c r="H1297" i="29"/>
  <c r="H1296" i="29"/>
  <c r="H1295" i="29"/>
  <c r="H1294" i="29"/>
  <c r="H1293" i="29"/>
  <c r="H1290" i="29"/>
  <c r="H1289" i="29"/>
  <c r="H1288" i="29"/>
  <c r="H1287" i="29"/>
  <c r="H1286" i="29"/>
  <c r="H1285" i="29"/>
  <c r="H1283" i="29"/>
  <c r="H1282" i="29"/>
  <c r="H1281" i="29"/>
  <c r="H1280" i="29"/>
  <c r="H1279" i="29"/>
  <c r="H1278" i="29"/>
  <c r="H1265" i="29"/>
  <c r="H1264" i="29"/>
  <c r="H1263" i="29"/>
  <c r="H1262" i="29"/>
  <c r="H1261" i="29"/>
  <c r="H1260" i="29"/>
  <c r="H1259" i="29"/>
  <c r="H1252" i="29"/>
  <c r="H1251" i="29"/>
  <c r="H1250" i="29"/>
  <c r="H1249" i="29"/>
  <c r="H1248" i="29"/>
  <c r="H1247" i="29"/>
  <c r="H1245" i="29"/>
  <c r="H1241" i="29"/>
  <c r="H1234" i="29"/>
  <c r="H1225" i="29"/>
  <c r="H1223" i="29"/>
  <c r="H1222" i="29"/>
  <c r="H1221" i="29"/>
  <c r="H1212" i="29"/>
  <c r="H1211" i="29"/>
  <c r="H1210" i="29"/>
  <c r="H1209" i="29"/>
  <c r="H1208" i="29"/>
  <c r="H1207" i="29"/>
  <c r="H1206" i="29"/>
  <c r="H1196" i="29"/>
  <c r="H1192" i="29"/>
  <c r="H1191" i="29"/>
  <c r="H1190" i="29"/>
  <c r="H1189" i="29"/>
  <c r="H1188" i="29"/>
  <c r="H1185" i="29"/>
  <c r="H1184" i="29"/>
  <c r="H1183" i="29"/>
  <c r="H1182" i="29"/>
  <c r="H1181" i="29"/>
  <c r="H1180" i="29"/>
  <c r="H1179" i="29"/>
  <c r="H1178" i="29"/>
  <c r="H1177" i="29"/>
  <c r="H1174" i="29"/>
  <c r="H1173" i="29"/>
  <c r="H1172" i="29"/>
  <c r="H1171" i="29"/>
  <c r="H1149" i="29"/>
  <c r="H1148" i="29"/>
  <c r="H1138" i="29"/>
  <c r="E1131" i="29"/>
  <c r="H1127" i="29"/>
  <c r="H1126" i="29"/>
  <c r="H1125" i="29"/>
  <c r="H1124" i="29"/>
  <c r="H1123" i="29"/>
  <c r="H1122" i="29"/>
  <c r="H1121" i="29"/>
  <c r="H1120" i="29"/>
  <c r="H1119" i="29"/>
  <c r="H1118" i="29"/>
  <c r="H1117" i="29"/>
  <c r="H1116" i="29"/>
  <c r="H1115" i="29"/>
  <c r="H1107" i="29"/>
  <c r="H1104" i="29"/>
  <c r="H1103" i="29"/>
  <c r="H1102" i="29"/>
  <c r="H1101" i="29"/>
  <c r="H1098" i="29"/>
  <c r="H1096" i="29"/>
  <c r="H1094" i="29"/>
  <c r="H1092" i="29"/>
  <c r="H1090" i="29"/>
  <c r="H1089" i="29"/>
  <c r="H1088" i="29"/>
  <c r="H1087" i="29"/>
  <c r="H1080" i="29"/>
  <c r="H1079" i="29"/>
  <c r="H1078" i="29"/>
  <c r="H1075" i="29"/>
  <c r="H1074" i="29"/>
  <c r="H1073" i="29"/>
  <c r="H1072" i="29"/>
  <c r="H1069" i="29"/>
  <c r="H1068" i="29"/>
  <c r="H1067" i="29"/>
  <c r="H1066" i="29"/>
  <c r="H1065" i="29"/>
  <c r="H1064" i="29"/>
  <c r="H1063" i="29"/>
  <c r="H1062" i="29"/>
  <c r="H1058" i="29"/>
  <c r="H1057" i="29"/>
  <c r="H1056" i="29"/>
  <c r="H1055" i="29"/>
  <c r="H1054" i="29"/>
  <c r="H1053" i="29"/>
  <c r="H1049" i="29"/>
  <c r="H1048" i="29"/>
  <c r="G1026" i="29"/>
  <c r="H1026" i="29" s="1"/>
  <c r="H1025" i="29"/>
  <c r="G1025" i="29"/>
  <c r="H1002" i="29"/>
  <c r="H1001" i="29"/>
  <c r="H1000" i="29"/>
  <c r="H999" i="29"/>
  <c r="H993" i="29"/>
  <c r="H992" i="29"/>
  <c r="H991" i="29"/>
  <c r="H983" i="29"/>
  <c r="H982" i="29"/>
  <c r="H981" i="29"/>
  <c r="H980" i="29"/>
  <c r="H979" i="29"/>
  <c r="H978" i="29"/>
  <c r="H977" i="29"/>
  <c r="H976" i="29"/>
  <c r="H970" i="29"/>
  <c r="H969" i="29"/>
  <c r="H968" i="29"/>
  <c r="H963" i="29"/>
  <c r="H962" i="29"/>
  <c r="H961" i="29"/>
  <c r="H960" i="29"/>
  <c r="H955" i="29"/>
  <c r="H946" i="29"/>
  <c r="H944" i="29"/>
  <c r="H943" i="29"/>
  <c r="H942" i="29"/>
  <c r="H941" i="29"/>
  <c r="H940" i="29"/>
  <c r="H939" i="29"/>
  <c r="H934" i="29"/>
  <c r="H933" i="29"/>
  <c r="H929" i="29"/>
  <c r="H928" i="29"/>
  <c r="H927" i="29"/>
  <c r="H926" i="29"/>
  <c r="H918" i="29"/>
  <c r="H917" i="29"/>
  <c r="H916" i="29"/>
  <c r="G913" i="29"/>
  <c r="H913" i="29" s="1"/>
  <c r="H906" i="29"/>
  <c r="H905" i="29"/>
  <c r="H902" i="29"/>
  <c r="H901" i="29"/>
  <c r="H899" i="29"/>
  <c r="H898" i="29"/>
  <c r="H897" i="29"/>
  <c r="H896" i="29"/>
  <c r="H895" i="29"/>
  <c r="H894" i="29"/>
  <c r="H893" i="29"/>
  <c r="H892" i="29"/>
  <c r="H891" i="29"/>
  <c r="H887" i="29"/>
  <c r="H886" i="29"/>
  <c r="H885" i="29"/>
  <c r="H884" i="29"/>
  <c r="H880" i="29"/>
  <c r="H876" i="29"/>
  <c r="H875" i="29"/>
  <c r="H871" i="29"/>
  <c r="H869" i="29"/>
  <c r="H863" i="29"/>
  <c r="H859" i="29"/>
  <c r="H858" i="29"/>
  <c r="H857" i="29"/>
  <c r="H856" i="29"/>
  <c r="H855" i="29"/>
  <c r="H854" i="29"/>
  <c r="H853" i="29"/>
  <c r="E851" i="29"/>
  <c r="H848" i="29"/>
  <c r="H847" i="29"/>
  <c r="H846" i="29"/>
  <c r="H845" i="29"/>
  <c r="H835" i="29"/>
  <c r="H834" i="29"/>
  <c r="H833" i="29"/>
  <c r="H829" i="29"/>
  <c r="H828" i="29"/>
  <c r="H823" i="29"/>
  <c r="H822" i="29"/>
  <c r="H821" i="29"/>
  <c r="H820" i="29"/>
  <c r="H819" i="29"/>
  <c r="H818" i="29"/>
  <c r="H817" i="29"/>
  <c r="H816" i="29"/>
  <c r="H815" i="29"/>
  <c r="H814" i="29"/>
  <c r="H813" i="29"/>
  <c r="H812" i="29"/>
  <c r="H811" i="29"/>
  <c r="H810" i="29"/>
  <c r="H809" i="29"/>
  <c r="H808" i="29"/>
  <c r="A807" i="29"/>
  <c r="A806" i="29"/>
  <c r="H805" i="29"/>
  <c r="A804" i="29"/>
  <c r="H803" i="29"/>
  <c r="H802" i="29"/>
  <c r="H801" i="29"/>
  <c r="H800" i="29"/>
  <c r="H799" i="29"/>
  <c r="H798" i="29"/>
  <c r="H797" i="29"/>
  <c r="H796" i="29"/>
  <c r="H795" i="29"/>
  <c r="H794" i="29"/>
  <c r="H793" i="29"/>
  <c r="H792" i="29"/>
  <c r="H791" i="29"/>
  <c r="H787" i="29"/>
  <c r="H786" i="29"/>
  <c r="A784" i="29"/>
  <c r="H783" i="29"/>
  <c r="H782" i="29"/>
  <c r="H781" i="29"/>
  <c r="H780" i="29"/>
  <c r="H779" i="29"/>
  <c r="G779" i="29"/>
  <c r="G778" i="29"/>
  <c r="H778" i="29" s="1"/>
  <c r="H777" i="29"/>
  <c r="G777" i="29"/>
  <c r="A776" i="29"/>
  <c r="A775" i="29"/>
  <c r="H774" i="29"/>
  <c r="H773" i="29"/>
  <c r="H772" i="29"/>
  <c r="H771" i="29"/>
  <c r="H770" i="29"/>
  <c r="H769" i="29"/>
  <c r="H768" i="29"/>
  <c r="H767" i="29"/>
  <c r="H766" i="29"/>
  <c r="H765" i="29"/>
  <c r="H764" i="29"/>
  <c r="H763" i="29"/>
  <c r="H762" i="29"/>
  <c r="H761" i="29"/>
  <c r="H760" i="29"/>
  <c r="H759" i="29"/>
  <c r="H758" i="29"/>
  <c r="H757" i="29"/>
  <c r="H750" i="29"/>
  <c r="H749" i="29"/>
  <c r="H748" i="29"/>
  <c r="H747" i="29"/>
  <c r="H746" i="29"/>
  <c r="H745" i="29"/>
  <c r="H744" i="29"/>
  <c r="H743" i="29"/>
  <c r="H742" i="29"/>
  <c r="H741" i="29"/>
  <c r="H740" i="29"/>
  <c r="A739" i="29"/>
  <c r="H738" i="29"/>
  <c r="H737" i="29"/>
  <c r="A736" i="29"/>
  <c r="H735" i="29"/>
  <c r="H734" i="29"/>
  <c r="H733" i="29"/>
  <c r="H732" i="29"/>
  <c r="H731" i="29"/>
  <c r="H730" i="29"/>
  <c r="H729" i="29"/>
  <c r="H728" i="29"/>
  <c r="H727" i="29"/>
  <c r="H726" i="29"/>
  <c r="H725" i="29"/>
  <c r="H724" i="29"/>
  <c r="H723" i="29"/>
  <c r="H722" i="29"/>
  <c r="A721" i="29"/>
  <c r="G720" i="29"/>
  <c r="H720" i="29" s="1"/>
  <c r="A719" i="29"/>
  <c r="H718" i="29"/>
  <c r="A717" i="29"/>
  <c r="H716" i="29"/>
  <c r="H715" i="29"/>
  <c r="A714" i="29"/>
  <c r="A713" i="29"/>
  <c r="H678" i="29"/>
  <c r="H677" i="29"/>
  <c r="H676" i="29"/>
  <c r="H675" i="29"/>
  <c r="H674" i="29"/>
  <c r="H673" i="29"/>
  <c r="H672" i="29"/>
  <c r="H671" i="29"/>
  <c r="H670" i="29"/>
  <c r="H669" i="29"/>
  <c r="H668" i="29"/>
  <c r="H667" i="29"/>
  <c r="H666" i="29"/>
  <c r="H665" i="29"/>
  <c r="H664" i="29"/>
  <c r="H663" i="29"/>
  <c r="H662" i="29"/>
  <c r="H661" i="29"/>
  <c r="H660" i="29"/>
  <c r="H659" i="29"/>
  <c r="H658" i="29"/>
  <c r="H654" i="29"/>
  <c r="A643" i="29"/>
  <c r="H642" i="29"/>
  <c r="A641" i="29"/>
  <c r="A640" i="29"/>
  <c r="H639" i="29"/>
  <c r="A638" i="29"/>
  <c r="A636" i="29"/>
  <c r="H635" i="29"/>
  <c r="H634" i="29"/>
  <c r="H633" i="29"/>
  <c r="H632" i="29"/>
  <c r="H631" i="29"/>
  <c r="H630" i="29"/>
  <c r="H629" i="29"/>
  <c r="A627" i="29"/>
  <c r="A626" i="29"/>
  <c r="H625" i="29"/>
  <c r="H624" i="29"/>
  <c r="H623" i="29"/>
  <c r="H622" i="29"/>
  <c r="H621" i="29"/>
  <c r="H620" i="29"/>
  <c r="H619" i="29"/>
  <c r="H618" i="29"/>
  <c r="A617" i="29"/>
  <c r="A616" i="29"/>
  <c r="A606" i="29"/>
  <c r="A602" i="29"/>
  <c r="A600" i="29"/>
  <c r="H599" i="29"/>
  <c r="H598" i="29"/>
  <c r="H597" i="29"/>
  <c r="H596" i="29"/>
  <c r="H595" i="29"/>
  <c r="H594" i="29"/>
  <c r="A593" i="29"/>
  <c r="A592" i="29"/>
  <c r="H591" i="29"/>
  <c r="H590" i="29"/>
  <c r="H589" i="29"/>
  <c r="A588" i="29"/>
  <c r="H577" i="29"/>
  <c r="A576" i="29"/>
  <c r="H575" i="29"/>
  <c r="H574" i="29"/>
  <c r="A573" i="29"/>
  <c r="H564" i="29"/>
  <c r="H563" i="29"/>
  <c r="H562" i="29"/>
  <c r="H554" i="29"/>
  <c r="A546" i="29"/>
  <c r="H545" i="29"/>
  <c r="A542" i="29"/>
  <c r="A540" i="29"/>
  <c r="A538" i="29"/>
  <c r="A537" i="29"/>
  <c r="A535" i="29"/>
  <c r="A533" i="29"/>
  <c r="A532" i="29"/>
  <c r="H531" i="29"/>
  <c r="H530" i="29"/>
  <c r="H529" i="29"/>
  <c r="A528" i="29"/>
  <c r="A527" i="29"/>
  <c r="H526" i="29"/>
  <c r="H525" i="29"/>
  <c r="H524" i="29"/>
  <c r="A523" i="29"/>
  <c r="A522" i="29"/>
  <c r="H521" i="29"/>
  <c r="H520" i="29"/>
  <c r="H519" i="29"/>
  <c r="A518" i="29"/>
  <c r="A517" i="29"/>
  <c r="H516" i="29"/>
  <c r="H515" i="29"/>
  <c r="H514" i="29"/>
  <c r="A513" i="29"/>
  <c r="A512" i="29"/>
  <c r="A511" i="29"/>
  <c r="H510" i="29"/>
  <c r="H509" i="29"/>
  <c r="H508" i="29"/>
  <c r="H507" i="29"/>
  <c r="H506" i="29"/>
  <c r="H505" i="29"/>
  <c r="H504" i="29"/>
  <c r="H503" i="29"/>
  <c r="A502" i="29"/>
  <c r="A501" i="29"/>
  <c r="A487" i="29"/>
  <c r="H486" i="29"/>
  <c r="H485" i="29"/>
  <c r="H484" i="29"/>
  <c r="A483" i="29"/>
  <c r="A482" i="29"/>
  <c r="H481" i="29"/>
  <c r="H480" i="29"/>
  <c r="H479" i="29"/>
  <c r="A478" i="29"/>
  <c r="A477" i="29"/>
  <c r="H476" i="29"/>
  <c r="H475" i="29"/>
  <c r="H474" i="29"/>
  <c r="A473" i="29"/>
  <c r="A472" i="29"/>
  <c r="H471" i="29"/>
  <c r="H470" i="29"/>
  <c r="H469" i="29"/>
  <c r="H468" i="29"/>
  <c r="A467" i="29"/>
  <c r="A466" i="29"/>
  <c r="H465" i="29"/>
  <c r="H464" i="29"/>
  <c r="H463" i="29"/>
  <c r="H462" i="29"/>
  <c r="A461" i="29"/>
  <c r="E458" i="29"/>
  <c r="H451" i="29"/>
  <c r="H450" i="29"/>
  <c r="A449" i="29"/>
  <c r="A448" i="29"/>
  <c r="H447" i="29"/>
  <c r="H446" i="29"/>
  <c r="H445" i="29"/>
  <c r="H444" i="29"/>
  <c r="H443" i="29"/>
  <c r="A442" i="29"/>
  <c r="A441" i="29"/>
  <c r="H440" i="29"/>
  <c r="H426" i="29"/>
  <c r="A419" i="29"/>
  <c r="A416" i="29"/>
  <c r="A406" i="29"/>
  <c r="H404" i="29"/>
  <c r="A403" i="29"/>
  <c r="H402" i="29"/>
  <c r="H400" i="29"/>
  <c r="A394" i="29"/>
  <c r="A393" i="29"/>
  <c r="E387" i="29"/>
  <c r="E383" i="29"/>
  <c r="A381" i="29"/>
  <c r="H380" i="29"/>
  <c r="H379" i="29"/>
  <c r="A378" i="29"/>
  <c r="A377" i="29"/>
  <c r="H376" i="29"/>
  <c r="H375" i="29"/>
  <c r="H374" i="29"/>
  <c r="H373" i="29"/>
  <c r="H372" i="29"/>
  <c r="H371" i="29"/>
  <c r="H370" i="29"/>
  <c r="H369" i="29"/>
  <c r="H368" i="29"/>
  <c r="A367" i="29"/>
  <c r="A366" i="29"/>
  <c r="H365" i="29"/>
  <c r="H364" i="29"/>
  <c r="H363" i="29"/>
  <c r="H362" i="29"/>
  <c r="H361" i="29"/>
  <c r="H360" i="29"/>
  <c r="H359" i="29"/>
  <c r="H358" i="29"/>
  <c r="A357" i="29"/>
  <c r="A356" i="29"/>
  <c r="H355" i="29"/>
  <c r="A354" i="29"/>
  <c r="H353" i="29"/>
  <c r="H352" i="29"/>
  <c r="H351" i="29"/>
  <c r="H350" i="29"/>
  <c r="A350" i="29"/>
  <c r="H349" i="29"/>
  <c r="H348" i="29"/>
  <c r="H347" i="29"/>
  <c r="H346" i="29"/>
  <c r="H345" i="29"/>
  <c r="A344" i="29"/>
  <c r="A343" i="29"/>
  <c r="H342" i="29"/>
  <c r="H341" i="29"/>
  <c r="H340" i="29"/>
  <c r="H339" i="29"/>
  <c r="H338" i="29"/>
  <c r="A337" i="29"/>
  <c r="A336" i="29"/>
  <c r="H335" i="29"/>
  <c r="H334" i="29"/>
  <c r="H333" i="29"/>
  <c r="A332" i="29"/>
  <c r="A331" i="29"/>
  <c r="H330" i="29"/>
  <c r="H329" i="29"/>
  <c r="H328" i="29"/>
  <c r="H327" i="29"/>
  <c r="A326" i="29"/>
  <c r="A325" i="29"/>
  <c r="H324" i="29"/>
  <c r="H323" i="29"/>
  <c r="H322" i="29"/>
  <c r="H321" i="29"/>
  <c r="A320" i="29"/>
  <c r="A319" i="29"/>
  <c r="H318" i="29"/>
  <c r="A317" i="29"/>
  <c r="H316" i="29"/>
  <c r="H315" i="29"/>
  <c r="A314" i="29"/>
  <c r="A313" i="29"/>
  <c r="H312" i="29"/>
  <c r="H311" i="29"/>
  <c r="A310" i="29"/>
  <c r="A309" i="29"/>
  <c r="A308" i="29"/>
  <c r="H307" i="29"/>
  <c r="H306" i="29"/>
  <c r="H305" i="29"/>
  <c r="H304" i="29"/>
  <c r="A303" i="29"/>
  <c r="A302" i="29"/>
  <c r="H301" i="29"/>
  <c r="H300" i="29"/>
  <c r="H299" i="29"/>
  <c r="A298" i="29"/>
  <c r="A297" i="29"/>
  <c r="H296" i="29"/>
  <c r="H295" i="29"/>
  <c r="H294" i="29"/>
  <c r="H293" i="29"/>
  <c r="H292" i="29"/>
  <c r="H291" i="29"/>
  <c r="A290" i="29"/>
  <c r="A289" i="29"/>
  <c r="H288" i="29"/>
  <c r="A287" i="29"/>
  <c r="H286" i="29"/>
  <c r="I286" i="29" s="1"/>
  <c r="A285" i="29"/>
  <c r="H284" i="29"/>
  <c r="A283" i="29"/>
  <c r="A282" i="29"/>
  <c r="H281" i="29"/>
  <c r="H280" i="29"/>
  <c r="H279" i="29"/>
  <c r="H278" i="29"/>
  <c r="H277" i="29"/>
  <c r="A276" i="29"/>
  <c r="H270" i="29"/>
  <c r="A269" i="29"/>
  <c r="H268" i="29"/>
  <c r="H266" i="29"/>
  <c r="H265" i="29"/>
  <c r="H264" i="29"/>
  <c r="H263" i="29"/>
  <c r="A262" i="29"/>
  <c r="A261" i="29"/>
  <c r="H260" i="29"/>
  <c r="A259" i="29"/>
  <c r="H258" i="29"/>
  <c r="H257" i="29"/>
  <c r="H256" i="29"/>
  <c r="H255" i="29"/>
  <c r="A254" i="29"/>
  <c r="A253" i="29"/>
  <c r="H252" i="29"/>
  <c r="H251" i="29"/>
  <c r="H250" i="29"/>
  <c r="H249" i="29"/>
  <c r="A248" i="29"/>
  <c r="A247" i="29"/>
  <c r="H246" i="29"/>
  <c r="H245" i="29"/>
  <c r="A244" i="29"/>
  <c r="A243" i="29"/>
  <c r="H242" i="29"/>
  <c r="H241" i="29"/>
  <c r="A240" i="29"/>
  <c r="A239" i="29"/>
  <c r="A238" i="29"/>
  <c r="H237" i="29"/>
  <c r="H236" i="29"/>
  <c r="H235" i="29"/>
  <c r="A235" i="29"/>
  <c r="A234" i="29"/>
  <c r="H233" i="29"/>
  <c r="A232" i="29"/>
  <c r="H231" i="29"/>
  <c r="H230" i="29"/>
  <c r="H229" i="29"/>
  <c r="A228" i="29"/>
  <c r="H227" i="29"/>
  <c r="A226" i="29"/>
  <c r="A225" i="29"/>
  <c r="H224" i="29"/>
  <c r="H223" i="29"/>
  <c r="I223" i="29" s="1"/>
  <c r="A222" i="29"/>
  <c r="H221" i="29"/>
  <c r="A220" i="29"/>
  <c r="H219" i="29"/>
  <c r="I219" i="29" s="1"/>
  <c r="A218" i="29"/>
  <c r="H217" i="29"/>
  <c r="A216" i="29"/>
  <c r="A215" i="29"/>
  <c r="H211" i="29"/>
  <c r="I211" i="29" s="1"/>
  <c r="H210" i="29"/>
  <c r="I210" i="29" s="1"/>
  <c r="H200" i="29"/>
  <c r="A199" i="29"/>
  <c r="H196" i="29"/>
  <c r="A195" i="29"/>
  <c r="A191" i="29"/>
  <c r="A190" i="29"/>
  <c r="H189" i="29"/>
  <c r="A188" i="29"/>
  <c r="A187" i="29"/>
  <c r="A183" i="29"/>
  <c r="H182" i="29"/>
  <c r="E179" i="29"/>
  <c r="H164" i="29"/>
  <c r="A163" i="29"/>
  <c r="H162" i="29"/>
  <c r="E160" i="29"/>
  <c r="A158" i="29"/>
  <c r="A155" i="29"/>
  <c r="H154" i="29"/>
  <c r="H150" i="29"/>
  <c r="H149" i="29"/>
  <c r="H143" i="29"/>
  <c r="H142" i="29"/>
  <c r="H141" i="29"/>
  <c r="H140" i="29"/>
  <c r="H139" i="29"/>
  <c r="A138" i="29"/>
  <c r="A137" i="29"/>
  <c r="H136" i="29"/>
  <c r="G136" i="29"/>
  <c r="A135" i="29"/>
  <c r="H134" i="29"/>
  <c r="H132" i="29"/>
  <c r="G132" i="29"/>
  <c r="H128" i="29"/>
  <c r="G128" i="29"/>
  <c r="G118" i="29"/>
  <c r="H118" i="29" s="1"/>
  <c r="H115" i="29"/>
  <c r="H114" i="29"/>
  <c r="H113" i="29"/>
  <c r="H112" i="29"/>
  <c r="H111" i="29"/>
  <c r="H110" i="29"/>
  <c r="A104" i="29"/>
  <c r="H103" i="29"/>
  <c r="A102" i="29"/>
  <c r="H101" i="29"/>
  <c r="I101" i="29" s="1"/>
  <c r="A100" i="29"/>
  <c r="H99" i="29"/>
  <c r="A98" i="29"/>
  <c r="H97" i="29"/>
  <c r="I97" i="29" s="1"/>
  <c r="A96" i="29"/>
  <c r="H95" i="29"/>
  <c r="H94" i="29"/>
  <c r="H93" i="29"/>
  <c r="H92" i="29"/>
  <c r="H91" i="29"/>
  <c r="H90" i="29"/>
  <c r="H89" i="29"/>
  <c r="H88" i="29"/>
  <c r="A87" i="29"/>
  <c r="A86" i="29"/>
  <c r="H85" i="29"/>
  <c r="H84" i="29"/>
  <c r="H83" i="29"/>
  <c r="H82" i="29"/>
  <c r="H81" i="29"/>
  <c r="H80" i="29"/>
  <c r="H79" i="29"/>
  <c r="H78" i="29"/>
  <c r="A77" i="29"/>
  <c r="A76" i="29"/>
  <c r="H75" i="29"/>
  <c r="H74" i="29"/>
  <c r="H73" i="29"/>
  <c r="H72" i="29"/>
  <c r="H71" i="29"/>
  <c r="H70" i="29"/>
  <c r="H69" i="29"/>
  <c r="H68" i="29"/>
  <c r="A67" i="29"/>
  <c r="A66" i="29"/>
  <c r="H65" i="29"/>
  <c r="A64" i="29"/>
  <c r="H63" i="29"/>
  <c r="H62" i="29"/>
  <c r="A61" i="29"/>
  <c r="H60" i="29"/>
  <c r="A59" i="29"/>
  <c r="H58" i="29"/>
  <c r="I58" i="29" s="1"/>
  <c r="H57" i="29"/>
  <c r="I57" i="29" s="1"/>
  <c r="H56" i="29"/>
  <c r="I56" i="29" s="1"/>
  <c r="H55" i="29"/>
  <c r="I55" i="29" s="1"/>
  <c r="H54" i="29"/>
  <c r="I54" i="29" s="1"/>
  <c r="H53" i="29"/>
  <c r="I53" i="29" s="1"/>
  <c r="H52" i="29"/>
  <c r="I52" i="29" s="1"/>
  <c r="H51" i="29"/>
  <c r="I51" i="29" s="1"/>
  <c r="H50" i="29"/>
  <c r="I50" i="29" s="1"/>
  <c r="H49" i="29"/>
  <c r="I49" i="29" s="1"/>
  <c r="H48" i="29"/>
  <c r="I48" i="29" s="1"/>
  <c r="H47" i="29"/>
  <c r="I47" i="29" s="1"/>
  <c r="H46" i="29"/>
  <c r="I46" i="29" s="1"/>
  <c r="H45" i="29"/>
  <c r="I45" i="29" s="1"/>
  <c r="H44" i="29"/>
  <c r="I44" i="29" s="1"/>
  <c r="H43" i="29"/>
  <c r="I43" i="29" s="1"/>
  <c r="H42" i="29"/>
  <c r="I42" i="29" s="1"/>
  <c r="H41" i="29"/>
  <c r="I41" i="29" s="1"/>
  <c r="H40" i="29"/>
  <c r="I40" i="29" s="1"/>
  <c r="H39" i="29"/>
  <c r="I39" i="29" s="1"/>
  <c r="H38" i="29"/>
  <c r="I38" i="29" s="1"/>
  <c r="H37" i="29"/>
  <c r="I37" i="29" s="1"/>
  <c r="H36" i="29"/>
  <c r="I36" i="29" s="1"/>
  <c r="A35" i="29"/>
  <c r="A34" i="29"/>
  <c r="H33" i="29"/>
  <c r="I33" i="29" s="1"/>
  <c r="H32" i="29"/>
  <c r="I32" i="29" s="1"/>
  <c r="H31" i="29"/>
  <c r="I31" i="29" s="1"/>
  <c r="H30" i="29"/>
  <c r="I30" i="29" s="1"/>
  <c r="H29" i="29"/>
  <c r="I29" i="29" s="1"/>
  <c r="A28" i="29"/>
  <c r="A27" i="29"/>
  <c r="H26" i="29"/>
  <c r="I26" i="29" s="1"/>
  <c r="H25" i="29"/>
  <c r="I25" i="29" s="1"/>
  <c r="H24" i="29"/>
  <c r="I24" i="29" s="1"/>
  <c r="H23" i="29"/>
  <c r="I23" i="29" s="1"/>
  <c r="H22" i="29"/>
  <c r="I22" i="29" s="1"/>
  <c r="H21" i="29"/>
  <c r="I21" i="29" s="1"/>
  <c r="H20" i="29"/>
  <c r="I20" i="29" s="1"/>
  <c r="A19" i="29"/>
  <c r="A17" i="29"/>
  <c r="H16" i="29"/>
  <c r="I16" i="29" s="1"/>
  <c r="H15" i="29"/>
  <c r="I15" i="29" s="1"/>
  <c r="H14" i="29"/>
  <c r="I14" i="29" s="1"/>
  <c r="I13" i="29" s="1"/>
  <c r="H13" i="29"/>
  <c r="J12" i="29"/>
  <c r="I12" i="29"/>
  <c r="I288" i="29" s="1"/>
  <c r="A11" i="29"/>
  <c r="A10" i="29"/>
  <c r="S14" i="11"/>
  <c r="S13" i="11"/>
  <c r="S12" i="11"/>
  <c r="K165" i="11"/>
  <c r="L165" i="11" s="1"/>
  <c r="L166" i="11" s="1"/>
  <c r="L167" i="11" s="1"/>
  <c r="L168" i="11" s="1"/>
  <c r="L169" i="11" s="1"/>
  <c r="L170" i="11" s="1"/>
  <c r="L171" i="11" s="1"/>
  <c r="L172" i="11" s="1"/>
  <c r="L173" i="11" s="1"/>
  <c r="L174" i="11" s="1"/>
  <c r="L175" i="11" s="1"/>
  <c r="L176" i="11" s="1"/>
  <c r="L177" i="11" s="1"/>
  <c r="L178" i="11" s="1"/>
  <c r="L179" i="11" s="1"/>
  <c r="L180" i="11" s="1"/>
  <c r="L181" i="11" s="1"/>
  <c r="L182" i="11" s="1"/>
  <c r="L183" i="11" s="1"/>
  <c r="L184" i="11" s="1"/>
  <c r="L185" i="11" s="1"/>
  <c r="L186" i="11" s="1"/>
  <c r="L187" i="11" s="1"/>
  <c r="L188" i="11" s="1"/>
  <c r="L189" i="11" s="1"/>
  <c r="L190" i="11" s="1"/>
  <c r="L191" i="11" s="1"/>
  <c r="L192" i="11" s="1"/>
  <c r="L193" i="11" s="1"/>
  <c r="L194" i="11" s="1"/>
  <c r="L195" i="11" s="1"/>
  <c r="L196" i="11" s="1"/>
  <c r="L197" i="11" s="1"/>
  <c r="L198" i="11" s="1"/>
  <c r="L199" i="11" s="1"/>
  <c r="L200" i="11" s="1"/>
  <c r="L201" i="11" s="1"/>
  <c r="L202" i="11" s="1"/>
  <c r="L203" i="11" s="1"/>
  <c r="L204" i="11" s="1"/>
  <c r="L205" i="11" s="1"/>
  <c r="L206" i="11" s="1"/>
  <c r="L207" i="11" s="1"/>
  <c r="L208" i="11" s="1"/>
  <c r="L209" i="11" s="1"/>
  <c r="L210" i="11" s="1"/>
  <c r="L211" i="11" s="1"/>
  <c r="L212" i="11" s="1"/>
  <c r="L213" i="11" s="1"/>
  <c r="L214" i="11" s="1"/>
  <c r="L215" i="11" s="1"/>
  <c r="L216" i="11" s="1"/>
  <c r="L217" i="11" s="1"/>
  <c r="L218" i="11" s="1"/>
  <c r="L219" i="11" s="1"/>
  <c r="L220" i="11" s="1"/>
  <c r="L221" i="11" s="1"/>
  <c r="L222" i="11" s="1"/>
  <c r="L223" i="11" s="1"/>
  <c r="L224" i="11" s="1"/>
  <c r="L225" i="11" s="1"/>
  <c r="L226" i="11" s="1"/>
  <c r="L227" i="11" s="1"/>
  <c r="L228" i="11" s="1"/>
  <c r="L229" i="11" s="1"/>
  <c r="L230" i="11" s="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I2485" i="4"/>
  <c r="J2485" i="4"/>
  <c r="K2485" i="4"/>
  <c r="H2485" i="4"/>
  <c r="I2222" i="4"/>
  <c r="J2222" i="4"/>
  <c r="K2222" i="4"/>
  <c r="H2222" i="4"/>
  <c r="I2020" i="4"/>
  <c r="J2020" i="4"/>
  <c r="K2020" i="4"/>
  <c r="H2020" i="4"/>
  <c r="I1907" i="4"/>
  <c r="J1907" i="4"/>
  <c r="K1907" i="4"/>
  <c r="H1907" i="4"/>
  <c r="I1903" i="4"/>
  <c r="J1903" i="4"/>
  <c r="K1903" i="4"/>
  <c r="H1903" i="4"/>
  <c r="I1841" i="4"/>
  <c r="J1841" i="4"/>
  <c r="K1841" i="4"/>
  <c r="H1841" i="4"/>
  <c r="I1589" i="4"/>
  <c r="J1589" i="4"/>
  <c r="K1589" i="4"/>
  <c r="H1589" i="4"/>
  <c r="I1549" i="4"/>
  <c r="J1549" i="4"/>
  <c r="K1549" i="4"/>
  <c r="H1549" i="4"/>
  <c r="I1415" i="4"/>
  <c r="J1415" i="4"/>
  <c r="K1415" i="4"/>
  <c r="H1415" i="4"/>
  <c r="I1113" i="4"/>
  <c r="J1113" i="4"/>
  <c r="K1113" i="4"/>
  <c r="H1113" i="4"/>
  <c r="I1019" i="4"/>
  <c r="J1019" i="4"/>
  <c r="K1019" i="4"/>
  <c r="H1019" i="4"/>
  <c r="I648" i="4"/>
  <c r="J648" i="4"/>
  <c r="K648" i="4"/>
  <c r="H648" i="4"/>
  <c r="I544" i="4"/>
  <c r="J544" i="4"/>
  <c r="K544" i="4"/>
  <c r="H544" i="4"/>
  <c r="I418" i="4"/>
  <c r="J418" i="4"/>
  <c r="K418" i="4"/>
  <c r="H418" i="4"/>
  <c r="I275" i="4"/>
  <c r="J275" i="4"/>
  <c r="K275" i="4"/>
  <c r="H275" i="4"/>
  <c r="H156" i="4"/>
  <c r="I156" i="4"/>
  <c r="J156" i="4"/>
  <c r="K156" i="4"/>
  <c r="G421" i="11"/>
  <c r="I108" i="4"/>
  <c r="J108" i="4"/>
  <c r="K108" i="4"/>
  <c r="H108" i="4"/>
  <c r="K2335" i="4"/>
  <c r="H2337" i="4"/>
  <c r="H2353" i="4"/>
  <c r="H117" i="4"/>
  <c r="H1060" i="4"/>
  <c r="H2335" i="4"/>
  <c r="H2352" i="4"/>
  <c r="H2360" i="4"/>
  <c r="H421" i="11"/>
  <c r="G2336" i="4"/>
  <c r="G3098" i="8"/>
  <c r="G3099" i="8" s="1"/>
  <c r="G3097" i="8"/>
  <c r="G3096" i="8"/>
  <c r="G3100" i="8" s="1"/>
  <c r="A193" i="29" l="1"/>
  <c r="A212" i="29"/>
  <c r="K288" i="29"/>
  <c r="A288" i="29" s="1"/>
  <c r="K118" i="29"/>
  <c r="A118" i="29" s="1"/>
  <c r="I118" i="29"/>
  <c r="A176" i="29"/>
  <c r="A179" i="29"/>
  <c r="A180" i="29"/>
  <c r="A198" i="29"/>
  <c r="A214" i="29"/>
  <c r="K14" i="29"/>
  <c r="K15" i="29"/>
  <c r="A15" i="29" s="1"/>
  <c r="K16" i="29"/>
  <c r="A16" i="29" s="1"/>
  <c r="K20" i="29"/>
  <c r="K21" i="29"/>
  <c r="A21" i="29" s="1"/>
  <c r="K22" i="29"/>
  <c r="A22" i="29" s="1"/>
  <c r="K23" i="29"/>
  <c r="A23" i="29" s="1"/>
  <c r="K24" i="29"/>
  <c r="A24" i="29" s="1"/>
  <c r="K25" i="29"/>
  <c r="A25" i="29" s="1"/>
  <c r="K26" i="29"/>
  <c r="A26" i="29" s="1"/>
  <c r="K29" i="29"/>
  <c r="A29" i="29" s="1"/>
  <c r="K30" i="29"/>
  <c r="A30" i="29" s="1"/>
  <c r="K31" i="29"/>
  <c r="A31" i="29" s="1"/>
  <c r="K32" i="29"/>
  <c r="A32" i="29" s="1"/>
  <c r="K33" i="29"/>
  <c r="A33" i="29" s="1"/>
  <c r="K36" i="29"/>
  <c r="A36" i="29" s="1"/>
  <c r="K37" i="29"/>
  <c r="A37" i="29" s="1"/>
  <c r="K38" i="29"/>
  <c r="A38" i="29" s="1"/>
  <c r="K39" i="29"/>
  <c r="A39" i="29" s="1"/>
  <c r="K40" i="29"/>
  <c r="A40" i="29" s="1"/>
  <c r="K41" i="29"/>
  <c r="A41" i="29" s="1"/>
  <c r="K42" i="29"/>
  <c r="A42" i="29" s="1"/>
  <c r="K43" i="29"/>
  <c r="A43" i="29" s="1"/>
  <c r="K44" i="29"/>
  <c r="A44" i="29" s="1"/>
  <c r="K45" i="29"/>
  <c r="A45" i="29" s="1"/>
  <c r="K46" i="29"/>
  <c r="A46" i="29" s="1"/>
  <c r="K47" i="29"/>
  <c r="A47" i="29" s="1"/>
  <c r="K48" i="29"/>
  <c r="A48" i="29" s="1"/>
  <c r="K49" i="29"/>
  <c r="A49" i="29" s="1"/>
  <c r="K50" i="29"/>
  <c r="A50" i="29" s="1"/>
  <c r="K51" i="29"/>
  <c r="A51" i="29" s="1"/>
  <c r="K52" i="29"/>
  <c r="A52" i="29" s="1"/>
  <c r="K53" i="29"/>
  <c r="A53" i="29" s="1"/>
  <c r="K54" i="29"/>
  <c r="A54" i="29" s="1"/>
  <c r="K55" i="29"/>
  <c r="A55" i="29" s="1"/>
  <c r="K56" i="29"/>
  <c r="A56" i="29" s="1"/>
  <c r="K57" i="29"/>
  <c r="A57" i="29" s="1"/>
  <c r="K58" i="29"/>
  <c r="A58" i="29" s="1"/>
  <c r="I60" i="29"/>
  <c r="K60" i="29" s="1"/>
  <c r="A60" i="29" s="1"/>
  <c r="I65" i="29"/>
  <c r="K65" i="29" s="1"/>
  <c r="A65" i="29" s="1"/>
  <c r="I68" i="29"/>
  <c r="K68" i="29" s="1"/>
  <c r="A68" i="29" s="1"/>
  <c r="I69" i="29"/>
  <c r="K69" i="29" s="1"/>
  <c r="A69" i="29" s="1"/>
  <c r="I70" i="29"/>
  <c r="K70" i="29" s="1"/>
  <c r="A70" i="29" s="1"/>
  <c r="I71" i="29"/>
  <c r="K71" i="29" s="1"/>
  <c r="A71" i="29" s="1"/>
  <c r="I72" i="29"/>
  <c r="K72" i="29" s="1"/>
  <c r="A72" i="29" s="1"/>
  <c r="I73" i="29"/>
  <c r="K73" i="29" s="1"/>
  <c r="A73" i="29" s="1"/>
  <c r="I74" i="29"/>
  <c r="K74" i="29" s="1"/>
  <c r="A74" i="29" s="1"/>
  <c r="I75" i="29"/>
  <c r="K75" i="29" s="1"/>
  <c r="A75" i="29" s="1"/>
  <c r="I78" i="29"/>
  <c r="K78" i="29" s="1"/>
  <c r="A78" i="29" s="1"/>
  <c r="I79" i="29"/>
  <c r="K79" i="29" s="1"/>
  <c r="A79" i="29" s="1"/>
  <c r="I80" i="29"/>
  <c r="K80" i="29" s="1"/>
  <c r="A80" i="29" s="1"/>
  <c r="I81" i="29"/>
  <c r="K81" i="29" s="1"/>
  <c r="A81" i="29" s="1"/>
  <c r="I82" i="29"/>
  <c r="K82" i="29" s="1"/>
  <c r="A82" i="29" s="1"/>
  <c r="I83" i="29"/>
  <c r="K83" i="29" s="1"/>
  <c r="A83" i="29" s="1"/>
  <c r="I84" i="29"/>
  <c r="K84" i="29" s="1"/>
  <c r="A84" i="29" s="1"/>
  <c r="I85" i="29"/>
  <c r="K85" i="29" s="1"/>
  <c r="A85" i="29" s="1"/>
  <c r="I88" i="29"/>
  <c r="K88" i="29" s="1"/>
  <c r="A88" i="29" s="1"/>
  <c r="I89" i="29"/>
  <c r="K89" i="29" s="1"/>
  <c r="A89" i="29" s="1"/>
  <c r="I90" i="29"/>
  <c r="K90" i="29" s="1"/>
  <c r="A90" i="29" s="1"/>
  <c r="I91" i="29"/>
  <c r="K91" i="29" s="1"/>
  <c r="A91" i="29" s="1"/>
  <c r="I92" i="29"/>
  <c r="K92" i="29" s="1"/>
  <c r="A92" i="29" s="1"/>
  <c r="I93" i="29"/>
  <c r="K93" i="29" s="1"/>
  <c r="A93" i="29" s="1"/>
  <c r="I94" i="29"/>
  <c r="K94" i="29" s="1"/>
  <c r="A94" i="29" s="1"/>
  <c r="I95" i="29"/>
  <c r="K95" i="29" s="1"/>
  <c r="A95" i="29" s="1"/>
  <c r="K97" i="29"/>
  <c r="A97" i="29" s="1"/>
  <c r="I99" i="29"/>
  <c r="K99" i="29" s="1"/>
  <c r="A99" i="29" s="1"/>
  <c r="K101" i="29"/>
  <c r="A101" i="29" s="1"/>
  <c r="I103" i="29"/>
  <c r="K103" i="29" s="1"/>
  <c r="A103" i="29" s="1"/>
  <c r="I110" i="29"/>
  <c r="I111" i="29"/>
  <c r="K111" i="29" s="1"/>
  <c r="A111" i="29" s="1"/>
  <c r="I112" i="29"/>
  <c r="K112" i="29" s="1"/>
  <c r="A112" i="29" s="1"/>
  <c r="I113" i="29"/>
  <c r="K113" i="29" s="1"/>
  <c r="A113" i="29" s="1"/>
  <c r="I114" i="29"/>
  <c r="K114" i="29" s="1"/>
  <c r="A114" i="29" s="1"/>
  <c r="I115" i="29"/>
  <c r="K115" i="29" s="1"/>
  <c r="A115" i="29" s="1"/>
  <c r="A117" i="29"/>
  <c r="A119" i="29"/>
  <c r="A120" i="29"/>
  <c r="A121" i="29"/>
  <c r="A122" i="29"/>
  <c r="A123" i="29"/>
  <c r="I128" i="29"/>
  <c r="K128" i="29" s="1"/>
  <c r="A128" i="29" s="1"/>
  <c r="A129" i="29"/>
  <c r="I132" i="29"/>
  <c r="K132" i="29" s="1"/>
  <c r="A133" i="29"/>
  <c r="I136" i="29"/>
  <c r="K136" i="29" s="1"/>
  <c r="I139" i="29"/>
  <c r="K139" i="29" s="1"/>
  <c r="A139" i="29" s="1"/>
  <c r="I140" i="29"/>
  <c r="K140" i="29" s="1"/>
  <c r="A140" i="29" s="1"/>
  <c r="I141" i="29"/>
  <c r="K141" i="29" s="1"/>
  <c r="A141" i="29" s="1"/>
  <c r="I142" i="29"/>
  <c r="K142" i="29" s="1"/>
  <c r="A142" i="29" s="1"/>
  <c r="I143" i="29"/>
  <c r="K143" i="29" s="1"/>
  <c r="A143" i="29" s="1"/>
  <c r="A147" i="29"/>
  <c r="I149" i="29"/>
  <c r="K149" i="29" s="1"/>
  <c r="A149" i="29" s="1"/>
  <c r="I150" i="29"/>
  <c r="K150" i="29" s="1"/>
  <c r="A150" i="29" s="1"/>
  <c r="A152" i="29"/>
  <c r="I154" i="29"/>
  <c r="K154" i="29" s="1"/>
  <c r="A154" i="29" s="1"/>
  <c r="I164" i="29"/>
  <c r="K164" i="29" s="1"/>
  <c r="A164" i="29" s="1"/>
  <c r="A167" i="29"/>
  <c r="A168" i="29"/>
  <c r="A171" i="29"/>
  <c r="A172" i="29"/>
  <c r="A173" i="29"/>
  <c r="A177" i="29"/>
  <c r="A178" i="29"/>
  <c r="A185" i="29"/>
  <c r="I189" i="29"/>
  <c r="K189" i="29" s="1"/>
  <c r="A189" i="29" s="1"/>
  <c r="I196" i="29"/>
  <c r="K196" i="29" s="1"/>
  <c r="A196" i="29" s="1"/>
  <c r="I200" i="29"/>
  <c r="K200" i="29" s="1"/>
  <c r="A200" i="29" s="1"/>
  <c r="A203" i="29"/>
  <c r="A204" i="29"/>
  <c r="A207" i="29"/>
  <c r="A208" i="29"/>
  <c r="A209" i="29"/>
  <c r="K210" i="29"/>
  <c r="A210" i="29" s="1"/>
  <c r="K211" i="29"/>
  <c r="A211" i="29" s="1"/>
  <c r="A213" i="29"/>
  <c r="I217" i="29"/>
  <c r="K217" i="29" s="1"/>
  <c r="A217" i="29" s="1"/>
  <c r="K219" i="29"/>
  <c r="A219" i="29" s="1"/>
  <c r="K223" i="29"/>
  <c r="A223" i="29" s="1"/>
  <c r="I229" i="29"/>
  <c r="K229" i="29" s="1"/>
  <c r="A229" i="29" s="1"/>
  <c r="I230" i="29"/>
  <c r="K230" i="29" s="1"/>
  <c r="A230" i="29" s="1"/>
  <c r="I231" i="29"/>
  <c r="K231" i="29" s="1"/>
  <c r="A231" i="29" s="1"/>
  <c r="I236" i="29"/>
  <c r="K236" i="29" s="1"/>
  <c r="A236" i="29" s="1"/>
  <c r="I237" i="29"/>
  <c r="K237" i="29" s="1"/>
  <c r="A237" i="29" s="1"/>
  <c r="I260" i="29"/>
  <c r="K260" i="29" s="1"/>
  <c r="A260" i="29" s="1"/>
  <c r="I263" i="29"/>
  <c r="K263" i="29" s="1"/>
  <c r="A263" i="29" s="1"/>
  <c r="I264" i="29"/>
  <c r="K264" i="29" s="1"/>
  <c r="A264" i="29" s="1"/>
  <c r="I265" i="29"/>
  <c r="K265" i="29" s="1"/>
  <c r="A265" i="29" s="1"/>
  <c r="I266" i="29"/>
  <c r="K266" i="29" s="1"/>
  <c r="A266" i="29" s="1"/>
  <c r="I270" i="29"/>
  <c r="K270" i="29" s="1"/>
  <c r="A270" i="29" s="1"/>
  <c r="I277" i="29"/>
  <c r="I278" i="29"/>
  <c r="K278" i="29" s="1"/>
  <c r="A278" i="29" s="1"/>
  <c r="I279" i="29"/>
  <c r="K279" i="29" s="1"/>
  <c r="A279" i="29" s="1"/>
  <c r="I280" i="29"/>
  <c r="K280" i="29" s="1"/>
  <c r="A280" i="29" s="1"/>
  <c r="I281" i="29"/>
  <c r="K281" i="29" s="1"/>
  <c r="A281" i="29" s="1"/>
  <c r="I284" i="29"/>
  <c r="K284" i="29" s="1"/>
  <c r="A284" i="29" s="1"/>
  <c r="K286" i="29"/>
  <c r="A286" i="29" s="1"/>
  <c r="I291" i="29"/>
  <c r="K292" i="29"/>
  <c r="A292" i="29" s="1"/>
  <c r="I292" i="29"/>
  <c r="I355" i="29"/>
  <c r="I359" i="29"/>
  <c r="I361" i="29"/>
  <c r="I363" i="29"/>
  <c r="I365" i="29"/>
  <c r="I369" i="29"/>
  <c r="I371" i="29"/>
  <c r="I373" i="29"/>
  <c r="I375" i="29"/>
  <c r="I379" i="29"/>
  <c r="I400" i="29"/>
  <c r="I402" i="29"/>
  <c r="A408" i="29"/>
  <c r="I426" i="29"/>
  <c r="I463" i="29"/>
  <c r="I515" i="29"/>
  <c r="I519" i="29"/>
  <c r="I521" i="29"/>
  <c r="I525" i="29"/>
  <c r="I529" i="29"/>
  <c r="I531" i="29"/>
  <c r="I545" i="29"/>
  <c r="A550" i="29"/>
  <c r="A559" i="29"/>
  <c r="I563" i="29"/>
  <c r="A566" i="29"/>
  <c r="A572" i="29"/>
  <c r="I574" i="29"/>
  <c r="A583" i="29"/>
  <c r="I590" i="29"/>
  <c r="I594" i="29"/>
  <c r="I596" i="29"/>
  <c r="I598" i="29"/>
  <c r="A609" i="29"/>
  <c r="I618" i="29"/>
  <c r="I620" i="29"/>
  <c r="I622" i="29"/>
  <c r="I624" i="29"/>
  <c r="A685" i="29"/>
  <c r="A698" i="29"/>
  <c r="A702" i="29"/>
  <c r="A706" i="29"/>
  <c r="A710" i="29"/>
  <c r="I716" i="29"/>
  <c r="I720" i="29"/>
  <c r="K720" i="29" s="1"/>
  <c r="A720" i="29" s="1"/>
  <c r="I722" i="29"/>
  <c r="I724" i="29"/>
  <c r="I726" i="29"/>
  <c r="I728" i="29"/>
  <c r="I730" i="29"/>
  <c r="I732" i="29"/>
  <c r="I734" i="29"/>
  <c r="I740" i="29"/>
  <c r="I742" i="29"/>
  <c r="I744" i="29"/>
  <c r="I746" i="29"/>
  <c r="I748" i="29"/>
  <c r="I750" i="29"/>
  <c r="I757" i="29"/>
  <c r="I759" i="29"/>
  <c r="I761" i="29"/>
  <c r="I2371" i="29"/>
  <c r="I2369" i="29"/>
  <c r="I2367" i="29"/>
  <c r="I2365" i="29"/>
  <c r="I2363" i="29"/>
  <c r="I2479" i="29"/>
  <c r="I2475" i="29"/>
  <c r="I2470" i="29"/>
  <c r="I2466" i="29"/>
  <c r="I2462" i="29"/>
  <c r="I2350" i="29"/>
  <c r="I2346" i="29"/>
  <c r="I2342" i="29"/>
  <c r="I2333" i="29"/>
  <c r="I2329" i="29"/>
  <c r="I2327" i="29"/>
  <c r="I2325" i="29"/>
  <c r="I2323" i="29"/>
  <c r="I2321" i="29"/>
  <c r="I2319" i="29"/>
  <c r="I2308" i="29"/>
  <c r="I2306" i="29"/>
  <c r="I2304" i="29"/>
  <c r="I2302" i="29"/>
  <c r="I2296" i="29"/>
  <c r="I2294" i="29"/>
  <c r="I2292" i="29"/>
  <c r="I2290" i="29"/>
  <c r="I2288" i="29"/>
  <c r="I2286" i="29"/>
  <c r="I2283" i="29"/>
  <c r="I2279" i="29"/>
  <c r="I2277" i="29"/>
  <c r="I2275" i="29"/>
  <c r="I2273" i="29"/>
  <c r="I2271" i="29"/>
  <c r="I2267" i="29"/>
  <c r="I2265" i="29"/>
  <c r="I2263" i="29"/>
  <c r="I2261" i="29"/>
  <c r="I2259" i="29"/>
  <c r="I2257" i="29"/>
  <c r="I2255" i="29"/>
  <c r="I2251" i="29"/>
  <c r="I2249" i="29"/>
  <c r="I2215" i="29"/>
  <c r="I2210" i="29"/>
  <c r="I2208" i="29"/>
  <c r="I2206" i="29"/>
  <c r="I2204" i="29"/>
  <c r="I2146" i="29"/>
  <c r="I2236" i="29"/>
  <c r="I2232" i="29"/>
  <c r="I2230" i="29"/>
  <c r="I2228" i="29"/>
  <c r="I2226" i="29"/>
  <c r="I2135" i="29"/>
  <c r="I2131" i="29"/>
  <c r="I2129" i="29"/>
  <c r="I2119" i="29"/>
  <c r="I2117" i="29"/>
  <c r="I2115" i="29"/>
  <c r="I2100" i="29"/>
  <c r="I2098" i="29"/>
  <c r="I2096" i="29"/>
  <c r="I2094" i="29"/>
  <c r="I2092" i="29"/>
  <c r="I2090" i="29"/>
  <c r="I2088" i="29"/>
  <c r="I2083" i="29"/>
  <c r="I2079" i="29"/>
  <c r="I2077" i="29"/>
  <c r="I2075" i="29"/>
  <c r="I2073" i="29"/>
  <c r="I1978" i="29"/>
  <c r="I1976" i="29"/>
  <c r="I1960" i="29"/>
  <c r="I1958" i="29"/>
  <c r="I1956" i="29"/>
  <c r="I1954" i="29"/>
  <c r="I1922" i="29"/>
  <c r="I1910" i="29"/>
  <c r="I1897" i="29"/>
  <c r="I1893" i="29"/>
  <c r="I1889" i="29"/>
  <c r="I1879" i="29"/>
  <c r="I1864" i="29"/>
  <c r="I1855" i="29"/>
  <c r="I1853" i="29"/>
  <c r="I1850" i="29"/>
  <c r="I1842" i="29"/>
  <c r="I1839" i="29"/>
  <c r="I1835" i="29"/>
  <c r="I1831" i="29"/>
  <c r="I1827" i="29"/>
  <c r="I1822" i="29"/>
  <c r="I1818" i="29"/>
  <c r="I1813" i="29"/>
  <c r="I1809" i="29"/>
  <c r="I1805" i="29"/>
  <c r="I1800" i="29"/>
  <c r="I1796" i="29"/>
  <c r="I1791" i="29"/>
  <c r="I1787" i="29"/>
  <c r="I1782" i="29"/>
  <c r="I1778" i="29"/>
  <c r="I1766" i="29"/>
  <c r="I1762" i="29"/>
  <c r="I1758" i="29"/>
  <c r="I1753" i="29"/>
  <c r="I1751" i="29"/>
  <c r="I1747" i="29"/>
  <c r="I1745" i="29"/>
  <c r="I1743" i="29"/>
  <c r="I1739" i="29"/>
  <c r="I1736" i="29"/>
  <c r="I1734" i="29"/>
  <c r="I1731" i="29"/>
  <c r="I1727" i="29"/>
  <c r="I1722" i="29"/>
  <c r="I1713" i="29"/>
  <c r="I1705" i="29"/>
  <c r="I1698" i="29"/>
  <c r="I1696" i="29"/>
  <c r="I2069" i="29"/>
  <c r="I2067" i="29"/>
  <c r="I2065" i="29"/>
  <c r="I2063" i="29"/>
  <c r="I2061" i="29"/>
  <c r="I2059" i="29"/>
  <c r="I2057" i="29"/>
  <c r="I2055" i="29"/>
  <c r="I2053" i="29"/>
  <c r="I2048" i="29"/>
  <c r="I2044" i="29"/>
  <c r="I2041" i="29"/>
  <c r="I2037" i="29"/>
  <c r="I2035" i="29"/>
  <c r="I2031" i="29"/>
  <c r="I2002" i="29"/>
  <c r="I1689" i="29"/>
  <c r="I1688" i="29"/>
  <c r="I1687" i="29"/>
  <c r="I1686" i="29"/>
  <c r="I1685" i="29"/>
  <c r="I1684" i="29"/>
  <c r="I1680" i="29"/>
  <c r="I1580" i="29"/>
  <c r="I1573" i="29"/>
  <c r="I1569" i="29"/>
  <c r="I1565" i="29"/>
  <c r="I1561" i="29"/>
  <c r="I1557" i="29"/>
  <c r="I1622" i="29"/>
  <c r="I1617" i="29"/>
  <c r="I1615" i="29"/>
  <c r="I1611" i="29"/>
  <c r="I1609" i="29"/>
  <c r="I1607" i="29"/>
  <c r="I1605" i="29"/>
  <c r="I1603" i="29"/>
  <c r="I1601" i="29"/>
  <c r="I1597" i="29"/>
  <c r="I1595" i="29"/>
  <c r="I1593" i="29"/>
  <c r="I1591" i="29"/>
  <c r="I1545" i="29"/>
  <c r="I1541" i="29"/>
  <c r="I1530" i="29"/>
  <c r="I1528" i="29"/>
  <c r="I1521" i="29"/>
  <c r="I1519" i="29"/>
  <c r="I1515" i="29"/>
  <c r="I1513" i="29"/>
  <c r="I1511" i="29"/>
  <c r="I1509" i="29"/>
  <c r="I1507" i="29"/>
  <c r="I1501" i="29"/>
  <c r="I1499" i="29"/>
  <c r="I1497" i="29"/>
  <c r="I1495" i="29"/>
  <c r="I1482" i="29"/>
  <c r="I1480" i="29"/>
  <c r="I1469" i="29"/>
  <c r="I1436" i="29"/>
  <c r="I1434" i="29"/>
  <c r="I1432" i="29"/>
  <c r="I1428" i="29"/>
  <c r="I1426" i="29"/>
  <c r="I1424" i="29"/>
  <c r="I1422" i="29"/>
  <c r="I1420" i="29"/>
  <c r="I1418" i="29"/>
  <c r="I1411" i="29"/>
  <c r="I1409" i="29"/>
  <c r="I1407" i="29"/>
  <c r="I1405" i="29"/>
  <c r="I1401" i="29"/>
  <c r="I1397" i="29"/>
  <c r="I1395" i="29"/>
  <c r="I1393" i="29"/>
  <c r="I1391" i="29"/>
  <c r="I1389" i="29"/>
  <c r="I1385" i="29"/>
  <c r="I1381" i="29"/>
  <c r="I1379" i="29"/>
  <c r="I1377" i="29"/>
  <c r="I1375" i="29"/>
  <c r="I1373" i="29"/>
  <c r="I1369" i="29"/>
  <c r="I1367" i="29"/>
  <c r="I1365" i="29"/>
  <c r="I1363" i="29"/>
  <c r="I1361" i="29"/>
  <c r="I1359" i="29"/>
  <c r="I1355" i="29"/>
  <c r="I1353" i="29"/>
  <c r="I1351" i="29"/>
  <c r="I1347" i="29"/>
  <c r="I1345" i="29"/>
  <c r="I1343" i="29"/>
  <c r="I1341" i="29"/>
  <c r="I1339" i="29"/>
  <c r="I1337" i="29"/>
  <c r="I1335" i="29"/>
  <c r="I1333" i="29"/>
  <c r="I1328" i="29"/>
  <c r="I1326" i="29"/>
  <c r="I1324" i="29"/>
  <c r="I1322" i="29"/>
  <c r="I1320" i="29"/>
  <c r="I1316" i="29"/>
  <c r="I1314" i="29"/>
  <c r="I1312" i="29"/>
  <c r="I1310" i="29"/>
  <c r="I1308" i="29"/>
  <c r="I1304" i="29"/>
  <c r="I1302" i="29"/>
  <c r="I1300" i="29"/>
  <c r="I1298" i="29"/>
  <c r="I1296" i="29"/>
  <c r="I1294" i="29"/>
  <c r="I1290" i="29"/>
  <c r="I1288" i="29"/>
  <c r="I1286" i="29"/>
  <c r="I1283" i="29"/>
  <c r="I1223" i="29"/>
  <c r="I1221" i="29"/>
  <c r="H1016" i="29"/>
  <c r="H1012" i="29"/>
  <c r="H1008" i="29"/>
  <c r="H1004" i="29"/>
  <c r="I962" i="29"/>
  <c r="I960" i="29"/>
  <c r="I955" i="29"/>
  <c r="I944" i="29"/>
  <c r="I942" i="29"/>
  <c r="I940" i="29"/>
  <c r="I875" i="29"/>
  <c r="I869" i="29"/>
  <c r="I859" i="29"/>
  <c r="I857" i="29"/>
  <c r="I855" i="29"/>
  <c r="I853" i="29"/>
  <c r="I848" i="29"/>
  <c r="I847" i="29"/>
  <c r="I803" i="29"/>
  <c r="I802" i="29"/>
  <c r="I801" i="29"/>
  <c r="I800" i="29"/>
  <c r="I1446" i="29"/>
  <c r="I1265" i="29"/>
  <c r="I1263" i="29"/>
  <c r="I1261" i="29"/>
  <c r="I1259" i="29"/>
  <c r="I1251" i="29"/>
  <c r="I1249" i="29"/>
  <c r="I1247" i="29"/>
  <c r="I1211" i="29"/>
  <c r="I1209" i="29"/>
  <c r="I1207" i="29"/>
  <c r="I1192" i="29"/>
  <c r="I1190" i="29"/>
  <c r="I1188" i="29"/>
  <c r="I1184" i="29"/>
  <c r="I1182" i="29"/>
  <c r="I1180" i="29"/>
  <c r="I1148" i="29"/>
  <c r="I1126" i="29"/>
  <c r="I1124" i="29"/>
  <c r="I1122" i="29"/>
  <c r="I1120" i="29"/>
  <c r="I1118" i="29"/>
  <c r="I1116" i="29"/>
  <c r="I1104" i="29"/>
  <c r="I1102" i="29"/>
  <c r="I1098" i="29"/>
  <c r="I1094" i="29"/>
  <c r="I1090" i="29"/>
  <c r="I1088" i="29"/>
  <c r="I1086" i="29"/>
  <c r="K1086" i="29" s="1"/>
  <c r="I1080" i="29"/>
  <c r="I1078" i="29"/>
  <c r="I1074" i="29"/>
  <c r="I1072" i="29"/>
  <c r="I1068" i="29"/>
  <c r="I1066" i="29"/>
  <c r="I1064" i="29"/>
  <c r="I1062" i="29"/>
  <c r="H1014" i="29"/>
  <c r="H1010" i="29"/>
  <c r="H1006" i="29"/>
  <c r="I1001" i="29"/>
  <c r="I999" i="29"/>
  <c r="I992" i="29"/>
  <c r="I983" i="29"/>
  <c r="I981" i="29"/>
  <c r="I979" i="29"/>
  <c r="I977" i="29"/>
  <c r="I969" i="29"/>
  <c r="I933" i="29"/>
  <c r="I928" i="29"/>
  <c r="I926" i="29"/>
  <c r="I917" i="29"/>
  <c r="I905" i="29"/>
  <c r="I901" i="29"/>
  <c r="I898" i="29"/>
  <c r="I896" i="29"/>
  <c r="I894" i="29"/>
  <c r="I892" i="29"/>
  <c r="I829" i="29"/>
  <c r="I828" i="29"/>
  <c r="I823" i="29"/>
  <c r="I822" i="29"/>
  <c r="I821" i="29"/>
  <c r="I820" i="29"/>
  <c r="I819" i="29"/>
  <c r="I818" i="29"/>
  <c r="I817" i="29"/>
  <c r="I816" i="29"/>
  <c r="I815" i="29"/>
  <c r="I814" i="29"/>
  <c r="I813" i="29"/>
  <c r="I812" i="29"/>
  <c r="I811" i="29"/>
  <c r="I810" i="29"/>
  <c r="I809" i="29"/>
  <c r="I808" i="29"/>
  <c r="I787" i="29"/>
  <c r="I786" i="29"/>
  <c r="I774" i="29"/>
  <c r="I773" i="29"/>
  <c r="I772" i="29"/>
  <c r="I767" i="29"/>
  <c r="K767" i="29" s="1"/>
  <c r="A767" i="29" s="1"/>
  <c r="I766" i="29"/>
  <c r="I765" i="29"/>
  <c r="K765" i="29" s="1"/>
  <c r="A765" i="29" s="1"/>
  <c r="I764" i="29"/>
  <c r="I763" i="29"/>
  <c r="K763" i="29" s="1"/>
  <c r="A763" i="29" s="1"/>
  <c r="I625" i="29"/>
  <c r="H601" i="29"/>
  <c r="H543" i="29"/>
  <c r="H539" i="29"/>
  <c r="H536" i="29"/>
  <c r="I486" i="29"/>
  <c r="I485" i="29"/>
  <c r="K485" i="29" s="1"/>
  <c r="A485" i="29" s="1"/>
  <c r="I484" i="29"/>
  <c r="I481" i="29"/>
  <c r="K481" i="29" s="1"/>
  <c r="A481" i="29" s="1"/>
  <c r="I480" i="29"/>
  <c r="I479" i="29"/>
  <c r="K479" i="29" s="1"/>
  <c r="A479" i="29" s="1"/>
  <c r="I476" i="29"/>
  <c r="I475" i="29"/>
  <c r="K475" i="29" s="1"/>
  <c r="A475" i="29" s="1"/>
  <c r="I474" i="29"/>
  <c r="I471" i="29"/>
  <c r="K471" i="29" s="1"/>
  <c r="A471" i="29" s="1"/>
  <c r="I470" i="29"/>
  <c r="I469" i="29"/>
  <c r="K469" i="29" s="1"/>
  <c r="A469" i="29" s="1"/>
  <c r="I468" i="29"/>
  <c r="I465" i="29"/>
  <c r="K465" i="29" s="1"/>
  <c r="A465" i="29" s="1"/>
  <c r="I464" i="29"/>
  <c r="A430" i="29"/>
  <c r="I316" i="29"/>
  <c r="K316" i="29" s="1"/>
  <c r="A316" i="29" s="1"/>
  <c r="I315" i="29"/>
  <c r="I312" i="29"/>
  <c r="K312" i="29" s="1"/>
  <c r="A312" i="29" s="1"/>
  <c r="I311" i="29"/>
  <c r="I738" i="29"/>
  <c r="K738" i="29" s="1"/>
  <c r="A738" i="29" s="1"/>
  <c r="I737" i="29"/>
  <c r="I718" i="29"/>
  <c r="K718" i="29" s="1"/>
  <c r="A718" i="29" s="1"/>
  <c r="A682" i="29"/>
  <c r="I678" i="29"/>
  <c r="K678" i="29" s="1"/>
  <c r="A678" i="29" s="1"/>
  <c r="I677" i="29"/>
  <c r="I676" i="29"/>
  <c r="K676" i="29" s="1"/>
  <c r="A676" i="29" s="1"/>
  <c r="I675" i="29"/>
  <c r="I674" i="29"/>
  <c r="K674" i="29" s="1"/>
  <c r="A674" i="29" s="1"/>
  <c r="I673" i="29"/>
  <c r="I672" i="29"/>
  <c r="K672" i="29" s="1"/>
  <c r="A672" i="29" s="1"/>
  <c r="I671" i="29"/>
  <c r="I670" i="29"/>
  <c r="K670" i="29" s="1"/>
  <c r="A670" i="29" s="1"/>
  <c r="I669" i="29"/>
  <c r="I668" i="29"/>
  <c r="K668" i="29" s="1"/>
  <c r="A668" i="29" s="1"/>
  <c r="I667" i="29"/>
  <c r="I666" i="29"/>
  <c r="K666" i="29" s="1"/>
  <c r="A666" i="29" s="1"/>
  <c r="I665" i="29"/>
  <c r="I664" i="29"/>
  <c r="K664" i="29" s="1"/>
  <c r="A664" i="29" s="1"/>
  <c r="I663" i="29"/>
  <c r="I662" i="29"/>
  <c r="K662" i="29" s="1"/>
  <c r="A662" i="29" s="1"/>
  <c r="I661" i="29"/>
  <c r="I660" i="29"/>
  <c r="K660" i="29" s="1"/>
  <c r="A660" i="29" s="1"/>
  <c r="I659" i="29"/>
  <c r="I658" i="29"/>
  <c r="K658" i="29" s="1"/>
  <c r="A658" i="29" s="1"/>
  <c r="I642" i="29"/>
  <c r="K642" i="29" s="1"/>
  <c r="A642" i="29" s="1"/>
  <c r="I639" i="29"/>
  <c r="H637" i="29"/>
  <c r="I635" i="29"/>
  <c r="K635" i="29" s="1"/>
  <c r="A635" i="29" s="1"/>
  <c r="I634" i="29"/>
  <c r="I633" i="29"/>
  <c r="K633" i="29" s="1"/>
  <c r="A633" i="29" s="1"/>
  <c r="I632" i="29"/>
  <c r="I631" i="29"/>
  <c r="K631" i="29" s="1"/>
  <c r="A631" i="29" s="1"/>
  <c r="I630" i="29"/>
  <c r="I628" i="29"/>
  <c r="K628" i="29" s="1"/>
  <c r="A628" i="29" s="1"/>
  <c r="H615" i="29"/>
  <c r="H605" i="29"/>
  <c r="H603" i="29"/>
  <c r="I577" i="29"/>
  <c r="I554" i="29"/>
  <c r="K554" i="29" s="1"/>
  <c r="A554" i="29" s="1"/>
  <c r="H541" i="29"/>
  <c r="H534" i="29"/>
  <c r="I510" i="29"/>
  <c r="I509" i="29"/>
  <c r="K509" i="29" s="1"/>
  <c r="A509" i="29" s="1"/>
  <c r="I508" i="29"/>
  <c r="I507" i="29"/>
  <c r="K507" i="29" s="1"/>
  <c r="A507" i="29" s="1"/>
  <c r="I506" i="29"/>
  <c r="I505" i="29"/>
  <c r="K505" i="29" s="1"/>
  <c r="A505" i="29" s="1"/>
  <c r="A412" i="29"/>
  <c r="I404" i="29"/>
  <c r="K404" i="29" s="1"/>
  <c r="A404" i="29" s="1"/>
  <c r="I353" i="29"/>
  <c r="K353" i="29" s="1"/>
  <c r="A353" i="29" s="1"/>
  <c r="I352" i="29"/>
  <c r="I351" i="29"/>
  <c r="K351" i="29" s="1"/>
  <c r="A351" i="29" s="1"/>
  <c r="I349" i="29"/>
  <c r="I348" i="29"/>
  <c r="K348" i="29" s="1"/>
  <c r="A348" i="29" s="1"/>
  <c r="I347" i="29"/>
  <c r="I346" i="29"/>
  <c r="K346" i="29" s="1"/>
  <c r="A346" i="29" s="1"/>
  <c r="I345" i="29"/>
  <c r="I342" i="29"/>
  <c r="K342" i="29" s="1"/>
  <c r="A342" i="29" s="1"/>
  <c r="I341" i="29"/>
  <c r="I340" i="29"/>
  <c r="K340" i="29" s="1"/>
  <c r="A340" i="29" s="1"/>
  <c r="I339" i="29"/>
  <c r="I338" i="29"/>
  <c r="K338" i="29" s="1"/>
  <c r="A338" i="29" s="1"/>
  <c r="I335" i="29"/>
  <c r="I334" i="29"/>
  <c r="K334" i="29" s="1"/>
  <c r="A334" i="29" s="1"/>
  <c r="I333" i="29"/>
  <c r="I330" i="29"/>
  <c r="K330" i="29" s="1"/>
  <c r="A330" i="29" s="1"/>
  <c r="I329" i="29"/>
  <c r="I328" i="29"/>
  <c r="K328" i="29" s="1"/>
  <c r="A328" i="29" s="1"/>
  <c r="H18" i="29"/>
  <c r="I63" i="29"/>
  <c r="I62" i="29" s="1"/>
  <c r="A124" i="29"/>
  <c r="I134" i="29"/>
  <c r="K134" i="29" s="1"/>
  <c r="A161" i="29"/>
  <c r="I162" i="29"/>
  <c r="K162" i="29" s="1"/>
  <c r="A162" i="29" s="1"/>
  <c r="I182" i="29"/>
  <c r="K182" i="29" s="1"/>
  <c r="A182" i="29" s="1"/>
  <c r="I224" i="29"/>
  <c r="K224" i="29" s="1"/>
  <c r="A224" i="29" s="1"/>
  <c r="I227" i="29"/>
  <c r="I221" i="29" s="1"/>
  <c r="I233" i="29"/>
  <c r="K233" i="29" s="1"/>
  <c r="A233" i="29" s="1"/>
  <c r="I241" i="29"/>
  <c r="K241" i="29" s="1"/>
  <c r="A241" i="29" s="1"/>
  <c r="I242" i="29"/>
  <c r="K242" i="29" s="1"/>
  <c r="A242" i="29" s="1"/>
  <c r="I245" i="29"/>
  <c r="K245" i="29" s="1"/>
  <c r="A245" i="29" s="1"/>
  <c r="I246" i="29"/>
  <c r="K246" i="29" s="1"/>
  <c r="A246" i="29" s="1"/>
  <c r="I249" i="29"/>
  <c r="K249" i="29" s="1"/>
  <c r="A249" i="29" s="1"/>
  <c r="I250" i="29"/>
  <c r="K250" i="29" s="1"/>
  <c r="A250" i="29" s="1"/>
  <c r="I251" i="29"/>
  <c r="K251" i="29" s="1"/>
  <c r="A251" i="29" s="1"/>
  <c r="I252" i="29"/>
  <c r="K252" i="29" s="1"/>
  <c r="A252" i="29" s="1"/>
  <c r="I255" i="29"/>
  <c r="K255" i="29" s="1"/>
  <c r="A255" i="29" s="1"/>
  <c r="I256" i="29"/>
  <c r="K256" i="29" s="1"/>
  <c r="A256" i="29" s="1"/>
  <c r="I257" i="29"/>
  <c r="K257" i="29" s="1"/>
  <c r="A257" i="29" s="1"/>
  <c r="I258" i="29"/>
  <c r="K258" i="29" s="1"/>
  <c r="A258" i="29" s="1"/>
  <c r="I267" i="29"/>
  <c r="K267" i="29" s="1"/>
  <c r="A267" i="29" s="1"/>
  <c r="I268" i="29"/>
  <c r="K268" i="29" s="1"/>
  <c r="A268" i="29" s="1"/>
  <c r="K291" i="29"/>
  <c r="A291" i="29" s="1"/>
  <c r="K311" i="29"/>
  <c r="A311" i="29" s="1"/>
  <c r="K315" i="29"/>
  <c r="A315" i="29" s="1"/>
  <c r="K329" i="29"/>
  <c r="A329" i="29" s="1"/>
  <c r="K333" i="29"/>
  <c r="A333" i="29" s="1"/>
  <c r="K335" i="29"/>
  <c r="A335" i="29" s="1"/>
  <c r="K339" i="29"/>
  <c r="A339" i="29" s="1"/>
  <c r="K341" i="29"/>
  <c r="A341" i="29" s="1"/>
  <c r="K345" i="29"/>
  <c r="A345" i="29" s="1"/>
  <c r="K347" i="29"/>
  <c r="A347" i="29" s="1"/>
  <c r="K349" i="29"/>
  <c r="A349" i="29" s="1"/>
  <c r="K352" i="29"/>
  <c r="A352" i="29" s="1"/>
  <c r="I358" i="29"/>
  <c r="I360" i="29"/>
  <c r="I362" i="29"/>
  <c r="I364" i="29"/>
  <c r="I368" i="29"/>
  <c r="I370" i="29"/>
  <c r="I372" i="29"/>
  <c r="I374" i="29"/>
  <c r="I376" i="29"/>
  <c r="I380" i="29"/>
  <c r="A383" i="29"/>
  <c r="A387" i="29"/>
  <c r="A415" i="29"/>
  <c r="A458" i="29"/>
  <c r="I462" i="29"/>
  <c r="K464" i="29"/>
  <c r="A464" i="29" s="1"/>
  <c r="K468" i="29"/>
  <c r="A468" i="29" s="1"/>
  <c r="K470" i="29"/>
  <c r="A470" i="29" s="1"/>
  <c r="K474" i="29"/>
  <c r="A474" i="29" s="1"/>
  <c r="K476" i="29"/>
  <c r="A476" i="29" s="1"/>
  <c r="K480" i="29"/>
  <c r="A480" i="29" s="1"/>
  <c r="K484" i="29"/>
  <c r="A484" i="29" s="1"/>
  <c r="K486" i="29"/>
  <c r="A486" i="29" s="1"/>
  <c r="K506" i="29"/>
  <c r="A506" i="29" s="1"/>
  <c r="K508" i="29"/>
  <c r="A508" i="29" s="1"/>
  <c r="K510" i="29"/>
  <c r="A510" i="29" s="1"/>
  <c r="I514" i="29"/>
  <c r="I516" i="29"/>
  <c r="I520" i="29"/>
  <c r="I524" i="29"/>
  <c r="I526" i="29"/>
  <c r="I530" i="29"/>
  <c r="A552" i="29"/>
  <c r="A557" i="29"/>
  <c r="I562" i="29"/>
  <c r="I564" i="29"/>
  <c r="A568" i="29"/>
  <c r="I575" i="29"/>
  <c r="K577" i="29"/>
  <c r="A577" i="29" s="1"/>
  <c r="A587" i="29"/>
  <c r="I589" i="29"/>
  <c r="I591" i="29"/>
  <c r="I595" i="29"/>
  <c r="I597" i="29"/>
  <c r="I599" i="29"/>
  <c r="A608" i="29"/>
  <c r="A612" i="29"/>
  <c r="I619" i="29"/>
  <c r="I621" i="29"/>
  <c r="I623" i="29"/>
  <c r="K625" i="29"/>
  <c r="A625" i="29" s="1"/>
  <c r="K630" i="29"/>
  <c r="A630" i="29" s="1"/>
  <c r="K632" i="29"/>
  <c r="A632" i="29" s="1"/>
  <c r="K634" i="29"/>
  <c r="A634" i="29" s="1"/>
  <c r="K639" i="29"/>
  <c r="A639" i="29" s="1"/>
  <c r="A656" i="29"/>
  <c r="K659" i="29"/>
  <c r="A659" i="29" s="1"/>
  <c r="K661" i="29"/>
  <c r="A661" i="29" s="1"/>
  <c r="K663" i="29"/>
  <c r="A663" i="29" s="1"/>
  <c r="K665" i="29"/>
  <c r="A665" i="29" s="1"/>
  <c r="K667" i="29"/>
  <c r="A667" i="29" s="1"/>
  <c r="K669" i="29"/>
  <c r="A669" i="29" s="1"/>
  <c r="K671" i="29"/>
  <c r="A671" i="29" s="1"/>
  <c r="K673" i="29"/>
  <c r="A673" i="29" s="1"/>
  <c r="K675" i="29"/>
  <c r="A675" i="29" s="1"/>
  <c r="K677" i="29"/>
  <c r="A677" i="29" s="1"/>
  <c r="A681" i="29"/>
  <c r="A683" i="29"/>
  <c r="A696" i="29"/>
  <c r="A700" i="29"/>
  <c r="A704" i="29"/>
  <c r="A708" i="29"/>
  <c r="I715" i="29"/>
  <c r="I723" i="29"/>
  <c r="I725" i="29"/>
  <c r="I727" i="29"/>
  <c r="I729" i="29"/>
  <c r="I731" i="29"/>
  <c r="I733" i="29"/>
  <c r="I735" i="29"/>
  <c r="K737" i="29"/>
  <c r="A737" i="29" s="1"/>
  <c r="I741" i="29"/>
  <c r="I743" i="29"/>
  <c r="I745" i="29"/>
  <c r="I747" i="29"/>
  <c r="I749" i="29"/>
  <c r="A754" i="29"/>
  <c r="I758" i="29"/>
  <c r="I760" i="29"/>
  <c r="I762" i="29"/>
  <c r="K764" i="29"/>
  <c r="A764" i="29" s="1"/>
  <c r="K766" i="29"/>
  <c r="A766" i="29" s="1"/>
  <c r="I293" i="29"/>
  <c r="K293" i="29" s="1"/>
  <c r="A293" i="29" s="1"/>
  <c r="I294" i="29"/>
  <c r="K294" i="29" s="1"/>
  <c r="A294" i="29" s="1"/>
  <c r="I295" i="29"/>
  <c r="K295" i="29" s="1"/>
  <c r="A295" i="29" s="1"/>
  <c r="I296" i="29"/>
  <c r="K296" i="29" s="1"/>
  <c r="A296" i="29" s="1"/>
  <c r="I299" i="29"/>
  <c r="K299" i="29" s="1"/>
  <c r="A299" i="29" s="1"/>
  <c r="I300" i="29"/>
  <c r="K300" i="29" s="1"/>
  <c r="A300" i="29" s="1"/>
  <c r="I301" i="29"/>
  <c r="K301" i="29" s="1"/>
  <c r="A301" i="29" s="1"/>
  <c r="I304" i="29"/>
  <c r="K304" i="29" s="1"/>
  <c r="A304" i="29" s="1"/>
  <c r="I305" i="29"/>
  <c r="K305" i="29" s="1"/>
  <c r="A305" i="29" s="1"/>
  <c r="I306" i="29"/>
  <c r="K306" i="29" s="1"/>
  <c r="A306" i="29" s="1"/>
  <c r="I307" i="29"/>
  <c r="K307" i="29" s="1"/>
  <c r="A307" i="29" s="1"/>
  <c r="I318" i="29"/>
  <c r="K318" i="29" s="1"/>
  <c r="A318" i="29" s="1"/>
  <c r="I321" i="29"/>
  <c r="K321" i="29" s="1"/>
  <c r="A321" i="29" s="1"/>
  <c r="I322" i="29"/>
  <c r="K322" i="29" s="1"/>
  <c r="A322" i="29" s="1"/>
  <c r="I323" i="29"/>
  <c r="K323" i="29" s="1"/>
  <c r="A323" i="29" s="1"/>
  <c r="I324" i="29"/>
  <c r="K324" i="29" s="1"/>
  <c r="A324" i="29" s="1"/>
  <c r="I327" i="29"/>
  <c r="K327" i="29" s="1"/>
  <c r="A327" i="29" s="1"/>
  <c r="K355" i="29"/>
  <c r="A355" i="29" s="1"/>
  <c r="K358" i="29"/>
  <c r="A358" i="29" s="1"/>
  <c r="K359" i="29"/>
  <c r="A359" i="29" s="1"/>
  <c r="K360" i="29"/>
  <c r="A360" i="29" s="1"/>
  <c r="K361" i="29"/>
  <c r="A361" i="29" s="1"/>
  <c r="K362" i="29"/>
  <c r="A362" i="29" s="1"/>
  <c r="K363" i="29"/>
  <c r="A363" i="29" s="1"/>
  <c r="K364" i="29"/>
  <c r="A364" i="29" s="1"/>
  <c r="K365" i="29"/>
  <c r="A365" i="29" s="1"/>
  <c r="K368" i="29"/>
  <c r="A368" i="29" s="1"/>
  <c r="K369" i="29"/>
  <c r="A369" i="29" s="1"/>
  <c r="K370" i="29"/>
  <c r="A370" i="29" s="1"/>
  <c r="K371" i="29"/>
  <c r="A371" i="29" s="1"/>
  <c r="K372" i="29"/>
  <c r="A372" i="29" s="1"/>
  <c r="K373" i="29"/>
  <c r="A373" i="29" s="1"/>
  <c r="K374" i="29"/>
  <c r="A374" i="29" s="1"/>
  <c r="K375" i="29"/>
  <c r="A375" i="29" s="1"/>
  <c r="K376" i="29"/>
  <c r="A376" i="29" s="1"/>
  <c r="K379" i="29"/>
  <c r="A379" i="29" s="1"/>
  <c r="K380" i="29"/>
  <c r="A380" i="29" s="1"/>
  <c r="A386" i="29"/>
  <c r="A390" i="29"/>
  <c r="A396" i="29"/>
  <c r="A399" i="29"/>
  <c r="K400" i="29"/>
  <c r="A400" i="29" s="1"/>
  <c r="A401" i="29"/>
  <c r="K402" i="29"/>
  <c r="A402" i="29" s="1"/>
  <c r="A410" i="29"/>
  <c r="K426" i="29"/>
  <c r="A426" i="29" s="1"/>
  <c r="A427" i="29"/>
  <c r="A428" i="29"/>
  <c r="A429" i="29"/>
  <c r="A433" i="29"/>
  <c r="A436" i="29"/>
  <c r="I440" i="29"/>
  <c r="K440" i="29" s="1"/>
  <c r="A440" i="29" s="1"/>
  <c r="I443" i="29"/>
  <c r="K443" i="29" s="1"/>
  <c r="A443" i="29" s="1"/>
  <c r="I444" i="29"/>
  <c r="K444" i="29" s="1"/>
  <c r="A444" i="29" s="1"/>
  <c r="I445" i="29"/>
  <c r="K445" i="29" s="1"/>
  <c r="A445" i="29" s="1"/>
  <c r="I446" i="29"/>
  <c r="K446" i="29" s="1"/>
  <c r="A446" i="29" s="1"/>
  <c r="I447" i="29"/>
  <c r="K447" i="29" s="1"/>
  <c r="A447" i="29" s="1"/>
  <c r="I450" i="29"/>
  <c r="K450" i="29" s="1"/>
  <c r="A450" i="29" s="1"/>
  <c r="I451" i="29"/>
  <c r="K451" i="29" s="1"/>
  <c r="A451" i="29" s="1"/>
  <c r="A455" i="29"/>
  <c r="A459" i="29"/>
  <c r="K462" i="29"/>
  <c r="A462" i="29" s="1"/>
  <c r="K463" i="29"/>
  <c r="A463" i="29" s="1"/>
  <c r="A491" i="29"/>
  <c r="A494" i="29"/>
  <c r="A495" i="29"/>
  <c r="A496" i="29"/>
  <c r="A499" i="29"/>
  <c r="I503" i="29"/>
  <c r="K503" i="29" s="1"/>
  <c r="A503" i="29" s="1"/>
  <c r="I504" i="29"/>
  <c r="K504" i="29" s="1"/>
  <c r="A504" i="29" s="1"/>
  <c r="K514" i="29"/>
  <c r="A514" i="29" s="1"/>
  <c r="K515" i="29"/>
  <c r="A515" i="29" s="1"/>
  <c r="K516" i="29"/>
  <c r="A516" i="29" s="1"/>
  <c r="K519" i="29"/>
  <c r="A519" i="29" s="1"/>
  <c r="K520" i="29"/>
  <c r="A520" i="29" s="1"/>
  <c r="K521" i="29"/>
  <c r="A521" i="29" s="1"/>
  <c r="K524" i="29"/>
  <c r="A524" i="29" s="1"/>
  <c r="K525" i="29"/>
  <c r="A525" i="29" s="1"/>
  <c r="K526" i="29"/>
  <c r="A526" i="29" s="1"/>
  <c r="K529" i="29"/>
  <c r="A529" i="29" s="1"/>
  <c r="K530" i="29"/>
  <c r="A530" i="29" s="1"/>
  <c r="K531" i="29"/>
  <c r="A531" i="29" s="1"/>
  <c r="K545" i="29"/>
  <c r="A549" i="29"/>
  <c r="A551" i="29"/>
  <c r="A556" i="29"/>
  <c r="A558" i="29"/>
  <c r="A560" i="29"/>
  <c r="K562" i="29"/>
  <c r="A562" i="29" s="1"/>
  <c r="K563" i="29"/>
  <c r="A563" i="29" s="1"/>
  <c r="K564" i="29"/>
  <c r="A564" i="29" s="1"/>
  <c r="A567" i="29"/>
  <c r="A569" i="29"/>
  <c r="K574" i="29"/>
  <c r="A574" i="29" s="1"/>
  <c r="K575" i="29"/>
  <c r="A575" i="29" s="1"/>
  <c r="A581" i="29"/>
  <c r="A586" i="29"/>
  <c r="K589" i="29"/>
  <c r="A589" i="29" s="1"/>
  <c r="K590" i="29"/>
  <c r="A590" i="29" s="1"/>
  <c r="K591" i="29"/>
  <c r="A591" i="29" s="1"/>
  <c r="K594" i="29"/>
  <c r="A594" i="29" s="1"/>
  <c r="K595" i="29"/>
  <c r="A595" i="29" s="1"/>
  <c r="K596" i="29"/>
  <c r="A596" i="29" s="1"/>
  <c r="K597" i="29"/>
  <c r="A597" i="29" s="1"/>
  <c r="K598" i="29"/>
  <c r="A598" i="29" s="1"/>
  <c r="K599" i="29"/>
  <c r="A599" i="29" s="1"/>
  <c r="K618" i="29"/>
  <c r="A618" i="29" s="1"/>
  <c r="K619" i="29"/>
  <c r="A619" i="29" s="1"/>
  <c r="K620" i="29"/>
  <c r="A620" i="29" s="1"/>
  <c r="K621" i="29"/>
  <c r="A621" i="29" s="1"/>
  <c r="K622" i="29"/>
  <c r="A622" i="29" s="1"/>
  <c r="K623" i="29"/>
  <c r="A623" i="29" s="1"/>
  <c r="K624" i="29"/>
  <c r="A624" i="29" s="1"/>
  <c r="I629" i="29"/>
  <c r="K629" i="29" s="1"/>
  <c r="A629" i="29" s="1"/>
  <c r="I654" i="29"/>
  <c r="K654" i="29" s="1"/>
  <c r="A654" i="29" s="1"/>
  <c r="A655" i="29"/>
  <c r="A680" i="29"/>
  <c r="A684" i="29"/>
  <c r="A688" i="29"/>
  <c r="A691" i="29"/>
  <c r="A692" i="29"/>
  <c r="A697" i="29"/>
  <c r="A699" i="29"/>
  <c r="A701" i="29"/>
  <c r="A703" i="29"/>
  <c r="A705" i="29"/>
  <c r="A707" i="29"/>
  <c r="A709" i="29"/>
  <c r="A711" i="29"/>
  <c r="K715" i="29"/>
  <c r="A715" i="29" s="1"/>
  <c r="K716" i="29"/>
  <c r="A716" i="29" s="1"/>
  <c r="K722" i="29"/>
  <c r="A722" i="29" s="1"/>
  <c r="K723" i="29"/>
  <c r="A723" i="29" s="1"/>
  <c r="K724" i="29"/>
  <c r="A724" i="29" s="1"/>
  <c r="K725" i="29"/>
  <c r="A725" i="29" s="1"/>
  <c r="K726" i="29"/>
  <c r="A726" i="29" s="1"/>
  <c r="K727" i="29"/>
  <c r="A727" i="29" s="1"/>
  <c r="K728" i="29"/>
  <c r="A728" i="29" s="1"/>
  <c r="K729" i="29"/>
  <c r="A729" i="29" s="1"/>
  <c r="K730" i="29"/>
  <c r="A730" i="29" s="1"/>
  <c r="K731" i="29"/>
  <c r="A731" i="29" s="1"/>
  <c r="K732" i="29"/>
  <c r="A732" i="29" s="1"/>
  <c r="K733" i="29"/>
  <c r="A733" i="29" s="1"/>
  <c r="K734" i="29"/>
  <c r="A734" i="29" s="1"/>
  <c r="K735" i="29"/>
  <c r="A735" i="29" s="1"/>
  <c r="K740" i="29"/>
  <c r="A740" i="29" s="1"/>
  <c r="K741" i="29"/>
  <c r="A741" i="29" s="1"/>
  <c r="K742" i="29"/>
  <c r="A742" i="29" s="1"/>
  <c r="K743" i="29"/>
  <c r="A743" i="29" s="1"/>
  <c r="K744" i="29"/>
  <c r="A744" i="29" s="1"/>
  <c r="K745" i="29"/>
  <c r="A745" i="29" s="1"/>
  <c r="K746" i="29"/>
  <c r="A746" i="29" s="1"/>
  <c r="K747" i="29"/>
  <c r="A747" i="29" s="1"/>
  <c r="K748" i="29"/>
  <c r="A748" i="29" s="1"/>
  <c r="K749" i="29"/>
  <c r="A749" i="29" s="1"/>
  <c r="K750" i="29"/>
  <c r="A750" i="29" s="1"/>
  <c r="A752" i="29"/>
  <c r="A753" i="29"/>
  <c r="A755" i="29"/>
  <c r="K757" i="29"/>
  <c r="A757" i="29" s="1"/>
  <c r="K758" i="29"/>
  <c r="A758" i="29" s="1"/>
  <c r="K759" i="29"/>
  <c r="A759" i="29" s="1"/>
  <c r="K760" i="29"/>
  <c r="A760" i="29" s="1"/>
  <c r="K761" i="29"/>
  <c r="A761" i="29" s="1"/>
  <c r="K762" i="29"/>
  <c r="A762" i="29" s="1"/>
  <c r="I768" i="29"/>
  <c r="K768" i="29" s="1"/>
  <c r="A768" i="29" s="1"/>
  <c r="K769" i="29"/>
  <c r="A769" i="29" s="1"/>
  <c r="I769" i="29"/>
  <c r="K773" i="29"/>
  <c r="A773" i="29" s="1"/>
  <c r="K778" i="29"/>
  <c r="A778" i="29" s="1"/>
  <c r="I778" i="29"/>
  <c r="I779" i="29"/>
  <c r="I781" i="29"/>
  <c r="I783" i="29"/>
  <c r="K786" i="29"/>
  <c r="A786" i="29" s="1"/>
  <c r="I791" i="29"/>
  <c r="I793" i="29"/>
  <c r="I795" i="29"/>
  <c r="I797" i="29"/>
  <c r="I799" i="29"/>
  <c r="K801" i="29"/>
  <c r="A801" i="29" s="1"/>
  <c r="K803" i="29"/>
  <c r="A803" i="29" s="1"/>
  <c r="K809" i="29"/>
  <c r="A809" i="29" s="1"/>
  <c r="K811" i="29"/>
  <c r="A811" i="29" s="1"/>
  <c r="K813" i="29"/>
  <c r="A813" i="29" s="1"/>
  <c r="K815" i="29"/>
  <c r="A815" i="29" s="1"/>
  <c r="K817" i="29"/>
  <c r="A817" i="29" s="1"/>
  <c r="K819" i="29"/>
  <c r="A819" i="29" s="1"/>
  <c r="K821" i="29"/>
  <c r="A821" i="29" s="1"/>
  <c r="K823" i="29"/>
  <c r="A823" i="29" s="1"/>
  <c r="K829" i="29"/>
  <c r="A829" i="29" s="1"/>
  <c r="I833" i="29"/>
  <c r="I835" i="29"/>
  <c r="I845" i="29"/>
  <c r="K847" i="29"/>
  <c r="A847" i="29" s="1"/>
  <c r="A850" i="29"/>
  <c r="A870" i="29"/>
  <c r="I891" i="29"/>
  <c r="I893" i="29"/>
  <c r="I895" i="29"/>
  <c r="I897" i="29"/>
  <c r="I899" i="29"/>
  <c r="I902" i="29"/>
  <c r="I906" i="29"/>
  <c r="A914" i="29"/>
  <c r="K917" i="29"/>
  <c r="I927" i="29"/>
  <c r="I929" i="29"/>
  <c r="K933" i="29"/>
  <c r="K955" i="29"/>
  <c r="A955" i="29" s="1"/>
  <c r="K969" i="29"/>
  <c r="A974" i="29"/>
  <c r="K977" i="29"/>
  <c r="K979" i="29"/>
  <c r="K981" i="29"/>
  <c r="K983" i="29"/>
  <c r="I991" i="29"/>
  <c r="I993" i="29"/>
  <c r="K999" i="29"/>
  <c r="K1001" i="29"/>
  <c r="K1026" i="29"/>
  <c r="A1026" i="29" s="1"/>
  <c r="I1026" i="29"/>
  <c r="A1030" i="29"/>
  <c r="A1034" i="29"/>
  <c r="A1038" i="29"/>
  <c r="A1042" i="29"/>
  <c r="I1063" i="29"/>
  <c r="I1065" i="29"/>
  <c r="I1067" i="29"/>
  <c r="I1069" i="29"/>
  <c r="I1073" i="29"/>
  <c r="I1075" i="29"/>
  <c r="I1079" i="29"/>
  <c r="K1088" i="29"/>
  <c r="K1090" i="29"/>
  <c r="K1094" i="29"/>
  <c r="K1098" i="29"/>
  <c r="K1102" i="29"/>
  <c r="K1104" i="29"/>
  <c r="K1116" i="29"/>
  <c r="K1118" i="29"/>
  <c r="K1120" i="29"/>
  <c r="K1122" i="29"/>
  <c r="K1124" i="29"/>
  <c r="K1126" i="29"/>
  <c r="A1131" i="29"/>
  <c r="A1133" i="29"/>
  <c r="A1135" i="29"/>
  <c r="A1143" i="29"/>
  <c r="K1148" i="29"/>
  <c r="A1163" i="29"/>
  <c r="I1171" i="29"/>
  <c r="I1173" i="29"/>
  <c r="I1177" i="29"/>
  <c r="I1179" i="29"/>
  <c r="I1181" i="29"/>
  <c r="I1183" i="29"/>
  <c r="I1185" i="29"/>
  <c r="I1189" i="29"/>
  <c r="I1191" i="29"/>
  <c r="I1196" i="29"/>
  <c r="A1198" i="29"/>
  <c r="A1202" i="29"/>
  <c r="I1206" i="29"/>
  <c r="I1208" i="29"/>
  <c r="I1210" i="29"/>
  <c r="I1212" i="29"/>
  <c r="K1221" i="29"/>
  <c r="K1223" i="29"/>
  <c r="A1228" i="29"/>
  <c r="I1241" i="29"/>
  <c r="I1245" i="29"/>
  <c r="I1248" i="29"/>
  <c r="I1250" i="29"/>
  <c r="I1252" i="29"/>
  <c r="K1259" i="29"/>
  <c r="K1261" i="29"/>
  <c r="K1263" i="29"/>
  <c r="K1265" i="29"/>
  <c r="A1271" i="29"/>
  <c r="A1273" i="29"/>
  <c r="K1418" i="29"/>
  <c r="K1420" i="29"/>
  <c r="K1422" i="29"/>
  <c r="K1424" i="29"/>
  <c r="K1426" i="29"/>
  <c r="K1428" i="29"/>
  <c r="K1432" i="29"/>
  <c r="K1434" i="29"/>
  <c r="K1436" i="29"/>
  <c r="K772" i="29"/>
  <c r="A772" i="29" s="1"/>
  <c r="K774" i="29"/>
  <c r="A774" i="29" s="1"/>
  <c r="I777" i="29"/>
  <c r="I780" i="29"/>
  <c r="I782" i="29"/>
  <c r="K787" i="29"/>
  <c r="A787" i="29" s="1"/>
  <c r="I792" i="29"/>
  <c r="I794" i="29"/>
  <c r="I796" i="29"/>
  <c r="I798" i="29"/>
  <c r="K800" i="29"/>
  <c r="A800" i="29" s="1"/>
  <c r="K802" i="29"/>
  <c r="A802" i="29" s="1"/>
  <c r="K808" i="29"/>
  <c r="A808" i="29" s="1"/>
  <c r="K810" i="29"/>
  <c r="A810" i="29" s="1"/>
  <c r="K812" i="29"/>
  <c r="A812" i="29" s="1"/>
  <c r="K814" i="29"/>
  <c r="A814" i="29" s="1"/>
  <c r="K816" i="29"/>
  <c r="A816" i="29" s="1"/>
  <c r="K818" i="29"/>
  <c r="A818" i="29" s="1"/>
  <c r="K820" i="29"/>
  <c r="A820" i="29" s="1"/>
  <c r="K822" i="29"/>
  <c r="A822" i="29" s="1"/>
  <c r="K828" i="29"/>
  <c r="A828" i="29" s="1"/>
  <c r="I834" i="29"/>
  <c r="I846" i="29"/>
  <c r="K848" i="29"/>
  <c r="A848" i="29" s="1"/>
  <c r="K853" i="29"/>
  <c r="K855" i="29"/>
  <c r="K857" i="29"/>
  <c r="K859" i="29"/>
  <c r="K869" i="29"/>
  <c r="K875" i="29"/>
  <c r="I884" i="29"/>
  <c r="I886" i="29"/>
  <c r="A889" i="29"/>
  <c r="K892" i="29"/>
  <c r="K894" i="29"/>
  <c r="K896" i="29"/>
  <c r="K898" i="29"/>
  <c r="K901" i="29"/>
  <c r="K905" i="29"/>
  <c r="A908" i="29"/>
  <c r="I913" i="29"/>
  <c r="K913" i="29" s="1"/>
  <c r="A913" i="29" s="1"/>
  <c r="I916" i="29"/>
  <c r="I918" i="29"/>
  <c r="K926" i="29"/>
  <c r="K928" i="29"/>
  <c r="I934" i="29"/>
  <c r="A937" i="29"/>
  <c r="K940" i="29"/>
  <c r="K942" i="29"/>
  <c r="K944" i="29"/>
  <c r="A953" i="29"/>
  <c r="K960" i="29"/>
  <c r="K962" i="29"/>
  <c r="I968" i="29"/>
  <c r="I970" i="29"/>
  <c r="I976" i="29"/>
  <c r="I978" i="29"/>
  <c r="I980" i="29"/>
  <c r="I982" i="29"/>
  <c r="A988" i="29"/>
  <c r="K992" i="29"/>
  <c r="A996" i="29"/>
  <c r="I1000" i="29"/>
  <c r="I1002" i="29"/>
  <c r="I1025" i="29"/>
  <c r="A1028" i="29"/>
  <c r="A1032" i="29"/>
  <c r="A1036" i="29"/>
  <c r="A1040" i="29"/>
  <c r="I1048" i="29"/>
  <c r="I1053" i="29"/>
  <c r="I1055" i="29"/>
  <c r="I1057" i="29"/>
  <c r="K1062" i="29"/>
  <c r="K1064" i="29"/>
  <c r="K1066" i="29"/>
  <c r="K1068" i="29"/>
  <c r="K1072" i="29"/>
  <c r="K1074" i="29"/>
  <c r="K1078" i="29"/>
  <c r="K1080" i="29"/>
  <c r="I1087" i="29"/>
  <c r="I1089" i="29"/>
  <c r="I1092" i="29"/>
  <c r="I1096" i="29"/>
  <c r="I1101" i="29"/>
  <c r="I1103" i="29"/>
  <c r="I1107" i="29"/>
  <c r="I1115" i="29"/>
  <c r="I1117" i="29"/>
  <c r="I1119" i="29"/>
  <c r="I1121" i="29"/>
  <c r="I1123" i="29"/>
  <c r="I1125" i="29"/>
  <c r="I1127" i="29"/>
  <c r="A1132" i="29"/>
  <c r="A1134" i="29"/>
  <c r="I1138" i="29"/>
  <c r="A1145" i="29"/>
  <c r="I1149" i="29"/>
  <c r="K1180" i="29"/>
  <c r="K1182" i="29"/>
  <c r="K1184" i="29"/>
  <c r="K1188" i="29"/>
  <c r="K1190" i="29"/>
  <c r="K1192" i="29"/>
  <c r="A1204" i="29"/>
  <c r="K1207" i="29"/>
  <c r="K1209" i="29"/>
  <c r="K1211" i="29"/>
  <c r="A1218" i="29"/>
  <c r="A1243" i="29"/>
  <c r="K1247" i="29"/>
  <c r="K1249" i="29"/>
  <c r="K1251" i="29"/>
  <c r="A1255" i="29"/>
  <c r="I1260" i="29"/>
  <c r="I1262" i="29"/>
  <c r="I1264" i="29"/>
  <c r="A1272" i="29"/>
  <c r="A1276" i="29"/>
  <c r="I1279" i="29"/>
  <c r="I1281" i="29"/>
  <c r="K1283" i="29"/>
  <c r="K1286" i="29"/>
  <c r="K1288" i="29"/>
  <c r="K1290" i="29"/>
  <c r="K1294" i="29"/>
  <c r="K1296" i="29"/>
  <c r="K1298" i="29"/>
  <c r="K1300" i="29"/>
  <c r="K1302" i="29"/>
  <c r="K1304" i="29"/>
  <c r="K1308" i="29"/>
  <c r="K1310" i="29"/>
  <c r="K1312" i="29"/>
  <c r="K1314" i="29"/>
  <c r="K1316" i="29"/>
  <c r="K1320" i="29"/>
  <c r="K1322" i="29"/>
  <c r="K1324" i="29"/>
  <c r="K1326" i="29"/>
  <c r="K1328" i="29"/>
  <c r="K1333" i="29"/>
  <c r="K1335" i="29"/>
  <c r="K1337" i="29"/>
  <c r="K1339" i="29"/>
  <c r="K1341" i="29"/>
  <c r="K1343" i="29"/>
  <c r="K1345" i="29"/>
  <c r="K1347" i="29"/>
  <c r="K1351" i="29"/>
  <c r="K1353" i="29"/>
  <c r="K1355" i="29"/>
  <c r="K1359" i="29"/>
  <c r="K1361" i="29"/>
  <c r="K1363" i="29"/>
  <c r="K1365" i="29"/>
  <c r="K1367" i="29"/>
  <c r="K1369" i="29"/>
  <c r="K1373" i="29"/>
  <c r="K1375" i="29"/>
  <c r="K1377" i="29"/>
  <c r="K1379" i="29"/>
  <c r="K1381" i="29"/>
  <c r="K1385" i="29"/>
  <c r="K1389" i="29"/>
  <c r="K1391" i="29"/>
  <c r="K1393" i="29"/>
  <c r="K1395" i="29"/>
  <c r="K1397" i="29"/>
  <c r="K1401" i="29"/>
  <c r="K1405" i="29"/>
  <c r="K1407" i="29"/>
  <c r="K1409" i="29"/>
  <c r="K1411" i="29"/>
  <c r="I770" i="29"/>
  <c r="K770" i="29" s="1"/>
  <c r="A770" i="29" s="1"/>
  <c r="I771" i="29"/>
  <c r="K771" i="29" s="1"/>
  <c r="A771" i="29" s="1"/>
  <c r="K777" i="29"/>
  <c r="A777" i="29" s="1"/>
  <c r="K779" i="29"/>
  <c r="A779" i="29" s="1"/>
  <c r="K780" i="29"/>
  <c r="A780" i="29" s="1"/>
  <c r="K781" i="29"/>
  <c r="A781" i="29" s="1"/>
  <c r="K782" i="29"/>
  <c r="A782" i="29" s="1"/>
  <c r="K783" i="29"/>
  <c r="A783" i="29" s="1"/>
  <c r="A789" i="29"/>
  <c r="K791" i="29"/>
  <c r="A791" i="29" s="1"/>
  <c r="K792" i="29"/>
  <c r="A792" i="29" s="1"/>
  <c r="K793" i="29"/>
  <c r="A793" i="29" s="1"/>
  <c r="K794" i="29"/>
  <c r="A794" i="29" s="1"/>
  <c r="K795" i="29"/>
  <c r="A795" i="29" s="1"/>
  <c r="K796" i="29"/>
  <c r="A796" i="29" s="1"/>
  <c r="K797" i="29"/>
  <c r="A797" i="29" s="1"/>
  <c r="K798" i="29"/>
  <c r="A798" i="29" s="1"/>
  <c r="K799" i="29"/>
  <c r="A799" i="29" s="1"/>
  <c r="I805" i="29"/>
  <c r="K805" i="29" s="1"/>
  <c r="A805" i="29" s="1"/>
  <c r="A830" i="29"/>
  <c r="A831" i="29"/>
  <c r="K833" i="29"/>
  <c r="A833" i="29" s="1"/>
  <c r="K834" i="29"/>
  <c r="A834" i="29" s="1"/>
  <c r="K835" i="29"/>
  <c r="A835" i="29" s="1"/>
  <c r="A837" i="29"/>
  <c r="A838" i="29"/>
  <c r="A839" i="29"/>
  <c r="A840" i="29"/>
  <c r="A843" i="29"/>
  <c r="K845" i="29"/>
  <c r="A845" i="29" s="1"/>
  <c r="K846" i="29"/>
  <c r="A846" i="29" s="1"/>
  <c r="A851" i="29"/>
  <c r="I854" i="29"/>
  <c r="K854" i="29" s="1"/>
  <c r="I856" i="29"/>
  <c r="K856" i="29" s="1"/>
  <c r="I858" i="29"/>
  <c r="K858" i="29" s="1"/>
  <c r="I863" i="29"/>
  <c r="K863" i="29" s="1"/>
  <c r="I871" i="29"/>
  <c r="K871" i="29" s="1"/>
  <c r="A872" i="29"/>
  <c r="I876" i="29"/>
  <c r="K876" i="29" s="1"/>
  <c r="A877" i="29"/>
  <c r="A878" i="29"/>
  <c r="I880" i="29"/>
  <c r="K880" i="29" s="1"/>
  <c r="A880" i="29" s="1"/>
  <c r="A882" i="29"/>
  <c r="K884" i="29"/>
  <c r="I885" i="29"/>
  <c r="K885" i="29" s="1"/>
  <c r="K886" i="29"/>
  <c r="I887" i="29"/>
  <c r="K887" i="29" s="1"/>
  <c r="K891" i="29"/>
  <c r="K893" i="29"/>
  <c r="K895" i="29"/>
  <c r="K897" i="29"/>
  <c r="K899" i="29"/>
  <c r="K902" i="29"/>
  <c r="K906" i="29"/>
  <c r="A909" i="29"/>
  <c r="A912" i="29"/>
  <c r="K916" i="29"/>
  <c r="K918" i="29"/>
  <c r="A922" i="29"/>
  <c r="A923" i="29"/>
  <c r="A924" i="29"/>
  <c r="K927" i="29"/>
  <c r="K929" i="29"/>
  <c r="A931" i="29"/>
  <c r="K934" i="29"/>
  <c r="A936" i="29"/>
  <c r="I939" i="29"/>
  <c r="K939" i="29" s="1"/>
  <c r="I941" i="29"/>
  <c r="K941" i="29" s="1"/>
  <c r="I943" i="29"/>
  <c r="K943" i="29" s="1"/>
  <c r="I946" i="29"/>
  <c r="K946" i="29" s="1"/>
  <c r="A949" i="29"/>
  <c r="A950" i="29"/>
  <c r="A957" i="29"/>
  <c r="I961" i="29"/>
  <c r="K961" i="29" s="1"/>
  <c r="I963" i="29"/>
  <c r="K963" i="29" s="1"/>
  <c r="A965" i="29"/>
  <c r="A966" i="29"/>
  <c r="K968" i="29"/>
  <c r="K970" i="29"/>
  <c r="K976" i="29"/>
  <c r="K978" i="29"/>
  <c r="K980" i="29"/>
  <c r="K982" i="29"/>
  <c r="A987" i="29"/>
  <c r="K991" i="29"/>
  <c r="K993" i="29"/>
  <c r="A997" i="29"/>
  <c r="K1000" i="29"/>
  <c r="K1002" i="29"/>
  <c r="A1024" i="29"/>
  <c r="K1025" i="29"/>
  <c r="A1027" i="29"/>
  <c r="A1029" i="29"/>
  <c r="A1031" i="29"/>
  <c r="A1033" i="29"/>
  <c r="A1035" i="29"/>
  <c r="A1037" i="29"/>
  <c r="A1039" i="29"/>
  <c r="A1041" i="29"/>
  <c r="K1048" i="29"/>
  <c r="I1049" i="29"/>
  <c r="K1049" i="29" s="1"/>
  <c r="K1053" i="29"/>
  <c r="I1054" i="29"/>
  <c r="K1054" i="29" s="1"/>
  <c r="K1055" i="29"/>
  <c r="I1056" i="29"/>
  <c r="K1056" i="29" s="1"/>
  <c r="K1057" i="29"/>
  <c r="I1058" i="29"/>
  <c r="K1058" i="29" s="1"/>
  <c r="K1063" i="29"/>
  <c r="K1065" i="29"/>
  <c r="K1067" i="29"/>
  <c r="K1069" i="29"/>
  <c r="K1073" i="29"/>
  <c r="K1075" i="29"/>
  <c r="K1079" i="29"/>
  <c r="K1087" i="29"/>
  <c r="K1089" i="29"/>
  <c r="K1092" i="29"/>
  <c r="K1096" i="29"/>
  <c r="K1101" i="29"/>
  <c r="K1103" i="29"/>
  <c r="K1107" i="29"/>
  <c r="K1115" i="29"/>
  <c r="K1117" i="29"/>
  <c r="K1119" i="29"/>
  <c r="K1121" i="29"/>
  <c r="K1123" i="29"/>
  <c r="K1125" i="29"/>
  <c r="K1127" i="29"/>
  <c r="K1138" i="29"/>
  <c r="A1139" i="29"/>
  <c r="A1140" i="29"/>
  <c r="A1144" i="29"/>
  <c r="A1146" i="29"/>
  <c r="K1149" i="29"/>
  <c r="A1151" i="29"/>
  <c r="A1152" i="29"/>
  <c r="A1153" i="29"/>
  <c r="A1156" i="29"/>
  <c r="A1157" i="29"/>
  <c r="A1158" i="29"/>
  <c r="A1161" i="29"/>
  <c r="A1162" i="29"/>
  <c r="A1166" i="29"/>
  <c r="A1167" i="29"/>
  <c r="A1168" i="29"/>
  <c r="A1169" i="29"/>
  <c r="K1171" i="29"/>
  <c r="I1172" i="29"/>
  <c r="K1172" i="29" s="1"/>
  <c r="K1173" i="29"/>
  <c r="I1174" i="29"/>
  <c r="K1174" i="29" s="1"/>
  <c r="K1177" i="29"/>
  <c r="I1178" i="29"/>
  <c r="K1178" i="29" s="1"/>
  <c r="K1179" i="29"/>
  <c r="K1181" i="29"/>
  <c r="K1183" i="29"/>
  <c r="K1185" i="29"/>
  <c r="K1189" i="29"/>
  <c r="K1191" i="29"/>
  <c r="K1196" i="29"/>
  <c r="A1197" i="29"/>
  <c r="A1201" i="29"/>
  <c r="A1203" i="29"/>
  <c r="K1206" i="29"/>
  <c r="K1208" i="29"/>
  <c r="K1210" i="29"/>
  <c r="K1212" i="29"/>
  <c r="A1214" i="29"/>
  <c r="A1217" i="29"/>
  <c r="A1219" i="29"/>
  <c r="I1222" i="29"/>
  <c r="K1222" i="29" s="1"/>
  <c r="I1225" i="29"/>
  <c r="K1225" i="29" s="1"/>
  <c r="A1226" i="29"/>
  <c r="A1227" i="29"/>
  <c r="A1231" i="29"/>
  <c r="A1232" i="29"/>
  <c r="I1234" i="29"/>
  <c r="K1234" i="29" s="1"/>
  <c r="A1236" i="29"/>
  <c r="A1239" i="29"/>
  <c r="K1241" i="29"/>
  <c r="K1245" i="29"/>
  <c r="K1248" i="29"/>
  <c r="K1250" i="29"/>
  <c r="K1252" i="29"/>
  <c r="A1256" i="29"/>
  <c r="K1260" i="29"/>
  <c r="K1262" i="29"/>
  <c r="K1264" i="29"/>
  <c r="A1267" i="29"/>
  <c r="A1268" i="29"/>
  <c r="A1269" i="29"/>
  <c r="A1270" i="29"/>
  <c r="I1278" i="29"/>
  <c r="K1278" i="29" s="1"/>
  <c r="K1279" i="29"/>
  <c r="I1280" i="29"/>
  <c r="K1280" i="29" s="1"/>
  <c r="K1281" i="29"/>
  <c r="I1282" i="29"/>
  <c r="K1282" i="29" s="1"/>
  <c r="I1285" i="29"/>
  <c r="K1285" i="29" s="1"/>
  <c r="I1287" i="29"/>
  <c r="K1287" i="29" s="1"/>
  <c r="I1289" i="29"/>
  <c r="K1289" i="29" s="1"/>
  <c r="I1293" i="29"/>
  <c r="K1293" i="29" s="1"/>
  <c r="I1295" i="29"/>
  <c r="K1295" i="29" s="1"/>
  <c r="I1297" i="29"/>
  <c r="K1297" i="29" s="1"/>
  <c r="I1299" i="29"/>
  <c r="K1299" i="29" s="1"/>
  <c r="I1301" i="29"/>
  <c r="K1301" i="29" s="1"/>
  <c r="I1303" i="29"/>
  <c r="K1303" i="29" s="1"/>
  <c r="I1305" i="29"/>
  <c r="K1305" i="29" s="1"/>
  <c r="I1309" i="29"/>
  <c r="K1309" i="29" s="1"/>
  <c r="I1311" i="29"/>
  <c r="K1311" i="29" s="1"/>
  <c r="I1313" i="29"/>
  <c r="K1313" i="29" s="1"/>
  <c r="I1315" i="29"/>
  <c r="K1315" i="29" s="1"/>
  <c r="I1317" i="29"/>
  <c r="K1317" i="29" s="1"/>
  <c r="I1321" i="29"/>
  <c r="K1321" i="29" s="1"/>
  <c r="I1323" i="29"/>
  <c r="K1323" i="29" s="1"/>
  <c r="I1325" i="29"/>
  <c r="K1325" i="29" s="1"/>
  <c r="I1327" i="29"/>
  <c r="K1327" i="29" s="1"/>
  <c r="I1329" i="29"/>
  <c r="K1329" i="29" s="1"/>
  <c r="I1334" i="29"/>
  <c r="K1334" i="29" s="1"/>
  <c r="I1336" i="29"/>
  <c r="K1336" i="29" s="1"/>
  <c r="I1338" i="29"/>
  <c r="K1338" i="29" s="1"/>
  <c r="I1340" i="29"/>
  <c r="K1340" i="29" s="1"/>
  <c r="I1342" i="29"/>
  <c r="K1342" i="29" s="1"/>
  <c r="I1344" i="29"/>
  <c r="K1344" i="29" s="1"/>
  <c r="I1346" i="29"/>
  <c r="K1346" i="29" s="1"/>
  <c r="I1348" i="29"/>
  <c r="K1348" i="29" s="1"/>
  <c r="I1352" i="29"/>
  <c r="K1352" i="29" s="1"/>
  <c r="I1354" i="29"/>
  <c r="K1354" i="29" s="1"/>
  <c r="I1356" i="29"/>
  <c r="K1356" i="29" s="1"/>
  <c r="I1360" i="29"/>
  <c r="K1360" i="29" s="1"/>
  <c r="I1362" i="29"/>
  <c r="K1362" i="29" s="1"/>
  <c r="I1364" i="29"/>
  <c r="K1364" i="29" s="1"/>
  <c r="I1366" i="29"/>
  <c r="K1366" i="29" s="1"/>
  <c r="I1368" i="29"/>
  <c r="K1368" i="29" s="1"/>
  <c r="I1370" i="29"/>
  <c r="K1370" i="29" s="1"/>
  <c r="I1374" i="29"/>
  <c r="K1374" i="29" s="1"/>
  <c r="I1376" i="29"/>
  <c r="K1376" i="29" s="1"/>
  <c r="I1378" i="29"/>
  <c r="K1378" i="29" s="1"/>
  <c r="I1380" i="29"/>
  <c r="K1380" i="29" s="1"/>
  <c r="I1384" i="29"/>
  <c r="K1384" i="29" s="1"/>
  <c r="I1386" i="29"/>
  <c r="K1386" i="29" s="1"/>
  <c r="I1390" i="29"/>
  <c r="K1390" i="29" s="1"/>
  <c r="I1392" i="29"/>
  <c r="K1392" i="29" s="1"/>
  <c r="I1394" i="29"/>
  <c r="K1394" i="29" s="1"/>
  <c r="I1396" i="29"/>
  <c r="K1396" i="29" s="1"/>
  <c r="I1400" i="29"/>
  <c r="K1400" i="29" s="1"/>
  <c r="I1402" i="29"/>
  <c r="K1402" i="29" s="1"/>
  <c r="I1406" i="29"/>
  <c r="K1406" i="29" s="1"/>
  <c r="I1408" i="29"/>
  <c r="K1408" i="29" s="1"/>
  <c r="I1410" i="29"/>
  <c r="K1410" i="29" s="1"/>
  <c r="I1412" i="29"/>
  <c r="K1412" i="29" s="1"/>
  <c r="I1417" i="29"/>
  <c r="I1419" i="29"/>
  <c r="K1419" i="29" s="1"/>
  <c r="I1421" i="29"/>
  <c r="K1421" i="29" s="1"/>
  <c r="I1423" i="29"/>
  <c r="K1423" i="29" s="1"/>
  <c r="I1425" i="29"/>
  <c r="K1425" i="29" s="1"/>
  <c r="I1427" i="29"/>
  <c r="K1427" i="29" s="1"/>
  <c r="I1429" i="29"/>
  <c r="K1429" i="29" s="1"/>
  <c r="I1433" i="29"/>
  <c r="K1433" i="29" s="1"/>
  <c r="I1435" i="29"/>
  <c r="K1435" i="29" s="1"/>
  <c r="I1437" i="29"/>
  <c r="K1437" i="29" s="1"/>
  <c r="A1466" i="29"/>
  <c r="I1470" i="29"/>
  <c r="A1473" i="29"/>
  <c r="I1481" i="29"/>
  <c r="I1483" i="29"/>
  <c r="A1488" i="29"/>
  <c r="I1494" i="29"/>
  <c r="I1496" i="29"/>
  <c r="I1498" i="29"/>
  <c r="I1500" i="29"/>
  <c r="I1504" i="29"/>
  <c r="I1508" i="29"/>
  <c r="I1510" i="29"/>
  <c r="I1512" i="29"/>
  <c r="I1514" i="29"/>
  <c r="I1518" i="29"/>
  <c r="I1520" i="29"/>
  <c r="I1522" i="29"/>
  <c r="K1528" i="29"/>
  <c r="K1530" i="29"/>
  <c r="A1532" i="29"/>
  <c r="K1541" i="29"/>
  <c r="K1545" i="29"/>
  <c r="I1551" i="29"/>
  <c r="I1553" i="29"/>
  <c r="K1557" i="29"/>
  <c r="K1561" i="29"/>
  <c r="K1565" i="29"/>
  <c r="K1569" i="29"/>
  <c r="K1573" i="29"/>
  <c r="K1591" i="29"/>
  <c r="K1593" i="29"/>
  <c r="K1595" i="29"/>
  <c r="K1597" i="29"/>
  <c r="K1601" i="29"/>
  <c r="K1603" i="29"/>
  <c r="K1605" i="29"/>
  <c r="K1607" i="29"/>
  <c r="K1609" i="29"/>
  <c r="K1611" i="29"/>
  <c r="K1615" i="29"/>
  <c r="K1617" i="29"/>
  <c r="K1622" i="29"/>
  <c r="I1625" i="29"/>
  <c r="A1630" i="29"/>
  <c r="A1634" i="29"/>
  <c r="A1636" i="29"/>
  <c r="A1642" i="29"/>
  <c r="A1645" i="29"/>
  <c r="K1649" i="29"/>
  <c r="A1649" i="29" s="1"/>
  <c r="I1649" i="29"/>
  <c r="A1664" i="29"/>
  <c r="A1666" i="29"/>
  <c r="A1668" i="29"/>
  <c r="I1671" i="29"/>
  <c r="A1441" i="29"/>
  <c r="A1442" i="29"/>
  <c r="A1443" i="29"/>
  <c r="A1444" i="29"/>
  <c r="K1446" i="29"/>
  <c r="I1447" i="29"/>
  <c r="K1447" i="29" s="1"/>
  <c r="A1449" i="29"/>
  <c r="A1450" i="29"/>
  <c r="A1451" i="29"/>
  <c r="A1452" i="29"/>
  <c r="A1455" i="29"/>
  <c r="A1456" i="29"/>
  <c r="A1457" i="29"/>
  <c r="K1469" i="29"/>
  <c r="K1480" i="29"/>
  <c r="K1482" i="29"/>
  <c r="A1485" i="29"/>
  <c r="K1495" i="29"/>
  <c r="K1497" i="29"/>
  <c r="K1499" i="29"/>
  <c r="K1501" i="29"/>
  <c r="K1507" i="29"/>
  <c r="K1509" i="29"/>
  <c r="K1511" i="29"/>
  <c r="K1513" i="29"/>
  <c r="K1515" i="29"/>
  <c r="K1519" i="29"/>
  <c r="K1521" i="29"/>
  <c r="A1526" i="29"/>
  <c r="I1529" i="29"/>
  <c r="I1531" i="29"/>
  <c r="K1531" i="29" s="1"/>
  <c r="A1536" i="29"/>
  <c r="I1543" i="29"/>
  <c r="I1547" i="29"/>
  <c r="K1552" i="29"/>
  <c r="K1580" i="29"/>
  <c r="I1592" i="29"/>
  <c r="I1594" i="29"/>
  <c r="K1594" i="29" s="1"/>
  <c r="I1596" i="29"/>
  <c r="I1598" i="29"/>
  <c r="K1598" i="29" s="1"/>
  <c r="I1602" i="29"/>
  <c r="I1604" i="29"/>
  <c r="K1604" i="29" s="1"/>
  <c r="I1606" i="29"/>
  <c r="I1608" i="29"/>
  <c r="K1608" i="29" s="1"/>
  <c r="I1610" i="29"/>
  <c r="I1612" i="29"/>
  <c r="K1612" i="29" s="1"/>
  <c r="I1616" i="29"/>
  <c r="I1620" i="29"/>
  <c r="K1620" i="29" s="1"/>
  <c r="A1627" i="29"/>
  <c r="A1632" i="29"/>
  <c r="A1633" i="29"/>
  <c r="I1635" i="29"/>
  <c r="A1643" i="29"/>
  <c r="K1647" i="29"/>
  <c r="A1647" i="29" s="1"/>
  <c r="I1647" i="29"/>
  <c r="I1648" i="29"/>
  <c r="K1648" i="29" s="1"/>
  <c r="A1648" i="29" s="1"/>
  <c r="A1655" i="29"/>
  <c r="A1657" i="29"/>
  <c r="I1659" i="29"/>
  <c r="A1665" i="29"/>
  <c r="A1667" i="29"/>
  <c r="A1672" i="29"/>
  <c r="I1674" i="29"/>
  <c r="K1674" i="29" s="1"/>
  <c r="A1458" i="29"/>
  <c r="A1459" i="29"/>
  <c r="A1460" i="29"/>
  <c r="A1461" i="29"/>
  <c r="A1464" i="29"/>
  <c r="A1465" i="29"/>
  <c r="A1467" i="29"/>
  <c r="K1470" i="29"/>
  <c r="A1472" i="29"/>
  <c r="A1476" i="29"/>
  <c r="K1481" i="29"/>
  <c r="K1483" i="29"/>
  <c r="A1486" i="29"/>
  <c r="A1487" i="29"/>
  <c r="A1491" i="29"/>
  <c r="K1494" i="29"/>
  <c r="K1496" i="29"/>
  <c r="K1498" i="29"/>
  <c r="K1500" i="29"/>
  <c r="K1504" i="29"/>
  <c r="K1508" i="29"/>
  <c r="K1510" i="29"/>
  <c r="K1512" i="29"/>
  <c r="K1514" i="29"/>
  <c r="K1518" i="29"/>
  <c r="K1520" i="29"/>
  <c r="K1522" i="29"/>
  <c r="K1529" i="29"/>
  <c r="A1534" i="29"/>
  <c r="A1538" i="29"/>
  <c r="K1543" i="29"/>
  <c r="K1547" i="29"/>
  <c r="K1551" i="29"/>
  <c r="I1552" i="29"/>
  <c r="K1553" i="29"/>
  <c r="I1556" i="29"/>
  <c r="K1556" i="29" s="1"/>
  <c r="I1560" i="29"/>
  <c r="K1560" i="29" s="1"/>
  <c r="I1562" i="29"/>
  <c r="K1562" i="29" s="1"/>
  <c r="I1566" i="29"/>
  <c r="K1566" i="29" s="1"/>
  <c r="I1570" i="29"/>
  <c r="K1570" i="29" s="1"/>
  <c r="I1574" i="29"/>
  <c r="K1574" i="29" s="1"/>
  <c r="A1578" i="29"/>
  <c r="A1583" i="29"/>
  <c r="A1584" i="29"/>
  <c r="K1592" i="29"/>
  <c r="K1596" i="29"/>
  <c r="K1602" i="29"/>
  <c r="K1606" i="29"/>
  <c r="K1610" i="29"/>
  <c r="K1616" i="29"/>
  <c r="K1625" i="29"/>
  <c r="A1628" i="29"/>
  <c r="A1631" i="29"/>
  <c r="K1635" i="29"/>
  <c r="A1637" i="29"/>
  <c r="A1641" i="29"/>
  <c r="A1644" i="29"/>
  <c r="A1646" i="29"/>
  <c r="A1650" i="29"/>
  <c r="A1653" i="29"/>
  <c r="A1654" i="29"/>
  <c r="A1656" i="29"/>
  <c r="A1658" i="29"/>
  <c r="K1659" i="29"/>
  <c r="I1660" i="29"/>
  <c r="K1660" i="29" s="1"/>
  <c r="A1663" i="29"/>
  <c r="A1669" i="29"/>
  <c r="K1671" i="29"/>
  <c r="A1673" i="29"/>
  <c r="A1675" i="29"/>
  <c r="I1679" i="29"/>
  <c r="K1680" i="29"/>
  <c r="I1681" i="29"/>
  <c r="K1681" i="29" s="1"/>
  <c r="K1684" i="29"/>
  <c r="K1685" i="29"/>
  <c r="K1686" i="29"/>
  <c r="K1687" i="29"/>
  <c r="K1688" i="29"/>
  <c r="K1689" i="29"/>
  <c r="A1690" i="29"/>
  <c r="A1691" i="29"/>
  <c r="K1696" i="29"/>
  <c r="K1698" i="29"/>
  <c r="A1709" i="29"/>
  <c r="A1716" i="29"/>
  <c r="A1718" i="29"/>
  <c r="K1722" i="29"/>
  <c r="A1724" i="29"/>
  <c r="K1727" i="29"/>
  <c r="K1731" i="29"/>
  <c r="K1734" i="29"/>
  <c r="K1736" i="29"/>
  <c r="K1739" i="29"/>
  <c r="K1743" i="29"/>
  <c r="K1745" i="29"/>
  <c r="K1747" i="29"/>
  <c r="K1751" i="29"/>
  <c r="K1753" i="29"/>
  <c r="K1758" i="29"/>
  <c r="K1762" i="29"/>
  <c r="K1766" i="29"/>
  <c r="K1778" i="29"/>
  <c r="K1782" i="29"/>
  <c r="K1787" i="29"/>
  <c r="K1791" i="29"/>
  <c r="K1796" i="29"/>
  <c r="K1800" i="29"/>
  <c r="K1805" i="29"/>
  <c r="K1809" i="29"/>
  <c r="K1813" i="29"/>
  <c r="K1818" i="29"/>
  <c r="K1822" i="29"/>
  <c r="K1827" i="29"/>
  <c r="K1831" i="29"/>
  <c r="K1835" i="29"/>
  <c r="K1839" i="29"/>
  <c r="K1842" i="29"/>
  <c r="A1847" i="29"/>
  <c r="K1850" i="29"/>
  <c r="K1853" i="29"/>
  <c r="K1855" i="29"/>
  <c r="K1864" i="29"/>
  <c r="A1869" i="29"/>
  <c r="A1872" i="29"/>
  <c r="A1881" i="29"/>
  <c r="A1884" i="29"/>
  <c r="K1889" i="29"/>
  <c r="K1893" i="29"/>
  <c r="K1897" i="29"/>
  <c r="A1917" i="29"/>
  <c r="K1922" i="29"/>
  <c r="A1929" i="29"/>
  <c r="A1933" i="29"/>
  <c r="A1937" i="29"/>
  <c r="A1941" i="29"/>
  <c r="A1951" i="29"/>
  <c r="K1954" i="29"/>
  <c r="K1956" i="29"/>
  <c r="K1958" i="29"/>
  <c r="K1960" i="29"/>
  <c r="A1984" i="29"/>
  <c r="A1990" i="29"/>
  <c r="A1994" i="29"/>
  <c r="K1679" i="29"/>
  <c r="A1700" i="29"/>
  <c r="A1703" i="29"/>
  <c r="K1705" i="29"/>
  <c r="A1707" i="29"/>
  <c r="K1713" i="29"/>
  <c r="A1717" i="29"/>
  <c r="A1723" i="29"/>
  <c r="K1725" i="29"/>
  <c r="K1732" i="29"/>
  <c r="K1737" i="29"/>
  <c r="K1744" i="29"/>
  <c r="K1750" i="29"/>
  <c r="K1756" i="29"/>
  <c r="K1764" i="29"/>
  <c r="K1780" i="29"/>
  <c r="K1789" i="29"/>
  <c r="K1798" i="29"/>
  <c r="K1807" i="29"/>
  <c r="K1815" i="29"/>
  <c r="K1824" i="29"/>
  <c r="K1833" i="29"/>
  <c r="A1845" i="29"/>
  <c r="A1846" i="29"/>
  <c r="K1851" i="29"/>
  <c r="A1859" i="29"/>
  <c r="A1870" i="29"/>
  <c r="A1871" i="29"/>
  <c r="A1874" i="29"/>
  <c r="A1877" i="29"/>
  <c r="K1879" i="29"/>
  <c r="A1882" i="29"/>
  <c r="K1910" i="29"/>
  <c r="A1915" i="29"/>
  <c r="A1916" i="29"/>
  <c r="A1919" i="29"/>
  <c r="A1927" i="29"/>
  <c r="A1928" i="29"/>
  <c r="A1931" i="29"/>
  <c r="A1939" i="29"/>
  <c r="A1943" i="29"/>
  <c r="A1949" i="29"/>
  <c r="A1950" i="29"/>
  <c r="K1955" i="29"/>
  <c r="K1959" i="29"/>
  <c r="A1967" i="29"/>
  <c r="A1969" i="29"/>
  <c r="K1976" i="29"/>
  <c r="K1978" i="29"/>
  <c r="A1981" i="29"/>
  <c r="A1985" i="29"/>
  <c r="A1989" i="29"/>
  <c r="A1996" i="29"/>
  <c r="A2006" i="29"/>
  <c r="A2010" i="29"/>
  <c r="I1695" i="29"/>
  <c r="K1695" i="29" s="1"/>
  <c r="I1697" i="29"/>
  <c r="K1697" i="29" s="1"/>
  <c r="A1699" i="29"/>
  <c r="A1701" i="29"/>
  <c r="A1702" i="29"/>
  <c r="I1704" i="29"/>
  <c r="K1704" i="29" s="1"/>
  <c r="I1706" i="29"/>
  <c r="K1706" i="29" s="1"/>
  <c r="A1708" i="29"/>
  <c r="A1710" i="29"/>
  <c r="I1719" i="29"/>
  <c r="K1719" i="29" s="1"/>
  <c r="I1725" i="29"/>
  <c r="I1730" i="29"/>
  <c r="K1730" i="29" s="1"/>
  <c r="I1732" i="29"/>
  <c r="I1735" i="29"/>
  <c r="K1735" i="29" s="1"/>
  <c r="I1737" i="29"/>
  <c r="I1742" i="29"/>
  <c r="K1742" i="29" s="1"/>
  <c r="I1744" i="29"/>
  <c r="I1746" i="29"/>
  <c r="K1746" i="29" s="1"/>
  <c r="I1750" i="29"/>
  <c r="I1752" i="29"/>
  <c r="K1752" i="29" s="1"/>
  <c r="I1756" i="29"/>
  <c r="I1760" i="29"/>
  <c r="K1760" i="29" s="1"/>
  <c r="I1764" i="29"/>
  <c r="I1769" i="29"/>
  <c r="K1769" i="29" s="1"/>
  <c r="I1780" i="29"/>
  <c r="I1785" i="29"/>
  <c r="K1785" i="29" s="1"/>
  <c r="I1789" i="29"/>
  <c r="I1793" i="29"/>
  <c r="K1793" i="29" s="1"/>
  <c r="I1798" i="29"/>
  <c r="I1802" i="29"/>
  <c r="K1802" i="29" s="1"/>
  <c r="I1807" i="29"/>
  <c r="I1811" i="29"/>
  <c r="K1811" i="29" s="1"/>
  <c r="I1815" i="29"/>
  <c r="I1820" i="29"/>
  <c r="K1820" i="29" s="1"/>
  <c r="I1824" i="29"/>
  <c r="I1829" i="29"/>
  <c r="K1829" i="29" s="1"/>
  <c r="I1833" i="29"/>
  <c r="I1837" i="29"/>
  <c r="K1837" i="29" s="1"/>
  <c r="A1844" i="29"/>
  <c r="I1849" i="29"/>
  <c r="K1849" i="29" s="1"/>
  <c r="I1851" i="29"/>
  <c r="I1854" i="29"/>
  <c r="K1854" i="29" s="1"/>
  <c r="A1862" i="29"/>
  <c r="I1865" i="29"/>
  <c r="K1865" i="29" s="1"/>
  <c r="A1873" i="29"/>
  <c r="A1875" i="29"/>
  <c r="A1876" i="29"/>
  <c r="I1878" i="29"/>
  <c r="K1878" i="29" s="1"/>
  <c r="A1880" i="29"/>
  <c r="A1883" i="29"/>
  <c r="I1888" i="29"/>
  <c r="K1888" i="29" s="1"/>
  <c r="I1890" i="29"/>
  <c r="K1890" i="29" s="1"/>
  <c r="I1894" i="29"/>
  <c r="K1894" i="29" s="1"/>
  <c r="I1898" i="29"/>
  <c r="K1898" i="29" s="1"/>
  <c r="I1909" i="29"/>
  <c r="I1913" i="29"/>
  <c r="K1913" i="29" s="1"/>
  <c r="A1918" i="29"/>
  <c r="A1920" i="29"/>
  <c r="A1926" i="29"/>
  <c r="A1930" i="29"/>
  <c r="A1932" i="29"/>
  <c r="I1935" i="29"/>
  <c r="K1935" i="29" s="1"/>
  <c r="A1938" i="29"/>
  <c r="A1940" i="29"/>
  <c r="A1942" i="29"/>
  <c r="I1944" i="29"/>
  <c r="K1944" i="29" s="1"/>
  <c r="I1953" i="29"/>
  <c r="K1953" i="29" s="1"/>
  <c r="I1955" i="29"/>
  <c r="I1957" i="29"/>
  <c r="K1957" i="29" s="1"/>
  <c r="I1959" i="29"/>
  <c r="A1964" i="29"/>
  <c r="A1965" i="29"/>
  <c r="A1966" i="29"/>
  <c r="A1968" i="29"/>
  <c r="I1972" i="29"/>
  <c r="K1972" i="29" s="1"/>
  <c r="I1974" i="29"/>
  <c r="K1974" i="29" s="1"/>
  <c r="I1977" i="29"/>
  <c r="K1977" i="29" s="1"/>
  <c r="I1979" i="29"/>
  <c r="K1979" i="29" s="1"/>
  <c r="A1995" i="29"/>
  <c r="A1997" i="29"/>
  <c r="K2073" i="29"/>
  <c r="K2075" i="29"/>
  <c r="K2077" i="29"/>
  <c r="K2079" i="29"/>
  <c r="K2083" i="29"/>
  <c r="K2088" i="29"/>
  <c r="K2090" i="29"/>
  <c r="K2092" i="29"/>
  <c r="K2094" i="29"/>
  <c r="K2096" i="29"/>
  <c r="K2098" i="29"/>
  <c r="A1998" i="29"/>
  <c r="A1999" i="29"/>
  <c r="K2002" i="29"/>
  <c r="I2003" i="29"/>
  <c r="K2003" i="29" s="1"/>
  <c r="A2007" i="29"/>
  <c r="A2008" i="29"/>
  <c r="A2009" i="29"/>
  <c r="A2011" i="29"/>
  <c r="A2012" i="29"/>
  <c r="A2013" i="29"/>
  <c r="A2015" i="29"/>
  <c r="A2016" i="29"/>
  <c r="I2018" i="29"/>
  <c r="K2018" i="29" s="1"/>
  <c r="A2024" i="29"/>
  <c r="A2025" i="29"/>
  <c r="A2026" i="29"/>
  <c r="A2027" i="29"/>
  <c r="A2028" i="29"/>
  <c r="A2029" i="29"/>
  <c r="K2031" i="29"/>
  <c r="I2034" i="29"/>
  <c r="K2034" i="29" s="1"/>
  <c r="K2035" i="29"/>
  <c r="I2036" i="29"/>
  <c r="K2036" i="29" s="1"/>
  <c r="K2037" i="29"/>
  <c r="I2040" i="29"/>
  <c r="K2040" i="29" s="1"/>
  <c r="K2041" i="29"/>
  <c r="I2042" i="29"/>
  <c r="K2042" i="29" s="1"/>
  <c r="K2044" i="29"/>
  <c r="I2046" i="29"/>
  <c r="K2046" i="29" s="1"/>
  <c r="K2048" i="29"/>
  <c r="I2052" i="29"/>
  <c r="K2052" i="29" s="1"/>
  <c r="K2053" i="29"/>
  <c r="I2054" i="29"/>
  <c r="K2054" i="29" s="1"/>
  <c r="K2055" i="29"/>
  <c r="I2056" i="29"/>
  <c r="K2056" i="29" s="1"/>
  <c r="K2057" i="29"/>
  <c r="I2058" i="29"/>
  <c r="K2058" i="29" s="1"/>
  <c r="K2059" i="29"/>
  <c r="I2060" i="29"/>
  <c r="K2060" i="29" s="1"/>
  <c r="K2061" i="29"/>
  <c r="I2062" i="29"/>
  <c r="K2062" i="29" s="1"/>
  <c r="K2063" i="29"/>
  <c r="I2064" i="29"/>
  <c r="K2064" i="29" s="1"/>
  <c r="K2065" i="29"/>
  <c r="I2066" i="29"/>
  <c r="K2066" i="29" s="1"/>
  <c r="K2067" i="29"/>
  <c r="I2068" i="29"/>
  <c r="K2068" i="29" s="1"/>
  <c r="K2069" i="29"/>
  <c r="I2072" i="29"/>
  <c r="K2072" i="29" s="1"/>
  <c r="I2074" i="29"/>
  <c r="K2074" i="29" s="1"/>
  <c r="I2076" i="29"/>
  <c r="I2078" i="29"/>
  <c r="K2078" i="29" s="1"/>
  <c r="I2080" i="29"/>
  <c r="I2087" i="29"/>
  <c r="K2087" i="29" s="1"/>
  <c r="I2089" i="29"/>
  <c r="I2091" i="29"/>
  <c r="K2091" i="29" s="1"/>
  <c r="I2093" i="29"/>
  <c r="I2095" i="29"/>
  <c r="K2095" i="29" s="1"/>
  <c r="I2097" i="29"/>
  <c r="I2099" i="29"/>
  <c r="K2099" i="29" s="1"/>
  <c r="K2076" i="29"/>
  <c r="K2080" i="29"/>
  <c r="K2089" i="29"/>
  <c r="K2093" i="29"/>
  <c r="K2097" i="29"/>
  <c r="K2102" i="29"/>
  <c r="K2108" i="29"/>
  <c r="K2115" i="29"/>
  <c r="K2117" i="29"/>
  <c r="K2119" i="29"/>
  <c r="K2129" i="29"/>
  <c r="K2131" i="29"/>
  <c r="K2135" i="29"/>
  <c r="K2137" i="29"/>
  <c r="K2141" i="29"/>
  <c r="I2225" i="29"/>
  <c r="K2225" i="29" s="1"/>
  <c r="I2227" i="29"/>
  <c r="I2229" i="29"/>
  <c r="K2229" i="29" s="1"/>
  <c r="I2231" i="29"/>
  <c r="I2233" i="29"/>
  <c r="K2233" i="29" s="1"/>
  <c r="I2235" i="29"/>
  <c r="I2237" i="29"/>
  <c r="I2241" i="29"/>
  <c r="I2243" i="29"/>
  <c r="I2245" i="29"/>
  <c r="I2247" i="29"/>
  <c r="K2249" i="29"/>
  <c r="K2251" i="29"/>
  <c r="K2255" i="29"/>
  <c r="K2257" i="29"/>
  <c r="K2259" i="29"/>
  <c r="K2261" i="29"/>
  <c r="K2263" i="29"/>
  <c r="K2265" i="29"/>
  <c r="K2267" i="29"/>
  <c r="K2271" i="29"/>
  <c r="K2273" i="29"/>
  <c r="K2275" i="29"/>
  <c r="K2277" i="29"/>
  <c r="K2279" i="29"/>
  <c r="K2283" i="29"/>
  <c r="K2100" i="29"/>
  <c r="I2101" i="29"/>
  <c r="K2101" i="29"/>
  <c r="I2103" i="29"/>
  <c r="I2107" i="29"/>
  <c r="I2109" i="29"/>
  <c r="I2111" i="29"/>
  <c r="I2116" i="29"/>
  <c r="I2118" i="29"/>
  <c r="I2120" i="29"/>
  <c r="I2122" i="29"/>
  <c r="K2122" i="29" s="1"/>
  <c r="I2124" i="29"/>
  <c r="I2126" i="29"/>
  <c r="K2126" i="29" s="1"/>
  <c r="I2128" i="29"/>
  <c r="I2130" i="29"/>
  <c r="I2134" i="29"/>
  <c r="I2136" i="29"/>
  <c r="I2138" i="29"/>
  <c r="I2140" i="29"/>
  <c r="I2142" i="29"/>
  <c r="K2146" i="29"/>
  <c r="I2148" i="29"/>
  <c r="I2153" i="29"/>
  <c r="K2153" i="29" s="1"/>
  <c r="I2155" i="29"/>
  <c r="I2157" i="29"/>
  <c r="K2157" i="29" s="1"/>
  <c r="I2159" i="29"/>
  <c r="I2161" i="29"/>
  <c r="K2161" i="29" s="1"/>
  <c r="I2163" i="29"/>
  <c r="I2165" i="29"/>
  <c r="K2165" i="29" s="1"/>
  <c r="I2167" i="29"/>
  <c r="I2169" i="29"/>
  <c r="K2169" i="29" s="1"/>
  <c r="I2173" i="29"/>
  <c r="I2175" i="29"/>
  <c r="K2175" i="29" s="1"/>
  <c r="I2177" i="29"/>
  <c r="I2179" i="29"/>
  <c r="K2179" i="29" s="1"/>
  <c r="I2183" i="29"/>
  <c r="I2188" i="29"/>
  <c r="K2188" i="29" s="1"/>
  <c r="I2190" i="29"/>
  <c r="I2192" i="29"/>
  <c r="K2192" i="29" s="1"/>
  <c r="I2194" i="29"/>
  <c r="I2196" i="29"/>
  <c r="K2196" i="29" s="1"/>
  <c r="I2198" i="29"/>
  <c r="I2202" i="29"/>
  <c r="K2202" i="29" s="1"/>
  <c r="K2204" i="29"/>
  <c r="K2206" i="29"/>
  <c r="K2208" i="29"/>
  <c r="K2210" i="29"/>
  <c r="K2215" i="29"/>
  <c r="K2226" i="29"/>
  <c r="K2228" i="29"/>
  <c r="K2230" i="29"/>
  <c r="K2232" i="29"/>
  <c r="K2236" i="29"/>
  <c r="K2242" i="29"/>
  <c r="K2246" i="29"/>
  <c r="I2102" i="29"/>
  <c r="K2103" i="29"/>
  <c r="I2106" i="29"/>
  <c r="K2106" i="29" s="1"/>
  <c r="K2107" i="29"/>
  <c r="I2108" i="29"/>
  <c r="K2109" i="29"/>
  <c r="I2110" i="29"/>
  <c r="K2110" i="29" s="1"/>
  <c r="K2111" i="29"/>
  <c r="K2116" i="29"/>
  <c r="K2118" i="29"/>
  <c r="K2120" i="29"/>
  <c r="I2121" i="29"/>
  <c r="K2121" i="29" s="1"/>
  <c r="I2123" i="29"/>
  <c r="K2123" i="29" s="1"/>
  <c r="K2124" i="29"/>
  <c r="I2125" i="29"/>
  <c r="K2125" i="29" s="1"/>
  <c r="I2127" i="29"/>
  <c r="K2127" i="29" s="1"/>
  <c r="K2128" i="29"/>
  <c r="K2130" i="29"/>
  <c r="K2134" i="29"/>
  <c r="K2136" i="29"/>
  <c r="I2137" i="29"/>
  <c r="K2138" i="29"/>
  <c r="I2139" i="29"/>
  <c r="K2139" i="29" s="1"/>
  <c r="K2140" i="29"/>
  <c r="I2141" i="29"/>
  <c r="K2142" i="29"/>
  <c r="I2145" i="29"/>
  <c r="K2145" i="29" s="1"/>
  <c r="I2147" i="29"/>
  <c r="K2147" i="29" s="1"/>
  <c r="K2148" i="29"/>
  <c r="I2152" i="29"/>
  <c r="K2152" i="29" s="1"/>
  <c r="I2154" i="29"/>
  <c r="K2154" i="29" s="1"/>
  <c r="K2155" i="29"/>
  <c r="I2156" i="29"/>
  <c r="K2156" i="29" s="1"/>
  <c r="I2158" i="29"/>
  <c r="K2158" i="29" s="1"/>
  <c r="K2159" i="29"/>
  <c r="I2160" i="29"/>
  <c r="K2160" i="29" s="1"/>
  <c r="I2162" i="29"/>
  <c r="K2162" i="29" s="1"/>
  <c r="K2163" i="29"/>
  <c r="I2164" i="29"/>
  <c r="K2164" i="29" s="1"/>
  <c r="I2166" i="29"/>
  <c r="K2166" i="29" s="1"/>
  <c r="K2167" i="29"/>
  <c r="I2168" i="29"/>
  <c r="K2168" i="29" s="1"/>
  <c r="I2172" i="29"/>
  <c r="K2172" i="29" s="1"/>
  <c r="K2173" i="29"/>
  <c r="I2174" i="29"/>
  <c r="K2174" i="29" s="1"/>
  <c r="I2176" i="29"/>
  <c r="K2176" i="29" s="1"/>
  <c r="K2177" i="29"/>
  <c r="I2178" i="29"/>
  <c r="K2178" i="29" s="1"/>
  <c r="I2180" i="29"/>
  <c r="K2180" i="29" s="1"/>
  <c r="K2183" i="29"/>
  <c r="I2187" i="29"/>
  <c r="K2187" i="29" s="1"/>
  <c r="I2189" i="29"/>
  <c r="K2189" i="29" s="1"/>
  <c r="K2190" i="29"/>
  <c r="I2191" i="29"/>
  <c r="K2191" i="29" s="1"/>
  <c r="I2193" i="29"/>
  <c r="K2193" i="29" s="1"/>
  <c r="K2194" i="29"/>
  <c r="I2195" i="29"/>
  <c r="K2195" i="29" s="1"/>
  <c r="I2197" i="29"/>
  <c r="K2197" i="29" s="1"/>
  <c r="K2198" i="29"/>
  <c r="I2199" i="29"/>
  <c r="K2199" i="29" s="1"/>
  <c r="I2203" i="29"/>
  <c r="K2203" i="29" s="1"/>
  <c r="I2205" i="29"/>
  <c r="K2205" i="29" s="1"/>
  <c r="I2207" i="29"/>
  <c r="K2207" i="29" s="1"/>
  <c r="I2209" i="29"/>
  <c r="K2209" i="29" s="1"/>
  <c r="I2213" i="29"/>
  <c r="K2213" i="29" s="1"/>
  <c r="I2217" i="29"/>
  <c r="K2217" i="29" s="1"/>
  <c r="I2224" i="29"/>
  <c r="K2224" i="29" s="1"/>
  <c r="K2227" i="29"/>
  <c r="K2231" i="29"/>
  <c r="I2234" i="29"/>
  <c r="K2234" i="29" s="1"/>
  <c r="K2235" i="29"/>
  <c r="K2237" i="29"/>
  <c r="I2240" i="29"/>
  <c r="K2240" i="29" s="1"/>
  <c r="K2241" i="29"/>
  <c r="I2242" i="29"/>
  <c r="K2243" i="29"/>
  <c r="I2244" i="29"/>
  <c r="K2244" i="29" s="1"/>
  <c r="K2245" i="29"/>
  <c r="I2246" i="29"/>
  <c r="K2247" i="29"/>
  <c r="I2248" i="29"/>
  <c r="K2248" i="29" s="1"/>
  <c r="I2250" i="29"/>
  <c r="K2250" i="29" s="1"/>
  <c r="I2252" i="29"/>
  <c r="K2252" i="29" s="1"/>
  <c r="I2256" i="29"/>
  <c r="K2256" i="29" s="1"/>
  <c r="I2258" i="29"/>
  <c r="K2258" i="29" s="1"/>
  <c r="I2260" i="29"/>
  <c r="K2260" i="29" s="1"/>
  <c r="I2262" i="29"/>
  <c r="K2262" i="29" s="1"/>
  <c r="I2264" i="29"/>
  <c r="K2264" i="29" s="1"/>
  <c r="I2266" i="29"/>
  <c r="K2266" i="29" s="1"/>
  <c r="I2270" i="29"/>
  <c r="K2270" i="29" s="1"/>
  <c r="I2272" i="29"/>
  <c r="K2272" i="29" s="1"/>
  <c r="I2274" i="29"/>
  <c r="K2274" i="29" s="1"/>
  <c r="I2276" i="29"/>
  <c r="K2276" i="29" s="1"/>
  <c r="I2278" i="29"/>
  <c r="K2278" i="29" s="1"/>
  <c r="I2282" i="29"/>
  <c r="I2284" i="29"/>
  <c r="K2284" i="29" s="1"/>
  <c r="I2285" i="29"/>
  <c r="K2285" i="29" s="1"/>
  <c r="K2286" i="29"/>
  <c r="I2287" i="29"/>
  <c r="K2287" i="29" s="1"/>
  <c r="K2288" i="29"/>
  <c r="I2289" i="29"/>
  <c r="K2289" i="29" s="1"/>
  <c r="K2290" i="29"/>
  <c r="I2291" i="29"/>
  <c r="K2291" i="29" s="1"/>
  <c r="K2292" i="29"/>
  <c r="I2293" i="29"/>
  <c r="K2293" i="29"/>
  <c r="I2295" i="29"/>
  <c r="I2297" i="29"/>
  <c r="K2297" i="29" s="1"/>
  <c r="I2303" i="29"/>
  <c r="I2305" i="29"/>
  <c r="I2307" i="29"/>
  <c r="I2309" i="29"/>
  <c r="I2318" i="29"/>
  <c r="I2320" i="29"/>
  <c r="I2322" i="29"/>
  <c r="I2324" i="29"/>
  <c r="I2326" i="29"/>
  <c r="I2328" i="29"/>
  <c r="I2332" i="29"/>
  <c r="K2294" i="29"/>
  <c r="K2296" i="29"/>
  <c r="K2302" i="29"/>
  <c r="K2304" i="29"/>
  <c r="K2306" i="29"/>
  <c r="K2308" i="29"/>
  <c r="A2311" i="29"/>
  <c r="K2319" i="29"/>
  <c r="K2321" i="29"/>
  <c r="K2323" i="29"/>
  <c r="K2325" i="29"/>
  <c r="K2327" i="29"/>
  <c r="K2329" i="29"/>
  <c r="K2333" i="29"/>
  <c r="K2295" i="29"/>
  <c r="A2299" i="29"/>
  <c r="A2300" i="29"/>
  <c r="K2303" i="29"/>
  <c r="K2305" i="29"/>
  <c r="K2307" i="29"/>
  <c r="K2309" i="29"/>
  <c r="K2318" i="29"/>
  <c r="K2320" i="29"/>
  <c r="K2322" i="29"/>
  <c r="K2324" i="29"/>
  <c r="K2326" i="29"/>
  <c r="K2328" i="29"/>
  <c r="K2332" i="29"/>
  <c r="K2363" i="29"/>
  <c r="K2365" i="29"/>
  <c r="K2367" i="29"/>
  <c r="K2369" i="29"/>
  <c r="K2371" i="29"/>
  <c r="K2376" i="29"/>
  <c r="A2381" i="29"/>
  <c r="K2462" i="29"/>
  <c r="K2466" i="29"/>
  <c r="K2470" i="29"/>
  <c r="K2475" i="29"/>
  <c r="K2479" i="29"/>
  <c r="A2337" i="29"/>
  <c r="I2340" i="29"/>
  <c r="K2340" i="29" s="1"/>
  <c r="K2342" i="29"/>
  <c r="I2344" i="29"/>
  <c r="K2344" i="29" s="1"/>
  <c r="K2346" i="29"/>
  <c r="I2348" i="29"/>
  <c r="K2348" i="29" s="1"/>
  <c r="K2350" i="29"/>
  <c r="K2355" i="29"/>
  <c r="K2364" i="29"/>
  <c r="K2368" i="29"/>
  <c r="I2373" i="29"/>
  <c r="I2375" i="29"/>
  <c r="I2377" i="29"/>
  <c r="I2382" i="29"/>
  <c r="I2384" i="29"/>
  <c r="K2384" i="29" s="1"/>
  <c r="I2386" i="29"/>
  <c r="I2391" i="29"/>
  <c r="K2391" i="29" s="1"/>
  <c r="I2394" i="29"/>
  <c r="I2399" i="29"/>
  <c r="K2399" i="29" s="1"/>
  <c r="I2403" i="29"/>
  <c r="I2407" i="29"/>
  <c r="K2407" i="29" s="1"/>
  <c r="I2412" i="29"/>
  <c r="I2416" i="29"/>
  <c r="K2416" i="29" s="1"/>
  <c r="I2425" i="29"/>
  <c r="I2429" i="29"/>
  <c r="K2429" i="29" s="1"/>
  <c r="I2434" i="29"/>
  <c r="I2438" i="29"/>
  <c r="K2438" i="29" s="1"/>
  <c r="I2442" i="29"/>
  <c r="I2447" i="29"/>
  <c r="K2447" i="29" s="1"/>
  <c r="I2451" i="29"/>
  <c r="I2456" i="29"/>
  <c r="K2456" i="29" s="1"/>
  <c r="I2460" i="29"/>
  <c r="I2464" i="29"/>
  <c r="I2468" i="29"/>
  <c r="I2472" i="29"/>
  <c r="I2477" i="29"/>
  <c r="I2481" i="29"/>
  <c r="I2355" i="29"/>
  <c r="I2362" i="29"/>
  <c r="K2362" i="29" s="1"/>
  <c r="I2364" i="29"/>
  <c r="I2366" i="29"/>
  <c r="K2366" i="29" s="1"/>
  <c r="I2368" i="29"/>
  <c r="I2370" i="29"/>
  <c r="K2370" i="29" s="1"/>
  <c r="K2373" i="29"/>
  <c r="I2374" i="29"/>
  <c r="K2374" i="29" s="1"/>
  <c r="K2375" i="29"/>
  <c r="I2376" i="29"/>
  <c r="K2377" i="29"/>
  <c r="K2382" i="29"/>
  <c r="I2383" i="29"/>
  <c r="K2383" i="29" s="1"/>
  <c r="I2385" i="29"/>
  <c r="K2385" i="29" s="1"/>
  <c r="K2386" i="29"/>
  <c r="I2390" i="29"/>
  <c r="K2390" i="29" s="1"/>
  <c r="I2392" i="29"/>
  <c r="K2392" i="29" s="1"/>
  <c r="K2394" i="29"/>
  <c r="I2397" i="29"/>
  <c r="K2397" i="29" s="1"/>
  <c r="I2401" i="29"/>
  <c r="K2401" i="29" s="1"/>
  <c r="K2403" i="29"/>
  <c r="I2405" i="29"/>
  <c r="K2405" i="29" s="1"/>
  <c r="I2409" i="29"/>
  <c r="K2409" i="29" s="1"/>
  <c r="K2412" i="29"/>
  <c r="I2414" i="29"/>
  <c r="K2414" i="29" s="1"/>
  <c r="I2418" i="29"/>
  <c r="K2418" i="29" s="1"/>
  <c r="K2425" i="29"/>
  <c r="I2427" i="29"/>
  <c r="K2427" i="29" s="1"/>
  <c r="I2431" i="29"/>
  <c r="K2431" i="29" s="1"/>
  <c r="K2434" i="29"/>
  <c r="I2436" i="29"/>
  <c r="K2436" i="29" s="1"/>
  <c r="I2440" i="29"/>
  <c r="K2440" i="29" s="1"/>
  <c r="K2442" i="29"/>
  <c r="I2445" i="29"/>
  <c r="K2445" i="29" s="1"/>
  <c r="I2449" i="29"/>
  <c r="K2449" i="29" s="1"/>
  <c r="K2451" i="29"/>
  <c r="I2453" i="29"/>
  <c r="K2453" i="29" s="1"/>
  <c r="I2458" i="29"/>
  <c r="K2458" i="29" s="1"/>
  <c r="K2460" i="29"/>
  <c r="K2464" i="29"/>
  <c r="K2468" i="29"/>
  <c r="K2472" i="29"/>
  <c r="K2477" i="29"/>
  <c r="K2481" i="29"/>
  <c r="L231" i="11"/>
  <c r="L232" i="11" s="1"/>
  <c r="L233" i="11" s="1"/>
  <c r="L234" i="11" s="1"/>
  <c r="L235" i="11" s="1"/>
  <c r="L236" i="11" s="1"/>
  <c r="L237" i="11" s="1"/>
  <c r="L238" i="11" s="1"/>
  <c r="L239" i="11" s="1"/>
  <c r="L240" i="11" s="1"/>
  <c r="L241" i="11" s="1"/>
  <c r="L242" i="11" s="1"/>
  <c r="L243" i="11" s="1"/>
  <c r="L244" i="11" s="1"/>
  <c r="L245" i="11" s="1"/>
  <c r="L246" i="11" s="1"/>
  <c r="L247" i="11" s="1"/>
  <c r="L248" i="11" s="1"/>
  <c r="L249" i="11" s="1"/>
  <c r="L250" i="11" s="1"/>
  <c r="L251" i="11" s="1"/>
  <c r="L252" i="11" s="1"/>
  <c r="L253" i="11" s="1"/>
  <c r="L254" i="11" s="1"/>
  <c r="L255" i="11" s="1"/>
  <c r="L256" i="11" s="1"/>
  <c r="L257" i="11" s="1"/>
  <c r="L258" i="11" s="1"/>
  <c r="L259" i="11" s="1"/>
  <c r="L260" i="11" s="1"/>
  <c r="L261" i="11" s="1"/>
  <c r="L262" i="11" s="1"/>
  <c r="L263" i="11" s="1"/>
  <c r="L264" i="11" s="1"/>
  <c r="L265" i="11" s="1"/>
  <c r="L266" i="11" s="1"/>
  <c r="L267" i="11" s="1"/>
  <c r="L268" i="11" s="1"/>
  <c r="L269" i="11" s="1"/>
  <c r="L270" i="11" s="1"/>
  <c r="L271" i="11" s="1"/>
  <c r="L272" i="11" s="1"/>
  <c r="L273" i="11" s="1"/>
  <c r="L274" i="11" s="1"/>
  <c r="L275" i="11" s="1"/>
  <c r="L276" i="11" s="1"/>
  <c r="L277" i="11" s="1"/>
  <c r="L278" i="11" s="1"/>
  <c r="L279" i="11" s="1"/>
  <c r="L280" i="11" s="1"/>
  <c r="L281" i="11" s="1"/>
  <c r="L282" i="11" s="1"/>
  <c r="L283" i="11" s="1"/>
  <c r="L284" i="11" s="1"/>
  <c r="L285" i="11" s="1"/>
  <c r="L286" i="11" s="1"/>
  <c r="L287" i="11" s="1"/>
  <c r="L288" i="11" s="1"/>
  <c r="L289" i="11" s="1"/>
  <c r="L290" i="11" s="1"/>
  <c r="L291" i="11" s="1"/>
  <c r="L292" i="11" s="1"/>
  <c r="L293" i="11" s="1"/>
  <c r="L294" i="11" s="1"/>
  <c r="L295" i="11" s="1"/>
  <c r="L296" i="11" s="1"/>
  <c r="L297" i="11" s="1"/>
  <c r="L298" i="11" s="1"/>
  <c r="L299" i="11" s="1"/>
  <c r="L300" i="11" s="1"/>
  <c r="L301" i="11" s="1"/>
  <c r="L302" i="11" s="1"/>
  <c r="L303" i="11" s="1"/>
  <c r="L304" i="11" s="1"/>
  <c r="L305" i="11" s="1"/>
  <c r="L306" i="11" s="1"/>
  <c r="L307" i="11" s="1"/>
  <c r="L308" i="11" s="1"/>
  <c r="L309" i="11" s="1"/>
  <c r="L310" i="11" s="1"/>
  <c r="L311" i="11" s="1"/>
  <c r="L312" i="11" s="1"/>
  <c r="L313" i="11" s="1"/>
  <c r="L314" i="11" s="1"/>
  <c r="L315" i="11" s="1"/>
  <c r="L316" i="11" s="1"/>
  <c r="L317" i="11" s="1"/>
  <c r="L318" i="11" s="1"/>
  <c r="L319" i="11" s="1"/>
  <c r="L320" i="11" s="1"/>
  <c r="L321" i="11" s="1"/>
  <c r="L322" i="11" s="1"/>
  <c r="L323" i="11" s="1"/>
  <c r="L324" i="11" s="1"/>
  <c r="L325" i="11" s="1"/>
  <c r="L326" i="11" s="1"/>
  <c r="L327" i="11" s="1"/>
  <c r="L328" i="11" s="1"/>
  <c r="L329" i="11" s="1"/>
  <c r="L330" i="11" s="1"/>
  <c r="L331" i="11" s="1"/>
  <c r="L332" i="11" s="1"/>
  <c r="L333" i="11" s="1"/>
  <c r="L334" i="11" s="1"/>
  <c r="L335" i="11" s="1"/>
  <c r="L336" i="11" s="1"/>
  <c r="L337" i="11" s="1"/>
  <c r="L338" i="11" s="1"/>
  <c r="L339" i="11" s="1"/>
  <c r="L340" i="11" s="1"/>
  <c r="L341" i="11" s="1"/>
  <c r="L342" i="11" s="1"/>
  <c r="L343" i="11" s="1"/>
  <c r="L344" i="11" s="1"/>
  <c r="L345" i="11" s="1"/>
  <c r="L346" i="11" s="1"/>
  <c r="L347" i="11" s="1"/>
  <c r="L348" i="11" s="1"/>
  <c r="L349" i="11" s="1"/>
  <c r="L350" i="11" s="1"/>
  <c r="L351" i="11" s="1"/>
  <c r="L352" i="11" s="1"/>
  <c r="L353" i="11" s="1"/>
  <c r="L354" i="11" s="1"/>
  <c r="L355" i="11" s="1"/>
  <c r="L356" i="11" s="1"/>
  <c r="L357" i="11" s="1"/>
  <c r="L358" i="11" s="1"/>
  <c r="L359" i="11" s="1"/>
  <c r="L360" i="11" s="1"/>
  <c r="L361" i="11" s="1"/>
  <c r="L362" i="11" s="1"/>
  <c r="L363" i="11" s="1"/>
  <c r="L364" i="11" s="1"/>
  <c r="L365" i="11" s="1"/>
  <c r="L366" i="11" s="1"/>
  <c r="L367" i="11" s="1"/>
  <c r="L368" i="11" s="1"/>
  <c r="L369" i="11" s="1"/>
  <c r="L370" i="11" s="1"/>
  <c r="L371" i="11" s="1"/>
  <c r="L372" i="11" s="1"/>
  <c r="L373" i="11" s="1"/>
  <c r="L374" i="11" s="1"/>
  <c r="L375" i="11" s="1"/>
  <c r="L376" i="11" s="1"/>
  <c r="L377" i="11" s="1"/>
  <c r="L378" i="11" s="1"/>
  <c r="L379" i="11" s="1"/>
  <c r="L380" i="11" s="1"/>
  <c r="L381" i="11" s="1"/>
  <c r="L382" i="11" s="1"/>
  <c r="L383" i="11" s="1"/>
  <c r="L384" i="11" s="1"/>
  <c r="L385" i="11" s="1"/>
  <c r="L386" i="11" s="1"/>
  <c r="L387" i="11" s="1"/>
  <c r="L388" i="11" s="1"/>
  <c r="L389" i="11" s="1"/>
  <c r="L390" i="11" s="1"/>
  <c r="L391" i="11" s="1"/>
  <c r="L392" i="11" s="1"/>
  <c r="L393" i="11" s="1"/>
  <c r="L394" i="11" s="1"/>
  <c r="L395" i="11" s="1"/>
  <c r="L396" i="11" s="1"/>
  <c r="L397" i="11" s="1"/>
  <c r="L398" i="11" s="1"/>
  <c r="L399" i="11" s="1"/>
  <c r="L400" i="11" s="1"/>
  <c r="L401" i="11" s="1"/>
  <c r="L402" i="11" s="1"/>
  <c r="L403" i="11" s="1"/>
  <c r="L404" i="11" s="1"/>
  <c r="L405" i="11" s="1"/>
  <c r="L406" i="11" s="1"/>
  <c r="L407" i="11" s="1"/>
  <c r="L408" i="11" s="1"/>
  <c r="L409" i="11" s="1"/>
  <c r="L410" i="11" s="1"/>
  <c r="L411" i="11" s="1"/>
  <c r="L412" i="11" s="1"/>
  <c r="L413" i="11" s="1"/>
  <c r="L414" i="11" s="1"/>
  <c r="L415" i="11" s="1"/>
  <c r="L416" i="11" s="1"/>
  <c r="L417" i="11" s="1"/>
  <c r="L418" i="11" s="1"/>
  <c r="L419" i="11" s="1"/>
  <c r="L420" i="11" s="1"/>
  <c r="G3101" i="8"/>
  <c r="G3108" i="8"/>
  <c r="G3109" i="8" s="1"/>
  <c r="G3086" i="8"/>
  <c r="G3088" i="8" s="1"/>
  <c r="G3085" i="8"/>
  <c r="G3074" i="8"/>
  <c r="G3073" i="8"/>
  <c r="G3062" i="8"/>
  <c r="G3061" i="8"/>
  <c r="G3050" i="8"/>
  <c r="G3049" i="8"/>
  <c r="G3052" i="8" s="1"/>
  <c r="G3038" i="8"/>
  <c r="G3037" i="8"/>
  <c r="G3040" i="8" s="1"/>
  <c r="G3026" i="8"/>
  <c r="G3025" i="8"/>
  <c r="G3028" i="8" s="1"/>
  <c r="G3014" i="8"/>
  <c r="G3013" i="8"/>
  <c r="G3016" i="8" s="1"/>
  <c r="G3001" i="8"/>
  <c r="G3002" i="8"/>
  <c r="G3003" i="8"/>
  <c r="G2991" i="8"/>
  <c r="G2990" i="8"/>
  <c r="G2978" i="8"/>
  <c r="G2981" i="8" s="1"/>
  <c r="G2979" i="8"/>
  <c r="G2968" i="8"/>
  <c r="G2970" i="8" s="1"/>
  <c r="G2967" i="8"/>
  <c r="G2957" i="8"/>
  <c r="G2959" i="8" s="1"/>
  <c r="G2956" i="8"/>
  <c r="G2955" i="8"/>
  <c r="G2958" i="8" s="1"/>
  <c r="G2940" i="8"/>
  <c r="G2941" i="8"/>
  <c r="G2942" i="8"/>
  <c r="G2943" i="8"/>
  <c r="G2944" i="8"/>
  <c r="G2945" i="8"/>
  <c r="G2929" i="8"/>
  <c r="G2928" i="8"/>
  <c r="G2918" i="8"/>
  <c r="G2920" i="8" s="1"/>
  <c r="G2917" i="8"/>
  <c r="G2916" i="8"/>
  <c r="G2905" i="8"/>
  <c r="G2904" i="8"/>
  <c r="G2893" i="8"/>
  <c r="G2892" i="8"/>
  <c r="G2882" i="8"/>
  <c r="G2881" i="8"/>
  <c r="G2868" i="8"/>
  <c r="G2869" i="8"/>
  <c r="G2858" i="8"/>
  <c r="G2857" i="8"/>
  <c r="G2856" i="8"/>
  <c r="G2855" i="8"/>
  <c r="G2854" i="8"/>
  <c r="G2839" i="8"/>
  <c r="G2840" i="8"/>
  <c r="G2841" i="8"/>
  <c r="G2842" i="8"/>
  <c r="G2843" i="8"/>
  <c r="G2828" i="8"/>
  <c r="G2827" i="8"/>
  <c r="G2826" i="8"/>
  <c r="G2825" i="8"/>
  <c r="G2815" i="8"/>
  <c r="G2814" i="8"/>
  <c r="G2813" i="8"/>
  <c r="G2812" i="8"/>
  <c r="G2799" i="8"/>
  <c r="G2802" i="8"/>
  <c r="G2801" i="8"/>
  <c r="G2800" i="8"/>
  <c r="F2645" i="8"/>
  <c r="G2788" i="8"/>
  <c r="G2787" i="8"/>
  <c r="G2776" i="8"/>
  <c r="G2775" i="8"/>
  <c r="G2764" i="8"/>
  <c r="G2763" i="8"/>
  <c r="G2752" i="8"/>
  <c r="G2751" i="8"/>
  <c r="G2740" i="8"/>
  <c r="G2739" i="8"/>
  <c r="G2728" i="8"/>
  <c r="G2727" i="8"/>
  <c r="G2716" i="8"/>
  <c r="G2715" i="8"/>
  <c r="G2704" i="8"/>
  <c r="G2703" i="8"/>
  <c r="G2692" i="8"/>
  <c r="G2691" i="8"/>
  <c r="G2680" i="8"/>
  <c r="G2679" i="8"/>
  <c r="G2668" i="8"/>
  <c r="G2667" i="8"/>
  <c r="G2657" i="8"/>
  <c r="G2659" i="8" s="1"/>
  <c r="G2656" i="8"/>
  <c r="G2655" i="8"/>
  <c r="G2644" i="8"/>
  <c r="G2643" i="8"/>
  <c r="G2632" i="8"/>
  <c r="G2633" i="8"/>
  <c r="G2635" i="8" s="1"/>
  <c r="G2631" i="8"/>
  <c r="G2634" i="8" s="1"/>
  <c r="G2620" i="8"/>
  <c r="G2621" i="8"/>
  <c r="G2611" i="8"/>
  <c r="G2601" i="8"/>
  <c r="G2591" i="8"/>
  <c r="G2581" i="8"/>
  <c r="G2195" i="8"/>
  <c r="G2196" i="8"/>
  <c r="G2198" i="8" s="1"/>
  <c r="G2207" i="8"/>
  <c r="G2219" i="8"/>
  <c r="G2220" i="8"/>
  <c r="G2222" i="8" s="1"/>
  <c r="G2231" i="8"/>
  <c r="G2232" i="8"/>
  <c r="G2234" i="8" s="1"/>
  <c r="G2243" i="8"/>
  <c r="G2256" i="8"/>
  <c r="G2257" i="8"/>
  <c r="G2258" i="8"/>
  <c r="G2269" i="8"/>
  <c r="G2270" i="8"/>
  <c r="G2271" i="8"/>
  <c r="G2282" i="8"/>
  <c r="G2294" i="8"/>
  <c r="G2306" i="8"/>
  <c r="G2320" i="8"/>
  <c r="G2321" i="8"/>
  <c r="G2332" i="8"/>
  <c r="G2344" i="8"/>
  <c r="G2356" i="8"/>
  <c r="G2368" i="8"/>
  <c r="G2380" i="8"/>
  <c r="G2392" i="8"/>
  <c r="G2405" i="8"/>
  <c r="G2406" i="8"/>
  <c r="G2417" i="8"/>
  <c r="G2429" i="8"/>
  <c r="G2430" i="8"/>
  <c r="G2432" i="8" s="1"/>
  <c r="G2441" i="8"/>
  <c r="G2453" i="8"/>
  <c r="G2466" i="8"/>
  <c r="G2467" i="8"/>
  <c r="G2469" i="8" s="1"/>
  <c r="G2478" i="8"/>
  <c r="G2479" i="8"/>
  <c r="G2481" i="8" s="1"/>
  <c r="G2490" i="8"/>
  <c r="G2512" i="8"/>
  <c r="G2524" i="8"/>
  <c r="G2536" i="8"/>
  <c r="G2537" i="8"/>
  <c r="G2548" i="8"/>
  <c r="G2560" i="8"/>
  <c r="G2559" i="8"/>
  <c r="G2547" i="8"/>
  <c r="G2535" i="8"/>
  <c r="G2538" i="8" s="1"/>
  <c r="G2523" i="8"/>
  <c r="G2526" i="8" s="1"/>
  <c r="G2511" i="8"/>
  <c r="G2514" i="8" s="1"/>
  <c r="G2501" i="8"/>
  <c r="G2503" i="8" s="1"/>
  <c r="G2489" i="8"/>
  <c r="G2477" i="8"/>
  <c r="G2480" i="8" s="1"/>
  <c r="G2465" i="8"/>
  <c r="G2452" i="8"/>
  <c r="G2440" i="8"/>
  <c r="G2428" i="8"/>
  <c r="G2431" i="8" s="1"/>
  <c r="G2416" i="8"/>
  <c r="G2419" i="8" s="1"/>
  <c r="G2404" i="8"/>
  <c r="G2391" i="8"/>
  <c r="G2379" i="8"/>
  <c r="G2367" i="8"/>
  <c r="G2355" i="8"/>
  <c r="G2343" i="8"/>
  <c r="G2331" i="8"/>
  <c r="G2317" i="8"/>
  <c r="G2305" i="8"/>
  <c r="G2308" i="8" s="1"/>
  <c r="G2293" i="8"/>
  <c r="G2296" i="8" s="1"/>
  <c r="G2281" i="8"/>
  <c r="G2284" i="8" s="1"/>
  <c r="G2254" i="8"/>
  <c r="G2242" i="8"/>
  <c r="G2230" i="8"/>
  <c r="G2233" i="8" s="1"/>
  <c r="G2218" i="8"/>
  <c r="G2206" i="8"/>
  <c r="G2194" i="8"/>
  <c r="G2184" i="8"/>
  <c r="G2183" i="8"/>
  <c r="G2182" i="8"/>
  <c r="G2181" i="8"/>
  <c r="G2571" i="8"/>
  <c r="G2539" i="8"/>
  <c r="G2502" i="8"/>
  <c r="G2408" i="8"/>
  <c r="G2186" i="8"/>
  <c r="G2171" i="8"/>
  <c r="G2173" i="8" s="1"/>
  <c r="G2170" i="8"/>
  <c r="G2169" i="8"/>
  <c r="G2159" i="8"/>
  <c r="G2161" i="8" s="1"/>
  <c r="G2158" i="8"/>
  <c r="G2160" i="8" s="1"/>
  <c r="G2146" i="8"/>
  <c r="G2148" i="8"/>
  <c r="G2150" i="8" s="1"/>
  <c r="G2147" i="8"/>
  <c r="G2149" i="8" s="1"/>
  <c r="G2136" i="8"/>
  <c r="G2138" i="8" s="1"/>
  <c r="G2135" i="8"/>
  <c r="G2134" i="8"/>
  <c r="G2124" i="8"/>
  <c r="G2126" i="8" s="1"/>
  <c r="G2123" i="8"/>
  <c r="G2122" i="8"/>
  <c r="G2112" i="8"/>
  <c r="G2114" i="8" s="1"/>
  <c r="G2111" i="8"/>
  <c r="G2110" i="8"/>
  <c r="G2100" i="8"/>
  <c r="G2102" i="8" s="1"/>
  <c r="G2099" i="8"/>
  <c r="G2098" i="8"/>
  <c r="G2088" i="8"/>
  <c r="G2090" i="8" s="1"/>
  <c r="G2087" i="8"/>
  <c r="G2086" i="8"/>
  <c r="G2076" i="8"/>
  <c r="G2078" i="8" s="1"/>
  <c r="G2075" i="8"/>
  <c r="G2074" i="8"/>
  <c r="G2064" i="8"/>
  <c r="G2066" i="8" s="1"/>
  <c r="G2063" i="8"/>
  <c r="G2062" i="8"/>
  <c r="G2051" i="8"/>
  <c r="G2050" i="8"/>
  <c r="G2040" i="8"/>
  <c r="G2042" i="8" s="1"/>
  <c r="G2039" i="8"/>
  <c r="G2038" i="8"/>
  <c r="G2028" i="8"/>
  <c r="G2030" i="8" s="1"/>
  <c r="G2027" i="8"/>
  <c r="G2026" i="8"/>
  <c r="G2016" i="8"/>
  <c r="G2018" i="8" s="1"/>
  <c r="G2015" i="8"/>
  <c r="G2014" i="8"/>
  <c r="G2004" i="8"/>
  <c r="G2006" i="8" s="1"/>
  <c r="G2003" i="8"/>
  <c r="G2002" i="8"/>
  <c r="G1992" i="8"/>
  <c r="G1994" i="8" s="1"/>
  <c r="G1991" i="8"/>
  <c r="G1990" i="8"/>
  <c r="G1980" i="8"/>
  <c r="G1982" i="8" s="1"/>
  <c r="G1979" i="8"/>
  <c r="G1978" i="8"/>
  <c r="G1968" i="8"/>
  <c r="G1970" i="8" s="1"/>
  <c r="G1967" i="8"/>
  <c r="G1966" i="8"/>
  <c r="G1956" i="8"/>
  <c r="G1958" i="8" s="1"/>
  <c r="G1955" i="8"/>
  <c r="G1954" i="8"/>
  <c r="G1943" i="8"/>
  <c r="G1944" i="8"/>
  <c r="G1946" i="8" s="1"/>
  <c r="G1942" i="8"/>
  <c r="G1945" i="8" s="1"/>
  <c r="G1932" i="8"/>
  <c r="G1934" i="8" s="1"/>
  <c r="G1922" i="8"/>
  <c r="G1921" i="8"/>
  <c r="G1909" i="8"/>
  <c r="G1908" i="8"/>
  <c r="G1896" i="8"/>
  <c r="G1898" i="8" s="1"/>
  <c r="G1895" i="8"/>
  <c r="G1894" i="8"/>
  <c r="G1884" i="8"/>
  <c r="G1883" i="8"/>
  <c r="G1882" i="8"/>
  <c r="G1872" i="8"/>
  <c r="G1874" i="8" s="1"/>
  <c r="G1871" i="8"/>
  <c r="G1870" i="8"/>
  <c r="G1860" i="8"/>
  <c r="G1859" i="8"/>
  <c r="G1858" i="8"/>
  <c r="G1857" i="8"/>
  <c r="G1856" i="8"/>
  <c r="G1847" i="8"/>
  <c r="G1846" i="8"/>
  <c r="G1845" i="8"/>
  <c r="G1844" i="8"/>
  <c r="G1843" i="8"/>
  <c r="G1834" i="8"/>
  <c r="G1833" i="8"/>
  <c r="G1832" i="8"/>
  <c r="G1831" i="8"/>
  <c r="G1830" i="8"/>
  <c r="G1820" i="8"/>
  <c r="G1821" i="8"/>
  <c r="G1819" i="8"/>
  <c r="G1818" i="8"/>
  <c r="G1817" i="8"/>
  <c r="G1804" i="8"/>
  <c r="G1795" i="8"/>
  <c r="G1796" i="8"/>
  <c r="G1797" i="8"/>
  <c r="G1798" i="8"/>
  <c r="G1799" i="8"/>
  <c r="G1800" i="8"/>
  <c r="G1805" i="8"/>
  <c r="G1806" i="8"/>
  <c r="G1801" i="8"/>
  <c r="G1802" i="8"/>
  <c r="G1794" i="8"/>
  <c r="G1784" i="8"/>
  <c r="G1783" i="8"/>
  <c r="G1782" i="8"/>
  <c r="G1781" i="8"/>
  <c r="G1771" i="8"/>
  <c r="G1770" i="8"/>
  <c r="G1769" i="8"/>
  <c r="G1768" i="8"/>
  <c r="G1758" i="8"/>
  <c r="G1757" i="8"/>
  <c r="G1756" i="8"/>
  <c r="G1755" i="8"/>
  <c r="G1741" i="8"/>
  <c r="G1745" i="8"/>
  <c r="G1744" i="8"/>
  <c r="G1743" i="8"/>
  <c r="G1742" i="8"/>
  <c r="G1731" i="8"/>
  <c r="G1730" i="8"/>
  <c r="G1729" i="8"/>
  <c r="G1728" i="8"/>
  <c r="G1732" i="8" s="1"/>
  <c r="G1718" i="8"/>
  <c r="G1720" i="8" s="1"/>
  <c r="G1717" i="8"/>
  <c r="G1716" i="8"/>
  <c r="G1703" i="8"/>
  <c r="G1704" i="8"/>
  <c r="G1705" i="8"/>
  <c r="G1706" i="8"/>
  <c r="G1702" i="8"/>
  <c r="G1707" i="8" s="1"/>
  <c r="G1689" i="8"/>
  <c r="G1690" i="8"/>
  <c r="G1691" i="8"/>
  <c r="G1692" i="8"/>
  <c r="G1688" i="8"/>
  <c r="G1687" i="8"/>
  <c r="G1673" i="8"/>
  <c r="G1674" i="8"/>
  <c r="G1675" i="8"/>
  <c r="G1676" i="8"/>
  <c r="G1677" i="8"/>
  <c r="G1672" i="8"/>
  <c r="G1660" i="8"/>
  <c r="G1661" i="8"/>
  <c r="G1662" i="8"/>
  <c r="G1659" i="8"/>
  <c r="G1658" i="8"/>
  <c r="G1648" i="8"/>
  <c r="G1647" i="8"/>
  <c r="G1646" i="8"/>
  <c r="G1645" i="8"/>
  <c r="G1644" i="8"/>
  <c r="G1633" i="8"/>
  <c r="G1634" i="8"/>
  <c r="G1632" i="8"/>
  <c r="G1631" i="8"/>
  <c r="G1621" i="8"/>
  <c r="G1620" i="8"/>
  <c r="G1619" i="8"/>
  <c r="G1618" i="8"/>
  <c r="G1605" i="8"/>
  <c r="G1608" i="8"/>
  <c r="G1607" i="8"/>
  <c r="G1606" i="8"/>
  <c r="G1593" i="8"/>
  <c r="G1594" i="8"/>
  <c r="G1595" i="8"/>
  <c r="G1592" i="8"/>
  <c r="G1581" i="8"/>
  <c r="G1582" i="8"/>
  <c r="G1580" i="8"/>
  <c r="G1579" i="8"/>
  <c r="G1569" i="8"/>
  <c r="G1568" i="8"/>
  <c r="G1567" i="8"/>
  <c r="G1566" i="8"/>
  <c r="G1554" i="8"/>
  <c r="G1555" i="8"/>
  <c r="G1556" i="8"/>
  <c r="G1553" i="8"/>
  <c r="G1543" i="8"/>
  <c r="G1542" i="8"/>
  <c r="G1541" i="8"/>
  <c r="G1545" i="8" s="1"/>
  <c r="G1530" i="8"/>
  <c r="G1531" i="8"/>
  <c r="G1529" i="8"/>
  <c r="G1517" i="8"/>
  <c r="G1518" i="8"/>
  <c r="G1516" i="8"/>
  <c r="G1505" i="8"/>
  <c r="G1506" i="8" s="1"/>
  <c r="G1504" i="8"/>
  <c r="G1507" i="8" s="1"/>
  <c r="G1494" i="8"/>
  <c r="G1495" i="8" s="1"/>
  <c r="G1493" i="8"/>
  <c r="G1496" i="8" s="1"/>
  <c r="G1477" i="8"/>
  <c r="G1478" i="8"/>
  <c r="G1479" i="8"/>
  <c r="G1480" i="8"/>
  <c r="G1481" i="8"/>
  <c r="G1482" i="8"/>
  <c r="G1483" i="8"/>
  <c r="G1476" i="8"/>
  <c r="G1475" i="8"/>
  <c r="G1474" i="8"/>
  <c r="A160" i="29" l="1"/>
  <c r="A156" i="29"/>
  <c r="A2336" i="29"/>
  <c r="A2335" i="29"/>
  <c r="K2282" i="29"/>
  <c r="A2222" i="29" s="1"/>
  <c r="J2485" i="29"/>
  <c r="A1623" i="29"/>
  <c r="A1589" i="29"/>
  <c r="A1082" i="29"/>
  <c r="A1060" i="29"/>
  <c r="A545" i="29"/>
  <c r="A423" i="29"/>
  <c r="A418" i="29"/>
  <c r="I534" i="29"/>
  <c r="K534" i="29"/>
  <c r="A534" i="29" s="1"/>
  <c r="I603" i="29"/>
  <c r="K603" i="29"/>
  <c r="A603" i="29" s="1"/>
  <c r="I615" i="29"/>
  <c r="K615" i="29"/>
  <c r="H614" i="29"/>
  <c r="H2485" i="29" s="1"/>
  <c r="K2487" i="29" s="1"/>
  <c r="I637" i="29"/>
  <c r="K637" i="29" s="1"/>
  <c r="A637" i="29" s="1"/>
  <c r="K536" i="29"/>
  <c r="A536" i="29" s="1"/>
  <c r="I536" i="29"/>
  <c r="K543" i="29"/>
  <c r="A543" i="29" s="1"/>
  <c r="I543" i="29"/>
  <c r="I1010" i="29"/>
  <c r="K1010" i="29" s="1"/>
  <c r="K1004" i="29"/>
  <c r="I1004" i="29"/>
  <c r="K1012" i="29"/>
  <c r="I1012" i="29"/>
  <c r="A14" i="29"/>
  <c r="K13" i="29"/>
  <c r="A13" i="29" s="1"/>
  <c r="K110" i="29"/>
  <c r="I18" i="29"/>
  <c r="K227" i="29"/>
  <c r="A2372" i="29"/>
  <c r="A2352" i="29"/>
  <c r="A2353" i="29"/>
  <c r="A2014" i="29"/>
  <c r="K1909" i="29"/>
  <c r="A1907" i="29" s="1"/>
  <c r="A1841" i="29"/>
  <c r="A1549" i="29"/>
  <c r="A1113" i="29"/>
  <c r="K1417" i="29"/>
  <c r="A1415" i="29" s="1"/>
  <c r="I541" i="29"/>
  <c r="K541" i="29"/>
  <c r="A541" i="29" s="1"/>
  <c r="I605" i="29"/>
  <c r="K605" i="29"/>
  <c r="A605" i="29" s="1"/>
  <c r="I539" i="29"/>
  <c r="K539" i="29" s="1"/>
  <c r="A539" i="29" s="1"/>
  <c r="I601" i="29"/>
  <c r="I1006" i="29"/>
  <c r="K1006" i="29"/>
  <c r="I1014" i="29"/>
  <c r="K1014" i="29"/>
  <c r="I1008" i="29"/>
  <c r="K1008" i="29" s="1"/>
  <c r="I1016" i="29"/>
  <c r="K1016" i="29" s="1"/>
  <c r="A20" i="29"/>
  <c r="K18" i="29"/>
  <c r="A18" i="29" s="1"/>
  <c r="K277" i="29"/>
  <c r="K63" i="29"/>
  <c r="G3111" i="8"/>
  <c r="G3064" i="8"/>
  <c r="G3087" i="8"/>
  <c r="G3089" i="8" s="1"/>
  <c r="G3076" i="8"/>
  <c r="G2829" i="8"/>
  <c r="G2907" i="8"/>
  <c r="G2992" i="8"/>
  <c r="G2994" i="8" s="1"/>
  <c r="G3004" i="8"/>
  <c r="G3006" i="8" s="1"/>
  <c r="G2919" i="8"/>
  <c r="G2969" i="8"/>
  <c r="G2971" i="8" s="1"/>
  <c r="G2960" i="8"/>
  <c r="G2947" i="8"/>
  <c r="G2859" i="8"/>
  <c r="G2860" i="8"/>
  <c r="G2931" i="8"/>
  <c r="G2946" i="8"/>
  <c r="G2948" i="8" s="1"/>
  <c r="G2921" i="8"/>
  <c r="G2895" i="8"/>
  <c r="G2883" i="8"/>
  <c r="G2871" i="8"/>
  <c r="G2803" i="8"/>
  <c r="G2845" i="8"/>
  <c r="G2844" i="8"/>
  <c r="G2830" i="8"/>
  <c r="G2831" i="8" s="1"/>
  <c r="G2817" i="8"/>
  <c r="G2804" i="8"/>
  <c r="G2816" i="8"/>
  <c r="G2818" i="8" s="1"/>
  <c r="G2790" i="8"/>
  <c r="G2209" i="8"/>
  <c r="G2346" i="8"/>
  <c r="G2370" i="8"/>
  <c r="G2394" i="8"/>
  <c r="G2443" i="8"/>
  <c r="G2468" i="8"/>
  <c r="G2470" i="8" s="1"/>
  <c r="G2492" i="8"/>
  <c r="G2670" i="8"/>
  <c r="G2682" i="8"/>
  <c r="G2694" i="8"/>
  <c r="G2706" i="8"/>
  <c r="G2730" i="8"/>
  <c r="G2742" i="8"/>
  <c r="G2754" i="8"/>
  <c r="G2766" i="8"/>
  <c r="G2778" i="8"/>
  <c r="G2718" i="8"/>
  <c r="G2646" i="8"/>
  <c r="G2658" i="8"/>
  <c r="G2660" i="8" s="1"/>
  <c r="G2622" i="8"/>
  <c r="G2636" i="8"/>
  <c r="G2624" i="8"/>
  <c r="G2272" i="8"/>
  <c r="G2259" i="8"/>
  <c r="G2221" i="8"/>
  <c r="G2245" i="8"/>
  <c r="G2334" i="8"/>
  <c r="G2358" i="8"/>
  <c r="G2382" i="8"/>
  <c r="G2407" i="8"/>
  <c r="G2455" i="8"/>
  <c r="G2550" i="8"/>
  <c r="G2172" i="8"/>
  <c r="G2174" i="8" s="1"/>
  <c r="G2561" i="8"/>
  <c r="G2322" i="8"/>
  <c r="G2433" i="8"/>
  <c r="G2223" i="8"/>
  <c r="G2235" i="8"/>
  <c r="G2540" i="8"/>
  <c r="G2197" i="8"/>
  <c r="G2199" i="8" s="1"/>
  <c r="G2137" i="8"/>
  <c r="G2185" i="8"/>
  <c r="G2187" i="8" s="1"/>
  <c r="G2409" i="8"/>
  <c r="G2482" i="8"/>
  <c r="G2563" i="8"/>
  <c r="G2504" i="8"/>
  <c r="G2151" i="8"/>
  <c r="G2162" i="8"/>
  <c r="G2125" i="8"/>
  <c r="G2139" i="8"/>
  <c r="G2101" i="8"/>
  <c r="G2113" i="8"/>
  <c r="G2127" i="8"/>
  <c r="G1911" i="8"/>
  <c r="G1924" i="8"/>
  <c r="G1981" i="8"/>
  <c r="G1983" i="8" s="1"/>
  <c r="G2053" i="8"/>
  <c r="G2065" i="8"/>
  <c r="G2067" i="8" s="1"/>
  <c r="G2089" i="8"/>
  <c r="G2091" i="8" s="1"/>
  <c r="G2115" i="8"/>
  <c r="G2077" i="8"/>
  <c r="G2079" i="8" s="1"/>
  <c r="G2029" i="8"/>
  <c r="G2031" i="8" s="1"/>
  <c r="G2041" i="8"/>
  <c r="G2043" i="8" s="1"/>
  <c r="G2017" i="8"/>
  <c r="G2019" i="8" s="1"/>
  <c r="G2005" i="8"/>
  <c r="G2007" i="8" s="1"/>
  <c r="G1993" i="8"/>
  <c r="G1995" i="8" s="1"/>
  <c r="G1969" i="8"/>
  <c r="G1971" i="8" s="1"/>
  <c r="G1957" i="8"/>
  <c r="G1760" i="8"/>
  <c r="G1897" i="8"/>
  <c r="G1836" i="8"/>
  <c r="G1835" i="8"/>
  <c r="G1848" i="8"/>
  <c r="G1849" i="8"/>
  <c r="G1861" i="8"/>
  <c r="G1873" i="8"/>
  <c r="G1862" i="8"/>
  <c r="G1863" i="8" s="1"/>
  <c r="G1719" i="8"/>
  <c r="G1721" i="8" s="1"/>
  <c r="G1759" i="8"/>
  <c r="G1761" i="8" s="1"/>
  <c r="G1532" i="8"/>
  <c r="G1558" i="8"/>
  <c r="G1570" i="8"/>
  <c r="G1571" i="8"/>
  <c r="G1622" i="8"/>
  <c r="G1649" i="8"/>
  <c r="G1650" i="8"/>
  <c r="G1678" i="8"/>
  <c r="G1693" i="8"/>
  <c r="G1823" i="8"/>
  <c r="G1822" i="8"/>
  <c r="G1807" i="8"/>
  <c r="G1747" i="8"/>
  <c r="G1484" i="8"/>
  <c r="G1485" i="8"/>
  <c r="G1623" i="8"/>
  <c r="G1663" i="8"/>
  <c r="G1664" i="8"/>
  <c r="G1694" i="8"/>
  <c r="G1679" i="8"/>
  <c r="G1680" i="8" s="1"/>
  <c r="G1773" i="8"/>
  <c r="G1772" i="8"/>
  <c r="G1786" i="8"/>
  <c r="G1785" i="8"/>
  <c r="G1596" i="8"/>
  <c r="G1746" i="8"/>
  <c r="G1733" i="8"/>
  <c r="G1734" i="8" s="1"/>
  <c r="G1708" i="8"/>
  <c r="G1709" i="8" s="1"/>
  <c r="G1695" i="8"/>
  <c r="G1636" i="8"/>
  <c r="G1635" i="8"/>
  <c r="G1597" i="8"/>
  <c r="G1584" i="8"/>
  <c r="G1583" i="8"/>
  <c r="G1557" i="8"/>
  <c r="G1544" i="8"/>
  <c r="G1546" i="8" s="1"/>
  <c r="G1519" i="8"/>
  <c r="G1508" i="8"/>
  <c r="G1497" i="8"/>
  <c r="G1464" i="8"/>
  <c r="G1463" i="8"/>
  <c r="G1462" i="8"/>
  <c r="G1461" i="8"/>
  <c r="G1460" i="8"/>
  <c r="G1450" i="8"/>
  <c r="G1449" i="8"/>
  <c r="G1448" i="8"/>
  <c r="G1447" i="8"/>
  <c r="G1446" i="8"/>
  <c r="G1436" i="8"/>
  <c r="G1435" i="8"/>
  <c r="G1434" i="8"/>
  <c r="G1433" i="8"/>
  <c r="G1432" i="8"/>
  <c r="G1421" i="8"/>
  <c r="G1422" i="8"/>
  <c r="G1420" i="8"/>
  <c r="G1419" i="8"/>
  <c r="G1418" i="8"/>
  <c r="G1406" i="8"/>
  <c r="G1407" i="8"/>
  <c r="G1408" i="8"/>
  <c r="G1405" i="8"/>
  <c r="G1404" i="8"/>
  <c r="G1394" i="8"/>
  <c r="G1393" i="8"/>
  <c r="G1383" i="8"/>
  <c r="G1385" i="8" s="1"/>
  <c r="G1382" i="8"/>
  <c r="G1384" i="8" s="1"/>
  <c r="G1372" i="8"/>
  <c r="G1374" i="8" s="1"/>
  <c r="G1371" i="8"/>
  <c r="G1373" i="8" s="1"/>
  <c r="G1361" i="8"/>
  <c r="G1363" i="8" s="1"/>
  <c r="G1360" i="8"/>
  <c r="G1362" i="8" s="1"/>
  <c r="G1349" i="8"/>
  <c r="G1348" i="8"/>
  <c r="G1351" i="8" s="1"/>
  <c r="G1337" i="8"/>
  <c r="G1339" i="8" s="1"/>
  <c r="G1326" i="8"/>
  <c r="G1328" i="8" s="1"/>
  <c r="F1305" i="8"/>
  <c r="G1315" i="8"/>
  <c r="G1317" i="8" s="1"/>
  <c r="G1304" i="8"/>
  <c r="G1306" i="8" s="1"/>
  <c r="G1293" i="8"/>
  <c r="F1283" i="8"/>
  <c r="G1283" i="8" s="1"/>
  <c r="G1285" i="8" s="1"/>
  <c r="G1282" i="8"/>
  <c r="G1284" i="8" s="1"/>
  <c r="G1271" i="8"/>
  <c r="G1260" i="8"/>
  <c r="G1262" i="8" s="1"/>
  <c r="G1249" i="8"/>
  <c r="G1238" i="8"/>
  <c r="G1240" i="8" s="1"/>
  <c r="G1227" i="8"/>
  <c r="G1229" i="8" s="1"/>
  <c r="G1217" i="8"/>
  <c r="G1216" i="8"/>
  <c r="G1218" i="8" s="1"/>
  <c r="G1219" i="8"/>
  <c r="G1205" i="8"/>
  <c r="G1207" i="8" s="1"/>
  <c r="G1194" i="8"/>
  <c r="G1196" i="8" s="1"/>
  <c r="G1183" i="8"/>
  <c r="G1182" i="8"/>
  <c r="G1185" i="8" s="1"/>
  <c r="G1171" i="8"/>
  <c r="G1170" i="8"/>
  <c r="G1173" i="8" s="1"/>
  <c r="G1159" i="8"/>
  <c r="G1158" i="8"/>
  <c r="G1161" i="8" s="1"/>
  <c r="G1147" i="8"/>
  <c r="G1148" i="8"/>
  <c r="G1150" i="8" s="1"/>
  <c r="G1146" i="8"/>
  <c r="G1136" i="8"/>
  <c r="G1125" i="8"/>
  <c r="G1126" i="8"/>
  <c r="G1128" i="8" s="1"/>
  <c r="G1124" i="8"/>
  <c r="G1137" i="8"/>
  <c r="G1115" i="8"/>
  <c r="G1114" i="8"/>
  <c r="G1116" i="8" s="1"/>
  <c r="G1102" i="8"/>
  <c r="G1101" i="8"/>
  <c r="G1100" i="8"/>
  <c r="G1089" i="8"/>
  <c r="G1088" i="8"/>
  <c r="G1078" i="8"/>
  <c r="G1080" i="8" s="1"/>
  <c r="G1077" i="8"/>
  <c r="G1076" i="8"/>
  <c r="G1066" i="8"/>
  <c r="G1065" i="8"/>
  <c r="G1064" i="8"/>
  <c r="G1063" i="8"/>
  <c r="G1053" i="8"/>
  <c r="G1055" i="8" s="1"/>
  <c r="G1052" i="8"/>
  <c r="G1051" i="8"/>
  <c r="G1041" i="8"/>
  <c r="G1040" i="8"/>
  <c r="G1029" i="8"/>
  <c r="G1031" i="8" s="1"/>
  <c r="G1030" i="8"/>
  <c r="G1018" i="8"/>
  <c r="G1017" i="8"/>
  <c r="G1016" i="8"/>
  <c r="G1015" i="8"/>
  <c r="G1014" i="8"/>
  <c r="G1003" i="8"/>
  <c r="G1002" i="8"/>
  <c r="G1001" i="8"/>
  <c r="G1000" i="8"/>
  <c r="G999" i="8"/>
  <c r="G988" i="8"/>
  <c r="G987" i="8"/>
  <c r="G986" i="8"/>
  <c r="G985" i="8"/>
  <c r="G989" i="8"/>
  <c r="G970" i="8"/>
  <c r="G971" i="8"/>
  <c r="G972" i="8"/>
  <c r="G946" i="8"/>
  <c r="G947" i="8"/>
  <c r="G949" i="8"/>
  <c r="G950" i="8"/>
  <c r="G951" i="8"/>
  <c r="G952" i="8"/>
  <c r="G953" i="8"/>
  <c r="G954" i="8"/>
  <c r="G955" i="8"/>
  <c r="G956" i="8"/>
  <c r="G957" i="8"/>
  <c r="G958" i="8"/>
  <c r="G945" i="8"/>
  <c r="G944" i="8"/>
  <c r="G943" i="8"/>
  <c r="G942" i="8"/>
  <c r="G941" i="8"/>
  <c r="G940" i="8"/>
  <c r="G925" i="8"/>
  <c r="G926" i="8"/>
  <c r="G927" i="8"/>
  <c r="G928" i="8"/>
  <c r="G929" i="8"/>
  <c r="G930" i="8"/>
  <c r="G924" i="8"/>
  <c r="G923" i="8"/>
  <c r="G922" i="8"/>
  <c r="G921" i="8"/>
  <c r="G906" i="8"/>
  <c r="G909" i="8"/>
  <c r="G910" i="8"/>
  <c r="G911" i="8"/>
  <c r="G904" i="8"/>
  <c r="G903" i="8"/>
  <c r="G893" i="8"/>
  <c r="G892" i="8"/>
  <c r="G891" i="8"/>
  <c r="G895" i="8" s="1"/>
  <c r="G881" i="8"/>
  <c r="G880" i="8"/>
  <c r="G879" i="8"/>
  <c r="G863" i="8"/>
  <c r="G864" i="8"/>
  <c r="G865" i="8"/>
  <c r="G866" i="8"/>
  <c r="G850" i="8"/>
  <c r="G851" i="8"/>
  <c r="G849" i="8"/>
  <c r="G848" i="8"/>
  <c r="G835" i="8"/>
  <c r="G837" i="8" s="1"/>
  <c r="G823" i="8"/>
  <c r="G820" i="8"/>
  <c r="G819" i="8"/>
  <c r="G788" i="8"/>
  <c r="G789" i="8"/>
  <c r="G790" i="8"/>
  <c r="G791" i="8"/>
  <c r="G794" i="8"/>
  <c r="G795" i="8"/>
  <c r="G796" i="8"/>
  <c r="G797" i="8"/>
  <c r="G787" i="8"/>
  <c r="G798" i="8" s="1"/>
  <c r="G770" i="8"/>
  <c r="G771" i="8"/>
  <c r="G773" i="8"/>
  <c r="G775" i="8"/>
  <c r="G776" i="8"/>
  <c r="G777" i="8"/>
  <c r="G769" i="8"/>
  <c r="G768" i="8"/>
  <c r="G767" i="8"/>
  <c r="G752" i="8"/>
  <c r="G753" i="8"/>
  <c r="G754" i="8"/>
  <c r="G756" i="8"/>
  <c r="G757" i="8"/>
  <c r="G751" i="8"/>
  <c r="G750" i="8"/>
  <c r="G749" i="8"/>
  <c r="G722" i="8"/>
  <c r="G723" i="8"/>
  <c r="G726" i="8"/>
  <c r="G721" i="8"/>
  <c r="G720" i="8"/>
  <c r="G719" i="8"/>
  <c r="G703" i="8"/>
  <c r="G704" i="8"/>
  <c r="G705" i="8"/>
  <c r="G707" i="8"/>
  <c r="G708" i="8"/>
  <c r="G702" i="8"/>
  <c r="G691" i="8"/>
  <c r="G658" i="8"/>
  <c r="G659" i="8"/>
  <c r="G660" i="8"/>
  <c r="G661" i="8"/>
  <c r="G662" i="8"/>
  <c r="G663" i="8"/>
  <c r="G664" i="8"/>
  <c r="G665" i="8"/>
  <c r="G666" i="8"/>
  <c r="G657" i="8"/>
  <c r="G656" i="8"/>
  <c r="G655" i="8"/>
  <c r="G639" i="8"/>
  <c r="G640" i="8"/>
  <c r="G641" i="8"/>
  <c r="G642" i="8"/>
  <c r="G643" i="8"/>
  <c r="G644" i="8"/>
  <c r="G645" i="8"/>
  <c r="G638" i="8"/>
  <c r="G637" i="8"/>
  <c r="G636" i="8"/>
  <c r="G635" i="8"/>
  <c r="G624" i="8"/>
  <c r="G625" i="8"/>
  <c r="G616" i="8"/>
  <c r="G617" i="8"/>
  <c r="G618" i="8"/>
  <c r="G619" i="8"/>
  <c r="G620" i="8"/>
  <c r="G621" i="8"/>
  <c r="G622" i="8"/>
  <c r="G623" i="8"/>
  <c r="G615" i="8"/>
  <c r="G614" i="8"/>
  <c r="G597" i="8"/>
  <c r="G598" i="8"/>
  <c r="G599" i="8"/>
  <c r="G600" i="8"/>
  <c r="G601" i="8"/>
  <c r="G602" i="8"/>
  <c r="G603" i="8"/>
  <c r="G604" i="8"/>
  <c r="G596" i="8"/>
  <c r="G595" i="8"/>
  <c r="G594" i="8"/>
  <c r="G575" i="8"/>
  <c r="G576" i="8"/>
  <c r="G577" i="8"/>
  <c r="G578" i="8"/>
  <c r="G579" i="8"/>
  <c r="G580" i="8"/>
  <c r="G581" i="8"/>
  <c r="G582" i="8"/>
  <c r="G583" i="8"/>
  <c r="G584" i="8"/>
  <c r="G574" i="8"/>
  <c r="G585" i="8" s="1"/>
  <c r="G564" i="8"/>
  <c r="G566" i="8" s="1"/>
  <c r="G563" i="8"/>
  <c r="G565" i="8" s="1"/>
  <c r="G553" i="8"/>
  <c r="G555" i="8" s="1"/>
  <c r="G552" i="8"/>
  <c r="G554" i="8" s="1"/>
  <c r="G540" i="8"/>
  <c r="G541" i="8"/>
  <c r="G542" i="8"/>
  <c r="G539" i="8"/>
  <c r="G527" i="8"/>
  <c r="G529" i="8" s="1"/>
  <c r="G526" i="8"/>
  <c r="G525" i="8"/>
  <c r="G515" i="8"/>
  <c r="G517" i="8" s="1"/>
  <c r="G514" i="8"/>
  <c r="G513" i="8"/>
  <c r="G503" i="8"/>
  <c r="G505" i="8" s="1"/>
  <c r="G502" i="8"/>
  <c r="G501" i="8"/>
  <c r="G479" i="8"/>
  <c r="G478" i="8"/>
  <c r="G468" i="8"/>
  <c r="G470" i="8" s="1"/>
  <c r="G467" i="8"/>
  <c r="G466" i="8"/>
  <c r="G456" i="8"/>
  <c r="G458" i="8" s="1"/>
  <c r="G455" i="8"/>
  <c r="G454" i="8"/>
  <c r="G444" i="8"/>
  <c r="G446" i="8" s="1"/>
  <c r="G443" i="8"/>
  <c r="G442" i="8"/>
  <c r="G432" i="8"/>
  <c r="G434" i="8" s="1"/>
  <c r="G431" i="8"/>
  <c r="G430" i="8"/>
  <c r="G419" i="8"/>
  <c r="G418" i="8"/>
  <c r="G417" i="8"/>
  <c r="G406" i="8"/>
  <c r="G405" i="8"/>
  <c r="G404" i="8"/>
  <c r="G393" i="8"/>
  <c r="G392" i="8"/>
  <c r="G391" i="8"/>
  <c r="G380" i="8"/>
  <c r="G379" i="8"/>
  <c r="G378" i="8"/>
  <c r="G367" i="8"/>
  <c r="G366" i="8"/>
  <c r="G365" i="8"/>
  <c r="G355" i="8"/>
  <c r="G357" i="8" s="1"/>
  <c r="G354" i="8"/>
  <c r="G353" i="8"/>
  <c r="G343" i="8"/>
  <c r="G345" i="8" s="1"/>
  <c r="G342" i="8"/>
  <c r="G341" i="8"/>
  <c r="G330" i="8"/>
  <c r="G331" i="8"/>
  <c r="G333" i="8" s="1"/>
  <c r="G329" i="8"/>
  <c r="G332" i="8" s="1"/>
  <c r="G318" i="8"/>
  <c r="G319" i="8"/>
  <c r="G321" i="8" s="1"/>
  <c r="G317" i="8"/>
  <c r="G304" i="8"/>
  <c r="G305" i="8"/>
  <c r="G306" i="8"/>
  <c r="G307" i="8"/>
  <c r="G303" i="8"/>
  <c r="G290" i="8"/>
  <c r="G292" i="8"/>
  <c r="G293" i="8"/>
  <c r="G291" i="8"/>
  <c r="G289" i="8"/>
  <c r="G278" i="8"/>
  <c r="G279" i="8"/>
  <c r="G277" i="8"/>
  <c r="G280" i="8" s="1"/>
  <c r="G265" i="8"/>
  <c r="G266" i="8"/>
  <c r="G267" i="8"/>
  <c r="G268" i="8"/>
  <c r="G264" i="8"/>
  <c r="G254" i="8"/>
  <c r="G255" i="8" s="1"/>
  <c r="G244" i="8"/>
  <c r="G240" i="8"/>
  <c r="G241" i="8"/>
  <c r="G242" i="8"/>
  <c r="G243" i="8"/>
  <c r="G245" i="8"/>
  <c r="G239" i="8"/>
  <c r="G229" i="8"/>
  <c r="G228" i="8"/>
  <c r="G227" i="8"/>
  <c r="G226" i="8"/>
  <c r="G225" i="8"/>
  <c r="G215" i="8"/>
  <c r="G214" i="8"/>
  <c r="G204" i="8"/>
  <c r="G203" i="8"/>
  <c r="G193" i="8"/>
  <c r="G192" i="8"/>
  <c r="G182" i="8"/>
  <c r="G181" i="8"/>
  <c r="G171" i="8"/>
  <c r="G170" i="8"/>
  <c r="G158" i="8"/>
  <c r="G159" i="8"/>
  <c r="G160" i="8"/>
  <c r="G157" i="8"/>
  <c r="G147" i="8"/>
  <c r="G137" i="8"/>
  <c r="G136" i="8"/>
  <c r="G126" i="8"/>
  <c r="G128" i="8" s="1"/>
  <c r="G125" i="8"/>
  <c r="G124" i="8"/>
  <c r="G114" i="8"/>
  <c r="G115" i="8" s="1"/>
  <c r="G117" i="8" s="1"/>
  <c r="G104" i="8"/>
  <c r="G106" i="8" s="1"/>
  <c r="G103" i="8"/>
  <c r="G105" i="8" s="1"/>
  <c r="G92" i="8"/>
  <c r="G93" i="8"/>
  <c r="G91" i="8"/>
  <c r="G81" i="8"/>
  <c r="G80" i="8"/>
  <c r="G55" i="8"/>
  <c r="G56" i="8"/>
  <c r="G57" i="8"/>
  <c r="G58" i="8"/>
  <c r="G59" i="8"/>
  <c r="G60" i="8"/>
  <c r="G61" i="8"/>
  <c r="G62" i="8"/>
  <c r="G63" i="8"/>
  <c r="G64" i="8"/>
  <c r="G65" i="8"/>
  <c r="G66" i="8"/>
  <c r="G67" i="8"/>
  <c r="G68" i="8"/>
  <c r="G69" i="8"/>
  <c r="G70" i="8"/>
  <c r="G54" i="8"/>
  <c r="G44" i="8"/>
  <c r="G34" i="8"/>
  <c r="G33" i="8"/>
  <c r="G16" i="8"/>
  <c r="G17" i="8"/>
  <c r="G18" i="8"/>
  <c r="G19" i="8"/>
  <c r="G20" i="8"/>
  <c r="G21" i="8"/>
  <c r="G22" i="8"/>
  <c r="G15" i="8"/>
  <c r="A277" i="29" l="1"/>
  <c r="A275" i="29"/>
  <c r="A648" i="29"/>
  <c r="A651" i="29"/>
  <c r="A1905" i="29"/>
  <c r="A1903" i="29"/>
  <c r="A2360" i="29"/>
  <c r="A615" i="29"/>
  <c r="K614" i="29"/>
  <c r="A614" i="29" s="1"/>
  <c r="A63" i="29"/>
  <c r="K62" i="29"/>
  <c r="A62" i="29" s="1"/>
  <c r="K601" i="29"/>
  <c r="A1023" i="29"/>
  <c r="A1019" i="29"/>
  <c r="A2020" i="29"/>
  <c r="A2023" i="29"/>
  <c r="A227" i="29"/>
  <c r="K221" i="29"/>
  <c r="A221" i="29" s="1"/>
  <c r="A108" i="29"/>
  <c r="A110" i="29"/>
  <c r="I614" i="29"/>
  <c r="G2805" i="8"/>
  <c r="G2861" i="8"/>
  <c r="G2846" i="8"/>
  <c r="G1850" i="8"/>
  <c r="G1079" i="8"/>
  <c r="G1081" i="8" s="1"/>
  <c r="G1559" i="8"/>
  <c r="G1665" i="8"/>
  <c r="G1486" i="8"/>
  <c r="G1572" i="8"/>
  <c r="G1624" i="8"/>
  <c r="G230" i="8"/>
  <c r="G231" i="8"/>
  <c r="G309" i="8"/>
  <c r="G308" i="8"/>
  <c r="G457" i="8"/>
  <c r="G459" i="8" s="1"/>
  <c r="G528" i="8"/>
  <c r="G530" i="8" s="1"/>
  <c r="G626" i="8"/>
  <c r="G646" i="8"/>
  <c r="G758" i="8"/>
  <c r="G778" i="8"/>
  <c r="G852" i="8"/>
  <c r="G912" i="8"/>
  <c r="G932" i="8"/>
  <c r="G959" i="8"/>
  <c r="G71" i="8"/>
  <c r="G72" i="8"/>
  <c r="G369" i="8"/>
  <c r="G395" i="8"/>
  <c r="G667" i="8"/>
  <c r="G668" i="8"/>
  <c r="G1220" i="8"/>
  <c r="G1364" i="8"/>
  <c r="G1375" i="8"/>
  <c r="G1409" i="8"/>
  <c r="G1437" i="8"/>
  <c r="G1465" i="8"/>
  <c r="G1466" i="8"/>
  <c r="G1598" i="8"/>
  <c r="G1774" i="8"/>
  <c r="G647" i="8"/>
  <c r="G421" i="8"/>
  <c r="G445" i="8"/>
  <c r="G447" i="8" s="1"/>
  <c r="G481" i="8"/>
  <c r="G894" i="8"/>
  <c r="G1019" i="8"/>
  <c r="G1020" i="8"/>
  <c r="G1043" i="8"/>
  <c r="G1044" i="8" s="1"/>
  <c r="G1054" i="8"/>
  <c r="G1056" i="8" s="1"/>
  <c r="G1423" i="8"/>
  <c r="G1424" i="8"/>
  <c r="G1451" i="8"/>
  <c r="G1452" i="8"/>
  <c r="G1787" i="8"/>
  <c r="G1386" i="8"/>
  <c r="G931" i="8"/>
  <c r="G933" i="8" s="1"/>
  <c r="G1004" i="8"/>
  <c r="G1149" i="8"/>
  <c r="G1151" i="8" s="1"/>
  <c r="G334" i="8"/>
  <c r="G344" i="8"/>
  <c r="G346" i="8" s="1"/>
  <c r="G356" i="8"/>
  <c r="G358" i="8" s="1"/>
  <c r="G382" i="8"/>
  <c r="G408" i="8"/>
  <c r="G469" i="8"/>
  <c r="G471" i="8" s="1"/>
  <c r="G544" i="8"/>
  <c r="G586" i="8"/>
  <c r="G587" i="8" s="1"/>
  <c r="G605" i="8"/>
  <c r="G606" i="8"/>
  <c r="G627" i="8"/>
  <c r="G882" i="8"/>
  <c r="G1748" i="8"/>
  <c r="G1651" i="8"/>
  <c r="G1637" i="8"/>
  <c r="G1585" i="8"/>
  <c r="G1438" i="8"/>
  <c r="G1410" i="8"/>
  <c r="G1286" i="8"/>
  <c r="G1117" i="8"/>
  <c r="G1105" i="8"/>
  <c r="G1091" i="8"/>
  <c r="G1068" i="8"/>
  <c r="G1067" i="8"/>
  <c r="G1005" i="8"/>
  <c r="G990" i="8"/>
  <c r="G991" i="8" s="1"/>
  <c r="G896" i="8"/>
  <c r="G868" i="8"/>
  <c r="G824" i="8"/>
  <c r="G710" i="8"/>
  <c r="G516" i="8"/>
  <c r="G518" i="8" s="1"/>
  <c r="G567" i="8"/>
  <c r="G556" i="8"/>
  <c r="G504" i="8"/>
  <c r="G506" i="8" s="1"/>
  <c r="G433" i="8"/>
  <c r="G435" i="8" s="1"/>
  <c r="G320" i="8"/>
  <c r="G322" i="8" s="1"/>
  <c r="G295" i="8"/>
  <c r="G294" i="8"/>
  <c r="G281" i="8"/>
  <c r="G282" i="8" s="1"/>
  <c r="G269" i="8"/>
  <c r="G270" i="8"/>
  <c r="G247" i="8"/>
  <c r="G246" i="8"/>
  <c r="G216" i="8"/>
  <c r="G218" i="8" s="1"/>
  <c r="G205" i="8"/>
  <c r="G207" i="8" s="1"/>
  <c r="G194" i="8"/>
  <c r="G196" i="8" s="1"/>
  <c r="G183" i="8"/>
  <c r="G185" i="8" s="1"/>
  <c r="G172" i="8"/>
  <c r="G174" i="8" s="1"/>
  <c r="G107" i="8"/>
  <c r="G2337" i="4"/>
  <c r="H401" i="4"/>
  <c r="I2485" i="29" l="1"/>
  <c r="K2489" i="29" s="1"/>
  <c r="K2491" i="29" s="1"/>
  <c r="A601" i="29"/>
  <c r="A544" i="29"/>
  <c r="G669" i="8"/>
  <c r="G1453" i="8"/>
  <c r="G1425" i="8"/>
  <c r="G1021" i="8"/>
  <c r="G648" i="8"/>
  <c r="G607" i="8"/>
  <c r="G1439" i="8"/>
  <c r="G628" i="8"/>
  <c r="G1467" i="8"/>
  <c r="G1006" i="8"/>
  <c r="G1411" i="8"/>
  <c r="G1069" i="8"/>
  <c r="G296" i="8"/>
  <c r="G248" i="8"/>
  <c r="G1396" i="8"/>
  <c r="G1395" i="8"/>
  <c r="K2485" i="29" l="1"/>
  <c r="G1397" i="8"/>
  <c r="G1046" i="4" s="1"/>
  <c r="H1046" i="4" s="1"/>
  <c r="I1046" i="4" s="1"/>
  <c r="K1046" i="4" s="1"/>
  <c r="G1045" i="4"/>
  <c r="H1045" i="4" s="1"/>
  <c r="I1045" i="4" s="1"/>
  <c r="G1044" i="4"/>
  <c r="H1044" i="4" s="1"/>
  <c r="I1044" i="4" s="1"/>
  <c r="K1044" i="4" l="1"/>
  <c r="K1045" i="4"/>
  <c r="G1043" i="4" l="1"/>
  <c r="H1043" i="4" s="1"/>
  <c r="G864" i="4"/>
  <c r="H864" i="4" s="1"/>
  <c r="G865" i="4"/>
  <c r="H865" i="4" s="1"/>
  <c r="J421" i="11" l="1"/>
  <c r="I421" i="11"/>
  <c r="F1350" i="8"/>
  <c r="G1350" i="8" s="1"/>
  <c r="G1352" i="8" s="1"/>
  <c r="G1353" i="8" s="1"/>
  <c r="K17" i="11" l="1"/>
  <c r="K19" i="11"/>
  <c r="K21" i="11"/>
  <c r="K23" i="11"/>
  <c r="K25" i="11"/>
  <c r="K27" i="11"/>
  <c r="K29" i="11"/>
  <c r="K31" i="11"/>
  <c r="K33" i="11"/>
  <c r="K35" i="11"/>
  <c r="K37" i="11"/>
  <c r="K39" i="11"/>
  <c r="K41" i="11"/>
  <c r="K43" i="11"/>
  <c r="K45" i="11"/>
  <c r="K47" i="11"/>
  <c r="K49" i="11"/>
  <c r="K51" i="11"/>
  <c r="K53" i="11"/>
  <c r="K55" i="11"/>
  <c r="K57" i="11"/>
  <c r="K59" i="11"/>
  <c r="K61" i="11"/>
  <c r="K63" i="11"/>
  <c r="K65" i="11"/>
  <c r="K67" i="11"/>
  <c r="K69" i="11"/>
  <c r="K71" i="11"/>
  <c r="K73" i="11"/>
  <c r="K75" i="11"/>
  <c r="K77" i="11"/>
  <c r="K79" i="11"/>
  <c r="K81" i="11"/>
  <c r="K83" i="11"/>
  <c r="K85" i="11"/>
  <c r="K87" i="11"/>
  <c r="K89" i="11"/>
  <c r="K91" i="11"/>
  <c r="K93" i="11"/>
  <c r="K95" i="11"/>
  <c r="K97" i="11"/>
  <c r="K99" i="11"/>
  <c r="K101" i="11"/>
  <c r="K103" i="11"/>
  <c r="K105" i="11"/>
  <c r="K107" i="11"/>
  <c r="K109" i="11"/>
  <c r="K111" i="11"/>
  <c r="K113" i="11"/>
  <c r="K115" i="11"/>
  <c r="K117" i="11"/>
  <c r="K119" i="11"/>
  <c r="K121" i="11"/>
  <c r="K123" i="11"/>
  <c r="K125" i="11"/>
  <c r="K127" i="11"/>
  <c r="K129" i="11"/>
  <c r="K131" i="11"/>
  <c r="K133" i="11"/>
  <c r="K135" i="11"/>
  <c r="K137" i="11"/>
  <c r="K139" i="11"/>
  <c r="K141" i="11"/>
  <c r="K143" i="11"/>
  <c r="K145" i="11"/>
  <c r="K147" i="11"/>
  <c r="K149" i="11"/>
  <c r="K151" i="11"/>
  <c r="K153" i="11"/>
  <c r="K155" i="11"/>
  <c r="K157" i="11"/>
  <c r="K159" i="11"/>
  <c r="K161" i="11"/>
  <c r="K163" i="11"/>
  <c r="K16" i="11"/>
  <c r="K20" i="11"/>
  <c r="K24" i="11"/>
  <c r="K28" i="11"/>
  <c r="K32" i="11"/>
  <c r="K36" i="11"/>
  <c r="K40" i="11"/>
  <c r="K44" i="11"/>
  <c r="K48" i="11"/>
  <c r="K52" i="11"/>
  <c r="K56" i="11"/>
  <c r="K60" i="11"/>
  <c r="K64" i="11"/>
  <c r="K68" i="11"/>
  <c r="K72" i="11"/>
  <c r="K76" i="11"/>
  <c r="K80" i="11"/>
  <c r="K84" i="11"/>
  <c r="K88" i="11"/>
  <c r="K92" i="11"/>
  <c r="K96" i="11"/>
  <c r="K100" i="11"/>
  <c r="K104" i="11"/>
  <c r="K108" i="11"/>
  <c r="K112" i="11"/>
  <c r="K116" i="11"/>
  <c r="K120" i="11"/>
  <c r="K124" i="11"/>
  <c r="K128" i="11"/>
  <c r="K132" i="11"/>
  <c r="K136" i="11"/>
  <c r="K140" i="11"/>
  <c r="K144" i="11"/>
  <c r="K148" i="11"/>
  <c r="K152" i="11"/>
  <c r="K156" i="11"/>
  <c r="K160" i="11"/>
  <c r="K164" i="11"/>
  <c r="K18" i="11"/>
  <c r="K22" i="11"/>
  <c r="K26" i="11"/>
  <c r="K30" i="11"/>
  <c r="K34" i="11"/>
  <c r="K38" i="11"/>
  <c r="K42" i="11"/>
  <c r="K46" i="11"/>
  <c r="K50" i="11"/>
  <c r="K54" i="11"/>
  <c r="K58" i="11"/>
  <c r="K62" i="11"/>
  <c r="K66" i="11"/>
  <c r="K70" i="11"/>
  <c r="K74" i="11"/>
  <c r="K78" i="11"/>
  <c r="K82" i="11"/>
  <c r="K86" i="11"/>
  <c r="K90" i="11"/>
  <c r="K94" i="11"/>
  <c r="K98" i="11"/>
  <c r="K102" i="11"/>
  <c r="K106" i="11"/>
  <c r="K110" i="11"/>
  <c r="K114" i="11"/>
  <c r="K118" i="11"/>
  <c r="K122" i="11"/>
  <c r="K126" i="11"/>
  <c r="K130" i="11"/>
  <c r="K134" i="11"/>
  <c r="K138" i="11"/>
  <c r="K142" i="11"/>
  <c r="K146" i="11"/>
  <c r="K150" i="11"/>
  <c r="K154" i="11"/>
  <c r="K158" i="11"/>
  <c r="K162" i="11"/>
  <c r="K13" i="11"/>
  <c r="K15" i="11"/>
  <c r="K14" i="11"/>
  <c r="G1042" i="4"/>
  <c r="H1042" i="4" s="1"/>
  <c r="E851" i="4"/>
  <c r="H840" i="4" l="1"/>
  <c r="J2360" i="4" l="1"/>
  <c r="H2381" i="4"/>
  <c r="H2372" i="4"/>
  <c r="J2352" i="4"/>
  <c r="H2336" i="4"/>
  <c r="J2335" i="4"/>
  <c r="H2300" i="4"/>
  <c r="H2299" i="4"/>
  <c r="H1994" i="4"/>
  <c r="H1985" i="4"/>
  <c r="H1984" i="4"/>
  <c r="H1968" i="4"/>
  <c r="H1967" i="4"/>
  <c r="H1966" i="4"/>
  <c r="H1965" i="4"/>
  <c r="H1882" i="4"/>
  <c r="H1876" i="4"/>
  <c r="H1870" i="4"/>
  <c r="H1859" i="4"/>
  <c r="H1724" i="4"/>
  <c r="H1723" i="4"/>
  <c r="H1718" i="4"/>
  <c r="H1717" i="4"/>
  <c r="H1716" i="4"/>
  <c r="H1702" i="4"/>
  <c r="H1675" i="4"/>
  <c r="H1668" i="4"/>
  <c r="H1667" i="4"/>
  <c r="H1666" i="4"/>
  <c r="H1665" i="4"/>
  <c r="H1664" i="4"/>
  <c r="H1663" i="4"/>
  <c r="H1658" i="4"/>
  <c r="H1656" i="4"/>
  <c r="H1655" i="4"/>
  <c r="H1654" i="4"/>
  <c r="H1653" i="4"/>
  <c r="H1643" i="4"/>
  <c r="H1638" i="4"/>
  <c r="H1623" i="4"/>
  <c r="H1584" i="4"/>
  <c r="H1578" i="4"/>
  <c r="H1526" i="4"/>
  <c r="H1491" i="4"/>
  <c r="H1487" i="4"/>
  <c r="H1486" i="4"/>
  <c r="H1485" i="4"/>
  <c r="H1472" i="4"/>
  <c r="H1465" i="4"/>
  <c r="H1464" i="4"/>
  <c r="H1461" i="4"/>
  <c r="H1460" i="4"/>
  <c r="H1459" i="4"/>
  <c r="H1458" i="4"/>
  <c r="H1457" i="4"/>
  <c r="H1456" i="4"/>
  <c r="H1455" i="4"/>
  <c r="H1452" i="4"/>
  <c r="H1451" i="4"/>
  <c r="H1444" i="4"/>
  <c r="H1443" i="4"/>
  <c r="H1442" i="4"/>
  <c r="H1441" i="4"/>
  <c r="H1270" i="4"/>
  <c r="H1269" i="4"/>
  <c r="H1268" i="4"/>
  <c r="H1239" i="4"/>
  <c r="H1236" i="4"/>
  <c r="H1232" i="4"/>
  <c r="H1231" i="4"/>
  <c r="H1227" i="4"/>
  <c r="H1226" i="4"/>
  <c r="H1218" i="4"/>
  <c r="H1217" i="4"/>
  <c r="H1214" i="4"/>
  <c r="H1202" i="4"/>
  <c r="H1201" i="4"/>
  <c r="H1197" i="4"/>
  <c r="H1169" i="4"/>
  <c r="H1168" i="4"/>
  <c r="H1167" i="4"/>
  <c r="H1163" i="4"/>
  <c r="H1162" i="4"/>
  <c r="H1161" i="4"/>
  <c r="H1158" i="4"/>
  <c r="H1157" i="4"/>
  <c r="H1156" i="4"/>
  <c r="H1153" i="4"/>
  <c r="H1152" i="4"/>
  <c r="H1151" i="4"/>
  <c r="H1140" i="4"/>
  <c r="H1139" i="4"/>
  <c r="H1135" i="4"/>
  <c r="H1134" i="4"/>
  <c r="H1133" i="4"/>
  <c r="H1132" i="4"/>
  <c r="H1131" i="4"/>
  <c r="H1082" i="4"/>
  <c r="J1060" i="4"/>
  <c r="H966" i="4"/>
  <c r="H965" i="4"/>
  <c r="H950" i="4"/>
  <c r="H949" i="4"/>
  <c r="H937" i="4"/>
  <c r="H936" i="4"/>
  <c r="H931" i="4"/>
  <c r="H924" i="4"/>
  <c r="H923" i="4"/>
  <c r="H922" i="4"/>
  <c r="H914" i="4"/>
  <c r="H912" i="4"/>
  <c r="H889" i="4"/>
  <c r="H882" i="4"/>
  <c r="H878" i="4"/>
  <c r="H877" i="4"/>
  <c r="H872" i="4"/>
  <c r="H870" i="4"/>
  <c r="H851" i="4"/>
  <c r="H850" i="4"/>
  <c r="H843" i="4"/>
  <c r="H839" i="4"/>
  <c r="H838" i="4"/>
  <c r="H837" i="4"/>
  <c r="H831" i="4"/>
  <c r="H753" i="4"/>
  <c r="H752" i="4"/>
  <c r="H692" i="4"/>
  <c r="H691" i="4"/>
  <c r="H683" i="4"/>
  <c r="H682" i="4"/>
  <c r="H656" i="4"/>
  <c r="H655" i="4"/>
  <c r="H651" i="4"/>
  <c r="H499" i="4"/>
  <c r="H496" i="4"/>
  <c r="H495" i="4"/>
  <c r="H494" i="4"/>
  <c r="H491" i="4"/>
  <c r="H459" i="4"/>
  <c r="H455" i="4"/>
  <c r="H436" i="4"/>
  <c r="H430" i="4"/>
  <c r="H429" i="4"/>
  <c r="H428" i="4"/>
  <c r="H427" i="4"/>
  <c r="H423" i="4"/>
  <c r="H415" i="4"/>
  <c r="H412" i="4"/>
  <c r="H410" i="4"/>
  <c r="H399" i="4"/>
  <c r="H396" i="4"/>
  <c r="H390" i="4"/>
  <c r="H209" i="4"/>
  <c r="H208" i="4"/>
  <c r="H204" i="4"/>
  <c r="H203" i="4"/>
  <c r="H185" i="4"/>
  <c r="H178" i="4"/>
  <c r="H173" i="4"/>
  <c r="H172" i="4"/>
  <c r="H171" i="4"/>
  <c r="H168" i="4"/>
  <c r="H167" i="4"/>
  <c r="H161" i="4"/>
  <c r="H152" i="4"/>
  <c r="H147" i="4"/>
  <c r="H133" i="4"/>
  <c r="H129" i="4"/>
  <c r="H124" i="4"/>
  <c r="H123" i="4"/>
  <c r="H122" i="4"/>
  <c r="H121" i="4"/>
  <c r="H120" i="4"/>
  <c r="G1884" i="4" l="1"/>
  <c r="H1884" i="4" s="1"/>
  <c r="L13" i="11"/>
  <c r="L14" i="11" s="1"/>
  <c r="E2381" i="4"/>
  <c r="E2372" i="4"/>
  <c r="B1630" i="8"/>
  <c r="A310" i="12" l="1"/>
  <c r="G1127" i="8" l="1"/>
  <c r="G1129" i="8" s="1"/>
  <c r="G909" i="4" l="1"/>
  <c r="H909" i="4" s="1"/>
  <c r="G988" i="4"/>
  <c r="H988" i="4" s="1"/>
  <c r="G609" i="4"/>
  <c r="H609" i="4" s="1"/>
  <c r="G2645" i="8" l="1"/>
  <c r="G2647" i="8" s="1"/>
  <c r="G2648" i="8" s="1"/>
  <c r="G1920" i="4" l="1"/>
  <c r="H1920" i="4" s="1"/>
  <c r="E1907" i="8" l="1"/>
  <c r="G1907" i="8" s="1"/>
  <c r="E1906" i="8"/>
  <c r="G1906" i="8" s="1"/>
  <c r="E1920" i="8"/>
  <c r="G1920" i="8" s="1"/>
  <c r="E1919" i="8"/>
  <c r="G1919" i="8" s="1"/>
  <c r="E538" i="8"/>
  <c r="G538" i="8" s="1"/>
  <c r="E537" i="8"/>
  <c r="G537" i="8" s="1"/>
  <c r="G1923" i="8" l="1"/>
  <c r="G1910" i="8"/>
  <c r="G543" i="8"/>
  <c r="G545" i="8" s="1"/>
  <c r="B263" i="8"/>
  <c r="G82" i="8" l="1"/>
  <c r="G84" i="8" s="1"/>
  <c r="G160" i="4" s="1"/>
  <c r="H160" i="4" s="1"/>
  <c r="A135" i="4"/>
  <c r="C26" i="6" l="1"/>
  <c r="C25" i="6"/>
  <c r="C24" i="6"/>
  <c r="C23" i="6"/>
  <c r="C22" i="6"/>
  <c r="C21" i="6"/>
  <c r="C20" i="6"/>
  <c r="C19" i="6"/>
  <c r="C18" i="6"/>
  <c r="F87" i="7"/>
  <c r="F1528" i="8" s="1"/>
  <c r="G1528" i="8" s="1"/>
  <c r="G1533" i="8" s="1"/>
  <c r="G1534" i="8" s="1"/>
  <c r="G569" i="4" l="1"/>
  <c r="H569" i="4" s="1"/>
  <c r="G552" i="4"/>
  <c r="H552" i="4" s="1"/>
  <c r="G551" i="4"/>
  <c r="H551" i="4" s="1"/>
  <c r="G685" i="4" l="1"/>
  <c r="H685" i="4" s="1"/>
  <c r="G681" i="4"/>
  <c r="H681" i="4" s="1"/>
  <c r="G680" i="4"/>
  <c r="H680" i="4" s="1"/>
  <c r="E160" i="4"/>
  <c r="J12" i="4" l="1"/>
  <c r="D27" i="21"/>
  <c r="D20" i="21"/>
  <c r="I12" i="4"/>
  <c r="I1043" i="4" s="1"/>
  <c r="K1043" i="4" s="1"/>
  <c r="I865" i="4" l="1"/>
  <c r="K865" i="4" s="1"/>
  <c r="I864" i="4"/>
  <c r="K864" i="4" s="1"/>
  <c r="I840" i="4"/>
  <c r="K840" i="4" s="1"/>
  <c r="A840" i="4" s="1"/>
  <c r="I1042" i="4"/>
  <c r="I685" i="4"/>
  <c r="K685" i="4" s="1"/>
  <c r="I121" i="4"/>
  <c r="I412" i="4"/>
  <c r="I882" i="4"/>
  <c r="I1156" i="4"/>
  <c r="I1472" i="4"/>
  <c r="I1967" i="4"/>
  <c r="I415" i="4"/>
  <c r="I889" i="4"/>
  <c r="I1217" i="4"/>
  <c r="I1526" i="4"/>
  <c r="I208" i="4"/>
  <c r="I870" i="4"/>
  <c r="I1162" i="4"/>
  <c r="I1460" i="4"/>
  <c r="I1723" i="4"/>
  <c r="I185" i="4"/>
  <c r="I655" i="4"/>
  <c r="I966" i="4"/>
  <c r="I1231" i="4"/>
  <c r="I1623" i="4"/>
  <c r="I1724" i="4"/>
  <c r="I123" i="4"/>
  <c r="I203" i="4"/>
  <c r="I656" i="4"/>
  <c r="I877" i="4"/>
  <c r="I1135" i="4"/>
  <c r="I1201" i="4"/>
  <c r="I1442" i="4"/>
  <c r="I1486" i="4"/>
  <c r="I1664" i="4"/>
  <c r="I1965" i="4"/>
  <c r="I120" i="4"/>
  <c r="I173" i="4"/>
  <c r="K173" i="4" s="1"/>
  <c r="I423" i="4"/>
  <c r="I682" i="4"/>
  <c r="I878" i="4"/>
  <c r="I1132" i="4"/>
  <c r="I1168" i="4"/>
  <c r="I1270" i="4"/>
  <c r="I1465" i="4"/>
  <c r="I1656" i="4"/>
  <c r="I1870" i="4"/>
  <c r="I2372" i="4"/>
  <c r="I129" i="4"/>
  <c r="I436" i="4"/>
  <c r="I936" i="4"/>
  <c r="I1169" i="4"/>
  <c r="I1653" i="4"/>
  <c r="I1994" i="4"/>
  <c r="I495" i="4"/>
  <c r="I937" i="4"/>
  <c r="I1268" i="4"/>
  <c r="I1667" i="4"/>
  <c r="I427" i="4"/>
  <c r="I922" i="4"/>
  <c r="I1214" i="4"/>
  <c r="I1491" i="4"/>
  <c r="I2300" i="4"/>
  <c r="I399" i="4"/>
  <c r="I831" i="4"/>
  <c r="I1151" i="4"/>
  <c r="I1441" i="4"/>
  <c r="I1654" i="4"/>
  <c r="I147" i="4"/>
  <c r="I401" i="4"/>
  <c r="I692" i="4"/>
  <c r="K692" i="4" s="1"/>
  <c r="I1152" i="4"/>
  <c r="I1452" i="4"/>
  <c r="I1668" i="4"/>
  <c r="I204" i="4"/>
  <c r="I752" i="4"/>
  <c r="I1202" i="4"/>
  <c r="I1665" i="4"/>
  <c r="I178" i="4"/>
  <c r="I683" i="4"/>
  <c r="I965" i="4"/>
  <c r="I1239" i="4"/>
  <c r="I1702" i="4"/>
  <c r="I133" i="4"/>
  <c r="K133" i="4" s="1"/>
  <c r="I691" i="4"/>
  <c r="I1134" i="4"/>
  <c r="I1451" i="4"/>
  <c r="I1882" i="4"/>
  <c r="I494" i="4"/>
  <c r="I1082" i="4"/>
  <c r="I1060" i="4" s="1"/>
  <c r="I1227" i="4"/>
  <c r="I1658" i="4"/>
  <c r="I122" i="4"/>
  <c r="I428" i="4"/>
  <c r="I872" i="4"/>
  <c r="I1157" i="4"/>
  <c r="I1457" i="4"/>
  <c r="I1663" i="4"/>
  <c r="I912" i="4"/>
  <c r="I161" i="4"/>
  <c r="I459" i="4"/>
  <c r="I837" i="4"/>
  <c r="I949" i="4"/>
  <c r="I1158" i="4"/>
  <c r="I1232" i="4"/>
  <c r="I1458" i="4"/>
  <c r="I1638" i="4"/>
  <c r="I1717" i="4"/>
  <c r="I2336" i="4"/>
  <c r="I152" i="4"/>
  <c r="I390" i="4"/>
  <c r="I491" i="4"/>
  <c r="I838" i="4"/>
  <c r="I931" i="4"/>
  <c r="I1153" i="4"/>
  <c r="I1226" i="4"/>
  <c r="I1455" i="4"/>
  <c r="I1584" i="4"/>
  <c r="I1675" i="4"/>
  <c r="I1985" i="4"/>
  <c r="I651" i="4"/>
  <c r="I396" i="4"/>
  <c r="I839" i="4"/>
  <c r="I1133" i="4"/>
  <c r="I1456" i="4"/>
  <c r="I1876" i="4"/>
  <c r="I209" i="4"/>
  <c r="I843" i="4"/>
  <c r="K843" i="4" s="1"/>
  <c r="A843" i="4" s="1"/>
  <c r="I1163" i="4"/>
  <c r="I1461" i="4"/>
  <c r="I168" i="4"/>
  <c r="I753" i="4"/>
  <c r="I1140" i="4"/>
  <c r="I1444" i="4"/>
  <c r="I1666" i="4"/>
  <c r="I171" i="4"/>
  <c r="I455" i="4"/>
  <c r="I923" i="4"/>
  <c r="I1197" i="4"/>
  <c r="I1485" i="4"/>
  <c r="I1716" i="4"/>
  <c r="I1968" i="4"/>
  <c r="I172" i="4"/>
  <c r="I496" i="4"/>
  <c r="I850" i="4"/>
  <c r="I1131" i="4"/>
  <c r="I1167" i="4"/>
  <c r="I1269" i="4"/>
  <c r="I1464" i="4"/>
  <c r="I1655" i="4"/>
  <c r="I1859" i="4"/>
  <c r="I2381" i="4"/>
  <c r="I167" i="4"/>
  <c r="I410" i="4"/>
  <c r="I499" i="4"/>
  <c r="I851" i="4"/>
  <c r="K851" i="4" s="1"/>
  <c r="A851" i="4" s="1"/>
  <c r="I950" i="4"/>
  <c r="I1161" i="4"/>
  <c r="I1236" i="4"/>
  <c r="I1459" i="4"/>
  <c r="I1643" i="4"/>
  <c r="I1718" i="4"/>
  <c r="I2337" i="4"/>
  <c r="I2299" i="4"/>
  <c r="I429" i="4"/>
  <c r="I924" i="4"/>
  <c r="I1218" i="4"/>
  <c r="I1578" i="4"/>
  <c r="I1984" i="4"/>
  <c r="I124" i="4"/>
  <c r="K124" i="4" s="1"/>
  <c r="I430" i="4"/>
  <c r="I914" i="4"/>
  <c r="K914" i="4" s="1"/>
  <c r="I1139" i="4"/>
  <c r="I1443" i="4"/>
  <c r="I1487" i="4"/>
  <c r="I1966" i="4"/>
  <c r="I1884" i="4"/>
  <c r="I988" i="4"/>
  <c r="K988" i="4" s="1"/>
  <c r="A988" i="4" s="1"/>
  <c r="I909" i="4"/>
  <c r="K909" i="4" s="1"/>
  <c r="A909" i="4" s="1"/>
  <c r="I609" i="4"/>
  <c r="K609" i="4" s="1"/>
  <c r="A609" i="4" s="1"/>
  <c r="I1920" i="4"/>
  <c r="K1920" i="4" s="1"/>
  <c r="A1920" i="4" s="1"/>
  <c r="I160" i="4"/>
  <c r="I552" i="4"/>
  <c r="K552" i="4" s="1"/>
  <c r="I551" i="4"/>
  <c r="K551" i="4" s="1"/>
  <c r="I569" i="4"/>
  <c r="K569" i="4" s="1"/>
  <c r="A569" i="4" s="1"/>
  <c r="I680" i="4"/>
  <c r="I681" i="4"/>
  <c r="K656" i="4"/>
  <c r="K691" i="4"/>
  <c r="K1042" i="4" l="1"/>
  <c r="A1042" i="4" s="1"/>
  <c r="I2335" i="4"/>
  <c r="K1227" i="4"/>
  <c r="A1227" i="4" s="1"/>
  <c r="A173" i="4"/>
  <c r="A685" i="4"/>
  <c r="A552" i="4"/>
  <c r="A124" i="4"/>
  <c r="A692" i="4"/>
  <c r="A691" i="4"/>
  <c r="A914" i="4"/>
  <c r="A656" i="4"/>
  <c r="A551" i="4"/>
  <c r="K1675" i="4" l="1"/>
  <c r="K1487" i="4"/>
  <c r="K1491" i="4"/>
  <c r="A1487" i="4" l="1"/>
  <c r="K1638" i="4"/>
  <c r="A1491" i="4"/>
  <c r="H134" i="4" l="1"/>
  <c r="I134" i="4" l="1"/>
  <c r="K134" i="4" s="1"/>
  <c r="G1295" i="8"/>
  <c r="G1273" i="8"/>
  <c r="G1251" i="8"/>
  <c r="F77" i="7"/>
  <c r="F1228" i="8" s="1"/>
  <c r="F78" i="7"/>
  <c r="F1239" i="8" s="1"/>
  <c r="G1239" i="8" s="1"/>
  <c r="G1241" i="8" s="1"/>
  <c r="G1242" i="8" s="1"/>
  <c r="F79" i="7"/>
  <c r="F1250" i="8" s="1"/>
  <c r="G1250" i="8" s="1"/>
  <c r="G1252" i="8" s="1"/>
  <c r="F80" i="7"/>
  <c r="F1261" i="8" s="1"/>
  <c r="G1261" i="8" s="1"/>
  <c r="G1263" i="8" s="1"/>
  <c r="G1264" i="8" s="1"/>
  <c r="F81" i="7"/>
  <c r="F1272" i="8" s="1"/>
  <c r="G1272" i="8" s="1"/>
  <c r="G1274" i="8" s="1"/>
  <c r="F82" i="7"/>
  <c r="F83" i="7"/>
  <c r="F1294" i="8" s="1"/>
  <c r="G1294" i="8" s="1"/>
  <c r="G1296" i="8" s="1"/>
  <c r="F84" i="7"/>
  <c r="F85" i="7"/>
  <c r="F1316" i="8" s="1"/>
  <c r="F86" i="7"/>
  <c r="F1327" i="8" s="1"/>
  <c r="F76" i="7"/>
  <c r="F1803" i="8" s="1"/>
  <c r="G1803" i="8" s="1"/>
  <c r="G1808" i="8" l="1"/>
  <c r="G1809" i="8" s="1"/>
  <c r="G1327" i="8"/>
  <c r="G1316" i="8"/>
  <c r="G1305" i="8"/>
  <c r="G1297" i="8"/>
  <c r="G1275" i="8"/>
  <c r="G1035" i="4" s="1"/>
  <c r="H1035" i="4" s="1"/>
  <c r="I1035" i="4" s="1"/>
  <c r="G1253" i="8"/>
  <c r="G1033" i="4" s="1"/>
  <c r="H1033" i="4" s="1"/>
  <c r="I1033" i="4" s="1"/>
  <c r="G1228" i="8"/>
  <c r="G1230" i="8" s="1"/>
  <c r="G1231" i="8" s="1"/>
  <c r="G1031" i="4" s="1"/>
  <c r="H1031" i="4" s="1"/>
  <c r="I1031" i="4" s="1"/>
  <c r="G1037" i="4"/>
  <c r="H1037" i="4" s="1"/>
  <c r="I1037" i="4" s="1"/>
  <c r="G1034" i="4"/>
  <c r="H1034" i="4" s="1"/>
  <c r="I1034" i="4" s="1"/>
  <c r="K129" i="4"/>
  <c r="A129" i="4" s="1"/>
  <c r="A133" i="4"/>
  <c r="G1032" i="4"/>
  <c r="H1032" i="4" s="1"/>
  <c r="I1032" i="4" s="1"/>
  <c r="G1036" i="4"/>
  <c r="H1036" i="4" s="1"/>
  <c r="I1036" i="4" s="1"/>
  <c r="F1338" i="8"/>
  <c r="G1338" i="8" s="1"/>
  <c r="G1340" i="8" s="1"/>
  <c r="G1341" i="8" s="1"/>
  <c r="E491" i="8"/>
  <c r="G491" i="8" s="1"/>
  <c r="G493" i="8" s="1"/>
  <c r="E490" i="8"/>
  <c r="G490" i="8" s="1"/>
  <c r="E489" i="8"/>
  <c r="G489" i="8" s="1"/>
  <c r="G492" i="8" l="1"/>
  <c r="G494" i="8" s="1"/>
  <c r="G1824" i="8"/>
  <c r="G1627" i="4" s="1"/>
  <c r="H1627" i="4" s="1"/>
  <c r="I1627" i="4" s="1"/>
  <c r="G1329" i="8"/>
  <c r="G1330" i="8" s="1"/>
  <c r="G1040" i="4" s="1"/>
  <c r="H1040" i="4" s="1"/>
  <c r="I1040" i="4" s="1"/>
  <c r="G1318" i="8"/>
  <c r="G1319" i="8" s="1"/>
  <c r="G1039" i="4" s="1"/>
  <c r="H1039" i="4" s="1"/>
  <c r="I1039" i="4" s="1"/>
  <c r="G1307" i="8"/>
  <c r="G1308" i="8" s="1"/>
  <c r="G1038" i="4" s="1"/>
  <c r="H1038" i="4" s="1"/>
  <c r="I1038" i="4" s="1"/>
  <c r="G1041" i="4"/>
  <c r="J69" i="7"/>
  <c r="H69" i="7"/>
  <c r="H1041" i="4" l="1"/>
  <c r="I1041" i="4" s="1"/>
  <c r="K390" i="4"/>
  <c r="A390" i="4" s="1"/>
  <c r="G1030" i="4"/>
  <c r="H1030" i="4" s="1"/>
  <c r="I1030" i="4" s="1"/>
  <c r="G1837" i="8" l="1"/>
  <c r="G1628" i="4" s="1"/>
  <c r="H1628" i="4" s="1"/>
  <c r="I1628" i="4" s="1"/>
  <c r="K1041" i="4"/>
  <c r="A1041" i="4" s="1"/>
  <c r="K1030" i="4"/>
  <c r="A1030" i="4" l="1"/>
  <c r="G1630" i="4" l="1"/>
  <c r="H1630" i="4" s="1"/>
  <c r="I1630" i="4" s="1"/>
  <c r="K1994" i="4"/>
  <c r="A1994" i="4" s="1"/>
  <c r="A10" i="4"/>
  <c r="A11" i="4"/>
  <c r="A17" i="4"/>
  <c r="A19" i="4"/>
  <c r="A27" i="4"/>
  <c r="A28" i="4"/>
  <c r="A34" i="4"/>
  <c r="A35" i="4"/>
  <c r="A59" i="4"/>
  <c r="A61" i="4"/>
  <c r="A64" i="4"/>
  <c r="A66" i="4"/>
  <c r="A67" i="4"/>
  <c r="A76" i="4"/>
  <c r="A77" i="4"/>
  <c r="A86" i="4"/>
  <c r="A87" i="4"/>
  <c r="A96" i="4"/>
  <c r="A98" i="4"/>
  <c r="A100" i="4"/>
  <c r="A102" i="4"/>
  <c r="A104" i="4"/>
  <c r="A137" i="4"/>
  <c r="A138" i="4"/>
  <c r="A155" i="4"/>
  <c r="A158" i="4"/>
  <c r="A163" i="4"/>
  <c r="A183" i="4"/>
  <c r="A187" i="4"/>
  <c r="A188" i="4"/>
  <c r="A190" i="4"/>
  <c r="A191" i="4"/>
  <c r="A195" i="4"/>
  <c r="A199" i="4"/>
  <c r="A215" i="4"/>
  <c r="A216" i="4"/>
  <c r="A218" i="4"/>
  <c r="A220" i="4"/>
  <c r="A222" i="4"/>
  <c r="A225" i="4"/>
  <c r="A226" i="4"/>
  <c r="A228" i="4"/>
  <c r="A232" i="4"/>
  <c r="A234" i="4"/>
  <c r="A235" i="4"/>
  <c r="A238" i="4"/>
  <c r="A239" i="4"/>
  <c r="A240" i="4"/>
  <c r="A243" i="4"/>
  <c r="A244" i="4"/>
  <c r="A247" i="4"/>
  <c r="A248" i="4"/>
  <c r="A253" i="4"/>
  <c r="A254" i="4"/>
  <c r="A259" i="4"/>
  <c r="A261" i="4"/>
  <c r="A262" i="4"/>
  <c r="A269" i="4"/>
  <c r="A276" i="4"/>
  <c r="A282" i="4"/>
  <c r="A283" i="4"/>
  <c r="A285" i="4"/>
  <c r="A287" i="4"/>
  <c r="A289" i="4"/>
  <c r="A290" i="4"/>
  <c r="A297" i="4"/>
  <c r="A298" i="4"/>
  <c r="A302" i="4"/>
  <c r="A303" i="4"/>
  <c r="A308" i="4"/>
  <c r="A309" i="4"/>
  <c r="A310" i="4"/>
  <c r="A313" i="4"/>
  <c r="A314" i="4"/>
  <c r="A317" i="4"/>
  <c r="A319" i="4"/>
  <c r="A320" i="4"/>
  <c r="A325" i="4"/>
  <c r="A326" i="4"/>
  <c r="A331" i="4"/>
  <c r="A332" i="4"/>
  <c r="A336" i="4"/>
  <c r="A337" i="4"/>
  <c r="A343" i="4"/>
  <c r="A344" i="4"/>
  <c r="A350" i="4"/>
  <c r="A354" i="4"/>
  <c r="A356" i="4"/>
  <c r="A357" i="4"/>
  <c r="A366" i="4"/>
  <c r="A367" i="4"/>
  <c r="A377" i="4"/>
  <c r="A378" i="4"/>
  <c r="A381" i="4"/>
  <c r="A393" i="4"/>
  <c r="A394" i="4"/>
  <c r="A403" i="4"/>
  <c r="A406" i="4"/>
  <c r="A416" i="4"/>
  <c r="A419" i="4"/>
  <c r="A441" i="4"/>
  <c r="A442" i="4"/>
  <c r="A448" i="4"/>
  <c r="A449" i="4"/>
  <c r="A461" i="4"/>
  <c r="A466" i="4"/>
  <c r="A467" i="4"/>
  <c r="A472" i="4"/>
  <c r="A473" i="4"/>
  <c r="A477" i="4"/>
  <c r="A478" i="4"/>
  <c r="A482" i="4"/>
  <c r="A483" i="4"/>
  <c r="A487" i="4"/>
  <c r="A501" i="4"/>
  <c r="A502" i="4"/>
  <c r="A511" i="4"/>
  <c r="A512" i="4"/>
  <c r="A513" i="4"/>
  <c r="A517" i="4"/>
  <c r="A518" i="4"/>
  <c r="A522" i="4"/>
  <c r="A523" i="4"/>
  <c r="A527" i="4"/>
  <c r="A528" i="4"/>
  <c r="A532" i="4"/>
  <c r="A533" i="4"/>
  <c r="A535" i="4"/>
  <c r="A537" i="4"/>
  <c r="A538" i="4"/>
  <c r="A540" i="4"/>
  <c r="A542" i="4"/>
  <c r="A546" i="4"/>
  <c r="A573" i="4"/>
  <c r="A576" i="4"/>
  <c r="A588" i="4"/>
  <c r="A592" i="4"/>
  <c r="A593" i="4"/>
  <c r="A600" i="4"/>
  <c r="A602" i="4"/>
  <c r="A606" i="4"/>
  <c r="A616" i="4"/>
  <c r="A617" i="4"/>
  <c r="A626" i="4"/>
  <c r="A627" i="4"/>
  <c r="A636" i="4"/>
  <c r="A638" i="4"/>
  <c r="A640" i="4"/>
  <c r="A641" i="4"/>
  <c r="A643" i="4"/>
  <c r="A713" i="4"/>
  <c r="A714" i="4"/>
  <c r="A717" i="4"/>
  <c r="A719" i="4"/>
  <c r="A721" i="4"/>
  <c r="A736" i="4"/>
  <c r="A739" i="4"/>
  <c r="A775" i="4"/>
  <c r="A776" i="4"/>
  <c r="A784" i="4"/>
  <c r="A804" i="4"/>
  <c r="A806" i="4"/>
  <c r="A807" i="4"/>
  <c r="A1675" i="4"/>
  <c r="G1631" i="4" l="1"/>
  <c r="H1631" i="4" s="1"/>
  <c r="I1631" i="4" s="1"/>
  <c r="G1885" i="8"/>
  <c r="G1488" i="4" l="1"/>
  <c r="H1488" i="4" s="1"/>
  <c r="I1488" i="4" s="1"/>
  <c r="G2353" i="4"/>
  <c r="G271" i="8"/>
  <c r="G95" i="8"/>
  <c r="G45" i="8"/>
  <c r="G47" i="8" s="1"/>
  <c r="G35" i="8"/>
  <c r="G36" i="8"/>
  <c r="G1875" i="8" l="1"/>
  <c r="G1632" i="4" s="1"/>
  <c r="H1632" i="4" s="1"/>
  <c r="I1632" i="4" s="1"/>
  <c r="G94" i="8"/>
  <c r="G96" i="8" s="1"/>
  <c r="G37" i="8"/>
  <c r="I2353" i="4"/>
  <c r="I2352" i="4" s="1"/>
  <c r="G1532" i="4"/>
  <c r="H1532" i="4" s="1"/>
  <c r="I1532" i="4" s="1"/>
  <c r="G2010" i="4"/>
  <c r="H2010" i="4" s="1"/>
  <c r="I2010" i="4" s="1"/>
  <c r="G1964" i="4"/>
  <c r="H1964" i="4" s="1"/>
  <c r="I1964" i="4" s="1"/>
  <c r="G1536" i="4"/>
  <c r="H1536" i="4" s="1"/>
  <c r="I1536" i="4" s="1"/>
  <c r="G953" i="4"/>
  <c r="H953" i="4" s="1"/>
  <c r="I953" i="4" s="1"/>
  <c r="G1243" i="4"/>
  <c r="H1243" i="4" s="1"/>
  <c r="I1243" i="4" s="1"/>
  <c r="G1969" i="4"/>
  <c r="H1969" i="4" s="1"/>
  <c r="I1969" i="4" s="1"/>
  <c r="G119" i="4"/>
  <c r="H119" i="4" s="1"/>
  <c r="I119" i="4" s="1"/>
  <c r="G408" i="4"/>
  <c r="H408" i="4" s="1"/>
  <c r="I408" i="4" s="1"/>
  <c r="G1687" i="4"/>
  <c r="G1997" i="4"/>
  <c r="H1997" i="4" s="1"/>
  <c r="I1997" i="4" s="1"/>
  <c r="G1688" i="4"/>
  <c r="G1998" i="4"/>
  <c r="H1998" i="4" s="1"/>
  <c r="I1998" i="4" s="1"/>
  <c r="G176" i="4"/>
  <c r="H176" i="4" s="1"/>
  <c r="G1886" i="8" l="1"/>
  <c r="G73" i="8"/>
  <c r="I176" i="4"/>
  <c r="G1166" i="4"/>
  <c r="H1166" i="4" s="1"/>
  <c r="I1166" i="4" s="1"/>
  <c r="G1146" i="4"/>
  <c r="H1146" i="4" s="1"/>
  <c r="I1146" i="4" s="1"/>
  <c r="G754" i="4"/>
  <c r="H754" i="4" s="1"/>
  <c r="I754" i="4" s="1"/>
  <c r="G1273" i="4"/>
  <c r="H1273" i="4" s="1"/>
  <c r="I1273" i="4" s="1"/>
  <c r="G1271" i="4"/>
  <c r="H1271" i="4" s="1"/>
  <c r="I1271" i="4" s="1"/>
  <c r="G383" i="4"/>
  <c r="H383" i="4" s="1"/>
  <c r="G1204" i="4"/>
  <c r="H1204" i="4" s="1"/>
  <c r="I1204" i="4" s="1"/>
  <c r="K1998" i="4"/>
  <c r="A1998" i="4" s="1"/>
  <c r="G1145" i="4"/>
  <c r="H1145" i="4" s="1"/>
  <c r="I1145" i="4" s="1"/>
  <c r="G1449" i="4"/>
  <c r="H1449" i="4" s="1"/>
  <c r="G830" i="4"/>
  <c r="H830" i="4" s="1"/>
  <c r="I830" i="4" s="1"/>
  <c r="G1467" i="4"/>
  <c r="H1467" i="4" s="1"/>
  <c r="I1467" i="4" s="1"/>
  <c r="G1473" i="4"/>
  <c r="H1473" i="4" s="1"/>
  <c r="I1473" i="4" s="1"/>
  <c r="G1450" i="4"/>
  <c r="H1450" i="4" s="1"/>
  <c r="I1450" i="4" s="1"/>
  <c r="G1466" i="4"/>
  <c r="H1466" i="4" s="1"/>
  <c r="I1466" i="4" s="1"/>
  <c r="G1887" i="8" l="1"/>
  <c r="G1633" i="4" s="1"/>
  <c r="H1633" i="4" s="1"/>
  <c r="I1633" i="4" s="1"/>
  <c r="I1449" i="4"/>
  <c r="I383" i="4"/>
  <c r="K1997" i="4"/>
  <c r="A1997" i="4" s="1"/>
  <c r="G132" i="4"/>
  <c r="G1143" i="4"/>
  <c r="H1143" i="4" s="1"/>
  <c r="G1144" i="4"/>
  <c r="H1144" i="4" s="1"/>
  <c r="I1144" i="4" s="1"/>
  <c r="I1143" i="4" l="1"/>
  <c r="H132" i="4"/>
  <c r="I132" i="4" s="1"/>
  <c r="K132" i="4" s="1"/>
  <c r="G1899" i="8" l="1"/>
  <c r="G1634" i="4" s="1"/>
  <c r="H1634" i="4" s="1"/>
  <c r="I1634" i="4" s="1"/>
  <c r="K683" i="4"/>
  <c r="K681" i="4"/>
  <c r="A683" i="4" l="1"/>
  <c r="A681" i="4"/>
  <c r="K1040" i="4"/>
  <c r="K1038" i="4"/>
  <c r="K1035" i="4"/>
  <c r="K1036" i="4"/>
  <c r="K1034" i="4"/>
  <c r="K1033" i="4"/>
  <c r="K1032" i="4"/>
  <c r="F66" i="7"/>
  <c r="G1905" i="4" s="1"/>
  <c r="H1905" i="4" s="1"/>
  <c r="G1912" i="8" l="1"/>
  <c r="G1636" i="4" s="1"/>
  <c r="H1636" i="4" s="1"/>
  <c r="I1636" i="4" s="1"/>
  <c r="G310" i="8"/>
  <c r="J1905" i="4"/>
  <c r="A1032" i="4"/>
  <c r="A1038" i="4"/>
  <c r="K168" i="4"/>
  <c r="A168" i="4" s="1"/>
  <c r="A1040" i="4"/>
  <c r="K1039" i="4"/>
  <c r="K1037" i="4"/>
  <c r="A1036" i="4"/>
  <c r="A1035" i="4"/>
  <c r="A1033" i="4"/>
  <c r="A1034" i="4"/>
  <c r="K1031" i="4"/>
  <c r="G1583" i="4"/>
  <c r="H1583" i="4" s="1"/>
  <c r="K415" i="4"/>
  <c r="I1583" i="4" l="1"/>
  <c r="G458" i="4"/>
  <c r="H458" i="4" s="1"/>
  <c r="I458" i="4" s="1"/>
  <c r="A1031" i="4"/>
  <c r="A415" i="4"/>
  <c r="A1039" i="4"/>
  <c r="A1037" i="4"/>
  <c r="E755" i="8"/>
  <c r="G755" i="8" s="1"/>
  <c r="G759" i="8" s="1"/>
  <c r="G760" i="8" s="1"/>
  <c r="G1925" i="8" l="1"/>
  <c r="G1637" i="4" s="1"/>
  <c r="H1637" i="4" s="1"/>
  <c r="I1637" i="4" s="1"/>
  <c r="K204" i="4"/>
  <c r="A204" i="4" l="1"/>
  <c r="K412" i="4"/>
  <c r="A412" i="4" s="1"/>
  <c r="G136" i="4"/>
  <c r="G1935" i="8" l="1"/>
  <c r="K123" i="4"/>
  <c r="G1947" i="8" l="1"/>
  <c r="G1642" i="4" s="1"/>
  <c r="H1642" i="4" s="1"/>
  <c r="I1642" i="4" s="1"/>
  <c r="K1642" i="4" s="1"/>
  <c r="A1642" i="4" s="1"/>
  <c r="K122" i="4"/>
  <c r="A122" i="4" s="1"/>
  <c r="A123" i="4"/>
  <c r="G1256" i="4" l="1"/>
  <c r="H1256" i="4" s="1"/>
  <c r="I1256" i="4" s="1"/>
  <c r="G1255" i="4"/>
  <c r="H1255" i="4" s="1"/>
  <c r="I1255" i="4" s="1"/>
  <c r="G1959" i="8" l="1"/>
  <c r="E1104" i="8"/>
  <c r="G1104" i="8" s="1"/>
  <c r="G1644" i="4" l="1"/>
  <c r="H1644" i="4" s="1"/>
  <c r="I1644" i="4" s="1"/>
  <c r="G1203" i="4"/>
  <c r="H1203" i="4" s="1"/>
  <c r="I1203" i="4" s="1"/>
  <c r="K1256" i="4"/>
  <c r="A1256" i="4" l="1"/>
  <c r="L45" i="7"/>
  <c r="G1645" i="4" l="1"/>
  <c r="H1645" i="4" s="1"/>
  <c r="I1645" i="4" s="1"/>
  <c r="K1255" i="4"/>
  <c r="A1255" i="4" s="1"/>
  <c r="E1103" i="8"/>
  <c r="G1103" i="8" s="1"/>
  <c r="G1106" i="8" s="1"/>
  <c r="G1107" i="8" s="1"/>
  <c r="E908" i="8"/>
  <c r="G908" i="8" s="1"/>
  <c r="E907" i="8"/>
  <c r="G907" i="8" s="1"/>
  <c r="E905" i="8"/>
  <c r="G905" i="8" s="1"/>
  <c r="G1646" i="4" l="1"/>
  <c r="H1646" i="4" s="1"/>
  <c r="I1646" i="4" s="1"/>
  <c r="G913" i="8"/>
  <c r="G914" i="8" s="1"/>
  <c r="G1138" i="8"/>
  <c r="G1139" i="8" s="1"/>
  <c r="G997" i="4"/>
  <c r="F74" i="7"/>
  <c r="F75" i="7"/>
  <c r="F1090" i="8" s="1"/>
  <c r="G1650" i="4" l="1"/>
  <c r="H1650" i="4" s="1"/>
  <c r="G1090" i="8"/>
  <c r="G1092" i="8" s="1"/>
  <c r="G1093" i="8" s="1"/>
  <c r="H997" i="4"/>
  <c r="I997" i="4" s="1"/>
  <c r="E821" i="8"/>
  <c r="G821" i="8" s="1"/>
  <c r="E822" i="8"/>
  <c r="G822" i="8" s="1"/>
  <c r="E877" i="8"/>
  <c r="G877" i="8" s="1"/>
  <c r="E878" i="8"/>
  <c r="G878" i="8" s="1"/>
  <c r="E862" i="8"/>
  <c r="G862" i="8" s="1"/>
  <c r="E861" i="8"/>
  <c r="G861" i="8" s="1"/>
  <c r="E847" i="8"/>
  <c r="G847" i="8" s="1"/>
  <c r="E846" i="8"/>
  <c r="G846" i="8" s="1"/>
  <c r="E833" i="8"/>
  <c r="G833" i="8" s="1"/>
  <c r="E834" i="8"/>
  <c r="G834" i="8" s="1"/>
  <c r="E808" i="8"/>
  <c r="G808" i="8" s="1"/>
  <c r="E807" i="8"/>
  <c r="G807" i="8" s="1"/>
  <c r="E809" i="8"/>
  <c r="G809" i="8" s="1"/>
  <c r="E792" i="8"/>
  <c r="G792" i="8" s="1"/>
  <c r="E793" i="8"/>
  <c r="G793" i="8" s="1"/>
  <c r="A795" i="8"/>
  <c r="E772" i="8"/>
  <c r="G772" i="8" s="1"/>
  <c r="E774" i="8"/>
  <c r="G774" i="8" s="1"/>
  <c r="E737" i="8"/>
  <c r="G737" i="8" s="1"/>
  <c r="E738" i="8"/>
  <c r="G738" i="8" s="1"/>
  <c r="E739" i="8"/>
  <c r="G739" i="8" s="1"/>
  <c r="E724" i="8"/>
  <c r="G724" i="8" s="1"/>
  <c r="E725" i="8"/>
  <c r="G725" i="8" s="1"/>
  <c r="G728" i="8"/>
  <c r="E688" i="8"/>
  <c r="E676" i="8"/>
  <c r="E690" i="8"/>
  <c r="G690" i="8" s="1"/>
  <c r="E678" i="8"/>
  <c r="G678" i="8" s="1"/>
  <c r="E458" i="4"/>
  <c r="F2880" i="8"/>
  <c r="G2880" i="8" s="1"/>
  <c r="G1025" i="4"/>
  <c r="H1025" i="4" s="1"/>
  <c r="G1026" i="4"/>
  <c r="H1026" i="4" s="1"/>
  <c r="I1026" i="4" s="1"/>
  <c r="K1026" i="4" s="1"/>
  <c r="A1026" i="4" s="1"/>
  <c r="E706" i="8"/>
  <c r="G706" i="8" s="1"/>
  <c r="E709" i="8"/>
  <c r="G709" i="8" s="1"/>
  <c r="E948" i="8"/>
  <c r="G948" i="8" s="1"/>
  <c r="G960" i="8" s="1"/>
  <c r="G961" i="8" s="1"/>
  <c r="E974" i="8"/>
  <c r="G974" i="8" s="1"/>
  <c r="E968" i="8"/>
  <c r="G968" i="8" s="1"/>
  <c r="E969" i="8"/>
  <c r="G969" i="8" s="1"/>
  <c r="G1032" i="8"/>
  <c r="H786" i="4"/>
  <c r="I786" i="4" s="1"/>
  <c r="K786" i="4" s="1"/>
  <c r="A786" i="4" s="1"/>
  <c r="H787" i="4"/>
  <c r="I787" i="4" s="1"/>
  <c r="K787" i="4" s="1"/>
  <c r="A787" i="4" s="1"/>
  <c r="H658" i="4"/>
  <c r="I658" i="4" s="1"/>
  <c r="K658" i="4" s="1"/>
  <c r="A658" i="4" s="1"/>
  <c r="H659" i="4"/>
  <c r="I659" i="4" s="1"/>
  <c r="K659" i="4" s="1"/>
  <c r="A659" i="4" s="1"/>
  <c r="H660" i="4"/>
  <c r="I660" i="4" s="1"/>
  <c r="K660" i="4" s="1"/>
  <c r="A660" i="4" s="1"/>
  <c r="H661" i="4"/>
  <c r="I661" i="4" s="1"/>
  <c r="K661" i="4" s="1"/>
  <c r="A661" i="4" s="1"/>
  <c r="H662" i="4"/>
  <c r="I662" i="4" s="1"/>
  <c r="K662" i="4" s="1"/>
  <c r="A662" i="4" s="1"/>
  <c r="H663" i="4"/>
  <c r="I663" i="4" s="1"/>
  <c r="K663" i="4" s="1"/>
  <c r="A663" i="4" s="1"/>
  <c r="H664" i="4"/>
  <c r="I664" i="4" s="1"/>
  <c r="K664" i="4" s="1"/>
  <c r="A664" i="4" s="1"/>
  <c r="H665" i="4"/>
  <c r="I665" i="4" s="1"/>
  <c r="K665" i="4" s="1"/>
  <c r="A665" i="4" s="1"/>
  <c r="H666" i="4"/>
  <c r="I666" i="4" s="1"/>
  <c r="K666" i="4" s="1"/>
  <c r="A666" i="4" s="1"/>
  <c r="H667" i="4"/>
  <c r="I667" i="4" s="1"/>
  <c r="K667" i="4" s="1"/>
  <c r="A667" i="4" s="1"/>
  <c r="H668" i="4"/>
  <c r="I668" i="4" s="1"/>
  <c r="K668" i="4" s="1"/>
  <c r="A668" i="4" s="1"/>
  <c r="H669" i="4"/>
  <c r="I669" i="4" s="1"/>
  <c r="K669" i="4" s="1"/>
  <c r="A669" i="4" s="1"/>
  <c r="H670" i="4"/>
  <c r="I670" i="4" s="1"/>
  <c r="K670" i="4" s="1"/>
  <c r="A670" i="4" s="1"/>
  <c r="H671" i="4"/>
  <c r="I671" i="4" s="1"/>
  <c r="K671" i="4" s="1"/>
  <c r="A671" i="4" s="1"/>
  <c r="H672" i="4"/>
  <c r="I672" i="4" s="1"/>
  <c r="K672" i="4" s="1"/>
  <c r="A672" i="4" s="1"/>
  <c r="H673" i="4"/>
  <c r="I673" i="4" s="1"/>
  <c r="K673" i="4" s="1"/>
  <c r="A673" i="4" s="1"/>
  <c r="H674" i="4"/>
  <c r="I674" i="4" s="1"/>
  <c r="K674" i="4" s="1"/>
  <c r="A674" i="4" s="1"/>
  <c r="H675" i="4"/>
  <c r="I675" i="4" s="1"/>
  <c r="K675" i="4" s="1"/>
  <c r="A675" i="4" s="1"/>
  <c r="H676" i="4"/>
  <c r="I676" i="4" s="1"/>
  <c r="K676" i="4" s="1"/>
  <c r="A676" i="4" s="1"/>
  <c r="H677" i="4"/>
  <c r="I677" i="4" s="1"/>
  <c r="K677" i="4" s="1"/>
  <c r="A677" i="4" s="1"/>
  <c r="H678" i="4"/>
  <c r="I678" i="4" s="1"/>
  <c r="K678" i="4" s="1"/>
  <c r="A678" i="4" s="1"/>
  <c r="H654" i="4"/>
  <c r="I654" i="4" s="1"/>
  <c r="K654" i="4" s="1"/>
  <c r="A654" i="4" s="1"/>
  <c r="H715" i="4"/>
  <c r="I715" i="4" s="1"/>
  <c r="K715" i="4" s="1"/>
  <c r="A715" i="4" s="1"/>
  <c r="H716" i="4"/>
  <c r="I716" i="4" s="1"/>
  <c r="K716" i="4" s="1"/>
  <c r="A716" i="4" s="1"/>
  <c r="H718" i="4"/>
  <c r="I718" i="4" s="1"/>
  <c r="K718" i="4" s="1"/>
  <c r="A718" i="4" s="1"/>
  <c r="G720" i="4"/>
  <c r="H720" i="4" s="1"/>
  <c r="H722" i="4"/>
  <c r="I722" i="4" s="1"/>
  <c r="K722" i="4" s="1"/>
  <c r="A722" i="4" s="1"/>
  <c r="H723" i="4"/>
  <c r="I723" i="4" s="1"/>
  <c r="H724" i="4"/>
  <c r="I724" i="4" s="1"/>
  <c r="H725" i="4"/>
  <c r="I725" i="4" s="1"/>
  <c r="H726" i="4"/>
  <c r="I726" i="4" s="1"/>
  <c r="H727" i="4"/>
  <c r="I727" i="4" s="1"/>
  <c r="H728" i="4"/>
  <c r="I728" i="4" s="1"/>
  <c r="H729" i="4"/>
  <c r="I729" i="4" s="1"/>
  <c r="H730" i="4"/>
  <c r="I730" i="4" s="1"/>
  <c r="H731" i="4"/>
  <c r="I731" i="4" s="1"/>
  <c r="H732" i="4"/>
  <c r="I732" i="4" s="1"/>
  <c r="H733" i="4"/>
  <c r="I733" i="4" s="1"/>
  <c r="H734" i="4"/>
  <c r="I734" i="4" s="1"/>
  <c r="H735" i="4"/>
  <c r="I735" i="4" s="1"/>
  <c r="H737" i="4"/>
  <c r="I737" i="4" s="1"/>
  <c r="H738" i="4"/>
  <c r="I738" i="4" s="1"/>
  <c r="K738" i="4" s="1"/>
  <c r="A738" i="4" s="1"/>
  <c r="H740" i="4"/>
  <c r="I740" i="4" s="1"/>
  <c r="K740" i="4" s="1"/>
  <c r="A740" i="4" s="1"/>
  <c r="H741" i="4"/>
  <c r="I741" i="4" s="1"/>
  <c r="H742" i="4"/>
  <c r="I742" i="4" s="1"/>
  <c r="H743" i="4"/>
  <c r="I743" i="4" s="1"/>
  <c r="H744" i="4"/>
  <c r="H745" i="4"/>
  <c r="I745" i="4" s="1"/>
  <c r="H746" i="4"/>
  <c r="I746" i="4" s="1"/>
  <c r="H747" i="4"/>
  <c r="I747" i="4" s="1"/>
  <c r="H748" i="4"/>
  <c r="H749" i="4"/>
  <c r="I749" i="4" s="1"/>
  <c r="H750" i="4"/>
  <c r="I750" i="4" s="1"/>
  <c r="H757" i="4"/>
  <c r="I757" i="4" s="1"/>
  <c r="K757" i="4" s="1"/>
  <c r="A757" i="4" s="1"/>
  <c r="H758" i="4"/>
  <c r="H759" i="4"/>
  <c r="I759" i="4" s="1"/>
  <c r="H760" i="4"/>
  <c r="H761" i="4"/>
  <c r="I761" i="4" s="1"/>
  <c r="H762" i="4"/>
  <c r="H763" i="4"/>
  <c r="I763" i="4" s="1"/>
  <c r="H764" i="4"/>
  <c r="H765" i="4"/>
  <c r="I765" i="4" s="1"/>
  <c r="H766" i="4"/>
  <c r="H767" i="4"/>
  <c r="I767" i="4" s="1"/>
  <c r="H768" i="4"/>
  <c r="H769" i="4"/>
  <c r="I769" i="4" s="1"/>
  <c r="H770" i="4"/>
  <c r="H771" i="4"/>
  <c r="I771" i="4" s="1"/>
  <c r="H772" i="4"/>
  <c r="H773" i="4"/>
  <c r="I773" i="4" s="1"/>
  <c r="H774" i="4"/>
  <c r="G777" i="4"/>
  <c r="H777" i="4" s="1"/>
  <c r="I777" i="4" s="1"/>
  <c r="K777" i="4" s="1"/>
  <c r="A777" i="4" s="1"/>
  <c r="G778" i="4"/>
  <c r="H778" i="4" s="1"/>
  <c r="I778" i="4" s="1"/>
  <c r="G779" i="4"/>
  <c r="H779" i="4" s="1"/>
  <c r="I779" i="4" s="1"/>
  <c r="K779" i="4" s="1"/>
  <c r="A779" i="4" s="1"/>
  <c r="H780" i="4"/>
  <c r="I780" i="4" s="1"/>
  <c r="K780" i="4" s="1"/>
  <c r="A780" i="4" s="1"/>
  <c r="H781" i="4"/>
  <c r="I781" i="4" s="1"/>
  <c r="K781" i="4" s="1"/>
  <c r="A781" i="4" s="1"/>
  <c r="H782" i="4"/>
  <c r="I782" i="4" s="1"/>
  <c r="K782" i="4" s="1"/>
  <c r="A782" i="4" s="1"/>
  <c r="H783" i="4"/>
  <c r="I783" i="4" s="1"/>
  <c r="K783" i="4" s="1"/>
  <c r="A783" i="4" s="1"/>
  <c r="H791" i="4"/>
  <c r="I791" i="4" s="1"/>
  <c r="K791" i="4" s="1"/>
  <c r="A791" i="4" s="1"/>
  <c r="H792" i="4"/>
  <c r="I792" i="4" s="1"/>
  <c r="K792" i="4" s="1"/>
  <c r="A792" i="4" s="1"/>
  <c r="H793" i="4"/>
  <c r="I793" i="4" s="1"/>
  <c r="K793" i="4" s="1"/>
  <c r="A793" i="4" s="1"/>
  <c r="H794" i="4"/>
  <c r="I794" i="4" s="1"/>
  <c r="K794" i="4" s="1"/>
  <c r="A794" i="4" s="1"/>
  <c r="H795" i="4"/>
  <c r="I795" i="4" s="1"/>
  <c r="K795" i="4" s="1"/>
  <c r="A795" i="4" s="1"/>
  <c r="H796" i="4"/>
  <c r="I796" i="4" s="1"/>
  <c r="K796" i="4" s="1"/>
  <c r="A796" i="4" s="1"/>
  <c r="H797" i="4"/>
  <c r="I797" i="4" s="1"/>
  <c r="K797" i="4" s="1"/>
  <c r="A797" i="4" s="1"/>
  <c r="H798" i="4"/>
  <c r="I798" i="4" s="1"/>
  <c r="K798" i="4" s="1"/>
  <c r="A798" i="4" s="1"/>
  <c r="H799" i="4"/>
  <c r="I799" i="4" s="1"/>
  <c r="K799" i="4" s="1"/>
  <c r="A799" i="4" s="1"/>
  <c r="H800" i="4"/>
  <c r="I800" i="4" s="1"/>
  <c r="K800" i="4" s="1"/>
  <c r="A800" i="4" s="1"/>
  <c r="H801" i="4"/>
  <c r="I801" i="4" s="1"/>
  <c r="K801" i="4" s="1"/>
  <c r="A801" i="4" s="1"/>
  <c r="H802" i="4"/>
  <c r="I802" i="4" s="1"/>
  <c r="K802" i="4" s="1"/>
  <c r="A802" i="4" s="1"/>
  <c r="H803" i="4"/>
  <c r="I803" i="4" s="1"/>
  <c r="K803" i="4" s="1"/>
  <c r="A803" i="4" s="1"/>
  <c r="H805" i="4"/>
  <c r="I805" i="4" s="1"/>
  <c r="K805" i="4" s="1"/>
  <c r="A805" i="4" s="1"/>
  <c r="H808" i="4"/>
  <c r="I808" i="4" s="1"/>
  <c r="K808" i="4" s="1"/>
  <c r="A808" i="4" s="1"/>
  <c r="H809" i="4"/>
  <c r="I809" i="4" s="1"/>
  <c r="K809" i="4" s="1"/>
  <c r="A809" i="4" s="1"/>
  <c r="H810" i="4"/>
  <c r="I810" i="4" s="1"/>
  <c r="K810" i="4" s="1"/>
  <c r="A810" i="4" s="1"/>
  <c r="H811" i="4"/>
  <c r="I811" i="4" s="1"/>
  <c r="K811" i="4" s="1"/>
  <c r="A811" i="4" s="1"/>
  <c r="H812" i="4"/>
  <c r="I812" i="4" s="1"/>
  <c r="K812" i="4" s="1"/>
  <c r="A812" i="4" s="1"/>
  <c r="H813" i="4"/>
  <c r="I813" i="4" s="1"/>
  <c r="K813" i="4" s="1"/>
  <c r="A813" i="4" s="1"/>
  <c r="H814" i="4"/>
  <c r="I814" i="4" s="1"/>
  <c r="K814" i="4" s="1"/>
  <c r="A814" i="4" s="1"/>
  <c r="H815" i="4"/>
  <c r="I815" i="4" s="1"/>
  <c r="K815" i="4" s="1"/>
  <c r="A815" i="4" s="1"/>
  <c r="H816" i="4"/>
  <c r="I816" i="4" s="1"/>
  <c r="K816" i="4" s="1"/>
  <c r="A816" i="4" s="1"/>
  <c r="H817" i="4"/>
  <c r="I817" i="4" s="1"/>
  <c r="K817" i="4" s="1"/>
  <c r="A817" i="4" s="1"/>
  <c r="H818" i="4"/>
  <c r="I818" i="4" s="1"/>
  <c r="K818" i="4" s="1"/>
  <c r="A818" i="4" s="1"/>
  <c r="H819" i="4"/>
  <c r="I819" i="4" s="1"/>
  <c r="K819" i="4" s="1"/>
  <c r="A819" i="4" s="1"/>
  <c r="H820" i="4"/>
  <c r="I820" i="4" s="1"/>
  <c r="K820" i="4" s="1"/>
  <c r="A820" i="4" s="1"/>
  <c r="H821" i="4"/>
  <c r="I821" i="4" s="1"/>
  <c r="K821" i="4" s="1"/>
  <c r="A821" i="4" s="1"/>
  <c r="H822" i="4"/>
  <c r="I822" i="4" s="1"/>
  <c r="K822" i="4" s="1"/>
  <c r="A822" i="4" s="1"/>
  <c r="H823" i="4"/>
  <c r="I823" i="4" s="1"/>
  <c r="K823" i="4" s="1"/>
  <c r="A823" i="4" s="1"/>
  <c r="H828" i="4"/>
  <c r="I828" i="4" s="1"/>
  <c r="K828" i="4" s="1"/>
  <c r="A828" i="4" s="1"/>
  <c r="H829" i="4"/>
  <c r="I829" i="4" s="1"/>
  <c r="K829" i="4" s="1"/>
  <c r="A829" i="4" s="1"/>
  <c r="H833" i="4"/>
  <c r="I833" i="4" s="1"/>
  <c r="K833" i="4" s="1"/>
  <c r="A833" i="4" s="1"/>
  <c r="H834" i="4"/>
  <c r="I834" i="4" s="1"/>
  <c r="K834" i="4" s="1"/>
  <c r="A834" i="4" s="1"/>
  <c r="H835" i="4"/>
  <c r="I835" i="4" s="1"/>
  <c r="K835" i="4" s="1"/>
  <c r="A835" i="4" s="1"/>
  <c r="H845" i="4"/>
  <c r="I845" i="4" s="1"/>
  <c r="H846" i="4"/>
  <c r="H847" i="4"/>
  <c r="I847" i="4" s="1"/>
  <c r="H848" i="4"/>
  <c r="I848" i="4" s="1"/>
  <c r="H853" i="4"/>
  <c r="H854" i="4"/>
  <c r="I854" i="4" s="1"/>
  <c r="H855" i="4"/>
  <c r="I855" i="4" s="1"/>
  <c r="H856" i="4"/>
  <c r="I856" i="4" s="1"/>
  <c r="H857" i="4"/>
  <c r="H858" i="4"/>
  <c r="I858" i="4" s="1"/>
  <c r="H859" i="4"/>
  <c r="I859" i="4" s="1"/>
  <c r="H863" i="4"/>
  <c r="I863" i="4" s="1"/>
  <c r="K863" i="4" s="1"/>
  <c r="H869" i="4"/>
  <c r="I869" i="4" s="1"/>
  <c r="K869" i="4" s="1"/>
  <c r="H871" i="4"/>
  <c r="K872" i="4"/>
  <c r="H875" i="4"/>
  <c r="I875" i="4" s="1"/>
  <c r="H876" i="4"/>
  <c r="I876" i="4" s="1"/>
  <c r="K876" i="4" s="1"/>
  <c r="K878" i="4"/>
  <c r="H880" i="4"/>
  <c r="I880" i="4" s="1"/>
  <c r="H884" i="4"/>
  <c r="I884" i="4" s="1"/>
  <c r="K884" i="4" s="1"/>
  <c r="H885" i="4"/>
  <c r="I885" i="4" s="1"/>
  <c r="K885" i="4" s="1"/>
  <c r="H886" i="4"/>
  <c r="I886" i="4" s="1"/>
  <c r="K886" i="4" s="1"/>
  <c r="H887" i="4"/>
  <c r="I887" i="4" s="1"/>
  <c r="K887" i="4" s="1"/>
  <c r="K889" i="4"/>
  <c r="H891" i="4"/>
  <c r="I891" i="4" s="1"/>
  <c r="K891" i="4" s="1"/>
  <c r="H892" i="4"/>
  <c r="I892" i="4" s="1"/>
  <c r="K892" i="4" s="1"/>
  <c r="H893" i="4"/>
  <c r="I893" i="4" s="1"/>
  <c r="K893" i="4" s="1"/>
  <c r="H894" i="4"/>
  <c r="I894" i="4" s="1"/>
  <c r="K894" i="4" s="1"/>
  <c r="H895" i="4"/>
  <c r="I895" i="4" s="1"/>
  <c r="H896" i="4"/>
  <c r="H897" i="4"/>
  <c r="I897" i="4" s="1"/>
  <c r="K897" i="4" s="1"/>
  <c r="H898" i="4"/>
  <c r="I898" i="4" s="1"/>
  <c r="K898" i="4" s="1"/>
  <c r="H899" i="4"/>
  <c r="I899" i="4" s="1"/>
  <c r="K899" i="4" s="1"/>
  <c r="H901" i="4"/>
  <c r="I901" i="4" s="1"/>
  <c r="K901" i="4" s="1"/>
  <c r="H902" i="4"/>
  <c r="I902" i="4" s="1"/>
  <c r="K902" i="4" s="1"/>
  <c r="H905" i="4"/>
  <c r="I905" i="4" s="1"/>
  <c r="K905" i="4" s="1"/>
  <c r="H906" i="4"/>
  <c r="I906" i="4" s="1"/>
  <c r="K906" i="4" s="1"/>
  <c r="K912" i="4"/>
  <c r="H916" i="4"/>
  <c r="H917" i="4"/>
  <c r="I917" i="4" s="1"/>
  <c r="H918" i="4"/>
  <c r="K922" i="4"/>
  <c r="H926" i="4"/>
  <c r="I926" i="4" s="1"/>
  <c r="K926" i="4" s="1"/>
  <c r="H927" i="4"/>
  <c r="I927" i="4" s="1"/>
  <c r="K927" i="4" s="1"/>
  <c r="H928" i="4"/>
  <c r="I928" i="4" s="1"/>
  <c r="K928" i="4" s="1"/>
  <c r="H929" i="4"/>
  <c r="I929" i="4" s="1"/>
  <c r="K929" i="4" s="1"/>
  <c r="H933" i="4"/>
  <c r="I933" i="4" s="1"/>
  <c r="H934" i="4"/>
  <c r="I934" i="4" s="1"/>
  <c r="K936" i="4"/>
  <c r="H939" i="4"/>
  <c r="H940" i="4"/>
  <c r="I940" i="4" s="1"/>
  <c r="H941" i="4"/>
  <c r="I941" i="4" s="1"/>
  <c r="H942" i="4"/>
  <c r="I942" i="4" s="1"/>
  <c r="H943" i="4"/>
  <c r="H944" i="4"/>
  <c r="I944" i="4" s="1"/>
  <c r="H946" i="4"/>
  <c r="I946" i="4" s="1"/>
  <c r="K953" i="4"/>
  <c r="H955" i="4"/>
  <c r="I955" i="4" s="1"/>
  <c r="K955" i="4" s="1"/>
  <c r="A955" i="4" s="1"/>
  <c r="H960" i="4"/>
  <c r="I960" i="4" s="1"/>
  <c r="K960" i="4" s="1"/>
  <c r="H961" i="4"/>
  <c r="I961" i="4" s="1"/>
  <c r="K961" i="4" s="1"/>
  <c r="H962" i="4"/>
  <c r="I962" i="4" s="1"/>
  <c r="H963" i="4"/>
  <c r="I963" i="4" s="1"/>
  <c r="K965" i="4"/>
  <c r="H968" i="4"/>
  <c r="I968" i="4" s="1"/>
  <c r="H969" i="4"/>
  <c r="I969" i="4" s="1"/>
  <c r="H970" i="4"/>
  <c r="I970" i="4" s="1"/>
  <c r="H976" i="4"/>
  <c r="H977" i="4"/>
  <c r="I977" i="4" s="1"/>
  <c r="H978" i="4"/>
  <c r="I978" i="4" s="1"/>
  <c r="H979" i="4"/>
  <c r="I979" i="4" s="1"/>
  <c r="H980" i="4"/>
  <c r="H981" i="4"/>
  <c r="I981" i="4" s="1"/>
  <c r="H982" i="4"/>
  <c r="I982" i="4" s="1"/>
  <c r="H983" i="4"/>
  <c r="I983" i="4" s="1"/>
  <c r="H991" i="4"/>
  <c r="I991" i="4" s="1"/>
  <c r="H992" i="4"/>
  <c r="I992" i="4" s="1"/>
  <c r="H993" i="4"/>
  <c r="I993" i="4" s="1"/>
  <c r="H999" i="4"/>
  <c r="I999" i="4" s="1"/>
  <c r="H1000" i="4"/>
  <c r="H1001" i="4"/>
  <c r="I1001" i="4" s="1"/>
  <c r="H1002" i="4"/>
  <c r="H1004" i="4"/>
  <c r="I1004" i="4" s="1"/>
  <c r="H1006" i="4"/>
  <c r="H1008" i="4"/>
  <c r="I1008" i="4" s="1"/>
  <c r="H1010" i="4"/>
  <c r="H1012" i="4"/>
  <c r="I1012" i="4" s="1"/>
  <c r="K1012" i="4" s="1"/>
  <c r="H1014" i="4"/>
  <c r="I1014" i="4" s="1"/>
  <c r="H1016" i="4"/>
  <c r="H545" i="4"/>
  <c r="H554" i="4"/>
  <c r="I554" i="4" s="1"/>
  <c r="K554" i="4" s="1"/>
  <c r="A554" i="4" s="1"/>
  <c r="H562" i="4"/>
  <c r="I562" i="4" s="1"/>
  <c r="K562" i="4" s="1"/>
  <c r="A562" i="4" s="1"/>
  <c r="H563" i="4"/>
  <c r="I563" i="4" s="1"/>
  <c r="K563" i="4" s="1"/>
  <c r="A563" i="4" s="1"/>
  <c r="H564" i="4"/>
  <c r="I564" i="4" s="1"/>
  <c r="K564" i="4" s="1"/>
  <c r="A564" i="4" s="1"/>
  <c r="H574" i="4"/>
  <c r="I574" i="4" s="1"/>
  <c r="K574" i="4" s="1"/>
  <c r="A574" i="4" s="1"/>
  <c r="H575" i="4"/>
  <c r="I575" i="4" s="1"/>
  <c r="K575" i="4" s="1"/>
  <c r="A575" i="4" s="1"/>
  <c r="H589" i="4"/>
  <c r="I589" i="4" s="1"/>
  <c r="K589" i="4" s="1"/>
  <c r="A589" i="4" s="1"/>
  <c r="H590" i="4"/>
  <c r="I590" i="4" s="1"/>
  <c r="K590" i="4" s="1"/>
  <c r="A590" i="4" s="1"/>
  <c r="H591" i="4"/>
  <c r="I591" i="4" s="1"/>
  <c r="K591" i="4" s="1"/>
  <c r="A591" i="4" s="1"/>
  <c r="H594" i="4"/>
  <c r="I594" i="4" s="1"/>
  <c r="K594" i="4" s="1"/>
  <c r="A594" i="4" s="1"/>
  <c r="H595" i="4"/>
  <c r="I595" i="4" s="1"/>
  <c r="K595" i="4" s="1"/>
  <c r="A595" i="4" s="1"/>
  <c r="H596" i="4"/>
  <c r="I596" i="4" s="1"/>
  <c r="K596" i="4" s="1"/>
  <c r="A596" i="4" s="1"/>
  <c r="H597" i="4"/>
  <c r="I597" i="4" s="1"/>
  <c r="K597" i="4" s="1"/>
  <c r="A597" i="4" s="1"/>
  <c r="H598" i="4"/>
  <c r="I598" i="4" s="1"/>
  <c r="K598" i="4" s="1"/>
  <c r="A598" i="4" s="1"/>
  <c r="H599" i="4"/>
  <c r="I599" i="4" s="1"/>
  <c r="K599" i="4" s="1"/>
  <c r="A599" i="4" s="1"/>
  <c r="H601" i="4"/>
  <c r="I601" i="4" s="1"/>
  <c r="K601" i="4" s="1"/>
  <c r="A601" i="4" s="1"/>
  <c r="H603" i="4"/>
  <c r="I603" i="4" s="1"/>
  <c r="K603" i="4" s="1"/>
  <c r="A603" i="4" s="1"/>
  <c r="H605" i="4"/>
  <c r="I605" i="4" s="1"/>
  <c r="K605" i="4" s="1"/>
  <c r="A605" i="4" s="1"/>
  <c r="H615" i="4"/>
  <c r="I615" i="4" s="1"/>
  <c r="K615" i="4" s="1"/>
  <c r="A615" i="4" s="1"/>
  <c r="H618" i="4"/>
  <c r="I618" i="4" s="1"/>
  <c r="H619" i="4"/>
  <c r="I619" i="4" s="1"/>
  <c r="K619" i="4" s="1"/>
  <c r="A619" i="4" s="1"/>
  <c r="H620" i="4"/>
  <c r="I620" i="4" s="1"/>
  <c r="K620" i="4" s="1"/>
  <c r="A620" i="4" s="1"/>
  <c r="H621" i="4"/>
  <c r="I621" i="4" s="1"/>
  <c r="K621" i="4" s="1"/>
  <c r="A621" i="4" s="1"/>
  <c r="H622" i="4"/>
  <c r="I622" i="4" s="1"/>
  <c r="K622" i="4" s="1"/>
  <c r="A622" i="4" s="1"/>
  <c r="H623" i="4"/>
  <c r="I623" i="4" s="1"/>
  <c r="K623" i="4" s="1"/>
  <c r="A623" i="4" s="1"/>
  <c r="H624" i="4"/>
  <c r="I624" i="4" s="1"/>
  <c r="K624" i="4" s="1"/>
  <c r="A624" i="4" s="1"/>
  <c r="H625" i="4"/>
  <c r="I625" i="4" s="1"/>
  <c r="K625" i="4" s="1"/>
  <c r="A625" i="4" s="1"/>
  <c r="I628" i="4"/>
  <c r="K628" i="4" s="1"/>
  <c r="A628" i="4" s="1"/>
  <c r="H629" i="4"/>
  <c r="I629" i="4" s="1"/>
  <c r="K629" i="4" s="1"/>
  <c r="A629" i="4" s="1"/>
  <c r="H630" i="4"/>
  <c r="I630" i="4" s="1"/>
  <c r="H631" i="4"/>
  <c r="I631" i="4" s="1"/>
  <c r="K631" i="4" s="1"/>
  <c r="A631" i="4" s="1"/>
  <c r="H632" i="4"/>
  <c r="I632" i="4" s="1"/>
  <c r="K632" i="4" s="1"/>
  <c r="A632" i="4" s="1"/>
  <c r="H633" i="4"/>
  <c r="I633" i="4" s="1"/>
  <c r="K633" i="4" s="1"/>
  <c r="A633" i="4" s="1"/>
  <c r="H634" i="4"/>
  <c r="I634" i="4" s="1"/>
  <c r="K634" i="4" s="1"/>
  <c r="A634" i="4" s="1"/>
  <c r="H635" i="4"/>
  <c r="I635" i="4" s="1"/>
  <c r="K635" i="4" s="1"/>
  <c r="A635" i="4" s="1"/>
  <c r="H637" i="4"/>
  <c r="I637" i="4" s="1"/>
  <c r="K637" i="4" s="1"/>
  <c r="A637" i="4" s="1"/>
  <c r="H639" i="4"/>
  <c r="I639" i="4" s="1"/>
  <c r="K639" i="4" s="1"/>
  <c r="A639" i="4" s="1"/>
  <c r="H642" i="4"/>
  <c r="I642" i="4" s="1"/>
  <c r="K642" i="4" s="1"/>
  <c r="A642" i="4" s="1"/>
  <c r="H426" i="4"/>
  <c r="I426" i="4" s="1"/>
  <c r="K426" i="4" s="1"/>
  <c r="A426" i="4" s="1"/>
  <c r="H440" i="4"/>
  <c r="I440" i="4" s="1"/>
  <c r="K440" i="4" s="1"/>
  <c r="A440" i="4" s="1"/>
  <c r="H443" i="4"/>
  <c r="I443" i="4" s="1"/>
  <c r="K443" i="4" s="1"/>
  <c r="A443" i="4" s="1"/>
  <c r="H444" i="4"/>
  <c r="I444" i="4" s="1"/>
  <c r="K444" i="4" s="1"/>
  <c r="A444" i="4" s="1"/>
  <c r="H445" i="4"/>
  <c r="I445" i="4" s="1"/>
  <c r="K445" i="4" s="1"/>
  <c r="A445" i="4" s="1"/>
  <c r="H446" i="4"/>
  <c r="I446" i="4" s="1"/>
  <c r="K446" i="4" s="1"/>
  <c r="A446" i="4" s="1"/>
  <c r="H447" i="4"/>
  <c r="I447" i="4" s="1"/>
  <c r="K447" i="4" s="1"/>
  <c r="A447" i="4" s="1"/>
  <c r="H450" i="4"/>
  <c r="I450" i="4" s="1"/>
  <c r="K450" i="4" s="1"/>
  <c r="A450" i="4" s="1"/>
  <c r="H451" i="4"/>
  <c r="I451" i="4" s="1"/>
  <c r="K451" i="4" s="1"/>
  <c r="A451" i="4" s="1"/>
  <c r="H462" i="4"/>
  <c r="I462" i="4" s="1"/>
  <c r="K462" i="4" s="1"/>
  <c r="A462" i="4" s="1"/>
  <c r="H463" i="4"/>
  <c r="I463" i="4" s="1"/>
  <c r="K463" i="4" s="1"/>
  <c r="A463" i="4" s="1"/>
  <c r="H464" i="4"/>
  <c r="I464" i="4" s="1"/>
  <c r="K464" i="4" s="1"/>
  <c r="A464" i="4" s="1"/>
  <c r="H465" i="4"/>
  <c r="I465" i="4" s="1"/>
  <c r="K465" i="4" s="1"/>
  <c r="A465" i="4" s="1"/>
  <c r="H468" i="4"/>
  <c r="I468" i="4" s="1"/>
  <c r="K468" i="4" s="1"/>
  <c r="A468" i="4" s="1"/>
  <c r="H469" i="4"/>
  <c r="I469" i="4" s="1"/>
  <c r="K469" i="4" s="1"/>
  <c r="A469" i="4" s="1"/>
  <c r="H470" i="4"/>
  <c r="I470" i="4" s="1"/>
  <c r="K470" i="4" s="1"/>
  <c r="A470" i="4" s="1"/>
  <c r="H471" i="4"/>
  <c r="I471" i="4" s="1"/>
  <c r="K471" i="4" s="1"/>
  <c r="A471" i="4" s="1"/>
  <c r="H474" i="4"/>
  <c r="I474" i="4" s="1"/>
  <c r="K474" i="4" s="1"/>
  <c r="A474" i="4" s="1"/>
  <c r="H475" i="4"/>
  <c r="I475" i="4" s="1"/>
  <c r="K475" i="4" s="1"/>
  <c r="A475" i="4" s="1"/>
  <c r="H476" i="4"/>
  <c r="I476" i="4" s="1"/>
  <c r="K476" i="4" s="1"/>
  <c r="A476" i="4" s="1"/>
  <c r="H479" i="4"/>
  <c r="I479" i="4" s="1"/>
  <c r="K479" i="4" s="1"/>
  <c r="A479" i="4" s="1"/>
  <c r="H480" i="4"/>
  <c r="I480" i="4" s="1"/>
  <c r="K480" i="4" s="1"/>
  <c r="A480" i="4" s="1"/>
  <c r="H481" i="4"/>
  <c r="I481" i="4" s="1"/>
  <c r="K481" i="4" s="1"/>
  <c r="A481" i="4" s="1"/>
  <c r="H484" i="4"/>
  <c r="I484" i="4" s="1"/>
  <c r="K484" i="4" s="1"/>
  <c r="A484" i="4" s="1"/>
  <c r="H485" i="4"/>
  <c r="I485" i="4" s="1"/>
  <c r="K485" i="4" s="1"/>
  <c r="A485" i="4" s="1"/>
  <c r="H486" i="4"/>
  <c r="I486" i="4" s="1"/>
  <c r="K486" i="4" s="1"/>
  <c r="A486" i="4" s="1"/>
  <c r="H277" i="4"/>
  <c r="H278" i="4"/>
  <c r="I278" i="4" s="1"/>
  <c r="K278" i="4" s="1"/>
  <c r="A278" i="4" s="1"/>
  <c r="H279" i="4"/>
  <c r="I279" i="4" s="1"/>
  <c r="K279" i="4" s="1"/>
  <c r="A279" i="4" s="1"/>
  <c r="H280" i="4"/>
  <c r="I280" i="4" s="1"/>
  <c r="K280" i="4" s="1"/>
  <c r="A280" i="4" s="1"/>
  <c r="H281" i="4"/>
  <c r="I281" i="4" s="1"/>
  <c r="K281" i="4" s="1"/>
  <c r="A281" i="4" s="1"/>
  <c r="H284" i="4"/>
  <c r="I284" i="4" s="1"/>
  <c r="K284" i="4" s="1"/>
  <c r="A284" i="4" s="1"/>
  <c r="H286" i="4"/>
  <c r="I286" i="4" s="1"/>
  <c r="K286" i="4" s="1"/>
  <c r="A286" i="4" s="1"/>
  <c r="H288" i="4"/>
  <c r="I288" i="4" s="1"/>
  <c r="K288" i="4" s="1"/>
  <c r="A288" i="4" s="1"/>
  <c r="H291" i="4"/>
  <c r="I291" i="4" s="1"/>
  <c r="K291" i="4" s="1"/>
  <c r="A291" i="4" s="1"/>
  <c r="H292" i="4"/>
  <c r="I292" i="4" s="1"/>
  <c r="K292" i="4" s="1"/>
  <c r="A292" i="4" s="1"/>
  <c r="H293" i="4"/>
  <c r="I293" i="4" s="1"/>
  <c r="K293" i="4" s="1"/>
  <c r="A293" i="4" s="1"/>
  <c r="H294" i="4"/>
  <c r="I294" i="4" s="1"/>
  <c r="K294" i="4" s="1"/>
  <c r="A294" i="4" s="1"/>
  <c r="H295" i="4"/>
  <c r="I295" i="4" s="1"/>
  <c r="K295" i="4" s="1"/>
  <c r="A295" i="4" s="1"/>
  <c r="H296" i="4"/>
  <c r="I296" i="4" s="1"/>
  <c r="K296" i="4" s="1"/>
  <c r="A296" i="4" s="1"/>
  <c r="H299" i="4"/>
  <c r="I299" i="4" s="1"/>
  <c r="K299" i="4" s="1"/>
  <c r="A299" i="4" s="1"/>
  <c r="H300" i="4"/>
  <c r="I300" i="4" s="1"/>
  <c r="K300" i="4" s="1"/>
  <c r="A300" i="4" s="1"/>
  <c r="H301" i="4"/>
  <c r="I301" i="4" s="1"/>
  <c r="K301" i="4" s="1"/>
  <c r="A301" i="4" s="1"/>
  <c r="H304" i="4"/>
  <c r="I304" i="4" s="1"/>
  <c r="K304" i="4" s="1"/>
  <c r="A304" i="4" s="1"/>
  <c r="H305" i="4"/>
  <c r="I305" i="4" s="1"/>
  <c r="K305" i="4" s="1"/>
  <c r="A305" i="4" s="1"/>
  <c r="H306" i="4"/>
  <c r="I306" i="4" s="1"/>
  <c r="K306" i="4" s="1"/>
  <c r="A306" i="4" s="1"/>
  <c r="H307" i="4"/>
  <c r="I307" i="4" s="1"/>
  <c r="K307" i="4" s="1"/>
  <c r="A307" i="4" s="1"/>
  <c r="H311" i="4"/>
  <c r="I311" i="4" s="1"/>
  <c r="K311" i="4" s="1"/>
  <c r="A311" i="4" s="1"/>
  <c r="H312" i="4"/>
  <c r="I312" i="4" s="1"/>
  <c r="K312" i="4" s="1"/>
  <c r="A312" i="4" s="1"/>
  <c r="H315" i="4"/>
  <c r="I315" i="4" s="1"/>
  <c r="K315" i="4" s="1"/>
  <c r="A315" i="4" s="1"/>
  <c r="H316" i="4"/>
  <c r="I316" i="4" s="1"/>
  <c r="K316" i="4" s="1"/>
  <c r="A316" i="4" s="1"/>
  <c r="H318" i="4"/>
  <c r="I318" i="4" s="1"/>
  <c r="K318" i="4" s="1"/>
  <c r="A318" i="4" s="1"/>
  <c r="H321" i="4"/>
  <c r="I321" i="4" s="1"/>
  <c r="K321" i="4" s="1"/>
  <c r="A321" i="4" s="1"/>
  <c r="H322" i="4"/>
  <c r="I322" i="4" s="1"/>
  <c r="K322" i="4" s="1"/>
  <c r="A322" i="4" s="1"/>
  <c r="H323" i="4"/>
  <c r="I323" i="4" s="1"/>
  <c r="K323" i="4" s="1"/>
  <c r="A323" i="4" s="1"/>
  <c r="H324" i="4"/>
  <c r="I324" i="4" s="1"/>
  <c r="K324" i="4" s="1"/>
  <c r="A324" i="4" s="1"/>
  <c r="H327" i="4"/>
  <c r="I327" i="4" s="1"/>
  <c r="K327" i="4" s="1"/>
  <c r="A327" i="4" s="1"/>
  <c r="H328" i="4"/>
  <c r="I328" i="4" s="1"/>
  <c r="K328" i="4" s="1"/>
  <c r="A328" i="4" s="1"/>
  <c r="H329" i="4"/>
  <c r="I329" i="4" s="1"/>
  <c r="K329" i="4" s="1"/>
  <c r="A329" i="4" s="1"/>
  <c r="H330" i="4"/>
  <c r="I330" i="4" s="1"/>
  <c r="K330" i="4" s="1"/>
  <c r="A330" i="4" s="1"/>
  <c r="H333" i="4"/>
  <c r="I333" i="4" s="1"/>
  <c r="K333" i="4" s="1"/>
  <c r="A333" i="4" s="1"/>
  <c r="H334" i="4"/>
  <c r="I334" i="4" s="1"/>
  <c r="K334" i="4" s="1"/>
  <c r="A334" i="4" s="1"/>
  <c r="H335" i="4"/>
  <c r="I335" i="4" s="1"/>
  <c r="K335" i="4" s="1"/>
  <c r="A335" i="4" s="1"/>
  <c r="H338" i="4"/>
  <c r="I338" i="4" s="1"/>
  <c r="K338" i="4" s="1"/>
  <c r="A338" i="4" s="1"/>
  <c r="H339" i="4"/>
  <c r="I339" i="4" s="1"/>
  <c r="K339" i="4" s="1"/>
  <c r="A339" i="4" s="1"/>
  <c r="H340" i="4"/>
  <c r="I340" i="4" s="1"/>
  <c r="K340" i="4" s="1"/>
  <c r="A340" i="4" s="1"/>
  <c r="H341" i="4"/>
  <c r="I341" i="4" s="1"/>
  <c r="K341" i="4" s="1"/>
  <c r="A341" i="4" s="1"/>
  <c r="H342" i="4"/>
  <c r="I342" i="4" s="1"/>
  <c r="K342" i="4" s="1"/>
  <c r="A342" i="4" s="1"/>
  <c r="H345" i="4"/>
  <c r="I345" i="4" s="1"/>
  <c r="K345" i="4" s="1"/>
  <c r="A345" i="4" s="1"/>
  <c r="H346" i="4"/>
  <c r="I346" i="4" s="1"/>
  <c r="K346" i="4" s="1"/>
  <c r="A346" i="4" s="1"/>
  <c r="H347" i="4"/>
  <c r="I347" i="4" s="1"/>
  <c r="K347" i="4" s="1"/>
  <c r="A347" i="4" s="1"/>
  <c r="H348" i="4"/>
  <c r="I348" i="4" s="1"/>
  <c r="K348" i="4" s="1"/>
  <c r="A348" i="4" s="1"/>
  <c r="H349" i="4"/>
  <c r="I349" i="4" s="1"/>
  <c r="K349" i="4" s="1"/>
  <c r="A349" i="4" s="1"/>
  <c r="H351" i="4"/>
  <c r="I351" i="4" s="1"/>
  <c r="K351" i="4" s="1"/>
  <c r="A351" i="4" s="1"/>
  <c r="H352" i="4"/>
  <c r="I352" i="4" s="1"/>
  <c r="K352" i="4" s="1"/>
  <c r="A352" i="4" s="1"/>
  <c r="H353" i="4"/>
  <c r="I353" i="4" s="1"/>
  <c r="K353" i="4" s="1"/>
  <c r="A353" i="4" s="1"/>
  <c r="H355" i="4"/>
  <c r="I355" i="4" s="1"/>
  <c r="K355" i="4" s="1"/>
  <c r="A355" i="4" s="1"/>
  <c r="H358" i="4"/>
  <c r="I358" i="4" s="1"/>
  <c r="K358" i="4" s="1"/>
  <c r="A358" i="4" s="1"/>
  <c r="H359" i="4"/>
  <c r="I359" i="4" s="1"/>
  <c r="K359" i="4" s="1"/>
  <c r="A359" i="4" s="1"/>
  <c r="H360" i="4"/>
  <c r="I360" i="4" s="1"/>
  <c r="K360" i="4" s="1"/>
  <c r="A360" i="4" s="1"/>
  <c r="H361" i="4"/>
  <c r="I361" i="4" s="1"/>
  <c r="K361" i="4" s="1"/>
  <c r="A361" i="4" s="1"/>
  <c r="H362" i="4"/>
  <c r="I362" i="4" s="1"/>
  <c r="K362" i="4" s="1"/>
  <c r="A362" i="4" s="1"/>
  <c r="H363" i="4"/>
  <c r="I363" i="4" s="1"/>
  <c r="K363" i="4" s="1"/>
  <c r="A363" i="4" s="1"/>
  <c r="H364" i="4"/>
  <c r="I364" i="4" s="1"/>
  <c r="K364" i="4" s="1"/>
  <c r="A364" i="4" s="1"/>
  <c r="H365" i="4"/>
  <c r="I365" i="4" s="1"/>
  <c r="K365" i="4" s="1"/>
  <c r="A365" i="4" s="1"/>
  <c r="H368" i="4"/>
  <c r="I368" i="4" s="1"/>
  <c r="K368" i="4" s="1"/>
  <c r="A368" i="4" s="1"/>
  <c r="H369" i="4"/>
  <c r="I369" i="4" s="1"/>
  <c r="K369" i="4" s="1"/>
  <c r="A369" i="4" s="1"/>
  <c r="H370" i="4"/>
  <c r="I370" i="4" s="1"/>
  <c r="K370" i="4" s="1"/>
  <c r="A370" i="4" s="1"/>
  <c r="H371" i="4"/>
  <c r="I371" i="4" s="1"/>
  <c r="K371" i="4" s="1"/>
  <c r="A371" i="4" s="1"/>
  <c r="H372" i="4"/>
  <c r="I372" i="4" s="1"/>
  <c r="K372" i="4" s="1"/>
  <c r="A372" i="4" s="1"/>
  <c r="H373" i="4"/>
  <c r="I373" i="4" s="1"/>
  <c r="K373" i="4" s="1"/>
  <c r="A373" i="4" s="1"/>
  <c r="H374" i="4"/>
  <c r="I374" i="4" s="1"/>
  <c r="K374" i="4" s="1"/>
  <c r="A374" i="4" s="1"/>
  <c r="H375" i="4"/>
  <c r="I375" i="4" s="1"/>
  <c r="K375" i="4" s="1"/>
  <c r="A375" i="4" s="1"/>
  <c r="H376" i="4"/>
  <c r="I376" i="4" s="1"/>
  <c r="K376" i="4" s="1"/>
  <c r="A376" i="4" s="1"/>
  <c r="H379" i="4"/>
  <c r="I379" i="4" s="1"/>
  <c r="K379" i="4" s="1"/>
  <c r="A379" i="4" s="1"/>
  <c r="H380" i="4"/>
  <c r="I380" i="4" s="1"/>
  <c r="K380" i="4" s="1"/>
  <c r="A380" i="4" s="1"/>
  <c r="E383" i="4"/>
  <c r="G232" i="8"/>
  <c r="E387" i="4"/>
  <c r="H400" i="4"/>
  <c r="H402" i="4"/>
  <c r="I402" i="4" s="1"/>
  <c r="K402" i="4" s="1"/>
  <c r="A402" i="4" s="1"/>
  <c r="H404" i="4"/>
  <c r="I404" i="4" s="1"/>
  <c r="K404" i="4" s="1"/>
  <c r="A404" i="4" s="1"/>
  <c r="H350" i="4"/>
  <c r="H162" i="4"/>
  <c r="I162" i="4" s="1"/>
  <c r="K162" i="4" s="1"/>
  <c r="A162" i="4" s="1"/>
  <c r="H164" i="4"/>
  <c r="E179" i="4"/>
  <c r="G148" i="8"/>
  <c r="G150" i="8" s="1"/>
  <c r="H182" i="4"/>
  <c r="I182" i="4" s="1"/>
  <c r="K182" i="4" s="1"/>
  <c r="A182" i="4" s="1"/>
  <c r="H189" i="4"/>
  <c r="I189" i="4" s="1"/>
  <c r="K189" i="4" s="1"/>
  <c r="A189" i="4" s="1"/>
  <c r="G162" i="8"/>
  <c r="H196" i="4"/>
  <c r="I196" i="4" s="1"/>
  <c r="K196" i="4" s="1"/>
  <c r="A196" i="4" s="1"/>
  <c r="H200" i="4"/>
  <c r="I200" i="4" s="1"/>
  <c r="K200" i="4" s="1"/>
  <c r="A200" i="4" s="1"/>
  <c r="H210" i="4"/>
  <c r="I210" i="4" s="1"/>
  <c r="H211" i="4"/>
  <c r="H110" i="4"/>
  <c r="H111" i="4"/>
  <c r="I111" i="4" s="1"/>
  <c r="K111" i="4" s="1"/>
  <c r="A111" i="4" s="1"/>
  <c r="H112" i="4"/>
  <c r="I112" i="4" s="1"/>
  <c r="K112" i="4" s="1"/>
  <c r="A112" i="4" s="1"/>
  <c r="H113" i="4"/>
  <c r="I113" i="4" s="1"/>
  <c r="K113" i="4" s="1"/>
  <c r="A113" i="4" s="1"/>
  <c r="H114" i="4"/>
  <c r="I114" i="4" s="1"/>
  <c r="K114" i="4" s="1"/>
  <c r="A114" i="4" s="1"/>
  <c r="H115" i="4"/>
  <c r="I115" i="4" s="1"/>
  <c r="K115" i="4" s="1"/>
  <c r="A115" i="4" s="1"/>
  <c r="H139" i="4"/>
  <c r="I139" i="4" s="1"/>
  <c r="K139" i="4" s="1"/>
  <c r="A139" i="4" s="1"/>
  <c r="H140" i="4"/>
  <c r="I140" i="4" s="1"/>
  <c r="K140" i="4" s="1"/>
  <c r="A140" i="4" s="1"/>
  <c r="H141" i="4"/>
  <c r="I141" i="4" s="1"/>
  <c r="K141" i="4" s="1"/>
  <c r="A141" i="4" s="1"/>
  <c r="H142" i="4"/>
  <c r="I142" i="4" s="1"/>
  <c r="K142" i="4" s="1"/>
  <c r="A142" i="4" s="1"/>
  <c r="H143" i="4"/>
  <c r="I143" i="4" s="1"/>
  <c r="K143" i="4" s="1"/>
  <c r="A143" i="4" s="1"/>
  <c r="H149" i="4"/>
  <c r="I149" i="4" s="1"/>
  <c r="K149" i="4" s="1"/>
  <c r="A149" i="4" s="1"/>
  <c r="H150" i="4"/>
  <c r="I150" i="4" s="1"/>
  <c r="K150" i="4" s="1"/>
  <c r="A150" i="4" s="1"/>
  <c r="F63" i="7"/>
  <c r="F1515" i="8" s="1"/>
  <c r="G1515" i="8" s="1"/>
  <c r="G1520" i="8" s="1"/>
  <c r="G1521" i="8" s="1"/>
  <c r="E1131" i="4"/>
  <c r="K1131" i="4" s="1"/>
  <c r="K1135" i="4"/>
  <c r="K1965" i="4"/>
  <c r="F45" i="7"/>
  <c r="F727" i="8" s="1"/>
  <c r="G727" i="8" s="1"/>
  <c r="F61" i="7"/>
  <c r="F59" i="7"/>
  <c r="F3015" i="8" s="1"/>
  <c r="G3015" i="8" s="1"/>
  <c r="G3017" i="8" s="1"/>
  <c r="G3018" i="8" s="1"/>
  <c r="F55" i="7"/>
  <c r="F2570" i="8" s="1"/>
  <c r="G2570" i="8" s="1"/>
  <c r="G2572" i="8" s="1"/>
  <c r="G2573" i="8" s="1"/>
  <c r="F54" i="7"/>
  <c r="F2580" i="8" s="1"/>
  <c r="G2580" i="8" s="1"/>
  <c r="G2582" i="8" s="1"/>
  <c r="G2583" i="8" s="1"/>
  <c r="F53" i="7"/>
  <c r="F2590" i="8" s="1"/>
  <c r="G2590" i="8" s="1"/>
  <c r="G2592" i="8" s="1"/>
  <c r="G2593" i="8" s="1"/>
  <c r="F52" i="7"/>
  <c r="F2600" i="8" s="1"/>
  <c r="G2600" i="8" s="1"/>
  <c r="G2602" i="8" s="1"/>
  <c r="G2603" i="8" s="1"/>
  <c r="F56" i="7"/>
  <c r="F2610" i="8" s="1"/>
  <c r="G2610" i="8" s="1"/>
  <c r="G2612" i="8" s="1"/>
  <c r="G2613" i="8" s="1"/>
  <c r="H73" i="7"/>
  <c r="J73" i="7"/>
  <c r="L73" i="7"/>
  <c r="H72" i="7"/>
  <c r="J72" i="7"/>
  <c r="L72" i="7"/>
  <c r="H1283" i="4"/>
  <c r="I1283" i="4" s="1"/>
  <c r="K1283" i="4" s="1"/>
  <c r="H1282" i="4"/>
  <c r="I1282" i="4" s="1"/>
  <c r="K1282" i="4" s="1"/>
  <c r="H1281" i="4"/>
  <c r="I1281" i="4" s="1"/>
  <c r="K1281" i="4" s="1"/>
  <c r="H1280" i="4"/>
  <c r="I1280" i="4" s="1"/>
  <c r="K1280" i="4" s="1"/>
  <c r="H1279" i="4"/>
  <c r="I1279" i="4" s="1"/>
  <c r="K1279" i="4" s="1"/>
  <c r="H1278" i="4"/>
  <c r="I1278" i="4" s="1"/>
  <c r="K1278" i="4" s="1"/>
  <c r="L37" i="7"/>
  <c r="F37" i="7" s="1"/>
  <c r="L38" i="7"/>
  <c r="J18" i="7"/>
  <c r="F18" i="7" s="1"/>
  <c r="F2369" i="8" s="1"/>
  <c r="G2369" i="8" s="1"/>
  <c r="G2371" i="8" s="1"/>
  <c r="G2372" i="8" s="1"/>
  <c r="L68" i="7"/>
  <c r="L67" i="7"/>
  <c r="L36" i="7"/>
  <c r="L35" i="7"/>
  <c r="J34" i="7"/>
  <c r="L34" i="7"/>
  <c r="F70" i="7"/>
  <c r="F2777" i="8" s="1"/>
  <c r="G2777" i="8" s="1"/>
  <c r="G2779" i="8" s="1"/>
  <c r="G2780" i="8" s="1"/>
  <c r="H2373" i="4"/>
  <c r="H2374" i="4"/>
  <c r="I2374" i="4" s="1"/>
  <c r="K2374" i="4" s="1"/>
  <c r="H2375" i="4"/>
  <c r="I2375" i="4" s="1"/>
  <c r="K2375" i="4" s="1"/>
  <c r="H2376" i="4"/>
  <c r="I2376" i="4" s="1"/>
  <c r="K2376" i="4" s="1"/>
  <c r="H2377" i="4"/>
  <c r="I2377" i="4" s="1"/>
  <c r="K2377" i="4" s="1"/>
  <c r="F13" i="7"/>
  <c r="F2255" i="8" s="1"/>
  <c r="G2255" i="8" s="1"/>
  <c r="G2260" i="8" s="1"/>
  <c r="G2261" i="8" s="1"/>
  <c r="H1591" i="4"/>
  <c r="I1591" i="4" s="1"/>
  <c r="H1592" i="4"/>
  <c r="I1592" i="4" s="1"/>
  <c r="K1592" i="4" s="1"/>
  <c r="H1593" i="4"/>
  <c r="I1593" i="4" s="1"/>
  <c r="K1593" i="4" s="1"/>
  <c r="H1594" i="4"/>
  <c r="I1594" i="4" s="1"/>
  <c r="K1594" i="4" s="1"/>
  <c r="H1595" i="4"/>
  <c r="I1595" i="4" s="1"/>
  <c r="K1595" i="4" s="1"/>
  <c r="H1596" i="4"/>
  <c r="I1596" i="4" s="1"/>
  <c r="K1596" i="4" s="1"/>
  <c r="H1597" i="4"/>
  <c r="I1597" i="4" s="1"/>
  <c r="H1598" i="4"/>
  <c r="I1598" i="4" s="1"/>
  <c r="K1598" i="4" s="1"/>
  <c r="H1601" i="4"/>
  <c r="I1601" i="4" s="1"/>
  <c r="K1601" i="4" s="1"/>
  <c r="H1602" i="4"/>
  <c r="I1602" i="4" s="1"/>
  <c r="K1602" i="4" s="1"/>
  <c r="H1603" i="4"/>
  <c r="I1603" i="4" s="1"/>
  <c r="K1603" i="4" s="1"/>
  <c r="H1604" i="4"/>
  <c r="I1604" i="4" s="1"/>
  <c r="K1604" i="4" s="1"/>
  <c r="H1605" i="4"/>
  <c r="I1605" i="4" s="1"/>
  <c r="K1605" i="4" s="1"/>
  <c r="H1606" i="4"/>
  <c r="I1606" i="4" s="1"/>
  <c r="K1606" i="4" s="1"/>
  <c r="H1607" i="4"/>
  <c r="I1607" i="4" s="1"/>
  <c r="K1607" i="4" s="1"/>
  <c r="H1608" i="4"/>
  <c r="I1608" i="4" s="1"/>
  <c r="K1608" i="4" s="1"/>
  <c r="H1609" i="4"/>
  <c r="I1609" i="4" s="1"/>
  <c r="K1609" i="4" s="1"/>
  <c r="H1610" i="4"/>
  <c r="I1610" i="4" s="1"/>
  <c r="K1610" i="4" s="1"/>
  <c r="H1611" i="4"/>
  <c r="I1611" i="4" s="1"/>
  <c r="K1611" i="4" s="1"/>
  <c r="H1612" i="4"/>
  <c r="I1612" i="4" s="1"/>
  <c r="K1612" i="4" s="1"/>
  <c r="H1615" i="4"/>
  <c r="I1615" i="4" s="1"/>
  <c r="K1615" i="4" s="1"/>
  <c r="H1616" i="4"/>
  <c r="I1616" i="4" s="1"/>
  <c r="K1616" i="4" s="1"/>
  <c r="H1617" i="4"/>
  <c r="I1617" i="4" s="1"/>
  <c r="K1617" i="4" s="1"/>
  <c r="H1620" i="4"/>
  <c r="I1620" i="4" s="1"/>
  <c r="K1620" i="4" s="1"/>
  <c r="H1622" i="4"/>
  <c r="I1622" i="4" s="1"/>
  <c r="K1622" i="4" s="1"/>
  <c r="H1625" i="4"/>
  <c r="I1625" i="4" s="1"/>
  <c r="K1625" i="4" s="1"/>
  <c r="H1635" i="4"/>
  <c r="H1659" i="4"/>
  <c r="I1659" i="4" s="1"/>
  <c r="K1659" i="4" s="1"/>
  <c r="H1660" i="4"/>
  <c r="I1660" i="4" s="1"/>
  <c r="K1660" i="4" s="1"/>
  <c r="H1679" i="4"/>
  <c r="I1679" i="4" s="1"/>
  <c r="K1679" i="4" s="1"/>
  <c r="H1680" i="4"/>
  <c r="I1680" i="4" s="1"/>
  <c r="K1680" i="4" s="1"/>
  <c r="H1681" i="4"/>
  <c r="I1681" i="4" s="1"/>
  <c r="K1681" i="4" s="1"/>
  <c r="F31" i="7"/>
  <c r="F2244" i="8" s="1"/>
  <c r="G2244" i="8" s="1"/>
  <c r="G2246" i="8" s="1"/>
  <c r="G2247" i="8" s="1"/>
  <c r="F48" i="7"/>
  <c r="F2268" i="8" s="1"/>
  <c r="G2268" i="8" s="1"/>
  <c r="G2273" i="8" s="1"/>
  <c r="G2274" i="8" s="1"/>
  <c r="H1695" i="4"/>
  <c r="I1695" i="4" s="1"/>
  <c r="K1695" i="4" s="1"/>
  <c r="H1696" i="4"/>
  <c r="I1696" i="4" s="1"/>
  <c r="K1696" i="4" s="1"/>
  <c r="H1697" i="4"/>
  <c r="I1697" i="4" s="1"/>
  <c r="K1697" i="4" s="1"/>
  <c r="H1698" i="4"/>
  <c r="I1698" i="4" s="1"/>
  <c r="K1698" i="4" s="1"/>
  <c r="F43" i="7"/>
  <c r="F2283" i="8" s="1"/>
  <c r="G2283" i="8" s="1"/>
  <c r="G2285" i="8" s="1"/>
  <c r="G2286" i="8" s="1"/>
  <c r="F42" i="7"/>
  <c r="F2295" i="8" s="1"/>
  <c r="G2295" i="8" s="1"/>
  <c r="G2297" i="8" s="1"/>
  <c r="G2298" i="8" s="1"/>
  <c r="F44" i="7"/>
  <c r="F2307" i="8" s="1"/>
  <c r="G2307" i="8" s="1"/>
  <c r="G2309" i="8" s="1"/>
  <c r="G2310" i="8" s="1"/>
  <c r="F46" i="7"/>
  <c r="F2318" i="8" s="1"/>
  <c r="G2318" i="8" s="1"/>
  <c r="F47" i="7"/>
  <c r="F2319" i="8" s="1"/>
  <c r="G2319" i="8" s="1"/>
  <c r="H1704" i="4"/>
  <c r="I1704" i="4" s="1"/>
  <c r="K1704" i="4" s="1"/>
  <c r="H1705" i="4"/>
  <c r="I1705" i="4" s="1"/>
  <c r="K1705" i="4" s="1"/>
  <c r="H1706" i="4"/>
  <c r="I1706" i="4" s="1"/>
  <c r="K1706" i="4" s="1"/>
  <c r="H21" i="7"/>
  <c r="F21" i="7" s="1"/>
  <c r="F2333" i="8" s="1"/>
  <c r="G2333" i="8" s="1"/>
  <c r="G2335" i="8" s="1"/>
  <c r="G2336" i="8" s="1"/>
  <c r="H20" i="7"/>
  <c r="F20" i="7" s="1"/>
  <c r="F2345" i="8" s="1"/>
  <c r="G2345" i="8" s="1"/>
  <c r="G2347" i="8" s="1"/>
  <c r="G2348" i="8" s="1"/>
  <c r="H19" i="7"/>
  <c r="F19" i="7" s="1"/>
  <c r="F2357" i="8" s="1"/>
  <c r="G2357" i="8" s="1"/>
  <c r="G2359" i="8" s="1"/>
  <c r="G2360" i="8" s="1"/>
  <c r="H1713" i="4"/>
  <c r="I1713" i="4" s="1"/>
  <c r="K1713" i="4" s="1"/>
  <c r="H1719" i="4"/>
  <c r="I1719" i="4" s="1"/>
  <c r="K1719" i="4" s="1"/>
  <c r="H1722" i="4"/>
  <c r="I1722" i="4" s="1"/>
  <c r="K1722" i="4" s="1"/>
  <c r="H1725" i="4"/>
  <c r="I1725" i="4" s="1"/>
  <c r="K1725" i="4" s="1"/>
  <c r="H1727" i="4"/>
  <c r="I1727" i="4" s="1"/>
  <c r="K1727" i="4" s="1"/>
  <c r="H1730" i="4"/>
  <c r="I1730" i="4" s="1"/>
  <c r="K1730" i="4" s="1"/>
  <c r="H1731" i="4"/>
  <c r="I1731" i="4" s="1"/>
  <c r="K1731" i="4" s="1"/>
  <c r="H1732" i="4"/>
  <c r="I1732" i="4" s="1"/>
  <c r="K1732" i="4" s="1"/>
  <c r="H1734" i="4"/>
  <c r="I1734" i="4" s="1"/>
  <c r="K1734" i="4" s="1"/>
  <c r="H1735" i="4"/>
  <c r="I1735" i="4" s="1"/>
  <c r="K1735" i="4" s="1"/>
  <c r="H1736" i="4"/>
  <c r="I1736" i="4" s="1"/>
  <c r="K1736" i="4" s="1"/>
  <c r="H1737" i="4"/>
  <c r="I1737" i="4" s="1"/>
  <c r="K1737" i="4" s="1"/>
  <c r="H1739" i="4"/>
  <c r="I1739" i="4" s="1"/>
  <c r="K1739" i="4" s="1"/>
  <c r="H1742" i="4"/>
  <c r="I1742" i="4" s="1"/>
  <c r="K1742" i="4" s="1"/>
  <c r="H1743" i="4"/>
  <c r="I1743" i="4" s="1"/>
  <c r="K1743" i="4" s="1"/>
  <c r="H1744" i="4"/>
  <c r="I1744" i="4" s="1"/>
  <c r="K1744" i="4" s="1"/>
  <c r="H1745" i="4"/>
  <c r="I1745" i="4" s="1"/>
  <c r="K1745" i="4" s="1"/>
  <c r="H1746" i="4"/>
  <c r="I1746" i="4" s="1"/>
  <c r="K1746" i="4" s="1"/>
  <c r="H1747" i="4"/>
  <c r="I1747" i="4" s="1"/>
  <c r="K1747" i="4" s="1"/>
  <c r="H1750" i="4"/>
  <c r="I1750" i="4" s="1"/>
  <c r="K1750" i="4" s="1"/>
  <c r="H1751" i="4"/>
  <c r="I1751" i="4" s="1"/>
  <c r="K1751" i="4" s="1"/>
  <c r="H1752" i="4"/>
  <c r="I1752" i="4" s="1"/>
  <c r="K1752" i="4" s="1"/>
  <c r="H1753" i="4"/>
  <c r="I1753" i="4" s="1"/>
  <c r="K1753" i="4" s="1"/>
  <c r="H1756" i="4"/>
  <c r="I1756" i="4" s="1"/>
  <c r="K1756" i="4" s="1"/>
  <c r="H1758" i="4"/>
  <c r="I1758" i="4" s="1"/>
  <c r="K1758" i="4" s="1"/>
  <c r="H1760" i="4"/>
  <c r="I1760" i="4" s="1"/>
  <c r="K1760" i="4" s="1"/>
  <c r="H1762" i="4"/>
  <c r="I1762" i="4" s="1"/>
  <c r="K1762" i="4" s="1"/>
  <c r="H1764" i="4"/>
  <c r="I1764" i="4" s="1"/>
  <c r="K1764" i="4" s="1"/>
  <c r="H1766" i="4"/>
  <c r="I1766" i="4" s="1"/>
  <c r="K1766" i="4" s="1"/>
  <c r="H1769" i="4"/>
  <c r="I1769" i="4" s="1"/>
  <c r="K1769" i="4" s="1"/>
  <c r="H1778" i="4"/>
  <c r="I1778" i="4" s="1"/>
  <c r="K1778" i="4" s="1"/>
  <c r="H1780" i="4"/>
  <c r="I1780" i="4" s="1"/>
  <c r="K1780" i="4" s="1"/>
  <c r="H1782" i="4"/>
  <c r="I1782" i="4" s="1"/>
  <c r="K1782" i="4" s="1"/>
  <c r="H1785" i="4"/>
  <c r="I1785" i="4" s="1"/>
  <c r="K1785" i="4" s="1"/>
  <c r="H1787" i="4"/>
  <c r="I1787" i="4" s="1"/>
  <c r="K1787" i="4" s="1"/>
  <c r="H1789" i="4"/>
  <c r="I1789" i="4" s="1"/>
  <c r="K1789" i="4" s="1"/>
  <c r="H1791" i="4"/>
  <c r="I1791" i="4" s="1"/>
  <c r="K1791" i="4" s="1"/>
  <c r="H1793" i="4"/>
  <c r="I1793" i="4" s="1"/>
  <c r="K1793" i="4" s="1"/>
  <c r="H1796" i="4"/>
  <c r="I1796" i="4" s="1"/>
  <c r="K1796" i="4" s="1"/>
  <c r="H1798" i="4"/>
  <c r="I1798" i="4" s="1"/>
  <c r="K1798" i="4" s="1"/>
  <c r="H1800" i="4"/>
  <c r="I1800" i="4" s="1"/>
  <c r="K1800" i="4" s="1"/>
  <c r="H1802" i="4"/>
  <c r="I1802" i="4" s="1"/>
  <c r="K1802" i="4" s="1"/>
  <c r="H1805" i="4"/>
  <c r="I1805" i="4" s="1"/>
  <c r="K1805" i="4" s="1"/>
  <c r="H1807" i="4"/>
  <c r="I1807" i="4" s="1"/>
  <c r="K1807" i="4" s="1"/>
  <c r="H1809" i="4"/>
  <c r="I1809" i="4" s="1"/>
  <c r="K1809" i="4" s="1"/>
  <c r="H1811" i="4"/>
  <c r="I1811" i="4" s="1"/>
  <c r="K1811" i="4" s="1"/>
  <c r="H1813" i="4"/>
  <c r="I1813" i="4" s="1"/>
  <c r="K1813" i="4" s="1"/>
  <c r="H1815" i="4"/>
  <c r="I1815" i="4" s="1"/>
  <c r="K1815" i="4" s="1"/>
  <c r="H1818" i="4"/>
  <c r="I1818" i="4" s="1"/>
  <c r="K1818" i="4" s="1"/>
  <c r="H1820" i="4"/>
  <c r="I1820" i="4" s="1"/>
  <c r="K1820" i="4" s="1"/>
  <c r="H1822" i="4"/>
  <c r="I1822" i="4" s="1"/>
  <c r="K1822" i="4" s="1"/>
  <c r="H1824" i="4"/>
  <c r="I1824" i="4" s="1"/>
  <c r="K1824" i="4" s="1"/>
  <c r="H1827" i="4"/>
  <c r="I1827" i="4" s="1"/>
  <c r="K1827" i="4" s="1"/>
  <c r="H1829" i="4"/>
  <c r="I1829" i="4" s="1"/>
  <c r="K1829" i="4" s="1"/>
  <c r="H1831" i="4"/>
  <c r="I1831" i="4" s="1"/>
  <c r="K1831" i="4" s="1"/>
  <c r="H1833" i="4"/>
  <c r="I1833" i="4" s="1"/>
  <c r="K1833" i="4" s="1"/>
  <c r="H1835" i="4"/>
  <c r="I1835" i="4" s="1"/>
  <c r="K1835" i="4" s="1"/>
  <c r="H1837" i="4"/>
  <c r="I1837" i="4" s="1"/>
  <c r="K1837" i="4" s="1"/>
  <c r="H1839" i="4"/>
  <c r="I1839" i="4" s="1"/>
  <c r="K1839" i="4" s="1"/>
  <c r="H1842" i="4"/>
  <c r="F50" i="7"/>
  <c r="F2381" i="8" s="1"/>
  <c r="G2381" i="8" s="1"/>
  <c r="G2383" i="8" s="1"/>
  <c r="G2384" i="8" s="1"/>
  <c r="F60" i="7"/>
  <c r="F2393" i="8" s="1"/>
  <c r="G2393" i="8" s="1"/>
  <c r="G2395" i="8" s="1"/>
  <c r="G2396" i="8" s="1"/>
  <c r="F62" i="7"/>
  <c r="F2418" i="8" s="1"/>
  <c r="G2418" i="8" s="1"/>
  <c r="G2420" i="8" s="1"/>
  <c r="G2421" i="8" s="1"/>
  <c r="H1849" i="4"/>
  <c r="I1849" i="4" s="1"/>
  <c r="K1849" i="4" s="1"/>
  <c r="H1850" i="4"/>
  <c r="I1850" i="4" s="1"/>
  <c r="K1850" i="4" s="1"/>
  <c r="H1851" i="4"/>
  <c r="I1851" i="4" s="1"/>
  <c r="K1851" i="4" s="1"/>
  <c r="H1853" i="4"/>
  <c r="I1853" i="4" s="1"/>
  <c r="K1853" i="4" s="1"/>
  <c r="H1854" i="4"/>
  <c r="I1854" i="4" s="1"/>
  <c r="K1854" i="4" s="1"/>
  <c r="H1855" i="4"/>
  <c r="I1855" i="4" s="1"/>
  <c r="K1855" i="4" s="1"/>
  <c r="H1864" i="4"/>
  <c r="I1864" i="4" s="1"/>
  <c r="K1864" i="4" s="1"/>
  <c r="H1865" i="4"/>
  <c r="I1865" i="4" s="1"/>
  <c r="K1865" i="4" s="1"/>
  <c r="J38" i="7"/>
  <c r="F16" i="7"/>
  <c r="F2454" i="8" s="1"/>
  <c r="G2454" i="8" s="1"/>
  <c r="G2456" i="8" s="1"/>
  <c r="G2457" i="8" s="1"/>
  <c r="F65" i="7"/>
  <c r="F17" i="7"/>
  <c r="F2513" i="8" s="1"/>
  <c r="H1878" i="4"/>
  <c r="I1878" i="4" s="1"/>
  <c r="K1878" i="4" s="1"/>
  <c r="H1879" i="4"/>
  <c r="I1879" i="4" s="1"/>
  <c r="K1879" i="4" s="1"/>
  <c r="F15" i="7"/>
  <c r="F2525" i="8" s="1"/>
  <c r="G2525" i="8" s="1"/>
  <c r="G2527" i="8" s="1"/>
  <c r="G2528" i="8" s="1"/>
  <c r="F22" i="7"/>
  <c r="F2549" i="8" s="1"/>
  <c r="G2549" i="8" s="1"/>
  <c r="G2551" i="8" s="1"/>
  <c r="G2552" i="8" s="1"/>
  <c r="H1888" i="4"/>
  <c r="I1888" i="4" s="1"/>
  <c r="K1888" i="4" s="1"/>
  <c r="H1889" i="4"/>
  <c r="I1889" i="4" s="1"/>
  <c r="K1889" i="4" s="1"/>
  <c r="H1890" i="4"/>
  <c r="I1890" i="4" s="1"/>
  <c r="K1890" i="4" s="1"/>
  <c r="H1893" i="4"/>
  <c r="I1893" i="4" s="1"/>
  <c r="K1893" i="4" s="1"/>
  <c r="H1894" i="4"/>
  <c r="I1894" i="4" s="1"/>
  <c r="K1894" i="4" s="1"/>
  <c r="H1897" i="4"/>
  <c r="I1897" i="4" s="1"/>
  <c r="K1897" i="4" s="1"/>
  <c r="H1898" i="4"/>
  <c r="I1898" i="4" s="1"/>
  <c r="K1898" i="4" s="1"/>
  <c r="H1115" i="4"/>
  <c r="H1116" i="4"/>
  <c r="I1116" i="4" s="1"/>
  <c r="K1116" i="4" s="1"/>
  <c r="H1117" i="4"/>
  <c r="I1117" i="4" s="1"/>
  <c r="K1117" i="4" s="1"/>
  <c r="H1118" i="4"/>
  <c r="I1118" i="4" s="1"/>
  <c r="K1118" i="4" s="1"/>
  <c r="H1119" i="4"/>
  <c r="I1119" i="4" s="1"/>
  <c r="K1119" i="4" s="1"/>
  <c r="H1120" i="4"/>
  <c r="I1120" i="4" s="1"/>
  <c r="K1120" i="4" s="1"/>
  <c r="H1121" i="4"/>
  <c r="I1121" i="4" s="1"/>
  <c r="K1121" i="4" s="1"/>
  <c r="H1122" i="4"/>
  <c r="I1122" i="4" s="1"/>
  <c r="K1122" i="4" s="1"/>
  <c r="H1123" i="4"/>
  <c r="I1123" i="4" s="1"/>
  <c r="K1123" i="4" s="1"/>
  <c r="H1124" i="4"/>
  <c r="I1124" i="4" s="1"/>
  <c r="K1124" i="4" s="1"/>
  <c r="H1125" i="4"/>
  <c r="I1125" i="4" s="1"/>
  <c r="K1125" i="4" s="1"/>
  <c r="H1126" i="4"/>
  <c r="I1126" i="4" s="1"/>
  <c r="K1126" i="4" s="1"/>
  <c r="H1127" i="4"/>
  <c r="I1127" i="4" s="1"/>
  <c r="K1127" i="4" s="1"/>
  <c r="K1132" i="4"/>
  <c r="K1133" i="4"/>
  <c r="K1134" i="4"/>
  <c r="H1138" i="4"/>
  <c r="I1138" i="4" s="1"/>
  <c r="K1138" i="4" s="1"/>
  <c r="H1148" i="4"/>
  <c r="I1148" i="4" s="1"/>
  <c r="K1148" i="4" s="1"/>
  <c r="H1149" i="4"/>
  <c r="I1149" i="4" s="1"/>
  <c r="K1149" i="4" s="1"/>
  <c r="H1171" i="4"/>
  <c r="I1171" i="4" s="1"/>
  <c r="K1171" i="4" s="1"/>
  <c r="H1172" i="4"/>
  <c r="I1172" i="4" s="1"/>
  <c r="K1172" i="4" s="1"/>
  <c r="H1173" i="4"/>
  <c r="I1173" i="4" s="1"/>
  <c r="K1173" i="4" s="1"/>
  <c r="H1174" i="4"/>
  <c r="I1174" i="4" s="1"/>
  <c r="K1174" i="4" s="1"/>
  <c r="H1177" i="4"/>
  <c r="I1177" i="4" s="1"/>
  <c r="K1177" i="4" s="1"/>
  <c r="H1178" i="4"/>
  <c r="I1178" i="4" s="1"/>
  <c r="K1178" i="4" s="1"/>
  <c r="H1179" i="4"/>
  <c r="I1179" i="4" s="1"/>
  <c r="K1179" i="4" s="1"/>
  <c r="H1180" i="4"/>
  <c r="I1180" i="4" s="1"/>
  <c r="K1180" i="4" s="1"/>
  <c r="H1181" i="4"/>
  <c r="I1181" i="4" s="1"/>
  <c r="K1181" i="4" s="1"/>
  <c r="H1182" i="4"/>
  <c r="I1182" i="4" s="1"/>
  <c r="K1182" i="4" s="1"/>
  <c r="H1183" i="4"/>
  <c r="I1183" i="4" s="1"/>
  <c r="K1183" i="4" s="1"/>
  <c r="H1184" i="4"/>
  <c r="I1184" i="4" s="1"/>
  <c r="K1184" i="4" s="1"/>
  <c r="H1185" i="4"/>
  <c r="I1185" i="4" s="1"/>
  <c r="K1185" i="4" s="1"/>
  <c r="H1188" i="4"/>
  <c r="I1188" i="4" s="1"/>
  <c r="K1188" i="4" s="1"/>
  <c r="H1189" i="4"/>
  <c r="I1189" i="4" s="1"/>
  <c r="K1189" i="4" s="1"/>
  <c r="H1190" i="4"/>
  <c r="I1190" i="4" s="1"/>
  <c r="K1190" i="4" s="1"/>
  <c r="H1191" i="4"/>
  <c r="I1191" i="4" s="1"/>
  <c r="K1191" i="4" s="1"/>
  <c r="H1192" i="4"/>
  <c r="I1192" i="4" s="1"/>
  <c r="K1192" i="4" s="1"/>
  <c r="H1196" i="4"/>
  <c r="I1196" i="4" s="1"/>
  <c r="K1196" i="4" s="1"/>
  <c r="H1206" i="4"/>
  <c r="I1206" i="4" s="1"/>
  <c r="K1206" i="4" s="1"/>
  <c r="H1207" i="4"/>
  <c r="I1207" i="4" s="1"/>
  <c r="K1207" i="4" s="1"/>
  <c r="H1208" i="4"/>
  <c r="I1208" i="4" s="1"/>
  <c r="K1208" i="4" s="1"/>
  <c r="H1209" i="4"/>
  <c r="I1209" i="4" s="1"/>
  <c r="K1209" i="4" s="1"/>
  <c r="H1210" i="4"/>
  <c r="I1210" i="4" s="1"/>
  <c r="K1210" i="4" s="1"/>
  <c r="H1211" i="4"/>
  <c r="I1211" i="4" s="1"/>
  <c r="K1211" i="4" s="1"/>
  <c r="H1212" i="4"/>
  <c r="I1212" i="4" s="1"/>
  <c r="K1212" i="4" s="1"/>
  <c r="H1221" i="4"/>
  <c r="I1221" i="4" s="1"/>
  <c r="K1221" i="4" s="1"/>
  <c r="H1222" i="4"/>
  <c r="I1222" i="4" s="1"/>
  <c r="K1222" i="4" s="1"/>
  <c r="H1223" i="4"/>
  <c r="I1223" i="4" s="1"/>
  <c r="K1223" i="4" s="1"/>
  <c r="H1225" i="4"/>
  <c r="I1225" i="4" s="1"/>
  <c r="K1225" i="4" s="1"/>
  <c r="H1234" i="4"/>
  <c r="I1234" i="4" s="1"/>
  <c r="K1234" i="4" s="1"/>
  <c r="H1241" i="4"/>
  <c r="I1241" i="4" s="1"/>
  <c r="K1241" i="4" s="1"/>
  <c r="H1245" i="4"/>
  <c r="I1245" i="4" s="1"/>
  <c r="K1245" i="4" s="1"/>
  <c r="H1247" i="4"/>
  <c r="I1247" i="4" s="1"/>
  <c r="K1247" i="4" s="1"/>
  <c r="H1248" i="4"/>
  <c r="I1248" i="4" s="1"/>
  <c r="K1248" i="4" s="1"/>
  <c r="H1249" i="4"/>
  <c r="I1249" i="4" s="1"/>
  <c r="K1249" i="4" s="1"/>
  <c r="H1250" i="4"/>
  <c r="I1250" i="4" s="1"/>
  <c r="K1250" i="4" s="1"/>
  <c r="H1251" i="4"/>
  <c r="I1251" i="4" s="1"/>
  <c r="K1251" i="4" s="1"/>
  <c r="H1252" i="4"/>
  <c r="I1252" i="4" s="1"/>
  <c r="K1252" i="4" s="1"/>
  <c r="H1259" i="4"/>
  <c r="I1259" i="4" s="1"/>
  <c r="K1259" i="4" s="1"/>
  <c r="H1260" i="4"/>
  <c r="I1260" i="4" s="1"/>
  <c r="K1260" i="4" s="1"/>
  <c r="H1261" i="4"/>
  <c r="I1261" i="4" s="1"/>
  <c r="K1261" i="4" s="1"/>
  <c r="H1262" i="4"/>
  <c r="I1262" i="4" s="1"/>
  <c r="K1262" i="4" s="1"/>
  <c r="H1263" i="4"/>
  <c r="I1263" i="4" s="1"/>
  <c r="K1263" i="4" s="1"/>
  <c r="H1264" i="4"/>
  <c r="I1264" i="4" s="1"/>
  <c r="K1264" i="4" s="1"/>
  <c r="H1265" i="4"/>
  <c r="I1265" i="4" s="1"/>
  <c r="K1265" i="4" s="1"/>
  <c r="H1285" i="4"/>
  <c r="I1285" i="4" s="1"/>
  <c r="K1285" i="4" s="1"/>
  <c r="H1286" i="4"/>
  <c r="I1286" i="4" s="1"/>
  <c r="K1286" i="4" s="1"/>
  <c r="H1287" i="4"/>
  <c r="I1287" i="4" s="1"/>
  <c r="K1287" i="4" s="1"/>
  <c r="H1288" i="4"/>
  <c r="I1288" i="4" s="1"/>
  <c r="K1288" i="4" s="1"/>
  <c r="H1289" i="4"/>
  <c r="I1289" i="4" s="1"/>
  <c r="K1289" i="4" s="1"/>
  <c r="H1290" i="4"/>
  <c r="I1290" i="4" s="1"/>
  <c r="K1290" i="4" s="1"/>
  <c r="H1293" i="4"/>
  <c r="I1293" i="4" s="1"/>
  <c r="K1293" i="4" s="1"/>
  <c r="H1294" i="4"/>
  <c r="I1294" i="4" s="1"/>
  <c r="K1294" i="4" s="1"/>
  <c r="H1295" i="4"/>
  <c r="I1295" i="4" s="1"/>
  <c r="K1295" i="4" s="1"/>
  <c r="H1296" i="4"/>
  <c r="I1296" i="4" s="1"/>
  <c r="K1296" i="4" s="1"/>
  <c r="H1297" i="4"/>
  <c r="I1297" i="4" s="1"/>
  <c r="K1297" i="4" s="1"/>
  <c r="H1298" i="4"/>
  <c r="I1298" i="4" s="1"/>
  <c r="K1298" i="4" s="1"/>
  <c r="H1299" i="4"/>
  <c r="I1299" i="4" s="1"/>
  <c r="K1299" i="4" s="1"/>
  <c r="H1300" i="4"/>
  <c r="I1300" i="4" s="1"/>
  <c r="K1300" i="4" s="1"/>
  <c r="H1301" i="4"/>
  <c r="I1301" i="4" s="1"/>
  <c r="K1301" i="4" s="1"/>
  <c r="H1302" i="4"/>
  <c r="I1302" i="4" s="1"/>
  <c r="K1302" i="4" s="1"/>
  <c r="H1303" i="4"/>
  <c r="I1303" i="4" s="1"/>
  <c r="K1303" i="4" s="1"/>
  <c r="H1304" i="4"/>
  <c r="I1304" i="4" s="1"/>
  <c r="K1304" i="4" s="1"/>
  <c r="H1305" i="4"/>
  <c r="I1305" i="4" s="1"/>
  <c r="K1305" i="4" s="1"/>
  <c r="H1308" i="4"/>
  <c r="I1308" i="4" s="1"/>
  <c r="K1308" i="4" s="1"/>
  <c r="H1309" i="4"/>
  <c r="I1309" i="4" s="1"/>
  <c r="K1309" i="4" s="1"/>
  <c r="H1310" i="4"/>
  <c r="I1310" i="4" s="1"/>
  <c r="K1310" i="4" s="1"/>
  <c r="H1311" i="4"/>
  <c r="I1311" i="4" s="1"/>
  <c r="K1311" i="4" s="1"/>
  <c r="H1312" i="4"/>
  <c r="I1312" i="4" s="1"/>
  <c r="K1312" i="4" s="1"/>
  <c r="H1313" i="4"/>
  <c r="I1313" i="4" s="1"/>
  <c r="K1313" i="4" s="1"/>
  <c r="H1314" i="4"/>
  <c r="I1314" i="4" s="1"/>
  <c r="K1314" i="4" s="1"/>
  <c r="H1315" i="4"/>
  <c r="I1315" i="4" s="1"/>
  <c r="K1315" i="4" s="1"/>
  <c r="H1316" i="4"/>
  <c r="I1316" i="4" s="1"/>
  <c r="H1317" i="4"/>
  <c r="I1317" i="4" s="1"/>
  <c r="K1317" i="4" s="1"/>
  <c r="H1320" i="4"/>
  <c r="I1320" i="4" s="1"/>
  <c r="H1321" i="4"/>
  <c r="I1321" i="4" s="1"/>
  <c r="K1321" i="4" s="1"/>
  <c r="H1322" i="4"/>
  <c r="I1322" i="4" s="1"/>
  <c r="H1323" i="4"/>
  <c r="I1323" i="4" s="1"/>
  <c r="K1323" i="4" s="1"/>
  <c r="H1324" i="4"/>
  <c r="I1324" i="4" s="1"/>
  <c r="K1324" i="4" s="1"/>
  <c r="H1325" i="4"/>
  <c r="I1325" i="4" s="1"/>
  <c r="K1325" i="4" s="1"/>
  <c r="H1326" i="4"/>
  <c r="I1326" i="4" s="1"/>
  <c r="K1326" i="4" s="1"/>
  <c r="H1327" i="4"/>
  <c r="I1327" i="4" s="1"/>
  <c r="K1327" i="4" s="1"/>
  <c r="H1328" i="4"/>
  <c r="I1328" i="4" s="1"/>
  <c r="K1328" i="4" s="1"/>
  <c r="H1329" i="4"/>
  <c r="I1329" i="4" s="1"/>
  <c r="K1329" i="4" s="1"/>
  <c r="H1333" i="4"/>
  <c r="I1333" i="4" s="1"/>
  <c r="K1333" i="4" s="1"/>
  <c r="H1334" i="4"/>
  <c r="I1334" i="4" s="1"/>
  <c r="K1334" i="4" s="1"/>
  <c r="H1335" i="4"/>
  <c r="I1335" i="4" s="1"/>
  <c r="K1335" i="4" s="1"/>
  <c r="H1336" i="4"/>
  <c r="I1336" i="4" s="1"/>
  <c r="K1336" i="4" s="1"/>
  <c r="H1337" i="4"/>
  <c r="I1337" i="4" s="1"/>
  <c r="K1337" i="4" s="1"/>
  <c r="H1338" i="4"/>
  <c r="I1338" i="4" s="1"/>
  <c r="K1338" i="4" s="1"/>
  <c r="H1339" i="4"/>
  <c r="I1339" i="4" s="1"/>
  <c r="K1339" i="4" s="1"/>
  <c r="H1340" i="4"/>
  <c r="I1340" i="4" s="1"/>
  <c r="K1340" i="4" s="1"/>
  <c r="H1341" i="4"/>
  <c r="I1341" i="4" s="1"/>
  <c r="K1341" i="4" s="1"/>
  <c r="H1342" i="4"/>
  <c r="I1342" i="4" s="1"/>
  <c r="K1342" i="4" s="1"/>
  <c r="H1343" i="4"/>
  <c r="I1343" i="4" s="1"/>
  <c r="K1343" i="4" s="1"/>
  <c r="H1344" i="4"/>
  <c r="I1344" i="4" s="1"/>
  <c r="K1344" i="4" s="1"/>
  <c r="H1345" i="4"/>
  <c r="I1345" i="4" s="1"/>
  <c r="K1345" i="4" s="1"/>
  <c r="H1346" i="4"/>
  <c r="I1346" i="4" s="1"/>
  <c r="K1346" i="4" s="1"/>
  <c r="H1347" i="4"/>
  <c r="I1347" i="4" s="1"/>
  <c r="K1347" i="4" s="1"/>
  <c r="H1348" i="4"/>
  <c r="I1348" i="4" s="1"/>
  <c r="K1348" i="4" s="1"/>
  <c r="H1351" i="4"/>
  <c r="I1351" i="4" s="1"/>
  <c r="K1351" i="4" s="1"/>
  <c r="H1352" i="4"/>
  <c r="I1352" i="4" s="1"/>
  <c r="K1352" i="4" s="1"/>
  <c r="H1353" i="4"/>
  <c r="I1353" i="4" s="1"/>
  <c r="K1353" i="4" s="1"/>
  <c r="H1354" i="4"/>
  <c r="I1354" i="4" s="1"/>
  <c r="K1354" i="4" s="1"/>
  <c r="H1355" i="4"/>
  <c r="I1355" i="4" s="1"/>
  <c r="K1355" i="4" s="1"/>
  <c r="H1356" i="4"/>
  <c r="I1356" i="4" s="1"/>
  <c r="K1356" i="4" s="1"/>
  <c r="H1359" i="4"/>
  <c r="I1359" i="4" s="1"/>
  <c r="K1359" i="4" s="1"/>
  <c r="H1360" i="4"/>
  <c r="I1360" i="4" s="1"/>
  <c r="K1360" i="4" s="1"/>
  <c r="H1361" i="4"/>
  <c r="I1361" i="4" s="1"/>
  <c r="K1361" i="4" s="1"/>
  <c r="H1362" i="4"/>
  <c r="I1362" i="4" s="1"/>
  <c r="K1362" i="4" s="1"/>
  <c r="H1363" i="4"/>
  <c r="I1363" i="4" s="1"/>
  <c r="K1363" i="4" s="1"/>
  <c r="H1364" i="4"/>
  <c r="I1364" i="4" s="1"/>
  <c r="K1364" i="4" s="1"/>
  <c r="H1365" i="4"/>
  <c r="I1365" i="4" s="1"/>
  <c r="K1365" i="4" s="1"/>
  <c r="H1366" i="4"/>
  <c r="I1366" i="4" s="1"/>
  <c r="K1366" i="4" s="1"/>
  <c r="H1367" i="4"/>
  <c r="I1367" i="4" s="1"/>
  <c r="K1367" i="4" s="1"/>
  <c r="H1368" i="4"/>
  <c r="I1368" i="4" s="1"/>
  <c r="K1368" i="4" s="1"/>
  <c r="H1369" i="4"/>
  <c r="I1369" i="4" s="1"/>
  <c r="K1369" i="4" s="1"/>
  <c r="H1370" i="4"/>
  <c r="I1370" i="4" s="1"/>
  <c r="K1370" i="4" s="1"/>
  <c r="H1373" i="4"/>
  <c r="I1373" i="4" s="1"/>
  <c r="K1373" i="4" s="1"/>
  <c r="H1374" i="4"/>
  <c r="I1374" i="4" s="1"/>
  <c r="K1374" i="4" s="1"/>
  <c r="H1375" i="4"/>
  <c r="I1375" i="4" s="1"/>
  <c r="K1375" i="4" s="1"/>
  <c r="H1376" i="4"/>
  <c r="I1376" i="4" s="1"/>
  <c r="K1376" i="4" s="1"/>
  <c r="H1377" i="4"/>
  <c r="I1377" i="4" s="1"/>
  <c r="K1377" i="4" s="1"/>
  <c r="H1378" i="4"/>
  <c r="I1378" i="4" s="1"/>
  <c r="K1378" i="4" s="1"/>
  <c r="H1379" i="4"/>
  <c r="I1379" i="4" s="1"/>
  <c r="K1379" i="4" s="1"/>
  <c r="H1380" i="4"/>
  <c r="I1380" i="4" s="1"/>
  <c r="K1380" i="4" s="1"/>
  <c r="H1381" i="4"/>
  <c r="I1381" i="4" s="1"/>
  <c r="K1381" i="4" s="1"/>
  <c r="H1384" i="4"/>
  <c r="I1384" i="4" s="1"/>
  <c r="K1384" i="4" s="1"/>
  <c r="H1385" i="4"/>
  <c r="I1385" i="4" s="1"/>
  <c r="K1385" i="4" s="1"/>
  <c r="H1386" i="4"/>
  <c r="I1386" i="4" s="1"/>
  <c r="K1386" i="4" s="1"/>
  <c r="H1389" i="4"/>
  <c r="I1389" i="4" s="1"/>
  <c r="K1389" i="4" s="1"/>
  <c r="H1390" i="4"/>
  <c r="I1390" i="4" s="1"/>
  <c r="K1390" i="4" s="1"/>
  <c r="H1391" i="4"/>
  <c r="I1391" i="4" s="1"/>
  <c r="K1391" i="4" s="1"/>
  <c r="H1392" i="4"/>
  <c r="I1392" i="4" s="1"/>
  <c r="K1392" i="4" s="1"/>
  <c r="H1393" i="4"/>
  <c r="I1393" i="4" s="1"/>
  <c r="K1393" i="4" s="1"/>
  <c r="H1394" i="4"/>
  <c r="I1394" i="4" s="1"/>
  <c r="K1394" i="4" s="1"/>
  <c r="H1395" i="4"/>
  <c r="I1395" i="4" s="1"/>
  <c r="K1395" i="4" s="1"/>
  <c r="H1396" i="4"/>
  <c r="I1396" i="4" s="1"/>
  <c r="K1396" i="4" s="1"/>
  <c r="H1397" i="4"/>
  <c r="I1397" i="4" s="1"/>
  <c r="K1397" i="4" s="1"/>
  <c r="H1400" i="4"/>
  <c r="I1400" i="4" s="1"/>
  <c r="K1400" i="4" s="1"/>
  <c r="H1401" i="4"/>
  <c r="I1401" i="4" s="1"/>
  <c r="K1401" i="4" s="1"/>
  <c r="H1402" i="4"/>
  <c r="I1402" i="4" s="1"/>
  <c r="K1402" i="4" s="1"/>
  <c r="H1405" i="4"/>
  <c r="I1405" i="4" s="1"/>
  <c r="K1405" i="4" s="1"/>
  <c r="H1406" i="4"/>
  <c r="I1406" i="4" s="1"/>
  <c r="K1406" i="4" s="1"/>
  <c r="H1407" i="4"/>
  <c r="I1407" i="4" s="1"/>
  <c r="K1407" i="4" s="1"/>
  <c r="H1408" i="4"/>
  <c r="I1408" i="4" s="1"/>
  <c r="K1408" i="4" s="1"/>
  <c r="H1409" i="4"/>
  <c r="I1409" i="4" s="1"/>
  <c r="K1409" i="4" s="1"/>
  <c r="H1410" i="4"/>
  <c r="I1410" i="4" s="1"/>
  <c r="K1410" i="4" s="1"/>
  <c r="H1411" i="4"/>
  <c r="I1411" i="4" s="1"/>
  <c r="K1411" i="4" s="1"/>
  <c r="H1412" i="4"/>
  <c r="I1412" i="4" s="1"/>
  <c r="K1412" i="4" s="1"/>
  <c r="H1417" i="4"/>
  <c r="H1418" i="4"/>
  <c r="I1418" i="4" s="1"/>
  <c r="K1418" i="4" s="1"/>
  <c r="H1419" i="4"/>
  <c r="I1419" i="4" s="1"/>
  <c r="K1419" i="4" s="1"/>
  <c r="H1420" i="4"/>
  <c r="I1420" i="4" s="1"/>
  <c r="K1420" i="4" s="1"/>
  <c r="H1421" i="4"/>
  <c r="I1421" i="4" s="1"/>
  <c r="K1421" i="4" s="1"/>
  <c r="H1422" i="4"/>
  <c r="I1422" i="4" s="1"/>
  <c r="K1422" i="4" s="1"/>
  <c r="H1423" i="4"/>
  <c r="I1423" i="4" s="1"/>
  <c r="K1423" i="4" s="1"/>
  <c r="H1424" i="4"/>
  <c r="I1424" i="4" s="1"/>
  <c r="K1424" i="4" s="1"/>
  <c r="H1425" i="4"/>
  <c r="I1425" i="4" s="1"/>
  <c r="K1425" i="4" s="1"/>
  <c r="H1426" i="4"/>
  <c r="I1426" i="4" s="1"/>
  <c r="K1426" i="4" s="1"/>
  <c r="H1427" i="4"/>
  <c r="I1427" i="4" s="1"/>
  <c r="K1427" i="4" s="1"/>
  <c r="H1428" i="4"/>
  <c r="I1428" i="4" s="1"/>
  <c r="K1428" i="4" s="1"/>
  <c r="H1429" i="4"/>
  <c r="I1429" i="4" s="1"/>
  <c r="K1429" i="4" s="1"/>
  <c r="H1432" i="4"/>
  <c r="I1432" i="4" s="1"/>
  <c r="K1432" i="4" s="1"/>
  <c r="H1433" i="4"/>
  <c r="I1433" i="4" s="1"/>
  <c r="K1433" i="4" s="1"/>
  <c r="H1434" i="4"/>
  <c r="I1434" i="4" s="1"/>
  <c r="K1434" i="4" s="1"/>
  <c r="H1435" i="4"/>
  <c r="I1435" i="4" s="1"/>
  <c r="K1435" i="4" s="1"/>
  <c r="H1436" i="4"/>
  <c r="I1436" i="4" s="1"/>
  <c r="K1436" i="4" s="1"/>
  <c r="H1437" i="4"/>
  <c r="I1437" i="4" s="1"/>
  <c r="K1437" i="4" s="1"/>
  <c r="H1446" i="4"/>
  <c r="I1446" i="4" s="1"/>
  <c r="K1446" i="4" s="1"/>
  <c r="H1447" i="4"/>
  <c r="I1447" i="4" s="1"/>
  <c r="K1447" i="4" s="1"/>
  <c r="H1469" i="4"/>
  <c r="I1469" i="4" s="1"/>
  <c r="K1469" i="4" s="1"/>
  <c r="H1470" i="4"/>
  <c r="I1470" i="4" s="1"/>
  <c r="K1470" i="4" s="1"/>
  <c r="H1480" i="4"/>
  <c r="I1480" i="4" s="1"/>
  <c r="K1480" i="4" s="1"/>
  <c r="H1481" i="4"/>
  <c r="I1481" i="4" s="1"/>
  <c r="K1481" i="4" s="1"/>
  <c r="H1482" i="4"/>
  <c r="I1482" i="4" s="1"/>
  <c r="K1482" i="4" s="1"/>
  <c r="H1483" i="4"/>
  <c r="I1483" i="4" s="1"/>
  <c r="K1483" i="4" s="1"/>
  <c r="H1494" i="4"/>
  <c r="I1494" i="4" s="1"/>
  <c r="K1494" i="4" s="1"/>
  <c r="H1495" i="4"/>
  <c r="I1495" i="4" s="1"/>
  <c r="K1495" i="4" s="1"/>
  <c r="H1496" i="4"/>
  <c r="I1496" i="4" s="1"/>
  <c r="K1496" i="4" s="1"/>
  <c r="H1497" i="4"/>
  <c r="I1497" i="4" s="1"/>
  <c r="K1497" i="4" s="1"/>
  <c r="H1498" i="4"/>
  <c r="I1498" i="4" s="1"/>
  <c r="K1498" i="4" s="1"/>
  <c r="H1499" i="4"/>
  <c r="I1499" i="4" s="1"/>
  <c r="K1499" i="4" s="1"/>
  <c r="H1500" i="4"/>
  <c r="I1500" i="4" s="1"/>
  <c r="K1500" i="4" s="1"/>
  <c r="H1501" i="4"/>
  <c r="I1501" i="4" s="1"/>
  <c r="K1501" i="4" s="1"/>
  <c r="H1504" i="4"/>
  <c r="I1504" i="4" s="1"/>
  <c r="K1504" i="4" s="1"/>
  <c r="H1507" i="4"/>
  <c r="I1507" i="4" s="1"/>
  <c r="K1507" i="4" s="1"/>
  <c r="H1508" i="4"/>
  <c r="I1508" i="4" s="1"/>
  <c r="K1508" i="4" s="1"/>
  <c r="H1509" i="4"/>
  <c r="I1509" i="4" s="1"/>
  <c r="K1509" i="4" s="1"/>
  <c r="H1510" i="4"/>
  <c r="I1510" i="4" s="1"/>
  <c r="K1510" i="4" s="1"/>
  <c r="H1511" i="4"/>
  <c r="I1511" i="4" s="1"/>
  <c r="K1511" i="4" s="1"/>
  <c r="H1512" i="4"/>
  <c r="I1512" i="4" s="1"/>
  <c r="K1512" i="4" s="1"/>
  <c r="H1513" i="4"/>
  <c r="I1513" i="4" s="1"/>
  <c r="K1513" i="4" s="1"/>
  <c r="H1514" i="4"/>
  <c r="I1514" i="4" s="1"/>
  <c r="K1514" i="4" s="1"/>
  <c r="H1515" i="4"/>
  <c r="I1515" i="4" s="1"/>
  <c r="K1515" i="4" s="1"/>
  <c r="H1518" i="4"/>
  <c r="I1518" i="4" s="1"/>
  <c r="K1518" i="4" s="1"/>
  <c r="H1519" i="4"/>
  <c r="I1519" i="4" s="1"/>
  <c r="K1519" i="4" s="1"/>
  <c r="H1520" i="4"/>
  <c r="I1520" i="4" s="1"/>
  <c r="K1520" i="4" s="1"/>
  <c r="H1521" i="4"/>
  <c r="I1521" i="4" s="1"/>
  <c r="K1521" i="4" s="1"/>
  <c r="H1522" i="4"/>
  <c r="I1522" i="4" s="1"/>
  <c r="K1522" i="4" s="1"/>
  <c r="H1528" i="4"/>
  <c r="I1528" i="4" s="1"/>
  <c r="K1528" i="4" s="1"/>
  <c r="H1529" i="4"/>
  <c r="I1529" i="4" s="1"/>
  <c r="K1529" i="4" s="1"/>
  <c r="H1530" i="4"/>
  <c r="I1530" i="4" s="1"/>
  <c r="K1530" i="4" s="1"/>
  <c r="H1531" i="4"/>
  <c r="I1531" i="4" s="1"/>
  <c r="K1531" i="4" s="1"/>
  <c r="H1541" i="4"/>
  <c r="I1541" i="4" s="1"/>
  <c r="K1541" i="4" s="1"/>
  <c r="H1543" i="4"/>
  <c r="I1543" i="4" s="1"/>
  <c r="K1543" i="4" s="1"/>
  <c r="H1545" i="4"/>
  <c r="I1545" i="4" s="1"/>
  <c r="K1545" i="4" s="1"/>
  <c r="H1547" i="4"/>
  <c r="I1547" i="4" s="1"/>
  <c r="K1547" i="4" s="1"/>
  <c r="H1551" i="4"/>
  <c r="H1552" i="4"/>
  <c r="I1552" i="4" s="1"/>
  <c r="K1552" i="4" s="1"/>
  <c r="H1553" i="4"/>
  <c r="I1553" i="4" s="1"/>
  <c r="K1553" i="4" s="1"/>
  <c r="H1556" i="4"/>
  <c r="I1556" i="4" s="1"/>
  <c r="K1556" i="4" s="1"/>
  <c r="H1557" i="4"/>
  <c r="I1557" i="4" s="1"/>
  <c r="K1557" i="4" s="1"/>
  <c r="H1560" i="4"/>
  <c r="I1560" i="4" s="1"/>
  <c r="K1560" i="4" s="1"/>
  <c r="H1561" i="4"/>
  <c r="I1561" i="4" s="1"/>
  <c r="K1561" i="4" s="1"/>
  <c r="H1562" i="4"/>
  <c r="I1562" i="4" s="1"/>
  <c r="K1562" i="4" s="1"/>
  <c r="H1565" i="4"/>
  <c r="I1565" i="4" s="1"/>
  <c r="K1565" i="4" s="1"/>
  <c r="H1566" i="4"/>
  <c r="I1566" i="4" s="1"/>
  <c r="K1566" i="4" s="1"/>
  <c r="H1569" i="4"/>
  <c r="I1569" i="4" s="1"/>
  <c r="K1569" i="4" s="1"/>
  <c r="H1570" i="4"/>
  <c r="I1570" i="4" s="1"/>
  <c r="K1570" i="4" s="1"/>
  <c r="H1573" i="4"/>
  <c r="I1573" i="4" s="1"/>
  <c r="K1573" i="4" s="1"/>
  <c r="H1574" i="4"/>
  <c r="I1574" i="4" s="1"/>
  <c r="K1574" i="4" s="1"/>
  <c r="H1580" i="4"/>
  <c r="I1580" i="4" s="1"/>
  <c r="K1580" i="4" s="1"/>
  <c r="F33" i="7"/>
  <c r="F25" i="7"/>
  <c r="F368" i="8" s="1"/>
  <c r="G368" i="8" s="1"/>
  <c r="G370" i="8" s="1"/>
  <c r="G371" i="8" s="1"/>
  <c r="F26" i="7"/>
  <c r="F381" i="8" s="1"/>
  <c r="G381" i="8" s="1"/>
  <c r="G383" i="8" s="1"/>
  <c r="G384" i="8" s="1"/>
  <c r="F27" i="7"/>
  <c r="F394" i="8" s="1"/>
  <c r="G394" i="8" s="1"/>
  <c r="G396" i="8" s="1"/>
  <c r="G397" i="8" s="1"/>
  <c r="F28" i="7"/>
  <c r="F407" i="8" s="1"/>
  <c r="G407" i="8" s="1"/>
  <c r="G409" i="8" s="1"/>
  <c r="G410" i="8" s="1"/>
  <c r="F29" i="7"/>
  <c r="F420" i="8" s="1"/>
  <c r="G420" i="8" s="1"/>
  <c r="G422" i="8" s="1"/>
  <c r="G423" i="8" s="1"/>
  <c r="F30" i="7"/>
  <c r="F480" i="8" s="1"/>
  <c r="F49" i="7"/>
  <c r="F973" i="8" s="1"/>
  <c r="G973" i="8" s="1"/>
  <c r="H1048" i="4"/>
  <c r="I1048" i="4" s="1"/>
  <c r="K1048" i="4" s="1"/>
  <c r="H1049" i="4"/>
  <c r="I1049" i="4" s="1"/>
  <c r="K1049" i="4" s="1"/>
  <c r="H2282" i="4"/>
  <c r="H2283" i="4"/>
  <c r="I2283" i="4" s="1"/>
  <c r="K2283" i="4" s="1"/>
  <c r="H2284" i="4"/>
  <c r="I2284" i="4" s="1"/>
  <c r="K2284" i="4" s="1"/>
  <c r="H2285" i="4"/>
  <c r="I2285" i="4" s="1"/>
  <c r="K2285" i="4" s="1"/>
  <c r="H2286" i="4"/>
  <c r="I2286" i="4" s="1"/>
  <c r="K2286" i="4" s="1"/>
  <c r="H2287" i="4"/>
  <c r="I2287" i="4" s="1"/>
  <c r="K2287" i="4" s="1"/>
  <c r="H2288" i="4"/>
  <c r="I2288" i="4" s="1"/>
  <c r="K2288" i="4" s="1"/>
  <c r="H2289" i="4"/>
  <c r="I2289" i="4" s="1"/>
  <c r="K2289" i="4" s="1"/>
  <c r="H2290" i="4"/>
  <c r="I2290" i="4" s="1"/>
  <c r="K2290" i="4" s="1"/>
  <c r="H2291" i="4"/>
  <c r="I2291" i="4" s="1"/>
  <c r="K2291" i="4" s="1"/>
  <c r="H2292" i="4"/>
  <c r="I2292" i="4" s="1"/>
  <c r="K2292" i="4" s="1"/>
  <c r="H2293" i="4"/>
  <c r="I2293" i="4" s="1"/>
  <c r="K2293" i="4" s="1"/>
  <c r="H2294" i="4"/>
  <c r="I2294" i="4" s="1"/>
  <c r="K2294" i="4" s="1"/>
  <c r="H2295" i="4"/>
  <c r="I2295" i="4" s="1"/>
  <c r="K2295" i="4" s="1"/>
  <c r="H2296" i="4"/>
  <c r="I2296" i="4" s="1"/>
  <c r="K2296" i="4" s="1"/>
  <c r="H2297" i="4"/>
  <c r="I2297" i="4" s="1"/>
  <c r="K2297" i="4" s="1"/>
  <c r="H2302" i="4"/>
  <c r="I2302" i="4" s="1"/>
  <c r="K2302" i="4" s="1"/>
  <c r="H2303" i="4"/>
  <c r="I2303" i="4" s="1"/>
  <c r="K2303" i="4" s="1"/>
  <c r="H2304" i="4"/>
  <c r="I2304" i="4" s="1"/>
  <c r="K2304" i="4" s="1"/>
  <c r="H2305" i="4"/>
  <c r="I2305" i="4" s="1"/>
  <c r="K2305" i="4" s="1"/>
  <c r="H2306" i="4"/>
  <c r="I2306" i="4" s="1"/>
  <c r="K2306" i="4" s="1"/>
  <c r="H2307" i="4"/>
  <c r="I2307" i="4" s="1"/>
  <c r="K2307" i="4" s="1"/>
  <c r="H2308" i="4"/>
  <c r="I2308" i="4" s="1"/>
  <c r="K2308" i="4" s="1"/>
  <c r="H2309" i="4"/>
  <c r="I2309" i="4" s="1"/>
  <c r="K2309" i="4" s="1"/>
  <c r="H1909" i="4"/>
  <c r="H1910" i="4"/>
  <c r="I1910" i="4" s="1"/>
  <c r="K1910" i="4" s="1"/>
  <c r="H1913" i="4"/>
  <c r="I1913" i="4" s="1"/>
  <c r="K1913" i="4" s="1"/>
  <c r="H1922" i="4"/>
  <c r="I1922" i="4" s="1"/>
  <c r="K1922" i="4" s="1"/>
  <c r="J36" i="7"/>
  <c r="J35" i="7"/>
  <c r="J67" i="7"/>
  <c r="J68" i="7"/>
  <c r="H1935" i="4"/>
  <c r="I1935" i="4" s="1"/>
  <c r="K1935" i="4" s="1"/>
  <c r="H41" i="7"/>
  <c r="F41" i="7" s="1"/>
  <c r="F2729" i="8" s="1"/>
  <c r="G2729" i="8" s="1"/>
  <c r="G2731" i="8" s="1"/>
  <c r="G2732" i="8" s="1"/>
  <c r="H40" i="7"/>
  <c r="F40" i="7" s="1"/>
  <c r="F2741" i="8" s="1"/>
  <c r="G2741" i="8" s="1"/>
  <c r="G2743" i="8" s="1"/>
  <c r="G2744" i="8" s="1"/>
  <c r="H39" i="7"/>
  <c r="F39" i="7" s="1"/>
  <c r="F2753" i="8" s="1"/>
  <c r="G2753" i="8" s="1"/>
  <c r="G2755" i="8" s="1"/>
  <c r="G2756" i="8" s="1"/>
  <c r="F32" i="7"/>
  <c r="F2765" i="8" s="1"/>
  <c r="G2765" i="8" s="1"/>
  <c r="G2767" i="8" s="1"/>
  <c r="G2768" i="8" s="1"/>
  <c r="F71" i="7"/>
  <c r="F2789" i="8" s="1"/>
  <c r="G2789" i="8" s="1"/>
  <c r="G2791" i="8" s="1"/>
  <c r="G2792" i="8" s="1"/>
  <c r="H1944" i="4"/>
  <c r="I1944" i="4" s="1"/>
  <c r="K1944" i="4" s="1"/>
  <c r="H1953" i="4"/>
  <c r="I1953" i="4" s="1"/>
  <c r="K1953" i="4" s="1"/>
  <c r="H1954" i="4"/>
  <c r="I1954" i="4" s="1"/>
  <c r="K1954" i="4" s="1"/>
  <c r="H1955" i="4"/>
  <c r="I1955" i="4" s="1"/>
  <c r="K1955" i="4" s="1"/>
  <c r="H1956" i="4"/>
  <c r="I1956" i="4" s="1"/>
  <c r="K1956" i="4" s="1"/>
  <c r="H1957" i="4"/>
  <c r="I1957" i="4" s="1"/>
  <c r="K1957" i="4" s="1"/>
  <c r="H1958" i="4"/>
  <c r="I1958" i="4" s="1"/>
  <c r="K1958" i="4" s="1"/>
  <c r="H1959" i="4"/>
  <c r="I1959" i="4" s="1"/>
  <c r="K1959" i="4" s="1"/>
  <c r="H1960" i="4"/>
  <c r="I1960" i="4" s="1"/>
  <c r="K1960" i="4" s="1"/>
  <c r="H1972" i="4"/>
  <c r="I1972" i="4" s="1"/>
  <c r="K1972" i="4" s="1"/>
  <c r="F51" i="7"/>
  <c r="F2870" i="8" s="1"/>
  <c r="G2870" i="8" s="1"/>
  <c r="G2872" i="8" s="1"/>
  <c r="G2873" i="8" s="1"/>
  <c r="H1976" i="4"/>
  <c r="I1976" i="4" s="1"/>
  <c r="K1976" i="4" s="1"/>
  <c r="H1977" i="4"/>
  <c r="I1977" i="4" s="1"/>
  <c r="K1977" i="4" s="1"/>
  <c r="H1978" i="4"/>
  <c r="I1978" i="4" s="1"/>
  <c r="K1978" i="4" s="1"/>
  <c r="H1979" i="4"/>
  <c r="I1979" i="4" s="1"/>
  <c r="K1979" i="4" s="1"/>
  <c r="H2002" i="4"/>
  <c r="I2002" i="4" s="1"/>
  <c r="K2002" i="4" s="1"/>
  <c r="H2003" i="4"/>
  <c r="I2003" i="4" s="1"/>
  <c r="K2003" i="4" s="1"/>
  <c r="F24" i="7"/>
  <c r="F2894" i="8" s="1"/>
  <c r="G2894" i="8" s="1"/>
  <c r="G2896" i="8" s="1"/>
  <c r="G2897" i="8" s="1"/>
  <c r="F23" i="7"/>
  <c r="F2906" i="8" s="1"/>
  <c r="G2906" i="8" s="1"/>
  <c r="G2908" i="8" s="1"/>
  <c r="G2909" i="8" s="1"/>
  <c r="F69" i="7"/>
  <c r="F2930" i="8" s="1"/>
  <c r="G2930" i="8" s="1"/>
  <c r="G2932" i="8" s="1"/>
  <c r="G2933" i="8" s="1"/>
  <c r="F14" i="7"/>
  <c r="F2980" i="8" s="1"/>
  <c r="G2980" i="8" s="1"/>
  <c r="G2982" i="8" s="1"/>
  <c r="G2983" i="8" s="1"/>
  <c r="H2018" i="4"/>
  <c r="I2018" i="4" s="1"/>
  <c r="K2018" i="4" s="1"/>
  <c r="F57" i="7"/>
  <c r="F3051" i="8" s="1"/>
  <c r="G3051" i="8" s="1"/>
  <c r="G3053" i="8" s="1"/>
  <c r="G3054" i="8" s="1"/>
  <c r="F58" i="7"/>
  <c r="F3063" i="8" s="1"/>
  <c r="G3063" i="8" s="1"/>
  <c r="G3065" i="8" s="1"/>
  <c r="G3066" i="8" s="1"/>
  <c r="H2031" i="4"/>
  <c r="I2031" i="4" s="1"/>
  <c r="K2031" i="4" s="1"/>
  <c r="H2034" i="4"/>
  <c r="I2034" i="4" s="1"/>
  <c r="K2034" i="4" s="1"/>
  <c r="H2035" i="4"/>
  <c r="I2035" i="4" s="1"/>
  <c r="K2035" i="4" s="1"/>
  <c r="H2036" i="4"/>
  <c r="I2036" i="4" s="1"/>
  <c r="K2036" i="4" s="1"/>
  <c r="H2037" i="4"/>
  <c r="I2037" i="4" s="1"/>
  <c r="K2037" i="4" s="1"/>
  <c r="H2040" i="4"/>
  <c r="I2040" i="4" s="1"/>
  <c r="K2040" i="4" s="1"/>
  <c r="H2041" i="4"/>
  <c r="I2041" i="4" s="1"/>
  <c r="K2041" i="4" s="1"/>
  <c r="H2042" i="4"/>
  <c r="I2042" i="4" s="1"/>
  <c r="K2042" i="4" s="1"/>
  <c r="H2044" i="4"/>
  <c r="I2044" i="4" s="1"/>
  <c r="K2044" i="4" s="1"/>
  <c r="H2046" i="4"/>
  <c r="I2046" i="4" s="1"/>
  <c r="K2046" i="4" s="1"/>
  <c r="H2048" i="4"/>
  <c r="I2048" i="4" s="1"/>
  <c r="K2048" i="4" s="1"/>
  <c r="H2052" i="4"/>
  <c r="I2052" i="4" s="1"/>
  <c r="K2052" i="4" s="1"/>
  <c r="H2053" i="4"/>
  <c r="I2053" i="4" s="1"/>
  <c r="K2053" i="4" s="1"/>
  <c r="H2054" i="4"/>
  <c r="I2054" i="4" s="1"/>
  <c r="K2054" i="4" s="1"/>
  <c r="H2055" i="4"/>
  <c r="I2055" i="4" s="1"/>
  <c r="K2055" i="4" s="1"/>
  <c r="H2056" i="4"/>
  <c r="I2056" i="4" s="1"/>
  <c r="K2056" i="4" s="1"/>
  <c r="H2057" i="4"/>
  <c r="I2057" i="4" s="1"/>
  <c r="K2057" i="4" s="1"/>
  <c r="H2058" i="4"/>
  <c r="I2058" i="4" s="1"/>
  <c r="K2058" i="4" s="1"/>
  <c r="H2059" i="4"/>
  <c r="I2059" i="4" s="1"/>
  <c r="K2059" i="4" s="1"/>
  <c r="H2060" i="4"/>
  <c r="I2060" i="4" s="1"/>
  <c r="K2060" i="4" s="1"/>
  <c r="H2061" i="4"/>
  <c r="I2061" i="4" s="1"/>
  <c r="K2061" i="4" s="1"/>
  <c r="H2062" i="4"/>
  <c r="I2062" i="4" s="1"/>
  <c r="K2062" i="4" s="1"/>
  <c r="H2063" i="4"/>
  <c r="I2063" i="4" s="1"/>
  <c r="K2063" i="4" s="1"/>
  <c r="H2064" i="4"/>
  <c r="I2064" i="4" s="1"/>
  <c r="K2064" i="4" s="1"/>
  <c r="H2065" i="4"/>
  <c r="I2065" i="4" s="1"/>
  <c r="K2065" i="4" s="1"/>
  <c r="H2066" i="4"/>
  <c r="I2066" i="4" s="1"/>
  <c r="K2066" i="4" s="1"/>
  <c r="H2067" i="4"/>
  <c r="I2067" i="4" s="1"/>
  <c r="K2067" i="4" s="1"/>
  <c r="H2068" i="4"/>
  <c r="I2068" i="4" s="1"/>
  <c r="K2068" i="4" s="1"/>
  <c r="H2069" i="4"/>
  <c r="I2069" i="4" s="1"/>
  <c r="K2069" i="4" s="1"/>
  <c r="H2072" i="4"/>
  <c r="I2072" i="4" s="1"/>
  <c r="K2072" i="4" s="1"/>
  <c r="H2073" i="4"/>
  <c r="I2073" i="4" s="1"/>
  <c r="K2073" i="4" s="1"/>
  <c r="H2074" i="4"/>
  <c r="I2074" i="4" s="1"/>
  <c r="K2074" i="4" s="1"/>
  <c r="H2075" i="4"/>
  <c r="I2075" i="4" s="1"/>
  <c r="K2075" i="4" s="1"/>
  <c r="H2076" i="4"/>
  <c r="I2076" i="4" s="1"/>
  <c r="K2076" i="4" s="1"/>
  <c r="H2077" i="4"/>
  <c r="I2077" i="4" s="1"/>
  <c r="K2077" i="4" s="1"/>
  <c r="H2078" i="4"/>
  <c r="I2078" i="4" s="1"/>
  <c r="K2078" i="4" s="1"/>
  <c r="H2079" i="4"/>
  <c r="I2079" i="4" s="1"/>
  <c r="K2079" i="4" s="1"/>
  <c r="H2080" i="4"/>
  <c r="I2080" i="4" s="1"/>
  <c r="K2080" i="4" s="1"/>
  <c r="H2083" i="4"/>
  <c r="I2083" i="4" s="1"/>
  <c r="K2083" i="4" s="1"/>
  <c r="H2087" i="4"/>
  <c r="I2087" i="4" s="1"/>
  <c r="K2087" i="4" s="1"/>
  <c r="H2088" i="4"/>
  <c r="I2088" i="4" s="1"/>
  <c r="K2088" i="4" s="1"/>
  <c r="H2089" i="4"/>
  <c r="I2089" i="4" s="1"/>
  <c r="K2089" i="4" s="1"/>
  <c r="H2090" i="4"/>
  <c r="I2090" i="4" s="1"/>
  <c r="K2090" i="4" s="1"/>
  <c r="H2091" i="4"/>
  <c r="I2091" i="4" s="1"/>
  <c r="K2091" i="4" s="1"/>
  <c r="H2092" i="4"/>
  <c r="I2092" i="4" s="1"/>
  <c r="K2092" i="4" s="1"/>
  <c r="H2093" i="4"/>
  <c r="I2093" i="4" s="1"/>
  <c r="K2093" i="4" s="1"/>
  <c r="H2094" i="4"/>
  <c r="I2094" i="4" s="1"/>
  <c r="K2094" i="4" s="1"/>
  <c r="H2095" i="4"/>
  <c r="I2095" i="4" s="1"/>
  <c r="K2095" i="4" s="1"/>
  <c r="H2096" i="4"/>
  <c r="I2096" i="4" s="1"/>
  <c r="K2096" i="4" s="1"/>
  <c r="H2097" i="4"/>
  <c r="I2097" i="4" s="1"/>
  <c r="K2097" i="4" s="1"/>
  <c r="H2098" i="4"/>
  <c r="I2098" i="4" s="1"/>
  <c r="K2098" i="4" s="1"/>
  <c r="H2099" i="4"/>
  <c r="I2099" i="4" s="1"/>
  <c r="K2099" i="4" s="1"/>
  <c r="H2100" i="4"/>
  <c r="I2100" i="4" s="1"/>
  <c r="K2100" i="4" s="1"/>
  <c r="H2101" i="4"/>
  <c r="I2101" i="4" s="1"/>
  <c r="K2101" i="4" s="1"/>
  <c r="H2102" i="4"/>
  <c r="I2102" i="4" s="1"/>
  <c r="K2102" i="4" s="1"/>
  <c r="H2103" i="4"/>
  <c r="I2103" i="4" s="1"/>
  <c r="K2103" i="4" s="1"/>
  <c r="H2106" i="4"/>
  <c r="I2106" i="4" s="1"/>
  <c r="K2106" i="4" s="1"/>
  <c r="H2107" i="4"/>
  <c r="I2107" i="4" s="1"/>
  <c r="K2107" i="4" s="1"/>
  <c r="H2108" i="4"/>
  <c r="I2108" i="4" s="1"/>
  <c r="K2108" i="4" s="1"/>
  <c r="H2109" i="4"/>
  <c r="I2109" i="4" s="1"/>
  <c r="K2109" i="4" s="1"/>
  <c r="H2110" i="4"/>
  <c r="I2110" i="4" s="1"/>
  <c r="K2110" i="4" s="1"/>
  <c r="H2111" i="4"/>
  <c r="I2111" i="4" s="1"/>
  <c r="K2111" i="4" s="1"/>
  <c r="H2115" i="4"/>
  <c r="I2115" i="4" s="1"/>
  <c r="K2115" i="4" s="1"/>
  <c r="H2116" i="4"/>
  <c r="I2116" i="4" s="1"/>
  <c r="K2116" i="4" s="1"/>
  <c r="H2117" i="4"/>
  <c r="I2117" i="4" s="1"/>
  <c r="K2117" i="4" s="1"/>
  <c r="H2118" i="4"/>
  <c r="I2118" i="4" s="1"/>
  <c r="K2118" i="4" s="1"/>
  <c r="H2119" i="4"/>
  <c r="I2119" i="4" s="1"/>
  <c r="K2119" i="4" s="1"/>
  <c r="H2120" i="4"/>
  <c r="I2120" i="4" s="1"/>
  <c r="K2120" i="4" s="1"/>
  <c r="H2121" i="4"/>
  <c r="I2121" i="4" s="1"/>
  <c r="K2121" i="4" s="1"/>
  <c r="H2122" i="4"/>
  <c r="I2122" i="4" s="1"/>
  <c r="K2122" i="4" s="1"/>
  <c r="H2123" i="4"/>
  <c r="I2123" i="4" s="1"/>
  <c r="K2123" i="4" s="1"/>
  <c r="H2124" i="4"/>
  <c r="I2124" i="4" s="1"/>
  <c r="K2124" i="4" s="1"/>
  <c r="H2125" i="4"/>
  <c r="I2125" i="4" s="1"/>
  <c r="K2125" i="4" s="1"/>
  <c r="H2126" i="4"/>
  <c r="I2126" i="4" s="1"/>
  <c r="K2126" i="4" s="1"/>
  <c r="H2127" i="4"/>
  <c r="I2127" i="4" s="1"/>
  <c r="K2127" i="4" s="1"/>
  <c r="H2128" i="4"/>
  <c r="I2128" i="4" s="1"/>
  <c r="K2128" i="4" s="1"/>
  <c r="H2129" i="4"/>
  <c r="I2129" i="4" s="1"/>
  <c r="K2129" i="4" s="1"/>
  <c r="H2130" i="4"/>
  <c r="I2130" i="4" s="1"/>
  <c r="K2130" i="4" s="1"/>
  <c r="H2131" i="4"/>
  <c r="I2131" i="4" s="1"/>
  <c r="K2131" i="4" s="1"/>
  <c r="H2134" i="4"/>
  <c r="I2134" i="4" s="1"/>
  <c r="K2134" i="4" s="1"/>
  <c r="H2135" i="4"/>
  <c r="I2135" i="4" s="1"/>
  <c r="K2135" i="4" s="1"/>
  <c r="H2136" i="4"/>
  <c r="I2136" i="4" s="1"/>
  <c r="K2136" i="4" s="1"/>
  <c r="H2137" i="4"/>
  <c r="I2137" i="4" s="1"/>
  <c r="K2137" i="4" s="1"/>
  <c r="H2138" i="4"/>
  <c r="I2138" i="4" s="1"/>
  <c r="K2138" i="4" s="1"/>
  <c r="H2139" i="4"/>
  <c r="I2139" i="4" s="1"/>
  <c r="K2139" i="4" s="1"/>
  <c r="H2140" i="4"/>
  <c r="I2140" i="4" s="1"/>
  <c r="K2140" i="4" s="1"/>
  <c r="H2141" i="4"/>
  <c r="I2141" i="4" s="1"/>
  <c r="K2141" i="4" s="1"/>
  <c r="H2142" i="4"/>
  <c r="I2142" i="4" s="1"/>
  <c r="K2142" i="4" s="1"/>
  <c r="H2145" i="4"/>
  <c r="I2145" i="4" s="1"/>
  <c r="K2145" i="4" s="1"/>
  <c r="H2146" i="4"/>
  <c r="I2146" i="4" s="1"/>
  <c r="K2146" i="4" s="1"/>
  <c r="H2147" i="4"/>
  <c r="I2147" i="4" s="1"/>
  <c r="K2147" i="4" s="1"/>
  <c r="H2148" i="4"/>
  <c r="I2148" i="4" s="1"/>
  <c r="K2148" i="4" s="1"/>
  <c r="H2152" i="4"/>
  <c r="I2152" i="4" s="1"/>
  <c r="K2152" i="4" s="1"/>
  <c r="H2153" i="4"/>
  <c r="I2153" i="4" s="1"/>
  <c r="K2153" i="4" s="1"/>
  <c r="H2154" i="4"/>
  <c r="I2154" i="4" s="1"/>
  <c r="K2154" i="4" s="1"/>
  <c r="H2155" i="4"/>
  <c r="I2155" i="4" s="1"/>
  <c r="K2155" i="4" s="1"/>
  <c r="H2156" i="4"/>
  <c r="I2156" i="4" s="1"/>
  <c r="K2156" i="4" s="1"/>
  <c r="H2157" i="4"/>
  <c r="I2157" i="4" s="1"/>
  <c r="K2157" i="4" s="1"/>
  <c r="H2158" i="4"/>
  <c r="I2158" i="4" s="1"/>
  <c r="K2158" i="4" s="1"/>
  <c r="H2159" i="4"/>
  <c r="I2159" i="4" s="1"/>
  <c r="K2159" i="4" s="1"/>
  <c r="H2160" i="4"/>
  <c r="I2160" i="4" s="1"/>
  <c r="K2160" i="4" s="1"/>
  <c r="H2161" i="4"/>
  <c r="I2161" i="4" s="1"/>
  <c r="K2161" i="4" s="1"/>
  <c r="H2162" i="4"/>
  <c r="I2162" i="4" s="1"/>
  <c r="K2162" i="4" s="1"/>
  <c r="H2163" i="4"/>
  <c r="I2163" i="4" s="1"/>
  <c r="K2163" i="4" s="1"/>
  <c r="H2164" i="4"/>
  <c r="I2164" i="4" s="1"/>
  <c r="K2164" i="4" s="1"/>
  <c r="H2165" i="4"/>
  <c r="I2165" i="4" s="1"/>
  <c r="K2165" i="4" s="1"/>
  <c r="H2166" i="4"/>
  <c r="I2166" i="4" s="1"/>
  <c r="K2166" i="4" s="1"/>
  <c r="H2167" i="4"/>
  <c r="I2167" i="4" s="1"/>
  <c r="K2167" i="4" s="1"/>
  <c r="H2168" i="4"/>
  <c r="I2168" i="4" s="1"/>
  <c r="K2168" i="4" s="1"/>
  <c r="H2169" i="4"/>
  <c r="I2169" i="4" s="1"/>
  <c r="K2169" i="4" s="1"/>
  <c r="H2172" i="4"/>
  <c r="I2172" i="4" s="1"/>
  <c r="K2172" i="4" s="1"/>
  <c r="H2173" i="4"/>
  <c r="I2173" i="4" s="1"/>
  <c r="K2173" i="4" s="1"/>
  <c r="H2174" i="4"/>
  <c r="I2174" i="4" s="1"/>
  <c r="K2174" i="4" s="1"/>
  <c r="H2175" i="4"/>
  <c r="I2175" i="4" s="1"/>
  <c r="K2175" i="4" s="1"/>
  <c r="H2176" i="4"/>
  <c r="I2176" i="4" s="1"/>
  <c r="K2176" i="4" s="1"/>
  <c r="H2177" i="4"/>
  <c r="I2177" i="4" s="1"/>
  <c r="K2177" i="4" s="1"/>
  <c r="H2178" i="4"/>
  <c r="I2178" i="4" s="1"/>
  <c r="K2178" i="4" s="1"/>
  <c r="H2179" i="4"/>
  <c r="I2179" i="4" s="1"/>
  <c r="K2179" i="4" s="1"/>
  <c r="H2180" i="4"/>
  <c r="I2180" i="4" s="1"/>
  <c r="K2180" i="4" s="1"/>
  <c r="H2183" i="4"/>
  <c r="I2183" i="4" s="1"/>
  <c r="K2183" i="4" s="1"/>
  <c r="H2187" i="4"/>
  <c r="I2187" i="4" s="1"/>
  <c r="K2187" i="4" s="1"/>
  <c r="H2188" i="4"/>
  <c r="I2188" i="4" s="1"/>
  <c r="K2188" i="4" s="1"/>
  <c r="H2189" i="4"/>
  <c r="I2189" i="4" s="1"/>
  <c r="K2189" i="4" s="1"/>
  <c r="H2190" i="4"/>
  <c r="I2190" i="4" s="1"/>
  <c r="K2190" i="4" s="1"/>
  <c r="H2191" i="4"/>
  <c r="I2191" i="4" s="1"/>
  <c r="K2191" i="4" s="1"/>
  <c r="H2192" i="4"/>
  <c r="I2192" i="4" s="1"/>
  <c r="K2192" i="4" s="1"/>
  <c r="H2193" i="4"/>
  <c r="I2193" i="4" s="1"/>
  <c r="K2193" i="4" s="1"/>
  <c r="H2194" i="4"/>
  <c r="I2194" i="4" s="1"/>
  <c r="K2194" i="4" s="1"/>
  <c r="H2195" i="4"/>
  <c r="I2195" i="4" s="1"/>
  <c r="K2195" i="4" s="1"/>
  <c r="H2196" i="4"/>
  <c r="I2196" i="4" s="1"/>
  <c r="K2196" i="4" s="1"/>
  <c r="H2197" i="4"/>
  <c r="I2197" i="4" s="1"/>
  <c r="K2197" i="4" s="1"/>
  <c r="H2198" i="4"/>
  <c r="I2198" i="4" s="1"/>
  <c r="K2198" i="4" s="1"/>
  <c r="H2199" i="4"/>
  <c r="I2199" i="4" s="1"/>
  <c r="H2202" i="4"/>
  <c r="I2202" i="4" s="1"/>
  <c r="K2202" i="4" s="1"/>
  <c r="H2203" i="4"/>
  <c r="I2203" i="4" s="1"/>
  <c r="K2203" i="4" s="1"/>
  <c r="H2204" i="4"/>
  <c r="I2204" i="4" s="1"/>
  <c r="K2204" i="4" s="1"/>
  <c r="H2205" i="4"/>
  <c r="I2205" i="4" s="1"/>
  <c r="K2205" i="4" s="1"/>
  <c r="H2206" i="4"/>
  <c r="I2206" i="4" s="1"/>
  <c r="K2206" i="4" s="1"/>
  <c r="H2207" i="4"/>
  <c r="I2207" i="4" s="1"/>
  <c r="K2207" i="4" s="1"/>
  <c r="H2208" i="4"/>
  <c r="I2208" i="4" s="1"/>
  <c r="K2208" i="4" s="1"/>
  <c r="H2209" i="4"/>
  <c r="I2209" i="4" s="1"/>
  <c r="K2209" i="4" s="1"/>
  <c r="H2210" i="4"/>
  <c r="I2210" i="4" s="1"/>
  <c r="K2210" i="4" s="1"/>
  <c r="H2213" i="4"/>
  <c r="I2213" i="4" s="1"/>
  <c r="K2213" i="4" s="1"/>
  <c r="H2215" i="4"/>
  <c r="I2215" i="4" s="1"/>
  <c r="K2215" i="4" s="1"/>
  <c r="H2217" i="4"/>
  <c r="I2217" i="4" s="1"/>
  <c r="K2217" i="4" s="1"/>
  <c r="B23" i="9"/>
  <c r="B25" i="9"/>
  <c r="B140" i="12" s="1"/>
  <c r="B27" i="9"/>
  <c r="B29" i="9"/>
  <c r="B31" i="9"/>
  <c r="B146" i="12" s="1"/>
  <c r="B33" i="9"/>
  <c r="B21" i="9"/>
  <c r="B21" i="6"/>
  <c r="A23" i="9" s="1"/>
  <c r="B22" i="6"/>
  <c r="A25" i="9" s="1"/>
  <c r="A29" i="12" s="1"/>
  <c r="B23" i="6"/>
  <c r="A27" i="9" s="1"/>
  <c r="A142" i="12" s="1"/>
  <c r="B24" i="6"/>
  <c r="A29" i="9" s="1"/>
  <c r="A31" i="12" s="1"/>
  <c r="B25" i="6"/>
  <c r="A31" i="9" s="1"/>
  <c r="B26" i="6"/>
  <c r="A33" i="9" s="1"/>
  <c r="A64" i="12" s="1"/>
  <c r="B20" i="6"/>
  <c r="A21" i="9" s="1"/>
  <c r="B87" i="12"/>
  <c r="B19" i="9"/>
  <c r="B75" i="12"/>
  <c r="B27" i="12"/>
  <c r="B29" i="12"/>
  <c r="W35" i="9"/>
  <c r="V35" i="9"/>
  <c r="U35" i="9"/>
  <c r="R35" i="9"/>
  <c r="Q35" i="9"/>
  <c r="P35" i="9"/>
  <c r="M35" i="9"/>
  <c r="L35" i="9"/>
  <c r="K35" i="9"/>
  <c r="E967" i="8"/>
  <c r="H2332" i="4"/>
  <c r="I2332" i="4" s="1"/>
  <c r="K2332" i="4" s="1"/>
  <c r="H2333" i="4"/>
  <c r="I2333" i="4" s="1"/>
  <c r="K2333" i="4" s="1"/>
  <c r="H2319" i="4"/>
  <c r="I2319" i="4" s="1"/>
  <c r="K2319" i="4" s="1"/>
  <c r="H2320" i="4"/>
  <c r="I2320" i="4" s="1"/>
  <c r="K2320" i="4" s="1"/>
  <c r="H2321" i="4"/>
  <c r="I2321" i="4" s="1"/>
  <c r="K2321" i="4" s="1"/>
  <c r="H2322" i="4"/>
  <c r="I2322" i="4" s="1"/>
  <c r="K2322" i="4" s="1"/>
  <c r="H2323" i="4"/>
  <c r="I2323" i="4" s="1"/>
  <c r="K2323" i="4" s="1"/>
  <c r="H2324" i="4"/>
  <c r="I2324" i="4" s="1"/>
  <c r="K2324" i="4" s="1"/>
  <c r="H2325" i="4"/>
  <c r="I2325" i="4" s="1"/>
  <c r="K2325" i="4" s="1"/>
  <c r="H2326" i="4"/>
  <c r="I2326" i="4" s="1"/>
  <c r="K2326" i="4" s="1"/>
  <c r="H2327" i="4"/>
  <c r="I2327" i="4" s="1"/>
  <c r="K2327" i="4" s="1"/>
  <c r="H2328" i="4"/>
  <c r="I2328" i="4" s="1"/>
  <c r="K2328" i="4" s="1"/>
  <c r="H2329" i="4"/>
  <c r="I2329" i="4" s="1"/>
  <c r="K2329" i="4" s="1"/>
  <c r="H2318" i="4"/>
  <c r="I2318" i="4" s="1"/>
  <c r="K2318" i="4" s="1"/>
  <c r="Q12" i="11"/>
  <c r="B48" i="12"/>
  <c r="B33" i="12"/>
  <c r="B31" i="12"/>
  <c r="Q14" i="11"/>
  <c r="Q13" i="11"/>
  <c r="B62" i="12"/>
  <c r="B19" i="6"/>
  <c r="A19" i="9" s="1"/>
  <c r="A50" i="12" s="1"/>
  <c r="B17" i="9"/>
  <c r="B23" i="12" s="1"/>
  <c r="B18" i="6"/>
  <c r="A17" i="9" s="1"/>
  <c r="H219" i="4"/>
  <c r="I219" i="4" s="1"/>
  <c r="K219" i="4" s="1"/>
  <c r="A219" i="4" s="1"/>
  <c r="H223" i="4"/>
  <c r="I223" i="4" s="1"/>
  <c r="K223" i="4" s="1"/>
  <c r="A223" i="4" s="1"/>
  <c r="H224" i="4"/>
  <c r="I224" i="4" s="1"/>
  <c r="K224" i="4" s="1"/>
  <c r="A224" i="4" s="1"/>
  <c r="H227" i="4"/>
  <c r="H221" i="4" s="1"/>
  <c r="H229" i="4"/>
  <c r="I229" i="4" s="1"/>
  <c r="K229" i="4" s="1"/>
  <c r="A229" i="4" s="1"/>
  <c r="H230" i="4"/>
  <c r="I230" i="4" s="1"/>
  <c r="K230" i="4" s="1"/>
  <c r="A230" i="4" s="1"/>
  <c r="H231" i="4"/>
  <c r="I231" i="4" s="1"/>
  <c r="K231" i="4" s="1"/>
  <c r="A231" i="4" s="1"/>
  <c r="H233" i="4"/>
  <c r="I233" i="4" s="1"/>
  <c r="K233" i="4" s="1"/>
  <c r="A233" i="4" s="1"/>
  <c r="H235" i="4"/>
  <c r="H236" i="4"/>
  <c r="I236" i="4" s="1"/>
  <c r="K236" i="4" s="1"/>
  <c r="A236" i="4" s="1"/>
  <c r="H237" i="4"/>
  <c r="I237" i="4" s="1"/>
  <c r="K237" i="4" s="1"/>
  <c r="A237" i="4" s="1"/>
  <c r="H241" i="4"/>
  <c r="I241" i="4" s="1"/>
  <c r="H242" i="4"/>
  <c r="I242" i="4" s="1"/>
  <c r="K242" i="4" s="1"/>
  <c r="A242" i="4" s="1"/>
  <c r="H245" i="4"/>
  <c r="I245" i="4" s="1"/>
  <c r="K245" i="4" s="1"/>
  <c r="A245" i="4" s="1"/>
  <c r="H246" i="4"/>
  <c r="I246" i="4" s="1"/>
  <c r="K246" i="4" s="1"/>
  <c r="A246" i="4" s="1"/>
  <c r="H249" i="4"/>
  <c r="I249" i="4" s="1"/>
  <c r="K249" i="4" s="1"/>
  <c r="A249" i="4" s="1"/>
  <c r="H250" i="4"/>
  <c r="I250" i="4" s="1"/>
  <c r="K250" i="4" s="1"/>
  <c r="A250" i="4" s="1"/>
  <c r="H251" i="4"/>
  <c r="I251" i="4" s="1"/>
  <c r="K251" i="4" s="1"/>
  <c r="A251" i="4" s="1"/>
  <c r="H252" i="4"/>
  <c r="I252" i="4" s="1"/>
  <c r="K252" i="4" s="1"/>
  <c r="A252" i="4" s="1"/>
  <c r="H255" i="4"/>
  <c r="I255" i="4" s="1"/>
  <c r="K255" i="4" s="1"/>
  <c r="A255" i="4" s="1"/>
  <c r="H256" i="4"/>
  <c r="I256" i="4" s="1"/>
  <c r="K256" i="4" s="1"/>
  <c r="A256" i="4" s="1"/>
  <c r="H257" i="4"/>
  <c r="I257" i="4" s="1"/>
  <c r="K257" i="4" s="1"/>
  <c r="A257" i="4" s="1"/>
  <c r="H258" i="4"/>
  <c r="I258" i="4" s="1"/>
  <c r="K258" i="4" s="1"/>
  <c r="A258" i="4" s="1"/>
  <c r="H260" i="4"/>
  <c r="I260" i="4" s="1"/>
  <c r="K260" i="4" s="1"/>
  <c r="A260" i="4" s="1"/>
  <c r="H263" i="4"/>
  <c r="I263" i="4" s="1"/>
  <c r="K263" i="4" s="1"/>
  <c r="A263" i="4" s="1"/>
  <c r="H264" i="4"/>
  <c r="I264" i="4" s="1"/>
  <c r="K264" i="4" s="1"/>
  <c r="A264" i="4" s="1"/>
  <c r="H265" i="4"/>
  <c r="I265" i="4" s="1"/>
  <c r="K265" i="4" s="1"/>
  <c r="A265" i="4" s="1"/>
  <c r="H266" i="4"/>
  <c r="I266" i="4" s="1"/>
  <c r="K266" i="4" s="1"/>
  <c r="A266" i="4" s="1"/>
  <c r="H268" i="4"/>
  <c r="I268" i="4" s="1"/>
  <c r="K268" i="4" s="1"/>
  <c r="A268" i="4" s="1"/>
  <c r="H270" i="4"/>
  <c r="I270" i="4" s="1"/>
  <c r="K270" i="4" s="1"/>
  <c r="A270" i="4" s="1"/>
  <c r="H217" i="4"/>
  <c r="I217" i="4" s="1"/>
  <c r="K217" i="4" s="1"/>
  <c r="A217" i="4" s="1"/>
  <c r="H2427" i="4"/>
  <c r="I2427" i="4" s="1"/>
  <c r="K2427" i="4" s="1"/>
  <c r="H2429" i="4"/>
  <c r="I2429" i="4" s="1"/>
  <c r="K2429" i="4" s="1"/>
  <c r="H2431" i="4"/>
  <c r="I2431" i="4" s="1"/>
  <c r="K2431" i="4" s="1"/>
  <c r="H2434" i="4"/>
  <c r="I2434" i="4" s="1"/>
  <c r="K2434" i="4" s="1"/>
  <c r="H2436" i="4"/>
  <c r="I2436" i="4" s="1"/>
  <c r="K2436" i="4" s="1"/>
  <c r="H2438" i="4"/>
  <c r="I2438" i="4" s="1"/>
  <c r="K2438" i="4" s="1"/>
  <c r="H2440" i="4"/>
  <c r="I2440" i="4" s="1"/>
  <c r="K2440" i="4" s="1"/>
  <c r="H2442" i="4"/>
  <c r="I2442" i="4" s="1"/>
  <c r="K2442" i="4" s="1"/>
  <c r="H2445" i="4"/>
  <c r="I2445" i="4" s="1"/>
  <c r="K2445" i="4" s="1"/>
  <c r="H2447" i="4"/>
  <c r="I2447" i="4" s="1"/>
  <c r="K2447" i="4" s="1"/>
  <c r="H2449" i="4"/>
  <c r="I2449" i="4" s="1"/>
  <c r="K2449" i="4" s="1"/>
  <c r="H2451" i="4"/>
  <c r="I2451" i="4" s="1"/>
  <c r="K2451" i="4" s="1"/>
  <c r="H2453" i="4"/>
  <c r="I2453" i="4" s="1"/>
  <c r="K2453" i="4" s="1"/>
  <c r="H2456" i="4"/>
  <c r="I2456" i="4" s="1"/>
  <c r="K2456" i="4" s="1"/>
  <c r="H2458" i="4"/>
  <c r="I2458" i="4" s="1"/>
  <c r="K2458" i="4" s="1"/>
  <c r="H2460" i="4"/>
  <c r="I2460" i="4" s="1"/>
  <c r="K2460" i="4" s="1"/>
  <c r="H2462" i="4"/>
  <c r="I2462" i="4" s="1"/>
  <c r="K2462" i="4" s="1"/>
  <c r="H2464" i="4"/>
  <c r="I2464" i="4" s="1"/>
  <c r="K2464" i="4" s="1"/>
  <c r="H2466" i="4"/>
  <c r="I2466" i="4" s="1"/>
  <c r="K2466" i="4" s="1"/>
  <c r="H2468" i="4"/>
  <c r="I2468" i="4" s="1"/>
  <c r="K2468" i="4" s="1"/>
  <c r="H2470" i="4"/>
  <c r="I2470" i="4" s="1"/>
  <c r="K2470" i="4" s="1"/>
  <c r="H2472" i="4"/>
  <c r="I2472" i="4" s="1"/>
  <c r="K2472" i="4" s="1"/>
  <c r="H2475" i="4"/>
  <c r="I2475" i="4" s="1"/>
  <c r="K2475" i="4" s="1"/>
  <c r="H2477" i="4"/>
  <c r="I2477" i="4" s="1"/>
  <c r="K2477" i="4" s="1"/>
  <c r="H2479" i="4"/>
  <c r="I2479" i="4" s="1"/>
  <c r="K2479" i="4" s="1"/>
  <c r="H2481" i="4"/>
  <c r="I2481" i="4" s="1"/>
  <c r="K2481" i="4" s="1"/>
  <c r="H2425" i="4"/>
  <c r="I2425" i="4" s="1"/>
  <c r="K2425" i="4" s="1"/>
  <c r="H2391" i="4"/>
  <c r="I2391" i="4" s="1"/>
  <c r="K2391" i="4" s="1"/>
  <c r="H2392" i="4"/>
  <c r="I2392" i="4" s="1"/>
  <c r="K2392" i="4" s="1"/>
  <c r="H2394" i="4"/>
  <c r="I2394" i="4" s="1"/>
  <c r="K2394" i="4" s="1"/>
  <c r="H2397" i="4"/>
  <c r="I2397" i="4" s="1"/>
  <c r="K2397" i="4" s="1"/>
  <c r="H2399" i="4"/>
  <c r="I2399" i="4" s="1"/>
  <c r="K2399" i="4" s="1"/>
  <c r="H2401" i="4"/>
  <c r="I2401" i="4" s="1"/>
  <c r="K2401" i="4" s="1"/>
  <c r="H2403" i="4"/>
  <c r="I2403" i="4" s="1"/>
  <c r="K2403" i="4" s="1"/>
  <c r="H2405" i="4"/>
  <c r="I2405" i="4" s="1"/>
  <c r="K2405" i="4" s="1"/>
  <c r="H2407" i="4"/>
  <c r="I2407" i="4" s="1"/>
  <c r="K2407" i="4" s="1"/>
  <c r="H2409" i="4"/>
  <c r="I2409" i="4" s="1"/>
  <c r="K2409" i="4" s="1"/>
  <c r="H2412" i="4"/>
  <c r="I2412" i="4" s="1"/>
  <c r="K2412" i="4" s="1"/>
  <c r="H2414" i="4"/>
  <c r="I2414" i="4" s="1"/>
  <c r="K2414" i="4" s="1"/>
  <c r="H2416" i="4"/>
  <c r="I2416" i="4" s="1"/>
  <c r="K2416" i="4" s="1"/>
  <c r="H2418" i="4"/>
  <c r="I2418" i="4" s="1"/>
  <c r="K2418" i="4" s="1"/>
  <c r="H2390" i="4"/>
  <c r="I2390" i="4" s="1"/>
  <c r="K2390" i="4" s="1"/>
  <c r="H2382" i="4"/>
  <c r="H2383" i="4"/>
  <c r="I2383" i="4" s="1"/>
  <c r="K2383" i="4" s="1"/>
  <c r="H2384" i="4"/>
  <c r="I2384" i="4" s="1"/>
  <c r="K2384" i="4" s="1"/>
  <c r="H2385" i="4"/>
  <c r="I2385" i="4" s="1"/>
  <c r="K2385" i="4" s="1"/>
  <c r="H2386" i="4"/>
  <c r="I2386" i="4" s="1"/>
  <c r="K2386" i="4" s="1"/>
  <c r="H2363" i="4"/>
  <c r="I2363" i="4" s="1"/>
  <c r="K2363" i="4" s="1"/>
  <c r="H2364" i="4"/>
  <c r="I2364" i="4" s="1"/>
  <c r="K2364" i="4" s="1"/>
  <c r="H2365" i="4"/>
  <c r="I2365" i="4" s="1"/>
  <c r="K2365" i="4" s="1"/>
  <c r="H2366" i="4"/>
  <c r="I2366" i="4" s="1"/>
  <c r="K2366" i="4" s="1"/>
  <c r="H2367" i="4"/>
  <c r="I2367" i="4" s="1"/>
  <c r="K2367" i="4" s="1"/>
  <c r="H2368" i="4"/>
  <c r="I2368" i="4" s="1"/>
  <c r="K2368" i="4" s="1"/>
  <c r="H2369" i="4"/>
  <c r="I2369" i="4" s="1"/>
  <c r="K2369" i="4" s="1"/>
  <c r="H2370" i="4"/>
  <c r="I2370" i="4" s="1"/>
  <c r="K2370" i="4" s="1"/>
  <c r="H2371" i="4"/>
  <c r="I2371" i="4" s="1"/>
  <c r="K2371" i="4" s="1"/>
  <c r="H2362" i="4"/>
  <c r="I2362" i="4" s="1"/>
  <c r="K2362" i="4" s="1"/>
  <c r="H2225" i="4"/>
  <c r="I2225" i="4" s="1"/>
  <c r="K2225" i="4" s="1"/>
  <c r="H2226" i="4"/>
  <c r="I2226" i="4" s="1"/>
  <c r="K2226" i="4" s="1"/>
  <c r="H2227" i="4"/>
  <c r="I2227" i="4" s="1"/>
  <c r="K2227" i="4" s="1"/>
  <c r="H2228" i="4"/>
  <c r="I2228" i="4" s="1"/>
  <c r="K2228" i="4" s="1"/>
  <c r="H2229" i="4"/>
  <c r="I2229" i="4" s="1"/>
  <c r="K2229" i="4" s="1"/>
  <c r="H2230" i="4"/>
  <c r="I2230" i="4" s="1"/>
  <c r="K2230" i="4" s="1"/>
  <c r="H2231" i="4"/>
  <c r="I2231" i="4" s="1"/>
  <c r="K2231" i="4" s="1"/>
  <c r="H2232" i="4"/>
  <c r="H2233" i="4"/>
  <c r="H2234" i="4"/>
  <c r="I2234" i="4" s="1"/>
  <c r="K2234" i="4" s="1"/>
  <c r="H2235" i="4"/>
  <c r="I2235" i="4" s="1"/>
  <c r="K2235" i="4" s="1"/>
  <c r="H2236" i="4"/>
  <c r="H2237" i="4"/>
  <c r="I2237" i="4" s="1"/>
  <c r="H2240" i="4"/>
  <c r="I2240" i="4" s="1"/>
  <c r="K2240" i="4" s="1"/>
  <c r="H2241" i="4"/>
  <c r="I2241" i="4" s="1"/>
  <c r="K2241" i="4" s="1"/>
  <c r="H2242" i="4"/>
  <c r="H2243" i="4"/>
  <c r="I2243" i="4" s="1"/>
  <c r="K2243" i="4" s="1"/>
  <c r="H2244" i="4"/>
  <c r="I2244" i="4" s="1"/>
  <c r="K2244" i="4" s="1"/>
  <c r="H2245" i="4"/>
  <c r="I2245" i="4" s="1"/>
  <c r="K2245" i="4" s="1"/>
  <c r="H2246" i="4"/>
  <c r="H2247" i="4"/>
  <c r="I2247" i="4" s="1"/>
  <c r="H2248" i="4"/>
  <c r="I2248" i="4" s="1"/>
  <c r="K2248" i="4" s="1"/>
  <c r="H2249" i="4"/>
  <c r="I2249" i="4" s="1"/>
  <c r="K2249" i="4" s="1"/>
  <c r="H2250" i="4"/>
  <c r="H2251" i="4"/>
  <c r="H2252" i="4"/>
  <c r="I2252" i="4" s="1"/>
  <c r="K2252" i="4" s="1"/>
  <c r="H2255" i="4"/>
  <c r="I2255" i="4" s="1"/>
  <c r="K2255" i="4" s="1"/>
  <c r="H2256" i="4"/>
  <c r="H2257" i="4"/>
  <c r="I2257" i="4" s="1"/>
  <c r="H2258" i="4"/>
  <c r="I2258" i="4" s="1"/>
  <c r="K2258" i="4" s="1"/>
  <c r="H2259" i="4"/>
  <c r="I2259" i="4" s="1"/>
  <c r="K2259" i="4" s="1"/>
  <c r="H2260" i="4"/>
  <c r="H2261" i="4"/>
  <c r="I2261" i="4" s="1"/>
  <c r="K2261" i="4" s="1"/>
  <c r="H2262" i="4"/>
  <c r="I2262" i="4" s="1"/>
  <c r="K2262" i="4" s="1"/>
  <c r="H2263" i="4"/>
  <c r="I2263" i="4" s="1"/>
  <c r="K2263" i="4" s="1"/>
  <c r="H2264" i="4"/>
  <c r="H2265" i="4"/>
  <c r="I2265" i="4" s="1"/>
  <c r="H2266" i="4"/>
  <c r="I2266" i="4" s="1"/>
  <c r="K2266" i="4" s="1"/>
  <c r="H2267" i="4"/>
  <c r="I2267" i="4" s="1"/>
  <c r="K2267" i="4" s="1"/>
  <c r="H2270" i="4"/>
  <c r="H2271" i="4"/>
  <c r="H2272" i="4"/>
  <c r="I2272" i="4" s="1"/>
  <c r="K2272" i="4" s="1"/>
  <c r="H2273" i="4"/>
  <c r="I2273" i="4" s="1"/>
  <c r="K2273" i="4" s="1"/>
  <c r="H2274" i="4"/>
  <c r="H2275" i="4"/>
  <c r="I2275" i="4" s="1"/>
  <c r="H2276" i="4"/>
  <c r="I2276" i="4" s="1"/>
  <c r="K2276" i="4" s="1"/>
  <c r="H2277" i="4"/>
  <c r="I2277" i="4" s="1"/>
  <c r="K2277" i="4" s="1"/>
  <c r="H2278" i="4"/>
  <c r="H2279" i="4"/>
  <c r="I2279" i="4" s="1"/>
  <c r="K2279" i="4" s="1"/>
  <c r="H2224" i="4"/>
  <c r="I2224" i="4" s="1"/>
  <c r="K2224" i="4" s="1"/>
  <c r="H534" i="4"/>
  <c r="I534" i="4" s="1"/>
  <c r="K534" i="4" s="1"/>
  <c r="A534" i="4" s="1"/>
  <c r="H536" i="4"/>
  <c r="I536" i="4" s="1"/>
  <c r="K536" i="4" s="1"/>
  <c r="A536" i="4" s="1"/>
  <c r="H539" i="4"/>
  <c r="I539" i="4" s="1"/>
  <c r="K539" i="4" s="1"/>
  <c r="A539" i="4" s="1"/>
  <c r="H541" i="4"/>
  <c r="I541" i="4" s="1"/>
  <c r="K541" i="4" s="1"/>
  <c r="A541" i="4" s="1"/>
  <c r="H543" i="4"/>
  <c r="I543" i="4" s="1"/>
  <c r="K543" i="4" s="1"/>
  <c r="A543" i="4" s="1"/>
  <c r="H503" i="4"/>
  <c r="I503" i="4" s="1"/>
  <c r="K503" i="4" s="1"/>
  <c r="A503" i="4" s="1"/>
  <c r="H504" i="4"/>
  <c r="I504" i="4" s="1"/>
  <c r="H505" i="4"/>
  <c r="I505" i="4" s="1"/>
  <c r="K505" i="4" s="1"/>
  <c r="A505" i="4" s="1"/>
  <c r="H506" i="4"/>
  <c r="I506" i="4" s="1"/>
  <c r="H507" i="4"/>
  <c r="I507" i="4" s="1"/>
  <c r="K507" i="4" s="1"/>
  <c r="A507" i="4" s="1"/>
  <c r="H508" i="4"/>
  <c r="I508" i="4" s="1"/>
  <c r="H509" i="4"/>
  <c r="I509" i="4" s="1"/>
  <c r="K509" i="4" s="1"/>
  <c r="A509" i="4" s="1"/>
  <c r="H510" i="4"/>
  <c r="I510" i="4" s="1"/>
  <c r="H514" i="4"/>
  <c r="I514" i="4" s="1"/>
  <c r="K514" i="4" s="1"/>
  <c r="A514" i="4" s="1"/>
  <c r="H515" i="4"/>
  <c r="I515" i="4" s="1"/>
  <c r="H516" i="4"/>
  <c r="I516" i="4" s="1"/>
  <c r="K516" i="4" s="1"/>
  <c r="A516" i="4" s="1"/>
  <c r="H519" i="4"/>
  <c r="I519" i="4" s="1"/>
  <c r="H520" i="4"/>
  <c r="I520" i="4" s="1"/>
  <c r="K520" i="4" s="1"/>
  <c r="A520" i="4" s="1"/>
  <c r="H521" i="4"/>
  <c r="I521" i="4" s="1"/>
  <c r="H524" i="4"/>
  <c r="I524" i="4" s="1"/>
  <c r="K524" i="4" s="1"/>
  <c r="A524" i="4" s="1"/>
  <c r="H525" i="4"/>
  <c r="I525" i="4" s="1"/>
  <c r="H526" i="4"/>
  <c r="I526" i="4" s="1"/>
  <c r="K526" i="4" s="1"/>
  <c r="A526" i="4" s="1"/>
  <c r="H529" i="4"/>
  <c r="I529" i="4" s="1"/>
  <c r="H530" i="4"/>
  <c r="I530" i="4" s="1"/>
  <c r="K530" i="4" s="1"/>
  <c r="A530" i="4" s="1"/>
  <c r="H531" i="4"/>
  <c r="I531" i="4" s="1"/>
  <c r="H154" i="4"/>
  <c r="I154" i="4" s="1"/>
  <c r="K154" i="4" s="1"/>
  <c r="A154" i="4" s="1"/>
  <c r="H103" i="4"/>
  <c r="I103" i="4" s="1"/>
  <c r="K103" i="4" s="1"/>
  <c r="A103" i="4" s="1"/>
  <c r="H101" i="4"/>
  <c r="I101" i="4" s="1"/>
  <c r="K101" i="4" s="1"/>
  <c r="A101" i="4" s="1"/>
  <c r="H99" i="4"/>
  <c r="I99" i="4" s="1"/>
  <c r="K99" i="4" s="1"/>
  <c r="A99" i="4" s="1"/>
  <c r="H97" i="4"/>
  <c r="I97" i="4" s="1"/>
  <c r="K97" i="4" s="1"/>
  <c r="A97" i="4" s="1"/>
  <c r="H89" i="4"/>
  <c r="I89" i="4" s="1"/>
  <c r="K89" i="4" s="1"/>
  <c r="A89" i="4" s="1"/>
  <c r="H90" i="4"/>
  <c r="I90" i="4" s="1"/>
  <c r="K90" i="4" s="1"/>
  <c r="A90" i="4" s="1"/>
  <c r="H91" i="4"/>
  <c r="I91" i="4" s="1"/>
  <c r="K91" i="4" s="1"/>
  <c r="A91" i="4" s="1"/>
  <c r="H92" i="4"/>
  <c r="I92" i="4" s="1"/>
  <c r="K92" i="4" s="1"/>
  <c r="A92" i="4" s="1"/>
  <c r="H93" i="4"/>
  <c r="I93" i="4" s="1"/>
  <c r="K93" i="4" s="1"/>
  <c r="A93" i="4" s="1"/>
  <c r="H94" i="4"/>
  <c r="I94" i="4" s="1"/>
  <c r="K94" i="4" s="1"/>
  <c r="A94" i="4" s="1"/>
  <c r="H95" i="4"/>
  <c r="I95" i="4" s="1"/>
  <c r="K95" i="4" s="1"/>
  <c r="A95" i="4" s="1"/>
  <c r="H88" i="4"/>
  <c r="I88" i="4" s="1"/>
  <c r="K88" i="4" s="1"/>
  <c r="A88" i="4" s="1"/>
  <c r="H79" i="4"/>
  <c r="I79" i="4" s="1"/>
  <c r="K79" i="4" s="1"/>
  <c r="A79" i="4" s="1"/>
  <c r="H80" i="4"/>
  <c r="I80" i="4" s="1"/>
  <c r="K80" i="4" s="1"/>
  <c r="A80" i="4" s="1"/>
  <c r="H81" i="4"/>
  <c r="I81" i="4" s="1"/>
  <c r="K81" i="4" s="1"/>
  <c r="A81" i="4" s="1"/>
  <c r="H82" i="4"/>
  <c r="I82" i="4" s="1"/>
  <c r="K82" i="4" s="1"/>
  <c r="A82" i="4" s="1"/>
  <c r="H83" i="4"/>
  <c r="I83" i="4" s="1"/>
  <c r="K83" i="4" s="1"/>
  <c r="A83" i="4" s="1"/>
  <c r="H84" i="4"/>
  <c r="I84" i="4" s="1"/>
  <c r="K84" i="4" s="1"/>
  <c r="A84" i="4" s="1"/>
  <c r="H85" i="4"/>
  <c r="I85" i="4" s="1"/>
  <c r="K85" i="4" s="1"/>
  <c r="A85" i="4" s="1"/>
  <c r="H78" i="4"/>
  <c r="I78" i="4" s="1"/>
  <c r="K78" i="4" s="1"/>
  <c r="A78" i="4" s="1"/>
  <c r="H69" i="4"/>
  <c r="I69" i="4" s="1"/>
  <c r="K69" i="4" s="1"/>
  <c r="A69" i="4" s="1"/>
  <c r="H70" i="4"/>
  <c r="I70" i="4" s="1"/>
  <c r="K70" i="4" s="1"/>
  <c r="A70" i="4" s="1"/>
  <c r="H71" i="4"/>
  <c r="I71" i="4" s="1"/>
  <c r="K71" i="4" s="1"/>
  <c r="A71" i="4" s="1"/>
  <c r="H72" i="4"/>
  <c r="I72" i="4" s="1"/>
  <c r="K72" i="4" s="1"/>
  <c r="A72" i="4" s="1"/>
  <c r="H73" i="4"/>
  <c r="I73" i="4" s="1"/>
  <c r="K73" i="4" s="1"/>
  <c r="A73" i="4" s="1"/>
  <c r="H74" i="4"/>
  <c r="I74" i="4" s="1"/>
  <c r="K74" i="4" s="1"/>
  <c r="A74" i="4" s="1"/>
  <c r="H75" i="4"/>
  <c r="I75" i="4" s="1"/>
  <c r="K75" i="4" s="1"/>
  <c r="A75" i="4" s="1"/>
  <c r="H68" i="4"/>
  <c r="I68" i="4" s="1"/>
  <c r="K68" i="4" s="1"/>
  <c r="A68" i="4" s="1"/>
  <c r="H65" i="4"/>
  <c r="I65" i="4" s="1"/>
  <c r="K65" i="4" s="1"/>
  <c r="A65" i="4" s="1"/>
  <c r="H63" i="4"/>
  <c r="I63" i="4" s="1"/>
  <c r="K63" i="4" s="1"/>
  <c r="A63" i="4" s="1"/>
  <c r="H60" i="4"/>
  <c r="I60" i="4" s="1"/>
  <c r="K60" i="4" s="1"/>
  <c r="A60" i="4" s="1"/>
  <c r="H37" i="4"/>
  <c r="I37" i="4" s="1"/>
  <c r="K37" i="4" s="1"/>
  <c r="A37" i="4" s="1"/>
  <c r="H38" i="4"/>
  <c r="I38" i="4" s="1"/>
  <c r="K38" i="4" s="1"/>
  <c r="A38" i="4" s="1"/>
  <c r="H39" i="4"/>
  <c r="I39" i="4" s="1"/>
  <c r="K39" i="4" s="1"/>
  <c r="A39" i="4" s="1"/>
  <c r="H40" i="4"/>
  <c r="I40" i="4" s="1"/>
  <c r="K40" i="4" s="1"/>
  <c r="A40" i="4" s="1"/>
  <c r="H41" i="4"/>
  <c r="I41" i="4" s="1"/>
  <c r="K41" i="4" s="1"/>
  <c r="A41" i="4" s="1"/>
  <c r="H42" i="4"/>
  <c r="I42" i="4" s="1"/>
  <c r="K42" i="4" s="1"/>
  <c r="A42" i="4" s="1"/>
  <c r="H43" i="4"/>
  <c r="I43" i="4" s="1"/>
  <c r="K43" i="4" s="1"/>
  <c r="A43" i="4" s="1"/>
  <c r="H44" i="4"/>
  <c r="I44" i="4" s="1"/>
  <c r="K44" i="4" s="1"/>
  <c r="A44" i="4" s="1"/>
  <c r="H45" i="4"/>
  <c r="I45" i="4" s="1"/>
  <c r="K45" i="4" s="1"/>
  <c r="A45" i="4" s="1"/>
  <c r="H46" i="4"/>
  <c r="I46" i="4" s="1"/>
  <c r="K46" i="4" s="1"/>
  <c r="A46" i="4" s="1"/>
  <c r="H47" i="4"/>
  <c r="I47" i="4" s="1"/>
  <c r="K47" i="4" s="1"/>
  <c r="A47" i="4" s="1"/>
  <c r="H48" i="4"/>
  <c r="I48" i="4" s="1"/>
  <c r="K48" i="4" s="1"/>
  <c r="A48" i="4" s="1"/>
  <c r="H49" i="4"/>
  <c r="I49" i="4" s="1"/>
  <c r="K49" i="4" s="1"/>
  <c r="A49" i="4" s="1"/>
  <c r="H50" i="4"/>
  <c r="I50" i="4" s="1"/>
  <c r="K50" i="4" s="1"/>
  <c r="A50" i="4" s="1"/>
  <c r="H51" i="4"/>
  <c r="I51" i="4" s="1"/>
  <c r="K51" i="4" s="1"/>
  <c r="A51" i="4" s="1"/>
  <c r="H52" i="4"/>
  <c r="I52" i="4" s="1"/>
  <c r="K52" i="4" s="1"/>
  <c r="A52" i="4" s="1"/>
  <c r="H53" i="4"/>
  <c r="I53" i="4" s="1"/>
  <c r="K53" i="4" s="1"/>
  <c r="A53" i="4" s="1"/>
  <c r="H54" i="4"/>
  <c r="I54" i="4" s="1"/>
  <c r="K54" i="4" s="1"/>
  <c r="A54" i="4" s="1"/>
  <c r="H55" i="4"/>
  <c r="I55" i="4" s="1"/>
  <c r="K55" i="4" s="1"/>
  <c r="A55" i="4" s="1"/>
  <c r="H56" i="4"/>
  <c r="I56" i="4" s="1"/>
  <c r="K56" i="4" s="1"/>
  <c r="A56" i="4" s="1"/>
  <c r="H57" i="4"/>
  <c r="I57" i="4" s="1"/>
  <c r="K57" i="4" s="1"/>
  <c r="A57" i="4" s="1"/>
  <c r="H58" i="4"/>
  <c r="I58" i="4" s="1"/>
  <c r="K58" i="4" s="1"/>
  <c r="A58" i="4" s="1"/>
  <c r="H36" i="4"/>
  <c r="I36" i="4" s="1"/>
  <c r="K36" i="4" s="1"/>
  <c r="A36" i="4" s="1"/>
  <c r="H30" i="4"/>
  <c r="I30" i="4" s="1"/>
  <c r="K30" i="4" s="1"/>
  <c r="A30" i="4" s="1"/>
  <c r="H31" i="4"/>
  <c r="I31" i="4" s="1"/>
  <c r="K31" i="4" s="1"/>
  <c r="A31" i="4" s="1"/>
  <c r="H32" i="4"/>
  <c r="I32" i="4" s="1"/>
  <c r="K32" i="4" s="1"/>
  <c r="A32" i="4" s="1"/>
  <c r="H33" i="4"/>
  <c r="I33" i="4" s="1"/>
  <c r="K33" i="4" s="1"/>
  <c r="A33" i="4" s="1"/>
  <c r="H29" i="4"/>
  <c r="I29" i="4" s="1"/>
  <c r="K29" i="4" s="1"/>
  <c r="A29" i="4" s="1"/>
  <c r="H21" i="4"/>
  <c r="H22" i="4"/>
  <c r="I22" i="4" s="1"/>
  <c r="K22" i="4" s="1"/>
  <c r="A22" i="4" s="1"/>
  <c r="H23" i="4"/>
  <c r="I23" i="4" s="1"/>
  <c r="K23" i="4" s="1"/>
  <c r="A23" i="4" s="1"/>
  <c r="H24" i="4"/>
  <c r="I24" i="4" s="1"/>
  <c r="K24" i="4" s="1"/>
  <c r="A24" i="4" s="1"/>
  <c r="H25" i="4"/>
  <c r="I25" i="4" s="1"/>
  <c r="K25" i="4" s="1"/>
  <c r="A25" i="4" s="1"/>
  <c r="H26" i="4"/>
  <c r="I26" i="4" s="1"/>
  <c r="K26" i="4" s="1"/>
  <c r="A26" i="4" s="1"/>
  <c r="H20" i="4"/>
  <c r="I20" i="4" s="1"/>
  <c r="K20" i="4" s="1"/>
  <c r="A20" i="4" s="1"/>
  <c r="H15" i="4"/>
  <c r="I15" i="4" s="1"/>
  <c r="K15" i="4" s="1"/>
  <c r="A15" i="4" s="1"/>
  <c r="H16" i="4"/>
  <c r="I16" i="4" s="1"/>
  <c r="K16" i="4" s="1"/>
  <c r="A16" i="4" s="1"/>
  <c r="H14" i="4"/>
  <c r="I14" i="4" s="1"/>
  <c r="K14" i="4" s="1"/>
  <c r="A14" i="4" s="1"/>
  <c r="B308" i="12"/>
  <c r="B306" i="12"/>
  <c r="B304" i="12"/>
  <c r="B302" i="12"/>
  <c r="B300" i="12"/>
  <c r="B298" i="12"/>
  <c r="B296" i="12"/>
  <c r="B294" i="12"/>
  <c r="B292" i="12"/>
  <c r="B290" i="12"/>
  <c r="B288" i="12"/>
  <c r="B286" i="12"/>
  <c r="B284" i="12"/>
  <c r="B282" i="12"/>
  <c r="B280" i="12"/>
  <c r="B278" i="12"/>
  <c r="B276" i="12"/>
  <c r="B274" i="12"/>
  <c r="B272" i="12"/>
  <c r="B270" i="12"/>
  <c r="B268" i="12"/>
  <c r="B266" i="12"/>
  <c r="B264" i="12"/>
  <c r="B262" i="12"/>
  <c r="B260" i="12"/>
  <c r="B258" i="12"/>
  <c r="A252" i="12"/>
  <c r="B247" i="12"/>
  <c r="B245" i="12"/>
  <c r="B243" i="12"/>
  <c r="B241" i="12"/>
  <c r="B239" i="12"/>
  <c r="B237" i="12"/>
  <c r="B235" i="12"/>
  <c r="B233" i="12"/>
  <c r="B231" i="12"/>
  <c r="B229" i="12"/>
  <c r="B227" i="12"/>
  <c r="B225" i="12"/>
  <c r="B223" i="12"/>
  <c r="B221" i="12"/>
  <c r="B219" i="12"/>
  <c r="B217" i="12"/>
  <c r="B215" i="12"/>
  <c r="B213" i="12"/>
  <c r="B211" i="12"/>
  <c r="B209" i="12"/>
  <c r="B207" i="12"/>
  <c r="B205" i="12"/>
  <c r="B203" i="12"/>
  <c r="B201" i="12"/>
  <c r="B199" i="12"/>
  <c r="B197" i="12"/>
  <c r="A191" i="12"/>
  <c r="B186" i="12"/>
  <c r="B184" i="12"/>
  <c r="B182" i="12"/>
  <c r="B180" i="12"/>
  <c r="B178" i="12"/>
  <c r="B176" i="12"/>
  <c r="B174" i="12"/>
  <c r="B172" i="12"/>
  <c r="B170" i="12"/>
  <c r="B168" i="12"/>
  <c r="B166" i="12"/>
  <c r="B164" i="12"/>
  <c r="B162" i="12"/>
  <c r="B160" i="12"/>
  <c r="B158" i="12"/>
  <c r="B156" i="12"/>
  <c r="B154" i="12"/>
  <c r="B152" i="12"/>
  <c r="B150" i="12"/>
  <c r="B125" i="12"/>
  <c r="B123" i="12"/>
  <c r="B121" i="12"/>
  <c r="B119" i="12"/>
  <c r="B117" i="12"/>
  <c r="B115" i="12"/>
  <c r="B113" i="12"/>
  <c r="B111" i="12"/>
  <c r="B109" i="12"/>
  <c r="B107" i="12"/>
  <c r="B105" i="12"/>
  <c r="B103" i="12"/>
  <c r="B101" i="12"/>
  <c r="B99" i="12"/>
  <c r="B97" i="12"/>
  <c r="B95" i="12"/>
  <c r="B93" i="12"/>
  <c r="B91" i="12"/>
  <c r="B46" i="12"/>
  <c r="H35" i="9"/>
  <c r="G35" i="9"/>
  <c r="F35" i="9"/>
  <c r="Z15" i="9"/>
  <c r="E11" i="7"/>
  <c r="D11" i="7"/>
  <c r="C11" i="7"/>
  <c r="B11" i="7"/>
  <c r="D25" i="5"/>
  <c r="H2340" i="4"/>
  <c r="I2340" i="4" s="1"/>
  <c r="K2340" i="4" s="1"/>
  <c r="H2342" i="4"/>
  <c r="I2342" i="4" s="1"/>
  <c r="K2342" i="4" s="1"/>
  <c r="H2344" i="4"/>
  <c r="I2344" i="4" s="1"/>
  <c r="K2344" i="4" s="1"/>
  <c r="H2346" i="4"/>
  <c r="I2346" i="4" s="1"/>
  <c r="K2346" i="4" s="1"/>
  <c r="H2348" i="4"/>
  <c r="I2348" i="4" s="1"/>
  <c r="K2348" i="4" s="1"/>
  <c r="H2350" i="4"/>
  <c r="I2350" i="4" s="1"/>
  <c r="K2350" i="4" s="1"/>
  <c r="H2355" i="4"/>
  <c r="I2355" i="4" s="1"/>
  <c r="K2355" i="4" s="1"/>
  <c r="I2382" i="4"/>
  <c r="K2382" i="4" s="1"/>
  <c r="H1107" i="4"/>
  <c r="I1107" i="4" s="1"/>
  <c r="K1107" i="4" s="1"/>
  <c r="H1053" i="4"/>
  <c r="I1053" i="4" s="1"/>
  <c r="H1054" i="4"/>
  <c r="I1054" i="4" s="1"/>
  <c r="K1054" i="4" s="1"/>
  <c r="H1055" i="4"/>
  <c r="I1055" i="4" s="1"/>
  <c r="H1056" i="4"/>
  <c r="I1056" i="4" s="1"/>
  <c r="K1056" i="4" s="1"/>
  <c r="H1057" i="4"/>
  <c r="I1057" i="4" s="1"/>
  <c r="H1058" i="4"/>
  <c r="I1058" i="4" s="1"/>
  <c r="K1058" i="4" s="1"/>
  <c r="H1062" i="4"/>
  <c r="I1062" i="4" s="1"/>
  <c r="H1063" i="4"/>
  <c r="I1063" i="4" s="1"/>
  <c r="K1063" i="4" s="1"/>
  <c r="H1064" i="4"/>
  <c r="I1064" i="4" s="1"/>
  <c r="H1065" i="4"/>
  <c r="I1065" i="4" s="1"/>
  <c r="K1065" i="4" s="1"/>
  <c r="H1066" i="4"/>
  <c r="I1066" i="4" s="1"/>
  <c r="H1067" i="4"/>
  <c r="I1067" i="4" s="1"/>
  <c r="K1067" i="4" s="1"/>
  <c r="H1068" i="4"/>
  <c r="I1068" i="4" s="1"/>
  <c r="H1069" i="4"/>
  <c r="I1069" i="4" s="1"/>
  <c r="K1069" i="4" s="1"/>
  <c r="H1072" i="4"/>
  <c r="I1072" i="4" s="1"/>
  <c r="H1073" i="4"/>
  <c r="I1073" i="4" s="1"/>
  <c r="K1073" i="4" s="1"/>
  <c r="H1074" i="4"/>
  <c r="I1074" i="4" s="1"/>
  <c r="H1075" i="4"/>
  <c r="I1075" i="4" s="1"/>
  <c r="K1075" i="4" s="1"/>
  <c r="H1078" i="4"/>
  <c r="I1078" i="4" s="1"/>
  <c r="H1079" i="4"/>
  <c r="I1079" i="4" s="1"/>
  <c r="K1079" i="4" s="1"/>
  <c r="H1080" i="4"/>
  <c r="I1080" i="4" s="1"/>
  <c r="I1086" i="4"/>
  <c r="H1087" i="4"/>
  <c r="I1087" i="4" s="1"/>
  <c r="H1088" i="4"/>
  <c r="I1088" i="4" s="1"/>
  <c r="K1088" i="4" s="1"/>
  <c r="H1089" i="4"/>
  <c r="I1089" i="4" s="1"/>
  <c r="H1090" i="4"/>
  <c r="I1090" i="4" s="1"/>
  <c r="K1090" i="4" s="1"/>
  <c r="H1092" i="4"/>
  <c r="I1092" i="4" s="1"/>
  <c r="H1094" i="4"/>
  <c r="I1094" i="4" s="1"/>
  <c r="K1094" i="4" s="1"/>
  <c r="H1096" i="4"/>
  <c r="I1096" i="4" s="1"/>
  <c r="H1098" i="4"/>
  <c r="I1098" i="4" s="1"/>
  <c r="K1098" i="4" s="1"/>
  <c r="H1101" i="4"/>
  <c r="I1101" i="4" s="1"/>
  <c r="H1102" i="4"/>
  <c r="I1102" i="4" s="1"/>
  <c r="K1102" i="4" s="1"/>
  <c r="H1103" i="4"/>
  <c r="I1103" i="4" s="1"/>
  <c r="H1104" i="4"/>
  <c r="I1104" i="4" s="1"/>
  <c r="K1104" i="4" s="1"/>
  <c r="I267" i="4"/>
  <c r="K267" i="4" s="1"/>
  <c r="A267" i="4" s="1"/>
  <c r="I164" i="4" l="1"/>
  <c r="G2884" i="8"/>
  <c r="G2885" i="8" s="1"/>
  <c r="K1884" i="4"/>
  <c r="A1884" i="4" s="1"/>
  <c r="G2513" i="8"/>
  <c r="G2515" i="8" s="1"/>
  <c r="G2516" i="8" s="1"/>
  <c r="G2323" i="8"/>
  <c r="G2324" i="8" s="1"/>
  <c r="G975" i="8"/>
  <c r="G711" i="8"/>
  <c r="G712" i="8" s="1"/>
  <c r="I1650" i="4"/>
  <c r="K1650" i="4" s="1"/>
  <c r="A1650" i="4" s="1"/>
  <c r="G883" i="8"/>
  <c r="G884" i="8" s="1"/>
  <c r="E689" i="8"/>
  <c r="G689" i="8" s="1"/>
  <c r="G688" i="8"/>
  <c r="G740" i="8"/>
  <c r="G742" i="8" s="1"/>
  <c r="G779" i="8"/>
  <c r="G780" i="8" s="1"/>
  <c r="G825" i="8"/>
  <c r="G826" i="8" s="1"/>
  <c r="E677" i="8"/>
  <c r="G677" i="8" s="1"/>
  <c r="G676" i="8"/>
  <c r="G799" i="8"/>
  <c r="G800" i="8" s="1"/>
  <c r="G810" i="8"/>
  <c r="G812" i="8" s="1"/>
  <c r="G853" i="8"/>
  <c r="G854" i="8" s="1"/>
  <c r="G1610" i="8"/>
  <c r="G1609" i="8"/>
  <c r="G976" i="8"/>
  <c r="G729" i="8"/>
  <c r="G730" i="8" s="1"/>
  <c r="G480" i="8"/>
  <c r="G482" i="8" s="1"/>
  <c r="G483" i="8" s="1"/>
  <c r="G161" i="8"/>
  <c r="G163" i="8" s="1"/>
  <c r="G193" i="4" s="1"/>
  <c r="H193" i="4" s="1"/>
  <c r="I193" i="4" s="1"/>
  <c r="G138" i="8"/>
  <c r="G140" i="8" s="1"/>
  <c r="G127" i="8"/>
  <c r="G129" i="8" s="1"/>
  <c r="G23" i="8"/>
  <c r="G24" i="8"/>
  <c r="I2373" i="4"/>
  <c r="K997" i="4"/>
  <c r="A997" i="4" s="1"/>
  <c r="I1635" i="4"/>
  <c r="K1635" i="4" s="1"/>
  <c r="I400" i="4"/>
  <c r="K870" i="4"/>
  <c r="A870" i="4" s="1"/>
  <c r="G1228" i="4"/>
  <c r="H1228" i="4" s="1"/>
  <c r="I1228" i="4" s="1"/>
  <c r="G213" i="4"/>
  <c r="H213" i="4" s="1"/>
  <c r="I213" i="4" s="1"/>
  <c r="G1690" i="4"/>
  <c r="H1690" i="4" s="1"/>
  <c r="I1690" i="4" s="1"/>
  <c r="G996" i="4"/>
  <c r="K2300" i="4"/>
  <c r="A2300" i="4" s="1"/>
  <c r="K1526" i="4"/>
  <c r="A1526" i="4" s="1"/>
  <c r="K1486" i="4"/>
  <c r="A1486" i="4" s="1"/>
  <c r="K1467" i="4"/>
  <c r="A1467" i="4" s="1"/>
  <c r="K1460" i="4"/>
  <c r="A1460" i="4" s="1"/>
  <c r="K1455" i="4"/>
  <c r="A1455" i="4" s="1"/>
  <c r="K1449" i="4"/>
  <c r="A1449" i="4" s="1"/>
  <c r="K1443" i="4"/>
  <c r="A1443" i="4" s="1"/>
  <c r="K1268" i="4"/>
  <c r="A1268" i="4" s="1"/>
  <c r="K1232" i="4"/>
  <c r="A1232" i="4" s="1"/>
  <c r="K1203" i="4"/>
  <c r="A1203" i="4" s="1"/>
  <c r="K1168" i="4"/>
  <c r="A1168" i="4" s="1"/>
  <c r="K1162" i="4"/>
  <c r="A1162" i="4" s="1"/>
  <c r="K1156" i="4"/>
  <c r="A1156" i="4" s="1"/>
  <c r="K1143" i="4"/>
  <c r="A1143" i="4" s="1"/>
  <c r="K1876" i="4"/>
  <c r="A1876" i="4" s="1"/>
  <c r="K1859" i="4"/>
  <c r="A1859" i="4" s="1"/>
  <c r="K1724" i="4"/>
  <c r="A1724" i="4" s="1"/>
  <c r="K1718" i="4"/>
  <c r="A1718" i="4" s="1"/>
  <c r="K1702" i="4"/>
  <c r="A1702" i="4" s="1"/>
  <c r="K1665" i="4"/>
  <c r="A1665" i="4" s="1"/>
  <c r="K1653" i="4"/>
  <c r="A1653" i="4" s="1"/>
  <c r="K1646" i="4"/>
  <c r="A1646" i="4" s="1"/>
  <c r="K1633" i="4"/>
  <c r="A1633" i="4" s="1"/>
  <c r="K1628" i="4"/>
  <c r="A1628" i="4" s="1"/>
  <c r="K2381" i="4"/>
  <c r="A2381" i="4" s="1"/>
  <c r="K1637" i="4"/>
  <c r="A1637" i="4" s="1"/>
  <c r="K1966" i="4"/>
  <c r="A1966" i="4" s="1"/>
  <c r="K2337" i="4"/>
  <c r="A2337" i="4" s="1"/>
  <c r="K1459" i="4"/>
  <c r="A1459" i="4" s="1"/>
  <c r="K1146" i="4"/>
  <c r="A1146" i="4" s="1"/>
  <c r="K2010" i="4"/>
  <c r="A2010" i="4" s="1"/>
  <c r="K2299" i="4"/>
  <c r="K1472" i="4"/>
  <c r="A1472" i="4" s="1"/>
  <c r="K1466" i="4"/>
  <c r="A1466" i="4" s="1"/>
  <c r="K1458" i="4"/>
  <c r="A1458" i="4" s="1"/>
  <c r="K1452" i="4"/>
  <c r="A1452" i="4" s="1"/>
  <c r="K1441" i="4"/>
  <c r="K1231" i="4"/>
  <c r="A1231" i="4" s="1"/>
  <c r="K1202" i="4"/>
  <c r="A1202" i="4" s="1"/>
  <c r="K1167" i="4"/>
  <c r="A1167" i="4" s="1"/>
  <c r="K1161" i="4"/>
  <c r="A1161" i="4" s="1"/>
  <c r="K1153" i="4"/>
  <c r="A1153" i="4" s="1"/>
  <c r="K1139" i="4"/>
  <c r="A1139" i="4" s="1"/>
  <c r="K1723" i="4"/>
  <c r="A1723" i="4" s="1"/>
  <c r="K1717" i="4"/>
  <c r="A1717" i="4" s="1"/>
  <c r="K1668" i="4"/>
  <c r="A1668" i="4" s="1"/>
  <c r="K1664" i="4"/>
  <c r="A1664" i="4" s="1"/>
  <c r="K1656" i="4"/>
  <c r="A1656" i="4" s="1"/>
  <c r="K1645" i="4"/>
  <c r="A1645" i="4" s="1"/>
  <c r="K1636" i="4"/>
  <c r="A1636" i="4" s="1"/>
  <c r="K1632" i="4"/>
  <c r="A1632" i="4" s="1"/>
  <c r="K1627" i="4"/>
  <c r="K1984" i="4"/>
  <c r="A1984" i="4" s="1"/>
  <c r="K1583" i="4"/>
  <c r="K1967" i="4"/>
  <c r="A1967" i="4" s="1"/>
  <c r="K1442" i="4"/>
  <c r="A1442" i="4" s="1"/>
  <c r="K1465" i="4"/>
  <c r="A1465" i="4" s="1"/>
  <c r="K1536" i="4"/>
  <c r="A1536" i="4" s="1"/>
  <c r="K1464" i="4"/>
  <c r="A1464" i="4" s="1"/>
  <c r="K1457" i="4"/>
  <c r="A1457" i="4" s="1"/>
  <c r="K1451" i="4"/>
  <c r="A1451" i="4" s="1"/>
  <c r="K1270" i="4"/>
  <c r="A1270" i="4" s="1"/>
  <c r="K1236" i="4"/>
  <c r="A1236" i="4" s="1"/>
  <c r="K1226" i="4"/>
  <c r="A1226" i="4" s="1"/>
  <c r="K1201" i="4"/>
  <c r="A1201" i="4" s="1"/>
  <c r="K1166" i="4"/>
  <c r="A1166" i="4" s="1"/>
  <c r="K1158" i="4"/>
  <c r="A1158" i="4" s="1"/>
  <c r="K1152" i="4"/>
  <c r="A1152" i="4" s="1"/>
  <c r="K1145" i="4"/>
  <c r="A1145" i="4" s="1"/>
  <c r="K1716" i="4"/>
  <c r="A1716" i="4" s="1"/>
  <c r="K1667" i="4"/>
  <c r="A1667" i="4" s="1"/>
  <c r="K1663" i="4"/>
  <c r="A1663" i="4" s="1"/>
  <c r="K1655" i="4"/>
  <c r="A1655" i="4" s="1"/>
  <c r="K1644" i="4"/>
  <c r="A1644" i="4" s="1"/>
  <c r="K1631" i="4"/>
  <c r="A1631" i="4" s="1"/>
  <c r="K1985" i="4"/>
  <c r="A1985" i="4" s="1"/>
  <c r="K1584" i="4"/>
  <c r="A1584" i="4" s="1"/>
  <c r="K1968" i="4"/>
  <c r="A1968" i="4" s="1"/>
  <c r="K1485" i="4"/>
  <c r="A1485" i="4" s="1"/>
  <c r="K1473" i="4"/>
  <c r="A1473" i="4" s="1"/>
  <c r="K1140" i="4"/>
  <c r="A1140" i="4" s="1"/>
  <c r="K1578" i="4"/>
  <c r="A1578" i="4" s="1"/>
  <c r="K1532" i="4"/>
  <c r="A1532" i="4" s="1"/>
  <c r="K1461" i="4"/>
  <c r="A1461" i="4" s="1"/>
  <c r="K1456" i="4"/>
  <c r="A1456" i="4" s="1"/>
  <c r="K1450" i="4"/>
  <c r="A1450" i="4" s="1"/>
  <c r="K1444" i="4"/>
  <c r="A1444" i="4" s="1"/>
  <c r="K1269" i="4"/>
  <c r="A1269" i="4" s="1"/>
  <c r="K1243" i="4"/>
  <c r="A1243" i="4" s="1"/>
  <c r="K1214" i="4"/>
  <c r="A1214" i="4" s="1"/>
  <c r="K1204" i="4"/>
  <c r="A1204" i="4" s="1"/>
  <c r="K1197" i="4"/>
  <c r="A1197" i="4" s="1"/>
  <c r="K1169" i="4"/>
  <c r="A1169" i="4" s="1"/>
  <c r="K1163" i="4"/>
  <c r="A1163" i="4" s="1"/>
  <c r="K1157" i="4"/>
  <c r="A1157" i="4" s="1"/>
  <c r="K1151" i="4"/>
  <c r="A1151" i="4" s="1"/>
  <c r="K1144" i="4"/>
  <c r="A1144" i="4" s="1"/>
  <c r="K1882" i="4"/>
  <c r="A1882" i="4" s="1"/>
  <c r="K1870" i="4"/>
  <c r="A1870" i="4" s="1"/>
  <c r="K1666" i="4"/>
  <c r="A1666" i="4" s="1"/>
  <c r="K1654" i="4"/>
  <c r="A1654" i="4" s="1"/>
  <c r="K1643" i="4"/>
  <c r="A1643" i="4" s="1"/>
  <c r="K1634" i="4"/>
  <c r="A1634" i="4" s="1"/>
  <c r="K1630" i="4"/>
  <c r="A1630" i="4" s="1"/>
  <c r="K1969" i="4"/>
  <c r="A1969" i="4" s="1"/>
  <c r="K1488" i="4"/>
  <c r="A1488" i="4" s="1"/>
  <c r="K499" i="4"/>
  <c r="K491" i="4"/>
  <c r="K436" i="4"/>
  <c r="A1132" i="4"/>
  <c r="K178" i="4"/>
  <c r="K161" i="4"/>
  <c r="K408" i="4"/>
  <c r="K494" i="4"/>
  <c r="K455" i="4"/>
  <c r="K429" i="4"/>
  <c r="A953" i="4"/>
  <c r="A878" i="4"/>
  <c r="A872" i="4"/>
  <c r="K837" i="4"/>
  <c r="K831" i="4"/>
  <c r="K752" i="4"/>
  <c r="K682" i="4"/>
  <c r="K399" i="4"/>
  <c r="K428" i="4"/>
  <c r="A889" i="4"/>
  <c r="K830" i="4"/>
  <c r="K458" i="4"/>
  <c r="A1134" i="4"/>
  <c r="A1135" i="4"/>
  <c r="K185" i="4"/>
  <c r="K396" i="4"/>
  <c r="K496" i="4"/>
  <c r="K427" i="4"/>
  <c r="K882" i="4"/>
  <c r="A882" i="4" s="1"/>
  <c r="K839" i="4"/>
  <c r="K655" i="4"/>
  <c r="A1133" i="4"/>
  <c r="K152" i="4"/>
  <c r="K208" i="4"/>
  <c r="K410" i="4"/>
  <c r="K401" i="4"/>
  <c r="K495" i="4"/>
  <c r="K459" i="4"/>
  <c r="K430" i="4"/>
  <c r="K838" i="4"/>
  <c r="K753" i="4"/>
  <c r="I1909" i="4"/>
  <c r="K1909" i="4" s="1"/>
  <c r="I545" i="4"/>
  <c r="K545" i="4" s="1"/>
  <c r="I1115" i="4"/>
  <c r="K1115" i="4" s="1"/>
  <c r="I110" i="4"/>
  <c r="K110" i="4" s="1"/>
  <c r="I1842" i="4"/>
  <c r="K1842" i="4" s="1"/>
  <c r="I1417" i="4"/>
  <c r="K1417" i="4" s="1"/>
  <c r="K1591" i="4"/>
  <c r="K160" i="4"/>
  <c r="K651" i="4"/>
  <c r="K120" i="4"/>
  <c r="K933" i="4"/>
  <c r="A922" i="4"/>
  <c r="F67" i="7"/>
  <c r="F2693" i="8" s="1"/>
  <c r="G2693" i="8" s="1"/>
  <c r="G2695" i="8" s="1"/>
  <c r="G2696" i="8" s="1"/>
  <c r="F35" i="7"/>
  <c r="F2681" i="8" s="1"/>
  <c r="G2681" i="8" s="1"/>
  <c r="G2683" i="8" s="1"/>
  <c r="G2684" i="8" s="1"/>
  <c r="F2208" i="8"/>
  <c r="G2208" i="8" s="1"/>
  <c r="G2210" i="8" s="1"/>
  <c r="G2211" i="8" s="1"/>
  <c r="F2052" i="8"/>
  <c r="G2052" i="8" s="1"/>
  <c r="G2054" i="8" s="1"/>
  <c r="G2055" i="8" s="1"/>
  <c r="K723" i="4"/>
  <c r="A723" i="4" s="1"/>
  <c r="K1014" i="4"/>
  <c r="K1004" i="4"/>
  <c r="A936" i="4"/>
  <c r="K875" i="4"/>
  <c r="K727" i="4"/>
  <c r="A727" i="4" s="1"/>
  <c r="K735" i="4"/>
  <c r="A735" i="4" s="1"/>
  <c r="K963" i="4"/>
  <c r="K1008" i="4"/>
  <c r="K1001" i="4"/>
  <c r="K993" i="4"/>
  <c r="K737" i="4"/>
  <c r="A737" i="4" s="1"/>
  <c r="K2265" i="4"/>
  <c r="K2247" i="4"/>
  <c r="K728" i="4"/>
  <c r="A728" i="4" s="1"/>
  <c r="I2271" i="4"/>
  <c r="K2271" i="4" s="1"/>
  <c r="I2251" i="4"/>
  <c r="K2251" i="4" s="1"/>
  <c r="I2233" i="4"/>
  <c r="K2233" i="4" s="1"/>
  <c r="K969" i="4"/>
  <c r="K941" i="4"/>
  <c r="K917" i="4"/>
  <c r="K2275" i="4"/>
  <c r="K2257" i="4"/>
  <c r="K2237" i="4"/>
  <c r="K992" i="4"/>
  <c r="K771" i="4"/>
  <c r="A771" i="4" s="1"/>
  <c r="K734" i="4"/>
  <c r="A734" i="4" s="1"/>
  <c r="K726" i="4"/>
  <c r="A726" i="4" s="1"/>
  <c r="K982" i="4"/>
  <c r="K946" i="4"/>
  <c r="K763" i="4"/>
  <c r="A763" i="4" s="1"/>
  <c r="K730" i="4"/>
  <c r="A730" i="4" s="1"/>
  <c r="F36" i="7"/>
  <c r="F2669" i="8" s="1"/>
  <c r="G2669" i="8" s="1"/>
  <c r="G2671" i="8" s="1"/>
  <c r="G2672" i="8" s="1"/>
  <c r="F38" i="7"/>
  <c r="F2442" i="8" s="1"/>
  <c r="G2442" i="8" s="1"/>
  <c r="G2444" i="8" s="1"/>
  <c r="G2445" i="8" s="1"/>
  <c r="F72" i="7"/>
  <c r="F1172" i="8" s="1"/>
  <c r="G1172" i="8" s="1"/>
  <c r="G1174" i="8" s="1"/>
  <c r="G1175" i="8" s="1"/>
  <c r="A912" i="4"/>
  <c r="K778" i="4"/>
  <c r="A778" i="4" s="1"/>
  <c r="K724" i="4"/>
  <c r="A724" i="4" s="1"/>
  <c r="K769" i="4"/>
  <c r="A769" i="4" s="1"/>
  <c r="K731" i="4"/>
  <c r="A731" i="4" s="1"/>
  <c r="K761" i="4"/>
  <c r="A761" i="4" s="1"/>
  <c r="K978" i="4"/>
  <c r="K767" i="4"/>
  <c r="A767" i="4" s="1"/>
  <c r="K759" i="4"/>
  <c r="A759" i="4" s="1"/>
  <c r="K732" i="4"/>
  <c r="A732" i="4" s="1"/>
  <c r="K773" i="4"/>
  <c r="A773" i="4" s="1"/>
  <c r="K765" i="4"/>
  <c r="A765" i="4" s="1"/>
  <c r="I227" i="4"/>
  <c r="I221" i="4" s="1"/>
  <c r="A25" i="12"/>
  <c r="I2278" i="4"/>
  <c r="K2278" i="4" s="1"/>
  <c r="I2274" i="4"/>
  <c r="K2274" i="4" s="1"/>
  <c r="I2270" i="4"/>
  <c r="K2270" i="4" s="1"/>
  <c r="I2264" i="4"/>
  <c r="K2264" i="4" s="1"/>
  <c r="I2260" i="4"/>
  <c r="K2260" i="4" s="1"/>
  <c r="I2256" i="4"/>
  <c r="K2256" i="4" s="1"/>
  <c r="I2250" i="4"/>
  <c r="K2250" i="4" s="1"/>
  <c r="I2246" i="4"/>
  <c r="K2246" i="4" s="1"/>
  <c r="I2242" i="4"/>
  <c r="K2242" i="4" s="1"/>
  <c r="I2236" i="4"/>
  <c r="K2236" i="4" s="1"/>
  <c r="I2232" i="4"/>
  <c r="K2232" i="4" s="1"/>
  <c r="K934" i="4"/>
  <c r="K746" i="4"/>
  <c r="A746" i="4" s="1"/>
  <c r="K733" i="4"/>
  <c r="A733" i="4" s="1"/>
  <c r="K729" i="4"/>
  <c r="A729" i="4" s="1"/>
  <c r="K725" i="4"/>
  <c r="A725" i="4" s="1"/>
  <c r="K991" i="4"/>
  <c r="K855" i="4"/>
  <c r="K999" i="4"/>
  <c r="K962" i="4"/>
  <c r="G386" i="4"/>
  <c r="H386" i="4" s="1"/>
  <c r="Q15" i="11"/>
  <c r="R12" i="11" s="1"/>
  <c r="K171" i="4"/>
  <c r="I1016" i="4"/>
  <c r="K1016" i="4" s="1"/>
  <c r="K949" i="4"/>
  <c r="K923" i="4"/>
  <c r="I918" i="4"/>
  <c r="K918" i="4" s="1"/>
  <c r="I916" i="4"/>
  <c r="K916" i="4" s="1"/>
  <c r="I896" i="4"/>
  <c r="K896" i="4" s="1"/>
  <c r="K877" i="4"/>
  <c r="I871" i="4"/>
  <c r="K871" i="4" s="1"/>
  <c r="I857" i="4"/>
  <c r="K857" i="4" s="1"/>
  <c r="I853" i="4"/>
  <c r="K853" i="4" s="1"/>
  <c r="I846" i="4"/>
  <c r="K846" i="4" s="1"/>
  <c r="A846" i="4" s="1"/>
  <c r="I774" i="4"/>
  <c r="K774" i="4" s="1"/>
  <c r="A774" i="4" s="1"/>
  <c r="I772" i="4"/>
  <c r="K772" i="4" s="1"/>
  <c r="A772" i="4" s="1"/>
  <c r="I770" i="4"/>
  <c r="K770" i="4" s="1"/>
  <c r="A770" i="4" s="1"/>
  <c r="I768" i="4"/>
  <c r="K768" i="4" s="1"/>
  <c r="A768" i="4" s="1"/>
  <c r="I766" i="4"/>
  <c r="K766" i="4" s="1"/>
  <c r="A766" i="4" s="1"/>
  <c r="I764" i="4"/>
  <c r="K764" i="4" s="1"/>
  <c r="A764" i="4" s="1"/>
  <c r="I762" i="4"/>
  <c r="K762" i="4" s="1"/>
  <c r="A762" i="4" s="1"/>
  <c r="I760" i="4"/>
  <c r="K760" i="4" s="1"/>
  <c r="A760" i="4" s="1"/>
  <c r="I758" i="4"/>
  <c r="K758" i="4" s="1"/>
  <c r="A758" i="4" s="1"/>
  <c r="I748" i="4"/>
  <c r="K748" i="4" s="1"/>
  <c r="A748" i="4" s="1"/>
  <c r="I744" i="4"/>
  <c r="K744" i="4" s="1"/>
  <c r="A744" i="4" s="1"/>
  <c r="A1965" i="4"/>
  <c r="H614" i="4"/>
  <c r="K630" i="4"/>
  <c r="A630" i="4" s="1"/>
  <c r="K880" i="4"/>
  <c r="A880" i="4" s="1"/>
  <c r="K859" i="4"/>
  <c r="K848" i="4"/>
  <c r="A848" i="4" s="1"/>
  <c r="K750" i="4"/>
  <c r="A750" i="4" s="1"/>
  <c r="K742" i="4"/>
  <c r="A742" i="4" s="1"/>
  <c r="I1010" i="4"/>
  <c r="K1010" i="4" s="1"/>
  <c r="I1006" i="4"/>
  <c r="K1006" i="4" s="1"/>
  <c r="I1002" i="4"/>
  <c r="K1002" i="4" s="1"/>
  <c r="I1000" i="4"/>
  <c r="K1000" i="4" s="1"/>
  <c r="I980" i="4"/>
  <c r="K980" i="4" s="1"/>
  <c r="I976" i="4"/>
  <c r="K976" i="4" s="1"/>
  <c r="K966" i="4"/>
  <c r="I943" i="4"/>
  <c r="K943" i="4" s="1"/>
  <c r="I939" i="4"/>
  <c r="K939" i="4" s="1"/>
  <c r="H13" i="4"/>
  <c r="K983" i="4"/>
  <c r="K981" i="4"/>
  <c r="K979" i="4"/>
  <c r="K977" i="4"/>
  <c r="K970" i="4"/>
  <c r="K968" i="4"/>
  <c r="A965" i="4"/>
  <c r="K944" i="4"/>
  <c r="K942" i="4"/>
  <c r="K940" i="4"/>
  <c r="K895" i="4"/>
  <c r="K858" i="4"/>
  <c r="K856" i="4"/>
  <c r="K854" i="4"/>
  <c r="K847" i="4"/>
  <c r="A847" i="4" s="1"/>
  <c r="K845" i="4"/>
  <c r="A845" i="4" s="1"/>
  <c r="K749" i="4"/>
  <c r="A749" i="4" s="1"/>
  <c r="K747" i="4"/>
  <c r="A747" i="4" s="1"/>
  <c r="K745" i="4"/>
  <c r="A745" i="4" s="1"/>
  <c r="K743" i="4"/>
  <c r="A743" i="4" s="1"/>
  <c r="K741" i="4"/>
  <c r="A741" i="4" s="1"/>
  <c r="I13" i="4"/>
  <c r="I1551" i="4"/>
  <c r="K2372" i="4"/>
  <c r="I277" i="4"/>
  <c r="K423" i="4"/>
  <c r="F68" i="7"/>
  <c r="F2717" i="8" s="1"/>
  <c r="G2717" i="8" s="1"/>
  <c r="G2719" i="8" s="1"/>
  <c r="G2720" i="8" s="1"/>
  <c r="F34" i="7"/>
  <c r="F2705" i="8" s="1"/>
  <c r="G2705" i="8" s="1"/>
  <c r="G2707" i="8" s="1"/>
  <c r="G2708" i="8" s="1"/>
  <c r="F73" i="7"/>
  <c r="F1195" i="8" s="1"/>
  <c r="G1195" i="8" s="1"/>
  <c r="G1197" i="8" s="1"/>
  <c r="G1198" i="8" s="1"/>
  <c r="F2491" i="8"/>
  <c r="G2491" i="8" s="1"/>
  <c r="G2493" i="8" s="1"/>
  <c r="G2494" i="8" s="1"/>
  <c r="F3075" i="8"/>
  <c r="G3075" i="8" s="1"/>
  <c r="G3077" i="8" s="1"/>
  <c r="G3078" i="8" s="1"/>
  <c r="F3027" i="8"/>
  <c r="G3027" i="8" s="1"/>
  <c r="G3029" i="8" s="1"/>
  <c r="G3030" i="8" s="1"/>
  <c r="G711" i="4"/>
  <c r="H711" i="4" s="1"/>
  <c r="I711" i="4" s="1"/>
  <c r="F867" i="8"/>
  <c r="G867" i="8" s="1"/>
  <c r="G869" i="8" s="1"/>
  <c r="G870" i="8" s="1"/>
  <c r="F836" i="8"/>
  <c r="F3039" i="8"/>
  <c r="G3039" i="8" s="1"/>
  <c r="G3041" i="8" s="1"/>
  <c r="G3042" i="8" s="1"/>
  <c r="F692" i="8"/>
  <c r="G692" i="8" s="1"/>
  <c r="G694" i="8" s="1"/>
  <c r="K937" i="4"/>
  <c r="K1322" i="4"/>
  <c r="K1320" i="4"/>
  <c r="K1316" i="4"/>
  <c r="H18" i="4"/>
  <c r="H62" i="4"/>
  <c r="K241" i="4"/>
  <c r="A241" i="4" s="1"/>
  <c r="I21" i="4"/>
  <c r="K21" i="4" s="1"/>
  <c r="B56" i="12"/>
  <c r="B81" i="12"/>
  <c r="K931" i="4"/>
  <c r="K2199" i="4"/>
  <c r="K1597" i="4"/>
  <c r="K1082" i="4"/>
  <c r="K1060" i="4" s="1"/>
  <c r="I2282" i="4"/>
  <c r="K147" i="4"/>
  <c r="K203" i="4"/>
  <c r="K167" i="4"/>
  <c r="I720" i="4"/>
  <c r="K720" i="4" s="1"/>
  <c r="A720" i="4" s="1"/>
  <c r="K680" i="4"/>
  <c r="A23" i="12"/>
  <c r="A48" i="12"/>
  <c r="A136" i="12"/>
  <c r="A52" i="12"/>
  <c r="A27" i="12"/>
  <c r="I62" i="4"/>
  <c r="K1103" i="4"/>
  <c r="K1101" i="4"/>
  <c r="K1096" i="4"/>
  <c r="K1092" i="4"/>
  <c r="K1089" i="4"/>
  <c r="K1087" i="4"/>
  <c r="K1086" i="4"/>
  <c r="K13" i="4"/>
  <c r="A13" i="4" s="1"/>
  <c r="A138" i="12"/>
  <c r="A79" i="12"/>
  <c r="A54" i="12"/>
  <c r="B25" i="12"/>
  <c r="B50" i="12"/>
  <c r="A146" i="12"/>
  <c r="A62" i="12"/>
  <c r="A87" i="12"/>
  <c r="A33" i="12"/>
  <c r="B144" i="12"/>
  <c r="B85" i="12"/>
  <c r="B60" i="12"/>
  <c r="A58" i="12"/>
  <c r="A83" i="12"/>
  <c r="A77" i="12"/>
  <c r="K62" i="4"/>
  <c r="A62" i="4" s="1"/>
  <c r="K531" i="4"/>
  <c r="A531" i="4" s="1"/>
  <c r="K529" i="4"/>
  <c r="A529" i="4" s="1"/>
  <c r="K525" i="4"/>
  <c r="A525" i="4" s="1"/>
  <c r="K521" i="4"/>
  <c r="A521" i="4" s="1"/>
  <c r="K519" i="4"/>
  <c r="A519" i="4" s="1"/>
  <c r="K515" i="4"/>
  <c r="A515" i="4" s="1"/>
  <c r="K510" i="4"/>
  <c r="A510" i="4" s="1"/>
  <c r="K508" i="4"/>
  <c r="A508" i="4" s="1"/>
  <c r="K506" i="4"/>
  <c r="A506" i="4" s="1"/>
  <c r="K504" i="4"/>
  <c r="A504" i="4" s="1"/>
  <c r="A35" i="12"/>
  <c r="A148" i="12"/>
  <c r="A89" i="12"/>
  <c r="A56" i="12"/>
  <c r="A140" i="12"/>
  <c r="A81" i="12"/>
  <c r="B79" i="12"/>
  <c r="B138" i="12"/>
  <c r="B54" i="12"/>
  <c r="K1080" i="4"/>
  <c r="K1078" i="4"/>
  <c r="K1074" i="4"/>
  <c r="K1072" i="4"/>
  <c r="K1068" i="4"/>
  <c r="K1066" i="4"/>
  <c r="K1064" i="4"/>
  <c r="K1062" i="4"/>
  <c r="K1057" i="4"/>
  <c r="K1055" i="4"/>
  <c r="K1053" i="4"/>
  <c r="A60" i="12"/>
  <c r="A144" i="12"/>
  <c r="A85" i="12"/>
  <c r="B77" i="12"/>
  <c r="B136" i="12"/>
  <c r="B52" i="12"/>
  <c r="B83" i="12"/>
  <c r="B142" i="12"/>
  <c r="B58" i="12"/>
  <c r="K210" i="4"/>
  <c r="A210" i="4" s="1"/>
  <c r="I211" i="4"/>
  <c r="K211" i="4" s="1"/>
  <c r="A211" i="4" s="1"/>
  <c r="K209" i="4"/>
  <c r="I614" i="4"/>
  <c r="K618" i="4"/>
  <c r="H136" i="4"/>
  <c r="I136" i="4" s="1"/>
  <c r="K136" i="4" s="1"/>
  <c r="G180" i="4"/>
  <c r="H180" i="4" s="1"/>
  <c r="I180" i="4" s="1"/>
  <c r="I1025" i="4"/>
  <c r="K1025" i="4" s="1"/>
  <c r="K164" i="4" l="1"/>
  <c r="G977" i="8"/>
  <c r="G693" i="8"/>
  <c r="G695" i="8" s="1"/>
  <c r="G679" i="8"/>
  <c r="G681" i="8" s="1"/>
  <c r="G696" i="4" s="1"/>
  <c r="H696" i="4" s="1"/>
  <c r="I696" i="4" s="1"/>
  <c r="G1611" i="8"/>
  <c r="G1272" i="4" s="1"/>
  <c r="H1272" i="4" s="1"/>
  <c r="I1272" i="4" s="1"/>
  <c r="G836" i="8"/>
  <c r="G838" i="8" s="1"/>
  <c r="G839" i="8" s="1"/>
  <c r="G25" i="8"/>
  <c r="G117" i="4" s="1"/>
  <c r="K2373" i="4"/>
  <c r="K2360" i="4" s="1"/>
  <c r="I2360" i="4"/>
  <c r="I386" i="4"/>
  <c r="H996" i="4"/>
  <c r="J996" i="4" s="1"/>
  <c r="A1583" i="4"/>
  <c r="A2299" i="4"/>
  <c r="A1627" i="4"/>
  <c r="A1441" i="4"/>
  <c r="G1950" i="4"/>
  <c r="H1950" i="4" s="1"/>
  <c r="I1950" i="4" s="1"/>
  <c r="K400" i="4"/>
  <c r="A400" i="4" s="1"/>
  <c r="A545" i="4"/>
  <c r="A110" i="4"/>
  <c r="G701" i="4"/>
  <c r="H701" i="4" s="1"/>
  <c r="I701" i="4" s="1"/>
  <c r="G1931" i="4"/>
  <c r="H1931" i="4" s="1"/>
  <c r="I1931" i="4" s="1"/>
  <c r="G1929" i="4"/>
  <c r="H1929" i="4" s="1"/>
  <c r="I1929" i="4" s="1"/>
  <c r="G1869" i="4"/>
  <c r="H1869" i="4" s="1"/>
  <c r="I1869" i="4" s="1"/>
  <c r="G433" i="4"/>
  <c r="H433" i="4" s="1"/>
  <c r="G708" i="4"/>
  <c r="H708" i="4" s="1"/>
  <c r="I708" i="4" s="1"/>
  <c r="G1534" i="4"/>
  <c r="H1534" i="4" s="1"/>
  <c r="I1534" i="4" s="1"/>
  <c r="G2024" i="4"/>
  <c r="H2024" i="4" s="1"/>
  <c r="I2024" i="4" s="1"/>
  <c r="G707" i="4"/>
  <c r="H707" i="4" s="1"/>
  <c r="I707" i="4" s="1"/>
  <c r="G1932" i="4"/>
  <c r="H1932" i="4" s="1"/>
  <c r="I1932" i="4" s="1"/>
  <c r="G1538" i="4"/>
  <c r="H1538" i="4" s="1"/>
  <c r="I1538" i="4" s="1"/>
  <c r="G700" i="4"/>
  <c r="H700" i="4" s="1"/>
  <c r="I700" i="4" s="1"/>
  <c r="G1691" i="4"/>
  <c r="H1691" i="4" s="1"/>
  <c r="I1691" i="4" s="1"/>
  <c r="G1874" i="4"/>
  <c r="H1874" i="4" s="1"/>
  <c r="I1874" i="4" s="1"/>
  <c r="G703" i="4"/>
  <c r="H703" i="4" s="1"/>
  <c r="I703" i="4" s="1"/>
  <c r="G2025" i="4"/>
  <c r="H2025" i="4" s="1"/>
  <c r="I2025" i="4" s="1"/>
  <c r="G1881" i="4"/>
  <c r="H1881" i="4" s="1"/>
  <c r="I1881" i="4" s="1"/>
  <c r="G688" i="4"/>
  <c r="H688" i="4" s="1"/>
  <c r="I688" i="4" s="1"/>
  <c r="G709" i="4"/>
  <c r="H709" i="4" s="1"/>
  <c r="I709" i="4" s="1"/>
  <c r="K1228" i="4"/>
  <c r="A1228" i="4" s="1"/>
  <c r="K1239" i="4"/>
  <c r="A1239" i="4" s="1"/>
  <c r="A208" i="4"/>
  <c r="K1964" i="4"/>
  <c r="A1964" i="4" s="1"/>
  <c r="K1623" i="4"/>
  <c r="A1623" i="4" s="1"/>
  <c r="K850" i="4"/>
  <c r="A850" i="4" s="1"/>
  <c r="K2336" i="4"/>
  <c r="A2372" i="4"/>
  <c r="K1690" i="4"/>
  <c r="A1690" i="4" s="1"/>
  <c r="K1905" i="4"/>
  <c r="K172" i="4"/>
  <c r="A172" i="4" s="1"/>
  <c r="A877" i="4"/>
  <c r="A680" i="4"/>
  <c r="A147" i="4"/>
  <c r="A495" i="4"/>
  <c r="A655" i="4"/>
  <c r="A209" i="4"/>
  <c r="A430" i="4"/>
  <c r="A396" i="4"/>
  <c r="A429" i="4"/>
  <c r="A161" i="4"/>
  <c r="A491" i="4"/>
  <c r="A931" i="4"/>
  <c r="A949" i="4"/>
  <c r="A830" i="4"/>
  <c r="A428" i="4"/>
  <c r="A651" i="4"/>
  <c r="A752" i="4"/>
  <c r="A837" i="4"/>
  <c r="A171" i="4"/>
  <c r="A937" i="4"/>
  <c r="A923" i="4"/>
  <c r="A753" i="4"/>
  <c r="A410" i="4"/>
  <c r="A427" i="4"/>
  <c r="A494" i="4"/>
  <c r="A203" i="4"/>
  <c r="K711" i="4"/>
  <c r="K121" i="4"/>
  <c r="A966" i="4"/>
  <c r="A160" i="4"/>
  <c r="A838" i="4"/>
  <c r="A459" i="4"/>
  <c r="A401" i="4"/>
  <c r="A152" i="4"/>
  <c r="A167" i="4"/>
  <c r="A839" i="4"/>
  <c r="A496" i="4"/>
  <c r="A185" i="4"/>
  <c r="A458" i="4"/>
  <c r="A399" i="4"/>
  <c r="A682" i="4"/>
  <c r="A831" i="4"/>
  <c r="A423" i="4"/>
  <c r="A455" i="4"/>
  <c r="A408" i="4"/>
  <c r="A178" i="4"/>
  <c r="A1131" i="4"/>
  <c r="A436" i="4"/>
  <c r="A499" i="4"/>
  <c r="G1276" i="4"/>
  <c r="H1276" i="4" s="1"/>
  <c r="I1276" i="4" s="1"/>
  <c r="G1198" i="4"/>
  <c r="H1198" i="4" s="1"/>
  <c r="G567" i="4"/>
  <c r="H567" i="4" s="1"/>
  <c r="I567" i="4" s="1"/>
  <c r="G583" i="4"/>
  <c r="H583" i="4" s="1"/>
  <c r="I583" i="4" s="1"/>
  <c r="G755" i="4"/>
  <c r="H755" i="4" s="1"/>
  <c r="I755" i="4" s="1"/>
  <c r="K277" i="4"/>
  <c r="A120" i="4"/>
  <c r="F1184" i="8"/>
  <c r="G1184" i="8" s="1"/>
  <c r="G1186" i="8" s="1"/>
  <c r="G1187" i="8" s="1"/>
  <c r="K950" i="4"/>
  <c r="K614" i="4"/>
  <c r="A614" i="4" s="1"/>
  <c r="A618" i="4"/>
  <c r="K18" i="4"/>
  <c r="A18" i="4" s="1"/>
  <c r="A21" i="4"/>
  <c r="G118" i="4"/>
  <c r="H118" i="4" s="1"/>
  <c r="G128" i="4"/>
  <c r="H128" i="4" s="1"/>
  <c r="I128" i="4" s="1"/>
  <c r="K128" i="4" s="1"/>
  <c r="A128" i="4" s="1"/>
  <c r="F1160" i="8"/>
  <c r="G1160" i="8" s="1"/>
  <c r="G1162" i="8" s="1"/>
  <c r="G1163" i="8" s="1"/>
  <c r="K227" i="4"/>
  <c r="K1551" i="4"/>
  <c r="G2311" i="4"/>
  <c r="H2311" i="4" s="1"/>
  <c r="G2009" i="4"/>
  <c r="H2009" i="4" s="1"/>
  <c r="I2009" i="4" s="1"/>
  <c r="G2008" i="4"/>
  <c r="H2008" i="4" s="1"/>
  <c r="I2008" i="4" s="1"/>
  <c r="G1845" i="4"/>
  <c r="H1845" i="4" s="1"/>
  <c r="I1845" i="4" s="1"/>
  <c r="G1476" i="4"/>
  <c r="H1476" i="4" s="1"/>
  <c r="G1219" i="4"/>
  <c r="H1219" i="4" s="1"/>
  <c r="I1219" i="4" s="1"/>
  <c r="G974" i="4"/>
  <c r="G1024" i="4"/>
  <c r="G957" i="4"/>
  <c r="G608" i="4"/>
  <c r="G559" i="4"/>
  <c r="H559" i="4" s="1"/>
  <c r="I559" i="4" s="1"/>
  <c r="G568" i="4"/>
  <c r="H568" i="4" s="1"/>
  <c r="I568" i="4" s="1"/>
  <c r="G214" i="4"/>
  <c r="H214" i="4" s="1"/>
  <c r="I214" i="4" s="1"/>
  <c r="G212" i="4"/>
  <c r="H212" i="4" s="1"/>
  <c r="I212" i="4" s="1"/>
  <c r="G177" i="4"/>
  <c r="H177" i="4" s="1"/>
  <c r="G207" i="4"/>
  <c r="H207" i="4" s="1"/>
  <c r="I207" i="4" s="1"/>
  <c r="G1844" i="4"/>
  <c r="H1844" i="4" s="1"/>
  <c r="G1847" i="4"/>
  <c r="H1847" i="4" s="1"/>
  <c r="I1847" i="4" s="1"/>
  <c r="R13" i="11"/>
  <c r="R14" i="11"/>
  <c r="G1862" i="4"/>
  <c r="H1862" i="4" s="1"/>
  <c r="I1862" i="4" s="1"/>
  <c r="G1880" i="4"/>
  <c r="H1880" i="4" s="1"/>
  <c r="I1880" i="4" s="1"/>
  <c r="K924" i="4"/>
  <c r="F1206" i="8"/>
  <c r="G1206" i="8" s="1"/>
  <c r="G1208" i="8" s="1"/>
  <c r="G1209" i="8" s="1"/>
  <c r="I18" i="4"/>
  <c r="H577" i="4"/>
  <c r="I577" i="4" s="1"/>
  <c r="K577" i="4" s="1"/>
  <c r="A577" i="4" s="1"/>
  <c r="K2282" i="4"/>
  <c r="G710" i="4"/>
  <c r="H710" i="4" s="1"/>
  <c r="I710" i="4" s="1"/>
  <c r="K176" i="4"/>
  <c r="K180" i="4"/>
  <c r="G550" i="4"/>
  <c r="H550" i="4" s="1"/>
  <c r="I550" i="4" s="1"/>
  <c r="G2026" i="4"/>
  <c r="H2026" i="4" s="1"/>
  <c r="I2026" i="4" s="1"/>
  <c r="G1915" i="4"/>
  <c r="H1915" i="4" s="1"/>
  <c r="J1915" i="4" s="1"/>
  <c r="G1918" i="4"/>
  <c r="H1918" i="4" s="1"/>
  <c r="J1918" i="4" s="1"/>
  <c r="G1927" i="4"/>
  <c r="H1927" i="4" s="1"/>
  <c r="I1927" i="4" s="1"/>
  <c r="G2006" i="4"/>
  <c r="H2006" i="4" s="1"/>
  <c r="I2006" i="4" s="1"/>
  <c r="G2007" i="4"/>
  <c r="H2007" i="4" s="1"/>
  <c r="I2007" i="4" s="1"/>
  <c r="G1846" i="4"/>
  <c r="H1846" i="4" s="1"/>
  <c r="I1846" i="4" s="1"/>
  <c r="G1875" i="4"/>
  <c r="H1875" i="4" s="1"/>
  <c r="I1875" i="4" s="1"/>
  <c r="H1684" i="4"/>
  <c r="I1684" i="4" s="1"/>
  <c r="K1684" i="4" s="1"/>
  <c r="G1701" i="4"/>
  <c r="H1701" i="4" s="1"/>
  <c r="I1701" i="4" s="1"/>
  <c r="G1708" i="4"/>
  <c r="H1708" i="4" s="1"/>
  <c r="I1708" i="4" s="1"/>
  <c r="G1710" i="4"/>
  <c r="H1710" i="4" s="1"/>
  <c r="I1710" i="4" s="1"/>
  <c r="G1872" i="4"/>
  <c r="H1872" i="4" s="1"/>
  <c r="I1872" i="4" s="1"/>
  <c r="G913" i="4"/>
  <c r="H913" i="4" s="1"/>
  <c r="G179" i="4"/>
  <c r="H179" i="4" s="1"/>
  <c r="I179" i="4" s="1"/>
  <c r="G557" i="4"/>
  <c r="H557" i="4" s="1"/>
  <c r="I557" i="4" s="1"/>
  <c r="G572" i="4"/>
  <c r="H572" i="4" s="1"/>
  <c r="I572" i="4" s="1"/>
  <c r="G198" i="4"/>
  <c r="H198" i="4" s="1"/>
  <c r="I198" i="4" s="1"/>
  <c r="G1917" i="4"/>
  <c r="H1917" i="4" s="1"/>
  <c r="J1917" i="4" s="1"/>
  <c r="G1916" i="4"/>
  <c r="H1916" i="4" s="1"/>
  <c r="J1916" i="4" s="1"/>
  <c r="G1941" i="4"/>
  <c r="H1941" i="4" s="1"/>
  <c r="I1941" i="4" s="1"/>
  <c r="G1942" i="4"/>
  <c r="H1942" i="4" s="1"/>
  <c r="I1942" i="4" s="1"/>
  <c r="G2016" i="4"/>
  <c r="H2016" i="4" s="1"/>
  <c r="I2016" i="4" s="1"/>
  <c r="G1926" i="4"/>
  <c r="H1926" i="4" s="1"/>
  <c r="I1926" i="4" s="1"/>
  <c r="G1937" i="4"/>
  <c r="H1937" i="4" s="1"/>
  <c r="I1937" i="4" s="1"/>
  <c r="G1938" i="4"/>
  <c r="H1938" i="4" s="1"/>
  <c r="I1938" i="4" s="1"/>
  <c r="G1871" i="4"/>
  <c r="H1871" i="4" s="1"/>
  <c r="I1871" i="4" s="1"/>
  <c r="G1877" i="4"/>
  <c r="H1877" i="4" s="1"/>
  <c r="I1877" i="4" s="1"/>
  <c r="G1883" i="4"/>
  <c r="H1883" i="4" s="1"/>
  <c r="I1883" i="4" s="1"/>
  <c r="G1699" i="4"/>
  <c r="H1699" i="4" s="1"/>
  <c r="I1699" i="4" s="1"/>
  <c r="G1709" i="4"/>
  <c r="H1709" i="4" s="1"/>
  <c r="I1709" i="4" s="1"/>
  <c r="G1873" i="4"/>
  <c r="H1873" i="4" s="1"/>
  <c r="I1873" i="4" s="1"/>
  <c r="G1700" i="4"/>
  <c r="H1700" i="4" s="1"/>
  <c r="I1700" i="4" s="1"/>
  <c r="G1707" i="4"/>
  <c r="H1707" i="4" s="1"/>
  <c r="I1707" i="4" s="1"/>
  <c r="G549" i="4"/>
  <c r="H549" i="4" s="1"/>
  <c r="G556" i="4"/>
  <c r="H556" i="4" s="1"/>
  <c r="I556" i="4" s="1"/>
  <c r="G587" i="4"/>
  <c r="H587" i="4" s="1"/>
  <c r="I587" i="4" s="1"/>
  <c r="A164" i="4" l="1"/>
  <c r="G1647" i="4"/>
  <c r="H1647" i="4" s="1"/>
  <c r="I1647" i="4" s="1"/>
  <c r="K1647" i="4" s="1"/>
  <c r="A1647" i="4" s="1"/>
  <c r="G1989" i="4"/>
  <c r="H1989" i="4" s="1"/>
  <c r="K386" i="4"/>
  <c r="A386" i="4" s="1"/>
  <c r="I1844" i="4"/>
  <c r="H957" i="4"/>
  <c r="I957" i="4" s="1"/>
  <c r="I1198" i="4"/>
  <c r="K1198" i="4" s="1"/>
  <c r="I433" i="4"/>
  <c r="I117" i="4"/>
  <c r="K117" i="4" s="1"/>
  <c r="I1476" i="4"/>
  <c r="K996" i="4"/>
  <c r="A996" i="4" s="1"/>
  <c r="I549" i="4"/>
  <c r="I177" i="4"/>
  <c r="H1024" i="4"/>
  <c r="I1024" i="4" s="1"/>
  <c r="I2311" i="4"/>
  <c r="H608" i="4"/>
  <c r="J608" i="4" s="1"/>
  <c r="H974" i="4"/>
  <c r="I974" i="4" s="1"/>
  <c r="G1703" i="4"/>
  <c r="H1703" i="4" s="1"/>
  <c r="I1703" i="4" s="1"/>
  <c r="I118" i="4"/>
  <c r="K118" i="4" s="1"/>
  <c r="K1845" i="4"/>
  <c r="A1845" i="4" s="1"/>
  <c r="K1869" i="4"/>
  <c r="A1869" i="4" s="1"/>
  <c r="K1873" i="4"/>
  <c r="A1873" i="4" s="1"/>
  <c r="K1691" i="4"/>
  <c r="A1691" i="4" s="1"/>
  <c r="K2025" i="4"/>
  <c r="A2025" i="4" s="1"/>
  <c r="K2024" i="4"/>
  <c r="A2024" i="4" s="1"/>
  <c r="K1847" i="4"/>
  <c r="A1847" i="4" s="1"/>
  <c r="K1276" i="4"/>
  <c r="A1276" i="4" s="1"/>
  <c r="K1707" i="4"/>
  <c r="A1707" i="4" s="1"/>
  <c r="K1862" i="4"/>
  <c r="A1862" i="4" s="1"/>
  <c r="K1219" i="4"/>
  <c r="A1219" i="4" s="1"/>
  <c r="K1538" i="4"/>
  <c r="A1538" i="4" s="1"/>
  <c r="K1880" i="4"/>
  <c r="A1880" i="4" s="1"/>
  <c r="K1700" i="4"/>
  <c r="A1700" i="4" s="1"/>
  <c r="K1272" i="4"/>
  <c r="A1272" i="4" s="1"/>
  <c r="K572" i="4"/>
  <c r="K556" i="4"/>
  <c r="K710" i="4"/>
  <c r="K212" i="4"/>
  <c r="K559" i="4"/>
  <c r="K700" i="4"/>
  <c r="K583" i="4"/>
  <c r="K213" i="4"/>
  <c r="K557" i="4"/>
  <c r="A180" i="4"/>
  <c r="K119" i="4"/>
  <c r="K207" i="4"/>
  <c r="K688" i="4"/>
  <c r="K755" i="4"/>
  <c r="K696" i="4"/>
  <c r="A950" i="4"/>
  <c r="K214" i="4"/>
  <c r="K567" i="4"/>
  <c r="K587" i="4"/>
  <c r="A924" i="4"/>
  <c r="K703" i="4"/>
  <c r="K709" i="4"/>
  <c r="K754" i="4"/>
  <c r="A121" i="4"/>
  <c r="A711" i="4"/>
  <c r="G1027" i="4"/>
  <c r="G1023" i="4"/>
  <c r="G1996" i="4"/>
  <c r="H1996" i="4" s="1"/>
  <c r="I1996" i="4" s="1"/>
  <c r="G1999" i="4"/>
  <c r="H1999" i="4" s="1"/>
  <c r="I1999" i="4" s="1"/>
  <c r="G1943" i="4"/>
  <c r="H1943" i="4" s="1"/>
  <c r="I1943" i="4" s="1"/>
  <c r="G684" i="4"/>
  <c r="H684" i="4" s="1"/>
  <c r="A277" i="4"/>
  <c r="A1903" i="4"/>
  <c r="A1905" i="4"/>
  <c r="A1060" i="4"/>
  <c r="A1082" i="4"/>
  <c r="A2336" i="4"/>
  <c r="A1549" i="4"/>
  <c r="K221" i="4"/>
  <c r="A221" i="4" s="1"/>
  <c r="A227" i="4"/>
  <c r="K2353" i="4"/>
  <c r="K2352" i="4" s="1"/>
  <c r="G2027" i="4"/>
  <c r="H2027" i="4" s="1"/>
  <c r="I2027" i="4" s="1"/>
  <c r="G2015" i="4"/>
  <c r="H2015" i="4" s="1"/>
  <c r="I2015" i="4" s="1"/>
  <c r="G1974" i="4"/>
  <c r="H1974" i="4" s="1"/>
  <c r="I1974" i="4" s="1"/>
  <c r="G2023" i="4"/>
  <c r="H2023" i="4" s="1"/>
  <c r="G1933" i="4"/>
  <c r="H1933" i="4" s="1"/>
  <c r="I1933" i="4" s="1"/>
  <c r="G1940" i="4"/>
  <c r="H1940" i="4" s="1"/>
  <c r="I1940" i="4" s="1"/>
  <c r="G1949" i="4"/>
  <c r="H1949" i="4" s="1"/>
  <c r="I1949" i="4" s="1"/>
  <c r="G1930" i="4"/>
  <c r="H1930" i="4" s="1"/>
  <c r="I1930" i="4" s="1"/>
  <c r="G2011" i="4"/>
  <c r="H2011" i="4" s="1"/>
  <c r="I2011" i="4" s="1"/>
  <c r="G2013" i="4"/>
  <c r="H2013" i="4" s="1"/>
  <c r="I2013" i="4" s="1"/>
  <c r="G1939" i="4"/>
  <c r="H1939" i="4" s="1"/>
  <c r="I1939" i="4" s="1"/>
  <c r="G1951" i="4"/>
  <c r="H1951" i="4" s="1"/>
  <c r="I1951" i="4" s="1"/>
  <c r="G2012" i="4"/>
  <c r="H2012" i="4" s="1"/>
  <c r="I2012" i="4" s="1"/>
  <c r="G1981" i="4"/>
  <c r="H1981" i="4" s="1"/>
  <c r="I1981" i="4" s="1"/>
  <c r="G1928" i="4"/>
  <c r="H1928" i="4" s="1"/>
  <c r="I1928" i="4" s="1"/>
  <c r="G1919" i="4"/>
  <c r="H1919" i="4" s="1"/>
  <c r="J1919" i="4" s="1"/>
  <c r="G1686" i="4"/>
  <c r="H1686" i="4" s="1"/>
  <c r="I1686" i="4" s="1"/>
  <c r="K1686" i="4" s="1"/>
  <c r="H1687" i="4"/>
  <c r="I1687" i="4" s="1"/>
  <c r="K1687" i="4" s="1"/>
  <c r="H1688" i="4"/>
  <c r="I1688" i="4" s="1"/>
  <c r="K1688" i="4" s="1"/>
  <c r="G1689" i="4"/>
  <c r="H1689" i="4" s="1"/>
  <c r="I1689" i="4" s="1"/>
  <c r="K1689" i="4" s="1"/>
  <c r="G1267" i="4"/>
  <c r="H1267" i="4" s="1"/>
  <c r="I1267" i="4" s="1"/>
  <c r="G987" i="4"/>
  <c r="G908" i="4"/>
  <c r="G1028" i="4"/>
  <c r="H1028" i="4" s="1"/>
  <c r="I1028" i="4" s="1"/>
  <c r="G789" i="4"/>
  <c r="H789" i="4" s="1"/>
  <c r="I789" i="4" s="1"/>
  <c r="G705" i="4"/>
  <c r="H705" i="4" s="1"/>
  <c r="I705" i="4" s="1"/>
  <c r="G702" i="4"/>
  <c r="H702" i="4" s="1"/>
  <c r="I702" i="4" s="1"/>
  <c r="G697" i="4"/>
  <c r="H697" i="4" s="1"/>
  <c r="I697" i="4" s="1"/>
  <c r="G699" i="4"/>
  <c r="H699" i="4" s="1"/>
  <c r="I699" i="4" s="1"/>
  <c r="G698" i="4"/>
  <c r="H698" i="4" s="1"/>
  <c r="I698" i="4" s="1"/>
  <c r="G704" i="4"/>
  <c r="H704" i="4" s="1"/>
  <c r="I704" i="4" s="1"/>
  <c r="G586" i="4"/>
  <c r="H586" i="4" s="1"/>
  <c r="I586" i="4" s="1"/>
  <c r="G581" i="4"/>
  <c r="H581" i="4" s="1"/>
  <c r="I581" i="4" s="1"/>
  <c r="G566" i="4"/>
  <c r="H566" i="4" s="1"/>
  <c r="I566" i="4" s="1"/>
  <c r="G560" i="4"/>
  <c r="H560" i="4" s="1"/>
  <c r="I560" i="4" s="1"/>
  <c r="G558" i="4"/>
  <c r="H558" i="4" s="1"/>
  <c r="I558" i="4" s="1"/>
  <c r="G706" i="4"/>
  <c r="H706" i="4" s="1"/>
  <c r="I706" i="4" s="1"/>
  <c r="A176" i="4"/>
  <c r="R15" i="11"/>
  <c r="G2029" i="4"/>
  <c r="H2029" i="4" s="1"/>
  <c r="I2029" i="4" s="1"/>
  <c r="G2028" i="4"/>
  <c r="H2028" i="4" s="1"/>
  <c r="I2028" i="4" s="1"/>
  <c r="K707" i="4"/>
  <c r="K568" i="4"/>
  <c r="K2026" i="4"/>
  <c r="K1926" i="4"/>
  <c r="K708" i="4"/>
  <c r="K198" i="4"/>
  <c r="K179" i="4"/>
  <c r="I913" i="4"/>
  <c r="K913" i="4" s="1"/>
  <c r="K1846" i="4"/>
  <c r="I1989" i="4" l="1"/>
  <c r="K1989" i="4" s="1"/>
  <c r="A1989" i="4" s="1"/>
  <c r="K177" i="4"/>
  <c r="K974" i="4"/>
  <c r="A974" i="4" s="1"/>
  <c r="K2311" i="4"/>
  <c r="I2023" i="4"/>
  <c r="K957" i="4"/>
  <c r="A957" i="4" s="1"/>
  <c r="H908" i="4"/>
  <c r="J908" i="4" s="1"/>
  <c r="I684" i="4"/>
  <c r="H1023" i="4"/>
  <c r="K1024" i="4"/>
  <c r="A1024" i="4" s="1"/>
  <c r="H987" i="4"/>
  <c r="J987" i="4" s="1"/>
  <c r="H1027" i="4"/>
  <c r="I1027" i="4" s="1"/>
  <c r="K1875" i="4"/>
  <c r="A1875" i="4" s="1"/>
  <c r="A2335" i="4"/>
  <c r="E26" i="6"/>
  <c r="C33" i="9" s="1"/>
  <c r="A913" i="4"/>
  <c r="K549" i="4"/>
  <c r="A118" i="4"/>
  <c r="A1198" i="4"/>
  <c r="K433" i="4"/>
  <c r="K1937" i="4"/>
  <c r="A1937" i="4" s="1"/>
  <c r="K1699" i="4"/>
  <c r="A1699" i="4" s="1"/>
  <c r="K1710" i="4"/>
  <c r="A1710" i="4" s="1"/>
  <c r="K1703" i="4"/>
  <c r="A1703" i="4" s="1"/>
  <c r="K1942" i="4"/>
  <c r="A1942" i="4" s="1"/>
  <c r="K1949" i="4"/>
  <c r="A1949" i="4" s="1"/>
  <c r="K1999" i="4"/>
  <c r="A1999" i="4" s="1"/>
  <c r="K1941" i="4"/>
  <c r="A1941" i="4" s="1"/>
  <c r="K1874" i="4"/>
  <c r="A1874" i="4" s="1"/>
  <c r="K1534" i="4"/>
  <c r="A1534" i="4" s="1"/>
  <c r="K1701" i="4"/>
  <c r="A1701" i="4" s="1"/>
  <c r="K1929" i="4"/>
  <c r="A1929" i="4" s="1"/>
  <c r="K1981" i="4"/>
  <c r="A1981" i="4" s="1"/>
  <c r="K1940" i="4"/>
  <c r="A1940" i="4" s="1"/>
  <c r="K2015" i="4"/>
  <c r="A2015" i="4" s="1"/>
  <c r="K550" i="4"/>
  <c r="A550" i="4" s="1"/>
  <c r="K1950" i="4"/>
  <c r="A1950" i="4" s="1"/>
  <c r="K1708" i="4"/>
  <c r="A1708" i="4" s="1"/>
  <c r="K2016" i="4"/>
  <c r="A2016" i="4" s="1"/>
  <c r="K1709" i="4"/>
  <c r="A1709" i="4" s="1"/>
  <c r="K2006" i="4"/>
  <c r="A2006" i="4" s="1"/>
  <c r="K1938" i="4"/>
  <c r="A1938" i="4" s="1"/>
  <c r="K1932" i="4"/>
  <c r="A1932" i="4" s="1"/>
  <c r="K1658" i="4"/>
  <c r="A1658" i="4" s="1"/>
  <c r="K1871" i="4"/>
  <c r="A1871" i="4" s="1"/>
  <c r="K2028" i="4"/>
  <c r="A2028" i="4" s="1"/>
  <c r="K1918" i="4"/>
  <c r="A1918" i="4" s="1"/>
  <c r="K1273" i="4"/>
  <c r="A1273" i="4" s="1"/>
  <c r="K1267" i="4"/>
  <c r="A1267" i="4" s="1"/>
  <c r="K1919" i="4"/>
  <c r="A1919" i="4" s="1"/>
  <c r="K2012" i="4"/>
  <c r="A2012" i="4" s="1"/>
  <c r="K2011" i="4"/>
  <c r="A2011" i="4" s="1"/>
  <c r="K1933" i="4"/>
  <c r="A1933" i="4" s="1"/>
  <c r="K2027" i="4"/>
  <c r="A2027" i="4" s="1"/>
  <c r="K1915" i="4"/>
  <c r="K1996" i="4"/>
  <c r="A1996" i="4" s="1"/>
  <c r="K193" i="4"/>
  <c r="A193" i="4" s="1"/>
  <c r="K1916" i="4"/>
  <c r="A1916" i="4" s="1"/>
  <c r="K2008" i="4"/>
  <c r="A2008" i="4" s="1"/>
  <c r="K1939" i="4"/>
  <c r="A1939" i="4" s="1"/>
  <c r="K1927" i="4"/>
  <c r="A1927" i="4" s="1"/>
  <c r="K1881" i="4"/>
  <c r="A1881" i="4" s="1"/>
  <c r="K1218" i="4"/>
  <c r="A1218" i="4" s="1"/>
  <c r="K2009" i="4"/>
  <c r="A2009" i="4" s="1"/>
  <c r="K2013" i="4"/>
  <c r="A2013" i="4" s="1"/>
  <c r="K1943" i="4"/>
  <c r="A1943" i="4" s="1"/>
  <c r="K1476" i="4"/>
  <c r="K383" i="4"/>
  <c r="K2007" i="4"/>
  <c r="A2007" i="4" s="1"/>
  <c r="K1872" i="4"/>
  <c r="A1872" i="4" s="1"/>
  <c r="K1883" i="4"/>
  <c r="A1883" i="4" s="1"/>
  <c r="K1877" i="4"/>
  <c r="A1877" i="4" s="1"/>
  <c r="K1931" i="4"/>
  <c r="A1931" i="4" s="1"/>
  <c r="K1271" i="4"/>
  <c r="A1271" i="4" s="1"/>
  <c r="K1917" i="4"/>
  <c r="A1917" i="4" s="1"/>
  <c r="K1928" i="4"/>
  <c r="A1928" i="4" s="1"/>
  <c r="K1951" i="4"/>
  <c r="A1951" i="4" s="1"/>
  <c r="K1930" i="4"/>
  <c r="A1930" i="4" s="1"/>
  <c r="K1844" i="4"/>
  <c r="K704" i="4"/>
  <c r="A709" i="4"/>
  <c r="K558" i="4"/>
  <c r="K586" i="4"/>
  <c r="K697" i="4"/>
  <c r="A688" i="4"/>
  <c r="A700" i="4"/>
  <c r="A708" i="4"/>
  <c r="A568" i="4"/>
  <c r="A755" i="4"/>
  <c r="A557" i="4"/>
  <c r="A556" i="4"/>
  <c r="K706" i="4"/>
  <c r="K566" i="4"/>
  <c r="K698" i="4"/>
  <c r="K705" i="4"/>
  <c r="A177" i="4"/>
  <c r="A567" i="4"/>
  <c r="A214" i="4"/>
  <c r="A119" i="4"/>
  <c r="A212" i="4"/>
  <c r="K702" i="4"/>
  <c r="A754" i="4"/>
  <c r="A707" i="4"/>
  <c r="K701" i="4"/>
  <c r="K581" i="4"/>
  <c r="K699" i="4"/>
  <c r="K789" i="4"/>
  <c r="A703" i="4"/>
  <c r="A587" i="4"/>
  <c r="A696" i="4"/>
  <c r="A207" i="4"/>
  <c r="A213" i="4"/>
  <c r="A583" i="4"/>
  <c r="A559" i="4"/>
  <c r="A710" i="4"/>
  <c r="A198" i="4"/>
  <c r="A572" i="4"/>
  <c r="A2360" i="4"/>
  <c r="K1974" i="4"/>
  <c r="G2014" i="4"/>
  <c r="G1029" i="4"/>
  <c r="K1028" i="4"/>
  <c r="A1926" i="4"/>
  <c r="A2026" i="4"/>
  <c r="G1648" i="4" l="1"/>
  <c r="H1648" i="4" s="1"/>
  <c r="I1648" i="4" s="1"/>
  <c r="K1648" i="4" s="1"/>
  <c r="A1648" i="4" s="1"/>
  <c r="G1990" i="4"/>
  <c r="H1990" i="4" s="1"/>
  <c r="O33" i="9"/>
  <c r="E33" i="9"/>
  <c r="T33" i="9"/>
  <c r="J33" i="9"/>
  <c r="A1415" i="4"/>
  <c r="A2311" i="4"/>
  <c r="K608" i="4"/>
  <c r="A608" i="4" s="1"/>
  <c r="H1029" i="4"/>
  <c r="I1029" i="4" s="1"/>
  <c r="I1023" i="4"/>
  <c r="K987" i="4"/>
  <c r="A987" i="4" s="1"/>
  <c r="K1027" i="4"/>
  <c r="A1027" i="4" s="1"/>
  <c r="H2014" i="4"/>
  <c r="A1841" i="4"/>
  <c r="A156" i="4"/>
  <c r="A433" i="4"/>
  <c r="A1844" i="4"/>
  <c r="A1915" i="4"/>
  <c r="A1476" i="4"/>
  <c r="K2023" i="4"/>
  <c r="K2029" i="4"/>
  <c r="A2029" i="4" s="1"/>
  <c r="A702" i="4"/>
  <c r="K684" i="4"/>
  <c r="K1217" i="4"/>
  <c r="K560" i="4"/>
  <c r="A789" i="4"/>
  <c r="A581" i="4"/>
  <c r="A705" i="4"/>
  <c r="A566" i="4"/>
  <c r="A697" i="4"/>
  <c r="A558" i="4"/>
  <c r="A699" i="4"/>
  <c r="A701" i="4"/>
  <c r="A698" i="4"/>
  <c r="A706" i="4"/>
  <c r="A704" i="4"/>
  <c r="A418" i="4"/>
  <c r="A108" i="4"/>
  <c r="A117" i="4"/>
  <c r="A549" i="4"/>
  <c r="A383" i="4"/>
  <c r="A179" i="4"/>
  <c r="A1846" i="4"/>
  <c r="A2353" i="4"/>
  <c r="I1990" i="4" l="1"/>
  <c r="K1990" i="4" s="1"/>
  <c r="A1990" i="4" s="1"/>
  <c r="A2020" i="4"/>
  <c r="K1023" i="4"/>
  <c r="A1023" i="4" s="1"/>
  <c r="I2014" i="4"/>
  <c r="K1029" i="4"/>
  <c r="A1029" i="4" s="1"/>
  <c r="K908" i="4"/>
  <c r="A908" i="4" s="1"/>
  <c r="Y33" i="9"/>
  <c r="A684" i="4"/>
  <c r="A2023" i="4"/>
  <c r="A560" i="4"/>
  <c r="A586" i="4"/>
  <c r="E21" i="6"/>
  <c r="A1028" i="4"/>
  <c r="A1217" i="4"/>
  <c r="E24" i="6"/>
  <c r="C29" i="9" s="1"/>
  <c r="A2222" i="4"/>
  <c r="E18" i="6"/>
  <c r="C17" i="9" s="1"/>
  <c r="E25" i="6"/>
  <c r="C31" i="9" s="1"/>
  <c r="A2352" i="4"/>
  <c r="G1649" i="4" l="1"/>
  <c r="H1649" i="4" s="1"/>
  <c r="I1649" i="4" s="1"/>
  <c r="K1649" i="4" s="1"/>
  <c r="A1649" i="4" s="1"/>
  <c r="G1991" i="4"/>
  <c r="H1991" i="4" s="1"/>
  <c r="O17" i="9"/>
  <c r="J17" i="9"/>
  <c r="T17" i="9"/>
  <c r="E17" i="9"/>
  <c r="T29" i="9"/>
  <c r="J29" i="9"/>
  <c r="O29" i="9"/>
  <c r="E29" i="9"/>
  <c r="O31" i="9"/>
  <c r="J31" i="9"/>
  <c r="E31" i="9"/>
  <c r="T31" i="9"/>
  <c r="A1019" i="4"/>
  <c r="K2014" i="4"/>
  <c r="A648" i="4"/>
  <c r="A1113" i="4"/>
  <c r="C23" i="9"/>
  <c r="J23" i="9" s="1"/>
  <c r="I1991" i="4" l="1"/>
  <c r="K1991" i="4" s="1"/>
  <c r="G1657" i="4"/>
  <c r="H1657" i="4" s="1"/>
  <c r="T23" i="9"/>
  <c r="E23" i="9"/>
  <c r="O23" i="9"/>
  <c r="A2014" i="4"/>
  <c r="E20" i="6"/>
  <c r="C21" i="9" s="1"/>
  <c r="Y29" i="9"/>
  <c r="Y17" i="9"/>
  <c r="Y31" i="9"/>
  <c r="I1657" i="4" l="1"/>
  <c r="K1657" i="4" s="1"/>
  <c r="A1657" i="4" s="1"/>
  <c r="O21" i="9"/>
  <c r="J21" i="9"/>
  <c r="E21" i="9"/>
  <c r="Y23" i="9"/>
  <c r="G1669" i="4" l="1"/>
  <c r="H1669" i="4" s="1"/>
  <c r="Y21" i="9"/>
  <c r="I1669" i="4" l="1"/>
  <c r="K1669" i="4" s="1"/>
  <c r="A1669" i="4" s="1"/>
  <c r="G612" i="4"/>
  <c r="H612" i="4" s="1"/>
  <c r="G1670" i="4" l="1"/>
  <c r="H1670" i="4" s="1"/>
  <c r="I612" i="4"/>
  <c r="I1670" i="4" l="1"/>
  <c r="K1670" i="4" s="1"/>
  <c r="K612" i="4"/>
  <c r="A544" i="4" s="1"/>
  <c r="A612" i="4" l="1"/>
  <c r="G1671" i="4" l="1"/>
  <c r="H1671" i="4" s="1"/>
  <c r="I1671" i="4" s="1"/>
  <c r="K1671" i="4" s="1"/>
  <c r="G1641" i="4"/>
  <c r="H1641" i="4" s="1"/>
  <c r="I1641" i="4" s="1"/>
  <c r="G2103" i="8" l="1"/>
  <c r="G1672" i="4" s="1"/>
  <c r="H1672" i="4" s="1"/>
  <c r="I1672" i="4" l="1"/>
  <c r="K1672" i="4" s="1"/>
  <c r="A1672" i="4" s="1"/>
  <c r="K1641" i="4"/>
  <c r="G1673" i="4" l="1"/>
  <c r="H1673" i="4" s="1"/>
  <c r="A1641" i="4"/>
  <c r="I1673" i="4" l="1"/>
  <c r="K1673" i="4" s="1"/>
  <c r="A1673" i="4" l="1"/>
  <c r="G1674" i="4" l="1"/>
  <c r="H1674" i="4" s="1"/>
  <c r="G1676" i="4" l="1"/>
  <c r="H1676" i="4" s="1"/>
  <c r="I1674" i="4"/>
  <c r="L15" i="11"/>
  <c r="L16" i="11" s="1"/>
  <c r="L17" i="11" s="1"/>
  <c r="L18" i="11" s="1"/>
  <c r="L19" i="11" s="1"/>
  <c r="L20" i="11" s="1"/>
  <c r="L21" i="11" s="1"/>
  <c r="L22" i="11" s="1"/>
  <c r="L23" i="11" s="1"/>
  <c r="L24" i="11" s="1"/>
  <c r="L25" i="11" s="1"/>
  <c r="L26" i="11" s="1"/>
  <c r="L27" i="11" s="1"/>
  <c r="L28" i="11" s="1"/>
  <c r="L29" i="11" s="1"/>
  <c r="L30" i="11" s="1"/>
  <c r="L31" i="11" s="1"/>
  <c r="L32" i="11" s="1"/>
  <c r="L33" i="11" s="1"/>
  <c r="L34" i="11" s="1"/>
  <c r="L35" i="11" s="1"/>
  <c r="L36" i="11" s="1"/>
  <c r="L37" i="11" s="1"/>
  <c r="L38" i="11" s="1"/>
  <c r="L39" i="11" s="1"/>
  <c r="L40" i="11" s="1"/>
  <c r="L41" i="11" s="1"/>
  <c r="L42" i="11" s="1"/>
  <c r="L43" i="11" s="1"/>
  <c r="L44" i="11" s="1"/>
  <c r="L45" i="11" s="1"/>
  <c r="L46" i="11" s="1"/>
  <c r="L47" i="11" s="1"/>
  <c r="L48" i="11" s="1"/>
  <c r="L49" i="11" s="1"/>
  <c r="L50" i="11" s="1"/>
  <c r="L51" i="11" s="1"/>
  <c r="L52" i="11" s="1"/>
  <c r="L53" i="11" s="1"/>
  <c r="L54" i="11" s="1"/>
  <c r="L55" i="11" s="1"/>
  <c r="L56" i="11" s="1"/>
  <c r="L57" i="11" s="1"/>
  <c r="L58" i="11" s="1"/>
  <c r="L59" i="11" s="1"/>
  <c r="L60" i="11" s="1"/>
  <c r="L61" i="11" s="1"/>
  <c r="L62" i="11" s="1"/>
  <c r="L63" i="11" s="1"/>
  <c r="L64" i="11" s="1"/>
  <c r="L65" i="11" s="1"/>
  <c r="L66" i="11" s="1"/>
  <c r="L67" i="11" s="1"/>
  <c r="L68" i="11" s="1"/>
  <c r="L69" i="11" s="1"/>
  <c r="L70" i="11" s="1"/>
  <c r="L71" i="11" s="1"/>
  <c r="L72" i="11" s="1"/>
  <c r="L73" i="11" s="1"/>
  <c r="L74" i="11" s="1"/>
  <c r="L75" i="11" s="1"/>
  <c r="L76" i="11" s="1"/>
  <c r="L77" i="11" s="1"/>
  <c r="L78" i="11" s="1"/>
  <c r="L79" i="11" s="1"/>
  <c r="L80" i="11" s="1"/>
  <c r="L81" i="11" s="1"/>
  <c r="L82" i="11" s="1"/>
  <c r="L83" i="11" s="1"/>
  <c r="L84" i="11" s="1"/>
  <c r="L85" i="11" s="1"/>
  <c r="L86" i="11" s="1"/>
  <c r="L87" i="11" s="1"/>
  <c r="L88" i="11" s="1"/>
  <c r="L89" i="11" s="1"/>
  <c r="L90" i="11" s="1"/>
  <c r="L91" i="11" s="1"/>
  <c r="L92" i="11" s="1"/>
  <c r="L93" i="11" s="1"/>
  <c r="L94" i="11" s="1"/>
  <c r="L95" i="11" s="1"/>
  <c r="L96" i="11" s="1"/>
  <c r="L97" i="11" s="1"/>
  <c r="L98" i="11" s="1"/>
  <c r="L99" i="11" s="1"/>
  <c r="L100" i="11" s="1"/>
  <c r="L101" i="11" s="1"/>
  <c r="L102" i="11" s="1"/>
  <c r="L103" i="11" s="1"/>
  <c r="L104" i="11" s="1"/>
  <c r="L105" i="11" s="1"/>
  <c r="L106" i="11" s="1"/>
  <c r="L107" i="11" s="1"/>
  <c r="L108" i="11" s="1"/>
  <c r="L109" i="11" s="1"/>
  <c r="L110" i="11" s="1"/>
  <c r="L111" i="11" s="1"/>
  <c r="L112" i="11" s="1"/>
  <c r="L113" i="11" s="1"/>
  <c r="L114" i="11" s="1"/>
  <c r="L115" i="11" s="1"/>
  <c r="L116" i="11" s="1"/>
  <c r="L117" i="11" s="1"/>
  <c r="L118" i="11" s="1"/>
  <c r="L119" i="11" s="1"/>
  <c r="L120" i="11" s="1"/>
  <c r="L121" i="11" s="1"/>
  <c r="L122" i="11" s="1"/>
  <c r="L123" i="11" s="1"/>
  <c r="L124" i="11" s="1"/>
  <c r="L125" i="11" s="1"/>
  <c r="L126" i="11" s="1"/>
  <c r="L127" i="11" s="1"/>
  <c r="L128" i="11" s="1"/>
  <c r="L129" i="11" s="1"/>
  <c r="L130" i="11" s="1"/>
  <c r="L131" i="11" s="1"/>
  <c r="L132" i="11" s="1"/>
  <c r="L133" i="11" s="1"/>
  <c r="L134" i="11" s="1"/>
  <c r="L135" i="11" s="1"/>
  <c r="L136" i="11" s="1"/>
  <c r="L137" i="11" s="1"/>
  <c r="L138" i="11" s="1"/>
  <c r="L139" i="11" s="1"/>
  <c r="L140" i="11" s="1"/>
  <c r="L141" i="11" s="1"/>
  <c r="L142" i="11" s="1"/>
  <c r="L143" i="11" s="1"/>
  <c r="L144" i="11" s="1"/>
  <c r="L145" i="11" s="1"/>
  <c r="L146" i="11" s="1"/>
  <c r="L147" i="11" s="1"/>
  <c r="L148" i="11" s="1"/>
  <c r="L149" i="11" s="1"/>
  <c r="L150" i="11" s="1"/>
  <c r="L151" i="11" s="1"/>
  <c r="L152" i="11" s="1"/>
  <c r="L153" i="11" s="1"/>
  <c r="L154" i="11" s="1"/>
  <c r="L155" i="11" s="1"/>
  <c r="L156" i="11" s="1"/>
  <c r="L157" i="11" s="1"/>
  <c r="L158" i="11" s="1"/>
  <c r="L159" i="11" s="1"/>
  <c r="L160" i="11" s="1"/>
  <c r="L161" i="11" s="1"/>
  <c r="L162" i="11" s="1"/>
  <c r="L163" i="11" s="1"/>
  <c r="L164" i="11" s="1"/>
  <c r="I1676" i="4" l="1"/>
  <c r="K1676" i="4" s="1"/>
  <c r="K1674" i="4"/>
  <c r="G1677" i="4" l="1"/>
  <c r="H1677" i="4" s="1"/>
  <c r="I1677" i="4" l="1"/>
  <c r="K1677" i="4" s="1"/>
  <c r="G1773" i="4" l="1"/>
  <c r="H1773" i="4" s="1"/>
  <c r="I1773" i="4" l="1"/>
  <c r="K1773" i="4" s="1"/>
  <c r="G257" i="8"/>
  <c r="G387" i="4" s="1"/>
  <c r="H387" i="4" s="1"/>
  <c r="S15" i="11" l="1"/>
  <c r="I387" i="4"/>
  <c r="G1774" i="4" l="1"/>
  <c r="H1774" i="4" s="1"/>
  <c r="G1995" i="4"/>
  <c r="H1995" i="4" s="1"/>
  <c r="G1685" i="4"/>
  <c r="H1685" i="4" s="1"/>
  <c r="K387" i="4"/>
  <c r="I1995" i="4" l="1"/>
  <c r="G1775" i="4"/>
  <c r="H1775" i="4" s="1"/>
  <c r="I1685" i="4"/>
  <c r="K1685" i="4" s="1"/>
  <c r="I1774" i="4"/>
  <c r="K1774" i="4" s="1"/>
  <c r="A387" i="4"/>
  <c r="I1775" i="4" l="1"/>
  <c r="K1775" i="4" s="1"/>
  <c r="G1776" i="4"/>
  <c r="H1776" i="4" s="1"/>
  <c r="K2487" i="4" s="1"/>
  <c r="K1995" i="4"/>
  <c r="E19" i="6"/>
  <c r="A275" i="4"/>
  <c r="I1776" i="4" l="1"/>
  <c r="A1995" i="4"/>
  <c r="C19" i="9"/>
  <c r="K2489" i="4" l="1"/>
  <c r="K2491" i="4" s="1"/>
  <c r="A1907" i="4"/>
  <c r="E23" i="6"/>
  <c r="C27" i="9" s="1"/>
  <c r="K1776" i="4"/>
  <c r="E19" i="9"/>
  <c r="T19" i="9"/>
  <c r="O19" i="9"/>
  <c r="A1589" i="4" l="1"/>
  <c r="E22" i="6"/>
  <c r="O27" i="9"/>
  <c r="T27" i="9"/>
  <c r="E27" i="9"/>
  <c r="J27" i="9"/>
  <c r="Y19" i="9"/>
  <c r="Y27" i="9" l="1"/>
  <c r="C25" i="9"/>
  <c r="E27" i="6"/>
  <c r="F22" i="6" s="1"/>
  <c r="E28" i="6"/>
  <c r="F19" i="6" l="1"/>
  <c r="F25" i="6"/>
  <c r="F23" i="6"/>
  <c r="F20" i="6"/>
  <c r="F24" i="6"/>
  <c r="F18" i="6"/>
  <c r="F21" i="6"/>
  <c r="F26" i="6"/>
  <c r="J25" i="9"/>
  <c r="O25" i="9"/>
  <c r="O35" i="9" s="1"/>
  <c r="O36" i="9" s="1"/>
  <c r="T25" i="9"/>
  <c r="T35" i="9" s="1"/>
  <c r="T36" i="9" s="1"/>
  <c r="E25" i="9"/>
  <c r="E35" i="9" s="1"/>
  <c r="E36" i="9" s="1"/>
  <c r="C35" i="9"/>
  <c r="D25" i="9" s="1"/>
  <c r="E37" i="9" l="1"/>
  <c r="F27" i="6"/>
  <c r="F28" i="6"/>
  <c r="T38" i="9"/>
  <c r="O38" i="9"/>
  <c r="D17" i="9"/>
  <c r="D21" i="9"/>
  <c r="E38" i="9"/>
  <c r="I35" i="9" s="1"/>
  <c r="D33" i="9"/>
  <c r="D19" i="9"/>
  <c r="D31" i="9"/>
  <c r="D23" i="9"/>
  <c r="D27" i="9"/>
  <c r="J38" i="9"/>
  <c r="D29" i="9"/>
  <c r="X35" i="9"/>
  <c r="Y25" i="9"/>
  <c r="J35" i="9"/>
  <c r="J36" i="9" s="1"/>
  <c r="I37" i="9" l="1"/>
  <c r="A17" i="12"/>
  <c r="D35" i="9"/>
  <c r="J37" i="9"/>
  <c r="O37" i="9" s="1"/>
  <c r="T37" i="9" s="1"/>
  <c r="N35" i="9"/>
  <c r="N37" i="9" s="1"/>
  <c r="A40" i="12" s="1"/>
  <c r="S35" i="9"/>
  <c r="S37" i="9" l="1"/>
  <c r="A69" i="12" s="1"/>
  <c r="X37" i="9" l="1"/>
  <c r="A130" i="12" s="1"/>
</calcChain>
</file>

<file path=xl/sharedStrings.xml><?xml version="1.0" encoding="utf-8"?>
<sst xmlns="http://schemas.openxmlformats.org/spreadsheetml/2006/main" count="22908" uniqueCount="5069">
  <si>
    <t>01.00.000</t>
  </si>
  <si>
    <t>SERVIÇOS TÉCNICO - PROFISSIONAIS</t>
  </si>
  <si>
    <t>01.01.000</t>
  </si>
  <si>
    <t>01.02.000</t>
  </si>
  <si>
    <t>SERVIÇOS PRELIMINARES</t>
  </si>
  <si>
    <t>01.01.100</t>
  </si>
  <si>
    <t xml:space="preserve">01.01.200 </t>
  </si>
  <si>
    <t>01.01.300</t>
  </si>
  <si>
    <t xml:space="preserve"> m²</t>
  </si>
  <si>
    <t>Transporte de Cotas além de 1 km</t>
  </si>
  <si>
    <t xml:space="preserve"> km</t>
  </si>
  <si>
    <t>Levantamento Planialtimétrico</t>
  </si>
  <si>
    <t>Transporte de Coordenadas além de 1 km</t>
  </si>
  <si>
    <t>01.02.100</t>
  </si>
  <si>
    <t>01.02.101</t>
  </si>
  <si>
    <t>01.02.102</t>
  </si>
  <si>
    <t>01.02.103</t>
  </si>
  <si>
    <t>01.02.104</t>
  </si>
  <si>
    <t>01.02.105</t>
  </si>
  <si>
    <t>01.02.106</t>
  </si>
  <si>
    <t>01.02.107</t>
  </si>
  <si>
    <t>Poços de inspeção</t>
  </si>
  <si>
    <t xml:space="preserve"> m³</t>
  </si>
  <si>
    <t xml:space="preserve"> m</t>
  </si>
  <si>
    <t>A trado</t>
  </si>
  <si>
    <t>A percussão</t>
  </si>
  <si>
    <t>Rotativa</t>
  </si>
  <si>
    <t>Mista</t>
  </si>
  <si>
    <t>Sísmicas por refração</t>
  </si>
  <si>
    <t>Elétricas</t>
  </si>
  <si>
    <t xml:space="preserve">01.02.200 </t>
  </si>
  <si>
    <t xml:space="preserve">01.02.201 </t>
  </si>
  <si>
    <t xml:space="preserve">01.02.202 </t>
  </si>
  <si>
    <t xml:space="preserve">01.02.203 </t>
  </si>
  <si>
    <t>01.02.204</t>
  </si>
  <si>
    <t>01.02.205</t>
  </si>
  <si>
    <t xml:space="preserve">01.02.300 </t>
  </si>
  <si>
    <t>01.02.301</t>
  </si>
  <si>
    <t>01.02.302</t>
  </si>
  <si>
    <t>01.02.303</t>
  </si>
  <si>
    <t>01.02.304</t>
  </si>
  <si>
    <t>01.02.305</t>
  </si>
  <si>
    <t>01.02.306</t>
  </si>
  <si>
    <t>01.02.307</t>
  </si>
  <si>
    <t>01.02.308</t>
  </si>
  <si>
    <t>01.02.309</t>
  </si>
  <si>
    <t>01.02.310</t>
  </si>
  <si>
    <t>01.02.311</t>
  </si>
  <si>
    <t>01.02.312</t>
  </si>
  <si>
    <t>01.02.313</t>
  </si>
  <si>
    <t>01.02.314</t>
  </si>
  <si>
    <t>01.02.315</t>
  </si>
  <si>
    <t>01.02.316</t>
  </si>
  <si>
    <t>01.02.317</t>
  </si>
  <si>
    <t>01.02.318</t>
  </si>
  <si>
    <t>01.02.319</t>
  </si>
  <si>
    <t>01.02.320</t>
  </si>
  <si>
    <t>01.02.321</t>
  </si>
  <si>
    <t>01.02.322</t>
  </si>
  <si>
    <t>01.02.323</t>
  </si>
  <si>
    <t>un</t>
  </si>
  <si>
    <t>Penetração para sondagens mistas</t>
  </si>
  <si>
    <t>Lavagem por tempo</t>
  </si>
  <si>
    <t>Infiltração</t>
  </si>
  <si>
    <t>Perda d’água</t>
  </si>
  <si>
    <t>Perda de carga</t>
  </si>
  <si>
    <t>Umidade natural</t>
  </si>
  <si>
    <t>Densidade natural</t>
  </si>
  <si>
    <t>Análise granulométrica</t>
  </si>
  <si>
    <t>Densidade real dos grãos</t>
  </si>
  <si>
    <t>Limites de liquidez e plasticidade</t>
  </si>
  <si>
    <t>Permeabilidade</t>
  </si>
  <si>
    <t>Adensamento</t>
  </si>
  <si>
    <t>Compressão simples</t>
  </si>
  <si>
    <t>Cisalhamento direto</t>
  </si>
  <si>
    <t>Compressão triaxial</t>
  </si>
  <si>
    <t>Compactação</t>
  </si>
  <si>
    <t>Índice de suporte Califórnia (ISC ou CBR)</t>
  </si>
  <si>
    <t>Equivalente de areia</t>
  </si>
  <si>
    <t>Massa específica aparente do solo “In situ” com emprego de frasco de areia</t>
  </si>
  <si>
    <t>Umidade pelo método expedito “Speedy”</t>
  </si>
  <si>
    <t>Abrasão Los Angeles</t>
  </si>
  <si>
    <t>Durabilidade do agregado “Soundness Test”</t>
  </si>
  <si>
    <t>Adesividade de agregado graúdo a ligante betuminoso</t>
  </si>
  <si>
    <t>Dosagem de misturas betuminosas pelo Método Marshall</t>
  </si>
  <si>
    <t>Densidade de misturas betuminosas</t>
  </si>
  <si>
    <t>Porcentagem de betume em misturas betuminosas</t>
  </si>
  <si>
    <t>Dosagem de misturas estabilizadas granulometricamente</t>
  </si>
  <si>
    <t>Dosagem de solo-cimento pelo processo de resistência à compressão</t>
  </si>
  <si>
    <t xml:space="preserve">01.02.400 </t>
  </si>
  <si>
    <t xml:space="preserve"> un</t>
  </si>
  <si>
    <t>ESTUDOS E PROJETOS</t>
  </si>
  <si>
    <t>01.03.100</t>
  </si>
  <si>
    <t xml:space="preserve">01.03.200 </t>
  </si>
  <si>
    <t xml:space="preserve">01.03.300 </t>
  </si>
  <si>
    <t>01.03.301</t>
  </si>
  <si>
    <t>01.03.302</t>
  </si>
  <si>
    <t>01.03.303</t>
  </si>
  <si>
    <t>01.03.304</t>
  </si>
  <si>
    <t>01.03.305</t>
  </si>
  <si>
    <t>01.03.306</t>
  </si>
  <si>
    <t>01.03.307</t>
  </si>
  <si>
    <t>01.03.308</t>
  </si>
  <si>
    <t xml:space="preserve">01.03.400 </t>
  </si>
  <si>
    <t>01.03.401</t>
  </si>
  <si>
    <t>01.03.402</t>
  </si>
  <si>
    <t>01.03.403</t>
  </si>
  <si>
    <t>01.03.404</t>
  </si>
  <si>
    <t>01.03.405</t>
  </si>
  <si>
    <t>01.03.406</t>
  </si>
  <si>
    <t>01.03.407</t>
  </si>
  <si>
    <t>01.03.408</t>
  </si>
  <si>
    <t>vb</t>
  </si>
  <si>
    <t>de serviços preliminares</t>
  </si>
  <si>
    <t>de fundações e estruturas</t>
  </si>
  <si>
    <t>de contenção de maciços de terra</t>
  </si>
  <si>
    <t>de arquitetura e elementos de urbanismo</t>
  </si>
  <si>
    <t>de instalações hidráulicas e sanitárias</t>
  </si>
  <si>
    <t>de instalações elétricas e eletrônicas</t>
  </si>
  <si>
    <t>de instalações mecânicas e de utilidades</t>
  </si>
  <si>
    <t>de instalações de prevenção e combate a incêndio</t>
  </si>
  <si>
    <t xml:space="preserve">01.03.500 </t>
  </si>
  <si>
    <t>01.03.501</t>
  </si>
  <si>
    <t>01.03.502</t>
  </si>
  <si>
    <t>01.03.503</t>
  </si>
  <si>
    <t>01.03.504</t>
  </si>
  <si>
    <t>01.03.505</t>
  </si>
  <si>
    <t>01.03.506</t>
  </si>
  <si>
    <t>01.03.507</t>
  </si>
  <si>
    <t>01.03.508</t>
  </si>
  <si>
    <t xml:space="preserve">01.04.000 </t>
  </si>
  <si>
    <t xml:space="preserve">01.05.000 </t>
  </si>
  <si>
    <t xml:space="preserve">01.06.000 </t>
  </si>
  <si>
    <t xml:space="preserve">01.07.000 </t>
  </si>
  <si>
    <t>de instalações mecânicas de utilidades</t>
  </si>
  <si>
    <t>ORÇAMENTOS</t>
  </si>
  <si>
    <t>PERÍCIAS E VISTORIAS</t>
  </si>
  <si>
    <t>PLANEJAMENTO E CONTROLE</t>
  </si>
  <si>
    <t>MAQUETES E FOTOS</t>
  </si>
  <si>
    <t>CANTEIRO DE OBRAS</t>
  </si>
  <si>
    <t xml:space="preserve">02.01.000 </t>
  </si>
  <si>
    <t xml:space="preserve">02.01.100 </t>
  </si>
  <si>
    <t>02.01.101</t>
  </si>
  <si>
    <t>02.01.102</t>
  </si>
  <si>
    <t>02.01.103</t>
  </si>
  <si>
    <t>02.01.104</t>
  </si>
  <si>
    <t>02.01.105</t>
  </si>
  <si>
    <t>02.01.106</t>
  </si>
  <si>
    <t xml:space="preserve">02.01.200 </t>
  </si>
  <si>
    <t>02.01.201</t>
  </si>
  <si>
    <t>02.01.202</t>
  </si>
  <si>
    <t>02.01.203</t>
  </si>
  <si>
    <t>02.01.204</t>
  </si>
  <si>
    <t>02.01.205</t>
  </si>
  <si>
    <t xml:space="preserve">02.01.400 </t>
  </si>
  <si>
    <t>02.01.401</t>
  </si>
  <si>
    <t>02.01.402</t>
  </si>
  <si>
    <t>02.01.403</t>
  </si>
  <si>
    <t>02.01.404</t>
  </si>
  <si>
    <t>02.01.405</t>
  </si>
  <si>
    <t>Escritórios</t>
  </si>
  <si>
    <t>Depósitos</t>
  </si>
  <si>
    <t>Oficinas</t>
  </si>
  <si>
    <t>Refeitórios</t>
  </si>
  <si>
    <t>Vestiários e sanitários</t>
  </si>
  <si>
    <t>Dormitórios</t>
  </si>
  <si>
    <t>Água</t>
  </si>
  <si>
    <t>Energia elétrica</t>
  </si>
  <si>
    <t>Gás</t>
  </si>
  <si>
    <t>Telefone</t>
  </si>
  <si>
    <t>Esgoto</t>
  </si>
  <si>
    <t>Tapumes</t>
  </si>
  <si>
    <t>Cercas</t>
  </si>
  <si>
    <t>Muros</t>
  </si>
  <si>
    <t>Placas</t>
  </si>
  <si>
    <t>Portões</t>
  </si>
  <si>
    <t>DEMOLIÇÃO</t>
  </si>
  <si>
    <t xml:space="preserve">02.02.000 </t>
  </si>
  <si>
    <t xml:space="preserve">02.02.100 </t>
  </si>
  <si>
    <t>Fundações e estruturas de concreto</t>
  </si>
  <si>
    <t xml:space="preserve">02.02.110 </t>
  </si>
  <si>
    <t>02.02.111</t>
  </si>
  <si>
    <t>02.02.112</t>
  </si>
  <si>
    <t xml:space="preserve">02.02.120 </t>
  </si>
  <si>
    <t xml:space="preserve">02.02.130 </t>
  </si>
  <si>
    <t xml:space="preserve">02.02.140 </t>
  </si>
  <si>
    <t xml:space="preserve">02.02.150 </t>
  </si>
  <si>
    <t xml:space="preserve">02.02.160 </t>
  </si>
  <si>
    <t xml:space="preserve">02.02.170 </t>
  </si>
  <si>
    <t xml:space="preserve">02.02.180 </t>
  </si>
  <si>
    <t xml:space="preserve">02.02.200 </t>
  </si>
  <si>
    <t xml:space="preserve">02.02.300 </t>
  </si>
  <si>
    <t xml:space="preserve">02.02.310 </t>
  </si>
  <si>
    <t xml:space="preserve">02.02.320 </t>
  </si>
  <si>
    <t>02.02.321</t>
  </si>
  <si>
    <t>02.02.322</t>
  </si>
  <si>
    <t>02.02.323</t>
  </si>
  <si>
    <t xml:space="preserve">02.02.330 </t>
  </si>
  <si>
    <t>Concreto simples</t>
  </si>
  <si>
    <t>Concreto armado</t>
  </si>
  <si>
    <t>Estruturas metálicas</t>
  </si>
  <si>
    <t xml:space="preserve"> kg</t>
  </si>
  <si>
    <t>Estruturas de madeira</t>
  </si>
  <si>
    <t>Vedações</t>
  </si>
  <si>
    <t>Pisos</t>
  </si>
  <si>
    <t>Coberturas</t>
  </si>
  <si>
    <t>Revestimentos e forros</t>
  </si>
  <si>
    <t>Pavimentações</t>
  </si>
  <si>
    <t>Remoção de equipamentos e acessórios</t>
  </si>
  <si>
    <t>Remoção de redes hidráulicas, elétricas e de utilidades</t>
  </si>
  <si>
    <t>m</t>
  </si>
  <si>
    <t>Redes enterradas</t>
  </si>
  <si>
    <t>Redes embutidas</t>
  </si>
  <si>
    <t>Redes aéreas</t>
  </si>
  <si>
    <t>Carga, transporte, descarga e espalhamento de materiais provenientes de demolição</t>
  </si>
  <si>
    <t>03.03.400 Acessórios</t>
  </si>
  <si>
    <t>Idem 03.01.000 e 03.02.000</t>
  </si>
  <si>
    <t>(Idem 04.05.000)</t>
  </si>
  <si>
    <t>UNB - UNIVERSIDADE DE BRASÍLIA</t>
  </si>
  <si>
    <t>Nº DA OS / OFB:</t>
  </si>
  <si>
    <t>NOME DO PROJETO:</t>
  </si>
  <si>
    <t>DATA:</t>
  </si>
  <si>
    <t>VERSÃO:</t>
  </si>
  <si>
    <t xml:space="preserve">PRAZO DE CONCLUSÃO OBRA: </t>
  </si>
  <si>
    <t>PLANILHA ORÇAMENTÁRIA ANALÍTICA</t>
  </si>
  <si>
    <t>02.00.000</t>
  </si>
  <si>
    <t>Código</t>
  </si>
  <si>
    <t>Referência</t>
  </si>
  <si>
    <t>Descrição</t>
  </si>
  <si>
    <t>Quant.</t>
  </si>
  <si>
    <t>Unidade</t>
  </si>
  <si>
    <t>Custo Unitário</t>
  </si>
  <si>
    <t>Custo Total</t>
  </si>
  <si>
    <t>BDI</t>
  </si>
  <si>
    <t>Preço Total</t>
  </si>
  <si>
    <t>CONSTRUÇÕES PROVISÓRIAS</t>
  </si>
  <si>
    <t>PROTEÇÃO E SINALIZAÇÃO</t>
  </si>
  <si>
    <t>m²</t>
  </si>
  <si>
    <t>m³</t>
  </si>
  <si>
    <t>04.00.000</t>
  </si>
  <si>
    <t>ARQUITETURA E ELEMENTOS DE URBANISMO</t>
  </si>
  <si>
    <t>04.01.000</t>
  </si>
  <si>
    <t>ARQUITETURA</t>
  </si>
  <si>
    <t>04.01.100</t>
  </si>
  <si>
    <t>04.01.102</t>
  </si>
  <si>
    <t>04.01.120</t>
  </si>
  <si>
    <t>04.01.200</t>
  </si>
  <si>
    <t>04.01.230</t>
  </si>
  <si>
    <t>04.01.510</t>
  </si>
  <si>
    <t>04.01.515</t>
  </si>
  <si>
    <t>04.01.516</t>
  </si>
  <si>
    <t>04.01.528</t>
  </si>
  <si>
    <t>04.01.530</t>
  </si>
  <si>
    <t>04.01.531</t>
  </si>
  <si>
    <t>04.01.532</t>
  </si>
  <si>
    <t>04.01.533</t>
  </si>
  <si>
    <t>04.01.534</t>
  </si>
  <si>
    <t>04.01.550</t>
  </si>
  <si>
    <t>04.01.554</t>
  </si>
  <si>
    <t>04.01.560</t>
  </si>
  <si>
    <t>04.01.561</t>
  </si>
  <si>
    <t>04.01.564</t>
  </si>
  <si>
    <t>04.01.566</t>
  </si>
  <si>
    <t>04.01.569</t>
  </si>
  <si>
    <t>04.01.600</t>
  </si>
  <si>
    <t>04.01.605</t>
  </si>
  <si>
    <t>04.01.700</t>
  </si>
  <si>
    <t>04.01.701</t>
  </si>
  <si>
    <t>04.01.702</t>
  </si>
  <si>
    <t>COMUNICAÇÃO VISUAL</t>
  </si>
  <si>
    <t>04.02.102</t>
  </si>
  <si>
    <t>05.00.000</t>
  </si>
  <si>
    <t>05.01.000</t>
  </si>
  <si>
    <t>05.01.200</t>
  </si>
  <si>
    <t>05.01.201</t>
  </si>
  <si>
    <t>05.01.202</t>
  </si>
  <si>
    <t>05.01.203</t>
  </si>
  <si>
    <t>05.01.207</t>
  </si>
  <si>
    <t>05.01.208</t>
  </si>
  <si>
    <t>05.01.209</t>
  </si>
  <si>
    <t>05.01.500</t>
  </si>
  <si>
    <t>05.01.501</t>
  </si>
  <si>
    <t>05.01.503</t>
  </si>
  <si>
    <t>05.01.506</t>
  </si>
  <si>
    <t>05.01.508</t>
  </si>
  <si>
    <t>05.01.511</t>
  </si>
  <si>
    <t>05.01.512</t>
  </si>
  <si>
    <t>05.01.516</t>
  </si>
  <si>
    <t>05.01.517</t>
  </si>
  <si>
    <t>05.01.519</t>
  </si>
  <si>
    <t>05.01.524</t>
  </si>
  <si>
    <t>CUSTO TOTAL DOS SERVIÇOS</t>
  </si>
  <si>
    <t>PREÇO TOTAL DOS SERVIÇOS (CUSTO TOTAL + BDI)</t>
  </si>
  <si>
    <t>TÉCNICO RESPONSÁVEL:</t>
  </si>
  <si>
    <t>CARIMBO</t>
  </si>
  <si>
    <t>ASSINATURA DO COORDENADOR DA CBR</t>
  </si>
  <si>
    <t>Arq. Diego Schmidt.</t>
  </si>
  <si>
    <t>CAU/BR A38704-5</t>
  </si>
  <si>
    <t>TOPOGRAFIA</t>
  </si>
  <si>
    <t>GEOTECNIA</t>
  </si>
  <si>
    <t>SONDAGENS</t>
  </si>
  <si>
    <t>ENSAIOS DE CAMPO</t>
  </si>
  <si>
    <t>ENSAIOS DE LABORATÓRIO</t>
  </si>
  <si>
    <t>ENSAIOS ESPECIAIS</t>
  </si>
  <si>
    <t>01.03.000</t>
  </si>
  <si>
    <t>ESTUDOS DE VIABILIDADE</t>
  </si>
  <si>
    <t>PLANOS DIRETORES</t>
  </si>
  <si>
    <t>ESTUDOS PRELIMINARES</t>
  </si>
  <si>
    <t>PROJETO BÁSICO</t>
  </si>
  <si>
    <t>PROJETO EXECUTIVO</t>
  </si>
  <si>
    <t>LIGAÇÕES PROVISÓRIAS</t>
  </si>
  <si>
    <t>LOCAÇÃO DE OBRAS</t>
  </si>
  <si>
    <t xml:space="preserve">02.03.000 </t>
  </si>
  <si>
    <t xml:space="preserve">02.03.100 </t>
  </si>
  <si>
    <t xml:space="preserve">02.03.200 </t>
  </si>
  <si>
    <t>TERRAPLENAGEM</t>
  </si>
  <si>
    <t xml:space="preserve">02.04.000 </t>
  </si>
  <si>
    <t>Limpeza e Preparo da Área</t>
  </si>
  <si>
    <t>02.04.101</t>
  </si>
  <si>
    <t>02.04.102</t>
  </si>
  <si>
    <t>Cortes</t>
  </si>
  <si>
    <t xml:space="preserve">02.04.200 </t>
  </si>
  <si>
    <t>02.04.201</t>
  </si>
  <si>
    <t>02.04.202</t>
  </si>
  <si>
    <t>02.04.203</t>
  </si>
  <si>
    <t>02.04.204</t>
  </si>
  <si>
    <t xml:space="preserve">02.04.300 </t>
  </si>
  <si>
    <t xml:space="preserve">02.04.400 </t>
  </si>
  <si>
    <t>Transporte, Lançamento e Espalhamento de Material Escavado</t>
  </si>
  <si>
    <t>02.04.401</t>
  </si>
  <si>
    <t>02.04.402</t>
  </si>
  <si>
    <t>REBAIXAMENTO DE LENÇOL FREÁTICO</t>
  </si>
  <si>
    <t xml:space="preserve">02.05.000 </t>
  </si>
  <si>
    <t>Ponteiras Filtrantes</t>
  </si>
  <si>
    <t xml:space="preserve">02.05.100 </t>
  </si>
  <si>
    <t>02.05.101</t>
  </si>
  <si>
    <t>02.05.102</t>
  </si>
  <si>
    <t>Poços Profundos</t>
  </si>
  <si>
    <t xml:space="preserve">02.05.200 </t>
  </si>
  <si>
    <t>02.05.201</t>
  </si>
  <si>
    <t>02.05.202</t>
  </si>
  <si>
    <t>Poços Injetores</t>
  </si>
  <si>
    <t xml:space="preserve">02.05.300 </t>
  </si>
  <si>
    <t>02.05.301</t>
  </si>
  <si>
    <t>02.05.302</t>
  </si>
  <si>
    <t>02.05.303</t>
  </si>
  <si>
    <t>02.05.304</t>
  </si>
  <si>
    <t>De Edificações</t>
  </si>
  <si>
    <t>De Sistemas Viários Internos e Vias de Acesso</t>
  </si>
  <si>
    <t>Capina e roçado</t>
  </si>
  <si>
    <t>Destocamento de árvores</t>
  </si>
  <si>
    <t>em material de 2ª categoria</t>
  </si>
  <si>
    <t>em material de 3ª categoria</t>
  </si>
  <si>
    <t>Escavação de material brejoso</t>
  </si>
  <si>
    <t>Aterro Compactado</t>
  </si>
  <si>
    <t xml:space="preserve">até a distância de 1 km </t>
  </si>
  <si>
    <t>m³ x dam</t>
  </si>
  <si>
    <t xml:space="preserve"> a distância superior a 1 km </t>
  </si>
  <si>
    <t>m³ x km</t>
  </si>
  <si>
    <t xml:space="preserve">Instalação das ponteiras </t>
  </si>
  <si>
    <t>Operação e manutenção do equipamento</t>
  </si>
  <si>
    <t xml:space="preserve"> h</t>
  </si>
  <si>
    <t>Execução dos poços</t>
  </si>
  <si>
    <t>Indicadores de nível d’água</t>
  </si>
  <si>
    <t>Piezômetros</t>
  </si>
  <si>
    <t>DEMOLIÇÃO CONVENCIONAL</t>
  </si>
  <si>
    <t>DEMOLIÇÃO COM EXPLOSIVO</t>
  </si>
  <si>
    <t>REMOÇÕES</t>
  </si>
  <si>
    <t>02.05.400</t>
  </si>
  <si>
    <t>02.05.401</t>
  </si>
  <si>
    <t>02.05.402</t>
  </si>
  <si>
    <t xml:space="preserve">02.05.403 </t>
  </si>
  <si>
    <t>02.05.404</t>
  </si>
  <si>
    <t>02.05.500</t>
  </si>
  <si>
    <t>02.05.600</t>
  </si>
  <si>
    <t>02.05.601</t>
  </si>
  <si>
    <t>02.05.602</t>
  </si>
  <si>
    <t>02.05.603</t>
  </si>
  <si>
    <t>02.05.604</t>
  </si>
  <si>
    <t xml:space="preserve">02.05.700 </t>
  </si>
  <si>
    <t>02.05.800</t>
  </si>
  <si>
    <t>Paredes Diafragma</t>
  </si>
  <si>
    <t>Drenagem a Céu Aberto e Tubos Drenantes</t>
  </si>
  <si>
    <t>Paredes-guias</t>
  </si>
  <si>
    <t>Escavação mecanizada com lama bentonítica</t>
  </si>
  <si>
    <t>Armadura</t>
  </si>
  <si>
    <t>Concreto</t>
  </si>
  <si>
    <t>Estacas-Pranchas</t>
  </si>
  <si>
    <t>Escavação manual para abertura de canaletas, trincheiras laterais ou valetas</t>
  </si>
  <si>
    <t xml:space="preserve"> m3</t>
  </si>
  <si>
    <t>Escavação mecanizada para abertura de canaletas trincheiras laterais ou valetas</t>
  </si>
  <si>
    <t>Instalações de tubos drenantes</t>
  </si>
  <si>
    <t>Instalações de bombas para esgotamento de valas</t>
  </si>
  <si>
    <t xml:space="preserve"> HP x h</t>
  </si>
  <si>
    <t>Drenos Horizontais e Suborizontais</t>
  </si>
  <si>
    <t>Drenos Verticais de Areia</t>
  </si>
  <si>
    <t>03.00.000</t>
  </si>
  <si>
    <t xml:space="preserve"> FUNDAÇÕES E ESTRUTURAS</t>
  </si>
  <si>
    <t>03.01.000</t>
  </si>
  <si>
    <t>FUNDAÇÕES</t>
  </si>
  <si>
    <t>03.01.100</t>
  </si>
  <si>
    <t>Escavação de Valas</t>
  </si>
  <si>
    <t>03.01.101</t>
  </si>
  <si>
    <t>03.01.102</t>
  </si>
  <si>
    <t>03.01.103</t>
  </si>
  <si>
    <t>03.01.104</t>
  </si>
  <si>
    <t>03.01.105</t>
  </si>
  <si>
    <t>03.01.200</t>
  </si>
  <si>
    <t xml:space="preserve">03.01.210 </t>
  </si>
  <si>
    <t>03.01.220</t>
  </si>
  <si>
    <t>03.01.230</t>
  </si>
  <si>
    <t>03.01.240</t>
  </si>
  <si>
    <t>03.01.241</t>
  </si>
  <si>
    <t>Escoramento</t>
  </si>
  <si>
    <t>Estacas</t>
  </si>
  <si>
    <t xml:space="preserve">Manual </t>
  </si>
  <si>
    <t xml:space="preserve">Carga, transporte, lançamento e espalhamento de solo </t>
  </si>
  <si>
    <t xml:space="preserve">Mecanizada </t>
  </si>
  <si>
    <t xml:space="preserve">Reaterro compactado </t>
  </si>
  <si>
    <t>Contínuo de madeira</t>
  </si>
  <si>
    <t>Esgotamento de valas</t>
  </si>
  <si>
    <t xml:space="preserve">03.01.242 </t>
  </si>
  <si>
    <t xml:space="preserve">03.01.243 </t>
  </si>
  <si>
    <t xml:space="preserve">03.01.244 </t>
  </si>
  <si>
    <t xml:space="preserve">03.01.245 </t>
  </si>
  <si>
    <t xml:space="preserve">03.01.250 </t>
  </si>
  <si>
    <t>03.01.251</t>
  </si>
  <si>
    <t>03.01.252</t>
  </si>
  <si>
    <t>03.01.253</t>
  </si>
  <si>
    <t xml:space="preserve">03.01.260 </t>
  </si>
  <si>
    <t>03.01.261</t>
  </si>
  <si>
    <t>03.01.262</t>
  </si>
  <si>
    <t>03.01.263</t>
  </si>
  <si>
    <t xml:space="preserve">03.01.264 </t>
  </si>
  <si>
    <t xml:space="preserve">03.01.300 </t>
  </si>
  <si>
    <t xml:space="preserve">03.01.310 </t>
  </si>
  <si>
    <t>03.01.311</t>
  </si>
  <si>
    <t xml:space="preserve">03.01.312 </t>
  </si>
  <si>
    <t xml:space="preserve">03.01.320 </t>
  </si>
  <si>
    <t>03.01.321</t>
  </si>
  <si>
    <t>03.01.322</t>
  </si>
  <si>
    <t xml:space="preserve">03.01.330 </t>
  </si>
  <si>
    <t xml:space="preserve">03.01.340 </t>
  </si>
  <si>
    <t xml:space="preserve">03.01.341 </t>
  </si>
  <si>
    <t xml:space="preserve">03.01.342 </t>
  </si>
  <si>
    <t xml:space="preserve">03.01.343 </t>
  </si>
  <si>
    <t xml:space="preserve">03.01.344 </t>
  </si>
  <si>
    <t xml:space="preserve">03.01.350 </t>
  </si>
  <si>
    <t xml:space="preserve">03.01.351 </t>
  </si>
  <si>
    <t xml:space="preserve">03.01.352 </t>
  </si>
  <si>
    <t xml:space="preserve">03.01.353 </t>
  </si>
  <si>
    <t xml:space="preserve">03.01.354 </t>
  </si>
  <si>
    <t>Sapatas corridas</t>
  </si>
  <si>
    <t>Sapatas isoladas</t>
  </si>
  <si>
    <t>Lastros</t>
  </si>
  <si>
    <t>Pedras-de-mão</t>
  </si>
  <si>
    <t>Fundações Diretas</t>
  </si>
  <si>
    <t>Maciços de solo armado</t>
  </si>
  <si>
    <t>Gabiões</t>
  </si>
  <si>
    <t xml:space="preserve">Estacas-pranchas de concreto armado </t>
  </si>
  <si>
    <t>Estacas-pranchas de polímeros</t>
  </si>
  <si>
    <t>Estacas justapostas de concreto</t>
  </si>
  <si>
    <t>Estacas justapostas de solo-cimento CCP ou JG</t>
  </si>
  <si>
    <t>tipo caixa</t>
  </si>
  <si>
    <t xml:space="preserve">tipo colchão </t>
  </si>
  <si>
    <t>tipo saco</t>
  </si>
  <si>
    <t xml:space="preserve">Com paramento vertical de 0,0 a 4,5 m </t>
  </si>
  <si>
    <t xml:space="preserve">Com paramento vertical de 4,5 a 6,0 m  </t>
  </si>
  <si>
    <t xml:space="preserve">Com paramento vertical de 6,0 a 7,5 m </t>
  </si>
  <si>
    <t xml:space="preserve">Com paramento vertical de 7,5 a 9,0 m </t>
  </si>
  <si>
    <t>Seca</t>
  </si>
  <si>
    <t xml:space="preserve">Argamassada </t>
  </si>
  <si>
    <t xml:space="preserve">De concreto </t>
  </si>
  <si>
    <t xml:space="preserve">Tijolos comuns </t>
  </si>
  <si>
    <t xml:space="preserve">De brita </t>
  </si>
  <si>
    <t>Formas</t>
  </si>
  <si>
    <t xml:space="preserve">Concreto ciclópico  </t>
  </si>
  <si>
    <t>Concreto ciclópico</t>
  </si>
  <si>
    <t>03.01.360</t>
  </si>
  <si>
    <t>03.01.361</t>
  </si>
  <si>
    <t>03.01.362</t>
  </si>
  <si>
    <t>03.01.363</t>
  </si>
  <si>
    <t>03.01.400</t>
  </si>
  <si>
    <t>03.01.410</t>
  </si>
  <si>
    <t>03.01.411</t>
  </si>
  <si>
    <t>03.01.412</t>
  </si>
  <si>
    <t>03.01.413</t>
  </si>
  <si>
    <t>03.01.414</t>
  </si>
  <si>
    <t>03.01.415</t>
  </si>
  <si>
    <t>03.01.420</t>
  </si>
  <si>
    <t>03.01.421</t>
  </si>
  <si>
    <t>03.01.422</t>
  </si>
  <si>
    <t>03.01.423</t>
  </si>
  <si>
    <t>03.01.424</t>
  </si>
  <si>
    <t>03.01.425</t>
  </si>
  <si>
    <t>03.01.426</t>
  </si>
  <si>
    <t>03.01.430</t>
  </si>
  <si>
    <t>03.01.440</t>
  </si>
  <si>
    <t>03.01.441</t>
  </si>
  <si>
    <t>03.01.442</t>
  </si>
  <si>
    <t>03.01.443</t>
  </si>
  <si>
    <t>03.01.444</t>
  </si>
  <si>
    <t>03.01.445</t>
  </si>
  <si>
    <t>03.01.446</t>
  </si>
  <si>
    <t>03.01.447</t>
  </si>
  <si>
    <t>03.01.448</t>
  </si>
  <si>
    <t>03.01.450</t>
  </si>
  <si>
    <t>03.01.451</t>
  </si>
  <si>
    <t>03.01.452</t>
  </si>
  <si>
    <t>03.01.453</t>
  </si>
  <si>
    <t>03.01.454</t>
  </si>
  <si>
    <t>03.01.455</t>
  </si>
  <si>
    <t>03.01.456</t>
  </si>
  <si>
    <t>03.01.457</t>
  </si>
  <si>
    <t>“Radier”</t>
  </si>
  <si>
    <t>Fundações Profundas</t>
  </si>
  <si>
    <t>Estacas pré-moldadas</t>
  </si>
  <si>
    <t>Estacas moldadas no local</t>
  </si>
  <si>
    <t>Tubulões com camisa de concreto</t>
  </si>
  <si>
    <t>Tubulões com camisa metálica</t>
  </si>
  <si>
    <t xml:space="preserve">Concreto </t>
  </si>
  <si>
    <t>De concreto armado</t>
  </si>
  <si>
    <t>De concreto protendido</t>
  </si>
  <si>
    <t>De concreto armado centrifugado</t>
  </si>
  <si>
    <t>De madeira</t>
  </si>
  <si>
    <t>Metálicas</t>
  </si>
  <si>
    <t>Brocas</t>
  </si>
  <si>
    <t>Tipo “Franki”</t>
  </si>
  <si>
    <t>Tipo “Strauss”</t>
  </si>
  <si>
    <t xml:space="preserve">Tipo “Raiz” </t>
  </si>
  <si>
    <t>Escavadas (estacão)</t>
  </si>
  <si>
    <t>Colunas de solo-cimento tipo CCP ou JG</t>
  </si>
  <si>
    <t>Preparo de cabeças de estacas</t>
  </si>
  <si>
    <t>Camisa de concreto inclusive forma e armadura</t>
  </si>
  <si>
    <t>Concreto do fuste</t>
  </si>
  <si>
    <t>Concreto da base, inclusive armadura</t>
  </si>
  <si>
    <t>Lastro de concreto</t>
  </si>
  <si>
    <t>Escavação de base a ar comprimido</t>
  </si>
  <si>
    <t>Escavação de base a céu aberto</t>
  </si>
  <si>
    <t>Escavação de fuste a ar comprimido</t>
  </si>
  <si>
    <t>Escavação de fuste a céu aberto</t>
  </si>
  <si>
    <t>Camisa metálica com cravação normal</t>
  </si>
  <si>
    <t>Camisa metálica com cravação mecanizada</t>
  </si>
  <si>
    <t>Descontínuo de madeira</t>
  </si>
  <si>
    <t>Metálico-madeira contínuo</t>
  </si>
  <si>
    <t>Estacas-pranchas metálicas</t>
  </si>
  <si>
    <t>03.01.458</t>
  </si>
  <si>
    <t>03.01.459</t>
  </si>
  <si>
    <t>03.01.460</t>
  </si>
  <si>
    <t>03.01.461</t>
  </si>
  <si>
    <t>03.01.462</t>
  </si>
  <si>
    <t>03.01.500</t>
  </si>
  <si>
    <t>03.01.501</t>
  </si>
  <si>
    <t>03.01.502</t>
  </si>
  <si>
    <t>03.01.503</t>
  </si>
  <si>
    <t>03.01.504</t>
  </si>
  <si>
    <t>03.02.000</t>
  </si>
  <si>
    <t>03.02.100</t>
  </si>
  <si>
    <t>03.02.120</t>
  </si>
  <si>
    <t>03.02.121</t>
  </si>
  <si>
    <t>03.02.130</t>
  </si>
  <si>
    <t>03.02.131</t>
  </si>
  <si>
    <t>03.02.132</t>
  </si>
  <si>
    <t>03.02.133</t>
  </si>
  <si>
    <t>03.02.140</t>
  </si>
  <si>
    <t>03.02.141</t>
  </si>
  <si>
    <t>03.02.142</t>
  </si>
  <si>
    <t>03.02.143</t>
  </si>
  <si>
    <t>03.02.144</t>
  </si>
  <si>
    <t>Tubulões com escavação mecanizada (perfuratriz)</t>
  </si>
  <si>
    <t>Blocos de Fundação</t>
  </si>
  <si>
    <t>Impermeabilização</t>
  </si>
  <si>
    <t>ESTRUTURAS DE CONCRETO</t>
  </si>
  <si>
    <t>Concreto Armado</t>
  </si>
  <si>
    <t>Pilares</t>
  </si>
  <si>
    <t>Vigas</t>
  </si>
  <si>
    <t>Lajes</t>
  </si>
  <si>
    <t>Muros de arrimo</t>
  </si>
  <si>
    <t>Concreto do fuste, inclusive armadura</t>
  </si>
  <si>
    <t>Escavação</t>
  </si>
  <si>
    <t>Lastro</t>
  </si>
  <si>
    <t xml:space="preserve">Formas </t>
  </si>
  <si>
    <t xml:space="preserve">Armadura </t>
  </si>
  <si>
    <t>kg</t>
  </si>
  <si>
    <t>Tirantes</t>
  </si>
  <si>
    <t>03.02.150</t>
  </si>
  <si>
    <t>03.02.151</t>
  </si>
  <si>
    <t>03.02.152</t>
  </si>
  <si>
    <t>03.02.153</t>
  </si>
  <si>
    <t>03.02.154</t>
  </si>
  <si>
    <t>03.02.160</t>
  </si>
  <si>
    <t>03.02.161</t>
  </si>
  <si>
    <t>03.02.162</t>
  </si>
  <si>
    <t>03.02.163</t>
  </si>
  <si>
    <t>03.02.170</t>
  </si>
  <si>
    <t>03.02.171</t>
  </si>
  <si>
    <t>03.02.172</t>
  </si>
  <si>
    <t>03.02.173</t>
  </si>
  <si>
    <t>03.02.180</t>
  </si>
  <si>
    <t>03.02.181</t>
  </si>
  <si>
    <t>03.02.182</t>
  </si>
  <si>
    <t>03.02.183</t>
  </si>
  <si>
    <t>03.02.190</t>
  </si>
  <si>
    <t>03.02.191</t>
  </si>
  <si>
    <t>03.02.192</t>
  </si>
  <si>
    <t>03.02.193</t>
  </si>
  <si>
    <t>03.02.200</t>
  </si>
  <si>
    <t>03.02.210</t>
  </si>
  <si>
    <t>03.02.211</t>
  </si>
  <si>
    <t>03.02.212</t>
  </si>
  <si>
    <t>03.02.213</t>
  </si>
  <si>
    <t>03.02.214</t>
  </si>
  <si>
    <t>03.02.215</t>
  </si>
  <si>
    <t>03.02.216</t>
  </si>
  <si>
    <t>03.02.217</t>
  </si>
  <si>
    <t>03.02.218</t>
  </si>
  <si>
    <t>03.02.300</t>
  </si>
  <si>
    <t>Concreto Pré-Moldado</t>
  </si>
  <si>
    <t>Peças protendidas</t>
  </si>
  <si>
    <t>Concreto Protendido</t>
  </si>
  <si>
    <t>Reforço de estrutura</t>
  </si>
  <si>
    <t>Escadas</t>
  </si>
  <si>
    <t>Caixas d’água</t>
  </si>
  <si>
    <t>Calhas</t>
  </si>
  <si>
    <t>Paredes-diafragmas</t>
  </si>
  <si>
    <t>Armadura frouxa</t>
  </si>
  <si>
    <t>Armadura de protensão</t>
  </si>
  <si>
    <t>Bainhas</t>
  </si>
  <si>
    <t>Ancoragens</t>
  </si>
  <si>
    <t xml:space="preserve">Operação de protensão </t>
  </si>
  <si>
    <t>Operação de injeção</t>
  </si>
  <si>
    <t>03.02.310</t>
  </si>
  <si>
    <t>03.02.311</t>
  </si>
  <si>
    <t>03.02.312</t>
  </si>
  <si>
    <t>03.02.313</t>
  </si>
  <si>
    <t>03.02.320</t>
  </si>
  <si>
    <t>03.02.321</t>
  </si>
  <si>
    <t>03.02.322</t>
  </si>
  <si>
    <t>03.02.323</t>
  </si>
  <si>
    <t>03.02.330</t>
  </si>
  <si>
    <t>03.02.331</t>
  </si>
  <si>
    <t>03.02.332</t>
  </si>
  <si>
    <t>03.02.333</t>
  </si>
  <si>
    <t>03.02.340</t>
  </si>
  <si>
    <t>03.02.341</t>
  </si>
  <si>
    <t>03.02.342</t>
  </si>
  <si>
    <t>03.02.343</t>
  </si>
  <si>
    <t>03.02.350</t>
  </si>
  <si>
    <t>03.02.360</t>
  </si>
  <si>
    <t>03.02.400</t>
  </si>
  <si>
    <t>03.02.410</t>
  </si>
  <si>
    <t>03.02.420</t>
  </si>
  <si>
    <t>03.02.430</t>
  </si>
  <si>
    <t>03.03.000</t>
  </si>
  <si>
    <t>03.03.100</t>
  </si>
  <si>
    <t>Blocos</t>
  </si>
  <si>
    <t xml:space="preserve"> Vigas</t>
  </si>
  <si>
    <t>Diversos</t>
  </si>
  <si>
    <t>dm³</t>
  </si>
  <si>
    <t>Juntas de Dilatação</t>
  </si>
  <si>
    <t>Aparelhos de apoio</t>
  </si>
  <si>
    <t>Chumbadores</t>
  </si>
  <si>
    <t xml:space="preserve">Transporte </t>
  </si>
  <si>
    <t xml:space="preserve"> ESTRUTURAS METÁLICAS</t>
  </si>
  <si>
    <t>03.03.200</t>
  </si>
  <si>
    <t>03.03.201</t>
  </si>
  <si>
    <t>03.03.202</t>
  </si>
  <si>
    <t>03.03.203</t>
  </si>
  <si>
    <t>03.03.204</t>
  </si>
  <si>
    <t>03.03.205</t>
  </si>
  <si>
    <t>03.03.206</t>
  </si>
  <si>
    <t>03.03.207</t>
  </si>
  <si>
    <t>03.03.208</t>
  </si>
  <si>
    <t>03.03.209</t>
  </si>
  <si>
    <t>03.03.210</t>
  </si>
  <si>
    <t>03.03.300</t>
  </si>
  <si>
    <t>03.03.301</t>
  </si>
  <si>
    <t>03.03.302</t>
  </si>
  <si>
    <t>03.03.303</t>
  </si>
  <si>
    <t>03.03.304</t>
  </si>
  <si>
    <t>03.03.305</t>
  </si>
  <si>
    <t>03.03.306</t>
  </si>
  <si>
    <t>03.03.400</t>
  </si>
  <si>
    <t>03.03.401</t>
  </si>
  <si>
    <t>03.03.402</t>
  </si>
  <si>
    <t>03.03.403</t>
  </si>
  <si>
    <t>03.03.404</t>
  </si>
  <si>
    <t>03.03.405</t>
  </si>
  <si>
    <t>03.03.406</t>
  </si>
  <si>
    <t>03.03.500</t>
  </si>
  <si>
    <t>03.03.600</t>
  </si>
  <si>
    <t>03.03.700</t>
  </si>
  <si>
    <t xml:space="preserve">03.04.000 </t>
  </si>
  <si>
    <t>ESTRUTURAS DE MADEIRA</t>
  </si>
  <si>
    <t>Tratamento</t>
  </si>
  <si>
    <t>Pintura de Acabamento</t>
  </si>
  <si>
    <t>Revestimento Contra Fogo</t>
  </si>
  <si>
    <t>Esticador</t>
  </si>
  <si>
    <t>Presilhas</t>
  </si>
  <si>
    <t>Olhal</t>
  </si>
  <si>
    <t>Cabos de aço</t>
  </si>
  <si>
    <t>Manilhas</t>
  </si>
  <si>
    <t>Sapatilhas</t>
  </si>
  <si>
    <t>Peças Principais</t>
  </si>
  <si>
    <t>Perfis laminados</t>
  </si>
  <si>
    <t>Perfis soldados</t>
  </si>
  <si>
    <t>Perfis leves constituídos de chapas dobradas</t>
  </si>
  <si>
    <t>Trilhos</t>
  </si>
  <si>
    <t>Tubos</t>
  </si>
  <si>
    <t>Barra redonda</t>
  </si>
  <si>
    <t>Chapas</t>
  </si>
  <si>
    <t>Chapas de piso</t>
  </si>
  <si>
    <t>Grelha</t>
  </si>
  <si>
    <t>Montagem</t>
  </si>
  <si>
    <t>02.04.100</t>
  </si>
  <si>
    <t>Dispositivos de ligação</t>
  </si>
  <si>
    <t>Parafusos</t>
  </si>
  <si>
    <t>Rebites</t>
  </si>
  <si>
    <t>Conectores</t>
  </si>
  <si>
    <t>Pinos</t>
  </si>
  <si>
    <t>03.04.100</t>
  </si>
  <si>
    <t>03.04.200</t>
  </si>
  <si>
    <t>03.04.201</t>
  </si>
  <si>
    <t>03.04.202</t>
  </si>
  <si>
    <t>03.04.203</t>
  </si>
  <si>
    <t>03.04.204</t>
  </si>
  <si>
    <t>03.04.205</t>
  </si>
  <si>
    <t>03.04.206</t>
  </si>
  <si>
    <t>03.04.207</t>
  </si>
  <si>
    <t>03.04.208</t>
  </si>
  <si>
    <t>03.04.300</t>
  </si>
  <si>
    <t>03.04.301</t>
  </si>
  <si>
    <t>03.04.302</t>
  </si>
  <si>
    <t>03.04.303</t>
  </si>
  <si>
    <t>03.04.304</t>
  </si>
  <si>
    <t>03.04.305</t>
  </si>
  <si>
    <t>03.04.307</t>
  </si>
  <si>
    <t>03.04.308</t>
  </si>
  <si>
    <t>03.04.400</t>
  </si>
  <si>
    <t xml:space="preserve">03.04.500 </t>
  </si>
  <si>
    <t>03.05.000</t>
  </si>
  <si>
    <t>Dispositivos de Ligação</t>
  </si>
  <si>
    <t>Estrutura de Madeira Completa</t>
  </si>
  <si>
    <t xml:space="preserve">Pranchões </t>
  </si>
  <si>
    <t>Pranchas</t>
  </si>
  <si>
    <t>Vigotas</t>
  </si>
  <si>
    <t>Caibros</t>
  </si>
  <si>
    <t>Tábuas</t>
  </si>
  <si>
    <t>Sarrafos</t>
  </si>
  <si>
    <t>Ripas</t>
  </si>
  <si>
    <t>l ou kg</t>
  </si>
  <si>
    <t>Pregos</t>
  </si>
  <si>
    <t>Parafusos com porca e arruela</t>
  </si>
  <si>
    <t>Tarugos ou chavetas</t>
  </si>
  <si>
    <t>Cola</t>
  </si>
  <si>
    <t>Grampos</t>
  </si>
  <si>
    <t>Braçadeiras</t>
  </si>
  <si>
    <t>CONTENÇÃO DE MACIÇOS DE TERRA</t>
  </si>
  <si>
    <t>04.01.101</t>
  </si>
  <si>
    <t>04.01.103</t>
  </si>
  <si>
    <t>04.01.104</t>
  </si>
  <si>
    <t>04.01.105</t>
  </si>
  <si>
    <t>04.01.106</t>
  </si>
  <si>
    <t>04.01.107</t>
  </si>
  <si>
    <t>04.01.108</t>
  </si>
  <si>
    <t>04.01.109</t>
  </si>
  <si>
    <t>04.01.110</t>
  </si>
  <si>
    <t>04.01.111</t>
  </si>
  <si>
    <t>04.01.112</t>
  </si>
  <si>
    <t>04.01.113</t>
  </si>
  <si>
    <t>04.01.114</t>
  </si>
  <si>
    <t>04.01.115</t>
  </si>
  <si>
    <t>04.01.116</t>
  </si>
  <si>
    <t>04.01.117</t>
  </si>
  <si>
    <t>04.01.118</t>
  </si>
  <si>
    <t>04.01.119</t>
  </si>
  <si>
    <t>04.01.121</t>
  </si>
  <si>
    <t>04.01.122</t>
  </si>
  <si>
    <t>04.01.123</t>
  </si>
  <si>
    <t>04.01.300</t>
  </si>
  <si>
    <t>04.01.301</t>
  </si>
  <si>
    <t>04.01.302</t>
  </si>
  <si>
    <t>04.01.303</t>
  </si>
  <si>
    <t>04.01.304</t>
  </si>
  <si>
    <t>04.01.305</t>
  </si>
  <si>
    <t>04.01.306</t>
  </si>
  <si>
    <t>04.01.307</t>
  </si>
  <si>
    <t>04.01.308</t>
  </si>
  <si>
    <t>04.01.309</t>
  </si>
  <si>
    <t>04.01.310</t>
  </si>
  <si>
    <t>04.01.311</t>
  </si>
  <si>
    <t>04.01.312</t>
  </si>
  <si>
    <t>04.01.313</t>
  </si>
  <si>
    <t>04.01.314</t>
  </si>
  <si>
    <t>04.01.315</t>
  </si>
  <si>
    <t>04.01.316</t>
  </si>
  <si>
    <t>04.01.400</t>
  </si>
  <si>
    <t>04.01.401</t>
  </si>
  <si>
    <t>04.01.402</t>
  </si>
  <si>
    <t>04.01.403</t>
  </si>
  <si>
    <t>04.01.404</t>
  </si>
  <si>
    <t>04.01.405</t>
  </si>
  <si>
    <t>04.01.406</t>
  </si>
  <si>
    <t>04.01.407</t>
  </si>
  <si>
    <t>04.01.408</t>
  </si>
  <si>
    <t>04.01.409</t>
  </si>
  <si>
    <t>04.01.410</t>
  </si>
  <si>
    <t>04.01.411</t>
  </si>
  <si>
    <t>04.01.412</t>
  </si>
  <si>
    <t>04.01.413</t>
  </si>
  <si>
    <t>04.01.414</t>
  </si>
  <si>
    <t>04.01.415</t>
  </si>
  <si>
    <t>04.01.416</t>
  </si>
  <si>
    <t>04.01.500</t>
  </si>
  <si>
    <t>04.01.511</t>
  </si>
  <si>
    <t>04.01.512</t>
  </si>
  <si>
    <t>04.01.513</t>
  </si>
  <si>
    <t>04.01.514</t>
  </si>
  <si>
    <t>04.01.517</t>
  </si>
  <si>
    <t>04.01.518</t>
  </si>
  <si>
    <t>04.01.519</t>
  </si>
  <si>
    <t>04.01.520</t>
  </si>
  <si>
    <t>04.01.521</t>
  </si>
  <si>
    <t>04.01.522</t>
  </si>
  <si>
    <t>04.01.523</t>
  </si>
  <si>
    <t>04.01.524</t>
  </si>
  <si>
    <t>04.01.525</t>
  </si>
  <si>
    <t>04.01.526</t>
  </si>
  <si>
    <t>04.01.527</t>
  </si>
  <si>
    <t>04.01.535</t>
  </si>
  <si>
    <t>04.01.536</t>
  </si>
  <si>
    <t>04.01.537</t>
  </si>
  <si>
    <t>04.01.538</t>
  </si>
  <si>
    <t>04.01.539</t>
  </si>
  <si>
    <t>04.01.540</t>
  </si>
  <si>
    <t>04.01.541</t>
  </si>
  <si>
    <t>04.01.542</t>
  </si>
  <si>
    <t>04.01.543</t>
  </si>
  <si>
    <t>04.01.544</t>
  </si>
  <si>
    <t>04.01.545</t>
  </si>
  <si>
    <t>04.01.546</t>
  </si>
  <si>
    <t>04.01.547</t>
  </si>
  <si>
    <t>04.01.548</t>
  </si>
  <si>
    <t>04.01.551</t>
  </si>
  <si>
    <t>04.01.552</t>
  </si>
  <si>
    <t>04.01.553</t>
  </si>
  <si>
    <t>04.01.555</t>
  </si>
  <si>
    <t>04.01.556</t>
  </si>
  <si>
    <t>04.01.557</t>
  </si>
  <si>
    <t>04.01.562</t>
  </si>
  <si>
    <t>04.01.563</t>
  </si>
  <si>
    <t>04.01.565</t>
  </si>
  <si>
    <t>04.01.567</t>
  </si>
  <si>
    <t>04.01.568</t>
  </si>
  <si>
    <t>04.01.570</t>
  </si>
  <si>
    <t>04.01.571</t>
  </si>
  <si>
    <t>04.01.572</t>
  </si>
  <si>
    <t>04.01.573</t>
  </si>
  <si>
    <t>04.01.574</t>
  </si>
  <si>
    <t>04.01.575</t>
  </si>
  <si>
    <t>04.01.576</t>
  </si>
  <si>
    <t>04.01.580</t>
  </si>
  <si>
    <t>04.01.601</t>
  </si>
  <si>
    <t>04.01.602</t>
  </si>
  <si>
    <t>04.01.603</t>
  </si>
  <si>
    <t>04.01.604</t>
  </si>
  <si>
    <t>04.01.606</t>
  </si>
  <si>
    <t>04.01.607</t>
  </si>
  <si>
    <t>04.01.608</t>
  </si>
  <si>
    <t>04.01.703</t>
  </si>
  <si>
    <t>04.01.704</t>
  </si>
  <si>
    <t>04.01.705</t>
  </si>
  <si>
    <t>04.01.706</t>
  </si>
  <si>
    <t>04.01.707</t>
  </si>
  <si>
    <t>04.01.708</t>
  </si>
  <si>
    <t>04.01.709</t>
  </si>
  <si>
    <t>04.01.800</t>
  </si>
  <si>
    <t>04.01.801</t>
  </si>
  <si>
    <t>04.01.802</t>
  </si>
  <si>
    <t>04.01.803</t>
  </si>
  <si>
    <t>04.01.804</t>
  </si>
  <si>
    <t>04.01.805</t>
  </si>
  <si>
    <t>04.01.806</t>
  </si>
  <si>
    <t>04.01.807</t>
  </si>
  <si>
    <t>04.01.810</t>
  </si>
  <si>
    <t>04.01.820</t>
  </si>
  <si>
    <t>04.01.830</t>
  </si>
  <si>
    <t xml:space="preserve">04.01.840 </t>
  </si>
  <si>
    <t>04.01.850</t>
  </si>
  <si>
    <t>04.01.860</t>
  </si>
  <si>
    <t>04.01.870</t>
  </si>
  <si>
    <t>Paredes</t>
  </si>
  <si>
    <t>de alvenaria de tijolos maciços de barro</t>
  </si>
  <si>
    <t xml:space="preserve"> m2</t>
  </si>
  <si>
    <t>de alvenaria de tijolos furados de barro</t>
  </si>
  <si>
    <t xml:space="preserve">de alvenaria de tijolos maciços aparentes </t>
  </si>
  <si>
    <t>de alvenaria de tijolos laminados de cerâmica</t>
  </si>
  <si>
    <t>de alvenaria de blocos de concreto</t>
  </si>
  <si>
    <t>de alvenaria de blocos de concreto celular</t>
  </si>
  <si>
    <t>de alvenaria de blocos de concreto aparente</t>
  </si>
  <si>
    <t>de alvenaria de blocos de concreto celular aparente</t>
  </si>
  <si>
    <t>de alvenaria de blocos sílico-calcários</t>
  </si>
  <si>
    <t>de alvenaria de blocos de vidro</t>
  </si>
  <si>
    <t>de alvenaria de blocos cerâmicos</t>
  </si>
  <si>
    <t>de alvenaria de blocos estruturais</t>
  </si>
  <si>
    <t>de alvenaria de elementos vazados de concreto</t>
  </si>
  <si>
    <t>de alvenaria de elementos vazados de cerâmica</t>
  </si>
  <si>
    <t>de divisória de chapas compensadas</t>
  </si>
  <si>
    <t>de divisória de chapas de fibro-cimento</t>
  </si>
  <si>
    <t>de divisória revestida com laminado melamínico</t>
  </si>
  <si>
    <t>de divisória de granilite</t>
  </si>
  <si>
    <t>de divisória de mármore</t>
  </si>
  <si>
    <t>de divisória de granito</t>
  </si>
  <si>
    <t>de divisória de gesso</t>
  </si>
  <si>
    <t>de divisória de tela metálica</t>
  </si>
  <si>
    <t>de divisória de placas de concreto</t>
  </si>
  <si>
    <t>Esquadrias</t>
  </si>
  <si>
    <t>Porta de ferro pantográfica un</t>
  </si>
  <si>
    <t>Caixilho fixo de ferro em chapa maciça</t>
  </si>
  <si>
    <t>Porta de ferro em barras</t>
  </si>
  <si>
    <t>Porta de ferro em veneziana</t>
  </si>
  <si>
    <t>Porta de ferro em tela metálica</t>
  </si>
  <si>
    <t>Porta automática de ferro com acionador eletromecânico</t>
  </si>
  <si>
    <t>Porta de ferro de enrolar</t>
  </si>
  <si>
    <t>Porta corta-fogo</t>
  </si>
  <si>
    <t>Batentes e guarnições de ferro</t>
  </si>
  <si>
    <t>Caixilho fixo de ferro em barras</t>
  </si>
  <si>
    <t>Caixilho fixo de ferro em veneziana</t>
  </si>
  <si>
    <t>Caixilho fixo de ferro em tela metálica</t>
  </si>
  <si>
    <t>Caixilho móvel de ferro em chapa maciça</t>
  </si>
  <si>
    <t>Caixilho móvel de ferro em barras</t>
  </si>
  <si>
    <t>Caixilho móvel de ferro em veneziana</t>
  </si>
  <si>
    <t>Caixilho móvel de ferro em tela metálica</t>
  </si>
  <si>
    <t>Porta de alumínio em chapa maciça</t>
  </si>
  <si>
    <t>Porta de alumínio em barras</t>
  </si>
  <si>
    <t>Porta de alumínio em veneziana</t>
  </si>
  <si>
    <t>Porta automática de alumínio com acionador eletromecânico</t>
  </si>
  <si>
    <t>Batentes e guarnições de alumínio</t>
  </si>
  <si>
    <t>Caixilho fixo de alumínio em chapa maciça</t>
  </si>
  <si>
    <t>Caixilho fixo de alumínio em barras</t>
  </si>
  <si>
    <t>Caixilho fixo de alumínio em veneziana</t>
  </si>
  <si>
    <t>Caixilho móvel de alumínio em chapa maciça</t>
  </si>
  <si>
    <t>Caixilho móvel de alumínio em barras</t>
  </si>
  <si>
    <t>Caixilho móvel de alumínio em veneziana</t>
  </si>
  <si>
    <t>Porta de madeira maciça</t>
  </si>
  <si>
    <t>Porta de madeira compensada</t>
  </si>
  <si>
    <t>Porta de madeira com veneziana</t>
  </si>
  <si>
    <t>Porta automática de madeira com acionador eletromecânico</t>
  </si>
  <si>
    <t>Batentes e guarnições de madeira</t>
  </si>
  <si>
    <t>Caixilho fixo de madeira maciça</t>
  </si>
  <si>
    <t>Caixilho fixo de madeira compensada</t>
  </si>
  <si>
    <t>Caixilho fixo de madeira de venezianas</t>
  </si>
  <si>
    <t>Caixilho móvel de madeira maciça</t>
  </si>
  <si>
    <t>Caixilho móvel de madeira compensada</t>
  </si>
  <si>
    <t>Caixilho móvel de madeira de venezianas</t>
  </si>
  <si>
    <t>Portas de vidro</t>
  </si>
  <si>
    <t>Caixilho para porta de vidro</t>
  </si>
  <si>
    <t>Fechadura</t>
  </si>
  <si>
    <t>Tarjeta</t>
  </si>
  <si>
    <t>Maçaneta</t>
  </si>
  <si>
    <t>Espelho</t>
  </si>
  <si>
    <t>Entradas e rosetas</t>
  </si>
  <si>
    <t>Puxadores</t>
  </si>
  <si>
    <t>Dobradiças</t>
  </si>
  <si>
    <t>04.01.201</t>
  </si>
  <si>
    <t>04.01.202</t>
  </si>
  <si>
    <t>04.01.203</t>
  </si>
  <si>
    <t>04.01.204</t>
  </si>
  <si>
    <t>04.01.205</t>
  </si>
  <si>
    <t>04.01.206</t>
  </si>
  <si>
    <t>04.01.207</t>
  </si>
  <si>
    <t>04.01.208</t>
  </si>
  <si>
    <t>04.01.209</t>
  </si>
  <si>
    <t>04.01.210</t>
  </si>
  <si>
    <t>04.01.211</t>
  </si>
  <si>
    <t>04.01.212</t>
  </si>
  <si>
    <t>04.01.213</t>
  </si>
  <si>
    <t>04.01.214</t>
  </si>
  <si>
    <t>04.01.215</t>
  </si>
  <si>
    <t>04.01.216</t>
  </si>
  <si>
    <t>04.01.217</t>
  </si>
  <si>
    <t>04.01.218</t>
  </si>
  <si>
    <t>04.01.219</t>
  </si>
  <si>
    <t>04.01.220</t>
  </si>
  <si>
    <t>04.01.221</t>
  </si>
  <si>
    <t>04.01.222</t>
  </si>
  <si>
    <t>04.01.223</t>
  </si>
  <si>
    <t>04.01.224</t>
  </si>
  <si>
    <t>04.01.225</t>
  </si>
  <si>
    <t>04.01.226</t>
  </si>
  <si>
    <t>04.01.227</t>
  </si>
  <si>
    <t>04.01.228</t>
  </si>
  <si>
    <t>04.01.229</t>
  </si>
  <si>
    <t>04.01.231</t>
  </si>
  <si>
    <t>04.01.232</t>
  </si>
  <si>
    <t>04.01.233</t>
  </si>
  <si>
    <t>04.01.234</t>
  </si>
  <si>
    <t>04.01.235</t>
  </si>
  <si>
    <t>04.01.236</t>
  </si>
  <si>
    <t>04.01.237</t>
  </si>
  <si>
    <t>04.01.238</t>
  </si>
  <si>
    <t>04.01.239</t>
  </si>
  <si>
    <t>04.01.240</t>
  </si>
  <si>
    <t>04.01.241</t>
  </si>
  <si>
    <t>04.01.242</t>
  </si>
  <si>
    <t>04.01.243</t>
  </si>
  <si>
    <t>04.01.244</t>
  </si>
  <si>
    <t>04.01.245</t>
  </si>
  <si>
    <t>04.01.246</t>
  </si>
  <si>
    <t>04.01.247</t>
  </si>
  <si>
    <t>04.01.248</t>
  </si>
  <si>
    <t>Vidros e Plásticos</t>
  </si>
  <si>
    <t>Vidros de segurança</t>
  </si>
  <si>
    <t>Chapas de poliester com fibra de vidro</t>
  </si>
  <si>
    <t>Chapas de PVC rígido</t>
  </si>
  <si>
    <t>Chapas acrílica</t>
  </si>
  <si>
    <t>Espelhos de cristal</t>
  </si>
  <si>
    <t>Espelhos de vidro</t>
  </si>
  <si>
    <t>Vitrais</t>
  </si>
  <si>
    <t>Cristal laminado</t>
  </si>
  <si>
    <t>Cristal temperado</t>
  </si>
  <si>
    <t>Cristal comum</t>
  </si>
  <si>
    <t>Vidro aramado</t>
  </si>
  <si>
    <t>Vidro laminado</t>
  </si>
  <si>
    <t>Vidro temperado impresso</t>
  </si>
  <si>
    <t>Vidro temperado liso</t>
  </si>
  <si>
    <t>Vidro comum impresso</t>
  </si>
  <si>
    <t>Vidro comum liso</t>
  </si>
  <si>
    <t>Telhas de barro</t>
  </si>
  <si>
    <t>Telhas de fibro-cimento</t>
  </si>
  <si>
    <t>Telhas de alumínio</t>
  </si>
  <si>
    <t>Telhas de chapa acrílica</t>
  </si>
  <si>
    <t>Telhas de PVC rígido</t>
  </si>
  <si>
    <t>Telhas de poliester com fibra de vidro</t>
  </si>
  <si>
    <t>Telhas de chapa metálica</t>
  </si>
  <si>
    <t>Telhas de vidro</t>
  </si>
  <si>
    <t>Telhas de concreto</t>
  </si>
  <si>
    <t>Telhas compostas termo-acústicas</t>
  </si>
  <si>
    <t>Peças complementares de barro</t>
  </si>
  <si>
    <t>Peças complementares de fibro-cimento</t>
  </si>
  <si>
    <t>Peças complementares de alumínio</t>
  </si>
  <si>
    <t>Peças complementares de apoio em madeira</t>
  </si>
  <si>
    <t>Peças complementares de apoio metálicas</t>
  </si>
  <si>
    <t>“Domus”</t>
  </si>
  <si>
    <t>Cobertura e Fechamento Lateral</t>
  </si>
  <si>
    <t>Revestimentos de pisos</t>
  </si>
  <si>
    <t>Massa corrida</t>
  </si>
  <si>
    <t>com tinta anticorrosiva</t>
  </si>
  <si>
    <t>com tinta a base de óleo</t>
  </si>
  <si>
    <t>com tinta a base de esmalte</t>
  </si>
  <si>
    <t>com tinta a base de silicone</t>
  </si>
  <si>
    <t>com tinta a base de látex</t>
  </si>
  <si>
    <t>com tinta a base de poliuretano</t>
  </si>
  <si>
    <t>com tinta a base de borracha clorada</t>
  </si>
  <si>
    <t>com tinta acrílica</t>
  </si>
  <si>
    <t>com tinta a base de epóxi</t>
  </si>
  <si>
    <t>com tinta a base de grafite ou alumínio</t>
  </si>
  <si>
    <t>com tinta impermeável mineral em pó</t>
  </si>
  <si>
    <t>com tinta texturizada</t>
  </si>
  <si>
    <t>Têmpera batida a escova</t>
  </si>
  <si>
    <t>Caiação</t>
  </si>
  <si>
    <t>Vernizes</t>
  </si>
  <si>
    <t>Pinturas</t>
  </si>
  <si>
    <t>Plástico (PVC)</t>
  </si>
  <si>
    <t>Placas ou lâminas metálicas</t>
  </si>
  <si>
    <t>Gesso em placas</t>
  </si>
  <si>
    <t>Gesso autoportante acartonado</t>
  </si>
  <si>
    <t>Aglomerado e de fibras</t>
  </si>
  <si>
    <t>Madeira</t>
  </si>
  <si>
    <t>Estuque</t>
  </si>
  <si>
    <t>Revestimentos de forro</t>
  </si>
  <si>
    <t>Materiais metálicos</t>
  </si>
  <si>
    <t>Plásticas</t>
  </si>
  <si>
    <t>Argamassas especiais</t>
  </si>
  <si>
    <t>Tecidos</t>
  </si>
  <si>
    <t>Papéis</t>
  </si>
  <si>
    <t>Laminado melamínico</t>
  </si>
  <si>
    <t>Carpete</t>
  </si>
  <si>
    <t>Borracha</t>
  </si>
  <si>
    <t>Granito</t>
  </si>
  <si>
    <t>Mármore</t>
  </si>
  <si>
    <t>Pedras</t>
  </si>
  <si>
    <t>Ladrilhos</t>
  </si>
  <si>
    <t>Azulejos</t>
  </si>
  <si>
    <t>Cerâmicas</t>
  </si>
  <si>
    <t>Reboco</t>
  </si>
  <si>
    <t>Emboço</t>
  </si>
  <si>
    <t>Chapisco</t>
  </si>
  <si>
    <t>Revestimentos de paredes</t>
  </si>
  <si>
    <t>Contrapiso e regularização da base</t>
  </si>
  <si>
    <t>de ladrilhos hidráulicos</t>
  </si>
  <si>
    <t>Metálicos</t>
  </si>
  <si>
    <t>de elementos intertravados</t>
  </si>
  <si>
    <t>de mosaico português</t>
  </si>
  <si>
    <t>de carpete</t>
  </si>
  <si>
    <t>Fenólico-melamínicos</t>
  </si>
  <si>
    <t>Vinílicos</t>
  </si>
  <si>
    <t>de borracha</t>
  </si>
  <si>
    <t>de tábuas de madeira</t>
  </si>
  <si>
    <t>de tacos de madeira</t>
  </si>
  <si>
    <t>de alta resistência</t>
  </si>
  <si>
    <t>de granilite</t>
  </si>
  <si>
    <t>de granito</t>
  </si>
  <si>
    <t>de mármore</t>
  </si>
  <si>
    <t>de pedras</t>
  </si>
  <si>
    <t>Cerâmicos</t>
  </si>
  <si>
    <t>Cimentados</t>
  </si>
  <si>
    <t>Revestimentos</t>
  </si>
  <si>
    <t>Mantas termoacústicas</t>
  </si>
  <si>
    <t xml:space="preserve"> Impermeabilizações</t>
  </si>
  <si>
    <t>Multimembranas asfálticas</t>
  </si>
  <si>
    <t>Argamassa com adição de hidrófugo</t>
  </si>
  <si>
    <t>Elastômeros sintéticos em mantas</t>
  </si>
  <si>
    <t>Elastômeros sintéticos em solução</t>
  </si>
  <si>
    <t>Resinas epoxídicas</t>
  </si>
  <si>
    <t>Cristalizadores</t>
  </si>
  <si>
    <t xml:space="preserve">Tratamento de juntas </t>
  </si>
  <si>
    <t>Rodapés</t>
  </si>
  <si>
    <t>Soleiras</t>
  </si>
  <si>
    <t>Peitoris</t>
  </si>
  <si>
    <t>Juntas</t>
  </si>
  <si>
    <t>Cantoneiras</t>
  </si>
  <si>
    <t>Rufos</t>
  </si>
  <si>
    <t>Pingadeiras</t>
  </si>
  <si>
    <t>Arremate de degraus</t>
  </si>
  <si>
    <t>Acabamentos e Arremates</t>
  </si>
  <si>
    <t>de sanitários</t>
  </si>
  <si>
    <t>de vestiários</t>
  </si>
  <si>
    <t>de cozinha</t>
  </si>
  <si>
    <t>de lavanderia</t>
  </si>
  <si>
    <t>de câmara frigorífica</t>
  </si>
  <si>
    <t>de piscinas</t>
  </si>
  <si>
    <t>de laboratórios</t>
  </si>
  <si>
    <t>Corrimão</t>
  </si>
  <si>
    <t>“Brises”</t>
  </si>
  <si>
    <t>Guarda-corpo</t>
  </si>
  <si>
    <t>Alçapões</t>
  </si>
  <si>
    <t>Escadas de ferro</t>
  </si>
  <si>
    <t>Luminárias</t>
  </si>
  <si>
    <t>Metais sanitários</t>
  </si>
  <si>
    <t>Equipamentos e Acessórios</t>
  </si>
  <si>
    <t xml:space="preserve">04.02.000 </t>
  </si>
  <si>
    <t>04.02.100</t>
  </si>
  <si>
    <t>04.02.101</t>
  </si>
  <si>
    <t>04.02.103</t>
  </si>
  <si>
    <t>04.02.104</t>
  </si>
  <si>
    <t>INTERIORES</t>
  </si>
  <si>
    <t xml:space="preserve">04.03.000 </t>
  </si>
  <si>
    <t>04.03.100</t>
  </si>
  <si>
    <t>04.03.101</t>
  </si>
  <si>
    <t>04.03.102</t>
  </si>
  <si>
    <t>04.03.103</t>
  </si>
  <si>
    <t>04.03.104</t>
  </si>
  <si>
    <t>04.03.105</t>
  </si>
  <si>
    <t>04.03.106</t>
  </si>
  <si>
    <t>PAISAGISMO</t>
  </si>
  <si>
    <t xml:space="preserve">04.04.000 </t>
  </si>
  <si>
    <t>04.04.100</t>
  </si>
  <si>
    <t>04.04.101</t>
  </si>
  <si>
    <t>04.04.102</t>
  </si>
  <si>
    <t>04.04.103</t>
  </si>
  <si>
    <t>04.04.104</t>
  </si>
  <si>
    <t>04.04.105</t>
  </si>
  <si>
    <t>04.04.106</t>
  </si>
  <si>
    <t>04.04.107</t>
  </si>
  <si>
    <t>04.04.108</t>
  </si>
  <si>
    <t>04.04.200</t>
  </si>
  <si>
    <t>04.04.201</t>
  </si>
  <si>
    <t>04.04.202</t>
  </si>
  <si>
    <t>04.04.203</t>
  </si>
  <si>
    <t>04.04.204</t>
  </si>
  <si>
    <t>04.04.300</t>
  </si>
  <si>
    <t>04.04.301</t>
  </si>
  <si>
    <t>04.04.302</t>
  </si>
  <si>
    <t>04.04.303</t>
  </si>
  <si>
    <t>04.04.304</t>
  </si>
  <si>
    <t>PAVIMENTAÇÃO</t>
  </si>
  <si>
    <t xml:space="preserve">04.05.000 </t>
  </si>
  <si>
    <t>04.05.100</t>
  </si>
  <si>
    <t>04.05.101</t>
  </si>
  <si>
    <t>04.05.102</t>
  </si>
  <si>
    <t>04.05.103</t>
  </si>
  <si>
    <t>04.05.104</t>
  </si>
  <si>
    <t>04.05.105</t>
  </si>
  <si>
    <t>04.05.600</t>
  </si>
  <si>
    <t>04.05.601</t>
  </si>
  <si>
    <t>04.05.602</t>
  </si>
  <si>
    <t>04.05.603</t>
  </si>
  <si>
    <t>04.05.604</t>
  </si>
  <si>
    <t>SISTEMA VIÁRIO</t>
  </si>
  <si>
    <t xml:space="preserve">04.06.000 </t>
  </si>
  <si>
    <t>04.05.200</t>
  </si>
  <si>
    <t>04.05.300</t>
  </si>
  <si>
    <t>04.05.400</t>
  </si>
  <si>
    <t>04.05.500</t>
  </si>
  <si>
    <t>Postes</t>
  </si>
  <si>
    <t>Placas e quadros</t>
  </si>
  <si>
    <t>Placas adesivas</t>
  </si>
  <si>
    <t>Plásticos adesivos (letras e faixas)</t>
  </si>
  <si>
    <t>Aplicações e Equipamentos</t>
  </si>
  <si>
    <t>Painéis e divisórias móveis</t>
  </si>
  <si>
    <t>Elementos de controle de luz</t>
  </si>
  <si>
    <t>Elementos de controle de som</t>
  </si>
  <si>
    <t>Mobiliário</t>
  </si>
  <si>
    <t>Objetos de arte</t>
  </si>
  <si>
    <t>Toldos e panos</t>
  </si>
  <si>
    <t>de recreação infantil</t>
  </si>
  <si>
    <t>de mobiliário urbano (bancos, lixeiras e outros)</t>
  </si>
  <si>
    <t>Cancelas</t>
  </si>
  <si>
    <t>Guaritas</t>
  </si>
  <si>
    <t>Equipamentos de irrigação</t>
  </si>
  <si>
    <t>Equipamentos de iluminação</t>
  </si>
  <si>
    <t>Preparo do Solo para Plantio</t>
  </si>
  <si>
    <t xml:space="preserve">Terra vegetal </t>
  </si>
  <si>
    <t>Adubos químicos</t>
  </si>
  <si>
    <t>Adubos orgânicos</t>
  </si>
  <si>
    <t>Corretivos</t>
  </si>
  <si>
    <t>Ervas e gramas</t>
  </si>
  <si>
    <t>Arbustos</t>
  </si>
  <si>
    <t>Arvoretas</t>
  </si>
  <si>
    <t>Árvores</t>
  </si>
  <si>
    <t>Vegetação</t>
  </si>
  <si>
    <t>Serviços Preliminares</t>
  </si>
  <si>
    <t>Preparo da caixa</t>
  </si>
  <si>
    <t>Preparo ou regularização do subleito</t>
  </si>
  <si>
    <t>Guias</t>
  </si>
  <si>
    <t>Sarjetas</t>
  </si>
  <si>
    <t>Sarjetões</t>
  </si>
  <si>
    <t>Reforço do Subleito</t>
  </si>
  <si>
    <t>Sub-bases e Bases</t>
  </si>
  <si>
    <t>Imprimações</t>
  </si>
  <si>
    <t>Camada de rolamento</t>
  </si>
  <si>
    <t>Pavimento rígido de concreto</t>
  </si>
  <si>
    <t xml:space="preserve">Pavimento articulado de concreto </t>
  </si>
  <si>
    <t>Pavimento de paralelepípedos</t>
  </si>
  <si>
    <t>INSTALAÇÕES HIDRÁULICAS E SANITÁRIAS</t>
  </si>
  <si>
    <t xml:space="preserve"> ÁGUA FRIA</t>
  </si>
  <si>
    <t>05.01.100</t>
  </si>
  <si>
    <t>05.01.101</t>
  </si>
  <si>
    <t>05.01.102</t>
  </si>
  <si>
    <t>05.01.103</t>
  </si>
  <si>
    <t>05.01.104</t>
  </si>
  <si>
    <t>05.01.105</t>
  </si>
  <si>
    <t>05.01.106</t>
  </si>
  <si>
    <t>05.01.107</t>
  </si>
  <si>
    <t>05.01.108</t>
  </si>
  <si>
    <t>05.01.109</t>
  </si>
  <si>
    <t>05.01.110</t>
  </si>
  <si>
    <t>05.01.111</t>
  </si>
  <si>
    <t>05.01.112</t>
  </si>
  <si>
    <t>05.01.113</t>
  </si>
  <si>
    <t>05.01.204</t>
  </si>
  <si>
    <t>05.01.205</t>
  </si>
  <si>
    <t>05.01.206</t>
  </si>
  <si>
    <t>05.01.210</t>
  </si>
  <si>
    <t>05.01.211</t>
  </si>
  <si>
    <t>05.01.212</t>
  </si>
  <si>
    <t>05.01.213</t>
  </si>
  <si>
    <t>05.01.300</t>
  </si>
  <si>
    <t>05.01.301</t>
  </si>
  <si>
    <t>05.01.302</t>
  </si>
  <si>
    <t>05.01.303</t>
  </si>
  <si>
    <t>05.01.304</t>
  </si>
  <si>
    <t>05.01.305</t>
  </si>
  <si>
    <t>05.01.306</t>
  </si>
  <si>
    <t>05.01.307</t>
  </si>
  <si>
    <t>05.01.308</t>
  </si>
  <si>
    <t>05.01.309</t>
  </si>
  <si>
    <t>05.01.400</t>
  </si>
  <si>
    <t>05.01.401</t>
  </si>
  <si>
    <t>05.01.402</t>
  </si>
  <si>
    <t>05.01.403</t>
  </si>
  <si>
    <t>05.01.404</t>
  </si>
  <si>
    <t>05.01.405</t>
  </si>
  <si>
    <t>05.01.504</t>
  </si>
  <si>
    <t>05.01.505</t>
  </si>
  <si>
    <t>05.01.507</t>
  </si>
  <si>
    <t>05.01.509</t>
  </si>
  <si>
    <t>05.01.510</t>
  </si>
  <si>
    <t>05.01.513</t>
  </si>
  <si>
    <t>05.01.514</t>
  </si>
  <si>
    <t>05.01.515</t>
  </si>
  <si>
    <t>05.01.518</t>
  </si>
  <si>
    <t>05.01.520</t>
  </si>
  <si>
    <t>05.01.521</t>
  </si>
  <si>
    <t>05.01.522</t>
  </si>
  <si>
    <t>05.01.523</t>
  </si>
  <si>
    <t>05.01.525</t>
  </si>
  <si>
    <t>05.01.526</t>
  </si>
  <si>
    <t>05.01.527</t>
  </si>
  <si>
    <t>05.01.528</t>
  </si>
  <si>
    <t>05.01.529</t>
  </si>
  <si>
    <t>05.01.530</t>
  </si>
  <si>
    <t>05.01.600</t>
  </si>
  <si>
    <t>05.01.601</t>
  </si>
  <si>
    <t>05.01.602</t>
  </si>
  <si>
    <t>05.01.603</t>
  </si>
  <si>
    <t>05.01.604</t>
  </si>
  <si>
    <t>05.01.605</t>
  </si>
  <si>
    <t>05.01.606</t>
  </si>
  <si>
    <t>05.01.607</t>
  </si>
  <si>
    <t>Tubulações de Aço-Carbono e Conexões de Ferro Maleável</t>
  </si>
  <si>
    <t>Tubo</t>
  </si>
  <si>
    <t>Curva</t>
  </si>
  <si>
    <t>Cotovelo</t>
  </si>
  <si>
    <t>Tê</t>
  </si>
  <si>
    <t>Cruzeta</t>
  </si>
  <si>
    <t>Luva</t>
  </si>
  <si>
    <t>Bucha de redução</t>
  </si>
  <si>
    <t>Niple duplo</t>
  </si>
  <si>
    <t>Bujão</t>
  </si>
  <si>
    <t>Tampão</t>
  </si>
  <si>
    <t>Contraporca</t>
  </si>
  <si>
    <t>União</t>
  </si>
  <si>
    <t>Flange e acessórios</t>
  </si>
  <si>
    <t>Tubulações e Conexões de PVC Rígido</t>
  </si>
  <si>
    <t>Adaptador</t>
  </si>
  <si>
    <t>Cap</t>
  </si>
  <si>
    <t>Joelho</t>
  </si>
  <si>
    <t>Flange</t>
  </si>
  <si>
    <t>Niple</t>
  </si>
  <si>
    <t>Plugue</t>
  </si>
  <si>
    <t>Tubulações e Conexões de Cobre</t>
  </si>
  <si>
    <t>Bucha</t>
  </si>
  <si>
    <t>Conector</t>
  </si>
  <si>
    <t>Tubulações e Conexões de Ferro Fundido para Prumadas</t>
  </si>
  <si>
    <t>Redução</t>
  </si>
  <si>
    <t>Lavatório individual</t>
  </si>
  <si>
    <t>Aparelhos e Acessórios Sanitários</t>
  </si>
  <si>
    <t>Bacia sifonada</t>
  </si>
  <si>
    <t>Bacia turca</t>
  </si>
  <si>
    <t>Banheira</t>
  </si>
  <si>
    <t>Bebedouro</t>
  </si>
  <si>
    <t>Bidê</t>
  </si>
  <si>
    <t>Mictório individual</t>
  </si>
  <si>
    <t>Mictório coletivo</t>
  </si>
  <si>
    <t>Pia</t>
  </si>
  <si>
    <t>Tanque</t>
  </si>
  <si>
    <t>Torneira</t>
  </si>
  <si>
    <t>Torneira de bóia</t>
  </si>
  <si>
    <t>Aparelho misturador</t>
  </si>
  <si>
    <t>Registro de pressão</t>
  </si>
  <si>
    <t>Registro de gaveta</t>
  </si>
  <si>
    <t>Ligação flexível</t>
  </si>
  <si>
    <t>Chuveiro</t>
  </si>
  <si>
    <t>Válvula de descarga</t>
  </si>
  <si>
    <t>Caixa de descarga</t>
  </si>
  <si>
    <t>Caixa d’água pré-fabricada</t>
  </si>
  <si>
    <t>Ladrão para banheira</t>
  </si>
  <si>
    <t>Válvula para aparelhos sanitários</t>
  </si>
  <si>
    <t>Válvula de pé</t>
  </si>
  <si>
    <t>Crivo</t>
  </si>
  <si>
    <t>Válvula de retenção</t>
  </si>
  <si>
    <t>Válvula ventosa</t>
  </si>
  <si>
    <t>Válvula de segurança</t>
  </si>
  <si>
    <t>Válvula redutora de pressão</t>
  </si>
  <si>
    <t>Equipamentos</t>
  </si>
  <si>
    <t>Bomba hidráulica com acionador</t>
  </si>
  <si>
    <t>Manômetro</t>
  </si>
  <si>
    <t>Chave de bóia (bóia automática)</t>
  </si>
  <si>
    <t>Medidor de nível</t>
  </si>
  <si>
    <t>Pressóstato</t>
  </si>
  <si>
    <t>Tanque de pressão</t>
  </si>
  <si>
    <t>Junta de expansão</t>
  </si>
  <si>
    <t>05.02.106</t>
  </si>
  <si>
    <t>05.02.107</t>
  </si>
  <si>
    <t>05.02.108</t>
  </si>
  <si>
    <t>05.02.109</t>
  </si>
  <si>
    <t>05.02.110</t>
  </si>
  <si>
    <t>05.02.111</t>
  </si>
  <si>
    <t>05.02.200</t>
  </si>
  <si>
    <t>05.02.201</t>
  </si>
  <si>
    <t>05.02.202</t>
  </si>
  <si>
    <t>05.02.203</t>
  </si>
  <si>
    <t>05.02.204</t>
  </si>
  <si>
    <t>05.02.205</t>
  </si>
  <si>
    <t>05.02.206</t>
  </si>
  <si>
    <t>05.02.207</t>
  </si>
  <si>
    <t>05.02.208</t>
  </si>
  <si>
    <t>05.02.209</t>
  </si>
  <si>
    <t>05.02.210</t>
  </si>
  <si>
    <t>05.02.211</t>
  </si>
  <si>
    <t>05.02.212</t>
  </si>
  <si>
    <t>05.02.213</t>
  </si>
  <si>
    <t>05.02.300</t>
  </si>
  <si>
    <t>05.02.301</t>
  </si>
  <si>
    <t>05.02.302</t>
  </si>
  <si>
    <t>05.02.303</t>
  </si>
  <si>
    <t>05.02.304</t>
  </si>
  <si>
    <t>05.02.305</t>
  </si>
  <si>
    <t>05.02.306</t>
  </si>
  <si>
    <t>05.02.307</t>
  </si>
  <si>
    <t>05.02.308</t>
  </si>
  <si>
    <t>05.02.309</t>
  </si>
  <si>
    <t>05.02.310</t>
  </si>
  <si>
    <t>05.02.400</t>
  </si>
  <si>
    <t>05.02.401</t>
  </si>
  <si>
    <t>05.02.402</t>
  </si>
  <si>
    <t>05.02.403</t>
  </si>
  <si>
    <t>05.02.404</t>
  </si>
  <si>
    <t>05.02.405</t>
  </si>
  <si>
    <t>05.02.406</t>
  </si>
  <si>
    <t>05.02.407</t>
  </si>
  <si>
    <t>05.02.408</t>
  </si>
  <si>
    <t>05.02.409</t>
  </si>
  <si>
    <t>05.02.410</t>
  </si>
  <si>
    <t xml:space="preserve"> Flange</t>
  </si>
  <si>
    <t>Misturador</t>
  </si>
  <si>
    <t>Tubulações e Conexões de CPVC</t>
  </si>
  <si>
    <t>Luva com rosca (de transição)</t>
  </si>
  <si>
    <t>Niple de latão</t>
  </si>
  <si>
    <t>Aquecedor elétrico</t>
  </si>
  <si>
    <t>Aquecedor solar</t>
  </si>
  <si>
    <t>Aquecedor a gás</t>
  </si>
  <si>
    <t>Reservatório de água quente</t>
  </si>
  <si>
    <t>Bomba hidráulica e acionadores</t>
  </si>
  <si>
    <t>05.03.000</t>
  </si>
  <si>
    <t>05.03.100</t>
  </si>
  <si>
    <t>05.03.101</t>
  </si>
  <si>
    <t>05.03.102</t>
  </si>
  <si>
    <t>05.03.103</t>
  </si>
  <si>
    <t>05.03.104</t>
  </si>
  <si>
    <t>05.03.105</t>
  </si>
  <si>
    <t>05.03.106</t>
  </si>
  <si>
    <t>05.03.107</t>
  </si>
  <si>
    <t>05.03.108</t>
  </si>
  <si>
    <t>05.03.109</t>
  </si>
  <si>
    <t>05.03.110</t>
  </si>
  <si>
    <t>05.03.111</t>
  </si>
  <si>
    <t>05.03.112</t>
  </si>
  <si>
    <t>05.03.113</t>
  </si>
  <si>
    <t>05.03.114</t>
  </si>
  <si>
    <t>05.03.115</t>
  </si>
  <si>
    <t>05.03.116</t>
  </si>
  <si>
    <t>05.03.200</t>
  </si>
  <si>
    <t>05.03.201</t>
  </si>
  <si>
    <t>05.03.202</t>
  </si>
  <si>
    <t>05.03.203</t>
  </si>
  <si>
    <t>05.03.204</t>
  </si>
  <si>
    <t>05.03.205</t>
  </si>
  <si>
    <t>05.03.206</t>
  </si>
  <si>
    <t>05.03.300</t>
  </si>
  <si>
    <t>05.03.301</t>
  </si>
  <si>
    <t>05.03.302</t>
  </si>
  <si>
    <t>05.03.303</t>
  </si>
  <si>
    <t>05.03.304</t>
  </si>
  <si>
    <t>05.03.305</t>
  </si>
  <si>
    <t>05.03.306</t>
  </si>
  <si>
    <t>05.03.307</t>
  </si>
  <si>
    <t>05.03.308</t>
  </si>
  <si>
    <t>05.03.309</t>
  </si>
  <si>
    <t>05.03.310</t>
  </si>
  <si>
    <t>05.03.311</t>
  </si>
  <si>
    <t>05.03.312</t>
  </si>
  <si>
    <t>05.03.400</t>
  </si>
  <si>
    <t>05.03.401</t>
  </si>
  <si>
    <t>05.03.402</t>
  </si>
  <si>
    <t>05.03.403</t>
  </si>
  <si>
    <t>05.03.404</t>
  </si>
  <si>
    <t>05.03.405</t>
  </si>
  <si>
    <t>05.03.406</t>
  </si>
  <si>
    <t>05.03.407</t>
  </si>
  <si>
    <t>05.03.408</t>
  </si>
  <si>
    <t>05.03.409</t>
  </si>
  <si>
    <t>05.03.500</t>
  </si>
  <si>
    <t>05.03.501</t>
  </si>
  <si>
    <t>05.03.502</t>
  </si>
  <si>
    <t>05.03.503</t>
  </si>
  <si>
    <t>05.03.600</t>
  </si>
  <si>
    <t>05.03.601</t>
  </si>
  <si>
    <t>05.03.602</t>
  </si>
  <si>
    <t>05.03.603</t>
  </si>
  <si>
    <t>05.03.604</t>
  </si>
  <si>
    <t>05.03.605</t>
  </si>
  <si>
    <t>05.03.606</t>
  </si>
  <si>
    <t>05.03.607</t>
  </si>
  <si>
    <t>05.03.608</t>
  </si>
  <si>
    <t>05.03.609</t>
  </si>
  <si>
    <t>05.03.700</t>
  </si>
  <si>
    <t>05.03.701</t>
  </si>
  <si>
    <t>05.03.702</t>
  </si>
  <si>
    <t>05.03.703</t>
  </si>
  <si>
    <t>05.03.800</t>
  </si>
  <si>
    <t>05.03.801</t>
  </si>
  <si>
    <t>05.03.802</t>
  </si>
  <si>
    <t>05.03.803</t>
  </si>
  <si>
    <t>05.03.804</t>
  </si>
  <si>
    <t>05.03.805</t>
  </si>
  <si>
    <t>05.03.806</t>
  </si>
  <si>
    <t>05.03.807</t>
  </si>
  <si>
    <t>05.03.808</t>
  </si>
  <si>
    <t>05.04.000</t>
  </si>
  <si>
    <t>05.04.100</t>
  </si>
  <si>
    <t>05.04.101</t>
  </si>
  <si>
    <t>05.04.102</t>
  </si>
  <si>
    <t>05.04.103</t>
  </si>
  <si>
    <t>05.04.104</t>
  </si>
  <si>
    <t>05.04.105</t>
  </si>
  <si>
    <t>05.04.106</t>
  </si>
  <si>
    <t>05.04.107</t>
  </si>
  <si>
    <t>05.04.108</t>
  </si>
  <si>
    <t>05.04.109</t>
  </si>
  <si>
    <t>05.04.110</t>
  </si>
  <si>
    <t>05.04.111</t>
  </si>
  <si>
    <t>05.04.112</t>
  </si>
  <si>
    <t>05.04.113</t>
  </si>
  <si>
    <t>05.04.200</t>
  </si>
  <si>
    <t>05.04.201</t>
  </si>
  <si>
    <t>05.04.202</t>
  </si>
  <si>
    <t>05.04.203</t>
  </si>
  <si>
    <t>05.04.204</t>
  </si>
  <si>
    <t>05.04.205</t>
  </si>
  <si>
    <t>05.04.206</t>
  </si>
  <si>
    <t>05.04.300</t>
  </si>
  <si>
    <t>05.04.301</t>
  </si>
  <si>
    <t>05.04.302</t>
  </si>
  <si>
    <t>05.04.303</t>
  </si>
  <si>
    <t>05.04.304</t>
  </si>
  <si>
    <t>05.04.305</t>
  </si>
  <si>
    <t>05.04.306</t>
  </si>
  <si>
    <t>05.04.307</t>
  </si>
  <si>
    <t>05.04.308</t>
  </si>
  <si>
    <t>05.04.309</t>
  </si>
  <si>
    <t>05.04.310</t>
  </si>
  <si>
    <t>05.04.311</t>
  </si>
  <si>
    <t>05.04.312</t>
  </si>
  <si>
    <t>05.04.313</t>
  </si>
  <si>
    <t>05.04.314</t>
  </si>
  <si>
    <t>05.04.315</t>
  </si>
  <si>
    <t>05.04.400</t>
  </si>
  <si>
    <t>05.04.401</t>
  </si>
  <si>
    <t>05.04.402</t>
  </si>
  <si>
    <t>05.04.403</t>
  </si>
  <si>
    <t>05.04.404</t>
  </si>
  <si>
    <t>05.04.405</t>
  </si>
  <si>
    <t>05.04.406</t>
  </si>
  <si>
    <t>05.04.407</t>
  </si>
  <si>
    <t>05.04.408</t>
  </si>
  <si>
    <t>05.04.500</t>
  </si>
  <si>
    <t>05.04.501</t>
  </si>
  <si>
    <t>05.04.600</t>
  </si>
  <si>
    <t>05.04.601</t>
  </si>
  <si>
    <t>05.04.602</t>
  </si>
  <si>
    <t>05.04.603</t>
  </si>
  <si>
    <t>05.04.604</t>
  </si>
  <si>
    <t>05.04.605</t>
  </si>
  <si>
    <t>05.04.606</t>
  </si>
  <si>
    <t>05.04.607</t>
  </si>
  <si>
    <t>05.04.608</t>
  </si>
  <si>
    <t>05.04.609</t>
  </si>
  <si>
    <t>05.04.700</t>
  </si>
  <si>
    <t>05.04.701</t>
  </si>
  <si>
    <t>05.04.702</t>
  </si>
  <si>
    <t>05.04.703</t>
  </si>
  <si>
    <t>05.04.704</t>
  </si>
  <si>
    <t>05.04.705</t>
  </si>
  <si>
    <t>05.04.800</t>
  </si>
  <si>
    <t>05.04.801</t>
  </si>
  <si>
    <t>05.04.802</t>
  </si>
  <si>
    <t>05.04.803</t>
  </si>
  <si>
    <t>05.04.804</t>
  </si>
  <si>
    <t>05.04.805</t>
  </si>
  <si>
    <t>05.05.000</t>
  </si>
  <si>
    <t>05.05.100</t>
  </si>
  <si>
    <t>05.05.200</t>
  </si>
  <si>
    <t>05.05.300</t>
  </si>
  <si>
    <t>05.05.400</t>
  </si>
  <si>
    <t>05.06.000</t>
  </si>
  <si>
    <t>05.06.100</t>
  </si>
  <si>
    <t>05.06.101</t>
  </si>
  <si>
    <t>05.06.102</t>
  </si>
  <si>
    <t>05.06.103</t>
  </si>
  <si>
    <t>05.06.200</t>
  </si>
  <si>
    <t>05.06.201</t>
  </si>
  <si>
    <t>05.06.202</t>
  </si>
  <si>
    <t>05.06.300</t>
  </si>
  <si>
    <t>05.06.301</t>
  </si>
  <si>
    <t>05.06.302</t>
  </si>
  <si>
    <t>05.06.303</t>
  </si>
  <si>
    <t>05.06.400</t>
  </si>
  <si>
    <t>05.06.401</t>
  </si>
  <si>
    <t>05.06.402</t>
  </si>
  <si>
    <t>05.06.500</t>
  </si>
  <si>
    <t>05.06.501</t>
  </si>
  <si>
    <t>05.06.502</t>
  </si>
  <si>
    <t>05.06.600</t>
  </si>
  <si>
    <t>05.06.601</t>
  </si>
  <si>
    <t>05.06.602</t>
  </si>
  <si>
    <t>05.06.700</t>
  </si>
  <si>
    <t>05.06.701</t>
  </si>
  <si>
    <t>05.06.702</t>
  </si>
  <si>
    <t>05.06.800</t>
  </si>
  <si>
    <t>DRENAGEM DE ÁGUAS PLUVIAIS</t>
  </si>
  <si>
    <t>Tubulações e Conexões de Ferro Fundido</t>
  </si>
  <si>
    <t>Tubo radial</t>
  </si>
  <si>
    <t>Junção</t>
  </si>
  <si>
    <t>Placa cega</t>
  </si>
  <si>
    <t>Adaptador de borracha</t>
  </si>
  <si>
    <t>Ralo seco</t>
  </si>
  <si>
    <t>Ralo sifonado</t>
  </si>
  <si>
    <t>Grelha hemisférica</t>
  </si>
  <si>
    <t>Grade</t>
  </si>
  <si>
    <t>Tubulações e Conexões de Cimento-Amianto</t>
  </si>
  <si>
    <t>Tubulações e Conexões de PVC</t>
  </si>
  <si>
    <t>Ralo</t>
  </si>
  <si>
    <t>Tubo de dreno</t>
  </si>
  <si>
    <t>Tubulações e Conexões de Cerâmica</t>
  </si>
  <si>
    <t>Ampliação</t>
  </si>
  <si>
    <t>Selim</t>
  </si>
  <si>
    <t>Tubulações de Concreto</t>
  </si>
  <si>
    <t>Canaleta (meia-cana)</t>
  </si>
  <si>
    <t>Tubulações e Conexões de Poliester</t>
  </si>
  <si>
    <t>Peça de extremidade</t>
  </si>
  <si>
    <t>Funilaria</t>
  </si>
  <si>
    <t>Calha</t>
  </si>
  <si>
    <t>Bandeja ou bocal</t>
  </si>
  <si>
    <t>Rufo</t>
  </si>
  <si>
    <t>Instalação Elevatória</t>
  </si>
  <si>
    <t>Válvula de pé com crivo</t>
  </si>
  <si>
    <t>Chave de bóia</t>
  </si>
  <si>
    <t>Junta de montagem</t>
  </si>
  <si>
    <t>ESGOTOS SANITÁRIOS</t>
  </si>
  <si>
    <t>Joelho radial</t>
  </si>
  <si>
    <t>Junção radial</t>
  </si>
  <si>
    <t>Tê radial</t>
  </si>
  <si>
    <t xml:space="preserve"> Adaptador</t>
  </si>
  <si>
    <t>Sifão</t>
  </si>
  <si>
    <t>Sumidouros</t>
  </si>
  <si>
    <t>Ligação para saída de vaso sanitário</t>
  </si>
  <si>
    <t>Vedação para saída de vaso sanitário</t>
  </si>
  <si>
    <t>Anel de borracha</t>
  </si>
  <si>
    <t>Adaptador para sifão</t>
  </si>
  <si>
    <t>Adaptador para válvula</t>
  </si>
  <si>
    <t>Bomba hidráulica e acionador</t>
  </si>
  <si>
    <t>Caixa sifonada com grelha</t>
  </si>
  <si>
    <t>Acessórios</t>
  </si>
  <si>
    <t>Grelhas ou grades</t>
  </si>
  <si>
    <t>Caixa de gordura</t>
  </si>
  <si>
    <t>RESÍDUOS SÓLIDOS</t>
  </si>
  <si>
    <t>Caixa de Despejo</t>
  </si>
  <si>
    <t>Duto de Queda</t>
  </si>
  <si>
    <t>Abrigo de Lixo</t>
  </si>
  <si>
    <t>Incinerador</t>
  </si>
  <si>
    <t>SERVIÇOS DIVERSOS</t>
  </si>
  <si>
    <t>Manual</t>
  </si>
  <si>
    <t>Mecanizada</t>
  </si>
  <si>
    <t>Reaterro compactado</t>
  </si>
  <si>
    <t>de concreto</t>
  </si>
  <si>
    <t>de brita</t>
  </si>
  <si>
    <t>Caixas de Passagem</t>
  </si>
  <si>
    <t>em alvenaria</t>
  </si>
  <si>
    <t>em concreto armado</t>
  </si>
  <si>
    <t>em concreto pré-moldado</t>
  </si>
  <si>
    <t>Poços de Visita</t>
  </si>
  <si>
    <t>Bocas-de-Lobo</t>
  </si>
  <si>
    <t>Fossa Séptica</t>
  </si>
  <si>
    <t>Caixas Coletoras</t>
  </si>
  <si>
    <t>06.00.000</t>
  </si>
  <si>
    <t>06.01.000</t>
  </si>
  <si>
    <t>06.01.100</t>
  </si>
  <si>
    <t>06.01.101</t>
  </si>
  <si>
    <t>06.01.102</t>
  </si>
  <si>
    <t>06.01.103</t>
  </si>
  <si>
    <t>06.01.104</t>
  </si>
  <si>
    <t>06.01.105</t>
  </si>
  <si>
    <t>06.01.106</t>
  </si>
  <si>
    <t>06.01.107</t>
  </si>
  <si>
    <t>06.01.108</t>
  </si>
  <si>
    <t>06.01.200</t>
  </si>
  <si>
    <t>06.01.201</t>
  </si>
  <si>
    <t>06.01.202</t>
  </si>
  <si>
    <t>06.01.203</t>
  </si>
  <si>
    <t>06.01.204</t>
  </si>
  <si>
    <t>06.01.205</t>
  </si>
  <si>
    <t>06.01.206</t>
  </si>
  <si>
    <t>06.01.207</t>
  </si>
  <si>
    <t>06.01.208</t>
  </si>
  <si>
    <t>06.01.209</t>
  </si>
  <si>
    <t>06.01.210</t>
  </si>
  <si>
    <t>06.01.211</t>
  </si>
  <si>
    <t>06.01.212</t>
  </si>
  <si>
    <t>06.01.220</t>
  </si>
  <si>
    <t>06.01.221</t>
  </si>
  <si>
    <t>06.01.222</t>
  </si>
  <si>
    <t>06.01.223</t>
  </si>
  <si>
    <t>06.01.300</t>
  </si>
  <si>
    <t>06.01.301</t>
  </si>
  <si>
    <t>06.01.302</t>
  </si>
  <si>
    <t>06.01.303</t>
  </si>
  <si>
    <t>06.01.304</t>
  </si>
  <si>
    <t>06.01.305</t>
  </si>
  <si>
    <t>06.01.306</t>
  </si>
  <si>
    <t>06.01.307</t>
  </si>
  <si>
    <t>06.01.308</t>
  </si>
  <si>
    <t>06.01.309</t>
  </si>
  <si>
    <t>06.01.310</t>
  </si>
  <si>
    <t>06.01.311</t>
  </si>
  <si>
    <t>06.01.400</t>
  </si>
  <si>
    <t>06.01.401</t>
  </si>
  <si>
    <t>06.01.402</t>
  </si>
  <si>
    <t>06.01.403</t>
  </si>
  <si>
    <t>06.01.404</t>
  </si>
  <si>
    <t>06.01.405</t>
  </si>
  <si>
    <t>06.01.410</t>
  </si>
  <si>
    <t>06.01.411</t>
  </si>
  <si>
    <t>06.01.412</t>
  </si>
  <si>
    <t>06.01.413</t>
  </si>
  <si>
    <t>06.01.414</t>
  </si>
  <si>
    <t>06.01.415</t>
  </si>
  <si>
    <t>06.01.500</t>
  </si>
  <si>
    <t>06.01.501</t>
  </si>
  <si>
    <t>06.01.502</t>
  </si>
  <si>
    <t>06.01.503</t>
  </si>
  <si>
    <t>06.01.504</t>
  </si>
  <si>
    <t>06.01.505</t>
  </si>
  <si>
    <t>06.01.506</t>
  </si>
  <si>
    <t>06.01.600</t>
  </si>
  <si>
    <t>06.01.601</t>
  </si>
  <si>
    <t>06.01.602</t>
  </si>
  <si>
    <t>06.01.603</t>
  </si>
  <si>
    <t>06.01.604</t>
  </si>
  <si>
    <t>06.02.000</t>
  </si>
  <si>
    <t>06.02.100</t>
  </si>
  <si>
    <t>06.02.200</t>
  </si>
  <si>
    <t>06.02.300</t>
  </si>
  <si>
    <t>06.02.400</t>
  </si>
  <si>
    <t>06.02.500</t>
  </si>
  <si>
    <t>06.02.600</t>
  </si>
  <si>
    <t>06.03.000</t>
  </si>
  <si>
    <t>06.03.100</t>
  </si>
  <si>
    <t>06.03.200</t>
  </si>
  <si>
    <t>06.03.300</t>
  </si>
  <si>
    <t>06.03.400</t>
  </si>
  <si>
    <t>06.03.500</t>
  </si>
  <si>
    <t>06.04.100</t>
  </si>
  <si>
    <t>06.04.200</t>
  </si>
  <si>
    <t>06.04.300</t>
  </si>
  <si>
    <t>06.04.400</t>
  </si>
  <si>
    <t>06.04.500</t>
  </si>
  <si>
    <t>06.05.000</t>
  </si>
  <si>
    <t>06.05.100</t>
  </si>
  <si>
    <t>06.05.200</t>
  </si>
  <si>
    <t>06.05.300</t>
  </si>
  <si>
    <t>06.05.400</t>
  </si>
  <si>
    <t>06.06.000</t>
  </si>
  <si>
    <t>06.06.100</t>
  </si>
  <si>
    <t>06.06.200</t>
  </si>
  <si>
    <t>06.06.300</t>
  </si>
  <si>
    <t>06.06.400</t>
  </si>
  <si>
    <t>06.06.500</t>
  </si>
  <si>
    <t>06.06.600</t>
  </si>
  <si>
    <t>06.07.000</t>
  </si>
  <si>
    <t>06.07.100</t>
  </si>
  <si>
    <t>06.07.200</t>
  </si>
  <si>
    <t>06.07.300</t>
  </si>
  <si>
    <t>06.07.400</t>
  </si>
  <si>
    <t>06.08.000</t>
  </si>
  <si>
    <t>06.08.100</t>
  </si>
  <si>
    <t>06.08.200</t>
  </si>
  <si>
    <t>06.08.300</t>
  </si>
  <si>
    <t>06.08.400</t>
  </si>
  <si>
    <t>06.08.500</t>
  </si>
  <si>
    <t>06.08.600</t>
  </si>
  <si>
    <t>06.08.700</t>
  </si>
  <si>
    <t>06.09.000</t>
  </si>
  <si>
    <t>06.09.001</t>
  </si>
  <si>
    <t>06.09.002</t>
  </si>
  <si>
    <t>06.09.003</t>
  </si>
  <si>
    <t>06.09.004</t>
  </si>
  <si>
    <t>06.09.005</t>
  </si>
  <si>
    <t>06.09.006</t>
  </si>
  <si>
    <t>06.09.007</t>
  </si>
  <si>
    <t>06.09.008</t>
  </si>
  <si>
    <t>06.09.009</t>
  </si>
  <si>
    <t>06.09.010</t>
  </si>
  <si>
    <t>06.09.011</t>
  </si>
  <si>
    <t>06.10.000</t>
  </si>
  <si>
    <t>06.10.100</t>
  </si>
  <si>
    <t>06.10.101</t>
  </si>
  <si>
    <t>06.10.102</t>
  </si>
  <si>
    <t>06.10.103</t>
  </si>
  <si>
    <t>06.10.200</t>
  </si>
  <si>
    <t>06.10.201</t>
  </si>
  <si>
    <t>06.10.202</t>
  </si>
  <si>
    <t>06.10.300</t>
  </si>
  <si>
    <t>06.10.301</t>
  </si>
  <si>
    <t>06.10.302</t>
  </si>
  <si>
    <t>INSTALAÇÕES ELÉTRICAS E ELETRÔNICAS</t>
  </si>
  <si>
    <t xml:space="preserve"> INSTALAÇÕES ELÉTRICAS</t>
  </si>
  <si>
    <t>Entrada e Medição de Energia em BT</t>
  </si>
  <si>
    <t>Condutores de entrada</t>
  </si>
  <si>
    <t>Isoladores</t>
  </si>
  <si>
    <t>Eletrodutos</t>
  </si>
  <si>
    <t>Caixas</t>
  </si>
  <si>
    <t>Postes particulares</t>
  </si>
  <si>
    <t>Chaves fusíveis ou disjuntores</t>
  </si>
  <si>
    <t>Hastes de aterramento com terminais</t>
  </si>
  <si>
    <t>Cabo de cobre nu</t>
  </si>
  <si>
    <t>Entrada e Medição de Energia em MT e AT</t>
  </si>
  <si>
    <t>Muflas</t>
  </si>
  <si>
    <t>Cabos</t>
  </si>
  <si>
    <t>Pára-raios</t>
  </si>
  <si>
    <t>Chaves seccionadoras</t>
  </si>
  <si>
    <t>Chaves fusíveis</t>
  </si>
  <si>
    <t>Disjuntor geral</t>
  </si>
  <si>
    <t>Relés</t>
  </si>
  <si>
    <t>Transformador de potência</t>
  </si>
  <si>
    <t>Transformador de corrente</t>
  </si>
  <si>
    <t>Caixa de medidores</t>
  </si>
  <si>
    <t>Transformador de distribuição</t>
  </si>
  <si>
    <t>Hastes para aterramento</t>
  </si>
  <si>
    <t>Cordoalha ou cabo de cobre nu</t>
  </si>
  <si>
    <t>Redes em Média e Baixa Tensão</t>
  </si>
  <si>
    <t>Quadro geral de baixa tensão</t>
  </si>
  <si>
    <t>Quadro de força</t>
  </si>
  <si>
    <t>Centro de distribuição de iluminação e tomadas</t>
  </si>
  <si>
    <t>Cabos e fios(condutores)</t>
  </si>
  <si>
    <t>Caixas de passagem</t>
  </si>
  <si>
    <t>Chaves com fusíveis</t>
  </si>
  <si>
    <t>Disjuntores</t>
  </si>
  <si>
    <t>Leitos</t>
  </si>
  <si>
    <t>“Bus-way/Bus-duct”(barramentos blindados)</t>
  </si>
  <si>
    <t>Trilhos eletrificados</t>
  </si>
  <si>
    <t>Iluminação e Tomadas</t>
  </si>
  <si>
    <t>Lâmpadas</t>
  </si>
  <si>
    <t>Interruptores</t>
  </si>
  <si>
    <t>Tomadas</t>
  </si>
  <si>
    <t>Postes e braços</t>
  </si>
  <si>
    <t>Reatores un</t>
  </si>
  <si>
    <t>Soquetes</t>
  </si>
  <si>
    <t>Espelhos</t>
  </si>
  <si>
    <t>Fixadores</t>
  </si>
  <si>
    <t>Aterramento e Proteção Contra Descargas Atmosféricas</t>
  </si>
  <si>
    <t>“Starter”</t>
  </si>
  <si>
    <t>Captor</t>
  </si>
  <si>
    <t>Conectores e terminais</t>
  </si>
  <si>
    <t>Cabos de descida</t>
  </si>
  <si>
    <t>Protetores contra ação mecânica</t>
  </si>
  <si>
    <t>Eletrodo de terra</t>
  </si>
  <si>
    <t>Geração de Emergência</t>
  </si>
  <si>
    <t>Gerador</t>
  </si>
  <si>
    <t>Painel de comando do gerador</t>
  </si>
  <si>
    <t>Chave de transferência automática</t>
  </si>
  <si>
    <t>Cabos elétricos</t>
  </si>
  <si>
    <t>TELEFONIA</t>
  </si>
  <si>
    <t>Central Telefônica</t>
  </si>
  <si>
    <t>Caixas Telefônicas de Distribuição</t>
  </si>
  <si>
    <t>Eletrodutos (inclusive acessórios de conexão,suporte e fixação)</t>
  </si>
  <si>
    <t>Cabos e Fios(inclusive blocos terminais)</t>
  </si>
  <si>
    <t>Hastes de aterramento</t>
  </si>
  <si>
    <t>Cabos de aterramento</t>
  </si>
  <si>
    <t>DETECÇÃO E ALARME DE INCÊNDIO</t>
  </si>
  <si>
    <t>Painéis de Supervisão</t>
  </si>
  <si>
    <t>Equipamentos de Detecção</t>
  </si>
  <si>
    <t>Eletrodutos (inclusive acessórios de conexão, suporte e fixação)</t>
  </si>
  <si>
    <t>Cabos e Fios</t>
  </si>
  <si>
    <t>Conectores e Terminais</t>
  </si>
  <si>
    <t>Central de Som</t>
  </si>
  <si>
    <t>Sonofletores</t>
  </si>
  <si>
    <t xml:space="preserve">Conectores e Terminais </t>
  </si>
  <si>
    <t>RELÓGIOS SINCRONIZADOS</t>
  </si>
  <si>
    <t>Relógios Mestre e Escravos</t>
  </si>
  <si>
    <t>Relógios Secundários</t>
  </si>
  <si>
    <t>ANTENAS COLETIVAS DE TV E FM E TV A CABO</t>
  </si>
  <si>
    <t>Antenas</t>
  </si>
  <si>
    <t>Painel Monitor</t>
  </si>
  <si>
    <t>CIRCUITO FECHADO DE TELEVISÃO</t>
  </si>
  <si>
    <t>Central de Supervisão</t>
  </si>
  <si>
    <t>Câmaras, Objetivas e Equipamentos Auxiliares</t>
  </si>
  <si>
    <t>Eletrodutos(inclusive acessórios de conexão, suporte e fixação)</t>
  </si>
  <si>
    <t>SISTEMA DE SUPERVISÃO, COMANDO E CONTROLE</t>
  </si>
  <si>
    <t>Unidades de Controle (remotas)</t>
  </si>
  <si>
    <t>Condutores Elétricos</t>
  </si>
  <si>
    <t>Condutores de Sinal</t>
  </si>
  <si>
    <t>Fibras Óticas</t>
  </si>
  <si>
    <t>SISTEMA DE CABEAMENTO ESTRUTURADO</t>
  </si>
  <si>
    <t>“Hub”</t>
  </si>
  <si>
    <t>Painel de distribuição</t>
  </si>
  <si>
    <t>Conversor ótico</t>
  </si>
  <si>
    <t>Cabos em par trançado</t>
  </si>
  <si>
    <t>Cabos de fibras óticas</t>
  </si>
  <si>
    <t>Cabos de conexão</t>
  </si>
  <si>
    <t>Caixas para tomadas</t>
  </si>
  <si>
    <t>Eletrocalhas (inclusive acessórios de conexão, suporte e fixação)</t>
  </si>
  <si>
    <t>INSTALAÇÕES MECÂNICAS E DE UTILIDADES</t>
  </si>
  <si>
    <t>07.01.000</t>
  </si>
  <si>
    <t>07.02.000</t>
  </si>
  <si>
    <t>07.02.100</t>
  </si>
  <si>
    <t>07.02.101</t>
  </si>
  <si>
    <t>07.02.102</t>
  </si>
  <si>
    <t>07.02.200</t>
  </si>
  <si>
    <t>07.02.201</t>
  </si>
  <si>
    <t>07.02.202</t>
  </si>
  <si>
    <t>07.02.203</t>
  </si>
  <si>
    <t>07.02.300</t>
  </si>
  <si>
    <t>07.02.301</t>
  </si>
  <si>
    <t>07.02.302</t>
  </si>
  <si>
    <t>07.02.303</t>
  </si>
  <si>
    <t>07.02.304</t>
  </si>
  <si>
    <t>ELEVADORES</t>
  </si>
  <si>
    <t>AR CONDICIONADO CENTRAL</t>
  </si>
  <si>
    <t>Resfriadores de Água</t>
  </si>
  <si>
    <t>Recíprocos</t>
  </si>
  <si>
    <t>Centrífugos</t>
  </si>
  <si>
    <t>Condicionadores</t>
  </si>
  <si>
    <t>“Self Contained” com condensação a ar</t>
  </si>
  <si>
    <t>“Self Contained” com condensação a água</t>
  </si>
  <si>
    <t>“Fan &amp; Coil”</t>
  </si>
  <si>
    <t>07.02.400</t>
  </si>
  <si>
    <t>Redes de Dutos</t>
  </si>
  <si>
    <t>Dutos</t>
  </si>
  <si>
    <t>“Dumpers”</t>
  </si>
  <si>
    <t>Bocas de ar</t>
  </si>
  <si>
    <t>Isolamento térmico</t>
  </si>
  <si>
    <t>07.02.500</t>
  </si>
  <si>
    <t>07.02.501</t>
  </si>
  <si>
    <t>07.02.502</t>
  </si>
  <si>
    <t>07.02.503</t>
  </si>
  <si>
    <t>07.02.504</t>
  </si>
  <si>
    <t>07.02.505</t>
  </si>
  <si>
    <t>07.02.506</t>
  </si>
  <si>
    <t>07.02.507</t>
  </si>
  <si>
    <t>07.02.600</t>
  </si>
  <si>
    <t>07.02.601</t>
  </si>
  <si>
    <t>07.02.602</t>
  </si>
  <si>
    <t>07.03.000</t>
  </si>
  <si>
    <t>07.04.000</t>
  </si>
  <si>
    <t>ESCADAS ROLANTES</t>
  </si>
  <si>
    <t>VENTILAÇÃO MECÂNICA</t>
  </si>
  <si>
    <t>07.02.700</t>
  </si>
  <si>
    <t>Tanques para acumulação de gelo</t>
  </si>
  <si>
    <t>Tanques para acumulação de água gelada</t>
  </si>
  <si>
    <t>Tanques para termoacumulação</t>
  </si>
  <si>
    <t>Controles (termostato, umidostato, válvulas de controle motorizadas e outros)</t>
  </si>
  <si>
    <t>Tomada de ar exterior</t>
  </si>
  <si>
    <t>Torre de resfriamento</t>
  </si>
  <si>
    <t>Bombas</t>
  </si>
  <si>
    <t>Equipamento para aquecimento do ar</t>
  </si>
  <si>
    <t>Equipamento para umidificação do ar</t>
  </si>
  <si>
    <t>Quadros elétricos</t>
  </si>
  <si>
    <t>Equipamentos Auxiliares</t>
  </si>
  <si>
    <t>07.04.100</t>
  </si>
  <si>
    <t>07.04.101</t>
  </si>
  <si>
    <t>07.04.102</t>
  </si>
  <si>
    <t>07.04.200</t>
  </si>
  <si>
    <t>07.04.201</t>
  </si>
  <si>
    <t>07.04.202</t>
  </si>
  <si>
    <t>07.04.203</t>
  </si>
  <si>
    <t>07.04.204</t>
  </si>
  <si>
    <t>07.04.300</t>
  </si>
  <si>
    <t>07.04.301</t>
  </si>
  <si>
    <t>07.04.302</t>
  </si>
  <si>
    <t>07.04.303</t>
  </si>
  <si>
    <t>07.04.400</t>
  </si>
  <si>
    <t>07.05.000</t>
  </si>
  <si>
    <t>07.06.000</t>
  </si>
  <si>
    <t>Ventiladores</t>
  </si>
  <si>
    <t>Axiais</t>
  </si>
  <si>
    <t>Filtros</t>
  </si>
  <si>
    <t>COMPACTADORES DE RESÍDUOS SÓLIDOS</t>
  </si>
  <si>
    <t>PORTAS AUTOMÁTICAS</t>
  </si>
  <si>
    <t>GÁS COMBUSTÍVEL</t>
  </si>
  <si>
    <t>07.07.000</t>
  </si>
  <si>
    <t>07.07.100</t>
  </si>
  <si>
    <t>07.07.101</t>
  </si>
  <si>
    <t>07.07.102</t>
  </si>
  <si>
    <t>07.07.103</t>
  </si>
  <si>
    <t>07.07.104</t>
  </si>
  <si>
    <t>07.07.105</t>
  </si>
  <si>
    <t>07.07.106</t>
  </si>
  <si>
    <t>07.07.107</t>
  </si>
  <si>
    <t>07.07.108</t>
  </si>
  <si>
    <t>07.07.109</t>
  </si>
  <si>
    <t>07.07.110</t>
  </si>
  <si>
    <t>07.07.111</t>
  </si>
  <si>
    <t>07.07.112</t>
  </si>
  <si>
    <t>07.07.113</t>
  </si>
  <si>
    <t>07.07.114</t>
  </si>
  <si>
    <t>07.07.115</t>
  </si>
  <si>
    <t>07.07.116</t>
  </si>
  <si>
    <t>07.07.117</t>
  </si>
  <si>
    <t>07.07.118</t>
  </si>
  <si>
    <t>Tubulações e Conexões de Aço-Carbono</t>
  </si>
  <si>
    <t>Sela</t>
  </si>
  <si>
    <t>Bujão oco</t>
  </si>
  <si>
    <t>Meia-luva</t>
  </si>
  <si>
    <t>Colar</t>
  </si>
  <si>
    <t>Válvula</t>
  </si>
  <si>
    <t>Junta</t>
  </si>
  <si>
    <t>07.07.200</t>
  </si>
  <si>
    <t>07.07.201</t>
  </si>
  <si>
    <t>07.07.202</t>
  </si>
  <si>
    <t>07.07.203</t>
  </si>
  <si>
    <t>07.07.204</t>
  </si>
  <si>
    <t>07.07.205</t>
  </si>
  <si>
    <t>07.07.206</t>
  </si>
  <si>
    <t>07.07.207</t>
  </si>
  <si>
    <t>07.07.208</t>
  </si>
  <si>
    <t>07.07.209</t>
  </si>
  <si>
    <t>07.07.300</t>
  </si>
  <si>
    <t>07.07.301</t>
  </si>
  <si>
    <t>Unidade completa de geração de gás combustível</t>
  </si>
  <si>
    <t>07.08.000</t>
  </si>
  <si>
    <t>VAPOR</t>
  </si>
  <si>
    <t>07.08.100</t>
  </si>
  <si>
    <t>07.08.101</t>
  </si>
  <si>
    <t>07.08.102</t>
  </si>
  <si>
    <t>07.08.103</t>
  </si>
  <si>
    <t>07.08.104</t>
  </si>
  <si>
    <t>07.08.105</t>
  </si>
  <si>
    <t>07.08.106</t>
  </si>
  <si>
    <t>07.08.107</t>
  </si>
  <si>
    <t>07.08.108</t>
  </si>
  <si>
    <t>07.08.109</t>
  </si>
  <si>
    <t>07.08.110</t>
  </si>
  <si>
    <t>07.08.111</t>
  </si>
  <si>
    <t>07.08.112</t>
  </si>
  <si>
    <t>07.08.113</t>
  </si>
  <si>
    <t>07.08.114</t>
  </si>
  <si>
    <t>07.08.115</t>
  </si>
  <si>
    <t>07.08.116</t>
  </si>
  <si>
    <t>07.08.117</t>
  </si>
  <si>
    <t>07.08.200</t>
  </si>
  <si>
    <t>07.08.201</t>
  </si>
  <si>
    <t>07.08.202</t>
  </si>
  <si>
    <t>07.08.203</t>
  </si>
  <si>
    <t>07.08.204</t>
  </si>
  <si>
    <t>07.08.205</t>
  </si>
  <si>
    <t>07.08.206</t>
  </si>
  <si>
    <t>Conexão</t>
  </si>
  <si>
    <t>AR COMPRIMIDO</t>
  </si>
  <si>
    <t>07.09.000</t>
  </si>
  <si>
    <t>07.09.100</t>
  </si>
  <si>
    <t>07.09.101</t>
  </si>
  <si>
    <t>07.09.102</t>
  </si>
  <si>
    <t>07.09.103</t>
  </si>
  <si>
    <t>07.09.104</t>
  </si>
  <si>
    <t>07.09.105</t>
  </si>
  <si>
    <t>07.09.106</t>
  </si>
  <si>
    <t>07.09.107</t>
  </si>
  <si>
    <t>07.09.108</t>
  </si>
  <si>
    <t>07.09.109</t>
  </si>
  <si>
    <t>07.09.110</t>
  </si>
  <si>
    <t>07.09.111</t>
  </si>
  <si>
    <t>07.09.112</t>
  </si>
  <si>
    <t>07.09.113</t>
  </si>
  <si>
    <t>07.09.114</t>
  </si>
  <si>
    <t>07.09.115</t>
  </si>
  <si>
    <t>07.09.116</t>
  </si>
  <si>
    <t>07.09.117</t>
  </si>
  <si>
    <t>07.09.200</t>
  </si>
  <si>
    <t>07.09.201</t>
  </si>
  <si>
    <t>07.09.202</t>
  </si>
  <si>
    <t>07.09.203</t>
  </si>
  <si>
    <t>07.09.204</t>
  </si>
  <si>
    <t>07.09.205</t>
  </si>
  <si>
    <t>07.09.206</t>
  </si>
  <si>
    <t>07.09.207</t>
  </si>
  <si>
    <t>07.09.208</t>
  </si>
  <si>
    <t>07.09.209</t>
  </si>
  <si>
    <t>07.09.300</t>
  </si>
  <si>
    <t>07.09.301</t>
  </si>
  <si>
    <t>07.09.302</t>
  </si>
  <si>
    <t>07.09.303</t>
  </si>
  <si>
    <t>07.09.304</t>
  </si>
  <si>
    <t>07.10.100</t>
  </si>
  <si>
    <t>07.10.101</t>
  </si>
  <si>
    <t>07.10.102</t>
  </si>
  <si>
    <t>07.10.103</t>
  </si>
  <si>
    <t>07.10.104</t>
  </si>
  <si>
    <t>07.10.105</t>
  </si>
  <si>
    <t>07.10.106</t>
  </si>
  <si>
    <t>07.10.107</t>
  </si>
  <si>
    <t>07.10.108</t>
  </si>
  <si>
    <t>07.10.109</t>
  </si>
  <si>
    <t>07.10.110</t>
  </si>
  <si>
    <t>07.10.111</t>
  </si>
  <si>
    <t>07.10.112</t>
  </si>
  <si>
    <t>07.10.113</t>
  </si>
  <si>
    <t>07.10.114</t>
  </si>
  <si>
    <t>07.10.115</t>
  </si>
  <si>
    <t>07.10.116</t>
  </si>
  <si>
    <t>07.10.117</t>
  </si>
  <si>
    <t>07.10.118</t>
  </si>
  <si>
    <t>07.10.201</t>
  </si>
  <si>
    <t>07.10.200</t>
  </si>
  <si>
    <t>07.10.202</t>
  </si>
  <si>
    <t>07.10.203</t>
  </si>
  <si>
    <t>07.10.204</t>
  </si>
  <si>
    <t>07.10.205</t>
  </si>
  <si>
    <t>07.10.206</t>
  </si>
  <si>
    <t>07.10.207</t>
  </si>
  <si>
    <t>07.10.208</t>
  </si>
  <si>
    <t>07.10.209</t>
  </si>
  <si>
    <t>07.10.300</t>
  </si>
  <si>
    <t>07.10.301</t>
  </si>
  <si>
    <t>Unidade completa de geração de vapor</t>
  </si>
  <si>
    <t>Purgadores</t>
  </si>
  <si>
    <t>Visores</t>
  </si>
  <si>
    <t>Separadores de umidade</t>
  </si>
  <si>
    <t>Válvulas de segurança</t>
  </si>
  <si>
    <t>Unidade completa de geração de ar comprimido</t>
  </si>
  <si>
    <t>07.10.000</t>
  </si>
  <si>
    <t>VÁCUO</t>
  </si>
  <si>
    <t>Anel</t>
  </si>
  <si>
    <t>Unidade completa de geração de vácuo</t>
  </si>
  <si>
    <t>OXIGÊNIO</t>
  </si>
  <si>
    <t>07.11.000</t>
  </si>
  <si>
    <t>07.11.100</t>
  </si>
  <si>
    <t>07.11.101</t>
  </si>
  <si>
    <t>07.11.102</t>
  </si>
  <si>
    <t>07.11.103</t>
  </si>
  <si>
    <t>07.11.104</t>
  </si>
  <si>
    <t>07.11.105</t>
  </si>
  <si>
    <t>07.11.106</t>
  </si>
  <si>
    <t>07.11.107</t>
  </si>
  <si>
    <t>07.11.108</t>
  </si>
  <si>
    <t>07.11.109</t>
  </si>
  <si>
    <t>07.11.110</t>
  </si>
  <si>
    <t>07.11.111</t>
  </si>
  <si>
    <t>07.11.112</t>
  </si>
  <si>
    <t>07.11.113</t>
  </si>
  <si>
    <t>07.11.200</t>
  </si>
  <si>
    <t>07.11.201</t>
  </si>
  <si>
    <t>07.11.202</t>
  </si>
  <si>
    <t>07.11.203</t>
  </si>
  <si>
    <t>07.11.204</t>
  </si>
  <si>
    <t>07.11.205</t>
  </si>
  <si>
    <t>07.11.206</t>
  </si>
  <si>
    <t>07.11.207</t>
  </si>
  <si>
    <t>07.11.208</t>
  </si>
  <si>
    <t>07.11.209</t>
  </si>
  <si>
    <t>07.11.300</t>
  </si>
  <si>
    <t>07.11.301</t>
  </si>
  <si>
    <t>07.12.000</t>
  </si>
  <si>
    <t>CALEFAÇÃO</t>
  </si>
  <si>
    <t>07.13.000</t>
  </si>
  <si>
    <t>CORREIO PNEUMÁTICO</t>
  </si>
  <si>
    <t>Unidade completa de geração de oxigênio</t>
  </si>
  <si>
    <t>INSTALAÇÕES DE PREVENÇÃO E COMBATE A INCÊNDIO</t>
  </si>
  <si>
    <t>PREVENÇÃO E COMBATE A INCÊNDIO</t>
  </si>
  <si>
    <t xml:space="preserve">08.01.000 </t>
  </si>
  <si>
    <t xml:space="preserve">08.01.100 </t>
  </si>
  <si>
    <t>08.01.101</t>
  </si>
  <si>
    <t>08.01.102</t>
  </si>
  <si>
    <t>08.01.103</t>
  </si>
  <si>
    <t>08.01.104</t>
  </si>
  <si>
    <t>08.01.105</t>
  </si>
  <si>
    <t>08.01.106</t>
  </si>
  <si>
    <t>08.01.107</t>
  </si>
  <si>
    <t>08.01.108</t>
  </si>
  <si>
    <t>08.01.109</t>
  </si>
  <si>
    <t>08.01.110</t>
  </si>
  <si>
    <t>08.01.111</t>
  </si>
  <si>
    <t>08.01.112</t>
  </si>
  <si>
    <t>08.01.113</t>
  </si>
  <si>
    <t>08.01.114</t>
  </si>
  <si>
    <t xml:space="preserve">08.01.200 </t>
  </si>
  <si>
    <t>08.01.201</t>
  </si>
  <si>
    <t>08.01.202</t>
  </si>
  <si>
    <t>08.01.203</t>
  </si>
  <si>
    <t>08.01.204</t>
  </si>
  <si>
    <t>08.01.205</t>
  </si>
  <si>
    <t>08.01.206</t>
  </si>
  <si>
    <t>08.01.207</t>
  </si>
  <si>
    <t>08.01.208</t>
  </si>
  <si>
    <t>08.01.209</t>
  </si>
  <si>
    <t>08.01.210</t>
  </si>
  <si>
    <t>08.01.211</t>
  </si>
  <si>
    <t>08.01.212</t>
  </si>
  <si>
    <t>08.01.213</t>
  </si>
  <si>
    <t xml:space="preserve">08.01.300 </t>
  </si>
  <si>
    <t>08.01.301</t>
  </si>
  <si>
    <t>08.01.302</t>
  </si>
  <si>
    <t>08.01.303</t>
  </si>
  <si>
    <t>08.01.304</t>
  </si>
  <si>
    <t>08.01.305</t>
  </si>
  <si>
    <t>08.01.306</t>
  </si>
  <si>
    <t>08.01.307</t>
  </si>
  <si>
    <t>08.01.308</t>
  </si>
  <si>
    <t>08.01.309</t>
  </si>
  <si>
    <t>08.01.310</t>
  </si>
  <si>
    <t>08.01.311</t>
  </si>
  <si>
    <t>08.01.312</t>
  </si>
  <si>
    <t>08.01.313</t>
  </si>
  <si>
    <t xml:space="preserve">08.01.400 </t>
  </si>
  <si>
    <t>08.01.401</t>
  </si>
  <si>
    <t>08.01.402</t>
  </si>
  <si>
    <t>08.01.403</t>
  </si>
  <si>
    <t>08.01.404</t>
  </si>
  <si>
    <t>08.01.405</t>
  </si>
  <si>
    <t>08.01.406</t>
  </si>
  <si>
    <t>08.01.407</t>
  </si>
  <si>
    <t>08.01.408</t>
  </si>
  <si>
    <t>08.01.409</t>
  </si>
  <si>
    <t>08.01.410</t>
  </si>
  <si>
    <t xml:space="preserve">08.01.500 </t>
  </si>
  <si>
    <t>08.01.501</t>
  </si>
  <si>
    <t>08.01.502</t>
  </si>
  <si>
    <t>08.01.503</t>
  </si>
  <si>
    <t>08.01.504</t>
  </si>
  <si>
    <t>08.01.505</t>
  </si>
  <si>
    <t>08.01.506</t>
  </si>
  <si>
    <t>08.01.507</t>
  </si>
  <si>
    <t>08.01.508</t>
  </si>
  <si>
    <t>08.01.509</t>
  </si>
  <si>
    <t>08.01.510</t>
  </si>
  <si>
    <t>08.01.511</t>
  </si>
  <si>
    <t>08.01.512</t>
  </si>
  <si>
    <t>08.01.513</t>
  </si>
  <si>
    <t>08.01.514</t>
  </si>
  <si>
    <t>08.01.515</t>
  </si>
  <si>
    <t>08.01.516</t>
  </si>
  <si>
    <t>08.01.517</t>
  </si>
  <si>
    <t>08.01.518</t>
  </si>
  <si>
    <t>08.01.519</t>
  </si>
  <si>
    <t>08.01.520</t>
  </si>
  <si>
    <t>08.01.521</t>
  </si>
  <si>
    <t>08.01.522</t>
  </si>
  <si>
    <t>08.01.523</t>
  </si>
  <si>
    <t>08.01.524</t>
  </si>
  <si>
    <t>08.01.525</t>
  </si>
  <si>
    <t>pç</t>
  </si>
  <si>
    <t xml:space="preserve"> Anel de borracha</t>
  </si>
  <si>
    <t>Contraflange</t>
  </si>
  <si>
    <t>Toco com flanges</t>
  </si>
  <si>
    <t>Placa de redução</t>
  </si>
  <si>
    <t>Mangueira para incêndio</t>
  </si>
  <si>
    <t>Conexão de latão de alta resistência</t>
  </si>
  <si>
    <t>Adaptador de latão de alta resistência</t>
  </si>
  <si>
    <t>Luva de latão de alta resistência</t>
  </si>
  <si>
    <t>Niple de latão de alta resistência</t>
  </si>
  <si>
    <t>Redução de latão de alta resistência</t>
  </si>
  <si>
    <t>Tampão de latão de alta resistência</t>
  </si>
  <si>
    <t>Esguicho de latão de alta resistência</t>
  </si>
  <si>
    <t>Válvula globo</t>
  </si>
  <si>
    <t>Hidrante de passeio</t>
  </si>
  <si>
    <t>Hidrante de coluna</t>
  </si>
  <si>
    <t>Chave para conexão</t>
  </si>
  <si>
    <t>Roldana para mangueira</t>
  </si>
  <si>
    <t>Suporte para mangueira</t>
  </si>
  <si>
    <t>Abrigo para mangueira</t>
  </si>
  <si>
    <t>Extintor portátil</t>
  </si>
  <si>
    <t>Extintor de carreta</t>
  </si>
  <si>
    <t>Chave de fluxo</t>
  </si>
  <si>
    <t>Carregador de ar</t>
  </si>
  <si>
    <t>SERVIÇOS COMPLEMENTARES</t>
  </si>
  <si>
    <t>ENSAIOS E TESTES</t>
  </si>
  <si>
    <t xml:space="preserve">09.01.000 </t>
  </si>
  <si>
    <t>Ensaios</t>
  </si>
  <si>
    <t xml:space="preserve">09.01.100 </t>
  </si>
  <si>
    <t>09.01.101</t>
  </si>
  <si>
    <t>09.01.102</t>
  </si>
  <si>
    <t>09.01.103</t>
  </si>
  <si>
    <t>09.01.104</t>
  </si>
  <si>
    <t>09.01.105</t>
  </si>
  <si>
    <t>09.01.106</t>
  </si>
  <si>
    <t>09.01.107</t>
  </si>
  <si>
    <t>09.01.108</t>
  </si>
  <si>
    <t>09.01.109</t>
  </si>
  <si>
    <t>09.01.110</t>
  </si>
  <si>
    <t>09.01.111</t>
  </si>
  <si>
    <t>09.01.112</t>
  </si>
  <si>
    <t>Testes</t>
  </si>
  <si>
    <t xml:space="preserve">09.01.200 </t>
  </si>
  <si>
    <t>09.01.201</t>
  </si>
  <si>
    <t>09.01.202</t>
  </si>
  <si>
    <t>Ensaios de solos</t>
  </si>
  <si>
    <t>Ensaios de agregados</t>
  </si>
  <si>
    <t>Ensaios de concreto</t>
  </si>
  <si>
    <t>Ensaios de misturas asfálticas</t>
  </si>
  <si>
    <t>Ensaios de cimento</t>
  </si>
  <si>
    <t>Ensaios de materiais metálicos</t>
  </si>
  <si>
    <t>Ensaios de tubos cerâmicos vidrados</t>
  </si>
  <si>
    <t>Ensaios de tubos e calhas de concreto</t>
  </si>
  <si>
    <t>Ensaios de tijolos e blocos</t>
  </si>
  <si>
    <t>Ensaios de cal</t>
  </si>
  <si>
    <t>Ensaios de água</t>
  </si>
  <si>
    <t>Ensaios de pavimentação</t>
  </si>
  <si>
    <t>Testes de máquinas e equipamentos</t>
  </si>
  <si>
    <t>Provas de carga em fundações</t>
  </si>
  <si>
    <t>09.02.000</t>
  </si>
  <si>
    <t xml:space="preserve"> LIMPEZA DE OBRAS</t>
  </si>
  <si>
    <t>LIGAÇÕES DEFINITIVAS</t>
  </si>
  <si>
    <t xml:space="preserve">09.03.000 </t>
  </si>
  <si>
    <t>SERVIÇOS AUXILIARES E ADMINISTRATIVOS</t>
  </si>
  <si>
    <t>PESSOAL</t>
  </si>
  <si>
    <t xml:space="preserve">10.01.000 </t>
  </si>
  <si>
    <t>Água vb</t>
  </si>
  <si>
    <t xml:space="preserve">09.03.100 </t>
  </si>
  <si>
    <t xml:space="preserve">09.03.200 </t>
  </si>
  <si>
    <t xml:space="preserve">09.03.300 </t>
  </si>
  <si>
    <t xml:space="preserve">09.03.400 </t>
  </si>
  <si>
    <t xml:space="preserve">09.03.500 </t>
  </si>
  <si>
    <t xml:space="preserve">09.03.600 </t>
  </si>
  <si>
    <t xml:space="preserve">09.05.000 </t>
  </si>
  <si>
    <t xml:space="preserve">09.04.000 </t>
  </si>
  <si>
    <t>COMO CONSTRUÍDO (“AS BUILT”)</t>
  </si>
  <si>
    <t>REPROGRAFIA</t>
  </si>
  <si>
    <t>Energia Elétrica</t>
  </si>
  <si>
    <t>Outras</t>
  </si>
  <si>
    <t>Mão-de-Obra</t>
  </si>
  <si>
    <t xml:space="preserve">10.01.100 </t>
  </si>
  <si>
    <t xml:space="preserve">10.01.101 </t>
  </si>
  <si>
    <t>10.01.102</t>
  </si>
  <si>
    <t>10.01.103</t>
  </si>
  <si>
    <t>10.01.104</t>
  </si>
  <si>
    <t>10.01.105</t>
  </si>
  <si>
    <t>10.01.106</t>
  </si>
  <si>
    <t>10.01.107</t>
  </si>
  <si>
    <t>10.01.108</t>
  </si>
  <si>
    <t>10.01.109</t>
  </si>
  <si>
    <t>10.01.110</t>
  </si>
  <si>
    <t>10.01.111</t>
  </si>
  <si>
    <t>10.01.112</t>
  </si>
  <si>
    <t>10.01.113</t>
  </si>
  <si>
    <t>10.01.114</t>
  </si>
  <si>
    <t>10.01.115</t>
  </si>
  <si>
    <t>10.01.116</t>
  </si>
  <si>
    <t>mês</t>
  </si>
  <si>
    <t>Ajudante</t>
  </si>
  <si>
    <t>Almoxarife</t>
  </si>
  <si>
    <t>Apontador</t>
  </si>
  <si>
    <t>Artesão</t>
  </si>
  <si>
    <t>Carpinteiro</t>
  </si>
  <si>
    <t>Contramestre</t>
  </si>
  <si>
    <t>Eletricista</t>
  </si>
  <si>
    <t>Encanador</t>
  </si>
  <si>
    <t>Encarregado</t>
  </si>
  <si>
    <t>Ferreiro</t>
  </si>
  <si>
    <t>Motorista</t>
  </si>
  <si>
    <t>Operador de máquina</t>
  </si>
  <si>
    <t>Pedreiro</t>
  </si>
  <si>
    <t>Pintor</t>
  </si>
  <si>
    <t>Servente</t>
  </si>
  <si>
    <t>Administração</t>
  </si>
  <si>
    <t xml:space="preserve">10.01.200 </t>
  </si>
  <si>
    <t xml:space="preserve">10.01.201 </t>
  </si>
  <si>
    <t>10.01.202</t>
  </si>
  <si>
    <t>10.01.203</t>
  </si>
  <si>
    <t>10.01.204</t>
  </si>
  <si>
    <t>10.01.205</t>
  </si>
  <si>
    <t>10.01.206</t>
  </si>
  <si>
    <t>Capataz</t>
  </si>
  <si>
    <t>Vigia</t>
  </si>
  <si>
    <t>Enfermeiro</t>
  </si>
  <si>
    <t>Médico</t>
  </si>
  <si>
    <t>Auxiliar técnico</t>
  </si>
  <si>
    <t>MATERIAIS</t>
  </si>
  <si>
    <t xml:space="preserve">10.02.000 </t>
  </si>
  <si>
    <t>Materiais de Consumo</t>
  </si>
  <si>
    <t xml:space="preserve">10.02.100 </t>
  </si>
  <si>
    <t xml:space="preserve">10.02.101 </t>
  </si>
  <si>
    <t>Ferramentas</t>
  </si>
  <si>
    <t xml:space="preserve">10.02.200 </t>
  </si>
  <si>
    <t>10.02.102</t>
  </si>
  <si>
    <t>10.02.103</t>
  </si>
  <si>
    <t>de escritório</t>
  </si>
  <si>
    <t>de pronto-socorro</t>
  </si>
  <si>
    <t>de limpeza/higiene</t>
  </si>
  <si>
    <t>MÁQUINAS E EQUIPAMENTOS</t>
  </si>
  <si>
    <t>10.03.000</t>
  </si>
  <si>
    <t>TRANSPORTES</t>
  </si>
  <si>
    <t xml:space="preserve">10.04.000 </t>
  </si>
  <si>
    <t xml:space="preserve">10.03.100 </t>
  </si>
  <si>
    <t xml:space="preserve">10.03.200 </t>
  </si>
  <si>
    <t xml:space="preserve">10.03.300 </t>
  </si>
  <si>
    <t xml:space="preserve">10.03.400 </t>
  </si>
  <si>
    <t xml:space="preserve">10.03.500 </t>
  </si>
  <si>
    <t xml:space="preserve">10.03.600 </t>
  </si>
  <si>
    <t xml:space="preserve">10.03.700 </t>
  </si>
  <si>
    <t>De Terraplenagem</t>
  </si>
  <si>
    <t>De Transporte</t>
  </si>
  <si>
    <t>De Construção Civil</t>
  </si>
  <si>
    <t>De Pavimentação</t>
  </si>
  <si>
    <t>De Topografia</t>
  </si>
  <si>
    <t>De Segurança</t>
  </si>
  <si>
    <t>Outros</t>
  </si>
  <si>
    <t xml:space="preserve">10.04.100 </t>
  </si>
  <si>
    <t xml:space="preserve">10.04.200 </t>
  </si>
  <si>
    <t xml:space="preserve">10.04.300 </t>
  </si>
  <si>
    <t xml:space="preserve">10.04.400 </t>
  </si>
  <si>
    <t>Transporte de Pessoal</t>
  </si>
  <si>
    <t>Transporte Interno</t>
  </si>
  <si>
    <t>Transporte Externo</t>
  </si>
  <si>
    <t>Fretes Especiais</t>
  </si>
  <si>
    <t>SERVIÇOS DE CONSERVAÇÃO E MANUTENÇÃO</t>
  </si>
  <si>
    <t>CONSERVAÇÃO E MANUTENÇÃO</t>
  </si>
  <si>
    <t xml:space="preserve">11.01.000 </t>
  </si>
  <si>
    <t>Arquitetura e Elementos de Urbanismo</t>
  </si>
  <si>
    <t xml:space="preserve">11.01.100 </t>
  </si>
  <si>
    <t xml:space="preserve">11.01.110 </t>
  </si>
  <si>
    <t xml:space="preserve">11.01.120 </t>
  </si>
  <si>
    <t xml:space="preserve">11.01.130 </t>
  </si>
  <si>
    <t xml:space="preserve">11.01.140 </t>
  </si>
  <si>
    <t>Arquitetura</t>
  </si>
  <si>
    <t>Comunicação visual e interiores</t>
  </si>
  <si>
    <t>Paisagismo</t>
  </si>
  <si>
    <t>Pavimentação</t>
  </si>
  <si>
    <t>Fundações e Estruturas</t>
  </si>
  <si>
    <t xml:space="preserve">11.01.200 </t>
  </si>
  <si>
    <t xml:space="preserve">11.01.210 </t>
  </si>
  <si>
    <t xml:space="preserve">11.01.220 </t>
  </si>
  <si>
    <t xml:space="preserve">11.01.230 </t>
  </si>
  <si>
    <t xml:space="preserve">11.01.240 </t>
  </si>
  <si>
    <t xml:space="preserve">11.01.250 </t>
  </si>
  <si>
    <t>Fundações</t>
  </si>
  <si>
    <t>Contenção de maciços de terra</t>
  </si>
  <si>
    <t>Estruturas de concreto</t>
  </si>
  <si>
    <t>Instalações Hidráulicas e Sanitárias</t>
  </si>
  <si>
    <t xml:space="preserve">11.01.300 </t>
  </si>
  <si>
    <t xml:space="preserve">11.01.310 </t>
  </si>
  <si>
    <t xml:space="preserve">11.01.320 </t>
  </si>
  <si>
    <t xml:space="preserve">11.01.330 </t>
  </si>
  <si>
    <t xml:space="preserve">11.01.340 </t>
  </si>
  <si>
    <t xml:space="preserve">11.01.350 </t>
  </si>
  <si>
    <t>Água fria</t>
  </si>
  <si>
    <t>Água quente</t>
  </si>
  <si>
    <t>Drenagem de águas pluviais</t>
  </si>
  <si>
    <t>Esgotos sanitários</t>
  </si>
  <si>
    <t>Resíduos sólidos</t>
  </si>
  <si>
    <t>Instalações Elétricas e Eletrônicas</t>
  </si>
  <si>
    <t xml:space="preserve">11.01.400 </t>
  </si>
  <si>
    <t>11.01.410</t>
  </si>
  <si>
    <t>11.01.420</t>
  </si>
  <si>
    <t>11.01.430</t>
  </si>
  <si>
    <t>11.01.440</t>
  </si>
  <si>
    <t>11.01.450</t>
  </si>
  <si>
    <t>11.01.460</t>
  </si>
  <si>
    <t>11.01.470</t>
  </si>
  <si>
    <t>11.01.480</t>
  </si>
  <si>
    <t>11.01.490</t>
  </si>
  <si>
    <t>11.01.500</t>
  </si>
  <si>
    <t>11.01.510</t>
  </si>
  <si>
    <t>11.01.520</t>
  </si>
  <si>
    <t>11.01.530</t>
  </si>
  <si>
    <t>11.01.540</t>
  </si>
  <si>
    <t>Instalações elétricas</t>
  </si>
  <si>
    <t>Telefonia</t>
  </si>
  <si>
    <t>Detecção e alarme de incêndio</t>
  </si>
  <si>
    <t>Sonorização</t>
  </si>
  <si>
    <t>Relógios sincronizados</t>
  </si>
  <si>
    <t>Antenas coletivas de TV e FM e TV a cabo</t>
  </si>
  <si>
    <t>Circuito fechado de televisão</t>
  </si>
  <si>
    <t>Sistema de supervisão, comando e controle</t>
  </si>
  <si>
    <t>Sistema de cabeamento estruturado</t>
  </si>
  <si>
    <t>Instalações Mecânicas e de Utilidades</t>
  </si>
  <si>
    <t>Instalações mecânicas</t>
  </si>
  <si>
    <t>Instalações de utilidades</t>
  </si>
  <si>
    <t>Instalações de ar condicionado</t>
  </si>
  <si>
    <t>Instalações de ventilação mecânica</t>
  </si>
  <si>
    <t>11.01.600</t>
  </si>
  <si>
    <t>Instalações de Prevenção e Combate a Incêndio</t>
  </si>
  <si>
    <t>Estrutura Metálica Completa</t>
  </si>
  <si>
    <t>07.00.000</t>
  </si>
  <si>
    <t>08.00.000</t>
  </si>
  <si>
    <t>09.00.000</t>
  </si>
  <si>
    <t>10.00.000</t>
  </si>
  <si>
    <t>11.00.000</t>
  </si>
  <si>
    <t>Total</t>
  </si>
  <si>
    <t>16.008.0005.S.CBR.RJ</t>
  </si>
  <si>
    <t xml:space="preserve">LUMINÁRIA TIPO BLOCO AUTÔNOMO COM LEDS INSTALADA NA PAREDE </t>
  </si>
  <si>
    <t>16.008.0006.S.CBR.RJ</t>
  </si>
  <si>
    <t>LUMINÁRIA DE SINALIZAÇÃO DE SAÍDA COM PALAVRA  "SAIDA" - SISTEMA AUTÔNOMO</t>
  </si>
  <si>
    <t>16.008.0007.S.CBR.RJ</t>
  </si>
  <si>
    <t>LUMINÁRIA DE SINALIZAÇÃO DE SAÍDA COM PALAVRA "SAIDA" E IND. DE SENTIDO - SISTEMA AUTÔNOMO</t>
  </si>
  <si>
    <t>06.01.401.01</t>
  </si>
  <si>
    <t>06.01.401.02</t>
  </si>
  <si>
    <t>06.01.401.03</t>
  </si>
  <si>
    <t>LUMINÁRIA TIPO BLOCO AUTÔNOMO COM LEDS INSTALADA NO TETO</t>
  </si>
  <si>
    <t>06.01.401.04</t>
  </si>
  <si>
    <t>16.008.0008.S.CBR.RJ</t>
  </si>
  <si>
    <t>04.02.102.01</t>
  </si>
  <si>
    <t>04.02.102.04</t>
  </si>
  <si>
    <t>04.02.102.05</t>
  </si>
  <si>
    <t>04.02.102.06</t>
  </si>
  <si>
    <t>08.01.517.01</t>
  </si>
  <si>
    <t>Extintor de CO2 6kg</t>
  </si>
  <si>
    <t>08.01.517.02</t>
  </si>
  <si>
    <t>Extintor de AP 10l</t>
  </si>
  <si>
    <t>07.02.202.01</t>
  </si>
  <si>
    <t>07.02.202.02</t>
  </si>
  <si>
    <t>07.02.202.03</t>
  </si>
  <si>
    <t>07.02.202.04</t>
  </si>
  <si>
    <t>Ventilador ar exterior centrífugo em linha, para duto - D=250mm - Ref. TD-1300/250 Silent da Soler&amp;Palau, ou equivalente -  Tensão: 220V-1ø-60Hz</t>
  </si>
  <si>
    <t>Ventilador ar exterior centrífugo em linha, para duto - D=200mm - Ref. TD-1000/200 Silent da Soler&amp;Palau, ou equivalente -  Tensão: 220V-1ø-60Hz</t>
  </si>
  <si>
    <t>Ventilador ar exterior centrífugo em linha, para duto - D=200mm - Ref. TD-800/200 Silent da Soler&amp;Palau, ou equivalente -  Tensão: 220V-1ø-60Hz</t>
  </si>
  <si>
    <t>Ventilador exaustor centrífugo em linha, para duto - D=160mm - Ref. TD-560/160 Mixvent da Soler&amp;Palau, ou equivalente -  Tensão: 220V-1ø-60Hz</t>
  </si>
  <si>
    <t>07.04.101.01</t>
  </si>
  <si>
    <t>07.04.101.02</t>
  </si>
  <si>
    <t>07.04.101.03</t>
  </si>
  <si>
    <t>07.04.101.04</t>
  </si>
  <si>
    <t>Chapa de aço galvanizado #26 para Dutos de ventilação, incluindo fabricação, montagem, instalação e fixação. Ref.: Chapa de aço galvanizado NBR7008 ZC</t>
  </si>
  <si>
    <t>Chapa de aço galvanizado #24 para Dutos de ventilação, incluindo fabricação, montagem, instalação e fixação. Ref.: Chapa de aço galvanizado NBR7008 ZC</t>
  </si>
  <si>
    <t>Chapa de aço galvanizado #22 para Dutos de ventilação, incluindo fabricação, montagem, instalação e fixação. Ref.: Chapa de aço galvanizado NBR7008 ZC</t>
  </si>
  <si>
    <t>Duto flexível sem isolamento térmico - D = 209 mm (8") - Ref.: Multivac Aludec 60</t>
  </si>
  <si>
    <t>Duto flexível sem isolamento térmico - D = 185 mm (7") - Ref.: Multivac Aludec 60</t>
  </si>
  <si>
    <t>Duto flexível sem isolamento térmico - D = 161 mm (6") - Ref.: Multivac Aludec 60</t>
  </si>
  <si>
    <t>Duto flexível sem isolamento térmico - D = 131 mm (5") - Ref.: Multivac Aludec 60</t>
  </si>
  <si>
    <t>Duto flexível sem isolamento térmico - D = 86 mm (3") - Ref.: Multivac Aludec 60</t>
  </si>
  <si>
    <t>07.02.301.01</t>
  </si>
  <si>
    <t>07.02.301.02</t>
  </si>
  <si>
    <t>07.02.301.03</t>
  </si>
  <si>
    <t>07.02.301.04</t>
  </si>
  <si>
    <t>07.02.301.05</t>
  </si>
  <si>
    <t>07.02.301.06</t>
  </si>
  <si>
    <t>07.02.301.07</t>
  </si>
  <si>
    <t>07.02.301.08</t>
  </si>
  <si>
    <t>Fita PP metalizada autoadesiva  - rolo de 50 m x 48 mm - Ref. Multivac</t>
  </si>
  <si>
    <t>Junta Flexível de aço galvanizado e lona de PVC - 7x10x7 cm - Rolo 5 metros.  Ref.: Multivac ou equivalente</t>
  </si>
  <si>
    <t>Grelha de ventilação de alumínio, aletas verticais ajustáveis individualmente, dupla deflexão, com registro e caixa pleno, LxH (250x250)mm - Ref.: Trox VAT-DG</t>
  </si>
  <si>
    <t>Grelha de ventilação de alumínio, aletas verticais ajustáveis individualmente, dupla deflexão, com registro e caixa pleno, LxH (200x200)mm - Ref.: Trox VAT-DG</t>
  </si>
  <si>
    <t>Grelha de ventilação de alumínio, aletas verticais ajustáveis individualmente, dupla deflexão, com registro e caixa pleno, LxH (150x100)mm - Ref.: Trox VAT-DG</t>
  </si>
  <si>
    <t>Difusor redondo em plástico ABS, com disco regulável - Ref.: Ventidec DVK-R, diam.: 200mm</t>
  </si>
  <si>
    <t>Difusor redondo em plástico ABS, com disco regulável - Ref.: Ventidec DVK-R, diam.: 150mm</t>
  </si>
  <si>
    <t>Difusor redondo em plástico ABS, com disco regulável - Ref.: Ventidec DVK-R, diam.: 125mm</t>
  </si>
  <si>
    <t>Tomada de ar exterior com veneziana e tela de proteção, LxH (250x150)mm - Ref.: Trox AWK</t>
  </si>
  <si>
    <t>07.02.303.01</t>
  </si>
  <si>
    <t>07.02.303.02</t>
  </si>
  <si>
    <t>07.02.303.03</t>
  </si>
  <si>
    <t>07.02.303.04</t>
  </si>
  <si>
    <t>07.02.303.05</t>
  </si>
  <si>
    <t>07.02.303.06</t>
  </si>
  <si>
    <t>07.02.410</t>
  </si>
  <si>
    <t>07.02.410.02</t>
  </si>
  <si>
    <t>07.02.410.03</t>
  </si>
  <si>
    <t>07.02.410.04</t>
  </si>
  <si>
    <t>07.02.410.05</t>
  </si>
  <si>
    <t>07.02.410.06</t>
  </si>
  <si>
    <t>07.02.410.07</t>
  </si>
  <si>
    <t>07.02.410.08</t>
  </si>
  <si>
    <t>07.02.410.09</t>
  </si>
  <si>
    <t>Tubo de cobre rígido para refrigeração, esp. Parede 0.79 mm ø1/4", incluindo suportes, solda e acessórios para instalação, com isolamento em espuma elastomérica - ref. Armaflex ou equivalente (ver especificações em memorial executivo).</t>
  </si>
  <si>
    <t>Tubo de cobre rígido para refrigeração, esp. Parede 0.79 mm ø3/8", incluindo suportes, solda e acessórios para instalação, com isolamento em espuma elastomérica - ref. Armaflex ou equivalente (ver especificações em memorial executivo).</t>
  </si>
  <si>
    <t>Tubo de cobre rígido para refrigeração, esp. Parede 0.79 mm ø5/8", incluindo suportes, solda e acessórios para instalação, com isolamento em espuma elastomérica - ref. Armaflex ou equivalente (ver especificações em memorial executivo).</t>
  </si>
  <si>
    <t>07.02.411</t>
  </si>
  <si>
    <t>07.02.411.01</t>
  </si>
  <si>
    <t>07.02.411.02</t>
  </si>
  <si>
    <t>07.02.411.03</t>
  </si>
  <si>
    <t>Fornecimento e instalação de revestimento em Alumínio Corrugado com barreira de vapor, espessura mínima de 0,15 mm, corrugação 3/16". Incluindo cintas, selos e todos os acessórios e insumos para instalação. Utilização: proteção mecânica de interligações frigorígenas externas.</t>
  </si>
  <si>
    <t>Carga de Gás Refrigerante, tipo R-410a. Inclui aferição e ajuste da carga para o equipamento, conforme especificação do seu fabricante. As medições deverão ser organizadas em relatório a ser submetido à fiscalização. Ref.: DuPont, ou equivalente.</t>
  </si>
  <si>
    <t>07.02.700.01</t>
  </si>
  <si>
    <t>07.02.700.02</t>
  </si>
  <si>
    <t>07.02.700.04</t>
  </si>
  <si>
    <t>07.02.700.05</t>
  </si>
  <si>
    <t>07.02.700.06</t>
  </si>
  <si>
    <t>Fornec./passagem de cabo de cobre tetrapolar tipo PP, seção 4x2,5mm², encordoamento classe 5, isolação 750V - 70º, não halogenado,  com conexões, fixações e acessórios - Ref.: Afumex - Prysmian ou equivalente</t>
  </si>
  <si>
    <t>Fornec./passagem de cabo de cobre tetrapolar tipo PP, seção 3x2,5mm², encordoamento classe 5, isolação 750V - 70º, não halogenado,  com conexões, fixações e acessórios - Ref.: Afumex - Prysmian ou equivalente</t>
  </si>
  <si>
    <t>Fornec./passagem de cabo de cobre tetrapolar tipo PP, seção 4x1,5mm², encordoamento classe 5, isolação 750V - 70º, não halogenado,  com conexões, fixações e acessórios - Ref.: Afumex - Prysmian ou equivalente</t>
  </si>
  <si>
    <t>Disjuntor monopolar DIN, curva C, 10A. Ref.: Siemens ou equivalente</t>
  </si>
  <si>
    <t>Fusível (inclui acessórios, base, tampa, parafusos, anel) - 3 A. Ref.: Siemens ou equivalente</t>
  </si>
  <si>
    <t>Controlador digital tipo "timer" programável, com calendário hora-semanal, próprio para instalação em quadro elétrico. Ref.: Modelo RTST-20 da Coel ou equivalente</t>
  </si>
  <si>
    <t>Plaqueta em acrilico para identificação dos equipamentos e quadros na cor preta e letras brancas. Ref.: Afixgraf ou equivalente</t>
  </si>
  <si>
    <t>Tubulação de drenagem de condensado em tubo de PVC soldável para água fria, diâmetro: 3/4" com isolamento térmico em espuma, tipo Elumaflex ou equivalente. Incluindo curvas, conexões, acessórios e suportes para instalação</t>
  </si>
  <si>
    <t>Tubulação de drenagem de condensado em tubo de PVC soldável para água fria, diâmetro: 1" com isolamento térmico em espuma, tipo Elumaflex ou equivalente. Incluindo curvas, conexões, acessórios e suportes para instalação</t>
  </si>
  <si>
    <t>Amortecedor de impacto e vibração, tipo coxim de borracha, dimensões Ø50x50mm, c/ parafuso de ajuste até 3/8", capacidade 150kg. Utilização: unidades de ar exterior e condensadoras minisplit.</t>
  </si>
  <si>
    <t>Fretes, transportes e deslocamentos dos equipamentos a serem instados, incluindo transporte vertical e horizontal até o ponto definitivo de instalação</t>
  </si>
  <si>
    <t>Execução de balanceamento de vazões de ar em todos os difusores e grelhas das redes de dutos, utilizando-se anemômetro digital aferido e com boa precisão. As medições deverão ser organizadas em relatório, a ser submetido a fiscalização..</t>
  </si>
  <si>
    <t>h</t>
  </si>
  <si>
    <t>Start-up global da instalação, incluindo teste hidrostático, compreendendo testes, ajustes, balanceamentos, afierção de válvulas de balanceamento, treinamento de pessoal, programação do sistema, emissão de documentos, projeto "as built", entre outros trâmites necessários ao bom funcionamento da instalação. Deverá ser confeccionado um relatório completo, com todas as medições importantes (subresfriamento, superaquecimento, correntes elétricas, entre outros) a ser submetido à Fiscalização para aprovação.</t>
  </si>
  <si>
    <t>Terminal de ventilação 75mm</t>
  </si>
  <si>
    <t>Caixa de inspeção de esgoto 60x60x80cm c/ tampa de ferro fundido A-25</t>
  </si>
  <si>
    <t>Sifão de copo p/ lavatório 1"-1.1/2"</t>
  </si>
  <si>
    <t>Válvula p/ lavatório 1"</t>
  </si>
  <si>
    <t>Válvula p/ tanque 1.1/2"</t>
  </si>
  <si>
    <t>Curva 90º 75mm</t>
  </si>
  <si>
    <t>Curva 90º 60mm</t>
  </si>
  <si>
    <t>Curva 90º 50mm</t>
  </si>
  <si>
    <t>Tubo de descarga VDE 38mm</t>
  </si>
  <si>
    <t xml:space="preserve">un </t>
  </si>
  <si>
    <t>05.01.201.01</t>
  </si>
  <si>
    <t>05.01.201.02</t>
  </si>
  <si>
    <t>05.01.201.03</t>
  </si>
  <si>
    <t>05.01.201.04</t>
  </si>
  <si>
    <t>05.01.202.01</t>
  </si>
  <si>
    <t>05.01.202.02</t>
  </si>
  <si>
    <t>05.01.203.01</t>
  </si>
  <si>
    <t>05.01.203.02</t>
  </si>
  <si>
    <t>05.01.203.03</t>
  </si>
  <si>
    <t>05.04.316</t>
  </si>
  <si>
    <t>05.04.806</t>
  </si>
  <si>
    <t>05.04.807</t>
  </si>
  <si>
    <t>05.04.808</t>
  </si>
  <si>
    <t>05.04.809</t>
  </si>
  <si>
    <t>05.04.301.01</t>
  </si>
  <si>
    <t>05.04.301.02</t>
  </si>
  <si>
    <t>05.04.301.03</t>
  </si>
  <si>
    <t>05.04.301.04</t>
  </si>
  <si>
    <t>05.04.304.01</t>
  </si>
  <si>
    <t>05.04.304.02</t>
  </si>
  <si>
    <t>05.04.304.03</t>
  </si>
  <si>
    <t>05.04.304.04</t>
  </si>
  <si>
    <t>05.04.305.01</t>
  </si>
  <si>
    <t>05.04.305.02</t>
  </si>
  <si>
    <t>05.04.305.03</t>
  </si>
  <si>
    <t>05.04.305.04</t>
  </si>
  <si>
    <t>05.04.305.05</t>
  </si>
  <si>
    <t>05.04.305.06</t>
  </si>
  <si>
    <t>05.04.305.07</t>
  </si>
  <si>
    <t>05.04.306.01</t>
  </si>
  <si>
    <t>05.04.306.02</t>
  </si>
  <si>
    <t>05.04.306.03</t>
  </si>
  <si>
    <t>05.04.306.04</t>
  </si>
  <si>
    <t>05.04.309.01</t>
  </si>
  <si>
    <t>05.04.309.02</t>
  </si>
  <si>
    <t>05.04.316.01</t>
  </si>
  <si>
    <t>05.04.316.02</t>
  </si>
  <si>
    <t>05.04.316.03</t>
  </si>
  <si>
    <t>05.04.801.01</t>
  </si>
  <si>
    <t>06.01.302.01</t>
  </si>
  <si>
    <t>06.01.304.03</t>
  </si>
  <si>
    <t>06.01.304.04</t>
  </si>
  <si>
    <t>06.01.305.01</t>
  </si>
  <si>
    <t>06.01.305.02</t>
  </si>
  <si>
    <t>06.01.305.03</t>
  </si>
  <si>
    <t>06.01.308.01</t>
  </si>
  <si>
    <t>07.02.700.07</t>
  </si>
  <si>
    <t>07.02.502.01</t>
  </si>
  <si>
    <t>SINAPI 94666</t>
  </si>
  <si>
    <t>SINAPI 89570</t>
  </si>
  <si>
    <t>Fornecimento e instalação Bucha de redução sold. Curta 60 x 50mm</t>
  </si>
  <si>
    <t>Fornecimento e instalação Bucha de redução sold. Curta 75 x 60mm</t>
  </si>
  <si>
    <t>Fornecimento e instalação Joelho de 90° soldavel  25mm</t>
  </si>
  <si>
    <t>Fornecimento e instalação Joelho de 90° soldavel  50mm</t>
  </si>
  <si>
    <t>SINAPI 89362</t>
  </si>
  <si>
    <t>SINAPI 89501</t>
  </si>
  <si>
    <t>05.01.207.01</t>
  </si>
  <si>
    <t>05.01.207.02</t>
  </si>
  <si>
    <t>SINAPI 90373</t>
  </si>
  <si>
    <t>Fornecimento e instalação de joelho de 90° com bucha de latão 25mmX1/2"</t>
  </si>
  <si>
    <t>05.01.207.03</t>
  </si>
  <si>
    <t>SINAPI 89611</t>
  </si>
  <si>
    <t>SINAPI 89597</t>
  </si>
  <si>
    <t>SINAPI 89575</t>
  </si>
  <si>
    <t>Fornecimento e instalação Luva soldavel 75mm</t>
  </si>
  <si>
    <t>Fornecimento e instalação Luva soldavel 60mm</t>
  </si>
  <si>
    <t>Fornecimento e instalação Luva soldavel 50mm</t>
  </si>
  <si>
    <t>05.01.208.01</t>
  </si>
  <si>
    <t>05.01.208.02</t>
  </si>
  <si>
    <t>05.01.208.03</t>
  </si>
  <si>
    <t>Fornecimento e instalação Tê de redução 75mmx60mm</t>
  </si>
  <si>
    <t>Fornecimento e instalação Tê de redução 50mmx25mm</t>
  </si>
  <si>
    <t>Fornecimento e instalação Tê 50mm</t>
  </si>
  <si>
    <t>SINAPI 89628</t>
  </si>
  <si>
    <t>Fornecimento e instalação Te 90° soldavél  60mm</t>
  </si>
  <si>
    <t>SINAPI 89625</t>
  </si>
  <si>
    <t>Fornecimento e instalação Te 90° soldavél  50mm</t>
  </si>
  <si>
    <t>SINAPI 89627</t>
  </si>
  <si>
    <t>SINAPI 94499</t>
  </si>
  <si>
    <t>Fornecimento e instalação Registro de gaveta bruto 2.1/2"</t>
  </si>
  <si>
    <t>SINAPI 94794</t>
  </si>
  <si>
    <t>Fornecimento e instalação registro de gaveta com canopla cromada 1.1/2"</t>
  </si>
  <si>
    <t>05.01.516.01</t>
  </si>
  <si>
    <t>05.01.516.02</t>
  </si>
  <si>
    <t>SINAPI 40729</t>
  </si>
  <si>
    <t>05.01.519.01</t>
  </si>
  <si>
    <t>SINAPI 89711</t>
  </si>
  <si>
    <t>SINAPI 89712</t>
  </si>
  <si>
    <t>SINAPI 89713</t>
  </si>
  <si>
    <t>SINAPI 89714</t>
  </si>
  <si>
    <t>SINAPI 89726</t>
  </si>
  <si>
    <t>Fornecimento e instalação Joelho de 45° PVC Série Normal 40mm</t>
  </si>
  <si>
    <t>SINAPI 89732</t>
  </si>
  <si>
    <t>Fornecimento e instalação Joelho de 45° PVC Série Normal  50mm</t>
  </si>
  <si>
    <t>Fornecimento e instalação Joelho de 45° PVC Série Normal  75mm</t>
  </si>
  <si>
    <t>SINAPI 89739</t>
  </si>
  <si>
    <t>SINAPI 89724</t>
  </si>
  <si>
    <t xml:space="preserve">Fornecimento e instalação Joelho de 90° PVC Série Normal40mm com anel </t>
  </si>
  <si>
    <t>SINAPI 89731</t>
  </si>
  <si>
    <t>Fornecimento e instalação Joelho de 90° PVC Série Normal 50mm</t>
  </si>
  <si>
    <t>SINAPI 89737</t>
  </si>
  <si>
    <t>Fornecimento e instalação Joelho de 90° PVC Série Normal 75mm</t>
  </si>
  <si>
    <t>SINAPI 89797</t>
  </si>
  <si>
    <t>Fornecimento e instalação Junção 75mm</t>
  </si>
  <si>
    <t xml:space="preserve">Fornecimento e instalação Junção 100mm </t>
  </si>
  <si>
    <t>Fornecimento e instalação Junção 75x50mm</t>
  </si>
  <si>
    <t>Fornecimento e instalação junção 100mmx50mm</t>
  </si>
  <si>
    <t>SINAPI 89830</t>
  </si>
  <si>
    <t>Fornecimento e instalação redução excentrica de 75mmx50mm</t>
  </si>
  <si>
    <t>Fornecimento e instalação redução excentrica de 100mmx50mm</t>
  </si>
  <si>
    <t>Fornecimento e instalação Tê 75mm</t>
  </si>
  <si>
    <t>Fornecimento e instalação Tê de redução 100mmx50mm</t>
  </si>
  <si>
    <t>SINAPI 89784</t>
  </si>
  <si>
    <t>SINAPI 89786</t>
  </si>
  <si>
    <t>SINAPI 89708</t>
  </si>
  <si>
    <t>05.06.701.01</t>
  </si>
  <si>
    <t>Chapa Xadrez ASTM A-36 e:3mm</t>
  </si>
  <si>
    <t>Chapa dobrada ASTM A-36 150x100x5,0</t>
  </si>
  <si>
    <t>Chapa dobrada ASTM A-36 150x100x4,25</t>
  </si>
  <si>
    <t>Chapa dobrada ASTM A-36 100x50x4,25</t>
  </si>
  <si>
    <t>Chapa dobrada ASTM A-36 200x50x3,0</t>
  </si>
  <si>
    <t>Chapa dobrada ASTM A-36 150x50x3,0</t>
  </si>
  <si>
    <t>W 310x38,7</t>
  </si>
  <si>
    <t>#8mm</t>
  </si>
  <si>
    <t>#12mm</t>
  </si>
  <si>
    <t>ASTM A-325 12,5mm(com porcas)</t>
  </si>
  <si>
    <t>12,5mm</t>
  </si>
  <si>
    <t>5/16" L=2 3/4"</t>
  </si>
  <si>
    <t>Demolição de contrapiso</t>
  </si>
  <si>
    <t>Remoção de instalações elétricas / lógicas / CFTV</t>
  </si>
  <si>
    <t>Desmontagem e retirada de mobiliário</t>
  </si>
  <si>
    <t>unid.</t>
  </si>
  <si>
    <t>Remoção de unidade condicionadora Split (evaporadora e condensadora), incluindo redes frigorígenas, recolhimento de fluido refrigerante, interligações elétricas, linhas de dreno, bem como todos os insumos, materiais e serviços necessários à execução.</t>
  </si>
  <si>
    <t xml:space="preserve">REMOÇÃO DE VIDRO </t>
  </si>
  <si>
    <t>Remoção de pedriscos</t>
  </si>
  <si>
    <t>Remoção de traves de ferro tubulares</t>
  </si>
  <si>
    <t>Remoção de lixeira circular metálica com montantes de ferro tubulares</t>
  </si>
  <si>
    <t>REMOÇÃO DE PINTURA SOBRE VIDRO(limpeza)</t>
  </si>
  <si>
    <t>04.01.124</t>
  </si>
  <si>
    <t>de gesso acartonado</t>
  </si>
  <si>
    <t>Fornecimento e instalação DE JANELA NOVA A EXECUTAR COM MONTANTES EM FERRO COM DIMENSÕES 120cm x 140cm, COM PINTURA NA COR AZUL, JANELA MAXIMAR COM VIDRO TRANSLÚCIDO</t>
  </si>
  <si>
    <t>Fornecimento e instalação DE JANELA NOVA A EXECUTAR COM MONTANTES EM FERRO COM DIMENSÕES 120cm x 130cm, COM PINTURA NA COR AZUL, COM VIDRO FIXO TRANSLÚCIDO</t>
  </si>
  <si>
    <t>Fornecimento e instalação DE JANELA NOVA A EXECUTAR COM MONTANTES EM FERRO COM DIMENSÕES 120cm x 140cm, COM PINTURA NA COR AZUL,  VIDRO FIXO TRANSLÚCIDO</t>
  </si>
  <si>
    <t>Fornecimento e instalação de barras de apoio retas em aço inox escovado Ø=1.1/2'' comprimento 80cm</t>
  </si>
  <si>
    <t>Fornecimento e instalação de barras de apoio retas em aço inox escovado Ø=1.1/2'' comprimento 70cm</t>
  </si>
  <si>
    <t>Fornecimento e instalação de barras de apoio “U” em aço inox escovado Ø=1.1/2'' comprimento aproximado 30cm</t>
  </si>
  <si>
    <t>Fornecimento e instalação de PORTA COM 1 FOLHA DE CORRER  EM FERRO COM PINTURA NA COR AZUL, PARTE INFERIOR VENEZIANADA PINTURA NA COR AZUL (H=130CM) E PARTE SUPERIOR COM VIDRO FIXO TRANSLÚCIDO (H=84CM) COM PERFIL METÁLICO EM TRILHO DE PORTA DE CORRER, FECHADURA E MAÇANETA</t>
  </si>
  <si>
    <t>Fornecimento e instalação de PORTA COM 1 FOLHA DE ABRIR  EM FERRO COM PINTURA NA COR AZUL, PARTE INFERIOR VENEZIANADA PINTURA NA COR AZUL (H=130CM) E PARTE SUPERIOR COM VIDRO FIXO TRANSLÚCIDO (H=84CM) COM Fechadura com maçaneta e tetra-chave</t>
  </si>
  <si>
    <t>FORNECIMENTO E INSTALAÇÃO DE VENEZIANA EM FERRO COM PINTURA NA COR AZUL SEGUINDO PADRÃO EXISTENTE, DIMENSÕES 125CM X 30CM</t>
  </si>
  <si>
    <t>Fornecimento e instalação de porta de vidro TEMPERADO (LISO 10MM) TRANSPARENTE, pivotante 2 FOLHAS (dimensões 1,50M X 2,10M  conforme projeto -  completas, com todas as ferragens, inclusive puxadores, molas de piso, dobradiças e trincos, e  montantes de alumínio 4”x6”, fixado no piso/teto)</t>
  </si>
  <si>
    <t>Fornecimento e aplicação de película de controle solar - azul</t>
  </si>
  <si>
    <t>Fornecimento e montagem de forro de gesso acartonado</t>
  </si>
  <si>
    <t>Cortineiro em gesso acartonado</t>
  </si>
  <si>
    <t>Fornecimento e instalação de revestimento de placa acústica</t>
  </si>
  <si>
    <t>PINTURA HIDROFUGANTE À BASE DE SILANO-SILOXANO PARA ALVENARIA DE TIJOLINHOS APARENTES</t>
  </si>
  <si>
    <t>Limpeza/preparo de superfície para pintura</t>
  </si>
  <si>
    <t>Fornecimento e instalação de revestimento de piso em granito / mármore acabamento polido</t>
  </si>
  <si>
    <t>Fornecimento e instalação de revestimento de piso em granito / mármore acabamento apicoado</t>
  </si>
  <si>
    <t>Fechamento e recomposição de rasgos em piso</t>
  </si>
  <si>
    <t xml:space="preserve">Bacia convencional com saída horizontal, linha Ravena, cód. P 90 17, fabricante Deca, cor branca </t>
  </si>
  <si>
    <t>Fornecimento e colocação de assento sanitário</t>
  </si>
  <si>
    <t xml:space="preserve">Cuba de louça de embutir oval, cód. L 59.17, fabricante Deca ou equivalente, cor branca </t>
  </si>
  <si>
    <t>Fornecimento e instalação de Torneira para uso geral c/arejador, linha standard, cód. 1152 C39, fabricante Deca ou equivalente, cromada</t>
  </si>
  <si>
    <t>Fornecimento e instalação de sifão cromado</t>
  </si>
  <si>
    <t>Fornecimento e instalação de lavatório pequeno em louça com coluna suspensa, linha Conforto, ref. L510/C510, cor branco, Deca ou equivalente técnico</t>
  </si>
  <si>
    <t>Fornecimento e instalação de Tanque de louça 30 litros, cód. TQ02, fabricante Deca ou equivalente, cor branca.</t>
  </si>
  <si>
    <t>Fornecimento e instalação de Torneira fechamento automático, linha Decamatic, cód. 1173C, fabricante Deca, Decamatic ECO ou equivalente, cromada</t>
  </si>
  <si>
    <t>Fornecimento e instalação de suporte para papel higiênico ABS branco/cinza, ref.480002, linha classic Dixhigiene ou equivalente.</t>
  </si>
  <si>
    <t>Fornecimento e instalação de suporte para papel toalha, ABS branco/cinza, ref.480005, Dixhigiene ou  equivalente.</t>
  </si>
  <si>
    <t>Fornecimento e instalação de suporte sabonete líqüido com reservatório 800ml, ABS branco/cinza, ref.480008, Dixhigiene ou equivalente.</t>
  </si>
  <si>
    <t>Fornecimento e instalação de espelho cristal 5 mm dimensões 60CM X 90CM</t>
  </si>
  <si>
    <t>02.02.111.01</t>
  </si>
  <si>
    <t>SINAPI 97645</t>
  </si>
  <si>
    <t>02.02.130.01</t>
  </si>
  <si>
    <t>SINAPI 97638</t>
  </si>
  <si>
    <t>02.02.140.01</t>
  </si>
  <si>
    <t>SINAPI 97637</t>
  </si>
  <si>
    <t>02.02.140.02</t>
  </si>
  <si>
    <t>SINAPI 97640</t>
  </si>
  <si>
    <t>02.02.170.01</t>
  </si>
  <si>
    <t>02.02.150.01</t>
  </si>
  <si>
    <t>02.02.150.02</t>
  </si>
  <si>
    <t>02.02.150.03</t>
  </si>
  <si>
    <t>UNIDADE VINCULADA AO SERVIÇO:</t>
  </si>
  <si>
    <t>02.02.310.01</t>
  </si>
  <si>
    <t>02.02.322.01</t>
  </si>
  <si>
    <t>03.01.503.01</t>
  </si>
  <si>
    <t>03.01.503.02</t>
  </si>
  <si>
    <t>03.03.201.01</t>
  </si>
  <si>
    <t>03.03.201.02</t>
  </si>
  <si>
    <t>03.03.203.01</t>
  </si>
  <si>
    <t>03.03.203.02</t>
  </si>
  <si>
    <t>03.03.203.03</t>
  </si>
  <si>
    <t>03.03.203.04</t>
  </si>
  <si>
    <t>03.03.203.05</t>
  </si>
  <si>
    <t>03.03.207.01</t>
  </si>
  <si>
    <t>03.03.207.02</t>
  </si>
  <si>
    <t>03.03.207.03</t>
  </si>
  <si>
    <t>03.03.208.01</t>
  </si>
  <si>
    <t>03.03.301.01</t>
  </si>
  <si>
    <t>03.03.303.01</t>
  </si>
  <si>
    <t>03.03.303.02</t>
  </si>
  <si>
    <t>04.01.101.01</t>
  </si>
  <si>
    <t>04.01.102.01</t>
  </si>
  <si>
    <t>04.01.124.01</t>
  </si>
  <si>
    <t>04.01.201.01</t>
  </si>
  <si>
    <t>04.01.201.02</t>
  </si>
  <si>
    <t>04.01.203.01</t>
  </si>
  <si>
    <t>04.01.230.01</t>
  </si>
  <si>
    <t>04.01.230.02</t>
  </si>
  <si>
    <t>04.01.230.03</t>
  </si>
  <si>
    <t>04.01.230.04</t>
  </si>
  <si>
    <t>04.01.249</t>
  </si>
  <si>
    <t>Janelas de ferro</t>
  </si>
  <si>
    <t>02.02.340</t>
  </si>
  <si>
    <t>02.02.340.01</t>
  </si>
  <si>
    <t>02.02.340.02</t>
  </si>
  <si>
    <t>02.02.340.03</t>
  </si>
  <si>
    <t>02.02.340.04</t>
  </si>
  <si>
    <t>02.02.340.05</t>
  </si>
  <si>
    <t>02.02.340.06</t>
  </si>
  <si>
    <t>02.02.340.07</t>
  </si>
  <si>
    <t>04.01.303.01</t>
  </si>
  <si>
    <t>04.01.317</t>
  </si>
  <si>
    <t>Demais Acessórios</t>
  </si>
  <si>
    <t>04.01.317.02</t>
  </si>
  <si>
    <t>04.01.515.01</t>
  </si>
  <si>
    <t>04.01.515.02</t>
  </si>
  <si>
    <t>04.01.515.03</t>
  </si>
  <si>
    <t>04.01.521.01</t>
  </si>
  <si>
    <t>04.01.529</t>
  </si>
  <si>
    <t>Demais tipos</t>
  </si>
  <si>
    <t>04.01.529.01</t>
  </si>
  <si>
    <t>04.01.531.01</t>
  </si>
  <si>
    <t>04.01.532.01</t>
  </si>
  <si>
    <t>04.01.534.01</t>
  </si>
  <si>
    <t>04.01.539.01</t>
  </si>
  <si>
    <t>FORNECIMENTO E INSTALAÇÃO DE faixa fotoluminescente de no mínimo 3 cm de largura E 7CM DE COMPRIMENTO, contrastante com o piso</t>
  </si>
  <si>
    <t>04.01.549</t>
  </si>
  <si>
    <t>Demais revestimentos</t>
  </si>
  <si>
    <t>04.01.553.01</t>
  </si>
  <si>
    <t>04.01.554.01</t>
  </si>
  <si>
    <t>04.01.554.02</t>
  </si>
  <si>
    <t>04.01.569.01</t>
  </si>
  <si>
    <t>04.01.569.02</t>
  </si>
  <si>
    <t>04.01.577.01</t>
  </si>
  <si>
    <t>Selador</t>
  </si>
  <si>
    <t>04.01.577</t>
  </si>
  <si>
    <t>04.01.578</t>
  </si>
  <si>
    <t>04.01.578.01</t>
  </si>
  <si>
    <t>Demais Pinturas</t>
  </si>
  <si>
    <t>Remoções gerias</t>
  </si>
  <si>
    <t>04.01.549.01</t>
  </si>
  <si>
    <t>04.01.549.02</t>
  </si>
  <si>
    <t>04.01.511.01</t>
  </si>
  <si>
    <t>04.01.605.01</t>
  </si>
  <si>
    <t>04.01.605.02</t>
  </si>
  <si>
    <t>04.01.701.01</t>
  </si>
  <si>
    <t>04.01.801.01</t>
  </si>
  <si>
    <t>05.01.206.01</t>
  </si>
  <si>
    <t>05.01.206.02</t>
  </si>
  <si>
    <t>05.01.206.03</t>
  </si>
  <si>
    <t>05.01.209.01</t>
  </si>
  <si>
    <t>05.01.209.02</t>
  </si>
  <si>
    <t>05.01.209.03</t>
  </si>
  <si>
    <t>05.01.209.04</t>
  </si>
  <si>
    <t>05.01.501.01</t>
  </si>
  <si>
    <t>05.01.501.02</t>
  </si>
  <si>
    <t>05.01.503.01</t>
  </si>
  <si>
    <t>05.01.503.02</t>
  </si>
  <si>
    <t>05.01.503.03</t>
  </si>
  <si>
    <t>05.01.503.04</t>
  </si>
  <si>
    <t>05.01.511.01</t>
  </si>
  <si>
    <t>05.01.512.01</t>
  </si>
  <si>
    <t>05.01.512.02</t>
  </si>
  <si>
    <t>05.01.512.03</t>
  </si>
  <si>
    <t>05.01.517.01</t>
  </si>
  <si>
    <t>05.01.517.02</t>
  </si>
  <si>
    <t>05.01.520.01</t>
  </si>
  <si>
    <t>05.01.522.01</t>
  </si>
  <si>
    <t>05.01.608</t>
  </si>
  <si>
    <t>05.01.608.02</t>
  </si>
  <si>
    <t>05.01.608.03</t>
  </si>
  <si>
    <t>05.01.608.04</t>
  </si>
  <si>
    <t>05.01.608.05</t>
  </si>
  <si>
    <t>05.01.608.06</t>
  </si>
  <si>
    <t>05.01.608.07</t>
  </si>
  <si>
    <t>05.01.608.08</t>
  </si>
  <si>
    <t>03.01.246</t>
  </si>
  <si>
    <t>Estaca Raiz</t>
  </si>
  <si>
    <t>Estaqueamento</t>
  </si>
  <si>
    <t>03.01.424.01</t>
  </si>
  <si>
    <t>Eletrocalha perfurada "C"  (com abas) 50 x 50 mm</t>
  </si>
  <si>
    <t>06.01.304.05</t>
  </si>
  <si>
    <t>06.01.304.06</t>
  </si>
  <si>
    <t>06.01.304.07</t>
  </si>
  <si>
    <t>06.01.306.01</t>
  </si>
  <si>
    <t>06.01.306.02</t>
  </si>
  <si>
    <t xml:space="preserve">Fornecimento e instalação de Conduletes Ø 3/4" em PVC, na cor cinza, com tampa </t>
  </si>
  <si>
    <t xml:space="preserve">Fornecimento e instalação de Conduletes Ø 1" em PVC, na cor cinza, com tampa </t>
  </si>
  <si>
    <t xml:space="preserve">Fornecimento e instalação de Conduletes Ø 1 1/4" em PVC, na cor cinza, com tampa </t>
  </si>
  <si>
    <t xml:space="preserve">Fornecimento e instalação de Conduletes Ø 1 1/2" em PVC, na cor cinza, com tampa </t>
  </si>
  <si>
    <t>06.01.306.03</t>
  </si>
  <si>
    <t>06.01.306.04</t>
  </si>
  <si>
    <t>06.01.306.05</t>
  </si>
  <si>
    <t>06.01.306.06</t>
  </si>
  <si>
    <t>Caixa de Piso 140x80mm para 2 dutos de 25x70mm, com adaptador de saída para 2 eletrodutos de ∅25m</t>
  </si>
  <si>
    <t>06.01.306.07</t>
  </si>
  <si>
    <t>06.01.404.01</t>
  </si>
  <si>
    <t>FORNECIMENTO E INSTALAÇÃO DE CABO FLEXÍVEL # 2,5 mm² ( Preto, Verde, Azul ), ISOLAMENTO EM COMPOSTO TERMOFIXO DE BORRACHA HEPR 90° C</t>
  </si>
  <si>
    <t>FORNECIMENTO E INSTALAÇÃO DE CABO FLEXÍVEL # 4,0 mm² ( Preto, Verde, Azul ), ISOLAMENTO EM COMPOSTO TERMOFIXO DE BORRACHA HEPR 90° C</t>
  </si>
  <si>
    <t>FORNECIMENTO E INSTALAÇÃO DE CABO FLEXÍVEL # 16,0 mm² ( Preto, Verde, Azul ), ISOLAMENTO EM COMPOSTO TERMOFIXO DE BORRACHA HEPR 90° C</t>
  </si>
  <si>
    <t>FORNECIMENTO E INSTALAÇÃO DE CABO FLEXÍVEL # 25,0 mm² ( Preto, Verde, Azul ), ISOLAMENTO EM COMPOSTO TERMOFIXO DE BORRACHA HEPR 90° C</t>
  </si>
  <si>
    <t>06.01.305.04</t>
  </si>
  <si>
    <t>Luminária quadrada de embutir em forro de gesso ou modulado de perfil "T" de aba de 25mm com barra de led de 31W e com emissão de luz na cor branco neutro 4000K (±200). Corpo em chapa de aço tratada com acabamento em pintura eletrostática na cor branca. Difusor translúcido. Fluxo luminoso 3.746lm | eficácia luminosa 120lm/W | IRC&gt;80 | driver de corrente: 700mA | IP20.  Ref.: minotauro ME premium da itaim ou equivalentes técnicos</t>
  </si>
  <si>
    <t>Luminária de embutir em forro de gesso ou modulado com led de 19W e emissão de luz na cor branco neutro 4000K (±200). Aba em polímero injetado na cor branca. Refletor em chapa de aço com pintura eletrostática na cor branca. Difusor recuado translúcido. Fluxo luminoso 1.900lm | eficácia luminosa 100lm/W | IRC&gt;80 | driver 500mA | IP20. Ref.: DORAH-E-MC da itaim ou equivalentes técnicos</t>
  </si>
  <si>
    <t>Luminária retangular de embutir em forro de gesso ou modulado com perfil "T" de aba 25mm, com barra de led 17W e emissão de luz na cor branco neutro 4000K (±200). Corpo e aba em chapa de aço em pintura na cor branca. Difusor translúcido. Fluxo luminoso 1.566lm | eficácia luminosa 92lm/W | driver de corrente 350mA. Ref.: minotauro 2PE premium</t>
  </si>
  <si>
    <t>Fornecimento e instalação de sensores de presença infravermelhos para fixação no teto.</t>
  </si>
  <si>
    <t>Fornecimento e instalação de Plug's Macho e Fêmea 2P+T 10A branco, com rabicho de 1,5m de cabo PP #3x2,5mm². Ref. 6158 01 e 6158 04 Pial ou equivalente técnico. Para luminárias instaladas no forro.</t>
  </si>
  <si>
    <t>06.01.401.05</t>
  </si>
  <si>
    <t>06.01.401.06</t>
  </si>
  <si>
    <t>06.01.401.07</t>
  </si>
  <si>
    <t>06.01.401.08</t>
  </si>
  <si>
    <t>06.01.401.09</t>
  </si>
  <si>
    <t>Fornecimento e instalação de módulo de tomada padrão brasileiro na cor preta 10 A / 250 V para instalação em caixa de piso . Ref.: Tramontina, Pial Legrand ou equivalentes técnicos.</t>
  </si>
  <si>
    <t>06.01.404.02</t>
  </si>
  <si>
    <t>06.01.404.03</t>
  </si>
  <si>
    <t>06.01.404.04</t>
  </si>
  <si>
    <t>Interruptor com 2 teclas simples,10A.  Ref.: Tramontina, Pial Legrand ou equivalentes técnicos.</t>
  </si>
  <si>
    <t>Interruptor com 3 teclas simples,10A.  Ref.: Tramontina, Pial Legrand ou equivalentes técnicos.</t>
  </si>
  <si>
    <t>06.01.403.01</t>
  </si>
  <si>
    <t>06.01.403.02</t>
  </si>
  <si>
    <t>06.01.403.03</t>
  </si>
  <si>
    <t>Fornecimento e Instalação de Alarme de Sinalização de Emergência para Sanitário - sinalização sonora e visual</t>
  </si>
  <si>
    <t>Fornecimento e Instalação de Sistema de proteção. Incluso: Protetor contra surto (F) 20kA/275 V com 1 metro de cabos flexíveis de bitola #16mm². Ref.: SPW275-20 da WEG ou equivalentes técnicos.</t>
  </si>
  <si>
    <t>Fornecimento e Instalação de 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</si>
  <si>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Fornecimento e Instalação de Gerenciador de Cabo com Velcro padrão 19", c/ conexões, fixações e acessórios. Ref: Carthom's ou equivalentes técnicos</t>
  </si>
  <si>
    <t>Fornecimento e Instalação de Régua c/ 04 tomadas 2P+T 10A/250VCA (NBR14136) p/ fixação em Rack padrão 19", altura 1U, c/ conexões, fixações e acessórios. Ref: Carthom's ou equivalentes técnicos</t>
  </si>
  <si>
    <t>Fornecimento e Instalação de Switch c/ 24 portas, categoria 5e, 19"x1U, c/ conexões, fixações e acessórios. Ref:: FURUKAWA ou equivalentes técnicos</t>
  </si>
  <si>
    <t>Fornecimento e Instalação de Voice Panel de 30 Portas, c/ conexões, fixações e acessórios. Ref:: FURUKAWA ou equivalentes técnicos</t>
  </si>
  <si>
    <t>Fornecimento e Instalação de Patch Pannel c/ 24 portas, categoria 5e, 19"x1U, c/ conexões, fixações e acessórios. Ref:: RoHS da FURUKAWA ou equivalentes técnicos</t>
  </si>
  <si>
    <t>Fornecimento e Intalação de Bandeja 1u com fixação frontal em Rack padrão 19" Ref: Carthom's ou equivalentes técnicos</t>
  </si>
  <si>
    <t>Fornecimento e Instalação de Patch Cord RJ-45/RJ-45 de 1,5m, categoria 5e. Ref: FURUKAWA ou equivalentes técnicos [patch cord para uso interno do rack]</t>
  </si>
  <si>
    <r>
      <t xml:space="preserve">Fornecimento e Instalação de </t>
    </r>
    <r>
      <rPr>
        <b/>
        <sz val="10"/>
        <rFont val="Arial"/>
        <family val="2"/>
      </rPr>
      <t>Conector RJ-45 Fêmea</t>
    </r>
    <r>
      <rPr>
        <sz val="10"/>
        <rFont val="Arial"/>
        <family val="2"/>
      </rPr>
      <t>, categoria 5e, inclusive espelho e moldura para tomada. Ref: FURUKAWA ou equivalentes técnicos</t>
    </r>
  </si>
  <si>
    <t>Fornecimento e Instalação de Patch Cord RJ-45/RJ-45 de 2,5m, categoria 5e. Ref: FURUKAWA ou equivalentes técnicos [patch cord para ligação de equipamentos aos pontos no piso/parede]</t>
  </si>
  <si>
    <t>Fornecimento de Testes: Relatório de Certificação dos Cabos de Lógica dos Terminais de Rede a ser entregue em uma cópia plotada e uma em mídia digital (1 cópia para a GIMAT) com os dados especificados em memorial para Cabo UTP 4 pares Cat5e / 24AWG.</t>
  </si>
  <si>
    <t>Fornecimento e Instalação de DG de Padrão Telebrás Nº 3: 400x400x120mm, de Embutir ou Sobrepor conf. Projeto, c/ conexões, fixações e acessórios. Ref: Cemar ou equivalentes técnicos</t>
  </si>
  <si>
    <t>Fornecimento e Instalação barramento de cobre para aterramento padrão Telebrás c/ conexões, fixações e acessórios.. Ref: Bargoa ou equivalentes técnicos</t>
  </si>
  <si>
    <t>Fornecimento e Instalação de Bastidor para 10 Blocos M10, c/ conexões, fixações e acessórios. Ref: Bargoa ou equivalentes técnicos</t>
  </si>
  <si>
    <t>Fornecimento e Instalação de Bloco M10, c/ conexões, fixações e acessórios. Ref: Bargoa ou equivalentes técnicos</t>
  </si>
  <si>
    <t>Fornecimento e Instalação de Anel Guia AGS 1 c/ conexões, fixações e acessórios. Ref: Bargoa ou equivalentes técnicos</t>
  </si>
  <si>
    <t>Fornecimento e Instalação de Braçadeira BC-1 c/ conexões, fixações e acessórios. Ref: Bargoa ou equivalentes técnicos</t>
  </si>
  <si>
    <t>Fornecimento e Instalação de cabo telefônico CI50-20 - 20 pares</t>
  </si>
  <si>
    <t>06.09.012</t>
  </si>
  <si>
    <t>06.09.012.01</t>
  </si>
  <si>
    <t>06.09.012.02</t>
  </si>
  <si>
    <t>06.09.012.03</t>
  </si>
  <si>
    <t>06.09.012.04</t>
  </si>
  <si>
    <t>06.09.012.05</t>
  </si>
  <si>
    <t>06.09.012.06</t>
  </si>
  <si>
    <t>06.09.012.07</t>
  </si>
  <si>
    <t>06.09.012.08</t>
  </si>
  <si>
    <t>06.09.012.09</t>
  </si>
  <si>
    <t>06.09.012.10</t>
  </si>
  <si>
    <t>06.09.012.11</t>
  </si>
  <si>
    <t>06.09.012.12</t>
  </si>
  <si>
    <t>06.09.012.13</t>
  </si>
  <si>
    <t>06.09.012.14</t>
  </si>
  <si>
    <t>com 1 posto para interruptor simples e  1 posto para tomada 2P+T 20A.  Ref.: Tramontina, Pial Legrand ou equivalentes técnicos.</t>
  </si>
  <si>
    <t>06.01.308.02</t>
  </si>
  <si>
    <t>06.01.308.03</t>
  </si>
  <si>
    <t>06.01.308.04</t>
  </si>
  <si>
    <t>06.01.308.05</t>
  </si>
  <si>
    <t>06.01.308.06</t>
  </si>
  <si>
    <t>06.01.308.07</t>
  </si>
  <si>
    <t>06.01.308.08</t>
  </si>
  <si>
    <t>06.01.312</t>
  </si>
  <si>
    <t>Demais materiais</t>
  </si>
  <si>
    <t>06.01.312.01</t>
  </si>
  <si>
    <t>06.01.312.02</t>
  </si>
  <si>
    <t>06.01.312.03</t>
  </si>
  <si>
    <t>06.01.312.04</t>
  </si>
  <si>
    <t>06.01.312.05</t>
  </si>
  <si>
    <t>06.01.312.06</t>
  </si>
  <si>
    <t>06.01.312.07</t>
  </si>
  <si>
    <t>06.01.312.08</t>
  </si>
  <si>
    <t>06.01.403.04</t>
  </si>
  <si>
    <t>06.09.002.01</t>
  </si>
  <si>
    <t>06.09.002.02</t>
  </si>
  <si>
    <t>06.09.002.03</t>
  </si>
  <si>
    <t>06.09.002.04</t>
  </si>
  <si>
    <t>06.09.006.01</t>
  </si>
  <si>
    <t>06.09.006.02</t>
  </si>
  <si>
    <t>06.09.006.03</t>
  </si>
  <si>
    <t>07.02.420</t>
  </si>
  <si>
    <t>07.02.421</t>
  </si>
  <si>
    <t>07.02.421.01</t>
  </si>
  <si>
    <t>07.02.421.02</t>
  </si>
  <si>
    <t>07.02.700.08</t>
  </si>
  <si>
    <t>07.02.700.09</t>
  </si>
  <si>
    <t>07.02.700.10</t>
  </si>
  <si>
    <t>07.02.700.11</t>
  </si>
  <si>
    <t>07.02.700.12</t>
  </si>
  <si>
    <t>Limpeza final de Obra</t>
  </si>
  <si>
    <t>09.02.001</t>
  </si>
  <si>
    <t>SINAPI 94963</t>
  </si>
  <si>
    <t>04.01.511.02</t>
  </si>
  <si>
    <t>SINAPI 98671</t>
  </si>
  <si>
    <t>SINAPI 98673</t>
  </si>
  <si>
    <t>SINAPI 87893</t>
  </si>
  <si>
    <t>SINAPI 96135</t>
  </si>
  <si>
    <t>SINAPI 88489</t>
  </si>
  <si>
    <t>SINAPI 98557</t>
  </si>
  <si>
    <t>SINAPI 98567</t>
  </si>
  <si>
    <t>SINAPI 94683</t>
  </si>
  <si>
    <t>SINAPI 94681</t>
  </si>
  <si>
    <t>SINAPI 94679</t>
  </si>
  <si>
    <t>SINAPI 89748</t>
  </si>
  <si>
    <t>SINAPI 89728</t>
  </si>
  <si>
    <t>Aço CA 50 6,3mm</t>
  </si>
  <si>
    <t>Aço CA 50 8,0mm</t>
  </si>
  <si>
    <t>Aço CA 50 10,0mm</t>
  </si>
  <si>
    <t>Aço CA 50 12,5mm</t>
  </si>
  <si>
    <t>Aço CA 60 5,0mm</t>
  </si>
  <si>
    <t>03.01.503.03</t>
  </si>
  <si>
    <t>03.01.503.04</t>
  </si>
  <si>
    <t>03.01.503.05</t>
  </si>
  <si>
    <t>SINAPI 92433</t>
  </si>
  <si>
    <t>SINAPI 94971</t>
  </si>
  <si>
    <t>03.01.502.01</t>
  </si>
  <si>
    <t>Forma de Madeira</t>
  </si>
  <si>
    <t>03.01.504.01</t>
  </si>
  <si>
    <t>Concreto Fck=25MPA</t>
  </si>
  <si>
    <t>SINAPI 98679</t>
  </si>
  <si>
    <t>SINAPI 98689</t>
  </si>
  <si>
    <t>SINAPI 73948/002</t>
  </si>
  <si>
    <t>SINAPI 96114</t>
  </si>
  <si>
    <t>Fornecimento e instalação de Bolsa de ligação p/ vaso sanitário 1 1/2" (40mm)</t>
  </si>
  <si>
    <t>SINAPI 92000</t>
  </si>
  <si>
    <t>SINAPI 92001</t>
  </si>
  <si>
    <t>21.002.0001.S.CBR.RJ</t>
  </si>
  <si>
    <t>SINAPI 91959</t>
  </si>
  <si>
    <t>SINAPI 91967</t>
  </si>
  <si>
    <t>16.006.0002.S.CBR.RJ</t>
  </si>
  <si>
    <t>SINAPI 95469</t>
  </si>
  <si>
    <t>SINAPI 95472</t>
  </si>
  <si>
    <t>SINAPI 86872</t>
  </si>
  <si>
    <t>SINAPI 86886</t>
  </si>
  <si>
    <t>SINAPI 86881</t>
  </si>
  <si>
    <t>Fornecimento e instalação de rabicho metal</t>
  </si>
  <si>
    <t>SINAPI 95544</t>
  </si>
  <si>
    <t>SINAPI 95547</t>
  </si>
  <si>
    <t>05.04.310.01</t>
  </si>
  <si>
    <t>Abertura de rasgo em pisos para serviços hidráulicos / elétricos</t>
  </si>
  <si>
    <t>04.01.511.03</t>
  </si>
  <si>
    <t>02.02.150.04</t>
  </si>
  <si>
    <t>02.02.150.05</t>
  </si>
  <si>
    <t>SINAPI 85421</t>
  </si>
  <si>
    <t>SINAPI 97665</t>
  </si>
  <si>
    <t>SINAPI 97664</t>
  </si>
  <si>
    <t>W 200x26,6</t>
  </si>
  <si>
    <t>SINAPI 93653</t>
  </si>
  <si>
    <t>SINAPI 98307</t>
  </si>
  <si>
    <t>06.09.007.01</t>
  </si>
  <si>
    <t xml:space="preserve">FORNECIMENTO E INSTALAÇÃO DE ELETRODUTO ø1.1/4" CORRUGADO (HELICOIDAL) DE PEAD (POLIETILENO DE ALTA DENSIDADE) FLEXÍVEL, NA COR PRETA, DE SEÇÃO CIRCULAR, INCLUSIVE CONEXÕES: </t>
  </si>
  <si>
    <t>06.01.401.10</t>
  </si>
  <si>
    <t>Fornecimento e Instalação de Luminária Hermética com IP54, com corpo e grade de proteção em liga de alumínio silício, com soquete E27 para 01 lâmpada Bulbo LED 12W, com vedação e parafusos em aço inox . Ref: IPTP-26 grade da Wetzel ou equivalentes técnicos</t>
  </si>
  <si>
    <t xml:space="preserve">Fornecimento e Instalação de lâmpada Bulbo LED 12W, base E27, temperatura de cor 6500K. Ref.: 433898 da Brilia ou equivalentes técnicos. </t>
  </si>
  <si>
    <t>Fornecimento e Instalação de Bloco Autônomo LED 35W, com IP54 e autonomia superior a 3 horas. Ref.: ILED40-PT da Ilumac ou equivalentes técnicos</t>
  </si>
  <si>
    <t>06.01.401.11</t>
  </si>
  <si>
    <t>Fornecimento e Instalação Relé Fotoelétrico IP54 (ou superior) completo com base e com regulação de sensibilidade. Ref.: FCR2TF da Exatron ou equivalentes técnicos</t>
  </si>
  <si>
    <t>06.01.401.12</t>
  </si>
  <si>
    <t>Quadro de distribuição de sobrepor (500x600x150mm) com 1 módulo para disjuntor Geral de até 125A, 3 módulos com trilho DIN com 24 espaços e 1 módulo para barra de Terra e Neutro. Incluso Porta interna perfis verticais com trilhos DIN - Referência: TTW01-QD da WEG ou equivalentes técnicos.</t>
  </si>
  <si>
    <t>03.02.132.01</t>
  </si>
  <si>
    <t>03.02.132.02</t>
  </si>
  <si>
    <t>03.02.132.03</t>
  </si>
  <si>
    <t>03.02.132.04</t>
  </si>
  <si>
    <t>03.02.132.05</t>
  </si>
  <si>
    <t>03.02.133.01</t>
  </si>
  <si>
    <t>03.02.133.02</t>
  </si>
  <si>
    <t>LASTRO DE CONCRETO MAGRO</t>
  </si>
  <si>
    <t>03.01.427</t>
  </si>
  <si>
    <t>Aço CA 50 16,0mm</t>
  </si>
  <si>
    <t>PLACAS DE SEGURANÇA (CUIDADO, RISCO, DE CHOQUE  ELÉTRICO) - PLACA EM CHAPA DE AÇO #20 ESPESSURA 0,95mm GALVANIZADA. FUNDO COM PINTURA AUTOMOTIVA NA COR BRANCA, REF.. MUSELL 9.5 PICTOGRAMA E FAIXA TRIANGULAR SERIGRAFADO NA COR PRETA, REF. MUSELL N1.0 E FUNDO SERIGRAFADO NA COR AMARELA, REF. MUSELL 5Y 8/12  GILL SANS MT EM NEGRITO, TAMANHO 17mm, FOTOLUMINESCENTE. FIXADO POR FITA DUPLA FACE DE ESPUMA ACRÍLICA DE CÉLULA FECHADA COM ADESIVO ACRÍLICO, 1,1mm DE ESPESSURA COM LINER DE FILME, REF. VHB-4950 3M OU EQUIVALENTE.  (DIMENSÃO 20X20cm) - TEXTO CONFORME NBR13434</t>
  </si>
  <si>
    <t>Concreto, inclusive armadura 20 mpa</t>
  </si>
  <si>
    <t>03.02.121.01</t>
  </si>
  <si>
    <t>SINAPI 94968</t>
  </si>
  <si>
    <t>06.01.402.01</t>
  </si>
  <si>
    <t>03.01.503.06</t>
  </si>
  <si>
    <t>FORNECIMENTO E INSTALAÇÃO DE PORTA DE ABRIR EM ALUMÍNIO ANODIZADO, DIMENSÕES 80CM X 210CM, NA COR BRANCA, 01 FOLHA, COM VENEZIANA CONFORME PROJETO</t>
  </si>
  <si>
    <t>FORNECIMENTO E INSTALAÇÃO DE PORTA DE ABRIR EM ALUMÍNIO ANODIZADO, DIMENSÕES 140CM X 235CM, NA COR VERMELHA, 02 FOLHAS, COM VENEZIANA CONFORME PROJETO</t>
  </si>
  <si>
    <t>04.01.218.01</t>
  </si>
  <si>
    <t>04.01.218.02</t>
  </si>
  <si>
    <t>JANELA VENEZIANA TIPO CHICANA EM AÇO L 1/8"X2" A 1/16"X2", DIMENSÕES 135CM X 150CM E PEITORIL 140CM, COR BRANCA, COM TELA METÁLICA INSTALADA NO LADO EXTERNO #10mm, CONFORME PADRÃO EXIGIDO PELA NTD 6.05 DA CEB</t>
  </si>
  <si>
    <t>JANELA VENEZIANA TIPO CHICANA EM AÇO L 1/8"X2" A 1/16"X2", DIMENSÕES 196CM X 150CM E PEITORIL 35CM, COR BRANCA, COM TELA METÁLICA INSTALADA NO LADO EXTERNO #10mm, CONFORME PADRÃO EXIGIDO PELA NTD 6.05 DA CEB</t>
  </si>
  <si>
    <t>04.01.209.04</t>
  </si>
  <si>
    <t>04.01.209.05</t>
  </si>
  <si>
    <t>GRADE METÁLICA DE PROTEÇÃO E ACESSO, COM 2 FOLHAS LATERAIS FIXAS E 1 FOLHA CENTRAL DE ABRIR; E TELA METÁLICA DE #50mm, DIMENSÕES 160CM X 140CM E PEITORIL 30CM, CONFORME PROJETO. DEVE POSSUIR PLACA DE ADVERTÊNCIA CENTRALIZADA, CONFORME PADRÃO EXIGIDO PELA NTD 6.05 DA CEB(DESENHO 39) E ABERTURA PARA ACIONAMENTO DA CHAVE SECCIONADORA</t>
  </si>
  <si>
    <t>GRADE METÁLICA DE PROTEÇÃO E ACESSO, COM 2 FOLHAS LATERAIS FIXAS E 1 FOLHA CENTRAL DE ABRIR; E TELA METÁLICA DE #50mm, DIMENSÕES 210CM X 140CM E PEITORIL 30CM, CONFORME PROJETO. DEVE POSSUIR PLACA DE ADVERTÊNCIA CENTRALIZADA, CONFORME PADRÃO EXIGIDO PELA NTD 6.05 DA CEB(DESENHO 39) E ABERTURA PARA ACIONAMENTO DA CHAVE SECCIONADORA</t>
  </si>
  <si>
    <t>04.01.209.06</t>
  </si>
  <si>
    <t>04.01.209.07</t>
  </si>
  <si>
    <t>04.01.561.01</t>
  </si>
  <si>
    <t>04.01.561.02</t>
  </si>
  <si>
    <t>PVA</t>
  </si>
  <si>
    <t>04.01.566.01</t>
  </si>
  <si>
    <t>Pintura com VERNIZ Epóxi em ESTRUTURA EM CONCRETO NA COR NATURAL, com duas demãos, incluindo emassamento e lixamento</t>
  </si>
  <si>
    <t>04.01576.01</t>
  </si>
  <si>
    <t>SINAPI 79466</t>
  </si>
  <si>
    <t>Fornecimento e instalação de revestimento de piso cimentado desempenado</t>
  </si>
  <si>
    <t>09.04.001</t>
  </si>
  <si>
    <t>"AS BUILT"</t>
  </si>
  <si>
    <t>un/m²</t>
  </si>
  <si>
    <t>Emulsões Hidroasfálticas</t>
  </si>
  <si>
    <t>SINAPI 90809</t>
  </si>
  <si>
    <t>Tipo "Hélice"</t>
  </si>
  <si>
    <t>02.01.107</t>
  </si>
  <si>
    <t>SERVIÇOS INICIAIS E INSTALAÇÕES PROVISÓRIAS</t>
  </si>
  <si>
    <t>02.01.107.01</t>
  </si>
  <si>
    <t>02.001.0001.S.CBR.RJ</t>
  </si>
  <si>
    <t>Mobilização e desmobilização de pessoal, materiais e equipamentos</t>
  </si>
  <si>
    <t>02.01.107.02</t>
  </si>
  <si>
    <t>02.002.0003.S.CBR.RJ</t>
  </si>
  <si>
    <t>Elaboração de Plano de Gestão de Resíduos</t>
  </si>
  <si>
    <t>und</t>
  </si>
  <si>
    <t>SINAPI 96544 + SINAPI 32</t>
  </si>
  <si>
    <t>SINAPI 96545 + SINAPI 33</t>
  </si>
  <si>
    <t>SINAPI 96546 + SINAPI 34</t>
  </si>
  <si>
    <t>SINAPI 96543 + SINAPI 39</t>
  </si>
  <si>
    <t>SINAPI 96543 + SINAPI 40</t>
  </si>
  <si>
    <t>UNIDADE VINCULADA AO SERVIÇO.:</t>
  </si>
  <si>
    <t>Cálculo do BDI* (Benefícios e Despesas Indiretas)</t>
  </si>
  <si>
    <t>Valores Referenciais adotado pela UNB**</t>
  </si>
  <si>
    <t>Administração Central (A)</t>
  </si>
  <si>
    <t>Despesas Financeiras (B)</t>
  </si>
  <si>
    <t>Seguros (S) + Garantia (C)</t>
  </si>
  <si>
    <t>ISS (D1)***</t>
  </si>
  <si>
    <t>PIS (D2)***</t>
  </si>
  <si>
    <t>COFINS (D3)***</t>
  </si>
  <si>
    <t>Lucro (E)</t>
  </si>
  <si>
    <t xml:space="preserve">Riscos (R) </t>
  </si>
  <si>
    <t>CPRB (T)****</t>
  </si>
  <si>
    <t>Fórmula do BDI</t>
  </si>
  <si>
    <t>Observações</t>
  </si>
  <si>
    <t>* O cálculo do BDI segue a metodologia estabelecida na Resolução do Decanato de Administração Nº0013/2016</t>
  </si>
  <si>
    <t>** Valores Referenciais dados pelo Acórdão 2622/2013 - TCU - Plenário.</t>
  </si>
  <si>
    <t>*** Os valores de D1, D2 e D3 considerados na fórmula foram obtidos a partir da Resolução do Decanato de Administração Nº0013/2016</t>
  </si>
  <si>
    <t>**** Conforme orientações do TCU, publicadas no guia ORIENTAÇÕES PARA ELABORAÇÃO DE PLANILHAS ORÇAMENTÁRIAS DE OBRAS PÚBLICAS, a CPRB (Contribuição Previdenciária Sobre a Receita Bruta) deve ser incluída no cálculo do BDI de orçamentos que consideram a desoneração da folha de pagamentos.</t>
  </si>
  <si>
    <t>ORÇAMENTO RESUMIDO</t>
  </si>
  <si>
    <t>Item</t>
  </si>
  <si>
    <t>TOTAL GERAL</t>
  </si>
  <si>
    <t xml:space="preserve">INCIDÊNCIA </t>
  </si>
  <si>
    <t>COM BDI</t>
  </si>
  <si>
    <t xml:space="preserve"> (%)</t>
  </si>
  <si>
    <t>Total:</t>
  </si>
  <si>
    <t>MAPA DE COTAÇÃO</t>
  </si>
  <si>
    <t>MÉDIA</t>
  </si>
  <si>
    <t>COTAÇÕES</t>
  </si>
  <si>
    <t>EMPRESA 1</t>
  </si>
  <si>
    <t>PREÇO 1</t>
  </si>
  <si>
    <t>EMPRESA 2</t>
  </si>
  <si>
    <t>PREÇO 2</t>
  </si>
  <si>
    <t>EMPRESA 3</t>
  </si>
  <si>
    <t>PREÇO 3</t>
  </si>
  <si>
    <t>MAT</t>
  </si>
  <si>
    <t>UN</t>
  </si>
  <si>
    <t>COMPOSIÇÕES UNITÁRIAS</t>
  </si>
  <si>
    <t>CÓDIGO</t>
  </si>
  <si>
    <t>DESCRIÇÃO</t>
  </si>
  <si>
    <t>CLASS</t>
  </si>
  <si>
    <t>UNIDADE</t>
  </si>
  <si>
    <t>COEF.</t>
  </si>
  <si>
    <t>PREÇO(R$)</t>
  </si>
  <si>
    <t>SER.CG</t>
  </si>
  <si>
    <t>H</t>
  </si>
  <si>
    <t>SINAPI 88316</t>
  </si>
  <si>
    <t>SINAPI 5824</t>
  </si>
  <si>
    <t>CAMINHÃO TOCO, PBT 16.000 KG, CARGA ÚTIL MÁX. 10.685 KG, DIST. ENTRE EIXOS 4,8 M, POTÊNCIA 189 CV, INCLUSIVE CARROCERIA FIXA ABERTA DE MADEIRA P/ TRANSPORTE GERAL DE CARGA SECA, DIMEN. APROX. 2,5 X 7,00 X 0,50M</t>
  </si>
  <si>
    <t>MAT.</t>
  </si>
  <si>
    <t>CHP</t>
  </si>
  <si>
    <t>SINAPI 92145</t>
  </si>
  <si>
    <t>CAMINHONETE CABINE SIMPLES COM MOTOR 1.6 FLEX, CÂMBIO MANUAL, POTÊNCIA CHP CR 90,63
101/104 CV, 2 PORTAS</t>
  </si>
  <si>
    <r>
      <rPr>
        <b/>
        <sz val="11"/>
        <color indexed="8"/>
        <rFont val="Calibri"/>
        <family val="2"/>
      </rPr>
      <t>CRONOGRAMA FISICO-FINANCEIRO DE DESENVOLVIMENTO 
X 
DESEMBOLSOS DA OBRA DE REFORMA DO PRÉDIO DA AGÊNCIA</t>
    </r>
  </si>
  <si>
    <t>ITEM</t>
  </si>
  <si>
    <t>TOTAIS PARCIAIS</t>
  </si>
  <si>
    <t>%</t>
  </si>
  <si>
    <t>1ª PARCELA</t>
  </si>
  <si>
    <t>2ª PARCELA</t>
  </si>
  <si>
    <t>3ª PARCELA</t>
  </si>
  <si>
    <t>4ª PARCELA</t>
  </si>
  <si>
    <t>30 dias do início da obra</t>
  </si>
  <si>
    <t>60 dias do início da obra</t>
  </si>
  <si>
    <t>90 dias do início da obra</t>
  </si>
  <si>
    <t>120 dias do início da obra</t>
  </si>
  <si>
    <t>Material + Mão de Obra</t>
  </si>
  <si>
    <t>TOTAIS</t>
  </si>
  <si>
    <t>Valor da medição atual (parcela)</t>
  </si>
  <si>
    <t>Valor da medição acumulada</t>
  </si>
  <si>
    <t>Valor total do contrato</t>
  </si>
  <si>
    <t>CURVA ABC</t>
  </si>
  <si>
    <t>PREÇOS TOTAIS</t>
  </si>
  <si>
    <t>PARTICIPAÇÃO NA CURVA ABC</t>
  </si>
  <si>
    <t>Classificação na curva</t>
  </si>
  <si>
    <t>Quant. de itens</t>
  </si>
  <si>
    <t>% Representativo da quantidade de itens</t>
  </si>
  <si>
    <t>% Representativo de participação nos custos</t>
  </si>
  <si>
    <t>Unid.</t>
  </si>
  <si>
    <t xml:space="preserve">Total </t>
  </si>
  <si>
    <t>Participação</t>
  </si>
  <si>
    <t>Classificação</t>
  </si>
  <si>
    <t>Unitário</t>
  </si>
  <si>
    <t>do Item</t>
  </si>
  <si>
    <t>Acumulada (%)</t>
  </si>
  <si>
    <t>na Curva</t>
  </si>
  <si>
    <t>A</t>
  </si>
  <si>
    <t>B</t>
  </si>
  <si>
    <t>C</t>
  </si>
  <si>
    <t>Item total</t>
  </si>
  <si>
    <t>Total geral</t>
  </si>
  <si>
    <t>CRONOGRAMA DESCRITIVO</t>
  </si>
  <si>
    <t>PRIMEIRA PARCELA</t>
  </si>
  <si>
    <t>- data limite para conclusão dos serviços: 30 dias do início da obra</t>
  </si>
  <si>
    <t>- pagamento quando satisfeitas as seguintes condições:</t>
  </si>
  <si>
    <t>SEGUNDA PARCELA</t>
  </si>
  <si>
    <t>- data limite para conclusão dos serviços: 60 dias do início da obra</t>
  </si>
  <si>
    <t>TERCEIRA PARCELA</t>
  </si>
  <si>
    <t>- data limite para conclusão dos serviços: 90 dias do início da obra</t>
  </si>
  <si>
    <t>QUARTA PARCELA</t>
  </si>
  <si>
    <t>- data limite para conclusão dos serviços: 120 dias do início da obra</t>
  </si>
  <si>
    <t>QUINTA PARCELA</t>
  </si>
  <si>
    <t>- data limite para conclusão dos serviços: 150 dias do início da obra</t>
  </si>
  <si>
    <t>SEXTA PARCELA</t>
  </si>
  <si>
    <t>- data limite para conclusão dos serviços: 180 dias do início da obra</t>
  </si>
  <si>
    <t xml:space="preserve">Elaboração de Plano de Gestão de Resíduos </t>
  </si>
  <si>
    <t>ART - Anotação de Responsabilidade Técnica</t>
  </si>
  <si>
    <t>mercado</t>
  </si>
  <si>
    <t>M</t>
  </si>
  <si>
    <t>SINAPI 91953</t>
  </si>
  <si>
    <t>Fornecimento e instalação de tomada padrão brasileiro na cor preta 10 A / 250 V, com suporte e placa. Ref.: Tramontina, Pial Legrand ou equivalentes técnicos.</t>
  </si>
  <si>
    <t>Fornecimento e instalação de tomada padrão brasileiro na cor preta 20 A / 250 V, com suporte e placa. Ref.: Tramontina, Pial Legrand ou equivalentes técnicos.</t>
  </si>
  <si>
    <t>Plotagem</t>
  </si>
  <si>
    <t>SINAPI 91338</t>
  </si>
  <si>
    <t>73932/001</t>
  </si>
  <si>
    <t>Fornecimento e Instalação de Disjuntor 1 x 16 A, curva C, Icc = 10kA. Ref.: MDW-C16 da WEG ou equivalentes técnicos.</t>
  </si>
  <si>
    <t>Fornecimento e Instalação de Disjuntor 3 x 16 A, curva C, Icc = 10kA. Ref.: MDW-C16-3 da WEG ou equivalentes técnicos.</t>
  </si>
  <si>
    <t>Fornecimento e Instalação de Sistema de proteção. Incluso: Protetor contra surto (F) 45kA/275 V com 1 metro de cabos flexíveis de bitola #16mm². Ref.: SPW275-45 da WEG ou equivalentes técnicos.</t>
  </si>
  <si>
    <t>CABO DE COBRE, FLEXIVEL, CLASSE 4 OU 5, ISOLACAO EM PVC/A, ANTICHAMA BWF-B, 1 CONDUTOR, 450/750 V, SECAO NOMINAL 16 MM2</t>
  </si>
  <si>
    <t>Protetor contra surto (F) 20kA/275 V Ref.: SPW275-20 da WEG ou equivalentes técnicos.</t>
  </si>
  <si>
    <t>SINAPI 979</t>
  </si>
  <si>
    <t>Fornecimento e Instalação de Interruptor com 1 tecla simples,10A, com suporte e placa.  Ref.: Tramontina, Pial Legrand ou equivalentes técnicos.</t>
  </si>
  <si>
    <t>Fornecimento e Instalação de Interruptor Diferencial Bipolar 2 x 25 A / 30 mA. Ref.: RDW30-25 da WEG ou equivalentes técnicos.</t>
  </si>
  <si>
    <t>16.008.0001.M.CBR.RJ</t>
  </si>
  <si>
    <t xml:space="preserve">PLACA DE SEGURANÇA (PERIGO DE MORTE, ALTA TENSÃO) - PLACA EM ALUMINIO, LEVE E ALTAMENTE RESISTENTE A CORROSÃO; ESPESSURA 1,0mm OU 19 MSG; DIMENSÃO: 350x240mm; - TEXTOS: "PERIGO DE MORTE" NA COR VERMELHA COM DIMENSÕES DE 35x35mm; "SIMBOLO CAVEIRA" NA COR PRETA; "ALTA TENSÃO" NA COR PRETA E FUNDO AMARELO COM DIMENSÕES DE 20x20mm; </t>
  </si>
  <si>
    <t>04.02.102.02</t>
  </si>
  <si>
    <t>04.02.102.03</t>
  </si>
  <si>
    <t>04.02.102.07</t>
  </si>
  <si>
    <t>15.006.0010.S.CBR.RJ</t>
  </si>
  <si>
    <t>15.006.0011.S.CBR.RJ</t>
  </si>
  <si>
    <t>04.01.802.01</t>
  </si>
  <si>
    <t>04.01.802.02</t>
  </si>
  <si>
    <t>04.01.802.03</t>
  </si>
  <si>
    <t>FORNECIMENTO E INSTALAÇÃO DE BRISES VERTICAIS EM AÇO, DIMENSÕES 135CM X 170CM E PEITORIL 1.35CM X 3,25CM DE LAJE A LAJE CONFORME PROJETO, COM MONTANTES E PINTURA NA COR VERMELHA</t>
  </si>
  <si>
    <t>FORNECIMENTO E INSTALAÇÃO DE BRISES VERTICAIS EM AÇO, DIMENSÕES 135CM X 170CM E PEITORIL 2,86CM X 3,25CM DE LAJE A LAJE CONFORME PROJETO, COM MONTANTES E PINTURA NA COR VERMELHA</t>
  </si>
  <si>
    <t>FORNECIMENTO E INSTALAÇÃO DE BRISES VERTICAIS EM AÇO, DIMENSÕES 135CM X 170CM E PEITORIL 1.96CM X 3,25CM DE LAJE A LAJE CONFORME PROJETO, COM MONTANTES E PINTURA NA COR VERMELHA</t>
  </si>
  <si>
    <t>12.003.0001.S.CBR.RJ</t>
  </si>
  <si>
    <t>12.003.0002.S.CBR.RJ</t>
  </si>
  <si>
    <t>SINAPI 74131/008</t>
  </si>
  <si>
    <t>02.01.401.01</t>
  </si>
  <si>
    <t>02.01.404.01</t>
  </si>
  <si>
    <t>SINAPI 74220/001</t>
  </si>
  <si>
    <t>SINAPI 74209/001</t>
  </si>
  <si>
    <t>SINAPI 90099</t>
  </si>
  <si>
    <t>02.02.330.01</t>
  </si>
  <si>
    <t>Escavação em material de 1ª categoria</t>
  </si>
  <si>
    <t>Aço CA 60 6,0mm</t>
  </si>
  <si>
    <t>Execução / Reconstituição de alvenaria de vedação com tijolo furado - esp=9 cm</t>
  </si>
  <si>
    <t>MEZANINO FEF</t>
  </si>
  <si>
    <t>0S 05</t>
  </si>
  <si>
    <t>04.01.102.02</t>
  </si>
  <si>
    <t>04.01.577.02</t>
  </si>
  <si>
    <t>Fornecimento e instalação de Válvula descarga duplo acionamento, linha Hydra Duo 1.1/2'', 2545.C.112, cromada fabricante Deca</t>
  </si>
  <si>
    <t>04.01.511.04</t>
  </si>
  <si>
    <t>07.02.202.05</t>
  </si>
  <si>
    <t>06.01.304.08</t>
  </si>
  <si>
    <t>06.01.305.05</t>
  </si>
  <si>
    <t>06.01.305.06</t>
  </si>
  <si>
    <t>06.01.305.07</t>
  </si>
  <si>
    <t>06.01.305.08</t>
  </si>
  <si>
    <t>07.02.507.01</t>
  </si>
  <si>
    <t>Quadro elétrico de sobrepor,  dimensões mínimas de 400x400x170m, montado conforme recomendações da NBR-IEC-60439-1, com pintura na cor cinza clara e placa de montagem laranja com parafuso para aterramento. Incluindo fiações, borneiras e acessórios para instalação (Trilhos, barramentos, porcas arruelas, isolação, espaçadores). Ref.: ABB, Siemens, Schneider ou equivalente</t>
  </si>
  <si>
    <t>06.01.304.09</t>
  </si>
  <si>
    <t>06.01.304.10</t>
  </si>
  <si>
    <t>Fornecimento e Instalação de Bloco Autônomo de sinalização saída de emergência, em LED alto brilho, face única, com a palavra SAÍDA, na cor vermelha,  com bateria Niquel-Cádmio e autonomia superior a 1 hora. Ref.: 01671 da Ilumac ou equivalentes técnicos.</t>
  </si>
  <si>
    <t>Fornecimento e instalação de Bloco Autônomo de sinalização saída de emergência, em LED alto brilho, face única, com a palavra SAÍDA E SETA, na cor vermelha,  com bateria Niquel-Cádmio e autonomia superior a 1 hora. Ref.: 01678 da Ilumac ou equivalentes técnicos.</t>
  </si>
  <si>
    <t>Fornecimento e Instalação de Bloco Autônomo de sinalização de saída de emergência, em LED alto brilho , face dupla, com a palavra SAÍDA E SETA, na cor vermelha,  com bateria Niquel-Cádmio e autonomia superior a 1 hora. Ref.: 01724 da Ilumac ou equivalentes técnicos.</t>
  </si>
  <si>
    <t>Fornecimento e Instalação de Bloco Autônomo de emergência 30 LEDs de alto brilho com acendimento automático - Autonomia mínima de 3h. Ref. Fluxeon-500/L SE Bal, 2LVM, Bat. 6Vx4Ah (CNM) da Aureon ou equivalentes técnicos.</t>
  </si>
  <si>
    <t>06.01.401.13</t>
  </si>
  <si>
    <t>06.01.401.14</t>
  </si>
  <si>
    <t>06.01.401.15</t>
  </si>
  <si>
    <t>06.01.401.16</t>
  </si>
  <si>
    <t>Em PVC na cor cinza,  com 2 postos para  1 interruptor simples e  1 posto para tomada 2P+T 20A.  Ref.: Tramontina, Pial Legrand ou equivalentes técnicos.</t>
  </si>
  <si>
    <t>Em PVC na cor cinza,  com 2 postos para interruptor simples.  Ref.: Tramontina, Pial Legrand ou equivalentes técnicos.</t>
  </si>
  <si>
    <t>Em PVC na cor cinza,  com 3 postos para interruptor simples.  Ref.: Tramontina, Pial Legrand ou equivalentes técnicos.</t>
  </si>
  <si>
    <t>Em PVC na cor cinza,  com 1 posto para tomada 2P+T 10/20A.  Ref.: Tramontina, Pial Legrand ou equivalentes técnicos.</t>
  </si>
  <si>
    <t>06.01.414.01</t>
  </si>
  <si>
    <t>06.01.414.02</t>
  </si>
  <si>
    <t>06.01.414.03</t>
  </si>
  <si>
    <t>06.01.414.04</t>
  </si>
  <si>
    <t>06.01.302.02</t>
  </si>
  <si>
    <t>Quadro de distribuição de sobrepor (800x600x150mm) com 1 módulo para disjuntor Geral de até 125A, 3 módulos com trilho DIN com 24 espaços e 1 módulo para barra de Terra e Neutro. Incluso Porta interna perfis verticais com trilhos DIN - Referência: TTW01-QD da WEG ou equivalentes técnicos.</t>
  </si>
  <si>
    <t>cj</t>
  </si>
  <si>
    <t>06.01.308.09</t>
  </si>
  <si>
    <t>06.01.308.10</t>
  </si>
  <si>
    <t>Fornecimento e Instalação de Ventilador Duplo 220V para Rack padrão 19", c/ conexões, fixações e acessórios. Ref: Carthom's ou equivalentes técnicos</t>
  </si>
  <si>
    <t>06.09.012.15</t>
  </si>
  <si>
    <t>Fornecimento e Instalação de Bloco de engate rápido tipo LSA Plus de 10 pares com suporte, c/ conexões, fixações e acessórios. Ref: Bargoa ou equivalentes técnicos</t>
  </si>
  <si>
    <t>Fornecimento e instalação Joelho de 90° PVC Série Normal 100mm</t>
  </si>
  <si>
    <t>Fornecimento e instalação de caixa sifonada 150x150x50 grelhada</t>
  </si>
  <si>
    <t>Fornecimento e instalação  Adaptador sold. Curto com bolsa e rosca 75mmx2 1/2"</t>
  </si>
  <si>
    <t>#10mm</t>
  </si>
  <si>
    <t>04.01.125</t>
  </si>
  <si>
    <t>SINAPI 87490</t>
  </si>
  <si>
    <t>Enchimento em concreto não estrutural.</t>
  </si>
  <si>
    <t>SINAPI 95817</t>
  </si>
  <si>
    <t>SINAPI 95818</t>
  </si>
  <si>
    <t>SINAPI 73775/002</t>
  </si>
  <si>
    <t>REMOÇÕES GERAIS</t>
  </si>
  <si>
    <t>PISOS</t>
  </si>
  <si>
    <t>L</t>
  </si>
  <si>
    <t>02.002.0001.S.CBR.DF</t>
  </si>
  <si>
    <t>Disco diamantado anel contínuo para corte refrigerado de mármore Ø 110 mm</t>
  </si>
  <si>
    <t>loja do mecânico</t>
  </si>
  <si>
    <t>ferramix</t>
  </si>
  <si>
    <t>extra.com.br</t>
  </si>
  <si>
    <t>02.002.0002.S.CBR.DF</t>
  </si>
  <si>
    <t>02.002.0003.S.CBR.DF</t>
  </si>
  <si>
    <t>02.002.0004.S.CBR.DF</t>
  </si>
  <si>
    <t>SINAPI 88243</t>
  </si>
  <si>
    <t>SINAPI 87335</t>
  </si>
  <si>
    <t>02.002.0005.S.CBR.DF</t>
  </si>
  <si>
    <t>02.002.0006.S.CBR.DF</t>
  </si>
  <si>
    <t>02.002.0007.S.CBR.DF</t>
  </si>
  <si>
    <t>SINAPI 73948/008</t>
  </si>
  <si>
    <t>05.011.001.S.CBR.DF</t>
  </si>
  <si>
    <t>05.011.002.S.CBR.DF</t>
  </si>
  <si>
    <t>KG</t>
  </si>
  <si>
    <t>M2</t>
  </si>
  <si>
    <t>06.002.0001.S.CBR.DF</t>
  </si>
  <si>
    <t>LEROY MERLIN</t>
  </si>
  <si>
    <t>PAREDE COM PLACAS DE GESSO ACARTONADO (DRYWALL), PARA USO INTERNO, COM UMA FACE SIMPLES E ESTRUTURA METÁLICA COM GUIAS SIMPLES, COM VÃOS. AF_06/2017_P</t>
  </si>
  <si>
    <t>SINAPI 96371</t>
  </si>
  <si>
    <t>ARGAMASSA TRAÇO 1:3 (CIMENTO E AREIA MÉDIA), PREPARO MANUAL. AF_08/2014</t>
  </si>
  <si>
    <t>14.003.0002.S.CBR.DF</t>
  </si>
  <si>
    <t>14.003.0003.S.CBR.DF</t>
  </si>
  <si>
    <t>Fornecimento e instalação Bucha de redução longa 50mmx25mm</t>
  </si>
  <si>
    <t>PADOVANI</t>
  </si>
  <si>
    <t>CASA SHOW</t>
  </si>
  <si>
    <t>TORNEIRAS</t>
  </si>
  <si>
    <t>FITA VEDA ROSCA EM ROLOS DE 18 MM X 10 M (L X C)</t>
  </si>
  <si>
    <t>MERCADO</t>
  </si>
  <si>
    <t>SINAPI 3146</t>
  </si>
  <si>
    <t>BUCHA DE NYLON SEM ABA S6, COM PARAFUSO DE 4,20 X 40 MM EM ACO ZINCADO COM ROSCA SOBERBA, CABECA CHATA E FENDA PHILLIPS</t>
  </si>
  <si>
    <t>PAPELEIRA PLASTICA TIPO DISPENSER PARA PAPEL HIGIENICO ROLAO</t>
  </si>
  <si>
    <t>SINAPI 11950</t>
  </si>
  <si>
    <t>SINAPI 37400</t>
  </si>
  <si>
    <t>ACESSÓRIOS</t>
  </si>
  <si>
    <t>SINAPI 74125/002</t>
  </si>
  <si>
    <t>26.015.0001.S.CBR.DF</t>
  </si>
  <si>
    <t>05.011.003.S.CBR.DF</t>
  </si>
  <si>
    <t>05.011.004.S.CBR.DF</t>
  </si>
  <si>
    <t>05.011.005.S.CBR.DF</t>
  </si>
  <si>
    <t>05.011.006.S.CBR.DF</t>
  </si>
  <si>
    <t>05.011.007.S.CBR.DF</t>
  </si>
  <si>
    <t>05.011.008.S.CBR.DF</t>
  </si>
  <si>
    <t>05.011.009.S.CBR.DF</t>
  </si>
  <si>
    <t>05.011.010.S.CBR.DF</t>
  </si>
  <si>
    <t>Fornecimento e instalação de Curva 45º longa 100 mm</t>
  </si>
  <si>
    <t>Fornecimento e instalação de Curva 45º curta 100 mm</t>
  </si>
  <si>
    <t>Fornecimento e instalação de Curva 90º curta 100 mm</t>
  </si>
  <si>
    <t>Fornecimento e instalação de Curva 90º curta 40 mm</t>
  </si>
  <si>
    <t>SINAPI 89744</t>
  </si>
  <si>
    <t>Fornecimento e instalação de Sifão de copo p/ lavatório 1"-1.1/2"</t>
  </si>
  <si>
    <t>Fornecimento e instalação de válvula de escoamento para tanque</t>
  </si>
  <si>
    <t>14.003.0005.S.CBR.DF</t>
  </si>
  <si>
    <t>16.005.0004.S.CBR.DF</t>
  </si>
  <si>
    <t>16.003.0003.S.CBR.DF</t>
  </si>
  <si>
    <t>16.003.0005.S.CBR.DF</t>
  </si>
  <si>
    <t>02.002.0008.S.CBR.DF</t>
  </si>
  <si>
    <t>02.002.0009.S.CBR.DF</t>
  </si>
  <si>
    <t>05.011.011.S.CBR.DF</t>
  </si>
  <si>
    <t>05.011.012.S.CBR.DF</t>
  </si>
  <si>
    <t>05.011.013.S.CBR.DF</t>
  </si>
  <si>
    <t>Perfil W 310x38,7</t>
  </si>
  <si>
    <t>m2</t>
  </si>
  <si>
    <t>un.</t>
  </si>
  <si>
    <t>Vidro temperado incolor # 10 mm</t>
  </si>
  <si>
    <t>Mercado</t>
  </si>
  <si>
    <t>par</t>
  </si>
  <si>
    <t>SINAPI 34360</t>
  </si>
  <si>
    <t>Perfil em alumínio anodizado 6" x 3" x 3/16" Ref. TG042 Alcoa (5,663kg/m)</t>
  </si>
  <si>
    <t>SINAPI 00010507</t>
  </si>
  <si>
    <t xml:space="preserve">SINAPI 3104 </t>
  </si>
  <si>
    <t>JOGO DE FERRAGENS CROMADAS P/ PORTA DE VIDRO TEMPERADO, UMA FOLHA COMPOSTA: DOBRADICA SUPERIOR (101) E INFERIOR (103),TRINCO (502), FECHADURA (520),CONTRA FECHADURA (531)</t>
  </si>
  <si>
    <t>CJ</t>
  </si>
  <si>
    <t>SINAPI 11499</t>
  </si>
  <si>
    <t>MOLA HIDRAULICA DE PISO P/ VIDRO TEMPERADO 10MM</t>
  </si>
  <si>
    <t>película de controle solar - azul</t>
  </si>
  <si>
    <t>EPELICULA</t>
  </si>
  <si>
    <t>SAVOR</t>
  </si>
  <si>
    <t>EXTRA</t>
  </si>
  <si>
    <t xml:space="preserve">SINAPI 39511 </t>
  </si>
  <si>
    <t>12.004.0001.S.CBR.DF</t>
  </si>
  <si>
    <t>12.004.0002.S.CBR.DF</t>
  </si>
  <si>
    <t>12.004.0007.S.CBR.DF</t>
  </si>
  <si>
    <t>12.007.0001.S.CBR.DF</t>
  </si>
  <si>
    <t>12.007.0002.S.CBR.DF</t>
  </si>
  <si>
    <t>22.017.0001.S.CBR.DF</t>
  </si>
  <si>
    <t>11.001.0001.S.CBR.DF</t>
  </si>
  <si>
    <t>21.001.0001.S.CBR.DF</t>
  </si>
  <si>
    <t>23.005.0001.S.CBR.DF</t>
  </si>
  <si>
    <t>16.002.0007.S.CBR.DF</t>
  </si>
  <si>
    <t>16.002.0011.S.CBR.DF</t>
  </si>
  <si>
    <t>16.002.0012.S.CBR.DF</t>
  </si>
  <si>
    <t>16.002.0015.S.CBR.DF</t>
  </si>
  <si>
    <t>16.002.0016.S.CBR.DF</t>
  </si>
  <si>
    <t>16.002.0017.S.CBR.DF</t>
  </si>
  <si>
    <t>16.008.0001.S.CBR.DF</t>
  </si>
  <si>
    <t>16.008.0002.S.CBR.DF</t>
  </si>
  <si>
    <t>16.008.0003.S.CBR.DF</t>
  </si>
  <si>
    <t>16.008.0005.S.CBR.DF</t>
  </si>
  <si>
    <t>16.008.0006.S.CBR.DF</t>
  </si>
  <si>
    <t>16.008.0007.S.CBR.DF</t>
  </si>
  <si>
    <t>16.008.0008.S.CBR.DF</t>
  </si>
  <si>
    <t>16.008.0009.S.CBR.DF</t>
  </si>
  <si>
    <t>16.007.0001.S.CBR.DF</t>
  </si>
  <si>
    <t>16.007.0002.S.CBR.DF</t>
  </si>
  <si>
    <t>16.015.0001.S.CBR.DF</t>
  </si>
  <si>
    <t>16.015.0002.S.CBR.DF</t>
  </si>
  <si>
    <t>16.015.0003.S.CBR.DF</t>
  </si>
  <si>
    <t>16.015.0004.S.CBR.DF</t>
  </si>
  <si>
    <t>16.015.0005.S.CBR.DF</t>
  </si>
  <si>
    <t>16.015.0006.S.CBR.DF</t>
  </si>
  <si>
    <t>16.015.0008.S.CBR.DF</t>
  </si>
  <si>
    <t>16.015.0009.S.CBR.DF</t>
  </si>
  <si>
    <t>16.015.0010.S.CBR.DF</t>
  </si>
  <si>
    <t>16.015.0011.S.CBR.DF</t>
  </si>
  <si>
    <t>16.015.0012.S.CBR.DF</t>
  </si>
  <si>
    <t>16.015.0014.S.CBR.DF</t>
  </si>
  <si>
    <t>16.015.0015.S.CBR.DF</t>
  </si>
  <si>
    <t>16.015.0016.S.CBR.DF</t>
  </si>
  <si>
    <t>16.015.0018.S.CBR.DF</t>
  </si>
  <si>
    <t>19.006.0001.S.CBR.DF</t>
  </si>
  <si>
    <t>19.006.0002.S.CBR.DF</t>
  </si>
  <si>
    <t>19.006.0003.S.CBR.DF</t>
  </si>
  <si>
    <t>19.006.0004.S.CBR.DF</t>
  </si>
  <si>
    <t>19.006.0005.S.CBR.DF</t>
  </si>
  <si>
    <t>19.001.0002.S.CBR.DF</t>
  </si>
  <si>
    <t>19.001.0001.S.CBR.DF</t>
  </si>
  <si>
    <t>19.001.0004.S.CBR.DF</t>
  </si>
  <si>
    <t>19.001.0005.S.CBR.DF</t>
  </si>
  <si>
    <t>19.001.0006.S.CBR.DF</t>
  </si>
  <si>
    <t>19.001.0007.S.CBR.DF</t>
  </si>
  <si>
    <t>19.001.0008.S.CBR.DF</t>
  </si>
  <si>
    <t>19.002.0001.S.CBR.DF</t>
  </si>
  <si>
    <t>19.002.0002.S.CBR.DF</t>
  </si>
  <si>
    <t>19.002.0003.S.CBR.DF</t>
  </si>
  <si>
    <t>19.002.0004.S.CBR.DF</t>
  </si>
  <si>
    <t>19.002.0005.S.CBR.DF</t>
  </si>
  <si>
    <t>19.002.0006.S.CBR.DF</t>
  </si>
  <si>
    <t>19.003.0001.S.CBR.DF</t>
  </si>
  <si>
    <t>19.003.0002.S.CBR.DF</t>
  </si>
  <si>
    <t>19.003.0003.S.CBR.DF</t>
  </si>
  <si>
    <t>19.002.0007.S.CBR.DF</t>
  </si>
  <si>
    <t>19.005.0001.S.CBR.DF</t>
  </si>
  <si>
    <t>19.005.0002.S.CBR.DF</t>
  </si>
  <si>
    <t>19.005.0003.S.CBR.DF</t>
  </si>
  <si>
    <t>19.005.0005.S.CBR.DF</t>
  </si>
  <si>
    <t>19.005.0006.S.CBR.DF</t>
  </si>
  <si>
    <t>19.005.0008.S.CBR.DF</t>
  </si>
  <si>
    <t>19.005.0009.S.CBR.DF</t>
  </si>
  <si>
    <t>19.005.0010.S.CBR.DF</t>
  </si>
  <si>
    <t>19.005.0011.S.CBR.DF</t>
  </si>
  <si>
    <t>19.005.0012.S.CBR.DF</t>
  </si>
  <si>
    <t>19.005.0013.S.CBR.DF</t>
  </si>
  <si>
    <t>19.004.0001.S.CBR.DF</t>
  </si>
  <si>
    <t>19.004.0002.S.CBR.DF</t>
  </si>
  <si>
    <t>19.004.0003.S.CBR.DF</t>
  </si>
  <si>
    <t>19.004.0004.S.CBR.DF</t>
  </si>
  <si>
    <t>05.011.014.S.CBR.DF</t>
  </si>
  <si>
    <t>Perfil W 200x26,6</t>
  </si>
  <si>
    <t>CHAPAS</t>
  </si>
  <si>
    <t>Chumbador #12,5mm</t>
  </si>
  <si>
    <t>Chumbador 5/16" L=2 3/4"</t>
  </si>
  <si>
    <t>FORRO MODULADO DE LÃ DE VIDRO, EM PLACAS REMOVÍVEIS DE 625X625MM</t>
  </si>
  <si>
    <t>15.006.0001.S.CBR.DF</t>
  </si>
  <si>
    <t>15.006.0004.S.CBR.DF</t>
  </si>
  <si>
    <t>15.006.0006.S.CBR.DF</t>
  </si>
  <si>
    <t>15.006.0008.S.CBR.DF</t>
  </si>
  <si>
    <t>15.006.0009.S.CBR.DF</t>
  </si>
  <si>
    <t>Fornecimento e Instalação de Disjuntor 3 x 20 A, curva C, Icc = 10kA. Ref.: MDW-C20-3 da WEG ou equivalentes técnicos.</t>
  </si>
  <si>
    <t>Fornecimento e Instalação de Disjuntor 3 x 25 A, curva C, Icc = 10kA. Ref.: MDW-C25-3 da WEG ou equivalentes técnicos.</t>
  </si>
  <si>
    <t>Fornecimento e Instalação de Disjuntor 3 x 50 A, curva C, Icc = 10kA. Ref.: MDW-C50-3 da WEG ou equivalentes técnicos.</t>
  </si>
  <si>
    <t>Fornecimento e Instalação de Disjuntor 3 x 100 A, curva C, Icc = 16kA. Ref.: DWB160B100-3DX da WEG ou equivalentes técnicos.</t>
  </si>
  <si>
    <t>Fornecimento e Instalação de Interruptor Diferencial Tetrapolar 4 x 25 A / 30 mA. Ref.: RDW30-25-4 da WEG ou equivalentes técnicos.</t>
  </si>
  <si>
    <t>Fornecimento e Instalação de Contatora tripolar para força, bobina 24V, com contados auxiliares 2NA + 2NF, corrente nominal de 20 A. Ref.: Siemens ou equivalente</t>
  </si>
  <si>
    <t>Fornecimento e Instalação de Fusível (inclui acessórios, base, tampa, parafusos, anel) - 3 A. Ref.: Siemens ou equivalente</t>
  </si>
  <si>
    <t>Fornecimento e Instalação de Transformador 220V/24V AC, 120VA. Ref.: Apex ou equivalente</t>
  </si>
  <si>
    <t>Fornecimento e Instalação de Sinaleiro led integrado 22mm vermelho, incluindo acessórios para instalação.</t>
  </si>
  <si>
    <t>Fornecimento e Instalação de Chave comutadora de três posições com contatos (Automático/Desligado/Manual) incluindo acessórios para instalação. Ref.: Siemens ou equivalente</t>
  </si>
  <si>
    <t>Fornecimento e Instalação de Controlador digital tipo "timer" programável, com calendário hora-semanal, próprio para instalação em quadro elétrico. Ref.: Modelo RTST-20 da Coel ou equivalente</t>
  </si>
  <si>
    <t>Alarme de Sinalização de Emergência para Sanitário - sinalização sonora e visual</t>
  </si>
  <si>
    <t>Plug femea 2p+t</t>
  </si>
  <si>
    <t>Plug macho 2p+t</t>
  </si>
  <si>
    <t>Bloco Autônomo de sinalização saída de emergência, em LED alto brilho, face única, com a palavra SAÍDA, na cor vermelha,  com bateria Niquel-Cádmio e autonomia superior a 1 hora. Ref.: 01671 da Ilumac ou equivalentes técnicos.</t>
  </si>
  <si>
    <t>Bloco Autônomo de sinalização saída de emergência, em LED alto brilho, face única, com a palavra SAÍDA E SETA, na cor vermelha,  com bateria Niquel-Cádmio e autonomia superior a 1 hora. Ref.: 01678 da Ilumac ou equivalentes técnicos.</t>
  </si>
  <si>
    <t>Bloco Autônomo de sinalização de saída de emergência, em LED alto brilho , face dupla, com a palavra SAÍDA E SETA, na cor vermelha,  com bateria Niquel-Cádmio e autonomia superior a 1 hora. Ref.: 01724 da Ilumac ou equivalentes técnicos.</t>
  </si>
  <si>
    <t>Bloco Autônomo de emergência 30 LEDs de alto brilho com acendimento automático - Autonomia mínima de 3h. Ref. Fluxeon-500/L SE Bal, 2LVM, Bat. 6Vx4Ah (CNM) da Aureon ou equivalentes técnicos.</t>
  </si>
  <si>
    <t>Fornecimento e instalação de Suporte para 4 tomadas de energia comum e 4 tomadas RJ-45</t>
  </si>
  <si>
    <t>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</si>
  <si>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Ventilador Duplo 220V para Rack padrão 19", c/ conexões, fixações e acessórios. Ref: Carthom's ou equivalentes técnicos</t>
  </si>
  <si>
    <t>Voice Panel de 30 Portas, c/ conexões, fixações e acessórios. Ref:: FURUKAWA ou equivalentes técnicos</t>
  </si>
  <si>
    <t>06.09.008.01</t>
  </si>
  <si>
    <t>Gerenciador de Cabo com Velcro padrão 19", c/ conexões, fixações e acessórios. Ref: Carthom's ou equivalentes técnicos</t>
  </si>
  <si>
    <t>Bandeja 1u com fixação frontal em Rack padrão 19" Ref: Carthom's ou equivalentes técnicos</t>
  </si>
  <si>
    <t>barramento de cobre para aterramento padrão Telebrás c/ conexões, fixações e acessórios.. Ref: Bargoa ou equivalentes técnicos</t>
  </si>
  <si>
    <t>Barramento de cobre para aterramento padrão Telebrás c/ conexões, fixações e acessórios.. Ref: Bargoa ou equivalentes técnicos</t>
  </si>
  <si>
    <t>Anel Guia AGS 1 c/ conexões, fixações e acessórios. Ref: Bargoa ou equivalentes técnicos</t>
  </si>
  <si>
    <t>Bloco de engate rápido tipo LSA Plus de 10 pares com suporte, c/ conexões, fixações e acessórios. Ref: Bargoa ou equivalentes técnicos</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</si>
  <si>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</si>
  <si>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</si>
  <si>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</si>
  <si>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t>
  </si>
  <si>
    <t>Unidade Multisplit Inverter, capacidade nominal de 38.000BTU/h,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</si>
  <si>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19.001.0003.S.CBR.DF</t>
  </si>
  <si>
    <t>DUTOS</t>
  </si>
  <si>
    <t>TUBO</t>
  </si>
  <si>
    <t>WALMART</t>
  </si>
  <si>
    <t>VIEWTECH</t>
  </si>
  <si>
    <t>FERRAMENTAS GERAIS</t>
  </si>
  <si>
    <t>TAMOYO</t>
  </si>
  <si>
    <t>ENSELLI</t>
  </si>
  <si>
    <t>LOJA MATEL</t>
  </si>
  <si>
    <t>PONTO FRIO</t>
  </si>
  <si>
    <t>Plug femea 2p+t 10A</t>
  </si>
  <si>
    <t>Plug macho 2p+t 10A</t>
  </si>
  <si>
    <t>PREMIER EXCLUSIVE</t>
  </si>
  <si>
    <t>MUNDOMAX</t>
  </si>
  <si>
    <t>CASAS BAHIA</t>
  </si>
  <si>
    <t>COFERMETA</t>
  </si>
  <si>
    <t>CASA DO BORRACHEIRO</t>
  </si>
  <si>
    <t>ROLAUTO ROLAMENTOS</t>
  </si>
  <si>
    <t>LOJA METAL</t>
  </si>
  <si>
    <t>PROSOLUTION</t>
  </si>
  <si>
    <t>ELETROREDE</t>
  </si>
  <si>
    <t>AMERICANAS</t>
  </si>
  <si>
    <t>SHOPTIME</t>
  </si>
  <si>
    <t>SUBMARINO</t>
  </si>
  <si>
    <t>Abade NFe Delivery</t>
  </si>
  <si>
    <t>Total Control</t>
  </si>
  <si>
    <t>Kazam</t>
  </si>
  <si>
    <t>MEU BANHEIRO</t>
  </si>
  <si>
    <t>Cabo PP 3x2,5mm2</t>
  </si>
  <si>
    <t>SINAPI 90844</t>
  </si>
  <si>
    <t>SINAPI 5075</t>
  </si>
  <si>
    <t>PREGO POLIDO COM CABECA 18 X 30</t>
  </si>
  <si>
    <t>SINAPI 5066</t>
  </si>
  <si>
    <t>PREGO DE ACO POLIDO COM CABECA 12 X 12</t>
  </si>
  <si>
    <t>SINAPI 5061</t>
  </si>
  <si>
    <t>PREGO DE ACO POLIDO COM CABECA 18 X 27 (2 1/2 X 10)</t>
  </si>
  <si>
    <t>SINAPI 7319</t>
  </si>
  <si>
    <t>TINTA ASFALTICA IMPERMEABILIZANTE DISPERSA EM AGUA, PARA MATERIAIS CIMENTICIOS</t>
  </si>
  <si>
    <t>SINAPI 88629</t>
  </si>
  <si>
    <t>m3</t>
  </si>
  <si>
    <t>SINAPI 183</t>
  </si>
  <si>
    <t>BATENTE/ PORTAL/ ADUELA/ MARCO MACICO, E= *3 CM, L= *13 CM, *60 CM A 120* CM X *210 CM,  EM CEDRINHO/ ANGELIM COMERCIAL/ EUCALIPTO/ CURUPIXA/ PEROBA/ CUMARU ou equivalente técnico DA REGIAO</t>
  </si>
  <si>
    <t>jg</t>
  </si>
  <si>
    <t>SINAPI 11055</t>
  </si>
  <si>
    <t>PARAFUSO ROSCA SOBERBA ZINCADO CABECA CHATA FENDA SIMPLES 3,5 X 25 MM (1 ")</t>
  </si>
  <si>
    <t>SINAPI 20017</t>
  </si>
  <si>
    <t>GUARNICAO/ ALIZAR/ VISTA MACICA, E= *1* CM, L= *4,5* CM, EM CEDRINHO/ ANGELIM COMERCIAL/  EUCALIPTO/ CURUPIXA/ PEROBA/ CUMARU ou equivalente técnico DA REGIAO</t>
  </si>
  <si>
    <t>SINAPI 39026</t>
  </si>
  <si>
    <t>PREGO DE ACO POLIDO SEM CABECA 15 X 15 (1 1/4 X 13)</t>
  </si>
  <si>
    <t>SINAPI 12759</t>
  </si>
  <si>
    <t>Bate macas em chapa de inox escovado e barra de apoio em aço inox</t>
  </si>
  <si>
    <t>SINAPI 36204</t>
  </si>
  <si>
    <t>BARRA DE APOIO RETA, EM ACO INOX POLIDO, COMPRIMENTO 60CM, DIAMETRO MINIMO 3 CM</t>
  </si>
  <si>
    <t>PORTA DE MADEIRA, FOLHA MEDIA (NBR 15930), E = 35 MM, NUCLEO SARRAFEADO, CAPA FRISADA EM HDF, ACABAMENTO MELAMINICO EM PADRAO MADEIRA</t>
  </si>
  <si>
    <t>SINAPI 4958</t>
  </si>
  <si>
    <t>SINAPI 11581</t>
  </si>
  <si>
    <t>TRILHO EM ALUMINIO "U", COM ABAULADO PARA ROLDANA DE PORTA DE CORRER, *40 X 40* MM</t>
  </si>
  <si>
    <t>SINAPI 11575</t>
  </si>
  <si>
    <t>ROLDANA DUPLA, EM ZAMAC COM CHAPA DE LATAO, ROLAMENTOS EM ACO, PARA PORTA E JANELA DE CORRER</t>
  </si>
  <si>
    <t>Trilho de correr (superior e inferior)</t>
  </si>
  <si>
    <t>SINAPI 94581</t>
  </si>
  <si>
    <t>SINAPI 94576</t>
  </si>
  <si>
    <t>Bolsa de ligação p/ vaso sanitário 1 1/2" (40mm)</t>
  </si>
  <si>
    <t>SINAPI 6140</t>
  </si>
  <si>
    <t xml:space="preserve">Conduletes Ø 1 1/4" em PVC, na cor cinza, com tampa </t>
  </si>
  <si>
    <t>Luminária quadrada de embutir em forro de gesso ou modulado de perfil "T" de aba de 25mm</t>
  </si>
  <si>
    <t xml:space="preserve">Luminária de embutir em forro de gesso ou modulado </t>
  </si>
  <si>
    <t>Luminária retangular de embutir em forro de gesso ou modulado com perfil "T" de aba 25mm</t>
  </si>
  <si>
    <t>SINAPI 88279</t>
  </si>
  <si>
    <t>Chapa de aço galvanizado #26</t>
  </si>
  <si>
    <t>Chapa de aço galvanizado #24</t>
  </si>
  <si>
    <t>Chapa de aço galvanizado #22</t>
  </si>
  <si>
    <t>Duto flexível sem isolamento térmico - D = 185 mm (7")</t>
  </si>
  <si>
    <t>Duto flexível sem isolamento térmico - D = 161 mm (6")</t>
  </si>
  <si>
    <t>Duto flexível sem isolamento térmico - D = 131 mm (5")</t>
  </si>
  <si>
    <t>Duto flexível sem isolamento térmico - D = 86 mm (3")</t>
  </si>
  <si>
    <t>Grelha de ventilação de alumínio, aletas verticais ajustáveis individualmente, dupla deflexão, com registro e caixa pleno, LxH (250x250)mm</t>
  </si>
  <si>
    <t>Grelha de ventilação de alumínio, aletas verticais ajustáveis individualmente, dupla deflexão, com registro e caixa pleno, LxH (200x200)mm</t>
  </si>
  <si>
    <t>Grelha de ventilação de alumínio, aletas verticais ajustáveis individualmente, dupla deflexão, com registro e caixa pleno, LxH (150x100)mm</t>
  </si>
  <si>
    <t>Difusor redondo em plástico ABS, com disco regulável diam.: 200mm</t>
  </si>
  <si>
    <t>Difusor redondo em plástico ABS, com disco regulável -  diam.: 150mm</t>
  </si>
  <si>
    <t>Difusor redondo em plástico ABS, com disco regulável -  diam.: 125mm</t>
  </si>
  <si>
    <t>Tomada de ar exterior com veneziana e tela de proteção, LxH (250x150)mm</t>
  </si>
  <si>
    <t>SINAPI 11051</t>
  </si>
  <si>
    <t>SINAPI 39632</t>
  </si>
  <si>
    <t>SINAPI 11049</t>
  </si>
  <si>
    <t>SINAPI 73933/003</t>
  </si>
  <si>
    <t>SINAPI 98301</t>
  </si>
  <si>
    <t>SINAPI 39022</t>
  </si>
  <si>
    <t>PORTA DE ABRIR EM ACO TIPO VENEZIANA, COM FUNDO ANTICORROSIVO / PRIMER DE PROTECAO, SEM GUARNICAO/ALIZAR/VISTA, 87 X 210 CM</t>
  </si>
  <si>
    <t>SINAPI 12613</t>
  </si>
  <si>
    <t>SINAPI 74166/001</t>
  </si>
  <si>
    <t>SC Gráfica</t>
  </si>
  <si>
    <t>Cópia e cia RJ</t>
  </si>
  <si>
    <t>Máx cópias</t>
  </si>
  <si>
    <t>Duto flexível sem isolamento térmico - D = 209 mm (8")</t>
  </si>
  <si>
    <t>120 DIAS</t>
  </si>
  <si>
    <t>07.01.001</t>
  </si>
  <si>
    <t>PLATAFORMA ELEVATÓRIA</t>
  </si>
  <si>
    <t>07.01.001.01</t>
  </si>
  <si>
    <t>29.001.0001.S.CBR.DF</t>
  </si>
  <si>
    <t>DJB AR CONDICIONADO</t>
  </si>
  <si>
    <t>ITAIM</t>
  </si>
  <si>
    <t>Fornecimento e instalação de Caixa de PVC 4x2"</t>
  </si>
  <si>
    <t>Fornecimento e instalação de Caixa de ferro esmaltada 4x2"</t>
  </si>
  <si>
    <t>Fusível 3 A</t>
  </si>
  <si>
    <t>RTA AUDIO</t>
  </si>
  <si>
    <t>MUITCOMERCIAL</t>
  </si>
  <si>
    <t>PCI NET WORK</t>
  </si>
  <si>
    <t>Bloco de engate rápido tipo LSA Plus de 10 pares</t>
  </si>
  <si>
    <t>gerdau</t>
  </si>
  <si>
    <t>cofercan</t>
  </si>
  <si>
    <t>TENAX</t>
  </si>
  <si>
    <t>Junta Flexível de aço galvanizado e lona de PVC - 7x10x7 cm</t>
  </si>
  <si>
    <t>PÇ</t>
  </si>
  <si>
    <t>Difusor redondo em plástico ABS diam.: 150mm</t>
  </si>
  <si>
    <t>Difusor redondo em plástico ABS diam.: 125mm</t>
  </si>
  <si>
    <t>NOVA EXAUSTORES</t>
  </si>
  <si>
    <t>Ventilador ar exterior centrífugo em linha, para duto - D=200mm - Ref. TD-1000/200</t>
  </si>
  <si>
    <t>Ventilador ar exterior centrífugo em linha, para duto - D=250mm - Ref. TD-1300/250</t>
  </si>
  <si>
    <t>Ventilador ar exterior centrífugo em linha, para duto - D=200mm - Ref. TD-800/200</t>
  </si>
  <si>
    <t>Ventilador exaustor centrífugo em linha, para duto - D=160mm - Ref. TD-560/160</t>
  </si>
  <si>
    <t>ZIMMEX</t>
  </si>
  <si>
    <t>PLOTAGEM</t>
  </si>
  <si>
    <t>SOLER PALAU</t>
  </si>
  <si>
    <t>Caixa porta-filtros, classes G4 + M5, construída em chapa galvanizada - Ref. Modelo MFL-250R da Soler&amp;Palau ou equivalente</t>
  </si>
  <si>
    <t>Caixa porta-filtros, classes G4 + M5, construída em chapa galvanizada - Ref. Modelo MFL-200R da Soler&amp;Palau ou equivalente</t>
  </si>
  <si>
    <t>BENAFER</t>
  </si>
  <si>
    <t>Caixa porta-filtros, classes G4 + M5 Modelo MFL-250R</t>
  </si>
  <si>
    <t>Caixa porta-filtros, classes G4 + M5 Modelo MFL-200R</t>
  </si>
  <si>
    <t>ILUMAC</t>
  </si>
  <si>
    <t>INTERMAX</t>
  </si>
  <si>
    <t>PAULISTEEL</t>
  </si>
  <si>
    <t>INDAVENT</t>
  </si>
  <si>
    <t>Caixa porta-filtros, classes G4 + M5, construída em chapa galvanizada - Ref. Modelo MFL-200 da Soler&amp;Palau ou equivalente</t>
  </si>
  <si>
    <t>Caixa porta-filtros, classes G4 + M5, construída em chapa galvanizada - Ref. Modelo MFL-250 da Soler&amp;Palau ou equivalente</t>
  </si>
  <si>
    <t>16.009.0003.M.CBR.RJ</t>
  </si>
  <si>
    <t>04.01.249.01</t>
  </si>
  <si>
    <t>04.01.249.02</t>
  </si>
  <si>
    <t>04.01.249.03</t>
  </si>
  <si>
    <t>06.01.304.11</t>
  </si>
  <si>
    <t>06.01.304.12</t>
  </si>
  <si>
    <t>SINAPI 91871</t>
  </si>
  <si>
    <t xml:space="preserve">SINAPI </t>
  </si>
  <si>
    <t>SINAPI 91873</t>
  </si>
  <si>
    <t>LEVE BARRAS</t>
  </si>
  <si>
    <t>Shopping do Braille</t>
  </si>
  <si>
    <t>MULTIVAC</t>
  </si>
  <si>
    <t>SINAPI 00039662</t>
  </si>
  <si>
    <t>TUBO DE COBRE FLEXIVEL, D = 1/4 ", E = 0,79 MM, PARA AR-CONDICIONADO/ INSTALACOES GAS RESIDENCIAIS E COMERCIAIS</t>
  </si>
  <si>
    <t>SINAPI 00039664</t>
  </si>
  <si>
    <t>TUBO DE COBRE FLEXIVEL, D = 3/8 ", E = 0,79 MM, PARA AR-CONDICIONADO/ INSTALACOES GAS RESIDENCIAIS E COMERCIAIS</t>
  </si>
  <si>
    <t>SINAPI 00039665</t>
  </si>
  <si>
    <t>TUBO DE COBRE FLEXIVEL, D = 5/8 ", E = 0,79 MM, PARA AR-CONDICIONADO/ INSTALACOES GAS RESIDENCIAIS E COMERCIAIS</t>
  </si>
  <si>
    <t>SINAPI 98268</t>
  </si>
  <si>
    <t>SINAPI 00039598</t>
  </si>
  <si>
    <t>CABO DE PAR TRANCADO UTP, 4 PARES, CATEGORIA 5E</t>
  </si>
  <si>
    <t>SINAPI 83370</t>
  </si>
  <si>
    <t>PATCH CORD, CATEGORIA 5 E, EXTENSAO DE 1,50 M</t>
  </si>
  <si>
    <t>SINAPI 00039604</t>
  </si>
  <si>
    <t>PATCH CORD, CATEGORIA 5 E, EXTENSAO DE 2,50 M</t>
  </si>
  <si>
    <t>SINAPI 00039605</t>
  </si>
  <si>
    <t>SINAPI 97598</t>
  </si>
  <si>
    <t>SINAPI 89549</t>
  </si>
  <si>
    <t>SIFAO PLASTICO TIPO COPO PARA PIA OU LAVATORIO, 1 X 1.1/2 "</t>
  </si>
  <si>
    <t>SINAPI 00006149</t>
  </si>
  <si>
    <t>TUBO DE ESPUMA DE POLIETILENO EXPANDIDO FLEXIVEL PARA ISOLAMENTO TERMICO DE TUBULACAO DE AR CONDICIONADO, AGUA QUENTE, DN 1/4", E= 10 MM</t>
  </si>
  <si>
    <t>SINAPI 00039713</t>
  </si>
  <si>
    <t>TUBO DE ESPUMA DE POLIETILENO EXPANDIDO FLEXIVEL PARA ISOLAMENTO TERMICO DE TUBULACAO DE AR CONDICIONADO, AGUA QUENTE, DN 3/8", E= 10 MM</t>
  </si>
  <si>
    <t>SINAPI 00039716</t>
  </si>
  <si>
    <t>VALVULA EM METAL CROMADO PARA TANQUE, 1.1/2 " SEM LADRAO</t>
  </si>
  <si>
    <t>SINAPI 00037588</t>
  </si>
  <si>
    <t>Ventilador ar exterior centrífugo em linha, para duto - D=250mm (VAE-1-1)  - Dados Técnicos: Pressão Est. - 20 mmCA, Vazão de Projeto: 1080 m³/h, Vazão em Descarga Livre: 1430 m³/h. Modelo de Ref.: TD-1300/250 Silent da Soler&amp;Palau, ou equivalente -  Tensão: 220V-1ø-60Hz</t>
  </si>
  <si>
    <t>Ventilador ar exterior centrífugo em linha, para duto - D=250mm (VAE-1-2)  - Dados Técnicos: Pressão Est. - 15 mmCA, Vazão de Projeto: 1200 m³/h, Vazão em Descarga Livre: 1430 m³/h. Modelo de Ref.: TD-1300/250 Silent da Soler&amp;Palau, ou equivalente -  Tensão: 220V-1ø-60Hz</t>
  </si>
  <si>
    <t>Ventilador ar exterior centrífugo em linha, para duto - D=250mm (VAE-1-3)  - Dados Técnicos: Pressão Est. - 20 mmCA, Vazão de Projeto: 1026 m³/h, Vazão em Descarga Livre: 1430 m³/h. Modelo de Ref.: TD-1300/250 Silent da Soler&amp;Palau, ou equivalente -  Tensão: 220V-1ø-60Hz</t>
  </si>
  <si>
    <t>Ventilador exaustor centrífugo em linha, para duto - D=160mm (VEX-1-1)  - Dados Técnicos: Pressão Est. - 25 mmCA, Vazão de Projeto: 280 m³/h, Vazão em Descarga Livre: 585 m³/h.   Modelo de Ref.: TD-500/160 Mixvent da Soler&amp;Palau, ou equivalente -  Tensão: 220V-1ø-60Hz</t>
  </si>
  <si>
    <t>Ventilador exaustor centrífugo em linha, para duto - D=160mm (VEX-2-1)  - Dados Técnicos: Pressão Est. - 20 mmCA, Vazão de Projeto: 240 m³/h, Vazão em Descarga Livre: 585 m³/h.   Modelo de Ref.: TD-500/160 Mixvent da Soler&amp;Palau, ou equivalente -  Tensão: 220V-1ø-60Hz</t>
  </si>
  <si>
    <t>07.02.508</t>
  </si>
  <si>
    <t>Tubulação de drenagem de condensado em tubo de PVC soldável para água fria, diâmetro: 3/4" sem isolamento térmico. Incluindo curvas, conexões, acessórios e suportes para instalação</t>
  </si>
  <si>
    <t>Tubulação de drenagem de condensado em tubo de PVC soldável para água fria, diâmetro: 1" sem isolamento térmico. Incluindo curvas, conexões, acessórios e suportes para instalação</t>
  </si>
  <si>
    <t>Tubulação de drenagem de condensado em tubo de PVC soldável para água fria, diâmetro: 1.1/4" sem isolamento térmico. Incluindo curvas, conexões, acessórios e suportes para instalação</t>
  </si>
  <si>
    <t>Tubulação de drenagem de condensado em tubo de PVC soldável para água fria, diâmetro: 1.1/2" sem isolamento térmico. Incluindo curvas, conexões, acessórios e suportes para instalação</t>
  </si>
  <si>
    <t>Brita Nº3 - para execução de sumidouro de rede de drenagem de ar condicionado</t>
  </si>
  <si>
    <t>Concretagem Fck=25MPA</t>
  </si>
  <si>
    <t>Fornecimento e Instalação de Disjuntor 3 x 125 A, curva C, Icc = 16kA. Ref.: DWB160B125-3DX da WEG ou equivalentes técnicos.</t>
  </si>
  <si>
    <t>06.01.308.11</t>
  </si>
  <si>
    <t>06.01.308.12</t>
  </si>
  <si>
    <t>NOVA LUZ</t>
  </si>
  <si>
    <t>Fornecimento e Instalação de Interruptor Diferencial Tetrapolar 4 x 80 A / 30 mA. Ref.: RDW30-80-4 da WEG ou equivalentes técnicos.</t>
  </si>
  <si>
    <t>RACK PARA INFORMATICA</t>
  </si>
  <si>
    <t>SHOPPING DOS RACKS</t>
  </si>
  <si>
    <t>Puxador quadrado duplo em aço inox escovado</t>
  </si>
  <si>
    <t>IT COM TECH</t>
  </si>
  <si>
    <t>TRELHA NORTE</t>
  </si>
  <si>
    <t xml:space="preserve">Puxador quadrado duplo em aço inox escovado </t>
  </si>
  <si>
    <t>02.01.107.03</t>
  </si>
  <si>
    <t>SINAPI 41598</t>
  </si>
  <si>
    <t>M²</t>
  </si>
  <si>
    <t>SINAPI 93358</t>
  </si>
  <si>
    <t>SINAPI 93382</t>
  </si>
  <si>
    <t>SINAPI 90446</t>
  </si>
  <si>
    <t>SINAPI 96531</t>
  </si>
  <si>
    <t>SINAPI 96544</t>
  </si>
  <si>
    <t>SINAPI 96545</t>
  </si>
  <si>
    <t>SINAPI 96546</t>
  </si>
  <si>
    <t>SINAPI 96547</t>
  </si>
  <si>
    <t>SINAPI 96543</t>
  </si>
  <si>
    <t>03.01.505</t>
  </si>
  <si>
    <t>SINAPI 96523</t>
  </si>
  <si>
    <t>Baldrame</t>
  </si>
  <si>
    <t>03.02.121.01.01</t>
  </si>
  <si>
    <t>SINAPI 96533</t>
  </si>
  <si>
    <t>03.02.121.02</t>
  </si>
  <si>
    <t>03.02.121.02.01</t>
  </si>
  <si>
    <t>03.02.121.02.02</t>
  </si>
  <si>
    <t>03.02.121.02.03</t>
  </si>
  <si>
    <t>03.02.121.02.04</t>
  </si>
  <si>
    <t>03.02.121.02.05</t>
  </si>
  <si>
    <t>03.02.121.03</t>
  </si>
  <si>
    <t>03.02.121.03.01</t>
  </si>
  <si>
    <t>04.002.0001.CBR</t>
  </si>
  <si>
    <t>03.02.121.04</t>
  </si>
  <si>
    <t>03.02.121.04.01</t>
  </si>
  <si>
    <t>03.01.470</t>
  </si>
  <si>
    <t>Microestacas</t>
  </si>
  <si>
    <t>SINAPI 72131</t>
  </si>
  <si>
    <t>03.03.800</t>
  </si>
  <si>
    <t>FECHAMENTO TETO</t>
  </si>
  <si>
    <t>03.03.801</t>
  </si>
  <si>
    <t>SINAPI 87904</t>
  </si>
  <si>
    <t>04.01.531.02</t>
  </si>
  <si>
    <t>04.01.531.03</t>
  </si>
  <si>
    <t>SINAPI 87878</t>
  </si>
  <si>
    <t>04.01.531.04</t>
  </si>
  <si>
    <t>SINAPI 87777</t>
  </si>
  <si>
    <t>04.01.532.02</t>
  </si>
  <si>
    <t>SINAPI 87794</t>
  </si>
  <si>
    <t>04.01.532.03</t>
  </si>
  <si>
    <t>SINAPI 87532</t>
  </si>
  <si>
    <t>04.01.532.04</t>
  </si>
  <si>
    <t>SINAPI 91940</t>
  </si>
  <si>
    <t>SINAPI 92868</t>
  </si>
  <si>
    <t>SINAPI 93654</t>
  </si>
  <si>
    <t>SINAPI 93668</t>
  </si>
  <si>
    <t>SINAPI 93669</t>
  </si>
  <si>
    <t>SINAPI 93670</t>
  </si>
  <si>
    <t>SINAPI 93673</t>
  </si>
  <si>
    <t>03.01.471</t>
  </si>
  <si>
    <t>03.01.472</t>
  </si>
  <si>
    <t>Base Plataforma Elevatória</t>
  </si>
  <si>
    <t>03.02.192.01</t>
  </si>
  <si>
    <t>03.02.193.01</t>
  </si>
  <si>
    <t>03.02.193.02</t>
  </si>
  <si>
    <t>03.02.193.03</t>
  </si>
  <si>
    <t>03.02.194</t>
  </si>
  <si>
    <t>03.02.194.01</t>
  </si>
  <si>
    <t>m/mês</t>
  </si>
  <si>
    <t>02.01.107.04</t>
  </si>
  <si>
    <t>02.01.107.05</t>
  </si>
  <si>
    <t>SINAPI 97064</t>
  </si>
  <si>
    <t>02.02.111.02</t>
  </si>
  <si>
    <t>SINAPI 90440</t>
  </si>
  <si>
    <t>02.02.340.08</t>
  </si>
  <si>
    <t>Remoção de Porta de Divisória</t>
  </si>
  <si>
    <t>04.01.124.02</t>
  </si>
  <si>
    <t>Fornecimento e instalação de parede de gesso acartonado com placas RU(Resistente a Umidade) e=0,07cm</t>
  </si>
  <si>
    <t>04.01.124.03</t>
  </si>
  <si>
    <t>SINAPI 88477</t>
  </si>
  <si>
    <t>03.02.134</t>
  </si>
  <si>
    <t>03.02.134.01</t>
  </si>
  <si>
    <t>de placa cimenticia</t>
  </si>
  <si>
    <t>Fornecimento e Instalação de parede de PLACA CIMENTÍCIA ESTRUTURADA COM PERFIS EM AÇO COM ISOLAMENTO ACÚSTICO INTERNO EM MANTA DE LÃ DE ROCHA</t>
  </si>
  <si>
    <t>04.01.125.01</t>
  </si>
  <si>
    <t>04.01.561.03</t>
  </si>
  <si>
    <t>SINAPI 88486</t>
  </si>
  <si>
    <t>unid</t>
  </si>
  <si>
    <t>DIRECIONAL DE FLUXO - PISO</t>
  </si>
  <si>
    <t>SAÍDA FINAL - PISO</t>
  </si>
  <si>
    <t>04.01.803.01</t>
  </si>
  <si>
    <t>SERRALHERIA</t>
  </si>
  <si>
    <t>04.04.304.01</t>
  </si>
  <si>
    <t xml:space="preserve">Bacia convencional linha Conforto, Deca ou equivalente, ref. P510.17, sem abertura frontal, cor branco </t>
  </si>
  <si>
    <t>Fornecimento e instalação de Torneira para Banheiro de Mesa Docol Pressmatic Benefit 1/2</t>
  </si>
  <si>
    <t>04.01.590</t>
  </si>
  <si>
    <t>04.01.590.01</t>
  </si>
  <si>
    <t>Suporte Universal de Teto para Projetor SS-5075W</t>
  </si>
  <si>
    <t>05.01.700</t>
  </si>
  <si>
    <t>SUPORTES</t>
  </si>
  <si>
    <t>05.01.701</t>
  </si>
  <si>
    <t>SINAPI 88485</t>
  </si>
  <si>
    <t>Aplicação de fundo selador ACRILICO, em paredes, uma demão</t>
  </si>
  <si>
    <t>Aplicação de fundo selador PVA, em tetos, uma demão</t>
  </si>
  <si>
    <t>SINAPI 88482</t>
  </si>
  <si>
    <t>Fita dupla face de espuma acrílica</t>
  </si>
  <si>
    <t>Fita adesiva demarcatória de piso, fita 471, 3M do Brasil</t>
  </si>
  <si>
    <t>ADECIL</t>
  </si>
  <si>
    <t>GIMBA</t>
  </si>
  <si>
    <t>KALUNGA</t>
  </si>
  <si>
    <t>Conjunto para ligação de bacia</t>
  </si>
  <si>
    <t>Fornecimento e instalação de Conjunto de Ligação para Bacia Sanitária</t>
  </si>
  <si>
    <t>BARRA DE APOIO RETA, EM ACO INOX POLIDO, COMPRIMENTO 70CM, DIAMETRO MINIMO 3 CM</t>
  </si>
  <si>
    <t xml:space="preserve">SINAPI 00036205 </t>
  </si>
  <si>
    <t>26.004.0003.S.CBR.RJ</t>
  </si>
  <si>
    <t>SINAPI 74131/005</t>
  </si>
  <si>
    <t>02.002.00010.S.CBR.DF</t>
  </si>
  <si>
    <t>SINAPI 00037586</t>
  </si>
  <si>
    <t>CENTO</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</si>
  <si>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</si>
  <si>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</si>
  <si>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</si>
  <si>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SINAPI 00039419</t>
  </si>
  <si>
    <t>SINAPI 00039422</t>
  </si>
  <si>
    <t>SINAPI 00039431</t>
  </si>
  <si>
    <t>FITA DE PAPEL MICROPERFURADO, 50 X 150 MM, PARA TRATAMENTO DE JUNTAS DE CHAPA DE GESSO PARA DRYWALL</t>
  </si>
  <si>
    <t>SINAPI 00039432</t>
  </si>
  <si>
    <t>FITA DE PAPEL REFORCADA COM LAMINA DE METAL PARA REFORCO DE CANTOS DE CHAPA DE GESSO PARA DRYWALL</t>
  </si>
  <si>
    <t>SINAPI 00039434</t>
  </si>
  <si>
    <t>MASSA DE REJUNTE EM PO PARA DRYWALL, A BASE DE GESSO, SECAGEM RAPIDA, PARA TRATAMENTO DE JUNTAS DE CHAPA DE GESSO (COM ADICAO DE AGUA)</t>
  </si>
  <si>
    <t>SINAPI 00039435</t>
  </si>
  <si>
    <t>PARAFUSO DRY WALL, EM ACO FOSFATIZADO, CABECA TROMBETA E PONTA AGULHA (TA), COMPRIMENTO 25 MM</t>
  </si>
  <si>
    <t>SINAPI 00039443</t>
  </si>
  <si>
    <t>PARAFUSO DRY WALL, EM ACO ZINCADO, CABECA LENTILHA E PONTA BROCA (LB), LARGURA 4,2 MM, COMPRIMENTO 13 MM</t>
  </si>
  <si>
    <t>gesso acartonado com placas RU(Resistente a Umidade)</t>
  </si>
  <si>
    <t>SINAPI 00039417</t>
  </si>
  <si>
    <t>SINAPI 98504</t>
  </si>
  <si>
    <t>SINAPI 90842</t>
  </si>
  <si>
    <t>Fornecimento e instalação de porta de madeira lisa (*PM2), de abrir, com alisar e marco (dimensões 0,70 m x 2,10 m - completa com  ferragens, fechaduras e maçanetas tipo alavanca)</t>
  </si>
  <si>
    <t>Fornecimento e instalação de porta de madeira lisa(*PM3), de abrir, com alisar e marco (dimensões 0,90 m x 2,10 m - completa com  ferragens, fechaduras e maçanetas tipo alavanca)</t>
  </si>
  <si>
    <t>04.01.201.03</t>
  </si>
  <si>
    <t>04.01.201.04</t>
  </si>
  <si>
    <t>04.01.201.05</t>
  </si>
  <si>
    <t>04.01.201.06</t>
  </si>
  <si>
    <t>04.01.201.07</t>
  </si>
  <si>
    <t>04.01.201.08</t>
  </si>
  <si>
    <t>04.01.201.09</t>
  </si>
  <si>
    <t>04.01.201.10</t>
  </si>
  <si>
    <t xml:space="preserve">Esquadrias de ferro </t>
  </si>
  <si>
    <t>Esquadrias de Madeira</t>
  </si>
  <si>
    <t>Esquadria E1 - Remoção das pinturas dos vidros e pintura dos elementos metálicos</t>
  </si>
  <si>
    <t>Esquadria E2 - Remoção das pinturas dos vidros, pintura dos elementos metálicos e Aplicação de Pelicula azul nos vidros</t>
  </si>
  <si>
    <t xml:space="preserve">Esquadria E3 - Execução de ESQUADRIA COM MONTANTES EM FERRO COM PINTURA NA COR AZUL, PARTE INFERIOR FIXA VENEZIANADA (H=130CM) E PARTE SUPERIOR FIXA -  VIDRO TRANSLÚCIDO (H=84CM) </t>
  </si>
  <si>
    <t>Esquadria E4 - Execução de ESQUADRIA COM MONTANTES EM FERRO COM PINTURA NA COR AZUL, PARTE INFERIOR FIXA VENEZIANADA (H=130CM) E PARTE SUPERIOR FIXA -  VIDRO TRANSLÚCIDO (H=84CM) COM PELÍCULA NA COR AZUL NO VIDRO</t>
  </si>
  <si>
    <t>Esquadria E5 - Remoção das pinturas dos vidros e pintura dos elementos metálicos</t>
  </si>
  <si>
    <t>04.01.201.11</t>
  </si>
  <si>
    <t>04.01.201.12</t>
  </si>
  <si>
    <t>04.01.201.13</t>
  </si>
  <si>
    <t>Esquadria B1 - Remoção das pinturas dos vidros e pintura dos elementos metálicos</t>
  </si>
  <si>
    <t>Esquadria B3 - Pintura dos elementos metálicos e Aplicação de Pelicula azul nos vidros</t>
  </si>
  <si>
    <t>04.01.201.14</t>
  </si>
  <si>
    <t>04.01.201.15</t>
  </si>
  <si>
    <t>Esquadria E6 - Execução de ESQUADRIA COM MONTANTES EM FERRO COM PINTURA NA COR AZUL, PARTE INFERIOR FIXA VENEZIANADA (H=130CM) E PARTE SUPERIOR EM JANELA MAXIMAR COM VIDRO TRANSLÚCIDO (H=84CM)</t>
  </si>
  <si>
    <t>Esquadria PF1 - Execução de PORTA COM 1 FOLHA DE CORRER  EM FERRO COM PINTURA NA COR AZUL, PARTE INFERIOR VENEZIANADA PINTURA NA COR AZUL (H=130CM) E PARTE SUPERIOR COM VIDRO FIXO TRANSLÚCIDO (H=84CM)</t>
  </si>
  <si>
    <t>Esquadria PF2 - Execução de PORTA COM 1 FOLHA DE ABRIR  EM FERRO COM PINTURA NA COR AZUL, PARTE INFERIOR VENEZIANADA PINTURA NA COR AZUL (H=130CM) E PARTE SUPERIOR COM VIDRO FIXO TRANSLÚCIDO (H=84CM)</t>
  </si>
  <si>
    <t>Esquadria J1 - Execução de JANELA COM MONTANTES EM FERRO COM PINTURA NA COR AZUL, JANELA MAXIMAR COM VIDRO TRANSLÚCIDO</t>
  </si>
  <si>
    <t>Esquadria J2 - Execução de JANELA COM MONTANTES EM FERRO COM PINTURA NA COR AZUL, COM VIDRO FIXO TRANSLÚCIDO COM PELICULA NA COR AZUL</t>
  </si>
  <si>
    <t>Esquadria J3 - Execução de JANELA COM MONTANTES EM FERRO COM PINTURA NA COR AZUL,  VIDRO FIXO TRANSLÚCIDO</t>
  </si>
  <si>
    <t>Esquadria J4 - Execução de VENEZIANAS FIXAS PADRÃO IGUAL AO EXISTENTE NO LOCAL, PARA VENTILAÇÃO SANITÁRIOS</t>
  </si>
  <si>
    <t>COEFICIENTE</t>
  </si>
  <si>
    <t>PARAFUSO DE ACO ZINCADO COM ROSCA SOBERBA, CABECA CHATA E FENDA SIMPLES, DIAMETRO 4,2 MM, COMPRIMENTO * 32 * MM</t>
  </si>
  <si>
    <t>SINAPI 4377</t>
  </si>
  <si>
    <t>09.02.002</t>
  </si>
  <si>
    <t>dias</t>
  </si>
  <si>
    <t>Limpeza permanente de obra(4h servente)</t>
  </si>
  <si>
    <t>SILICONE ACETICO USO GERAL INCOLOR 280 G</t>
  </si>
  <si>
    <t>SINAPI 39961</t>
  </si>
  <si>
    <t>CAIXILHO BASCULANTE FERRO #20 PINTURA ESMALTE + VIDRO</t>
  </si>
  <si>
    <t>SBC 1463</t>
  </si>
  <si>
    <t>12.003.0001.S.CBR.DF</t>
  </si>
  <si>
    <t>12.003.0002.S.CBR.DF</t>
  </si>
  <si>
    <t>12.003.0003.S.CBR.DF</t>
  </si>
  <si>
    <t>12.003.0004.S.CBR.DF</t>
  </si>
  <si>
    <t>12.003.0005.S.CBR.DF</t>
  </si>
  <si>
    <t>12.003.0006.S.CBR.DF</t>
  </si>
  <si>
    <t>12.003.0007.S.CBR.DF</t>
  </si>
  <si>
    <t>12.003.0008.S.CBR.DF</t>
  </si>
  <si>
    <t>12.003.0009.S.CBR.DF</t>
  </si>
  <si>
    <t>12.003.0010.S.CBR.DF</t>
  </si>
  <si>
    <t>12.003.0011.S.CBR.DF</t>
  </si>
  <si>
    <t>12.003.0012.S.CBR.DF</t>
  </si>
  <si>
    <t>12.003.0013.S.CBR.DF</t>
  </si>
  <si>
    <t>12.003.0014.S.CBR.DF</t>
  </si>
  <si>
    <t>12.003.0015.S.CBR.DF</t>
  </si>
  <si>
    <t xml:space="preserve">SINAPI 00037586 </t>
  </si>
  <si>
    <t>cento</t>
  </si>
  <si>
    <t xml:space="preserve">SINAPI 00011062 </t>
  </si>
  <si>
    <t>PLACA CIMENTICIA LISA E = 10 MM, DE 1,20 X 3,00 M</t>
  </si>
  <si>
    <t xml:space="preserve">SINAPI 00039419 </t>
  </si>
  <si>
    <t xml:space="preserve">SINAPI 00039422 </t>
  </si>
  <si>
    <t xml:space="preserve">SINAPI 00039431 </t>
  </si>
  <si>
    <t xml:space="preserve">SINAPI 00039434 </t>
  </si>
  <si>
    <t xml:space="preserve">SINAPI 00042481 </t>
  </si>
  <si>
    <t>FELTRO EM LA DE ROCHA, 1 FACE REVESTIDA COM PAPEL ALUMINIZADO, EM ROLO, DENSIDADE = 32 KG/M3, E=*50* MM</t>
  </si>
  <si>
    <t>06.002.0002.S.CBR.DF</t>
  </si>
  <si>
    <t>06.002.0003.S.CBR.DF</t>
  </si>
  <si>
    <t>06.01.304.13</t>
  </si>
  <si>
    <t>07.04.101.05</t>
  </si>
  <si>
    <t>07.04.101.06</t>
  </si>
  <si>
    <t>07.04.101.07</t>
  </si>
  <si>
    <t>19.004.0005.S.CBR.DF</t>
  </si>
  <si>
    <t>19.004.0006.S.CBR.DF</t>
  </si>
  <si>
    <t>19.004.0007.S.CBR.DF</t>
  </si>
  <si>
    <t>LIMPEZA VIDRO COMUM</t>
  </si>
  <si>
    <t>PELICULA AZUL</t>
  </si>
  <si>
    <t>SINAPI 00000623</t>
  </si>
  <si>
    <t>JANELA MAXIMO AR, ACO, BATENTE / REQUADRO DE 6 A 14 CM, PINT ANTICORROSIVA, SEM VIDRO, SEM GRADE, 1 FLMAXIM AR</t>
  </si>
  <si>
    <t>03.02.134.01.01</t>
  </si>
  <si>
    <t>Aço CA 60 4,2mm</t>
  </si>
  <si>
    <t>07.02.421.03</t>
  </si>
  <si>
    <t>07.02.421.04</t>
  </si>
  <si>
    <t>07.02.421.05</t>
  </si>
  <si>
    <t>07.02.421.06</t>
  </si>
  <si>
    <t>SINAPI 89401</t>
  </si>
  <si>
    <t>SINAPI 89402</t>
  </si>
  <si>
    <t>SINAPI 89403</t>
  </si>
  <si>
    <t>SINAPI 89448</t>
  </si>
  <si>
    <t>Rio Led Iluminação</t>
  </si>
  <si>
    <t>webcontinental</t>
  </si>
  <si>
    <t>S4T</t>
  </si>
  <si>
    <t>Frigelar</t>
  </si>
  <si>
    <t>Recorte de contrapiso com maquita</t>
  </si>
  <si>
    <t>Esquadria E1 (Existente à Reformar) - Remoção das pinturas dos vidros e pintura dos elementos metálicos</t>
  </si>
  <si>
    <t>Esquadria B1 (Existente à Reformar) - Remoção das pinturas dos vidros e pintura dos elementos metálicos</t>
  </si>
  <si>
    <t>Esquadria B3 (Existente à Reformar) - Pintura dos elementos metálicos e Aplicação de Pelicula azul nos vidros</t>
  </si>
  <si>
    <t xml:space="preserve">Esquadria E3 (Nova) - Execução de ESQUADRIA COM MONTANTES EM FERRO COM PINTURA NA COR AZUL, PARTE INFERIOR FIXA VENEZIANADA (H=130CM) E PARTE SUPERIOR FIXA -  VIDRO TRANSLÚCIDO (H=84CM) </t>
  </si>
  <si>
    <t>Fornecimento e instalação de porta de madeira lisa(*PM1), de correr, com alisar e marco (dimensões 0,80 m x 2,10 m - completas, incluindo ferragens</t>
  </si>
  <si>
    <t>SINAPI 11482</t>
  </si>
  <si>
    <t>SINAPI 38168</t>
  </si>
  <si>
    <t>SINAPI 73994/001</t>
  </si>
  <si>
    <t>SINAPI 73924/002</t>
  </si>
  <si>
    <t>PINTURA ESMALTE ACETINADO, DUAS DEMAOS, SOBRE SUPERFICIE METALICA</t>
  </si>
  <si>
    <t>FUNDO ANTICORROSIVO A BASE DE OXIDO DE FERRO (ZARCAO), UMA DEMAO</t>
  </si>
  <si>
    <t xml:space="preserve">SINAPI 74064/002 </t>
  </si>
  <si>
    <t>FECHADURA BICO DE PAPAGAIO, MAQUINA *45* MM, CROMADA, COM CHAVE TIPO GORGES BIPARTIDA, PARA PORTA DE CORRER INTERNA - COMPLETA</t>
  </si>
  <si>
    <t>PUXADOR TUBULAR RETO, DUPLO, EM ALUMINIO POLIDO, DIAMETRO APROX.DE 1", COMPRIMENTO APROX. DE 400 MM, PARA PORTAS DE MADEIRA OU VIDRO</t>
  </si>
  <si>
    <t>05.01.201.05</t>
  </si>
  <si>
    <t>05.01.203.04</t>
  </si>
  <si>
    <t>Fornecimento e instalação Bucha de redução sold. Curta 85 x 75mm</t>
  </si>
  <si>
    <t>05.01.202.03</t>
  </si>
  <si>
    <t>SINAPI 94668</t>
  </si>
  <si>
    <t>Recorte de CONTRApiso com maquita</t>
  </si>
  <si>
    <t>Esquadria E5 (Existente à Reformar) - Remoção das pinturas dos vidros FIXO e pintura dos elementos metálicos</t>
  </si>
  <si>
    <t>Esquadria E2 (Existente à Reformar) - Remoção das pinturas dos vidros MAXIMAR, pintura dos elementos metálicos e Aplicação de Pelicula azul nos vidros</t>
  </si>
  <si>
    <t>MOBILIZAÇÃO E DESMOBIULIZAÇÃO DE EQUIPAMENTOS</t>
  </si>
  <si>
    <t>02.009.0001.S.CBR.RJ</t>
  </si>
  <si>
    <t>Carga e descarga de equipamentos pesados em carretas</t>
  </si>
  <si>
    <t>t</t>
  </si>
  <si>
    <t>02.009.0002.S.CBR.RJ</t>
  </si>
  <si>
    <t>Transporte de equipamentos pesados em carretas</t>
  </si>
  <si>
    <t>t/km</t>
  </si>
  <si>
    <t>03.01.473</t>
  </si>
  <si>
    <t>03.01.473.01</t>
  </si>
  <si>
    <t>03.01.473.02</t>
  </si>
  <si>
    <t>MOBILIZAÇÃO E DESMOBILIZAÇÃO DE EQUIPAMENTOS</t>
  </si>
  <si>
    <t>t.Km</t>
  </si>
  <si>
    <t>Carreta para transporte pesado, com capacidade de carga util de 60/80t, com motorista operador, mate</t>
  </si>
  <si>
    <t>CHI</t>
  </si>
  <si>
    <t>ORSE 3283</t>
  </si>
  <si>
    <t>SINAPI 94974</t>
  </si>
  <si>
    <t>Esquadria E4 (Nova) - Execução de ESQUADRIA COM MONTANTES EM FERRO COM PINTURA NA COR AZUL, PARTE INFERIOR FIXA VENEZIANADA (H=130CM) E PARTE SUPERIOR FIXA -  VIDRO TRANSLÚCIDO (H=84CM) COM PELÍCULA NA COR AZUL NO VIDRO</t>
  </si>
  <si>
    <t>Esquadria E6 (Nova) - Execução de ESQUADRIA COM MONTANTES EM FERRO COM PINTURA NA COR AZUL, PARTE INFERIOR FIXA VENEZIANADA (H=130CM) E PARTE SUPERIOR EM JANELA MAXIMAR COM VIDRO TRANSLÚCIDO (H=84CM)</t>
  </si>
  <si>
    <t>Esquadria PF1 (Nova) - Execução de PORTA COM 1 FOLHA DE CORRER  EM FERRO COM PINTURA NA COR AZUL, PARTE INFERIOR VENEZIANADA PINTURA NA COR AZUL (H=130CM) E PARTE SUPERIOR COM VIDRO FIXO TRANSLÚCIDO (H=84CM)</t>
  </si>
  <si>
    <t>Esquadria PF2 (Nova) - Execução de PORTA COM 1 FOLHA DE ABRIR  EM FERRO COM PINTURA NA COR AZUL, PARTE INFERIOR VENEZIANADA PINTURA NA COR AZUL (H=130CM) E PARTE SUPERIOR COM VIDRO FIXO TRANSLÚCIDO (H=84CM)</t>
  </si>
  <si>
    <t>Esquadria J1 (Nova) - Execução de JANELA COM MONTANTES EM FERRO COM PINTURA NA COR AZUL, JANELA MAXIMAR COM VIDRO TRANSLÚCIDO</t>
  </si>
  <si>
    <t>Esquadria J2 (Nova) - Execução de JANELA COM MONTANTES EM FERRO COM PINTURA NA COR AZUL, COM VIDRO FIXO TRANSLÚCIDO COM PELICULA NA COR AZUL</t>
  </si>
  <si>
    <t>Esquadria J3 (Nova) - Execução de JANELA COM MONTANTES EM FERRO COM PINTURA NA COR AZUL,  VIDRO FIXO TRANSLÚCIDO</t>
  </si>
  <si>
    <t>Esquadria J4 (Nova) - Execução de VENEZIANAS FIXAS PADRÃO IGUAL AO EXISTENTE NO LOCAL, PARA VENTILAÇÃO SANITÁRIOS</t>
  </si>
  <si>
    <t>SINAPI 72120</t>
  </si>
  <si>
    <t>VIDRO TEMPERADO INCOLOR, ESPESSURA 10MM, FORNECIMENTO E INSTALACAO, INCLUSIVE MASSA PARA VEDACAO</t>
  </si>
  <si>
    <t>PORTA EM ACO TIPO VENEZIANA, COM FUNDO ANTICORROSIVO / PRIMER DE PROTECAO, SEM GUARNICAO/ALIZAR/VISTA, 87 X 210 CM</t>
  </si>
  <si>
    <t>PORTA  EM ACO TIPO VENEZIANA, COM FUNDO ANTICORROSIVO / PRIMER DE PROTECAO, SEM GUARNICAO/ALIZAR/VISTA, 87 X 210 CM</t>
  </si>
  <si>
    <t>LIXA EM FOLHA PARA PAREDE OU MADEIRA, NUMERO 120 (COR VERMELHA)</t>
  </si>
  <si>
    <t>SINAPI 00003767</t>
  </si>
  <si>
    <t>GL</t>
  </si>
  <si>
    <t>SINAPI 00004047</t>
  </si>
  <si>
    <t>MASSA CORRIDA PVA PARA PAREDES INTERNAS</t>
  </si>
  <si>
    <t>FIXAÇÃO UTILIZANDO PARAFUSO E BUCHA DE NYLON, SOMENTE MÃO DE OBRA. AF_10/2016</t>
  </si>
  <si>
    <t>SINAPI 95541</t>
  </si>
  <si>
    <t>Fornecimento e Instalação de Suporte Universal de Teto para Projetor SS-5075W</t>
  </si>
  <si>
    <t>21.006.0001.S.CBR.DF</t>
  </si>
  <si>
    <t>LOJAS AMERICANAS</t>
  </si>
  <si>
    <t>Torneira para Banheiro de Mesa Docol Pressmatic Benefit 1/2</t>
  </si>
  <si>
    <t>MARSON</t>
  </si>
  <si>
    <t>26.001.0004.S.CBR.DF</t>
  </si>
  <si>
    <t>05.06.800.01</t>
  </si>
  <si>
    <t>05.06.800.02</t>
  </si>
  <si>
    <t>33.001.0001.S.CBR.DF</t>
  </si>
  <si>
    <t>33.001.0002.S.CBR.DF</t>
  </si>
  <si>
    <t>Execução de sumidouro para rede de drenagem de ar condicionado.</t>
  </si>
  <si>
    <t>SINAPI 73902/001</t>
  </si>
  <si>
    <t>03.03.211</t>
  </si>
  <si>
    <t>08.005.0001.S.CBR.DF</t>
  </si>
  <si>
    <t>SINAPI 00039144</t>
  </si>
  <si>
    <t>CANTONEIRA ALUMINIO ABAS IGUAIS 1 ", E = 3 /16 "</t>
  </si>
  <si>
    <t>SINAPI 00000586</t>
  </si>
  <si>
    <t>04.01.201.16</t>
  </si>
  <si>
    <t>12.003.0016.S.CBR.DF</t>
  </si>
  <si>
    <t>Reforma de Esquadria para passagem de linhas Frigoríficas</t>
  </si>
  <si>
    <t>massa epoxi</t>
  </si>
  <si>
    <t>SINAPI 00004049</t>
  </si>
  <si>
    <t>SINAPI 00009836</t>
  </si>
  <si>
    <t>SINAPI 00038124</t>
  </si>
  <si>
    <t>ESPUMA EXPANSIVA DE POLIURETANO, APLICACAO MANUAL - 500 ML</t>
  </si>
  <si>
    <t>SINAPI 97655</t>
  </si>
  <si>
    <t>Fornecimento e colocação de Assento para bacia acessível, linha Vogue Plus Conforto, cód. AP 51.17, cor branca, fabricante Deca ou equivalente</t>
  </si>
  <si>
    <t>02.001.0001.M.CBR.RJ</t>
  </si>
  <si>
    <t>SINAPI 00011977</t>
  </si>
  <si>
    <t>CHUMBADOR DE ACO, DIAMETRO 1/2", COMPRIMENTO 75 MM</t>
  </si>
  <si>
    <t>ORSE 8854</t>
  </si>
  <si>
    <t>Chumbador parabolt 5/16"</t>
  </si>
  <si>
    <t>SBC 061022</t>
  </si>
  <si>
    <t>PARAFUSO ACO SEXTAVADO ASTM A-325 1/2" x 2" COM PORCAS</t>
  </si>
  <si>
    <t>05.01.501.03</t>
  </si>
  <si>
    <t>26.002.0001.S.CBR.DF</t>
  </si>
  <si>
    <t>05.01.531</t>
  </si>
  <si>
    <t>Prateleira</t>
  </si>
  <si>
    <t>Prateleira em granito PG1</t>
  </si>
  <si>
    <t>Prateleira em granito PG2</t>
  </si>
  <si>
    <t>05.01.301.01</t>
  </si>
  <si>
    <t>05.01.301.02</t>
  </si>
  <si>
    <t>26.021.0001.S.CBR.DF</t>
  </si>
  <si>
    <t>26.021.0002.S.CBR.DF</t>
  </si>
  <si>
    <t>Alandin Iluminação</t>
  </si>
  <si>
    <t>BANCADA EM GRANITO CINZA ANDORINHA POLIDO (COM SAIA E FRONTISPÍCIO INCLUÍDO) COM CUBA EMBUTIDA OVAL DE LOUÇA, CÓD. L 59.17, FABRICANTE DECA, COR BRANCA , OU EQUIVALENTE</t>
  </si>
  <si>
    <t>Stillux</t>
  </si>
  <si>
    <t>lumicenter</t>
  </si>
  <si>
    <t>ORSE 7615</t>
  </si>
  <si>
    <t xml:space="preserve">Switch 24 portas 10/100 Mbps </t>
  </si>
  <si>
    <t>CPOS P.12.000.034083</t>
  </si>
  <si>
    <t>Transformador abaixador, entrada 110/220V, saída 24V+24V, corrente secundário 6A</t>
  </si>
  <si>
    <t>SINAPI 00039718</t>
  </si>
  <si>
    <t>TUBO DE ESPUMA DE POLIETILENO EXPANDIDO FLEXIVEL PARA ISOLAMENTO TERMICO DE TUBULACAO DE AR CONDICIONADO, AGUA QUENTE, DN 7/8", E= 10 MM</t>
  </si>
  <si>
    <t>SINAPI  00004823</t>
  </si>
  <si>
    <t>MASSA PLASTICA PARA MARMORE/GRANITO</t>
  </si>
  <si>
    <t>SINAPI  00007568</t>
  </si>
  <si>
    <t>BUCHA DE NYLON SEM ABA S10, COM PARAFUSO DE 6,10 X 65 MM EM ACO ZINCADO COM ROSCA SOBERBA, CABECA CHATA E FENDA PHILLIPS</t>
  </si>
  <si>
    <t>SINAPI  00011795</t>
  </si>
  <si>
    <t>GRANITO PARA BANCADA, POLIDO, TIPO ANDORINHA/ QUARTZ/ CASTELO/ CORUMBA OU OUTROS EQUIVALENTES DA REGIAO, E= *2,5* CM</t>
  </si>
  <si>
    <t>SINAPI  00037329</t>
  </si>
  <si>
    <t>REJUNTE EPOXI BRANCO</t>
  </si>
  <si>
    <t>SINAPI 00037591</t>
  </si>
  <si>
    <t>SUPORTE MAO-FRANCESA EM ACO, ABAS IGUAIS 40 CM, CAPACIDADE MINIMA 70 KG, BRANCO</t>
  </si>
  <si>
    <t>FRONTISPÍCIO EM GRANITO H= 7CM</t>
  </si>
  <si>
    <t>SAIA EM GRANITO H= 15CM</t>
  </si>
  <si>
    <t>SINAPI 88631</t>
  </si>
  <si>
    <t>ARGAMASSA TRAÇO 1:4 (CIMENTO E AREIA MÉDIA), PREPARO MANUAL. AF_08/2014</t>
  </si>
  <si>
    <t xml:space="preserve">Prateleira </t>
  </si>
  <si>
    <t>05.01.531.01</t>
  </si>
  <si>
    <t>05.01.531.02</t>
  </si>
  <si>
    <t>BDI DIFERENCIADO</t>
  </si>
  <si>
    <t>BDI+BDI DIFERENCIADO</t>
  </si>
  <si>
    <t>BDI DIF</t>
  </si>
  <si>
    <t>Preço Unitário</t>
  </si>
  <si>
    <t>PreçoTotal</t>
  </si>
  <si>
    <t>CustoTotal</t>
  </si>
  <si>
    <t>Cálculo do BDI DIFERENCIADO*</t>
  </si>
  <si>
    <t>PEDREIRO COM ENCARGOS COMPLEMENTARES</t>
  </si>
  <si>
    <t>SINAPI 88309</t>
  </si>
  <si>
    <t>SERVENTE COM ENCARGOS COMPLEMENTARES</t>
  </si>
  <si>
    <t>ELETRICISTA COM ENCARGOS COMPLEMENTARES</t>
  </si>
  <si>
    <t>SINAPI 88264</t>
  </si>
  <si>
    <t>AUXILIAR DE ELETRICISTA COM ENCARGOS COMPLEMENTARES</t>
  </si>
  <si>
    <t>SINAPI 88247</t>
  </si>
  <si>
    <t>ENCANADOR OU BOMBEIRO HIDRÁULICO COM ENCARGOS COMPLEMENTARES</t>
  </si>
  <si>
    <t>SINAPI 88267</t>
  </si>
  <si>
    <t>AUXILIAR DE ENCANADOR OU BOMBEIRO HIDRÁULICO COM ENCARGOS COMPLEMENTARES</t>
  </si>
  <si>
    <t>SINAPI 88248</t>
  </si>
  <si>
    <t>ENGENHEIRO CIVIL DE OBRA PLENO COM ENCARGOS COMPLEMENTARES</t>
  </si>
  <si>
    <t>SINAPI 90778</t>
  </si>
  <si>
    <t>SINAPI 88277</t>
  </si>
  <si>
    <t>AJUDANTE ESPECIALIZADO COM ENCARGOS COMPLEMENTARES</t>
  </si>
  <si>
    <t>AJUDANTE DE OPERAÇÃO EM GERAL COM ENCARGOS COMPLEMENTARES</t>
  </si>
  <si>
    <t>SINAPI 88241</t>
  </si>
  <si>
    <t xml:space="preserve"> MARCENEIRO COM ENCARGOS COMPLEMENTARES</t>
  </si>
  <si>
    <t xml:space="preserve">SINAPI 88273 </t>
  </si>
  <si>
    <t>SERRALHEIRO COM ENCARGOS COMPLEMENTARES</t>
  </si>
  <si>
    <t>SINAPI 88315</t>
  </si>
  <si>
    <t>MONTADOR DE ESTRUTURA METÁLICA COM ENCARGOS COMPLEMENTARES</t>
  </si>
  <si>
    <t>SINAPI 88278</t>
  </si>
  <si>
    <t>MARCENEIRO COM ENCARGOS COMPLEMENTARES</t>
  </si>
  <si>
    <t>SINAPI 88273</t>
  </si>
  <si>
    <t>VIDRACEIRO COM ENCARGOS COMPLEMENTARES</t>
  </si>
  <si>
    <t>SINAPI 88325</t>
  </si>
  <si>
    <t>CARPINTEIRO DE ESQUADRIA COM ENCARGOS COMPLEMENTARES</t>
  </si>
  <si>
    <t>SINAPI 88261</t>
  </si>
  <si>
    <t>GESSEIRO COM ENCARGOS COMPLEMENTARES</t>
  </si>
  <si>
    <t>SINAPI 88269</t>
  </si>
  <si>
    <t>PINTOR COM ENCARGOS COMPLEMENTARES</t>
  </si>
  <si>
    <t>SINAPI 88310</t>
  </si>
  <si>
    <t>SINAPI 88274</t>
  </si>
  <si>
    <t>MARMORISTA/GRANITEIRO COM ENCARGOS COMPLEMENTARES</t>
  </si>
  <si>
    <t xml:space="preserve"> MONTADOR ELETROMECÃNICO COM ENCARGOS COMPLEMENTARES</t>
  </si>
  <si>
    <t>Fornecimento e Instalação de Conector RJ-45 Fêmea, categoria 5e, inclusive espelho e moldura para tomada. Ref: FURUKAWA ou equivalentes técnicos</t>
  </si>
  <si>
    <t>SINAPI 72343</t>
  </si>
  <si>
    <t>SINAPI 10527</t>
  </si>
  <si>
    <t xml:space="preserve">SINAPI 10775 </t>
  </si>
  <si>
    <t>LOCACAO DE CONTAINER 2,30 X 6,00 M, ALT. 2,50 M, COM 1 SANITARIO, PARA ESCRITORIO, COMPLETO, SEM DIVISORIAS INTERNAS</t>
  </si>
  <si>
    <t>SINAPI 10778</t>
  </si>
  <si>
    <t>LOCACAO DE CONTAINER 2,30 X 6,00 M, ALT. 2,50 M, PARA SANITARIO, COM 4 BACIAS, 8 CHUVEIROS,1 LAVATORIO E 1 MICTORIO</t>
  </si>
  <si>
    <t>MOBILIZAÇÃO E DESMOBILIZAÇÃO DE CONTAINER</t>
  </si>
  <si>
    <t>02.01.107.06</t>
  </si>
  <si>
    <t>02.01.107.07</t>
  </si>
  <si>
    <t>Ligação Predial de Água em Mureta de Concreto, Provisória ou Definitiva, com Fornecimento de Material, inclusive Mureta e Hidrômetro, Rede DN 50mm</t>
  </si>
  <si>
    <t>Ligação Predial de Esgoto Tipo 1 - Ramal Interno até Caixa de Inspeção</t>
  </si>
  <si>
    <t>Solicitação de entrada de energia provisória à Concessionária + INSTALAÇÃO DE ENTRADA PROVISORIA DE ENERGIA ELETRICA AEREA TRIFASICA 40A EM POSTE MADEIRA</t>
  </si>
  <si>
    <t>LIPR.000001</t>
  </si>
  <si>
    <t>ENTRADA PROVISORIA DE ENERGIA ELETRICA AEREA TRIFASICA 40A EM POSTE MADEIRA</t>
  </si>
  <si>
    <t xml:space="preserve">UN </t>
  </si>
  <si>
    <t>Solicitação de entrada de energia provisória à concessionária de energia.</t>
  </si>
  <si>
    <t>SINAPI 72897</t>
  </si>
  <si>
    <t>CARGA MANUAL DE ENTULHO EM CAMINHAO BASCULANTE 6 M3</t>
  </si>
  <si>
    <t>SINAPI 72900</t>
  </si>
  <si>
    <t>02.02.330.02</t>
  </si>
  <si>
    <t>AGETOP 180406</t>
  </si>
  <si>
    <t>ESQUADRIA EM CHAPA METÁLICA TIPO VENEZIANA FIXA COM VENTILAÇÃO J-20</t>
  </si>
  <si>
    <t>SINAPI 74106/001</t>
  </si>
  <si>
    <t>IMPERMEABILIZACAO DE ESTRUTURAS ENTERRADAS, COM TINTA ASFALTICA, DUAS DEMAOS</t>
  </si>
  <si>
    <t>03.01.506</t>
  </si>
  <si>
    <t>Lastro de Brita</t>
  </si>
  <si>
    <t xml:space="preserve">SINAPI 37556 </t>
  </si>
  <si>
    <t>PLACA DE SINALIZACAO DE SEGURANCA CONTRA INCENDIO, FOTOLUMINESCENTE, QUADRADA, *20 X 20* CM, EM PVC *2* MM ANTI-CHAMAS (SIMBOLOS, CORES E PICTOGRAMAS CONFORME NBR 13434)</t>
  </si>
  <si>
    <t>SINAPI 37539</t>
  </si>
  <si>
    <t>PLACA DE SINALIZACAO DE SEGURANCA CONTRA INCENDIO, FOTOLUMINESCENTE, RETANGULAR, *13 X 26* CM, EM PVC *2* MM ANTI-CHAMAS (SIMBOLOS, CORES E PICTOGRAMAS CONFORME NBR 13434)</t>
  </si>
  <si>
    <t>DROP.000001</t>
  </si>
  <si>
    <t>SINAPI 4012</t>
  </si>
  <si>
    <t>GEOTEXTIL NAO TECIDO AGULHADO DE FILAMENTOS CONTINUOS 100% POLIESTER, RESITENCIA A TRACAO = 21 KN/M</t>
  </si>
  <si>
    <t>PAREDE COM PLACAS DE GESSO ACARTONADO (DRYWALL), PARA USO INTERNO, COM DUAS FACES SIMPLES E ESTRUTURA METÁLICA COM GUIAS DUPLAS, COM VÃOS. E=12CM</t>
  </si>
  <si>
    <t>04.01.124.04</t>
  </si>
  <si>
    <t>04.01.124.05</t>
  </si>
  <si>
    <t>Microestaca de 15cm</t>
  </si>
  <si>
    <t>SINAPI 1332</t>
  </si>
  <si>
    <t>CHAPA DE ACO GROSSA, ASTM A36, E = 3/8 "</t>
  </si>
  <si>
    <t>SINAPI 1333</t>
  </si>
  <si>
    <t>CHAPA DE ACO GROSSA, ASTM A36, E = 1/2 "</t>
  </si>
  <si>
    <t>SINAPI 1330</t>
  </si>
  <si>
    <t>CHAPA DE ACO GROSSA, ASTM A36, E = 1/4 "</t>
  </si>
  <si>
    <t>Cordão de solda elétrica - 4mm</t>
  </si>
  <si>
    <t>04.02.102.08</t>
  </si>
  <si>
    <t>04.02.102.09</t>
  </si>
  <si>
    <t>(SL.P02) PLACA DE SINALIZAÇÃO DE SALAS (SL.) PICTOGRAMAS MODELO A - SANITÁRIO MASCULINO</t>
  </si>
  <si>
    <t>(SL.P03) PLACA DE SINALIZAÇÃO DE SALAS (SL.) PICTOGRAMAS MODELO A - SANITÁRIO FEMININO</t>
  </si>
  <si>
    <t>04.02.102.10</t>
  </si>
  <si>
    <t>( SL.P28) PLACA DE SINALIZAÇÃO DE SALAS (SL.) PICTOGRAMAS MODELO A - ESCADA SUBINDO</t>
  </si>
  <si>
    <t>04.02.102.11</t>
  </si>
  <si>
    <t>(SL.P29) PLACA DE SINALIZAÇÃO DE SALAS (SL.) PICTOGRAMAS MODELO A - ESCADA DESCENDO</t>
  </si>
  <si>
    <t>04.02.102.12</t>
  </si>
  <si>
    <t>04.02.102.13</t>
  </si>
  <si>
    <t>04.02.102.14</t>
  </si>
  <si>
    <t>(SL.P15) PLACA DE SINALIZAÇÃO DE SALAS (SL.) PICTOGRAMAS MODELO A - DML</t>
  </si>
  <si>
    <t>(SL.P17)PLACA DE SINALIZAÇÃO DE SETOR (SL.) PICTOGRAMAS MODELO A - SALA DE AULA</t>
  </si>
  <si>
    <t>(SET.P04) PLACA DE SINALIZAÇÃO IDENTIFICAÇÃO SETOR B (SET.) PICTOGRAMAS MODELO 4</t>
  </si>
  <si>
    <t>(SL.P52) PLACA DE SINALIZAÇÃO IDENTIFICAÇÃO SALA(SL) - PICTOGRAMA MODELO NOVO</t>
  </si>
  <si>
    <t>04.02.102.15</t>
  </si>
  <si>
    <t>04.02.102.16</t>
  </si>
  <si>
    <t>04.02.102.17</t>
  </si>
  <si>
    <t>Guarda Corpo</t>
  </si>
  <si>
    <t>REMOÇÃO DE JANELAS, DE FORMA MANUAL, SEM REAPROVEITAMENTO</t>
  </si>
  <si>
    <t>REMOÇÃO DE PORTAS, DE FORMA MANUAL, SEM REAPROVEITAMENTO</t>
  </si>
  <si>
    <t>SINAPI 97644</t>
  </si>
  <si>
    <t>02.02.130.02</t>
  </si>
  <si>
    <t>SINAPI 90587</t>
  </si>
  <si>
    <t>VIBRADOR DE IMERSÃO, DIÂMETRO DE PONTEIRA 45MM, MOTOR ELÉTRICO TRIFÁSICO POTÊNCIA DE 2 CV - CHI DIURNO. AF_06/2015</t>
  </si>
  <si>
    <t>SINAPI 90586</t>
  </si>
  <si>
    <t>VIBRADOR DE IMERSÃO, DIÂMETRO DE PONTEIRA 45MM, MOTOR ELÉTRICO TRIFÁSICO POTÊNCIA DE 2 CV - CHP DIURNO. AF_06/2015</t>
  </si>
  <si>
    <t>SERVENTE</t>
  </si>
  <si>
    <t>PEDREIRO</t>
  </si>
  <si>
    <t>SINAPI 1527</t>
  </si>
  <si>
    <t>CONCRETO USINADO BOMBEAVEL, CLASSE DE RESISTENCIA C25, COM BRITA 0 E 1, SLUMP = 100 +/- 20 MM, INCLUI SERVICO DE BOMBEAMENTO (NBR 8953)</t>
  </si>
  <si>
    <t>FUES.000002</t>
  </si>
  <si>
    <t>CONCRETAGEM DE LAJES, FEITAS COM SISTEMA DE FÔRMAS MANUSEÁVEIS COM CONCRETO USINADO AUTOADENSÁVEL, FCK 25 MPA, LANÇADO COM BOMBA LANÇA - LANÇAMENTO E ACABAMENTO</t>
  </si>
  <si>
    <t>SINAPI 99235</t>
  </si>
  <si>
    <t>SINAPI 98685</t>
  </si>
  <si>
    <t>Fornecimento e Instalação de RODAPÉ EM GRANITO, ALTURA 10 CM</t>
  </si>
  <si>
    <t>SINAPI 86943</t>
  </si>
  <si>
    <t>MONTAGEM E DESMONTAGEM DE ANDAIME TUBULAR TIPO TORRE (EXCLUSIVE ANDAIME E LIMPEZA)</t>
  </si>
  <si>
    <t>LOCACAO DE ANDAIME METALICO TUBULAR DE ENCAIXE, TIPO DE TORRE, COM LARGURA DE 1 ATE 1,5 M E ALTURA DE *1,00* M</t>
  </si>
  <si>
    <t>TAPUME DE CHAPA DE MADEIRA COMPENSADA, E= 6MM, COM PINTURA A CAL E REAPROVEITAMENTO DE 2X</t>
  </si>
  <si>
    <t>PLACA DE OBRA EM CHAPA DE ACO GALVANIZADO</t>
  </si>
  <si>
    <t>FURO EM CONCRETO PARA DIÂMETROS MAIORES QUE 40 MM E MENORES OU IGUAIS A 75 MM</t>
  </si>
  <si>
    <t>REMOÇÃO DE CHAPAS E PERFIS DE DRYWALL, DE FORMA MANUAL, SEM REAPROVEITAMENTO</t>
  </si>
  <si>
    <t>REMOÇÃO DE PLACA MDF, DE FORMA MANUAL, SEM REAPROVEITAMENTO</t>
  </si>
  <si>
    <t>Demolição de pisos vinílicos , exclusive contra-piso</t>
  </si>
  <si>
    <t>REMOÇÃO DE LUMINÁRIAS, DE FORMA MANUAL, SEM REAPROVEITAMENTO</t>
  </si>
  <si>
    <t>FABRICAÇÃO, MONTAGEM E DESMONTAGEM DE FÔRMA PARA BLOCO DE COROAMENTO, EM MADEIRA SERRADA, E=25 MM, 2 UTILIZAÇÕES</t>
  </si>
  <si>
    <t>ESCAVAÇÃO MANUAL PARA BLOCO DE FUNDAÇÃO</t>
  </si>
  <si>
    <t>FABRICAÇÃO, MONTAGEM E DESMONTAGEM DE FÔRMA PARA VIGA BALDRAME, EM MADEIRA SERRADA, E=25 MM, 2 UTILIZAÇÕES</t>
  </si>
  <si>
    <t>CONCRETO MAGRO PARA LASTRO, TRAÇO 1:4,5:4,5 (CIMENTO/ AREIA MÉDIA/ BRITA 1) - PREPARO MANUAL</t>
  </si>
  <si>
    <t>FABRICAÇÃO, MONTAGEM E DESMONTAGEM DE FÔRMA PARA LAJE, EM MADEIRA SERRADA, E=25 MM, 2 UTILIZAÇÕES</t>
  </si>
  <si>
    <t>ALVENARIA EM TIJOLO CERAMICO MACICO 5X10X20CM 1 VEZ (ESPESSURA 20CM), ASSENTADO COM ARGAMASSA TRACO 1:2:8 (CIMENTO, CAL E AREIA)</t>
  </si>
  <si>
    <t>ALVENARIA DE VEDAÇÃO DE BLOCOS CERÂMICOS FURADOS NA VERTICAL DE 9X19X39CM (ESPESSURA 9CM) DE PAREDES COM ÁREA LÍQUIDA MAIOR OU IGUAL A 6M² COM VÃOS E ARGAMASSA DE ASSENTAMENTO COM PREPARO MANUAL</t>
  </si>
  <si>
    <t>CONTRAPISO AUTONIVELANTE, APLICADO SOBRE LAJE, ADERIDO, ESPESSURA 3CM</t>
  </si>
  <si>
    <t>PISO VINÍLICO SEMI-FLEXÍVEL EM PLACAS, PADRÃO LISO, ESPESSURA 3,2 MM, FIXADO COM COLA</t>
  </si>
  <si>
    <t>Fornecimento e aplicação de CHAPISCO APLICADO EM ALVENARIA (COM PRESENÇA DE VÃOS) E ESTRUTURAS DE CONCRETO DE FACHADA, COM COLHER DE PEDREIRO. ARGAMASSA TRAÇO 1:3 COM PREPARO MANUAL</t>
  </si>
  <si>
    <t>Fornecimento e aplicação de CHAPISCO APLICADO EM ALVENARIA (SEM PRESENÇA DE VÃOS) E ESTRUTURAS DE CONCRETO DE FACHADA, COM COLHER DE PEDREIRO. ARGAMASSA TRAÇO 1:3 COM PREPARO MANUAL</t>
  </si>
  <si>
    <t>Fornecimento e aplicação de CHAPISCO APLICADO EM ALVENARIAS (COM PRESENÇA DE VÃOS) E ESTRUTURAS DE CONCRETO INTERNAS, COM COLHER DE PEDREIRO. ARGAMASSA TRAÇO 1:3 COM PREPARO MANUAL.</t>
  </si>
  <si>
    <t>Fornecimento e aplicação de CHAPISCO APLICADO EM ALVENARIAS (SEM PRESENÇA DE VÃOS) E ESTRUTURAS DE CONCRETO INTERNAS, COM COLHER DE PEDREIRO. ARGAMASSA TRAÇO 1:3 COM PREPARO MANUAL.</t>
  </si>
  <si>
    <t xml:space="preserve">Fornecimento e aplicação de EMBOÇO OU MASSA ÚNICA EM ARGAMASSA TRAÇO 1:2:8, PREPARO MANUAL, APLICADA MANUALMENTE EM PANOS DE FACHADA COM PRESENÇA DE VÃOS, ESPESSURA DE 25 MM. </t>
  </si>
  <si>
    <t>Fornecimento e aplicação de EMBOÇO OU MASSA ÚNICA EM ARGAMASSA TRAÇO 1:2:8, PREPARO MANUAL, APLICADA MANUALMENTE EM PANOS CEGOS DE FACHADA (SEM PRESENÇA DE VÃOS), ESPESSURA DE 25 MM</t>
  </si>
  <si>
    <t>APLICAÇÃO MANUAL DE MASSA ACRÍLICA EM PAREDES EXTERNAS DE CASAS, DUAS DEMÃOS</t>
  </si>
  <si>
    <t xml:space="preserve">IMPERMEABILIZAÇÃO DE SUPERFÍCIE COM EMULSÃO ASFÁLTICA, 2 DEMÃOS </t>
  </si>
  <si>
    <t>PROTEÇÃO MECÂNICA DE SUPERFICIE HORIZONTAL COM ARGAMASSA DE CIMENTO E AREIA, TRAÇO 1:3, E=4CM</t>
  </si>
  <si>
    <t>PLANTIO DE GRAMA EM PLACAS</t>
  </si>
  <si>
    <t>ADAPTADOR CURTO COM BOLSA E ROSCA PARA REGISTRO, PVC, SOLDÁVEL, DN 40MM X 1.1/2, INSTALADO EM PRUMADA DE ÁGUA - FORNECIMENTO E INSTALAÇÃO</t>
  </si>
  <si>
    <t>ADAPTADOR CURTO COM BOLSA E ROSCA PARA REGISTRO, PVC, SOLDÁVEL, DN 85 MM X 3 , INSTALADO EM RESERVAÇÃO DE ÁGUA DE EDIFICAÇÃO QUE POSSUA RESERVATÓRIO DE FIBRA/FIBROCIMENTO FORNECIMENTO E INSTALAÇÃO</t>
  </si>
  <si>
    <t>TUBO PVC, SERIE NORMAL, ESGOTO PREDIAL, DN 40 MM, FORNECIDO E INSTALADO EM RAMAL DE DESCARGA OU RAMAL DE ESGOTO SANITÁRIO</t>
  </si>
  <si>
    <t>TUBO PVC, SERIE NORMAL, ESGOTO PREDIAL, DN 50 MM, FORNECIDO E INSTALADO EM RAMAL DE DESCARGA OU RAMAL DE ESGOTO SANITÁRIO</t>
  </si>
  <si>
    <t>TUBO PVC, SERIE NORMAL, ESGOTO PREDIAL, DN 75 MM, FORNECIDO E INSTALADO EM RAMAL DE DESCARGA OU RAMAL DE ESGOTO SANITÁRIO</t>
  </si>
  <si>
    <t>TUBO PVC, SERIE NORMAL, ESGOTO PREDIAL, DN 100 MM, FORNECIDO E INSTALADO EM RAMAL DE DESCARGA OU RAMAL DE ESGOTO SANITÁRIO</t>
  </si>
  <si>
    <t>ELETRODUTO RÍGIDO ROSCÁVEL, PVC, DN 25 MM (3/4"), PARA CIRCUITOS TERMINAIS, INSTALADO EM PAREDE - FORNECIMENTO E INSTALAÇÃO</t>
  </si>
  <si>
    <t>ELETRODUTO RÍGIDO ROSCÁVEL, PVC, DN 32 MM (1"), PARA CIRCUITOS TERMINAIS, INSTALADO EM PAREDE - FORNECIMENTO E INSTALAÇÃO</t>
  </si>
  <si>
    <t>ELETRODUTO RÍGIDO ROSCÁVEL, PVC, DN 40 MM (1 1/4"), PARA CIRCUITOS TERMINAIS, INSTALADO EM PAREDE - FORNECIMENTO E INSTALAÇÃO</t>
  </si>
  <si>
    <t>ELETRODUTO RÍGIDO ROSCÁVEL, PVC, DN 50 MM (1 1/2") - FORNECIMENTO E INSTALAÇÃO</t>
  </si>
  <si>
    <t>Eletroduto metalico flexivel revestido externamente com pvc preto, diametro externo de 25 mm (3/4"), tipo sealtubo</t>
  </si>
  <si>
    <t>Tubo metálico flexível d=1", Sealtubo ou similar, fornecimento</t>
  </si>
  <si>
    <t>ELETRODUTO FLEXIVEL SEALTUBE 1 1/4""</t>
  </si>
  <si>
    <t>ELETROCALHA PERFURADA TIPO ""U"" 100X50 CHAPA 22 SEM TAMPA</t>
  </si>
  <si>
    <t>ELETROCALHA PERFURADA TIPO ""U"" 150X50 CHAPA 22 SEM TAMPA</t>
  </si>
  <si>
    <t>ELETRODUTO RÍGIDO ROSCÁVEL, PVC, DN 25 MM (3/4")</t>
  </si>
  <si>
    <t>ELETRODUTO RÍGIDO ROSCÁVEL, PVC, DN 40 MM (1 1/4")</t>
  </si>
  <si>
    <t>ORSE 12443</t>
  </si>
  <si>
    <t>Fita adesiva silver tape 48mm x 50m Fita adesiva silver tape 48mm x 50m</t>
  </si>
  <si>
    <t>APLICAÇÃO MANUAL DE PINTURA COM TINTA LÁTEX ACRÍLICA EM PAREDES, DUAS DEMÃOS. - Branco Neve</t>
  </si>
  <si>
    <t>SINAPI 72554</t>
  </si>
  <si>
    <t xml:space="preserve">	AJUDANTE DE OPERAÇÃO EM GERAL COM ENCARGOS COMPLEMENTARES</t>
  </si>
  <si>
    <t xml:space="preserve">	MONTADOR (TUBO AÇO/EQUIPAMENTOS) COM ENCARGOS COMPLEMENTARES</t>
  </si>
  <si>
    <t>ARGAMASSA TRAÇO 1:2:8 (CIMENTO, CAL E AREIA MÉDIA) PARA EMBOÇO/MASSA ÚNICA/ASSENTAMENTO DE ALVENARIA DE VEDAÇÃO, PREPARO MECÂNICO COM MISTURADOR DE EIXO HORIZONTAL DE 300 KG. AF_06/2014</t>
  </si>
  <si>
    <t>M³</t>
  </si>
  <si>
    <t>ORSE 13087</t>
  </si>
  <si>
    <t>Perfil Aço Laminado, I - W200 x 26,0 kg/m ASTM A 572 Grau 50 Perfil Aço Laminado, I - W200 x 26,0 kg/m ASTM A 572 Grau 50</t>
  </si>
  <si>
    <t>ORSE 13094</t>
  </si>
  <si>
    <t>Perfil Aço Laminado, I - W310 x 38,7 kg/m ASTM A 572 Grau 50</t>
  </si>
  <si>
    <t>TUBO PVC SERIE NORMAL, DN 100 MM</t>
  </si>
  <si>
    <t>SINAPI 86912</t>
  </si>
  <si>
    <t>SINAPI 86906</t>
  </si>
  <si>
    <t>ABRACADEIRA EM ACO PARA AMARRACAO DE ELETRODUTOS, TIPO U SIMPLES, COM 3"</t>
  </si>
  <si>
    <t>Fornecimento e Instalação de Disjuntor 3 x 25 A, curva C, Icc = 16kA. Ref.: DWB160B20-3DX da WEG ou equivalentes técnicos.</t>
  </si>
  <si>
    <t>Fornecimento e Instalação de Régua c/ 06 tomadas 2P+T 10A/250VCA (NBR14136) p/ fixação em Rack padrão 19", altura 1U, c/ conexões, fixações e acessórios. Ref: Carthom's ou equivalentes técnicos</t>
  </si>
  <si>
    <t>ORSE 11042</t>
  </si>
  <si>
    <t xml:space="preserve">	Régua (filtro de linha) com 6 tomadas 2p+t</t>
  </si>
  <si>
    <t>SINAPI 10851</t>
  </si>
  <si>
    <t>PLACA DE ACRILICO TRANSPARENTE ADESIVADA PARA SINALIZACAO DE PORTAS, BORDA POLIDA, DE *25 X 8*, E = 6 MM (NAO INCLUI ACESSORIOS PARA FIXACAO)</t>
  </si>
  <si>
    <t>AJUDANTE ESPECIALIZADO</t>
  </si>
  <si>
    <t>MÊS</t>
  </si>
  <si>
    <t>02.001.0003.S.CBR.RJ</t>
  </si>
  <si>
    <t>02.01.200</t>
  </si>
  <si>
    <t>REATERRO MANUAL DE VALAS COM COMPACTAÇÃO MECANIZADA</t>
  </si>
  <si>
    <t>ESCAVAÇÃO MANUAL DE VALA COM PROFUNDIDADE MENOR OU IGUAL A 1,30 M</t>
  </si>
  <si>
    <t xml:space="preserve">ORSE 6083	</t>
  </si>
  <si>
    <t>Mureta Pré-Moldada para Ligações Domiciliares de Água</t>
  </si>
  <si>
    <t>ORSE 980</t>
  </si>
  <si>
    <t>Fita vedacao teflon larg= 1/2"</t>
  </si>
  <si>
    <t>ORSE 2260</t>
  </si>
  <si>
    <t>Torneira plastica para jardins 1/2", HERC 1128 ou similar Torneira plastica p/jardim d= 1/2" (herc - ref. 1128 ou similar)</t>
  </si>
  <si>
    <t xml:space="preserve">	Uniao pvc rigido roscavel d= 1/2"</t>
  </si>
  <si>
    <t>ORSE 2360</t>
  </si>
  <si>
    <t>Adaptador pead 20mm x 1/2"</t>
  </si>
  <si>
    <t>ORSE 5161</t>
  </si>
  <si>
    <t>Colar de tomada em pvc com travas e saída roscável de = 60mm x 1/2"</t>
  </si>
  <si>
    <t>ORSE 5240</t>
  </si>
  <si>
    <t>Lacre anti-fraude para hidrômetro em polipropileno</t>
  </si>
  <si>
    <t>ORSE 6313</t>
  </si>
  <si>
    <t>PLUG PVC ROSCAVEL, 1/2", AGUA FRIA PREDIAL (NBR 5648)</t>
  </si>
  <si>
    <t>SINAPI 4895</t>
  </si>
  <si>
    <t>REGISTRO DE ESFERA PVC, COM BORBOLETA, COM ROSCA EXTERNA, DE 1/2"</t>
  </si>
  <si>
    <t>SINAPI 6036</t>
  </si>
  <si>
    <t>TE PVC, ROSCAVEL, 90 GRAUS, 1/2", AGUA FRIA PREDIAL</t>
  </si>
  <si>
    <t>SINAPI 7098</t>
  </si>
  <si>
    <t xml:space="preserve">TUBO DE POLIETILENO DE ALTA DENSIDADE (PEAD), PE-80, DE = 20 MM X 2,3 MM DE PAREDE, PARA LIGACAO DE AGUA PREDIAL (NBR 15561)	</t>
  </si>
  <si>
    <t>SINAPI 9813</t>
  </si>
  <si>
    <t>TUBO PVC, ROSCAVEL, 1/2", AGUA FRIA PREDIAL</t>
  </si>
  <si>
    <t>SINAPI 9856</t>
  </si>
  <si>
    <t>HIDROMETRO UNIJATO, VAZAO MAXIMA DE 3,0 M3/H, DE 1/2"</t>
  </si>
  <si>
    <t>SINAPI 12773</t>
  </si>
  <si>
    <t>LIPR.000002</t>
  </si>
  <si>
    <t>CAP PVC, SOLDAVEL, DN 100 MM, SERIE NORMAL, PARA ESGOTO PREDIAL</t>
  </si>
  <si>
    <t>SINAPI 1200</t>
  </si>
  <si>
    <t>LIPR.000003</t>
  </si>
  <si>
    <t>Microestaca</t>
  </si>
  <si>
    <t>SINAPI 88238</t>
  </si>
  <si>
    <t>AJUDANTE DE ARMADOR COM ENCARGOS COMPLEMENTARES</t>
  </si>
  <si>
    <t>SINAPI 370</t>
  </si>
  <si>
    <t>AREIA MEDIA - POSTO JAZIDA/FORNECEDOR (RETIRADO NA JAZIDA, SEM TRANSPORTE)</t>
  </si>
  <si>
    <t>Estaca escavada com injeção ou microestaca, diâmetro de 16 cm</t>
  </si>
  <si>
    <t>CPOS A.08.000.022106</t>
  </si>
  <si>
    <t>FUES.000001</t>
  </si>
  <si>
    <t>SINAPI 4721</t>
  </si>
  <si>
    <t>PEDRA BRITADA N. 1 (9,5 a 19 MM) POSTO PEDREIRA/FORNECEDOR, SEM FRETE</t>
  </si>
  <si>
    <t>SINAPI 4720</t>
  </si>
  <si>
    <t>PEDRA BRITADA N. 0, OU PEDRISCO (4,8 A 9,5 MM) POSTO PEDREIRA/FORNECEDOR, SEM FRETE</t>
  </si>
  <si>
    <t>SINAPI 88317</t>
  </si>
  <si>
    <t xml:space="preserve">	SOLDADOR COM ENCARGOS COMPLEMENTARES</t>
  </si>
  <si>
    <t>SINAPI 10997</t>
  </si>
  <si>
    <t>ELETRODO REVESTIDO AWS - E7018, DIAMETRO IGUAL A 4,00 MM</t>
  </si>
  <si>
    <t>05.011.011.S.CBR.RJ</t>
  </si>
  <si>
    <t xml:space="preserve">SINAPI 88261	</t>
  </si>
  <si>
    <t>SINAPI 88239</t>
  </si>
  <si>
    <t>AJUDANTE DE CARPINTEIRO COM ENCARGOS COMPLEMENTARES</t>
  </si>
  <si>
    <t>SINAPI 13284</t>
  </si>
  <si>
    <t>CIMENTO PORTLAND DE ALTO FORNO (AF) CP III-32</t>
  </si>
  <si>
    <t>SINAPI 367</t>
  </si>
  <si>
    <t>AREIA GROSSA - POSTO JAZIDA/FORNECEDOR (RETIRADO NA JAZIDA, SEM TRANSPORTE)</t>
  </si>
  <si>
    <t>PORTA MADEIRA LISA PARA PINTURA (60/70/80/90cm)</t>
  </si>
  <si>
    <t>SBC 1313</t>
  </si>
  <si>
    <t>ALIZAR/MOLDURA MADEIRA DE LEI 1,5x4,5cm PARA PINTURA</t>
  </si>
  <si>
    <t>SBC 1349</t>
  </si>
  <si>
    <t>TACO DE MADEIRA PARA FIXACAO DE ESQUADRIAS/CAIXILHOS</t>
  </si>
  <si>
    <t>SBC 2203</t>
  </si>
  <si>
    <t>GUIA DE LATAO PARA ESQUADRIAS DE CORRER</t>
  </si>
  <si>
    <t>SBC 8644</t>
  </si>
  <si>
    <t>CANALETA EM ALUMINIO PARA ESQUADRIAS DE CORRER</t>
  </si>
  <si>
    <t>SBC 8645</t>
  </si>
  <si>
    <t>ADUELA/BATENTE/MARCO/CAXONETE(60/90cm)MADEIRA P/PINTURA</t>
  </si>
  <si>
    <t>SBC 40264</t>
  </si>
  <si>
    <t>12.004.0007.S.CBR.RJ</t>
  </si>
  <si>
    <t>Revestimentos de PISOS</t>
  </si>
  <si>
    <t xml:space="preserve">SINAPI 88309	</t>
  </si>
  <si>
    <t>22.017.0001.S.CBR.RJ</t>
  </si>
  <si>
    <t>Demais pinturas</t>
  </si>
  <si>
    <t>Silicone incolor (aquella ou similar) Silicone incolor (aquella ou similar) - galão de 3,6 l</t>
  </si>
  <si>
    <t>ORSE 2018</t>
  </si>
  <si>
    <t>21.006.0001.S.CBR.RJ</t>
  </si>
  <si>
    <t>BUCHA DE REDUCAO DE PVC, SOLDAVEL, LONGA, COM 50 X 25 MM, PARA AGUA FRIA PREDIAL</t>
  </si>
  <si>
    <t>SINAPI 813</t>
  </si>
  <si>
    <t>Solucao limpadora pvc</t>
  </si>
  <si>
    <t>ORSE 2036</t>
  </si>
  <si>
    <t>Adesivo pvc em frasco de 850 gramas</t>
  </si>
  <si>
    <t>ORSE 138</t>
  </si>
  <si>
    <t>26.002.0001.S.CBR.RJ</t>
  </si>
  <si>
    <t>SINAPI 823</t>
  </si>
  <si>
    <t>BUCHA DE REDUCAO DE PVC, SOLDAVEL, CURTA, COM 75 X 60 MM, PARA AGUA FRIA PREDIAL</t>
  </si>
  <si>
    <t>26.002.0002.S.CBR.RJ</t>
  </si>
  <si>
    <t>BUCHA DE REDUCAO DE PVC, SOLDAVEL, CURTA, COM 60 X 50 MM, PARA AGUA FRIA PREDIAL</t>
  </si>
  <si>
    <t>SINAPI 818</t>
  </si>
  <si>
    <t>26.002.0003.S.CBR.RJ</t>
  </si>
  <si>
    <t>BUCHA DE REDUCAO DE PVC, SOLDAVEL, CURTA, COM 85 X 75 MM, PARA AGUA FRIA PREDIAL</t>
  </si>
  <si>
    <t>SINAPI 830</t>
  </si>
  <si>
    <t>26.002.0004.S.CBR.RJ</t>
  </si>
  <si>
    <t>Te 90° reducao pvc rigido soldavel, marrom, d= 75 x 60mm</t>
  </si>
  <si>
    <t>ORSE 2160</t>
  </si>
  <si>
    <t>26.002.0005.S.CBR.RJ</t>
  </si>
  <si>
    <t>Bacia Sifonada</t>
  </si>
  <si>
    <t>ASSENTO SANITARIO DE PLASTICO, TIPO CONVENCIONAL</t>
  </si>
  <si>
    <t>SINAPI 377</t>
  </si>
  <si>
    <t>26.002.0006.S.CBR.RJ</t>
  </si>
  <si>
    <t>SBC 8980</t>
  </si>
  <si>
    <t>26.002.0007.S.CBR.RJ</t>
  </si>
  <si>
    <t>CONJUNTO DE LIGACAO PARA BACIA SANITARIA AJUSTAVEL, EM PLASTICO BRANCO, COM TUBO, CANOPLA E ESPUDE</t>
  </si>
  <si>
    <t>SINAPI 6142</t>
  </si>
  <si>
    <t>Barra de apoio, para pessoas com mobilidade reduzida, em tubo de aço inoxidável 1 1/2´, L= 800mm</t>
  </si>
  <si>
    <t xml:space="preserve">CPOS E.18.000.031011	</t>
  </si>
  <si>
    <t>26.015.0002.S.CBR.RJ</t>
  </si>
  <si>
    <t>Barra de apoio para lavatório, constituida de barra lateral em "U", em aço inox, d=1 1/4"</t>
  </si>
  <si>
    <t>ORSE 12967</t>
  </si>
  <si>
    <t>26.015.0004.S.CBR.RJ</t>
  </si>
  <si>
    <t>ANEL BORRACHA PARA TUBO ESGOTO PREDIAL, DN 100 MM (NBR 5688)</t>
  </si>
  <si>
    <t>SINAPI 301</t>
  </si>
  <si>
    <t>PASTA LUBRIFICANTE PARA TUBOS E CONEXOES COM JUNTA ELASTICA (USO EM PVC, ACO, POLIETILENO E OUTROS) ( DE *400* G)</t>
  </si>
  <si>
    <t>SINAPI 20078</t>
  </si>
  <si>
    <t>CURVA PVC LONGA 45 GRAUS, 100 MM, PARA ESGOTO PREDIAL</t>
  </si>
  <si>
    <t>SINAPI 1965</t>
  </si>
  <si>
    <t>26.015.0005.S.CBR.RJ</t>
  </si>
  <si>
    <t>Curva 45 curta pvc sanitario d= 100mm</t>
  </si>
  <si>
    <t>ORSE 795</t>
  </si>
  <si>
    <t>26.015.0006.S.CBR.RJ</t>
  </si>
  <si>
    <t xml:space="preserve">	JUNCAO SIMPLES, PVC, DN 75 X 50 MM, SERIE NORMAL PARA ESGOTO PREDIAL</t>
  </si>
  <si>
    <t>SINAPI 3661</t>
  </si>
  <si>
    <t>26.015.0007.S.CBR.RJ</t>
  </si>
  <si>
    <t>Juncao simples pvc rigido p/ esgoto primario, diam =100 x 50mm</t>
  </si>
  <si>
    <t>ORSE 1270</t>
  </si>
  <si>
    <t>ANEL BORRACHA PARA TUBO ESGOTO PREDIAL DN 50 MM (NBR 5688)</t>
  </si>
  <si>
    <t>SINAPI 296</t>
  </si>
  <si>
    <t>26.015.0008.S.CBR.RJ</t>
  </si>
  <si>
    <t>ANEL BORRACHA PARA TUBO ESGOTO PREDIAL DN 75 MM (NBR 5688)</t>
  </si>
  <si>
    <t>SINAPI 297</t>
  </si>
  <si>
    <t>Reducao excentrica pvc sanitario d= 100 x 50mm</t>
  </si>
  <si>
    <t xml:space="preserve">ORSE 1937	</t>
  </si>
  <si>
    <t>26.015.0009.S.CBR.RJ</t>
  </si>
  <si>
    <t>Tê 90º redução pvc, je, bbb, PBA, d= 100 x 50mm</t>
  </si>
  <si>
    <t>ORSE 5669</t>
  </si>
  <si>
    <t>26.015.0010.S.CBR.RJ</t>
  </si>
  <si>
    <t>Terminal de ventilação pvc rigido d= 75mm</t>
  </si>
  <si>
    <t>ORSE 3770</t>
  </si>
  <si>
    <t>26.015.0011.S.CBR.RJ</t>
  </si>
  <si>
    <t>VALVULA EM PLASTICO BRANCO PARA TANQUE OU LAVATORIO 1 ", SEM UNHO E SEM LADRAO</t>
  </si>
  <si>
    <t>SINAPI 6153</t>
  </si>
  <si>
    <t>Fita veda rosca 18mm</t>
  </si>
  <si>
    <t>ORSE 981</t>
  </si>
  <si>
    <t>26.015.0012.S.CBR.RJ</t>
  </si>
  <si>
    <t>ELETRODUTO FLEXIVEL, EM ACO GALVANIZADO, REVESTIDO EXTERNAMENTE COM PVC PRETO, DIAMETRO EXTERNO DE 25 MM (3/4"), TIPO SEALTUBO</t>
  </si>
  <si>
    <t>SINAPI 2504</t>
  </si>
  <si>
    <t>26.015.0013.S.CBR.RJ</t>
  </si>
  <si>
    <t>ORSE 3821</t>
  </si>
  <si>
    <t>Tubo metálico flexível d=1" (ref.sealtubo ou similar)</t>
  </si>
  <si>
    <t>26.015.0014.S.CBR.RJ</t>
  </si>
  <si>
    <t>ELETRODUTO FLEXIVEL SEALTUBE 1 1/4"</t>
  </si>
  <si>
    <t>SBC 85233</t>
  </si>
  <si>
    <t>26.015.0015.S.CBR.RJ</t>
  </si>
  <si>
    <t>ELETROCALHA PERFURADA TIPO "U" 100X50MM CHAPA 22</t>
  </si>
  <si>
    <t>SBC 216</t>
  </si>
  <si>
    <t>26.015.0016.S.CBR.RJ</t>
  </si>
  <si>
    <t xml:space="preserve">	ELETROCALHA PERFURADA TIPO "U" 150X50MM CHAPA 22</t>
  </si>
  <si>
    <t>SBC 9016</t>
  </si>
  <si>
    <t>26.015.0017.S.CBR.RJ</t>
  </si>
  <si>
    <t>Cabo de cobre isolado HEPR (XLPE), 4,0mm², 1kv / 90º C</t>
  </si>
  <si>
    <t>ORSE 3817</t>
  </si>
  <si>
    <t>Cabo de cobre PP Cordplast 4 x 2,5 mm2, 450/750v</t>
  </si>
  <si>
    <t>ORSE 3162</t>
  </si>
  <si>
    <t>26.015.0020.S.CBR.RJ</t>
  </si>
  <si>
    <t>Cabo de cobre PP Cordplast 3 x 2,5 mm2, 450/750v</t>
  </si>
  <si>
    <t>26.015.0021.S.CBR.RJ</t>
  </si>
  <si>
    <t>Cabo de cobre PP Cordplast 4 x 1,5 mm2, 450/750v</t>
  </si>
  <si>
    <t>ORSE 12538</t>
  </si>
  <si>
    <t>26.015.0022.S.CBR.RJ</t>
  </si>
  <si>
    <t>DISJUNTOR TRIPOLAR 25A</t>
  </si>
  <si>
    <t>SBC 21102</t>
  </si>
  <si>
    <t>16.003.0005.S.CBR.RJ</t>
  </si>
  <si>
    <t>SBC 2809</t>
  </si>
  <si>
    <t>DISJUNTOR TRIPOLAR 125A CURVA C</t>
  </si>
  <si>
    <t>16.003.0006.S.CBR.RJ</t>
  </si>
  <si>
    <t xml:space="preserve">	INTERRUPTOR DIFERENCIAL RESIDUAL (DR) BIPOLAR DE 25A-30MA</t>
  </si>
  <si>
    <t>AGETOP 3944</t>
  </si>
  <si>
    <t>16.003.0007.S.CBR.RJ</t>
  </si>
  <si>
    <t>INTERRUPTOR DIFERENCIAL RESIDUAL(DR) TETRAPOLAR DE 25A-30mA</t>
  </si>
  <si>
    <t>AGETOP 3941</t>
  </si>
  <si>
    <t>16.003.0008.S.CBR.RJ</t>
  </si>
  <si>
    <t>DISPOSITIVO DIF.RESIDUAL DR ALTA SENS. TETRAP.80A</t>
  </si>
  <si>
    <t>SBC 2417</t>
  </si>
  <si>
    <t>16.003.0009.S.CBR.RJ</t>
  </si>
  <si>
    <t>Sinaleiro 22mm com lâmpada vermelha, 110vca, led integrado ao corpo, modelo L2-DR1-R, da Metaltex ou similar (luz de topo)</t>
  </si>
  <si>
    <t>ORSE 12379</t>
  </si>
  <si>
    <t>16.003.0010.S.CBR.RJ</t>
  </si>
  <si>
    <t>Comutador de 3 posições</t>
  </si>
  <si>
    <t>ORSE 3004</t>
  </si>
  <si>
    <t>16.003.0011.S.CBR.RJ</t>
  </si>
  <si>
    <t xml:space="preserve">	ENCANADOR OU BOMBEIRO HIDRÁULICO COM ENCARGOS COMPLEMENTARES</t>
  </si>
  <si>
    <t xml:space="preserve">	AUXILIAR DE ENCANADOR OU BOMBEIRO HIDRÁULICO COM ENCARGOS COMPLEMENTARES</t>
  </si>
  <si>
    <t>TUBO PVC, SOLDAVEL, DN 20 MM, AGUA FRIA (NBR-5648)</t>
  </si>
  <si>
    <t>SINAPI 9867</t>
  </si>
  <si>
    <t>LIXA D'AGUA EM FOLHA, GRAO 100</t>
  </si>
  <si>
    <t>SINAPI 38383</t>
  </si>
  <si>
    <t>SINAPI 39715</t>
  </si>
  <si>
    <t>TUBO DE ESPUMA DE POLIETILENO EXPANDIDO FLEXIVEL PARA ISOLAMENTO TERMICO DE TUBULACAO DE AR CONDICIONADO, AGUA QUENTE, DN 3/4", E= 10 MM</t>
  </si>
  <si>
    <t>19.003.0003.S.CBR.RJ</t>
  </si>
  <si>
    <t>TUBO PVC, SOLDAVEL, DN 25 MM, AGUA FRIA (NBR-5648)</t>
  </si>
  <si>
    <t>SINAPI 9868</t>
  </si>
  <si>
    <t>TUBO DE ESPUMA DE POLIETILENO EXPANDIDO FLEXIVEL PARA ISOLAMENTO TERMICO DE TUBULACAO DE AR CONDICIONADO, AGUA QUENTE, DN 1", E= 10 MM</t>
  </si>
  <si>
    <t>SINAPI 39714</t>
  </si>
  <si>
    <t>19.003.0004.S.CBR.RJ</t>
  </si>
  <si>
    <t xml:space="preserve">	VARETAS PARA SOLDA FOSCOPER</t>
  </si>
  <si>
    <t>FDE 6.30.50</t>
  </si>
  <si>
    <t>PASTA DE SOLDA P/TUBO DE COBRE</t>
  </si>
  <si>
    <t>FDE 	6.30.52</t>
  </si>
  <si>
    <t>TUBO DE COBRE CLASSE "E" DN=1/2" (15MM) P/AGUA QUENTE</t>
  </si>
  <si>
    <t>FDE 6.30.74</t>
  </si>
  <si>
    <t>ISOLANTE TÉRMICO EM POLIETILENO EXPANDIDO DN=15MM E=10MM</t>
  </si>
  <si>
    <t>FDE 6.30.78</t>
  </si>
  <si>
    <t>19.005.0006.S.CBR.RJ</t>
  </si>
  <si>
    <t>SINAPI 90773</t>
  </si>
  <si>
    <t xml:space="preserve">	DESENHISTA COPISTA COM ENCARGOS COMPLEMENTARES</t>
  </si>
  <si>
    <t>19.004.0007.S.CBR.RJ</t>
  </si>
  <si>
    <t>x</t>
  </si>
  <si>
    <t>-</t>
  </si>
  <si>
    <t>ATI ELEVADORES</t>
  </si>
  <si>
    <t>UP CENTER</t>
  </si>
  <si>
    <t xml:space="preserve">Fornecimento e Instalação de Disjuntor de Caixa Moldada  3 x 25 A, curva C, Icc = 16kA. Ref.: DWB160B25-3DX da WEG ou equivalentes técnicos. </t>
  </si>
  <si>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t>
  </si>
  <si>
    <t>Dispositivos de Difusão de Ar</t>
  </si>
  <si>
    <t>07.02.303.07</t>
  </si>
  <si>
    <t>Rede Frigorígena e de Drenagem</t>
  </si>
  <si>
    <t>Rede Frigorígena</t>
  </si>
  <si>
    <t>Rede de Drenagem</t>
  </si>
  <si>
    <t>Instalações Elétricas de Climatização</t>
  </si>
  <si>
    <t>07.02.508.01</t>
  </si>
  <si>
    <t>07.02.508.02</t>
  </si>
  <si>
    <t>07.02.509</t>
  </si>
  <si>
    <t>Condutores</t>
  </si>
  <si>
    <t>07.02.509.01</t>
  </si>
  <si>
    <t>07.02.509.02</t>
  </si>
  <si>
    <t>07.02.509.03</t>
  </si>
  <si>
    <t>07.02.510</t>
  </si>
  <si>
    <t>Itens Gerais</t>
  </si>
  <si>
    <t>07.02.509.04</t>
  </si>
  <si>
    <t>Caixa porta-filtros, classes G4 + M5, construída em chapa galvanizada - Ref. Modelo MFL-250F da Soler&amp;Palau ou equivalente</t>
  </si>
  <si>
    <t>Acessórios, Serviços e Itens Gerais</t>
  </si>
  <si>
    <t>Caixa porta-filtros, classes G4 + M5, construída em chapa galvanizada - Ref. Modelo MFL-200F da Soler&amp;Palau ou equivalente</t>
  </si>
  <si>
    <t>07.02.510.01</t>
  </si>
  <si>
    <t>07.02.510.02</t>
  </si>
  <si>
    <t>07.02.510.03</t>
  </si>
  <si>
    <t>07.02.510.04</t>
  </si>
  <si>
    <t>07.02.510.05</t>
  </si>
  <si>
    <t>07.02.510.06</t>
  </si>
  <si>
    <t>Ventilador Centrífugo</t>
  </si>
  <si>
    <t>Ventilador ar exterior centrífugo em linha, para duto - D=200mm (VAE-1-4)  - Dados Técnicos: Pressão Est. - 15 mmCA, Vazão de Projeto: 918 m³/h, Vazão em Descarga Livre: 1030 m³/h. Modelo de Ref.: TD-1000/200 Silent da Soler&amp;Palau, ou equivalente -  Tensão: 220V-1ø-60Hz</t>
  </si>
  <si>
    <t>Ventilador ar exterior centrífugo em linha, para duto - D=200mm (VAE-2-1)  - Dados Técnicos: Pressão Est. - 25 mmCA, Vazão de Projeto: 540 m³/h, Vazão em Descarga Livre: 960 m³/h.   Modelo de Ref.: TD-800/200 Silent da Soler&amp;Palau, ou equivalente -  Tensão: 220V-1ø-60Hz</t>
  </si>
  <si>
    <t>SINAPI 88630</t>
  </si>
  <si>
    <t>ARGAMASSA TRAÇO 1:4 (CIMENTO E AREIA MÉDIA), PREPARO MECÂNICO COM BETONEIRA 400 L</t>
  </si>
  <si>
    <t>EMBASA 050104</t>
  </si>
  <si>
    <t>ESCAV. MANUAL DE VALAS - AGUA - EM SOLO DE 1a CAT.EXECUTADA ENTRE AS PROFUND. DE 1,51m E 3,00m</t>
  </si>
  <si>
    <t>REMOCAO MATERIAL</t>
  </si>
  <si>
    <t>EMBASA 550119</t>
  </si>
  <si>
    <t>SUMIDOURO P/ 20 PESSOAS</t>
  </si>
  <si>
    <t>EMBASA D260000210</t>
  </si>
  <si>
    <t>SINAPI 12544</t>
  </si>
  <si>
    <t>ANEL DE CONCRETO ARMADO, D = 0,80 M, H = 0,50 M</t>
  </si>
  <si>
    <t>EMBASA 100402</t>
  </si>
  <si>
    <t>EXEC. E ASSENT. DE TAMPA CIRCULAR EM CONCRETO ARMADO P/ VISITA, C/DN=800 mm Ee=10cm S/CAIXILHO</t>
  </si>
  <si>
    <t>Baseado em EMBASA 509116</t>
  </si>
  <si>
    <t>08.01.526</t>
  </si>
  <si>
    <t>Suporte Tripé para Extintor</t>
  </si>
  <si>
    <t>15.006.0010.S.CBR.DF</t>
  </si>
  <si>
    <t>SINAPI 37556</t>
  </si>
  <si>
    <t>16.008.0010.S.CBR.DF</t>
  </si>
  <si>
    <t>Suporte Extintor</t>
  </si>
  <si>
    <t>08.01.526.01</t>
  </si>
  <si>
    <t>REMOÇÃO DE FORRO PVC, DE FORMA MANUAL, SEM REAPROVEITAMENTO</t>
  </si>
  <si>
    <t>ORSE 11097</t>
  </si>
  <si>
    <t>Suporte Tripé para Extinto</t>
  </si>
  <si>
    <t>Airfan</t>
  </si>
  <si>
    <t>Junta Flexível de aço galvanizado e lona de PVC - 5M</t>
  </si>
  <si>
    <t>ITM Inova</t>
  </si>
  <si>
    <t>Nova Exaustores</t>
  </si>
  <si>
    <t>Net Computadores</t>
  </si>
  <si>
    <t>Portal das Fechaduras</t>
  </si>
  <si>
    <t>Lastro de concreto magro</t>
  </si>
  <si>
    <t>SOLDADOR</t>
  </si>
  <si>
    <t>Cordão de solda elétrica</t>
  </si>
  <si>
    <t>Armadura de fretagem das microestacas</t>
  </si>
  <si>
    <t>03.01.474</t>
  </si>
  <si>
    <t>03.01.474.01</t>
  </si>
  <si>
    <t>SINAPI 96548</t>
  </si>
  <si>
    <t>TUBO ACO PRETO ASTM A53 SCHEDULE 40 3"(11,340kg/m)</t>
  </si>
  <si>
    <t>SBC 3092</t>
  </si>
  <si>
    <t>Anel de concreto pré-moldado perfurado, 80cm (diâmetro) x 50 cm (comprimento) x 3,5 cm (espessura), encaixe macho/fêmea</t>
  </si>
  <si>
    <t>Eco Verde</t>
  </si>
  <si>
    <t>Anel de concreto pré-moldado perfurado, 80cm x 50 cm x 3,5 cm , encaixe macho/fêmea.</t>
  </si>
  <si>
    <t>Prisma</t>
  </si>
  <si>
    <t>04.02.102.18</t>
  </si>
  <si>
    <t>PICTOGRAMA
ALTURA TOTAL: 210MM, COMPRIMENTO TOTAL 250MM
MATERIAL:
- BASE MEDINDO 210X220MM EM ACRÍLICO 5MM CRISTAL
PINTADO POR TRÁS, RECORTADO A LASER.
- DETALHE MEDINDO 40X250MM EM ACRÍLICO 10MM CRISTAL
RECORTADO A LASER, PINTADO PELA FRENTE COM MARCA EM
SERIGRAFIA PELA FRENTE.
- PLACA MODULAR COM RÉGUAS EM ALUMÍNIO EXTRUDADO
MEDINDO 150X167MM, CONFORME ESPECIFICAÇÕES CONTIDAS
NO ITEM 7 DO MANUAL DO DISTEMA DE SINALIZAÇÃO UNB.
TEXTOS EM SERIGRAFIA.
FIXAÇÃO: CONTRAPOSTA</t>
  </si>
  <si>
    <t>15.006.001.R.CBR.DF</t>
  </si>
  <si>
    <t>15.006.002.R.CBR.DF</t>
  </si>
  <si>
    <t>15.006.003.R.CBR.DF</t>
  </si>
  <si>
    <t>15.006.004.R.CBR.DF</t>
  </si>
  <si>
    <t>15.006.005.R.CBR.DF</t>
  </si>
  <si>
    <t>15.006.006.R.CBR.DF</t>
  </si>
  <si>
    <t>15.006.007.R.CBR.DF</t>
  </si>
  <si>
    <t>15.006.008.R.CBR.DF</t>
  </si>
  <si>
    <t>15.006.009.R.CBR.DF</t>
  </si>
  <si>
    <t>15.006.010.R.CBR.DF</t>
  </si>
  <si>
    <t>SETOP 55500.1.48</t>
  </si>
  <si>
    <t>Premoldado Brasil</t>
  </si>
  <si>
    <t>MONTELE</t>
  </si>
  <si>
    <t>INSTALAÇÃO PROVISÓRIA DE ÁGUA</t>
  </si>
  <si>
    <t>02.01.202.02</t>
  </si>
  <si>
    <t>TUBO PVC, SERIE NORMAL, ESGOTO PREDIAL, DN 100 MM</t>
  </si>
  <si>
    <t>SINAPI 74104/001</t>
  </si>
  <si>
    <t>CAIXA DE INSPEÇÃO EM ALVENARIA DE TIJOLO MACIÇO 60X60X60CM, REVESTIDA INTERNAMENTO COM BARRA LISA (CIMENTO E AREIA, TRAÇO 1:4) E=2,0CM, COM TAMPA PRÉ-MOLDADA DE CONCRETO E FUNDO DE CONCRETO 15MPA TIPO C - ESCAVAÇÃO E CONFECÇÃO</t>
  </si>
  <si>
    <t>02.01.201.02</t>
  </si>
  <si>
    <t>TUBO, PVC, SOLDÁVEL, DN 25MM, INSTALADO EM RAMAL DE DISTRIBUIÇÃO DE ÁGUA</t>
  </si>
  <si>
    <t>INSTALAÇÃO PROVISÓRIA DE ESGOTO</t>
  </si>
  <si>
    <t>02.01.202.01</t>
  </si>
  <si>
    <t>02.01.201.01</t>
  </si>
  <si>
    <t>05.04.317</t>
  </si>
  <si>
    <t>Fornecimento e instalação Luva de União 100mm</t>
  </si>
  <si>
    <t>SINAPI 89856</t>
  </si>
  <si>
    <t>05.04.316.04</t>
  </si>
  <si>
    <t>SINAPI 89630</t>
  </si>
  <si>
    <t>Fornecimento e instalação Tê de redução 75mmx50mm</t>
  </si>
  <si>
    <t>Sóculo</t>
  </si>
  <si>
    <t>06.01.304.14</t>
  </si>
  <si>
    <t>SINAPI 95745</t>
  </si>
  <si>
    <t>ELETRODUTO DE AÇO GALVANIZADO, CLASSE LEVE, DN 20 MM (3/4)</t>
  </si>
  <si>
    <t>06.01.305.09</t>
  </si>
  <si>
    <t>FORNECIMENTO E INSTALAÇÃO DE CABO FLEXÍVEL # 50,0 mm² ( Preto, Verde, Azul ), ISOLAMENTO EM COMPOSTO TERMOFIXO DE BORRACHA HEPR 90° C</t>
  </si>
  <si>
    <t>06.01.308.13</t>
  </si>
  <si>
    <t>SINAPI 74130/005</t>
  </si>
  <si>
    <t>SBC 4892</t>
  </si>
  <si>
    <t>DISJUNTOR TRIPOLAR 100A CURVA C</t>
  </si>
  <si>
    <t>Fornecimento e Instalação de Disjuntor 3 x 150 A, curva C, Icc = 16kA. Ref.: DWB160B150-3DX da WEG ou equivalentes técnicos.</t>
  </si>
  <si>
    <t>06.01.308.14</t>
  </si>
  <si>
    <t>SBC 7911</t>
  </si>
  <si>
    <t>DISJUNTOR TRIPOLAR 150A CURVA C</t>
  </si>
  <si>
    <t>Fornecimento e Instalação de Interruptor Diferencial Tetrapolar 4 x 100 A / 30 mA. Ref.: RDW30-100-4 da WEG ou equivalentes técnicos.</t>
  </si>
  <si>
    <t>06.01.308.15</t>
  </si>
  <si>
    <t>SIURB 54118</t>
  </si>
  <si>
    <t>INTERRUPTOR DIFERENCIAL 4P - 30MA/380V - 100A</t>
  </si>
  <si>
    <t>Central de Alarme de incêndio endereçável  2 laços, alimentação principal : 85-265 V AC, 50/60Hz, alimentação secundária: 28 V DC Nominal. Referência:JNR-V4-2 (JUNIOR V4) da Global Fire Equipments</t>
  </si>
  <si>
    <t>06.03.200.01</t>
  </si>
  <si>
    <t xml:space="preserve">	Central alarme e detecção de incendio, capacidade: baterias, 8 laços, com 2 linhas, mod.VR-8L, Verin ou similar</t>
  </si>
  <si>
    <t>ORSE 7627</t>
  </si>
  <si>
    <t>16.007.0012.S.CBR.DF</t>
  </si>
  <si>
    <t>06.03.200.02</t>
  </si>
  <si>
    <t>Acionador manual Endereçável do tipo puxe alavanca de ação simples. Referência: GFE-MCPA da  Global Fire Equipments</t>
  </si>
  <si>
    <t>06.03.200.03</t>
  </si>
  <si>
    <t>Sinalizador Áudiovisual  Endereçável para sistema de alarme de incêndio. Referência:VALKYRIE ASB  da Global Fire Equipments.</t>
  </si>
  <si>
    <t>16.007.0013.S.CBR.DF</t>
  </si>
  <si>
    <t>SINAPI 20111</t>
  </si>
  <si>
    <t xml:space="preserve">	FITA ISOLANTE ADESIVA ANTICHAMA, USO ATE 750 V, EM ROLO DE 19 MM X 20 M	</t>
  </si>
  <si>
    <t xml:space="preserve">CPOS P.19.000.092266	</t>
  </si>
  <si>
    <t>Sinalizador entrada/saída de garagem sequencial duplo, com base fixação, placa de sinalização, ref.SI-1005 Tecnodesign, RT23PA Rontan, EG-30 Sonic ou equivalente</t>
  </si>
  <si>
    <t>16.007.0014.S.CBR.DF</t>
  </si>
  <si>
    <t>Fornec./passagem de cabo de cobre tetrapolar tipo PP, seção 2x1,5mm², encordoamento classe 5, isolação 750V - 70º, não halogenado,  com conexões, fixações e acessórios - Ref.: Afumex - Prysmian ou equivalente</t>
  </si>
  <si>
    <t>06.03.200.04</t>
  </si>
  <si>
    <t>ORSE 3804</t>
  </si>
  <si>
    <t xml:space="preserve">	Cabo de cobre PP Cordplast 2 x 2,5 mm2, 450/750v</t>
  </si>
  <si>
    <t>16.007.0015.S.CBR.DF</t>
  </si>
  <si>
    <t>Administração Central (AC)</t>
  </si>
  <si>
    <t>Despesas Financeiras (DF)</t>
  </si>
  <si>
    <t>Seguros (S)</t>
  </si>
  <si>
    <t>Onus Garantias (G)</t>
  </si>
  <si>
    <t>Impostos (I)</t>
  </si>
  <si>
    <t>PIS ***</t>
  </si>
  <si>
    <t>COFINS ***</t>
  </si>
  <si>
    <t>CPRB ***</t>
  </si>
  <si>
    <t>ISS ***</t>
  </si>
  <si>
    <t>Lucro Bruto (L)</t>
  </si>
  <si>
    <t xml:space="preserve">Riscos e Imprevistos (R) </t>
  </si>
  <si>
    <t>SINAPI 86901</t>
  </si>
  <si>
    <t>CUBA DE EMBUTIR OVAL EM LOUÇA BRANCA, 35 X 50CM OU EQUIVALENTE - FORNECIMENTO E INSTALAÇÃO</t>
  </si>
  <si>
    <t>SBC 4817</t>
  </si>
  <si>
    <t>GAS REFRIGERANTE R 410</t>
  </si>
  <si>
    <t>SINAPI 88504</t>
  </si>
  <si>
    <t>CAIXA D´AGUA EM POLIETILENO, 500 LITROS, COM ACESSÓRIOS</t>
  </si>
  <si>
    <t>02.01.107.08</t>
  </si>
  <si>
    <t>02.01.202.03</t>
  </si>
  <si>
    <t>02.02.140.03</t>
  </si>
  <si>
    <t xml:space="preserve"> REMOÇÃO DE ACESSÓRIOS, DE FORMA MANUAL, SEM REAPROVEITAMENTO.</t>
  </si>
  <si>
    <t xml:space="preserve">ALVENARIA DE VEDAÇÃO DE BLOCOS CERÂMICOS FURADOS NA VERTICAL DE 19X19X39CM (ESPESSURA 19CM) DE PAREDES COM ÁREA LÍQUIDA MAIOR OU IGUAL A 6M2 SEM VÃOS E ARGAMASSA DE ASSENTAMENTO COM PREPARO MANUAL. </t>
  </si>
  <si>
    <t>SINAPI 87482</t>
  </si>
  <si>
    <t>04.01.102.03</t>
  </si>
  <si>
    <t>04.01.126</t>
  </si>
  <si>
    <t>Encunhamento, Vergas e Contravergas</t>
  </si>
  <si>
    <t>VERGA MOLDADA IN LOCO EM CONCRETO PARA PORTAS COM ATÉ 1,5 M DE VÃO</t>
  </si>
  <si>
    <t>SINAPI 93188</t>
  </si>
  <si>
    <t>04.01.126.01</t>
  </si>
  <si>
    <t>SINAPI 93201</t>
  </si>
  <si>
    <t>Encunhamento de alvenarias</t>
  </si>
  <si>
    <t>04.01.126.02</t>
  </si>
  <si>
    <t>PAREDE COM PLACAS DE GESSO ACARTONADO (DRYWALL), PARA USO INTERNO, COM DUAS FACES SIMPLES E ESTRUTURA METÁLICA COM GUIAS DUPLAS, SEM VÃOS. E=25CM</t>
  </si>
  <si>
    <t>PAREDE COM PLACAS DE GESSO ACARTONADO R.U. RESISTENTE A UMIDADE (DRYWALL), PARA USO INTERNO, COM DUAS FACES SIMPLES E ESTRUTURA METÁLICA COM GUIAS SIMPLES, COM VÃOS (7cm ESPESSURA TOTAL)</t>
  </si>
  <si>
    <t>PAREDE COM PLACAS DE GESSO ACARTONADO (DRYWALL), PARA USO INTERNO, COM DUAS FACES SIMPLES E ESTRUTURA METÁLICA COM GUIAS SIMPLES, SEM VÃOS (7cm ESPESSURA TOTAL)</t>
  </si>
  <si>
    <t>04.01.124.06</t>
  </si>
  <si>
    <t>CONTRAPISO EM ARGAMASSA TRAÇO 1:4 (CIMENTO E AREIA), PREPARO MANUAL, APLIC ADO EM ÁREAS SECAS SOBRE LAJE, NÃO ADERIDO, ESPESSURA 6CM.</t>
  </si>
  <si>
    <t>Fornecimento e aplicação de EMBOÇO, PARA RECEBIMENTO DE CERÂMICA, EM ARGAMASSA TRAÇO 1:2:8, PREPARO MANUAL, APLICADO MANUALMENTE EM FACES INTERNAS DE PAREDES, PARA AMBIENTE COM ÁREA ENTRE 5M2 E 10M2, ESPESSURA DE 20MM, COM EXECUÇÃO DE TALISCAS.emboço em Paredes internas COM vãos</t>
  </si>
  <si>
    <t>Fornecimento e aplicação de EMBOÇO, PARA RECEBIMENTO DE CERÂMICA, EM ARGAMASSA TRAÇO 1:2:8, PREPARO MANUAL, APLICADO MANUALMENTE EM FACES INTERNAS DE PAREDES, PARA AMBIENTE COM ÁREA ENTRE 5M2 E 10M2, ESPESSURA DE 20MM, COM EXECUÇÃO DE TALISCAS.emboço em Paredes internas SEM vãos</t>
  </si>
  <si>
    <t>ACABAMENTOS PARA FORRO (SANCA DE GESSO MONTADA NA OBRA)</t>
  </si>
  <si>
    <t>04.01.554.03</t>
  </si>
  <si>
    <t>SINAPI 99054</t>
  </si>
  <si>
    <t>APLICAÇÃO MANUAL DE PINTURA COM TINTA LÁTEX PVA , DUAS DEMÃOS - COR BRANCA</t>
  </si>
  <si>
    <t>04.02.102.19</t>
  </si>
  <si>
    <t>(SL.P11) PLACA DE SINALIZAÇÃO DE SALAS (SL.) PICTOGRAMAS MODELO A - sala tecnica</t>
  </si>
  <si>
    <t>Fornecimento e instalação de Torneira para Banheiro de Mesa Docol Pressmatic Benefit 1/2 - acionada por alavanca</t>
  </si>
  <si>
    <t>05.01.516.03</t>
  </si>
  <si>
    <t>Fornecimento e instalação registro de gaveta com canopla cromada 3/4"</t>
  </si>
  <si>
    <t>SINAPI 89987</t>
  </si>
  <si>
    <t>05.01.516.04</t>
  </si>
  <si>
    <t>Fornecimento e instalação registro de gaveta com canopla cromada 3"</t>
  </si>
  <si>
    <t>Registro Gaveta Bruto 3"</t>
  </si>
  <si>
    <t>Casa &amp; Construção</t>
  </si>
  <si>
    <t>Loja Guaporé</t>
  </si>
  <si>
    <t>Acquafort</t>
  </si>
  <si>
    <t>26.001.0005.S.CBR.DF</t>
  </si>
  <si>
    <t>Registros de Gaveta</t>
  </si>
  <si>
    <t>Registro de Gaveta 3"</t>
  </si>
  <si>
    <t>PAREDE COM PLACAS DE GESSO ACARTONADO (DRYWALL), PARA USO INTERNO, COM DUAS FACES SIMPLES E ESTRUTURA METÁLICA COM GUIAS SIMPLES, SEM VÃOS. E=15CM</t>
  </si>
  <si>
    <t>CHAPA DE GESSO ACARTONADO, STANDARD (ST), COR BRANCA, E = 12,5 MM, 1200 X 2400 MM (L X C)</t>
  </si>
  <si>
    <t>SINAPI 39413</t>
  </si>
  <si>
    <t>SINAPI 39423</t>
  </si>
  <si>
    <t>PERFIL MONTANTE, FORMATO C, EM ACO ZINCADO, PARA ESTRUTURA PAREDE DRYWALL, E = 0,5 MM, 90 X 3000 MM (L X C)</t>
  </si>
  <si>
    <t>PAREDE COM PLACAS DE GESSO ACARTONADO (DRYWALL), PARA USO INTERNO, COM DUAS FACES SIMPLES E ESTRUTURA METÁLICA COM GUIAS SIMPLES, SEM VÃOS. E=12CM</t>
  </si>
  <si>
    <t>SINAPI 39437</t>
  </si>
  <si>
    <t>PARAFUSO DRY WALL, EM ACO FOSFATIZADO, CABECA TROMBETA E PONTA AGULHA (TA), COMPRIMENTO 45 MM</t>
  </si>
  <si>
    <t>PERFIL MONTANTE, FORMATO C, EM ACO ZINCADO, PARA ESTRUTURA PAREDE DRYWALL, E = 0,5 MM, 48 X 3000 MM (L X C)</t>
  </si>
  <si>
    <t>SINAPI 39421</t>
  </si>
  <si>
    <t>SCO IEQ004200</t>
  </si>
  <si>
    <t>Chassis Scania T 114 GA 4x2 NZ, de 330CV ou similar, extensivel ate 21m</t>
  </si>
  <si>
    <t>Doli para semi-reboque carrega tudo com capacidade para 60/80 toneladas, com 2 eixos</t>
  </si>
  <si>
    <t>SCO IEQ011600</t>
  </si>
  <si>
    <t>SCO IEQ018700</t>
  </si>
  <si>
    <t>Semi-reboque carrega tudo, com 4 eixos, com capacidade para 60/80 toneladas</t>
  </si>
  <si>
    <t>SINAPI 88297</t>
  </si>
  <si>
    <t>OPERADOR DE MÁQUINAS E EQUIPAMENTOS COM ENCARGOS COMPLEMENTARES</t>
  </si>
  <si>
    <t>L 2.1/2" x 3/16"</t>
  </si>
  <si>
    <t>L 1.1/2" x 3/16"</t>
  </si>
  <si>
    <t>05.011.015.S.CBR.DF</t>
  </si>
  <si>
    <t>05.011.016.S.CBR.DF</t>
  </si>
  <si>
    <t>03.03.201.03</t>
  </si>
  <si>
    <t>03.03.201.04</t>
  </si>
  <si>
    <t>Perfil L 2.1/2" x 3/16"</t>
  </si>
  <si>
    <t>SBC 031873</t>
  </si>
  <si>
    <t>PERFIL "L" ACO  2.1/2"x3/16"(4,57kg/m)</t>
  </si>
  <si>
    <t>Perfil L 1.1/2" x 3/16"</t>
  </si>
  <si>
    <t>SBC 003101</t>
  </si>
  <si>
    <t>PERFIL "L" ABAS IGUAIS 1.1/2"x3/16" (2,68kg/m)</t>
  </si>
  <si>
    <t xml:space="preserve">Fornecimento e instalação de RODAPÉ EMBUTIDO, EM CHAPA PERFIL "L" GALVANIZADA Nº 18, COM PINTURA ESMALTE NA COR GRAFITE ESCURO E DIMENSÕES DE 75X12,5MM. </t>
  </si>
  <si>
    <t>06.002.0011.S.CBR.DF</t>
  </si>
  <si>
    <t>06.002.0012.S.CBR.DF</t>
  </si>
  <si>
    <t>06.002.0015.S.CBR.DF</t>
  </si>
  <si>
    <t>#4,75mm</t>
  </si>
  <si>
    <t>05.011.017.S.CBR.DF</t>
  </si>
  <si>
    <t>03.03.207.04</t>
  </si>
  <si>
    <t>SINAPI 1319</t>
  </si>
  <si>
    <t>CHAPA DE ACO  3/16 ", E = 4,75 MM (38,00 KG/M2)</t>
  </si>
  <si>
    <t>ORSE 3662</t>
  </si>
  <si>
    <t>Chapa de aço galvanizado nº 18 - e=1,2mm - dimensões 2,00x1,00m</t>
  </si>
  <si>
    <t>SUDECAP 74.24.63</t>
  </si>
  <si>
    <t>ABRACADEIRA PADRAO TELEMAR BC-1</t>
  </si>
  <si>
    <t>02.01.100</t>
  </si>
  <si>
    <t>DEMOLIÇÃO DE PISO DE ALTA RESISTÊNCIA</t>
  </si>
  <si>
    <t xml:space="preserve">	SERVENTE COM ENCARGOS COMPLEMENTARES</t>
  </si>
  <si>
    <t>02.002.0024.S.CBR.DF</t>
  </si>
  <si>
    <t>SERRA MAKITA REF.4100MHX (400H/v)</t>
  </si>
  <si>
    <t>SBC 5140</t>
  </si>
  <si>
    <t>CONCRETAGEM DE BLOCOS DE COROAMENTO E VIGAS BALDRAMES, FCK 25 MPA, COM USO DE BOMBA  LANÇAMENTO, ADENSAMENTO E ACABAMENTO</t>
  </si>
  <si>
    <t>Guarda-corpo em tubo de aço inox ø=1 1/2", duplo, montantes e fechamento em tubo 1 1/2", h= 96cm, c/acabamento polido, p/fixação em piso</t>
  </si>
  <si>
    <t>Parafuso de fixação com bucha plástica 8 mm</t>
  </si>
  <si>
    <t>ORSE 1689</t>
  </si>
  <si>
    <t>ORSE 7938</t>
  </si>
  <si>
    <t>PLACA INDICATIVA DE NUMERAÇÃO DE ANDAR - PLACA EM PVC ESPESSURA 2mm.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20X20cm)</t>
  </si>
  <si>
    <t>PLACAS DE EMERGÊNCIA (UNIDADES EXTINTORAS)-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 (DIMENSÃO 20X20cm) - TEXTO CONFORME NBR13434</t>
  </si>
  <si>
    <t>PLACA INDICATIVA DAS ROTAS DE SAÍDA - PLACA EM PVC ESPESSURA 2mm .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12,5X25,2cm)</t>
  </si>
  <si>
    <t>Custo Total + BDI</t>
  </si>
  <si>
    <t>CUSTO (mão-de-obra):</t>
  </si>
  <si>
    <t>CUSTO (material):</t>
  </si>
  <si>
    <t>CUSTO UNITÁRIO (R$)</t>
  </si>
  <si>
    <t>SINAPI 96616</t>
  </si>
  <si>
    <t>03.03.900</t>
  </si>
  <si>
    <t>PINTURA</t>
  </si>
  <si>
    <t>03.03.901</t>
  </si>
  <si>
    <t>Fornecimento e Aplicação de pintura antiferruginosa com epóxi e Acabamento em Esmalte</t>
  </si>
  <si>
    <t>LIXA EM FOLHA PARA FERRO, NUMERO 150</t>
  </si>
  <si>
    <t>SINAPI 3768</t>
  </si>
  <si>
    <t>SOLVENTE DILUENTE A BASE DE AGUARRAS</t>
  </si>
  <si>
    <t>SINAPI 5318</t>
  </si>
  <si>
    <t xml:space="preserve">	TINTA ESMALTE SINTETICO PREMIUM ACETINADO</t>
  </si>
  <si>
    <t>SINAPI 7311</t>
  </si>
  <si>
    <t>FUNDO ANTICORROSIVO PARA METAIS FERROSOS (ZARCAO)</t>
  </si>
  <si>
    <t>SINAPI 7307</t>
  </si>
  <si>
    <t>06.002.0004.S.CBR.DF</t>
  </si>
  <si>
    <t>SINAPI 89356</t>
  </si>
  <si>
    <t>TUBO, PVC, SOLDÁVEL, DN 25MM, INSTALADO EM RAMAL OU SUB-RAMAL DE ÁGUA - FORNECIMENTO E INSTALAÇÃO</t>
  </si>
  <si>
    <t>SINAPI 94653</t>
  </si>
  <si>
    <t>TUBO, PVC, SOLDÁVEL, DN 75 MM, INSTALADO EM RESERVAÇÃO DE ÁGUA DE EDIFICAÇÃO QUE POSSUA RESERVATÓRIO DE FIBRA/FIBROCIMENTO FORNECIMENTO E INSTALAÇÃO</t>
  </si>
  <si>
    <t>SINAPI 94652</t>
  </si>
  <si>
    <t>TUBO, PVC, SOLDÁVEL, DN 60 MM, INSTALADO EM RESERVAÇÃO DE ÁGUA DE EDIFICAÇÃO QUE POSSUA RESERVATÓRIO DE FIBRA</t>
  </si>
  <si>
    <t>SINAPI 94651</t>
  </si>
  <si>
    <t>TUBO, PVC, SOLDÁVEL, DN 50 MM, INSTALADO EM RESERVAÇÃO DE ÁGUA DE EDIFICAÇÃO QUE POSSUA RESERVATÓRIO DE FIBRA/FIBROCIMENTO FORNECIMENTO E INSTALAÇÃO</t>
  </si>
  <si>
    <t>SINAPI 94654</t>
  </si>
  <si>
    <t>TUBO, PVC, SOLDÁVEL, DN 85 MM, INSTALADO EM RESERVAÇÃO DE ÁGUA DE EDIFICAÇÃO QUE POSSUA RESERVATÓRIO DE FIBRA/FIBROCIMENTO FORNECIMENTO E INSTALAÇÃO</t>
  </si>
  <si>
    <t>FIXAÇÃO DE TUBOS HORIZONTAIS DE PVC, CPVC OU COBRE DIÂMETROS MENORES OU IGUAIS A 40 MM OU ELETROCALHAS ATÉ 150MM DE LARGURA, COM ABRAÇADEIRA METÁLICA RÍGIDA TIPO D 1/2, FIXADA EM PERFILADO EM LAJE</t>
  </si>
  <si>
    <t>SINAPI 91170</t>
  </si>
  <si>
    <t>16.011.0022.S.CBR.RJ</t>
  </si>
  <si>
    <t>16.011.0023.S.CBR.RJ</t>
  </si>
  <si>
    <t xml:space="preserve">Instalação de cabo flexível,# 2,5 mm², isolamento em termoplástico 70º C, classe 750V, com características de não propagação e autoextinção de fogo, ref.: Afumex ou equivalente nas seções (Incluso terminais de compressão, anilhamento, chicoteamento) </t>
  </si>
  <si>
    <t xml:space="preserve">Fornecimento de cabo flexível,# 2,5 mm², isolamento em termoplástico 70º C, classe 750V, com características de não propagação e autoextinção de fogo, ref.: Afumex ou equivalente nas seções (Incluso terminais de compressão, anilhamento, chicoteamento) </t>
  </si>
  <si>
    <t>16.011.0010.S.CBR.RJ</t>
  </si>
  <si>
    <t>SINAPI 1014</t>
  </si>
  <si>
    <t>CABO DE COBRE, FLEXIVEL, CLASSE 4 OU 5, ISOLACAO EM PVC/A, ANTICHAMA BWF-B, 1 CONDUTOR, 450/750 V, SECAO NOMINAL 2,5 MM2</t>
  </si>
  <si>
    <t>SINAPI 21127</t>
  </si>
  <si>
    <t>FITA ISOLANTE ADESIVA ANTICHAMA, USO ATE 750 V, EM ROLO DE 19 MM X 5 M</t>
  </si>
  <si>
    <t>SINAPI 	88247</t>
  </si>
  <si>
    <t>06.01.305.10</t>
  </si>
  <si>
    <t>ORSE 3816</t>
  </si>
  <si>
    <t>Cabo de cobre isolado HEPR (XLPE), 2,5mm², 1kv / 90º C</t>
  </si>
  <si>
    <t>16.011.0024.S.CBR.RJ</t>
  </si>
  <si>
    <t>Cabo de cobre isolado HEPR (XLPE), 16mm², 1kv / 90º C</t>
  </si>
  <si>
    <t>ORSE 3813</t>
  </si>
  <si>
    <t>16.011.0025.S.CBR.RJ</t>
  </si>
  <si>
    <t>Cabo de cobre isolado HEPR (XLPE), 25mm², 1kv / 90º C</t>
  </si>
  <si>
    <t>ORSE 3814</t>
  </si>
  <si>
    <t>16.011.0026.S.CBR.RJ</t>
  </si>
  <si>
    <t>Cabo de cobre isolado HEPR (XLPE), 50mm², 1kv / 90º C</t>
  </si>
  <si>
    <t>ORSE 4925</t>
  </si>
  <si>
    <t>16.011.0027.S.CBR.RJ</t>
  </si>
  <si>
    <t xml:space="preserve">	CIMENTO PORTLAND DE ALTO FORNO (AF) CP III-32</t>
  </si>
  <si>
    <t>PLATAFORMA ELEVATÓRIA -INCLUSO INSTALAÇÃO</t>
  </si>
  <si>
    <t>07.02.202.06</t>
  </si>
  <si>
    <t>19.006.0006.S.CBR.DF</t>
  </si>
  <si>
    <t>INSTALAÇÃO DE UNIDADE CONDENSADORA OU MULTISPLIT</t>
  </si>
  <si>
    <r>
      <t xml:space="preserve">Unidade Multisplit Inverter, capacidade nominal de 34.000BTU/h,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(12000+3x9000BTU/h) - Fabricante de Ref.: Linha Multi-Split Modelo 4MXS100KVM da Daikin, equivalente ou superior. Tensão: 220V-1ø-60Hz - FORNECIMENTO</t>
    </r>
  </si>
  <si>
    <r>
      <t xml:space="preserve">Unidade Multisplit Inverter, capacidade nominal de 28.000BTU/h,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(4x9000BTU/h) - Fabricante de Ref.: Linha Multi-Split Modelo 4MXS80KVM da Daikin, equivalente ou superior. Tensão: 220V-1ø-60Hz - FORNECIMENTO</t>
    </r>
  </si>
  <si>
    <r>
      <t xml:space="preserve">Unidade condicionadora tipo minisplit Piso-Teto Inverter, capacidade nominal de 36.000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</si>
  <si>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r>
      <t xml:space="preserve">Unidade condicionadora tipo minisplit Piso-Teto Inverter, capacidade nominal de 24.000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</si>
  <si>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 - FORNECIMENTO</t>
  </si>
  <si>
    <t>INSTALAÇÃO DE UNIDADE CONDENSADORA/MULTISPLIT</t>
  </si>
  <si>
    <t>10.002.015.R.CBR.RJ</t>
  </si>
  <si>
    <t>SINAPI 91173</t>
  </si>
  <si>
    <t>FIXAÇÃO DE TUBOS VERTICAIS DE PPR DIÂMETROS MENORES OU IGUAIS A 40 MM COM ABRAÇADEIRA METÁLICA RÍGIDA TIPO D 1/2", FIXADA EM PERFILADO EM ALVENARIA</t>
  </si>
  <si>
    <t>SINAPI 95757</t>
  </si>
  <si>
    <t>LUVA DE EMENDA PARA ELETRODUTO, AÇO GALVANIZADO, DN 20 MM (3/4''), APARENTE, INSTALADA EM PAREDE - FORNECIMENTO E INSTALAÇÃO</t>
  </si>
  <si>
    <t>SINAPI 2674</t>
  </si>
  <si>
    <t>ELETRODUTO DE PVC RIGIDO ROSCAVEL DE 3/4 ", SEM LUVA</t>
  </si>
  <si>
    <t>SINAPI 39255</t>
  </si>
  <si>
    <t>ELETRODUTO/CONDULETE DE PVC RIGIDO, LISO, COR CINZA, DE 1", PARA INSTALACOES APARENTES (NBR 5410)</t>
  </si>
  <si>
    <t>SINAPI 95759</t>
  </si>
  <si>
    <t>LUVA DE EMENDA PARA ELETRODUTO, AÇO GALVANIZADO, DN 32 MM (1 1/4''), APARENTE, INSTALADA EM PAREDE</t>
  </si>
  <si>
    <t>10.002.016.R.CBR.RJ</t>
  </si>
  <si>
    <t>SINAPI 95760</t>
  </si>
  <si>
    <t>LUVA DE EMENDA PARA ELETRODUTO, AÇO GALVANIZADO, DN 40 MM (1 1/2''), APARENTE, INSTALADA EM PAREDE</t>
  </si>
  <si>
    <t>ELETRODUTO DE PVC RIGIDO SOLDAVEL, CLASSE B, DE 40 MM</t>
  </si>
  <si>
    <t>SINAPI 12070</t>
  </si>
  <si>
    <t>10.002.017.R.CBR.RJ</t>
  </si>
  <si>
    <t>ELETRODUTO DE PVC RIGIDO SOLDAVEL, CLASSE B, DE 50 MM</t>
  </si>
  <si>
    <t>SINAPI 2675</t>
  </si>
  <si>
    <t xml:space="preserve">LUVA PARA ELETRODUTO, PVC, ROSCÁVEL, DN 50 MM (1 1/2") </t>
  </si>
  <si>
    <t>SINAPI 91174</t>
  </si>
  <si>
    <t>FIXAÇÃO DE TUBOS VERTICAIS DE PPR DIÂMETROS MAIORES QUE 40 MM E MENORES OU IGUAIS A 75 MM COM ABRAÇADEIRA METÁLICA RÍGIDA TIPO D 1 1/2", FIXADA EM PERFILADO EM ALVENARIA. </t>
  </si>
  <si>
    <t>10.002.018.R.CBR.RJ</t>
  </si>
  <si>
    <t>SINAPI 88497</t>
  </si>
  <si>
    <t>APLICAÇÃO E LIXAMENTO DE MASSA LÁTEX EM PAREDES, DUAS DEMÃOS</t>
  </si>
  <si>
    <t>SINAPI 88496</t>
  </si>
  <si>
    <t>APLICAÇÃO E LIXAMENTO DE MASSA LÁTEX EM TETO, DUAS DEMÃOS</t>
  </si>
  <si>
    <t>03.03.802</t>
  </si>
  <si>
    <t>Instalação de Placa painel Wall e=40mm para fixação/fechamento das estruturas metálicas</t>
  </si>
  <si>
    <t>Fornecimento de Placa painel Wall e=40mm para fixação/fechamento das estruturas metálicas</t>
  </si>
  <si>
    <t>Fornecimento de Placa painel Wall e=40mm</t>
  </si>
  <si>
    <t>Instalação de Placa painel Wall e=40mm</t>
  </si>
  <si>
    <t>04.01.553.02</t>
  </si>
  <si>
    <t>Montagem de FORRO MODULADO DE LÃ DE VIDRO, EM PLACAS REMOVÍVEIS DE 625X625MM, COM TABICA METÁLICA EM CHAPA DOBRADA DE 0,5 MM DE ESPESSURA COM PINTURA ESMALTE BRANCO SOBRE BASE DE ZARCÃO NOS ENCONTROS DO FORRO DE FIBRA COM AS PAREDES E AS DIVISÓRIAS DRYWALL</t>
  </si>
  <si>
    <t>Fornecimento de FORRO MODULADO DE LÃ DE VIDRO, EM PLACAS REMOVÍVEIS DE 625X625MM, COM TABICA METÁLICA EM CHAPA DOBRADA DE 0,5 MM DE ESPESSURA COM PINTURA ESMALTE BRANCO SOBRE BASE DE ZARCÃO NOS ENCONTROS DO FORRO DE FIBRA COM AS PAREDES E AS DIVISÓRIAS DRYWALL</t>
  </si>
  <si>
    <t>04.01.801.02</t>
  </si>
  <si>
    <t>Fornecimento de corrimão tubular DUPLO em aço inox Ø 1 1/2'', e=2,25mm, soldado em montantes verticais em aço inox Ø 2'', e=2,25mm</t>
  </si>
  <si>
    <t>Instalação de corrimão tubular DUPLO em aço inox Ø 1 1/2'', e=2,25mm, soldado em montantes verticais em aço inox Ø 2'', e=2,25mm</t>
  </si>
  <si>
    <t>04.01.803.02</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</si>
  <si>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 - FORNECIMENTO</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</si>
  <si>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 - FORNECIMENTO</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</si>
  <si>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 - FORNECIMENTO</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</si>
  <si>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 - FORNECIMENTO</t>
  </si>
  <si>
    <t xml:space="preserve">BASE DE DADOS SINAPI DF NOV/2018; ORSE OUT/2018; CPOS NOV/2018; AGETOP DEZ/2018; SBC DEZ/2018; </t>
  </si>
  <si>
    <t>Soleira de granito cinza andorinha, lagura=20cm, e=2cm, assentada com argamassa de alta adesividade</t>
  </si>
  <si>
    <t>PISO EM GRANITINA POLIDA, 75% CIMENTO BRANCO E 25% CIMENTO COMUM, COM JUNTAS PLÁSTICAS CINZA CLARO, EM PLACAS DE 1,00 X 1,00 X 0,010 M, SEGUINDO O PADRÃO EXISTENTE, SOBRE PISO REGULARIZADO EXISTENTE</t>
  </si>
  <si>
    <t>04.01.516.01</t>
  </si>
  <si>
    <t>SINAPI 84191</t>
  </si>
  <si>
    <t>SOLEIRAS PISO VINÍLICO - TARKETT LINHA DECODE COLORMATCH ACOUSTIC, COR GREY OU EQUIVALENTE</t>
  </si>
  <si>
    <t>04.01.521.02</t>
  </si>
  <si>
    <t>Esquadria B2 (Existente à reformar) - BANDEIRA FIXA COM MONTANTES EM FERRO COM PINTURA NA COR AZUL, COM VIDRO TRANSLÚCIDO</t>
  </si>
  <si>
    <t>Instalação de Pontaletes de Aço</t>
  </si>
  <si>
    <t>SINAP 11964</t>
  </si>
  <si>
    <t>PARAFUSO DE ACO TIPO CHUMBADOR PARABOLT, DIAMETRO 3/8", COMPRIMENTO 75 MM</t>
  </si>
  <si>
    <t>SINAPI 90780</t>
  </si>
  <si>
    <t>SINAPI 90777</t>
  </si>
  <si>
    <t>FORNECIMENTO DE PLATAFORMA ELEVATÓRIA PL200 MODELO EXTRA DA MONTELE OU EQUIVALENTE</t>
  </si>
  <si>
    <t>06.09.012.16</t>
  </si>
  <si>
    <t>Instalação de Cabo UTP 4 pares tipo CM Cat. 5e, 24 AWG, c/ conexões, fixações e acessórios. Ref: Multilan-Plus Furukawa ou equivalentes técnicos</t>
  </si>
  <si>
    <t>Fornecimento de Cabo UTP 4 pares tipo CM Cat. 5e, 24 AWG, c/ conexões, fixações e acessórios. Ref: Multilan-Plus Furukawa ou equivalentes técnicos</t>
  </si>
  <si>
    <t>16.015.0019.S.CBR.DF</t>
  </si>
  <si>
    <t>SINAPI 96358</t>
  </si>
  <si>
    <t>SINAPI 96359</t>
  </si>
  <si>
    <t>Painel wall 2,50 x 1,20 x 0,40 m</t>
  </si>
  <si>
    <t>ORSE 4971</t>
  </si>
  <si>
    <t>CARPINTEIRO</t>
  </si>
  <si>
    <t>ORSE 9017</t>
  </si>
  <si>
    <t>Corrimão em aço inox ø=1 1/2", duplo</t>
  </si>
  <si>
    <t>APLICAÇÃO MANUAL DE PINTURA COM TINTA LÁTEX ACRÍLICA EM PAREDES, DUAS DEMÃOS. - Azul</t>
  </si>
  <si>
    <t>Soleira de granito cinza andorinha, lagura=15cm, e=2cm, assentada com argamassa de alta adesividade</t>
  </si>
  <si>
    <t>SINAPI 87264</t>
  </si>
  <si>
    <t>REVESTIMENTO CERÂMICO PARA PAREDES INTERNAS COM PLACAS TIPO ESMALTADA EXTRA DE DIMENSÕES 20X20 CM APLICADAS EM AMBIENTES DE ÁREA MENOR QUE 5 M² NA ALTURA INTEIRA DAS PAREDES</t>
  </si>
  <si>
    <t>04.01.515.04</t>
  </si>
  <si>
    <t xml:space="preserve">Fornecimento de Guarda corpo em aço inox Ø1 1/2”, e=2,00mm, fixado em montante vertical de aço inox Ø2” e=2,25mm e fechameno em barras tubulares verticais de Ø 1/2” em aço inox a cada 10 cm, com montante horizonal superior de aço inox Ø2” e=2,25mm </t>
  </si>
  <si>
    <t xml:space="preserve">Instalação de Guarda corpo em aço inox Ø1 1/2”, e=2,00mm, fixado em montante vertical de aço inox Ø2” e=2,25mm e fechameno em barras tubulares verticais de Ø 1/2” em aço inox a cada 10 cm, com montante horizonal superior de aço inox Ø2” e=2,25mm </t>
  </si>
  <si>
    <t>PLACA INDICATIVA DE PONTO DE ACIONAMENTO DO SISTEMA DE ALARME DE INCÊNCIO -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t>
  </si>
  <si>
    <t>04.02.102.20</t>
  </si>
  <si>
    <t>PLACAS DE SEGURANÇA (PROIBIDO USAR ELEVADOR) - PLACA EM PVC ESPESSURA 2mm. FUNDO COM PINTURA AUTOMOTIVA NA COR BRANCA, REF.. MUSELL 9.5 FAIXA CIRCULAR E DIAMETRAL SERIGRAFADA NA COR VERMELHA, REF. MUSEL 5R 8/12. PICTOGRAMA SERIGRAFADO NA COR PRETA, REF. MUSELL N1.0 TEXTO  GILL SANS MT EM NEGRITO, TAMANHO 17mm, FOTOLUMINESCENTE. FIXADO POR FITA DUPLA FACE DE ESPUMA ACRÍLICA DE CÉLULA FECHADA COM ADESIVO ACRÍLICO, 1,1mm DE ESPESSURA COM LINER DE FILME, REF. VHB-4950 3M OU EQUIVALENTE.  (DIMENSÃO 20X20cm) - TEXTO CONFORME NBR13434</t>
  </si>
  <si>
    <t>Placas de piso tátil  direcional e/ou alerta em poléster (25x25cm E=5mm)</t>
  </si>
  <si>
    <t>Placas de piso tátil  direcional e/ou alerta de concreto (25x25cm E=5mm)</t>
  </si>
  <si>
    <t>04.02.102.21</t>
  </si>
  <si>
    <t>FITA AUTO ADESIVA FOTOLUMINESCENTE PARA SINALIZAÇÃO DOS DEGRAUS</t>
  </si>
  <si>
    <t>Demais Tipos</t>
  </si>
  <si>
    <t>Piso tátil direcional e/ou alerta, de concreto, na cor natural, dim 25x25 cm - para deficiente visual</t>
  </si>
  <si>
    <t>Argamassa industrializada Votomassa AC-II, ou similar</t>
  </si>
  <si>
    <t>Rejunte colorido flexivel para revestimentos cerâmicos</t>
  </si>
  <si>
    <t xml:space="preserve">2540 ORSE </t>
  </si>
  <si>
    <t>2684 ORSE</t>
  </si>
  <si>
    <t>9758 ORSE</t>
  </si>
  <si>
    <t>PISO TATIL ALERTA OU DIRECIONAL, DE BORRACHA, COLORIDO, 25 X 25 CM, E = 5 MM, PARA COLA</t>
  </si>
  <si>
    <t>SINAPI 00038181</t>
  </si>
  <si>
    <t>ORSE 2540</t>
  </si>
  <si>
    <t>COLA A BASE DE RESINA SINTETICA PARA CHAPA DE LAMINADO MELAMINICO</t>
  </si>
  <si>
    <t>SINAPI 00001339</t>
  </si>
  <si>
    <t>22.005.0001.S.CBR.DF</t>
  </si>
  <si>
    <t>22.005.0002.S.CBR.DF</t>
  </si>
  <si>
    <t>ORSE 12515</t>
  </si>
  <si>
    <t>15.006.011.R.CBR.DF</t>
  </si>
  <si>
    <t>15.006.012.R.CBR.DF</t>
  </si>
  <si>
    <t>Executado 100% de SERVIÇOS AUXILIARES E ADMINISTRATIVOS</t>
  </si>
  <si>
    <t>TRANSPORTE COM CAMINHÃO BASCULANTE DE 6 M3, EM VIA URBANA PAVIMENTADA, DMT ATÉ 30 KM (UNIDADE: M3XKM).</t>
  </si>
  <si>
    <t>Fita Auto-adesiva Fotoluminescente 5,0cm x 9m</t>
  </si>
  <si>
    <t>Execução de Solda Contínua MIG</t>
  </si>
  <si>
    <t>ORSE 8178</t>
  </si>
  <si>
    <t>04.01.529.02</t>
  </si>
  <si>
    <t>PLACA DE IDENTIFICAÇÃO EM BRAILE "INÍCIO E FINAL" P/ CORRIMÃO (10X3CM, EM ALUMÍNIO)</t>
  </si>
  <si>
    <t>PLACA DE IDENTIFICAÇÃO NÚMERO PAVIMENTO EM BRAILE  (10X10CM, EM ALUMÍNIO)</t>
  </si>
  <si>
    <t>04.02.102.22</t>
  </si>
  <si>
    <t>04.02.102.23</t>
  </si>
  <si>
    <t>04.02.102.24</t>
  </si>
  <si>
    <t>ANEL  DE TEXTURA PARA CORRIMÃOS (SILICONE / BORRACHA)</t>
  </si>
  <si>
    <t>ANEL DE TEXTURA PARA CORRIMÃOS (SILICONE / BORRACHA)</t>
  </si>
  <si>
    <t>SIURB 79805</t>
  </si>
  <si>
    <t xml:space="preserve">PLACA DE IDENTIFICAÇÃO NÚMERO DE PAVIMENTO EM BRAILE (10X10CM, EM ALUMÍNIO) </t>
  </si>
  <si>
    <t>SIURB 79803</t>
  </si>
  <si>
    <t>SIURB 76717</t>
  </si>
  <si>
    <t>15.006.013.S.CBR.DF</t>
  </si>
  <si>
    <t>15.006.014.S.CBR.DF</t>
  </si>
  <si>
    <t>15.006.015.S.CBR.DF</t>
  </si>
  <si>
    <t>15.006.016.S.CBR.DF</t>
  </si>
  <si>
    <t>SCO AD 14.15.0550(A)</t>
  </si>
  <si>
    <t>(SL.P43) PLACA DE SINALIZAÇÃO DE SALAS (SL.) PICTOGRAMAS MODELO A - ELEVADOR PLATAFORMA PCD</t>
  </si>
  <si>
    <t>Fornecimento e instalação de porta de madeira de correr (*PM4), (dimensões 1,00 m x 2,10 m - completa com ferragens) para sanitário PCD, incluindo bate macas em chapa de inox escovado e barra de apoio em aço inox (NBR 9050/2015) COM perfil metálico de acabamento em trilho de porta de correr</t>
  </si>
  <si>
    <t>(SL.P04) PLACA DE SINALIZAÇÃO DE SALAS (SL.) PICTOGRAMAS MODELO A - SANITÁRIO PCD</t>
  </si>
  <si>
    <t>ASSENTO PARA VASO LINHA VOGUE CONFORTO - PCD</t>
  </si>
  <si>
    <t>R08</t>
  </si>
  <si>
    <t>ENGENHEIRO CIVIL DE OBRA JUNIOR COM ENCARGOS COMPLEMENTARES</t>
  </si>
  <si>
    <t>MESTRE DE OBRAS COM ENCARGOS COMPLEMENTARES</t>
  </si>
  <si>
    <t>VALOR UNITÁRIO (R$)</t>
  </si>
  <si>
    <t>VALOR TOTAL (R$)</t>
  </si>
  <si>
    <t>CUSTO UNITÁRIO:</t>
  </si>
  <si>
    <t>OBS: composição do SETOP IIO-CON-005 utilizado como base.</t>
  </si>
  <si>
    <t>OBS: composição do ORSE 6096 utilizado como base.</t>
  </si>
  <si>
    <t>OBS: composição do ORSE 3240 utilizado como base.</t>
  </si>
  <si>
    <t>OBS: composição do ORSE 7124 utilizado como base.</t>
  </si>
  <si>
    <t>OBS: composição do SINAPI 41598 utilizado como base.</t>
  </si>
  <si>
    <t>OBS: composição do ORSE 35 utilizado como base.</t>
  </si>
  <si>
    <t>OBS: composição do SBC 060800 utilizado como base.</t>
  </si>
  <si>
    <t>OBS: composição do ORSE 4352 utilizado como base.</t>
  </si>
  <si>
    <t>OBS: composição do SBC  020181 utilizado como base.</t>
  </si>
  <si>
    <t>OBS: composição do SBC 022087 utilizado como base.</t>
  </si>
  <si>
    <t>OBS: composição do SBC 022780 utilizado como base.</t>
  </si>
  <si>
    <t>OBS: composição do SINAPI 97664 utilizado como base.</t>
  </si>
  <si>
    <t>OBS: composição do SCO_RIO AD 14.10.0050 utilizado como base.</t>
  </si>
  <si>
    <t>OBS: composição do CPOS 12.14.040 utilizado como base.</t>
  </si>
  <si>
    <t>OBS: composição do SCO_RIO AD 14.10.0300 utilizado como base.</t>
  </si>
  <si>
    <t>OBS: composição do SINAPI 96557 utilizado como base.</t>
  </si>
  <si>
    <t>OBS: composição do AGETOP 051027 utilizado como base.</t>
  </si>
  <si>
    <t>OBS: composição do ORSE 9312 utilizado como base.</t>
  </si>
  <si>
    <t>OBS: composição do ORSE 11892 utilizado como base.</t>
  </si>
  <si>
    <t>OBS: composição do SBC 073351 utilizado como base.</t>
  </si>
  <si>
    <t>OBS: composição do ORSE 226 utilizado como base.</t>
  </si>
  <si>
    <t>OBS: composição do ORSE 3846 utilizado como base.</t>
  </si>
  <si>
    <t>OBS: composição do SINAPI 95541 utilizado como base.</t>
  </si>
  <si>
    <t>OBS: composição do SINAPI 73855/001 utilizado como base.</t>
  </si>
  <si>
    <t>OBS: composição do SINAPI 73924/002 e 74064/002 utilizadas como base.</t>
  </si>
  <si>
    <t>OBS: composição do ORSE 5052 utilizado como base.</t>
  </si>
  <si>
    <t>OBS: composição do SINAPI 96364 utilizado como base.</t>
  </si>
  <si>
    <t>OBS: composição do SINAPI 96360 utilizado como base.</t>
  </si>
  <si>
    <t>OBS: composição do  SINAPI 96358 utilizado como base.</t>
  </si>
  <si>
    <t>OBS: composição do ORSE  10126 utilizado como base.</t>
  </si>
  <si>
    <t>OBS: composição do ORSE 10126 utilizado como base.</t>
  </si>
  <si>
    <t>OBS: composição do SIURB 080186 utilizado como base.</t>
  </si>
  <si>
    <t>OBS: composição do AGETOP 180406 utilizado como base.</t>
  </si>
  <si>
    <t>REMOÇÃO DE TRAMA METÁLICA PARA COBERTURA, DE FORMA MANUAL, SEM REAPROVEITAMENTO</t>
  </si>
  <si>
    <t>OBS: composição do SBC 110691 utilizado como base.</t>
  </si>
  <si>
    <t>OBS: composição do SBC 110303 utilizado como base.</t>
  </si>
  <si>
    <t>OBS: composição do SINAPI 73838/001 utilizado como base.</t>
  </si>
  <si>
    <t>OBS: composição do SBC 170303 utilizado como base.</t>
  </si>
  <si>
    <t>OBS: composição do ORSE 94183 utilizado como base.</t>
  </si>
  <si>
    <t>OBS: composição do SINAPI 73833/001 utilizado como base.</t>
  </si>
  <si>
    <t>OBS: composição do SINAPI 96371 utilizado como base.</t>
  </si>
  <si>
    <t>OBS: composição do SINAPI 88487 utilizado como base.</t>
  </si>
  <si>
    <t>OBS: composição do ORSE 5007 utilizado como base.</t>
  </si>
  <si>
    <t>OBS: composição do ORSE 2725 utilizado como base.</t>
  </si>
  <si>
    <t>OBS: composição do ORSE 8759 utilizado como base.</t>
  </si>
  <si>
    <t>OBS: composição do ORSE 7967 utilizado como base.</t>
  </si>
  <si>
    <t>OBS: composição do SINAPI 73916/002 utilizado como base.</t>
  </si>
  <si>
    <t>OBS: composição do ORSE 12137 utilizado como base.</t>
  </si>
  <si>
    <t>OBS: composição do ORSE 11622 utilizado como base.</t>
  </si>
  <si>
    <t>OBS: composição do SIURB 170595 utilizado como base.</t>
  </si>
  <si>
    <t>OBS: composição do SIURB 170593 utilizado como base.</t>
  </si>
  <si>
    <t>OBS: composição do SIURB 170526 utilizado como base.</t>
  </si>
  <si>
    <t>OBS: composição do ORSE 1083 utilizado como base.</t>
  </si>
  <si>
    <t>OBS: composição do ORSE 1076 utilizado como base.</t>
  </si>
  <si>
    <t>OBS: composição do ORSE 1075 utilizado como base.</t>
  </si>
  <si>
    <t>OBS: composição do ORSE 1077 utilizado como base.</t>
  </si>
  <si>
    <t>OBS: composição do ORSE 1184 utilizado como base.</t>
  </si>
  <si>
    <t>OBS: composição do SINAPI 86895 utilizado como base.</t>
  </si>
  <si>
    <t>OBS: composição do ORSE 2066 utilizado como base.</t>
  </si>
  <si>
    <t>OBS: composição do SINAPI 86912 utilizado como base.</t>
  </si>
  <si>
    <t>OBS: composição do SINAPI 89987 utilizado como base.</t>
  </si>
  <si>
    <t>OBS: composição do ORSE 1572 utilizado como base.</t>
  </si>
  <si>
    <t>OBS: composição do SBC 190720 utilizado como base.</t>
  </si>
  <si>
    <t>OBS: composição do SINAPI 95544 utilizado como base.</t>
  </si>
  <si>
    <t>OBS: composição do CPOS 30.01.030 utilizado como base.</t>
  </si>
  <si>
    <t>OBS: composição do ORSE 12128 utilizado como base.</t>
  </si>
  <si>
    <t>OBS: composição do ORSE 1621 utilizado como base.</t>
  </si>
  <si>
    <t>OBS: composição do ORSE 1613 utilizado como base.</t>
  </si>
  <si>
    <t>OBS: composição do ORSE 1634 utilizado como base.</t>
  </si>
  <si>
    <t>OBS: composição do ORSE 1636 utilizado como base.</t>
  </si>
  <si>
    <t>OBS: composição do ORSE 1583 utilizado como base.</t>
  </si>
  <si>
    <t>OBS: composição do ORSE 5214 utilizado como base.</t>
  </si>
  <si>
    <t>OBS: composição do ORSE 7594 utilizado como base.</t>
  </si>
  <si>
    <t>OBS: composição do EMBASA 509116 utilizado como base.</t>
  </si>
  <si>
    <t>OBS: composição do SINAPI 95749 e 91871 utilizado como base.</t>
  </si>
  <si>
    <t>OBS: composição do ORSE 4223 utilizado como base.</t>
  </si>
  <si>
    <t>OBS: composição doSBC 061946 utilizado como base.</t>
  </si>
  <si>
    <t>OBS: composição do SBC 060107 utilizado como base.</t>
  </si>
  <si>
    <t>OBS: composição do SBC 059124 utilizado como base.</t>
  </si>
  <si>
    <t>OBS: composição do CPOS 39.21.020 utilizado como base.</t>
  </si>
  <si>
    <t>OBS: composição do ORSE 8348 utilizado como base.</t>
  </si>
  <si>
    <t>OBS: composição do ORSE 11412 utilizado como base.</t>
  </si>
  <si>
    <t>OBS: composição do ORSE 4179 utilizado como base.</t>
  </si>
  <si>
    <t>OBS: composição do ORSE 11679 utilizado como base.</t>
  </si>
  <si>
    <t>OBS: composição do SINAPI 95817 utilizado como base.</t>
  </si>
  <si>
    <t>OBS: composição do SBC 064016 utilizado como base.</t>
  </si>
  <si>
    <t>OBS: composição do SBC 064162 utilizado como base.</t>
  </si>
  <si>
    <t>OBS: composição do AGETOP 071450 utilizado como base.</t>
  </si>
  <si>
    <t>OBS: composição do AGETOP 071455 utilizado como base.</t>
  </si>
  <si>
    <t>OBS: composição do SBC 064818 utilizado como base.</t>
  </si>
  <si>
    <t>OBS: composição do SBC 065410 utilizado como base.</t>
  </si>
  <si>
    <t>OBS: composição do ORSE 8058 utilizado como base.</t>
  </si>
  <si>
    <t>OBS: composição do ORSE 12016 utilizado como base.</t>
  </si>
  <si>
    <t>OBS: composição do CPOS 42.05.500 utilizado como base.</t>
  </si>
  <si>
    <t>OBS: composição do SINAPI 83482 utilizado como base.</t>
  </si>
  <si>
    <t>OBS: composição do ORSE 11436 utilizado como base.</t>
  </si>
  <si>
    <t>OBS: composição do ORSE 3808 utilizado como base.</t>
  </si>
  <si>
    <t>OBS: composição do ORSE 9652 utilizado como base.</t>
  </si>
  <si>
    <t>OBS: composição do SBC 061790 utilizado como base.</t>
  </si>
  <si>
    <t>OBS: composição do SINAPI 93673 utilizado como base.</t>
  </si>
  <si>
    <t>OBS: composição do SBC 060121 utilizado como base.</t>
  </si>
  <si>
    <t>OBS: composição do SBC 063459 utilizado como base.</t>
  </si>
  <si>
    <t>OBS: composição do SBC 060024 utilizado como base.</t>
  </si>
  <si>
    <t>OBS: composição do SBC 06002 utilizado como base.</t>
  </si>
  <si>
    <t>OBS: composição do ORSE 8460 utilizado como base.</t>
  </si>
  <si>
    <t>OBS: composição do ORSE 7867 utilizado como base.</t>
  </si>
  <si>
    <t>OBS: composição do SBC 059458 utilizado como base.</t>
  </si>
  <si>
    <t>OBS: composição do SBC 63064 utilizado como base.</t>
  </si>
  <si>
    <t>OBS: composição do SBC 059442 utilizado como base.</t>
  </si>
  <si>
    <t>OBS: composição do SBC 059441 utilizado como base.</t>
  </si>
  <si>
    <t>OBS: composição do ORSE 10322 utilizado como base.</t>
  </si>
  <si>
    <t>OBS: composição do ORSE 697 utilizado como base.</t>
  </si>
  <si>
    <t>OBS: composição do SBC 064021 utilizado como base.</t>
  </si>
  <si>
    <t>OBS: composição do SETOP ELE-ANE-005 utilizado como base.</t>
  </si>
  <si>
    <t>OBS: composição do SUDECAP 11.82.15 utilizado como base.</t>
  </si>
  <si>
    <t>OBS: composição do  CPOS 69.20.140 utilizado como base.</t>
  </si>
  <si>
    <t>OBS: composição do SBC 073352 utilizado como base.</t>
  </si>
  <si>
    <t>OBS: composição do SBC 073350 utilizado como base.</t>
  </si>
  <si>
    <t>OBS: composição do SBC 070426 utilizado como base.</t>
  </si>
  <si>
    <t>OBS: composição do SBC 070475 utilizado como base.</t>
  </si>
  <si>
    <t>OBS: composição do SBC 070473 utilizado como base.</t>
  </si>
  <si>
    <t>OBS: composição do SBC  111131 utilizado como base.</t>
  </si>
  <si>
    <t>OBS: composição do CPOS 61.10.513 utilizado como base.</t>
  </si>
  <si>
    <t>OBS: composição do CPOS 46.27.100 utilizado como base.</t>
  </si>
  <si>
    <t>OBS: composição do CPOS 46.27.080 utilizado como base.</t>
  </si>
  <si>
    <t>OBS: composição do CPOS 46.27.060 utilizado como base.</t>
  </si>
  <si>
    <t>OBS: composição do SINAPI 89401 + SINAPI 00039715 utilizado como base.</t>
  </si>
  <si>
    <t>OBS: composição do SINAPI 89402 + SINAPI 00039714 utilizado como base.</t>
  </si>
  <si>
    <t>OBS: composição do ORSE  8066 utilizado como base.</t>
  </si>
  <si>
    <t>OBS: composição do FDE 08.05.009 utilizado como base.</t>
  </si>
  <si>
    <t>OBS: composição do SBC 070401 utilizado como base.</t>
  </si>
  <si>
    <t>MONTADOR ELETROMECÃNICO COM ENCARGOS COMPLEMENTARES</t>
  </si>
  <si>
    <t>OBS: composição do CPOS 61.14.080 utilizado como base.</t>
  </si>
  <si>
    <t>OBS: composição do CPOS 61.14.0807 utilizado como base.</t>
  </si>
  <si>
    <t>OBS: composição do ORSE 10832 utilizado como base.</t>
  </si>
  <si>
    <t xml:space="preserve">OBS: BASE DE DADOS CPOS: MAR/2019; SINAPI DF, SETOP, SCO E SBC: JAN/2019; ORSE, AGETOP CIVIL: DEZ/2018; SUDECAP: NOV/2018;  FDE: OUT/2018; SIURB: JUL/2018; EMBASA JUN/2018; </t>
  </si>
  <si>
    <t>12/03/2019</t>
  </si>
  <si>
    <t>32.003.0001.S.CBR.DF</t>
  </si>
  <si>
    <t>LIMPEZA FINAL DA OBRA</t>
  </si>
  <si>
    <t>SINAPI 00000016</t>
  </si>
  <si>
    <t>SABAO EM PO</t>
  </si>
  <si>
    <t>SINAPI 00038400</t>
  </si>
  <si>
    <t>VASSOURA 40 CM COM CABO</t>
  </si>
  <si>
    <t>OBS:composição do ORSE 2450 utilizada como base.</t>
  </si>
  <si>
    <t>,</t>
  </si>
  <si>
    <t>03.01.507</t>
  </si>
  <si>
    <t>03.01.507.01</t>
  </si>
  <si>
    <t>03.02.135</t>
  </si>
  <si>
    <t>03.02.135.01</t>
  </si>
  <si>
    <t>03.02.135.02</t>
  </si>
  <si>
    <t>Executado 20,63% de SERVIÇOS AUXILIARES E ADMINISTRATIVOS</t>
  </si>
  <si>
    <t>Executado 48,37% de SERVIÇOS AUXILIARES E ADMINISTRATIVOS</t>
  </si>
  <si>
    <t>Executado 85,91% de SERVIÇOS AUXILIARES E ADMINISTRATIVOS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</si>
</sst>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64" formatCode="_-&quot;R$&quot;\ * #,##0.00_-;\-&quot;R$&quot;\ * #,##0.00_-;_-&quot;R$&quot;\ * &quot;-&quot;??_-;_-@_-"/>
    <numFmt numFmtId="165" formatCode="&quot;R$&quot;\ #,##0.00"/>
    <numFmt numFmtId="166" formatCode="#.##0,"/>
    <numFmt numFmtId="167" formatCode="_(&quot;R$ &quot;* #,##0.00_);_(&quot;R$ &quot;* \(#,##0.00\);_(&quot;R$ &quot;* &quot;-&quot;??_);_(@_)"/>
    <numFmt numFmtId="168" formatCode="\$#,"/>
    <numFmt numFmtId="169" formatCode="[$-416]General"/>
    <numFmt numFmtId="170" formatCode="#,#00"/>
    <numFmt numFmtId="171" formatCode="_(&quot;R$ &quot;* #,##0.00_);_(&quot;R$ &quot;* \(#,##0.00\);_(&quot;R$ &quot;* \-??_);_(@_)"/>
    <numFmt numFmtId="172" formatCode="mm/yy"/>
    <numFmt numFmtId="173" formatCode="&quot;R$ &quot;#,##0_);[Red]\(&quot;R$ &quot;#,##0\)"/>
    <numFmt numFmtId="174" formatCode="_-* #,##0.00_-;\-* #,##0.00_-;_-* \-??_-;_-@_-"/>
    <numFmt numFmtId="175" formatCode="_(* #,##0.00_);_(* \(#,##0.00\);_(* \-??_);_(@_)"/>
    <numFmt numFmtId="176" formatCode="#,##0.000000000"/>
    <numFmt numFmtId="177" formatCode="_-[$R$-416]\ * #,##0.00_-;\-[$R$-416]\ * #,##0.00_-;_-[$R$-416]\ * &quot;-&quot;??_-;_-@_-"/>
    <numFmt numFmtId="178" formatCode="&quot;- &quot;0.00%&quot; do valor de cada instrumento&quot;"/>
    <numFmt numFmtId="179" formatCode="General&quot;.&quot;"/>
    <numFmt numFmtId="180" formatCode="#,##0.0000"/>
    <numFmt numFmtId="181" formatCode="#,##0.000"/>
    <numFmt numFmtId="182" formatCode="0.000"/>
    <numFmt numFmtId="183" formatCode="0.0000"/>
    <numFmt numFmtId="184" formatCode="#,##0.00000"/>
    <numFmt numFmtId="185" formatCode="0.0000%"/>
    <numFmt numFmtId="186" formatCode="0.000%"/>
  </numFmts>
  <fonts count="11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b/>
      <sz val="9"/>
      <name val="Arial"/>
      <family val="2"/>
    </font>
    <font>
      <sz val="9"/>
      <name val="Arial"/>
      <family val="2"/>
    </font>
    <font>
      <b/>
      <sz val="12"/>
      <name val="Calibri"/>
      <family val="2"/>
      <scheme val="minor"/>
    </font>
    <font>
      <sz val="10"/>
      <name val="Arial"/>
      <family val="2"/>
    </font>
    <font>
      <b/>
      <sz val="10"/>
      <color theme="0"/>
      <name val="Arial"/>
      <family val="2"/>
    </font>
    <font>
      <b/>
      <sz val="9"/>
      <color theme="0"/>
      <name val="Calibri"/>
      <family val="2"/>
    </font>
    <font>
      <sz val="10"/>
      <color rgb="FF000000"/>
      <name val="Times New Roman"/>
      <family val="1"/>
    </font>
    <font>
      <sz val="10"/>
      <color theme="0"/>
      <name val="Arial"/>
      <family val="2"/>
    </font>
    <font>
      <sz val="10"/>
      <color rgb="FF000000"/>
      <name val="Arial"/>
      <family val="2"/>
    </font>
    <font>
      <sz val="9"/>
      <name val="Calibri"/>
      <family val="2"/>
      <scheme val="minor"/>
    </font>
    <font>
      <b/>
      <sz val="10"/>
      <name val="Arial"/>
      <family val="2"/>
    </font>
    <font>
      <b/>
      <sz val="10"/>
      <color rgb="FF000000"/>
      <name val="Arial"/>
      <family val="2"/>
    </font>
    <font>
      <sz val="11"/>
      <color indexed="8"/>
      <name val="Calibri"/>
      <family val="2"/>
    </font>
    <font>
      <sz val="11"/>
      <color indexed="55"/>
      <name val="Calibri"/>
      <family val="2"/>
      <scheme val="minor"/>
    </font>
    <font>
      <sz val="11"/>
      <color indexed="9"/>
      <name val="Calibri"/>
      <family val="2"/>
    </font>
    <font>
      <sz val="11"/>
      <color indexed="24"/>
      <name val="Calibri"/>
      <family val="2"/>
      <scheme val="minor"/>
    </font>
    <font>
      <sz val="11"/>
      <color indexed="20"/>
      <name val="Calibri"/>
      <family val="2"/>
    </font>
    <font>
      <sz val="11"/>
      <color indexed="17"/>
      <name val="Calibri"/>
      <family val="2"/>
    </font>
    <font>
      <sz val="11"/>
      <color indexed="58"/>
      <name val="Calibri"/>
      <family val="2"/>
      <scheme val="minor"/>
    </font>
    <font>
      <b/>
      <sz val="11"/>
      <color indexed="52"/>
      <name val="Calibri"/>
      <family val="2"/>
    </font>
    <font>
      <b/>
      <sz val="11"/>
      <color indexed="45"/>
      <name val="Calibri"/>
      <family val="2"/>
      <scheme val="minor"/>
    </font>
    <font>
      <b/>
      <sz val="11"/>
      <color indexed="9"/>
      <name val="Calibri"/>
      <family val="2"/>
    </font>
    <font>
      <b/>
      <sz val="11"/>
      <color indexed="24"/>
      <name val="Calibri"/>
      <family val="2"/>
      <scheme val="minor"/>
    </font>
    <font>
      <sz val="11"/>
      <color indexed="52"/>
      <name val="Calibri"/>
      <family val="2"/>
    </font>
    <font>
      <sz val="11"/>
      <color indexed="45"/>
      <name val="Calibri"/>
      <family val="2"/>
      <scheme val="minor"/>
    </font>
    <font>
      <b/>
      <sz val="1"/>
      <color indexed="8"/>
      <name val="Courier"/>
      <family val="3"/>
    </font>
    <font>
      <sz val="11"/>
      <color indexed="62"/>
      <name val="Calibri"/>
      <family val="2"/>
    </font>
    <font>
      <sz val="11"/>
      <color indexed="54"/>
      <name val="Calibri"/>
      <family val="2"/>
      <scheme val="minor"/>
    </font>
    <font>
      <sz val="11"/>
      <color rgb="FF000000"/>
      <name val="Calibri"/>
      <family val="2"/>
    </font>
    <font>
      <sz val="10"/>
      <name val="Times New Roman"/>
      <family val="1"/>
      <charset val="204"/>
    </font>
    <font>
      <sz val="10"/>
      <name val="Times New Roman"/>
      <family val="1"/>
    </font>
    <font>
      <i/>
      <sz val="11"/>
      <color indexed="23"/>
      <name val="Calibri"/>
      <family val="2"/>
    </font>
    <font>
      <b/>
      <sz val="15"/>
      <color indexed="56"/>
      <name val="Calibri"/>
      <family val="2"/>
    </font>
    <font>
      <sz val="1"/>
      <color indexed="8"/>
      <name val="Courier"/>
      <family val="3"/>
    </font>
    <font>
      <b/>
      <sz val="13"/>
      <color indexed="56"/>
      <name val="Calibri"/>
      <family val="2"/>
    </font>
    <font>
      <b/>
      <sz val="11"/>
      <color indexed="56"/>
      <name val="Calibri"/>
      <family val="2"/>
    </font>
    <font>
      <u/>
      <sz val="10"/>
      <color indexed="12"/>
      <name val="Arial"/>
      <family val="2"/>
    </font>
    <font>
      <u/>
      <sz val="10"/>
      <color indexed="22"/>
      <name val="Arial"/>
      <family val="2"/>
    </font>
    <font>
      <u/>
      <sz val="10"/>
      <color theme="10"/>
      <name val="Arial"/>
      <family val="2"/>
    </font>
    <font>
      <u/>
      <sz val="10"/>
      <color rgb="FF0000D4"/>
      <name val="Arial"/>
      <family val="2"/>
      <charset val="1"/>
    </font>
    <font>
      <u/>
      <sz val="10"/>
      <color indexed="22"/>
      <name val="Arial"/>
      <family val="2"/>
      <charset val="1"/>
    </font>
    <font>
      <sz val="11"/>
      <color indexed="12"/>
      <name val="Calibri"/>
      <family val="2"/>
      <scheme val="minor"/>
    </font>
    <font>
      <sz val="10"/>
      <name val="Arial"/>
      <family val="2"/>
      <charset val="1"/>
    </font>
    <font>
      <sz val="11"/>
      <color indexed="8"/>
      <name val="Arial"/>
      <family val="2"/>
    </font>
    <font>
      <sz val="11"/>
      <color indexed="60"/>
      <name val="Calibri"/>
      <family val="2"/>
    </font>
    <font>
      <sz val="11"/>
      <color indexed="55"/>
      <name val="Arial"/>
      <family val="2"/>
    </font>
    <font>
      <sz val="11"/>
      <color theme="1"/>
      <name val="Arial"/>
      <family val="2"/>
    </font>
    <font>
      <b/>
      <sz val="11"/>
      <color indexed="63"/>
      <name val="Calibri"/>
      <family val="2"/>
    </font>
    <font>
      <b/>
      <sz val="11"/>
      <color indexed="51"/>
      <name val="Calibri"/>
      <family val="2"/>
      <scheme val="minor"/>
    </font>
    <font>
      <sz val="11"/>
      <color indexed="10"/>
      <name val="Calibri"/>
      <family val="2"/>
    </font>
    <font>
      <sz val="11"/>
      <color indexed="8"/>
      <name val="Calibri"/>
      <family val="2"/>
      <scheme val="minor"/>
    </font>
    <font>
      <i/>
      <sz val="11"/>
      <color indexed="15"/>
      <name val="Calibri"/>
      <family val="2"/>
      <scheme val="minor"/>
    </font>
    <font>
      <b/>
      <sz val="18"/>
      <color indexed="56"/>
      <name val="Cambria"/>
      <family val="2"/>
    </font>
    <font>
      <b/>
      <sz val="15"/>
      <color indexed="51"/>
      <name val="Calibri"/>
      <family val="2"/>
      <scheme val="minor"/>
    </font>
    <font>
      <b/>
      <sz val="13"/>
      <color indexed="51"/>
      <name val="Calibri"/>
      <family val="2"/>
      <scheme val="minor"/>
    </font>
    <font>
      <b/>
      <sz val="18"/>
      <color indexed="51"/>
      <name val="Cambria"/>
      <family val="2"/>
      <scheme val="major"/>
    </font>
    <font>
      <b/>
      <sz val="18"/>
      <color indexed="62"/>
      <name val="Cambria"/>
      <family val="2"/>
    </font>
    <font>
      <b/>
      <sz val="11"/>
      <color indexed="8"/>
      <name val="Calibri"/>
      <family val="2"/>
    </font>
    <font>
      <b/>
      <sz val="11"/>
      <color indexed="55"/>
      <name val="Calibri"/>
      <family val="2"/>
      <scheme val="minor"/>
    </font>
    <font>
      <sz val="11"/>
      <color indexed="55"/>
      <name val="Calibri"/>
      <family val="2"/>
    </font>
    <font>
      <b/>
      <sz val="10"/>
      <color rgb="FFFF0000"/>
      <name val="Arial"/>
      <family val="2"/>
    </font>
    <font>
      <sz val="10"/>
      <color indexed="8"/>
      <name val="Arial"/>
      <family val="2"/>
    </font>
    <font>
      <sz val="10"/>
      <name val="Arial"/>
      <family val="2"/>
    </font>
    <font>
      <sz val="9"/>
      <name val="Arial"/>
      <family val="2"/>
      <charset val="1"/>
    </font>
    <font>
      <sz val="11"/>
      <name val="Calibri"/>
      <family val="2"/>
      <scheme val="minor"/>
    </font>
    <font>
      <sz val="10"/>
      <color rgb="FFFF0000"/>
      <name val="Arial"/>
      <family val="2"/>
    </font>
    <font>
      <sz val="14"/>
      <color theme="1"/>
      <name val="Times New Roman"/>
      <family val="1"/>
    </font>
    <font>
      <b/>
      <sz val="14"/>
      <color theme="1"/>
      <name val="Times New Roman"/>
      <family val="1"/>
    </font>
    <font>
      <b/>
      <sz val="11"/>
      <name val="Calibri"/>
      <family val="2"/>
      <scheme val="minor"/>
    </font>
    <font>
      <b/>
      <sz val="14"/>
      <color theme="1"/>
      <name val="Calibri"/>
      <family val="2"/>
      <scheme val="minor"/>
    </font>
    <font>
      <sz val="14"/>
      <color theme="1"/>
      <name val="Calibri"/>
      <family val="2"/>
      <scheme val="minor"/>
    </font>
    <font>
      <sz val="11"/>
      <color theme="1"/>
      <name val="Times New Roman"/>
      <family val="1"/>
    </font>
    <font>
      <sz val="12"/>
      <color indexed="8"/>
      <name val="Calibri"/>
      <family val="2"/>
      <scheme val="minor"/>
    </font>
    <font>
      <b/>
      <sz val="10"/>
      <name val="Calibri"/>
      <family val="2"/>
      <scheme val="minor"/>
    </font>
    <font>
      <sz val="11"/>
      <name val="Calibri"/>
      <family val="2"/>
    </font>
    <font>
      <sz val="9"/>
      <color rgb="FF000000"/>
      <name val="Calibri"/>
      <family val="2"/>
      <scheme val="minor"/>
    </font>
    <font>
      <sz val="10"/>
      <color rgb="FF000000"/>
      <name val="Calibri"/>
      <family val="2"/>
      <scheme val="minor"/>
    </font>
    <font>
      <b/>
      <sz val="10"/>
      <color theme="0"/>
      <name val="Calibri"/>
      <family val="2"/>
      <scheme val="minor"/>
    </font>
    <font>
      <sz val="10"/>
      <color theme="1"/>
      <name val="Calibri"/>
      <family val="2"/>
      <scheme val="minor"/>
    </font>
    <font>
      <sz val="10"/>
      <name val="Calibri"/>
      <family val="2"/>
      <scheme val="minor"/>
    </font>
    <font>
      <sz val="10"/>
      <color indexed="8"/>
      <name val="Calibri"/>
      <family val="2"/>
      <scheme val="minor"/>
    </font>
    <font>
      <sz val="14"/>
      <name val="Arial"/>
      <family val="2"/>
    </font>
    <font>
      <b/>
      <sz val="14"/>
      <name val="Arial"/>
      <family val="2"/>
    </font>
    <font>
      <b/>
      <sz val="11"/>
      <name val="Arial"/>
      <family val="2"/>
    </font>
    <font>
      <b/>
      <sz val="8"/>
      <name val="Arial"/>
      <family val="2"/>
    </font>
    <font>
      <sz val="8"/>
      <name val="Arial"/>
      <family val="2"/>
    </font>
    <font>
      <b/>
      <sz val="10"/>
      <color theme="1"/>
      <name val="Calibri"/>
      <family val="2"/>
      <scheme val="minor"/>
    </font>
    <font>
      <b/>
      <sz val="10"/>
      <color rgb="FF000000"/>
      <name val="Calibri"/>
      <family val="2"/>
      <scheme val="minor"/>
    </font>
    <font>
      <b/>
      <sz val="9"/>
      <name val="Calibri"/>
      <family val="2"/>
    </font>
    <font>
      <b/>
      <sz val="11"/>
      <color indexed="8"/>
      <name val="Calibri"/>
      <family val="2"/>
      <scheme val="minor"/>
    </font>
    <font>
      <b/>
      <sz val="10"/>
      <color indexed="8"/>
      <name val="Arial"/>
      <family val="2"/>
    </font>
    <font>
      <sz val="10"/>
      <color theme="1"/>
      <name val="Arial"/>
      <family val="2"/>
    </font>
    <font>
      <sz val="12"/>
      <color theme="1"/>
      <name val="Calibri"/>
      <family val="2"/>
      <scheme val="minor"/>
    </font>
    <font>
      <sz val="9"/>
      <color rgb="FF000000"/>
      <name val="Times New Roman"/>
      <family val="1"/>
    </font>
    <font>
      <sz val="10"/>
      <color theme="0" tint="-0.14999847407452621"/>
      <name val="Arial"/>
      <family val="2"/>
    </font>
    <font>
      <sz val="12"/>
      <name val="Calibri"/>
      <family val="2"/>
      <scheme val="minor"/>
    </font>
    <font>
      <sz val="10"/>
      <color indexed="10"/>
      <name val="Arial"/>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50"/>
      </patternFill>
    </fill>
    <fill>
      <patternFill patternType="solid">
        <fgColor theme="0" tint="-0.499984740745262"/>
        <bgColor indexed="64"/>
      </patternFill>
    </fill>
    <fill>
      <patternFill patternType="solid">
        <fgColor theme="2" tint="-0.499984740745262"/>
        <bgColor indexed="50"/>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9"/>
      </patternFill>
    </fill>
    <fill>
      <patternFill patternType="solid">
        <fgColor indexed="9"/>
        <bgColor indexed="41"/>
      </patternFill>
    </fill>
    <fill>
      <patternFill patternType="solid">
        <fgColor indexed="31"/>
        <bgColor indexed="22"/>
      </patternFill>
    </fill>
    <fill>
      <patternFill patternType="solid">
        <fgColor indexed="10"/>
      </patternFill>
    </fill>
    <fill>
      <patternFill patternType="solid">
        <fgColor indexed="47"/>
        <bgColor indexed="50"/>
      </patternFill>
    </fill>
    <fill>
      <patternFill patternType="solid">
        <fgColor indexed="45"/>
        <bgColor indexed="29"/>
      </patternFill>
    </fill>
    <fill>
      <patternFill patternType="solid">
        <fgColor indexed="24"/>
      </patternFill>
    </fill>
    <fill>
      <patternFill patternType="solid">
        <fgColor indexed="26"/>
        <bgColor indexed="9"/>
      </patternFill>
    </fill>
    <fill>
      <patternFill patternType="solid">
        <fgColor indexed="42"/>
        <bgColor indexed="27"/>
      </patternFill>
    </fill>
    <fill>
      <patternFill patternType="solid">
        <fgColor indexed="18"/>
      </patternFill>
    </fill>
    <fill>
      <patternFill patternType="solid">
        <fgColor indexed="46"/>
        <bgColor indexed="24"/>
      </patternFill>
    </fill>
    <fill>
      <patternFill patternType="solid">
        <fgColor indexed="27"/>
        <bgColor indexed="41"/>
      </patternFill>
    </fill>
    <fill>
      <patternFill patternType="solid">
        <fgColor indexed="33"/>
      </patternFill>
    </fill>
    <fill>
      <patternFill patternType="solid">
        <fgColor indexed="27"/>
        <bgColor indexed="42"/>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3"/>
      </patternFill>
    </fill>
    <fill>
      <patternFill patternType="solid">
        <fgColor indexed="22"/>
        <bgColor indexed="50"/>
      </patternFill>
    </fill>
    <fill>
      <patternFill patternType="solid">
        <fgColor indexed="29"/>
        <bgColor indexed="45"/>
      </patternFill>
    </fill>
    <fill>
      <patternFill patternType="solid">
        <fgColor indexed="25"/>
      </patternFill>
    </fill>
    <fill>
      <patternFill patternType="solid">
        <fgColor indexed="9"/>
      </patternFill>
    </fill>
    <fill>
      <patternFill patternType="solid">
        <fgColor indexed="43"/>
        <bgColor indexed="26"/>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16"/>
      </patternFill>
    </fill>
    <fill>
      <patternFill patternType="solid">
        <fgColor indexed="21"/>
      </patternFill>
    </fill>
    <fill>
      <patternFill patternType="solid">
        <fgColor indexed="14"/>
      </patternFill>
    </fill>
    <fill>
      <patternFill patternType="solid">
        <fgColor indexed="20"/>
        <bgColor indexed="36"/>
      </patternFill>
    </fill>
    <fill>
      <patternFill patternType="solid">
        <fgColor indexed="49"/>
        <bgColor indexed="40"/>
      </patternFill>
    </fill>
    <fill>
      <patternFill patternType="solid">
        <fgColor indexed="32"/>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53"/>
      </patternFill>
    </fill>
    <fill>
      <patternFill patternType="solid">
        <fgColor indexed="34"/>
      </patternFill>
    </fill>
    <fill>
      <patternFill patternType="solid">
        <fgColor indexed="22"/>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40"/>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39"/>
      </patternFill>
    </fill>
    <fill>
      <patternFill patternType="solid">
        <fgColor indexed="37"/>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65"/>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2" tint="-0.749992370372631"/>
        <bgColor indexed="50"/>
      </patternFill>
    </fill>
    <fill>
      <patternFill patternType="solid">
        <fgColor indexed="55"/>
        <bgColor indexed="64"/>
      </patternFill>
    </fill>
  </fills>
  <borders count="9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5"/>
      </left>
      <right style="thin">
        <color indexed="15"/>
      </right>
      <top style="thin">
        <color indexed="15"/>
      </top>
      <bottom style="thin">
        <color indexed="15"/>
      </bottom>
      <diagonal/>
    </border>
    <border>
      <left style="double">
        <color indexed="63"/>
      </left>
      <right style="double">
        <color indexed="63"/>
      </right>
      <top style="double">
        <color indexed="63"/>
      </top>
      <bottom style="double">
        <color indexed="63"/>
      </bottom>
      <diagonal/>
    </border>
    <border>
      <left style="double">
        <color indexed="51"/>
      </left>
      <right style="double">
        <color indexed="51"/>
      </right>
      <top style="double">
        <color indexed="51"/>
      </top>
      <bottom style="double">
        <color indexed="51"/>
      </bottom>
      <diagonal/>
    </border>
    <border>
      <left/>
      <right/>
      <top/>
      <bottom style="double">
        <color indexed="52"/>
      </bottom>
      <diagonal/>
    </border>
    <border>
      <left/>
      <right/>
      <top/>
      <bottom style="double">
        <color indexed="4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style="thin">
        <color indexed="51"/>
      </top>
      <bottom style="thin">
        <color indexed="51"/>
      </bottom>
      <diagonal/>
    </border>
    <border>
      <left/>
      <right/>
      <top/>
      <bottom style="thick">
        <color indexed="40"/>
      </bottom>
      <diagonal/>
    </border>
    <border>
      <left/>
      <right/>
      <top/>
      <bottom style="thick">
        <color indexed="23"/>
      </bottom>
      <diagonal/>
    </border>
    <border>
      <left/>
      <right/>
      <top/>
      <bottom style="medium">
        <color indexed="16"/>
      </bottom>
      <diagonal/>
    </border>
    <border>
      <left/>
      <right/>
      <top style="thin">
        <color indexed="62"/>
      </top>
      <bottom style="double">
        <color indexed="62"/>
      </bottom>
      <diagonal/>
    </border>
    <border>
      <left/>
      <right/>
      <top style="thin">
        <color indexed="40"/>
      </top>
      <bottom style="double">
        <color indexed="4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diagonal/>
    </border>
    <border>
      <left style="thin">
        <color rgb="FF000000"/>
      </left>
      <right/>
      <top/>
      <bottom/>
      <diagonal/>
    </border>
    <border>
      <left style="thin">
        <color indexed="64"/>
      </left>
      <right style="thin">
        <color indexed="64"/>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style="hair">
        <color indexed="64"/>
      </right>
      <top style="hair">
        <color indexed="64"/>
      </top>
      <bottom style="hair">
        <color indexed="64"/>
      </bottom>
      <diagonal/>
    </border>
    <border>
      <left style="hair">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8"/>
      </left>
      <right style="hair">
        <color indexed="64"/>
      </right>
      <top style="hair">
        <color indexed="8"/>
      </top>
      <bottom style="hair">
        <color indexed="8"/>
      </bottom>
      <diagonal/>
    </border>
    <border>
      <left style="hair">
        <color indexed="64"/>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right style="thin">
        <color rgb="FF000000"/>
      </right>
      <top style="thin">
        <color indexed="64"/>
      </top>
      <bottom/>
      <diagonal/>
    </border>
    <border>
      <left style="hair">
        <color indexed="64"/>
      </left>
      <right/>
      <top style="hair">
        <color indexed="64"/>
      </top>
      <bottom style="hair">
        <color indexed="8"/>
      </bottom>
      <diagonal/>
    </border>
    <border>
      <left/>
      <right/>
      <top style="hair">
        <color indexed="64"/>
      </top>
      <bottom style="hair">
        <color indexed="8"/>
      </bottom>
      <diagonal/>
    </border>
    <border>
      <left/>
      <right style="hair">
        <color indexed="64"/>
      </right>
      <top style="hair">
        <color indexed="64"/>
      </top>
      <bottom style="hair">
        <color indexed="8"/>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right style="hair">
        <color indexed="64"/>
      </right>
      <top style="hair">
        <color indexed="8"/>
      </top>
      <bottom style="hair">
        <color indexed="8"/>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8"/>
      </left>
      <right style="hair">
        <color indexed="8"/>
      </right>
      <top style="hair">
        <color indexed="8"/>
      </top>
      <bottom/>
      <diagonal/>
    </border>
    <border>
      <left style="hair">
        <color indexed="8"/>
      </left>
      <right style="hair">
        <color indexed="64"/>
      </right>
      <top style="hair">
        <color indexed="8"/>
      </top>
      <bottom/>
      <diagonal/>
    </border>
    <border>
      <left style="hair">
        <color indexed="8"/>
      </left>
      <right/>
      <top style="hair">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style="hair">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s>
  <cellStyleXfs count="58455">
    <xf numFmtId="0" fontId="0" fillId="0" borderId="0"/>
    <xf numFmtId="0" fontId="18" fillId="0" borderId="0"/>
    <xf numFmtId="0" fontId="1" fillId="0" borderId="0"/>
    <xf numFmtId="0" fontId="22" fillId="0" borderId="0"/>
    <xf numFmtId="9" fontId="25" fillId="0" borderId="0" applyFont="0" applyFill="0" applyBorder="0" applyAlignment="0" applyProtection="0"/>
    <xf numFmtId="0" fontId="22" fillId="0" borderId="0"/>
    <xf numFmtId="43" fontId="25" fillId="0" borderId="0" applyFont="0" applyFill="0" applyBorder="0" applyAlignment="0" applyProtection="0"/>
    <xf numFmtId="0" fontId="1" fillId="0" borderId="0"/>
    <xf numFmtId="43" fontId="22" fillId="0" borderId="0" applyFont="0" applyFill="0" applyBorder="0" applyAlignment="0" applyProtection="0"/>
    <xf numFmtId="0" fontId="22" fillId="0" borderId="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1"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31" fillId="4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3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3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57"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6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43" borderId="0" applyNumberFormat="0" applyBorder="0" applyAlignment="0" applyProtection="0"/>
    <xf numFmtId="0" fontId="31" fillId="61"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31" fillId="7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7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74"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4" fillId="79" borderId="0" applyNumberFormat="0" applyBorder="0" applyAlignment="0" applyProtection="0"/>
    <xf numFmtId="0" fontId="17" fillId="12" borderId="0" applyNumberFormat="0" applyBorder="0" applyAlignment="0" applyProtection="0"/>
    <xf numFmtId="0" fontId="33" fillId="68" borderId="0" applyNumberFormat="0" applyBorder="0" applyAlignment="0" applyProtection="0"/>
    <xf numFmtId="0" fontId="34" fillId="80" borderId="0" applyNumberFormat="0" applyBorder="0" applyAlignment="0" applyProtection="0"/>
    <xf numFmtId="0" fontId="17" fillId="16" borderId="0" applyNumberFormat="0" applyBorder="0" applyAlignment="0" applyProtection="0"/>
    <xf numFmtId="0" fontId="17" fillId="63" borderId="0" applyNumberFormat="0" applyBorder="0" applyAlignment="0" applyProtection="0"/>
    <xf numFmtId="0" fontId="34" fillId="81" borderId="0" applyNumberFormat="0" applyBorder="0" applyAlignment="0" applyProtection="0"/>
    <xf numFmtId="0" fontId="17" fillId="20" borderId="0" applyNumberFormat="0" applyBorder="0" applyAlignment="0" applyProtection="0"/>
    <xf numFmtId="0" fontId="17" fillId="63" borderId="0" applyNumberFormat="0" applyBorder="0" applyAlignment="0" applyProtection="0"/>
    <xf numFmtId="0" fontId="33" fillId="72" borderId="0" applyNumberFormat="0" applyBorder="0" applyAlignment="0" applyProtection="0"/>
    <xf numFmtId="0" fontId="17" fillId="75" borderId="0" applyNumberFormat="0" applyBorder="0" applyAlignment="0" applyProtection="0"/>
    <xf numFmtId="0" fontId="34" fillId="62" borderId="0" applyNumberFormat="0" applyBorder="0" applyAlignment="0" applyProtection="0"/>
    <xf numFmtId="0" fontId="17" fillId="24" borderId="0" applyNumberFormat="0" applyBorder="0" applyAlignment="0" applyProtection="0"/>
    <xf numFmtId="0" fontId="17" fillId="75" borderId="0" applyNumberFormat="0" applyBorder="0" applyAlignment="0" applyProtection="0"/>
    <xf numFmtId="0" fontId="33" fillId="82" borderId="0" applyNumberFormat="0" applyBorder="0" applyAlignment="0" applyProtection="0"/>
    <xf numFmtId="0" fontId="33" fillId="83" borderId="0" applyNumberFormat="0" applyBorder="0" applyAlignment="0" applyProtection="0"/>
    <xf numFmtId="0" fontId="34" fillId="84" borderId="0" applyNumberFormat="0" applyBorder="0" applyAlignment="0" applyProtection="0"/>
    <xf numFmtId="0" fontId="17" fillId="28" borderId="0" applyNumberFormat="0" applyBorder="0" applyAlignment="0" applyProtection="0"/>
    <xf numFmtId="0" fontId="17" fillId="77" borderId="0" applyNumberFormat="0" applyBorder="0" applyAlignment="0" applyProtection="0"/>
    <xf numFmtId="0" fontId="34" fillId="44" borderId="0" applyNumberFormat="0" applyBorder="0" applyAlignment="0" applyProtection="0"/>
    <xf numFmtId="0" fontId="17" fillId="32" borderId="0" applyNumberFormat="0" applyBorder="0" applyAlignment="0" applyProtection="0"/>
    <xf numFmtId="0" fontId="17" fillId="77" borderId="0" applyNumberFormat="0" applyBorder="0" applyAlignment="0" applyProtection="0"/>
    <xf numFmtId="0" fontId="33" fillId="85" borderId="0" applyNumberFormat="0" applyBorder="0" applyAlignment="0" applyProtection="0"/>
    <xf numFmtId="0" fontId="33" fillId="86" borderId="0" applyNumberFormat="0" applyBorder="0" applyAlignment="0" applyProtection="0"/>
    <xf numFmtId="0" fontId="33" fillId="49" borderId="0" applyNumberFormat="0" applyBorder="0" applyAlignment="0" applyProtection="0"/>
    <xf numFmtId="0" fontId="33" fillId="87"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88" borderId="0" applyNumberFormat="0" applyBorder="0" applyAlignment="0" applyProtection="0"/>
    <xf numFmtId="0" fontId="35" fillId="41" borderId="0" applyNumberFormat="0" applyBorder="0" applyAlignment="0" applyProtection="0"/>
    <xf numFmtId="0" fontId="36" fillId="54" borderId="0" applyNumberFormat="0" applyBorder="0" applyAlignment="0" applyProtection="0"/>
    <xf numFmtId="0" fontId="37" fillId="89" borderId="0" applyNumberFormat="0" applyBorder="0" applyAlignment="0" applyProtection="0"/>
    <xf numFmtId="0" fontId="6" fillId="2" borderId="0" applyNumberFormat="0" applyBorder="0" applyAlignment="0" applyProtection="0"/>
    <xf numFmtId="0" fontId="38" fillId="90" borderId="23" applyNumberFormat="0" applyAlignment="0" applyProtection="0"/>
    <xf numFmtId="0" fontId="38" fillId="90" borderId="23" applyNumberFormat="0" applyAlignment="0" applyProtection="0"/>
    <xf numFmtId="0" fontId="38" fillId="91" borderId="23" applyNumberFormat="0" applyAlignment="0" applyProtection="0"/>
    <xf numFmtId="0" fontId="39" fillId="52" borderId="24" applyNumberFormat="0" applyAlignment="0" applyProtection="0"/>
    <xf numFmtId="0" fontId="11" fillId="6" borderId="4" applyNumberFormat="0" applyAlignment="0" applyProtection="0"/>
    <xf numFmtId="0" fontId="38" fillId="91" borderId="23" applyNumberFormat="0" applyAlignment="0" applyProtection="0"/>
    <xf numFmtId="0" fontId="22" fillId="0" borderId="0"/>
    <xf numFmtId="0" fontId="40" fillId="92" borderId="25" applyNumberFormat="0" applyAlignment="0" applyProtection="0"/>
    <xf numFmtId="0" fontId="41" fillId="63" borderId="26" applyNumberFormat="0" applyAlignment="0" applyProtection="0"/>
    <xf numFmtId="0" fontId="13" fillId="7" borderId="7" applyNumberFormat="0" applyAlignment="0" applyProtection="0"/>
    <xf numFmtId="0" fontId="42" fillId="0" borderId="27" applyNumberFormat="0" applyFill="0" applyAlignment="0" applyProtection="0"/>
    <xf numFmtId="0" fontId="43" fillId="0" borderId="28" applyNumberFormat="0" applyFill="0" applyAlignment="0" applyProtection="0"/>
    <xf numFmtId="0" fontId="12" fillId="0" borderId="6" applyNumberFormat="0" applyFill="0" applyAlignment="0" applyProtection="0"/>
    <xf numFmtId="0" fontId="40" fillId="93" borderId="25"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44" fillId="0" borderId="0">
      <protection locked="0"/>
    </xf>
    <xf numFmtId="167" fontId="22" fillId="0" borderId="0" applyFont="0" applyFill="0" applyBorder="0" applyAlignment="0" applyProtection="0"/>
    <xf numFmtId="168" fontId="44" fillId="0" borderId="0">
      <protection locked="0"/>
    </xf>
    <xf numFmtId="0" fontId="44" fillId="0" borderId="0">
      <protection locked="0"/>
    </xf>
    <xf numFmtId="0" fontId="33" fillId="94" borderId="0" applyNumberFormat="0" applyBorder="0" applyAlignment="0" applyProtection="0"/>
    <xf numFmtId="0" fontId="34" fillId="95" borderId="0" applyNumberFormat="0" applyBorder="0" applyAlignment="0" applyProtection="0"/>
    <xf numFmtId="0" fontId="17" fillId="9" borderId="0" applyNumberFormat="0" applyBorder="0" applyAlignment="0" applyProtection="0"/>
    <xf numFmtId="0" fontId="33" fillId="96" borderId="0" applyNumberFormat="0" applyBorder="0" applyAlignment="0" applyProtection="0"/>
    <xf numFmtId="0" fontId="34" fillId="61" borderId="0" applyNumberFormat="0" applyBorder="0" applyAlignment="0" applyProtection="0"/>
    <xf numFmtId="0" fontId="17" fillId="13" borderId="0" applyNumberFormat="0" applyBorder="0" applyAlignment="0" applyProtection="0"/>
    <xf numFmtId="0" fontId="33" fillId="97" borderId="0" applyNumberFormat="0" applyBorder="0" applyAlignment="0" applyProtection="0"/>
    <xf numFmtId="0" fontId="34" fillId="63" borderId="0" applyNumberFormat="0" applyBorder="0" applyAlignment="0" applyProtection="0"/>
    <xf numFmtId="0" fontId="17" fillId="17" borderId="0" applyNumberFormat="0" applyBorder="0" applyAlignment="0" applyProtection="0"/>
    <xf numFmtId="0" fontId="33" fillId="82" borderId="0" applyNumberFormat="0" applyBorder="0" applyAlignment="0" applyProtection="0"/>
    <xf numFmtId="0" fontId="34" fillId="42" borderId="0" applyNumberFormat="0" applyBorder="0" applyAlignment="0" applyProtection="0"/>
    <xf numFmtId="0" fontId="17" fillId="21" borderId="0" applyNumberFormat="0" applyBorder="0" applyAlignment="0" applyProtection="0"/>
    <xf numFmtId="0" fontId="33" fillId="83" borderId="0" applyNumberFormat="0" applyBorder="0" applyAlignment="0" applyProtection="0"/>
    <xf numFmtId="0" fontId="34" fillId="95" borderId="0" applyNumberFormat="0" applyBorder="0" applyAlignment="0" applyProtection="0"/>
    <xf numFmtId="0" fontId="17" fillId="25" borderId="0" applyNumberFormat="0" applyBorder="0" applyAlignment="0" applyProtection="0"/>
    <xf numFmtId="0" fontId="33" fillId="98" borderId="0" applyNumberFormat="0" applyBorder="0" applyAlignment="0" applyProtection="0"/>
    <xf numFmtId="0" fontId="34" fillId="76" borderId="0" applyNumberFormat="0" applyBorder="0" applyAlignment="0" applyProtection="0"/>
    <xf numFmtId="0" fontId="17" fillId="29" borderId="0" applyNumberFormat="0" applyBorder="0" applyAlignment="0" applyProtection="0"/>
    <xf numFmtId="0" fontId="45" fillId="60" borderId="23" applyNumberFormat="0" applyAlignment="0" applyProtection="0"/>
    <xf numFmtId="0" fontId="46" fillId="99" borderId="24" applyNumberFormat="0" applyAlignment="0" applyProtection="0"/>
    <xf numFmtId="0" fontId="9" fillId="5" borderId="4" applyNumberFormat="0" applyAlignment="0" applyProtection="0"/>
    <xf numFmtId="0" fontId="45" fillId="60" borderId="23" applyNumberFormat="0" applyAlignment="0" applyProtection="0"/>
    <xf numFmtId="169" fontId="47" fillId="0" borderId="0"/>
    <xf numFmtId="0" fontId="48" fillId="0" borderId="0" applyNumberFormat="0" applyFill="0" applyBorder="0" applyProtection="0">
      <alignment vertical="top" wrapText="1"/>
    </xf>
    <xf numFmtId="0" fontId="22" fillId="0" borderId="0"/>
    <xf numFmtId="0" fontId="22" fillId="0" borderId="0"/>
    <xf numFmtId="0" fontId="31" fillId="0" borderId="0"/>
    <xf numFmtId="0" fontId="49" fillId="0" borderId="0" applyNumberFormat="0" applyFill="0" applyBorder="0" applyProtection="0">
      <alignment vertical="top" wrapText="1"/>
    </xf>
    <xf numFmtId="0" fontId="31" fillId="0" borderId="0"/>
    <xf numFmtId="0" fontId="22" fillId="0" borderId="0"/>
    <xf numFmtId="0" fontId="50" fillId="0" borderId="0" applyNumberFormat="0" applyFill="0" applyBorder="0" applyAlignment="0" applyProtection="0"/>
    <xf numFmtId="170" fontId="44" fillId="0" borderId="0">
      <protection locked="0"/>
    </xf>
    <xf numFmtId="0" fontId="36" fillId="42" borderId="0" applyNumberFormat="0" applyBorder="0" applyAlignment="0" applyProtection="0"/>
    <xf numFmtId="0" fontId="51" fillId="0" borderId="29" applyNumberFormat="0" applyFill="0" applyAlignment="0" applyProtection="0"/>
    <xf numFmtId="0" fontId="52" fillId="0" borderId="0">
      <protection locked="0"/>
    </xf>
    <xf numFmtId="0" fontId="53" fillId="0" borderId="30" applyNumberFormat="0" applyFill="0" applyAlignment="0" applyProtection="0"/>
    <xf numFmtId="0" fontId="52" fillId="0" borderId="0">
      <protection locked="0"/>
    </xf>
    <xf numFmtId="0" fontId="54" fillId="0" borderId="31"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alignment vertical="top"/>
      <protection locked="0"/>
    </xf>
    <xf numFmtId="0" fontId="58" fillId="0" borderId="0" applyBorder="0" applyProtection="0"/>
    <xf numFmtId="0" fontId="59" fillId="0" borderId="0" applyBorder="0" applyProtection="0"/>
    <xf numFmtId="0" fontId="35" fillId="51" borderId="0" applyNumberFormat="0" applyBorder="0" applyAlignment="0" applyProtection="0"/>
    <xf numFmtId="0" fontId="60" fillId="100" borderId="0" applyNumberFormat="0" applyBorder="0" applyAlignment="0" applyProtection="0"/>
    <xf numFmtId="0" fontId="7" fillId="3" borderId="0" applyNumberFormat="0" applyBorder="0" applyAlignment="0" applyProtection="0"/>
    <xf numFmtId="0" fontId="45" fillId="45" borderId="23" applyNumberFormat="0" applyAlignment="0" applyProtection="0"/>
    <xf numFmtId="0" fontId="45" fillId="45" borderId="23" applyNumberFormat="0" applyAlignment="0" applyProtection="0"/>
    <xf numFmtId="0" fontId="42" fillId="0" borderId="27" applyNumberFormat="0" applyFill="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1" fontId="61" fillId="0" borderId="0" applyBorder="0" applyProtection="0"/>
    <xf numFmtId="164" fontId="3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ill="0" applyBorder="0" applyAlignment="0" applyProtection="0"/>
    <xf numFmtId="167" fontId="22"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63" fillId="71" borderId="0" applyNumberFormat="0" applyBorder="0" applyAlignment="0" applyProtection="0"/>
    <xf numFmtId="0" fontId="8" fillId="62" borderId="0" applyNumberFormat="0" applyBorder="0" applyAlignment="0" applyProtection="0"/>
    <xf numFmtId="0" fontId="8" fillId="4" borderId="0" applyNumberFormat="0" applyBorder="0" applyAlignment="0" applyProtection="0"/>
    <xf numFmtId="0" fontId="63" fillId="101" borderId="0" applyNumberFormat="0" applyBorder="0" applyAlignment="0" applyProtection="0"/>
    <xf numFmtId="0" fontId="22" fillId="0" borderId="0"/>
    <xf numFmtId="0" fontId="64" fillId="0" borderId="0"/>
    <xf numFmtId="0" fontId="65"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2" fillId="0" borderId="0"/>
    <xf numFmtId="0" fontId="22" fillId="0" borderId="0"/>
    <xf numFmtId="0" fontId="22" fillId="0" borderId="0"/>
    <xf numFmtId="0" fontId="22"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1" fillId="0" borderId="0"/>
    <xf numFmtId="0" fontId="31" fillId="0" borderId="0"/>
    <xf numFmtId="0" fontId="22" fillId="0" borderId="0"/>
    <xf numFmtId="0" fontId="32"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5" fillId="0" borderId="0"/>
    <xf numFmtId="0" fontId="32" fillId="0" borderId="0"/>
    <xf numFmtId="0" fontId="1" fillId="0" borderId="0"/>
    <xf numFmtId="0" fontId="22" fillId="0" borderId="0"/>
    <xf numFmtId="0" fontId="22" fillId="0" borderId="0"/>
    <xf numFmtId="0" fontId="31" fillId="0" borderId="0"/>
    <xf numFmtId="0" fontId="22" fillId="0" borderId="0"/>
    <xf numFmtId="0" fontId="64" fillId="0" borderId="0"/>
    <xf numFmtId="0" fontId="65"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172" fontId="22" fillId="0" borderId="0"/>
    <xf numFmtId="0" fontId="64" fillId="0" borderId="0"/>
    <xf numFmtId="0" fontId="65" fillId="0" borderId="0"/>
    <xf numFmtId="0" fontId="1" fillId="0" borderId="0"/>
    <xf numFmtId="0" fontId="64" fillId="0" borderId="0"/>
    <xf numFmtId="0" fontId="65" fillId="0" borderId="0"/>
    <xf numFmtId="0" fontId="31"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31" fillId="55" borderId="32" applyNumberFormat="0" applyFont="0" applyAlignment="0" applyProtection="0"/>
    <xf numFmtId="0" fontId="22" fillId="53" borderId="33" applyNumberFormat="0" applyAlignment="0" applyProtection="0"/>
    <xf numFmtId="0" fontId="31" fillId="8" borderId="8" applyNumberFormat="0" applyFon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31" fillId="102" borderId="33" applyNumberFormat="0" applyFont="0" applyAlignment="0" applyProtection="0"/>
    <xf numFmtId="0" fontId="66" fillId="90" borderId="34" applyNumberFormat="0" applyAlignment="0" applyProtection="0"/>
    <xf numFmtId="0" fontId="66" fillId="90" borderId="3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Border="0" applyProtection="0"/>
    <xf numFmtId="9" fontId="22" fillId="0" borderId="0" applyFill="0" applyBorder="0" applyAlignment="0" applyProtection="0"/>
    <xf numFmtId="0" fontId="66" fillId="91" borderId="34" applyNumberFormat="0" applyAlignment="0" applyProtection="0"/>
    <xf numFmtId="0" fontId="67" fillId="52" borderId="35" applyNumberFormat="0" applyAlignment="0" applyProtection="0"/>
    <xf numFmtId="0" fontId="10" fillId="6" borderId="5" applyNumberFormat="0" applyAlignment="0" applyProtection="0"/>
    <xf numFmtId="0" fontId="66" fillId="91" borderId="34"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1" fillId="0" borderId="0"/>
    <xf numFmtId="0" fontId="68"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70"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51" fillId="0" borderId="29" applyNumberFormat="0" applyFill="0" applyAlignment="0" applyProtection="0"/>
    <xf numFmtId="0" fontId="71" fillId="0" borderId="0" applyNumberFormat="0" applyFill="0" applyBorder="0" applyAlignment="0" applyProtection="0"/>
    <xf numFmtId="0" fontId="72" fillId="0" borderId="36" applyNumberFormat="0" applyFill="0" applyAlignment="0" applyProtection="0"/>
    <xf numFmtId="0" fontId="3" fillId="0" borderId="1" applyNumberFormat="0" applyFill="0" applyAlignment="0" applyProtection="0"/>
    <xf numFmtId="0" fontId="53" fillId="0" borderId="30" applyNumberFormat="0" applyFill="0" applyAlignment="0" applyProtection="0"/>
    <xf numFmtId="0" fontId="73" fillId="0" borderId="37" applyNumberFormat="0" applyFill="0" applyAlignment="0" applyProtection="0"/>
    <xf numFmtId="0" fontId="4" fillId="0" borderId="2" applyNumberFormat="0" applyFill="0" applyAlignment="0" applyProtection="0"/>
    <xf numFmtId="0" fontId="54" fillId="0" borderId="31" applyNumberFormat="0" applyFill="0" applyAlignment="0" applyProtection="0"/>
    <xf numFmtId="0" fontId="67" fillId="0" borderId="38" applyNumberFormat="0" applyFill="0" applyAlignment="0" applyProtection="0"/>
    <xf numFmtId="0" fontId="5" fillId="0" borderId="3" applyNumberFormat="0" applyFill="0" applyAlignment="0" applyProtection="0"/>
    <xf numFmtId="0" fontId="54" fillId="0" borderId="0" applyNumberFormat="0" applyFill="0" applyBorder="0" applyAlignment="0" applyProtection="0"/>
    <xf numFmtId="0" fontId="67" fillId="0" borderId="0" applyNumberFormat="0" applyFill="0" applyBorder="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9" applyNumberFormat="0" applyFill="0" applyAlignment="0" applyProtection="0"/>
    <xf numFmtId="0" fontId="77" fillId="0" borderId="40" applyNumberFormat="0" applyFill="0" applyAlignment="0" applyProtection="0"/>
    <xf numFmtId="0" fontId="16" fillId="0" borderId="9" applyNumberFormat="0" applyFill="0" applyAlignment="0" applyProtection="0"/>
    <xf numFmtId="0" fontId="76" fillId="0" borderId="3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75" fontId="61" fillId="0" borderId="0" applyBorder="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8"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2" fillId="0" borderId="0"/>
    <xf numFmtId="164" fontId="25"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9"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cellStyleXfs>
  <cellXfs count="1429">
    <xf numFmtId="0" fontId="0" fillId="0" borderId="0" xfId="0"/>
    <xf numFmtId="0" fontId="20" fillId="0" borderId="11" xfId="1" quotePrefix="1" applyFont="1" applyBorder="1" applyAlignment="1">
      <alignment vertical="center"/>
    </xf>
    <xf numFmtId="49" fontId="19" fillId="34" borderId="11" xfId="1" quotePrefix="1" applyNumberFormat="1" applyFont="1" applyFill="1" applyBorder="1" applyAlignment="1" applyProtection="1">
      <alignment vertical="center"/>
      <protection hidden="1"/>
    </xf>
    <xf numFmtId="49" fontId="19" fillId="34" borderId="13" xfId="1" quotePrefix="1" applyNumberFormat="1" applyFont="1" applyFill="1" applyBorder="1" applyAlignment="1" applyProtection="1">
      <alignment vertical="center"/>
      <protection hidden="1"/>
    </xf>
    <xf numFmtId="0" fontId="20" fillId="0" borderId="11" xfId="1" applyFont="1" applyBorder="1" applyAlignment="1">
      <alignment vertical="center"/>
    </xf>
    <xf numFmtId="49" fontId="19" fillId="34" borderId="11" xfId="1" applyNumberFormat="1" applyFont="1" applyFill="1" applyBorder="1" applyAlignment="1" applyProtection="1">
      <alignment vertical="center"/>
      <protection hidden="1"/>
    </xf>
    <xf numFmtId="49" fontId="19" fillId="34" borderId="13" xfId="1" applyNumberFormat="1" applyFont="1" applyFill="1" applyBorder="1" applyAlignment="1" applyProtection="1">
      <alignment vertical="center"/>
      <protection hidden="1"/>
    </xf>
    <xf numFmtId="0" fontId="23" fillId="36" borderId="0" xfId="3" applyNumberFormat="1" applyFont="1" applyFill="1" applyBorder="1" applyAlignment="1">
      <alignment horizontal="center" vertical="center"/>
    </xf>
    <xf numFmtId="0" fontId="23" fillId="38" borderId="13" xfId="3" applyNumberFormat="1" applyFont="1" applyFill="1" applyBorder="1" applyAlignment="1">
      <alignment horizontal="center" vertical="center"/>
    </xf>
    <xf numFmtId="0" fontId="22" fillId="0" borderId="13" xfId="1" applyFont="1" applyFill="1" applyBorder="1" applyAlignment="1">
      <alignment vertical="center" wrapText="1"/>
    </xf>
    <xf numFmtId="2" fontId="22" fillId="0" borderId="13" xfId="1" applyNumberFormat="1" applyFont="1" applyFill="1" applyBorder="1" applyAlignment="1">
      <alignment horizontal="center" vertical="center" wrapText="1"/>
    </xf>
    <xf numFmtId="165" fontId="22" fillId="0" borderId="13" xfId="6" applyNumberFormat="1" applyFont="1" applyFill="1" applyBorder="1" applyAlignment="1">
      <alignment horizontal="center" vertical="center" wrapText="1"/>
    </xf>
    <xf numFmtId="165" fontId="22" fillId="0" borderId="12" xfId="6" applyNumberFormat="1" applyFont="1" applyFill="1" applyBorder="1" applyAlignment="1">
      <alignment horizontal="center" vertical="center" wrapText="1"/>
    </xf>
    <xf numFmtId="2" fontId="22" fillId="0" borderId="0" xfId="1" applyNumberFormat="1" applyFont="1" applyFill="1" applyBorder="1" applyAlignment="1">
      <alignment horizontal="center" vertical="center" wrapText="1"/>
    </xf>
    <xf numFmtId="0" fontId="22" fillId="0" borderId="0" xfId="1" applyFont="1" applyFill="1" applyBorder="1" applyAlignment="1">
      <alignment horizontal="center" vertical="center" wrapText="1"/>
    </xf>
    <xf numFmtId="165" fontId="22" fillId="0" borderId="0" xfId="6" applyNumberFormat="1" applyFont="1" applyFill="1" applyBorder="1" applyAlignment="1">
      <alignment horizontal="center" vertical="center" wrapText="1"/>
    </xf>
    <xf numFmtId="4" fontId="22" fillId="34" borderId="13" xfId="6" applyNumberFormat="1"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2" fillId="0" borderId="10" xfId="1" applyFont="1" applyFill="1" applyBorder="1" applyAlignment="1">
      <alignment horizontal="center" vertical="center" wrapText="1"/>
    </xf>
    <xf numFmtId="165" fontId="22" fillId="0" borderId="10" xfId="6" applyNumberFormat="1" applyFont="1" applyFill="1" applyBorder="1" applyAlignment="1">
      <alignment horizontal="center" vertical="center" wrapText="1"/>
    </xf>
    <xf numFmtId="0" fontId="22" fillId="34" borderId="0" xfId="1" applyFont="1" applyFill="1" applyBorder="1" applyAlignment="1" applyProtection="1">
      <alignment vertical="center" wrapText="1"/>
    </xf>
    <xf numFmtId="0" fontId="23" fillId="38" borderId="13" xfId="3" applyNumberFormat="1" applyFont="1" applyFill="1" applyBorder="1" applyAlignment="1">
      <alignment horizontal="left" vertical="center"/>
    </xf>
    <xf numFmtId="0" fontId="22" fillId="35" borderId="13" xfId="1" applyFont="1" applyFill="1" applyBorder="1" applyAlignment="1">
      <alignment horizontal="center" vertical="center" wrapText="1"/>
    </xf>
    <xf numFmtId="0" fontId="22" fillId="35" borderId="13" xfId="1" applyFont="1" applyFill="1" applyBorder="1" applyAlignment="1">
      <alignment vertical="center" wrapText="1"/>
    </xf>
    <xf numFmtId="2" fontId="22" fillId="35" borderId="13" xfId="1" applyNumberFormat="1" applyFont="1" applyFill="1" applyBorder="1" applyAlignment="1">
      <alignment horizontal="center" vertical="center" wrapText="1"/>
    </xf>
    <xf numFmtId="0" fontId="27" fillId="35" borderId="13" xfId="5" applyFont="1" applyFill="1" applyBorder="1" applyAlignment="1" applyProtection="1">
      <alignment horizontal="center" vertical="center" wrapText="1"/>
    </xf>
    <xf numFmtId="165" fontId="29" fillId="35" borderId="13" xfId="6" applyNumberFormat="1" applyFont="1" applyFill="1" applyBorder="1" applyAlignment="1">
      <alignment horizontal="center" vertical="center" wrapText="1"/>
    </xf>
    <xf numFmtId="0" fontId="22" fillId="0" borderId="0" xfId="1" applyFont="1" applyFill="1" applyBorder="1" applyAlignment="1">
      <alignment vertical="center" wrapText="1"/>
    </xf>
    <xf numFmtId="0" fontId="27" fillId="0" borderId="0" xfId="5" applyFont="1" applyFill="1" applyBorder="1" applyAlignment="1" applyProtection="1">
      <alignment horizontal="center" vertical="center" wrapText="1"/>
    </xf>
    <xf numFmtId="2" fontId="22" fillId="0" borderId="10" xfId="1" applyNumberFormat="1" applyFont="1" applyFill="1" applyBorder="1" applyAlignment="1">
      <alignment horizontal="center" vertical="center" wrapText="1"/>
    </xf>
    <xf numFmtId="0" fontId="22" fillId="0" borderId="17" xfId="1" applyFont="1" applyFill="1" applyBorder="1" applyAlignment="1">
      <alignment horizontal="center" vertical="center" wrapText="1"/>
    </xf>
    <xf numFmtId="165" fontId="22" fillId="0" borderId="17" xfId="6" applyNumberFormat="1" applyFont="1" applyFill="1" applyBorder="1" applyAlignment="1">
      <alignment horizontal="center" vertical="center" wrapText="1"/>
    </xf>
    <xf numFmtId="165" fontId="22" fillId="39" borderId="13" xfId="6" applyNumberFormat="1" applyFont="1" applyFill="1" applyBorder="1" applyAlignment="1">
      <alignment horizontal="center" vertical="center" wrapText="1"/>
    </xf>
    <xf numFmtId="0" fontId="27" fillId="0" borderId="13" xfId="1" applyFont="1" applyFill="1" applyBorder="1" applyAlignment="1">
      <alignment horizontal="left" vertical="center" wrapText="1"/>
    </xf>
    <xf numFmtId="0" fontId="23" fillId="36" borderId="13" xfId="3" applyNumberFormat="1" applyFont="1" applyFill="1" applyBorder="1" applyAlignment="1">
      <alignment horizontal="center" vertical="center"/>
    </xf>
    <xf numFmtId="0" fontId="22" fillId="0" borderId="13" xfId="3" applyFont="1" applyFill="1" applyBorder="1" applyAlignment="1">
      <alignment vertical="center"/>
    </xf>
    <xf numFmtId="0" fontId="22" fillId="0" borderId="0" xfId="3" applyFont="1" applyFill="1" applyBorder="1" applyAlignment="1">
      <alignment vertical="center"/>
    </xf>
    <xf numFmtId="0" fontId="22" fillId="0" borderId="13" xfId="1" applyFont="1" applyFill="1" applyBorder="1" applyAlignment="1">
      <alignment horizontal="center" vertical="center"/>
    </xf>
    <xf numFmtId="0" fontId="22" fillId="0" borderId="0" xfId="1" applyFont="1" applyFill="1" applyBorder="1" applyAlignment="1">
      <alignment horizontal="left" vertical="center"/>
    </xf>
    <xf numFmtId="0" fontId="22" fillId="0" borderId="13" xfId="3" applyNumberFormat="1" applyFont="1" applyFill="1" applyBorder="1" applyAlignment="1">
      <alignment horizontal="center" vertical="center"/>
    </xf>
    <xf numFmtId="165" fontId="29" fillId="0" borderId="0" xfId="6" applyNumberFormat="1" applyFont="1" applyFill="1" applyBorder="1" applyAlignment="1">
      <alignment horizontal="center" vertical="center" wrapText="1"/>
    </xf>
    <xf numFmtId="0" fontId="22" fillId="34" borderId="13" xfId="1" applyFont="1" applyFill="1" applyBorder="1" applyAlignment="1">
      <alignment vertical="center" wrapText="1"/>
    </xf>
    <xf numFmtId="0" fontId="22" fillId="34" borderId="13" xfId="1" quotePrefix="1" applyFont="1" applyFill="1" applyBorder="1" applyAlignment="1">
      <alignment vertical="center" wrapText="1"/>
    </xf>
    <xf numFmtId="0" fontId="29" fillId="39" borderId="13" xfId="3" applyNumberFormat="1" applyFont="1" applyFill="1" applyBorder="1" applyAlignment="1">
      <alignment horizontal="center" vertical="center"/>
    </xf>
    <xf numFmtId="0" fontId="22" fillId="0" borderId="13" xfId="3" applyFont="1" applyFill="1" applyBorder="1" applyAlignment="1">
      <alignment horizontal="center" vertical="center"/>
    </xf>
    <xf numFmtId="4" fontId="22" fillId="0" borderId="13" xfId="1" applyNumberFormat="1" applyFont="1" applyFill="1" applyBorder="1" applyAlignment="1">
      <alignment horizontal="center" vertical="center" wrapText="1"/>
    </xf>
    <xf numFmtId="0" fontId="22" fillId="0" borderId="0" xfId="3" applyFont="1" applyFill="1" applyBorder="1" applyAlignment="1">
      <alignment horizontal="center" vertical="center"/>
    </xf>
    <xf numFmtId="4" fontId="22" fillId="0" borderId="0" xfId="1" applyNumberFormat="1" applyFont="1" applyFill="1" applyBorder="1" applyAlignment="1">
      <alignment horizontal="center" vertical="center" wrapText="1"/>
    </xf>
    <xf numFmtId="165" fontId="29" fillId="0" borderId="0" xfId="6" applyNumberFormat="1" applyFont="1" applyFill="1" applyBorder="1" applyAlignment="1">
      <alignment horizontal="right" vertical="center" wrapText="1"/>
    </xf>
    <xf numFmtId="4" fontId="29" fillId="0" borderId="0" xfId="5" applyNumberFormat="1" applyFont="1" applyBorder="1" applyAlignment="1" applyProtection="1">
      <alignment vertical="top"/>
    </xf>
    <xf numFmtId="4" fontId="22" fillId="0" borderId="0" xfId="5" applyNumberFormat="1" applyFont="1" applyBorder="1" applyAlignment="1" applyProtection="1">
      <alignment vertical="center"/>
    </xf>
    <xf numFmtId="0" fontId="29" fillId="39" borderId="13" xfId="9" applyFont="1" applyFill="1" applyBorder="1" applyAlignment="1" applyProtection="1">
      <alignment horizontal="left" vertical="center"/>
    </xf>
    <xf numFmtId="0" fontId="29" fillId="39" borderId="13" xfId="9" applyFont="1" applyFill="1" applyBorder="1" applyAlignment="1" applyProtection="1">
      <alignment vertical="center"/>
    </xf>
    <xf numFmtId="0" fontId="29" fillId="39" borderId="13" xfId="5" applyFont="1" applyFill="1" applyBorder="1" applyAlignment="1" applyProtection="1">
      <alignment vertical="center"/>
    </xf>
    <xf numFmtId="0" fontId="29" fillId="0" borderId="20" xfId="9" applyFont="1" applyFill="1" applyBorder="1" applyAlignment="1" applyProtection="1">
      <alignment vertical="center" wrapText="1"/>
      <protection locked="0"/>
    </xf>
    <xf numFmtId="0" fontId="29" fillId="0" borderId="18" xfId="9" applyFont="1" applyFill="1" applyBorder="1" applyAlignment="1" applyProtection="1">
      <alignment vertical="center" wrapText="1"/>
      <protection locked="0"/>
    </xf>
    <xf numFmtId="0" fontId="29" fillId="0" borderId="0" xfId="9" applyFont="1" applyFill="1" applyBorder="1" applyAlignment="1" applyProtection="1">
      <alignment vertical="center" wrapText="1"/>
      <protection locked="0"/>
    </xf>
    <xf numFmtId="0" fontId="29" fillId="0" borderId="20" xfId="5" applyFont="1" applyFill="1" applyBorder="1" applyAlignment="1" applyProtection="1">
      <alignment vertical="center" wrapText="1"/>
    </xf>
    <xf numFmtId="0" fontId="29" fillId="0" borderId="0" xfId="9" applyFont="1" applyFill="1" applyBorder="1" applyAlignment="1" applyProtection="1">
      <alignment horizontal="center" vertical="center" wrapText="1"/>
      <protection locked="0"/>
    </xf>
    <xf numFmtId="0" fontId="29" fillId="0" borderId="21" xfId="9" applyFont="1" applyFill="1" applyBorder="1" applyAlignment="1" applyProtection="1">
      <alignment vertical="center" wrapText="1"/>
      <protection locked="0"/>
    </xf>
    <xf numFmtId="0" fontId="29" fillId="0" borderId="14" xfId="9" applyFont="1" applyFill="1" applyBorder="1" applyAlignment="1" applyProtection="1">
      <alignment vertical="center" wrapText="1"/>
      <protection locked="0"/>
    </xf>
    <xf numFmtId="0" fontId="29" fillId="0" borderId="21" xfId="5" applyFont="1" applyFill="1" applyBorder="1" applyAlignment="1" applyProtection="1">
      <alignment vertical="center" wrapText="1"/>
    </xf>
    <xf numFmtId="0" fontId="29" fillId="0" borderId="22" xfId="9" applyFont="1" applyFill="1" applyBorder="1" applyAlignment="1" applyProtection="1">
      <alignment vertical="center" wrapText="1"/>
      <protection locked="0"/>
    </xf>
    <xf numFmtId="0" fontId="29" fillId="0" borderId="19" xfId="9" applyFont="1" applyFill="1" applyBorder="1" applyAlignment="1" applyProtection="1">
      <alignment vertical="center" wrapText="1"/>
      <protection locked="0"/>
    </xf>
    <xf numFmtId="0" fontId="29" fillId="0" borderId="22" xfId="5" applyFont="1" applyFill="1" applyBorder="1" applyAlignment="1" applyProtection="1">
      <alignment vertical="center" wrapText="1"/>
    </xf>
    <xf numFmtId="0" fontId="27" fillId="0" borderId="13" xfId="5" applyFont="1" applyFill="1" applyBorder="1" applyAlignment="1" applyProtection="1">
      <alignment horizontal="left" vertical="center" wrapText="1"/>
    </xf>
    <xf numFmtId="0" fontId="29" fillId="39" borderId="13" xfId="3" applyNumberFormat="1" applyFont="1" applyFill="1" applyBorder="1" applyAlignment="1">
      <alignment horizontal="left" vertical="center"/>
    </xf>
    <xf numFmtId="0" fontId="0" fillId="0" borderId="0" xfId="0" applyAlignment="1">
      <alignment horizontal="left"/>
    </xf>
    <xf numFmtId="0" fontId="0" fillId="0" borderId="0" xfId="0" applyAlignment="1">
      <alignment horizontal="center"/>
    </xf>
    <xf numFmtId="0" fontId="27" fillId="0" borderId="0" xfId="5" applyFont="1" applyFill="1" applyBorder="1" applyAlignment="1" applyProtection="1">
      <alignment horizontal="left" vertical="center" wrapText="1"/>
    </xf>
    <xf numFmtId="0" fontId="27" fillId="0" borderId="17" xfId="5" applyFont="1" applyFill="1" applyBorder="1" applyAlignment="1" applyProtection="1">
      <alignment horizontal="center" vertical="center" wrapText="1"/>
    </xf>
    <xf numFmtId="0" fontId="27" fillId="0" borderId="13" xfId="5" applyFont="1" applyFill="1" applyBorder="1" applyAlignment="1" applyProtection="1">
      <alignment vertical="center" wrapText="1"/>
    </xf>
    <xf numFmtId="0" fontId="29" fillId="0" borderId="13" xfId="3" applyNumberFormat="1" applyFont="1" applyFill="1" applyBorder="1" applyAlignment="1">
      <alignment horizontal="center" vertical="center"/>
    </xf>
    <xf numFmtId="0" fontId="29" fillId="0" borderId="13" xfId="3" applyNumberFormat="1" applyFont="1" applyFill="1" applyBorder="1" applyAlignment="1">
      <alignment horizontal="left" vertical="center"/>
    </xf>
    <xf numFmtId="49" fontId="22" fillId="0" borderId="13" xfId="5" applyNumberFormat="1" applyFont="1" applyFill="1" applyBorder="1" applyAlignment="1" applyProtection="1">
      <alignment horizontal="left" vertical="center"/>
    </xf>
    <xf numFmtId="0" fontId="22" fillId="34" borderId="0" xfId="1" applyFont="1" applyFill="1" applyBorder="1" applyAlignment="1" applyProtection="1">
      <alignment horizontal="left" vertical="center" wrapText="1"/>
    </xf>
    <xf numFmtId="165" fontId="22" fillId="35" borderId="13" xfId="6" applyNumberFormat="1" applyFont="1" applyFill="1" applyBorder="1" applyAlignment="1">
      <alignment horizontal="center" vertical="center" wrapText="1"/>
    </xf>
    <xf numFmtId="0" fontId="22" fillId="0" borderId="13" xfId="0" applyFont="1" applyFill="1" applyBorder="1" applyAlignment="1">
      <alignment horizontal="left" vertical="center" wrapText="1"/>
    </xf>
    <xf numFmtId="0" fontId="22" fillId="0" borderId="13" xfId="0" applyFont="1" applyFill="1" applyBorder="1" applyAlignment="1">
      <alignment vertical="center" wrapText="1"/>
    </xf>
    <xf numFmtId="2" fontId="27" fillId="0" borderId="13" xfId="5" applyNumberFormat="1"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27" fillId="0" borderId="17" xfId="5" applyFont="1" applyFill="1" applyBorder="1" applyAlignment="1" applyProtection="1">
      <alignment horizontal="left" vertical="center" wrapText="1"/>
    </xf>
    <xf numFmtId="165" fontId="22" fillId="0" borderId="18" xfId="6" applyNumberFormat="1" applyFont="1" applyFill="1" applyBorder="1" applyAlignment="1">
      <alignment horizontal="center" vertical="center" wrapText="1"/>
    </xf>
    <xf numFmtId="0" fontId="27" fillId="0" borderId="10" xfId="5" applyFont="1" applyFill="1" applyBorder="1" applyAlignment="1" applyProtection="1">
      <alignment horizontal="center" vertical="center" wrapText="1"/>
    </xf>
    <xf numFmtId="0" fontId="27" fillId="0" borderId="10" xfId="5" applyFont="1" applyFill="1" applyBorder="1" applyAlignment="1" applyProtection="1">
      <alignment horizontal="left" vertical="center" wrapText="1"/>
    </xf>
    <xf numFmtId="165" fontId="22" fillId="0" borderId="19" xfId="6" applyNumberFormat="1" applyFont="1" applyFill="1" applyBorder="1" applyAlignment="1">
      <alignment horizontal="center" vertical="center" wrapText="1"/>
    </xf>
    <xf numFmtId="4" fontId="22" fillId="0" borderId="0" xfId="984" applyNumberFormat="1" applyFont="1" applyFill="1" applyBorder="1" applyAlignment="1">
      <alignment horizontal="center" vertical="center"/>
    </xf>
    <xf numFmtId="0" fontId="22" fillId="0" borderId="13" xfId="0" applyFont="1" applyFill="1" applyBorder="1" applyAlignment="1">
      <alignment horizontal="justify" vertical="center"/>
    </xf>
    <xf numFmtId="4" fontId="22" fillId="0" borderId="13" xfId="984" applyNumberFormat="1" applyFont="1" applyFill="1" applyBorder="1" applyAlignment="1">
      <alignment horizontal="center" vertical="center"/>
    </xf>
    <xf numFmtId="4" fontId="22" fillId="0" borderId="10" xfId="984" applyNumberFormat="1" applyFont="1" applyFill="1" applyBorder="1" applyAlignment="1">
      <alignment horizontal="center" vertical="center"/>
    </xf>
    <xf numFmtId="0" fontId="22" fillId="0" borderId="0" xfId="5" applyFont="1" applyFill="1" applyBorder="1" applyAlignment="1" applyProtection="1">
      <alignment horizontal="justify" vertical="center"/>
      <protection locked="0"/>
    </xf>
    <xf numFmtId="0" fontId="22" fillId="0" borderId="17" xfId="5" applyFont="1" applyFill="1" applyBorder="1" applyAlignment="1" applyProtection="1">
      <alignment horizontal="justify" vertical="center"/>
      <protection locked="0"/>
    </xf>
    <xf numFmtId="4" fontId="22" fillId="0" borderId="17" xfId="984" applyNumberFormat="1" applyFont="1" applyFill="1" applyBorder="1" applyAlignment="1">
      <alignment horizontal="center" vertical="center"/>
    </xf>
    <xf numFmtId="0" fontId="22" fillId="0" borderId="17" xfId="0" applyFont="1" applyFill="1" applyBorder="1" applyAlignment="1">
      <alignment horizontal="center" vertical="center"/>
    </xf>
    <xf numFmtId="0" fontId="22" fillId="0" borderId="13" xfId="5" applyFont="1" applyFill="1" applyBorder="1" applyAlignment="1" applyProtection="1">
      <alignment horizontal="justify" vertical="center"/>
      <protection locked="0"/>
    </xf>
    <xf numFmtId="0" fontId="80" fillId="0" borderId="13" xfId="813" applyFont="1" applyFill="1" applyBorder="1" applyAlignment="1">
      <alignment vertical="center" wrapText="1"/>
    </xf>
    <xf numFmtId="0" fontId="22" fillId="0" borderId="0" xfId="0" applyFont="1" applyFill="1" applyBorder="1" applyAlignment="1">
      <alignment horizontal="center" vertical="center"/>
    </xf>
    <xf numFmtId="0" fontId="22" fillId="0" borderId="13" xfId="0" applyFont="1" applyFill="1" applyBorder="1" applyAlignment="1">
      <alignment horizontal="center" vertical="center"/>
    </xf>
    <xf numFmtId="2" fontId="22" fillId="0" borderId="13" xfId="0" applyNumberFormat="1" applyFont="1" applyFill="1" applyBorder="1" applyAlignment="1">
      <alignment horizontal="center" vertical="center"/>
    </xf>
    <xf numFmtId="2" fontId="27" fillId="0" borderId="0" xfId="5" applyNumberFormat="1" applyFont="1" applyFill="1" applyBorder="1" applyAlignment="1" applyProtection="1">
      <alignment horizontal="center" vertical="center" wrapText="1"/>
    </xf>
    <xf numFmtId="0" fontId="22" fillId="0" borderId="0" xfId="0" applyFont="1" applyFill="1" applyBorder="1" applyAlignment="1">
      <alignment horizontal="left" vertical="center" wrapText="1"/>
    </xf>
    <xf numFmtId="0" fontId="81" fillId="0" borderId="13" xfId="0" applyFont="1" applyFill="1" applyBorder="1" applyAlignment="1">
      <alignment horizontal="center"/>
    </xf>
    <xf numFmtId="0" fontId="22" fillId="0" borderId="13" xfId="0" applyFont="1" applyFill="1" applyBorder="1" applyAlignment="1">
      <alignment horizontal="center"/>
    </xf>
    <xf numFmtId="0" fontId="81" fillId="0" borderId="0" xfId="0" applyFont="1" applyFill="1" applyBorder="1" applyAlignment="1">
      <alignment horizontal="center"/>
    </xf>
    <xf numFmtId="0" fontId="22" fillId="0" borderId="0" xfId="0" applyFont="1" applyFill="1" applyBorder="1" applyAlignment="1">
      <alignment horizontal="center"/>
    </xf>
    <xf numFmtId="0" fontId="22" fillId="0" borderId="0" xfId="0" applyFont="1" applyFill="1" applyBorder="1"/>
    <xf numFmtId="0" fontId="22" fillId="0" borderId="13" xfId="0" applyFont="1" applyFill="1" applyBorder="1"/>
    <xf numFmtId="0" fontId="22" fillId="0" borderId="0" xfId="5" applyFont="1" applyFill="1" applyBorder="1" applyAlignment="1" applyProtection="1">
      <alignment horizontal="center" vertical="center" wrapText="1"/>
    </xf>
    <xf numFmtId="0" fontId="22" fillId="0" borderId="10" xfId="5" applyFont="1" applyFill="1" applyBorder="1" applyAlignment="1" applyProtection="1">
      <alignment horizontal="center" vertical="center" wrapText="1"/>
    </xf>
    <xf numFmtId="0" fontId="22" fillId="0" borderId="10" xfId="0" applyFont="1" applyFill="1" applyBorder="1" applyAlignment="1">
      <alignment horizontal="center"/>
    </xf>
    <xf numFmtId="0" fontId="22" fillId="0" borderId="0" xfId="0" applyFont="1" applyFill="1" applyBorder="1" applyAlignment="1">
      <alignment vertical="center" wrapText="1"/>
    </xf>
    <xf numFmtId="165" fontId="22" fillId="35" borderId="17" xfId="6" applyNumberFormat="1" applyFont="1" applyFill="1" applyBorder="1" applyAlignment="1">
      <alignment horizontal="center" vertical="center" wrapText="1"/>
    </xf>
    <xf numFmtId="2" fontId="82" fillId="0" borderId="0" xfId="0" applyNumberFormat="1" applyFont="1" applyFill="1" applyBorder="1" applyAlignment="1" applyProtection="1">
      <alignment horizontal="center" vertical="center" wrapText="1"/>
    </xf>
    <xf numFmtId="2" fontId="82" fillId="0" borderId="13" xfId="0" applyNumberFormat="1" applyFont="1" applyFill="1" applyBorder="1" applyAlignment="1" applyProtection="1">
      <alignment horizontal="center" vertical="center" wrapText="1"/>
    </xf>
    <xf numFmtId="2" fontId="20" fillId="0" borderId="13" xfId="0" applyNumberFormat="1" applyFont="1" applyFill="1" applyBorder="1" applyAlignment="1" applyProtection="1">
      <alignment horizontal="center" vertical="center" wrapText="1"/>
    </xf>
    <xf numFmtId="0" fontId="0" fillId="0" borderId="0" xfId="0" applyFill="1"/>
    <xf numFmtId="0" fontId="27" fillId="35" borderId="13" xfId="5" applyFont="1" applyFill="1" applyBorder="1" applyAlignment="1" applyProtection="1">
      <alignment horizontal="left" vertical="center" wrapText="1"/>
    </xf>
    <xf numFmtId="0" fontId="27" fillId="35" borderId="17" xfId="5" applyFont="1" applyFill="1" applyBorder="1" applyAlignment="1" applyProtection="1">
      <alignment horizontal="center" vertical="center" wrapText="1"/>
    </xf>
    <xf numFmtId="0" fontId="27" fillId="35" borderId="17" xfId="5" applyFont="1" applyFill="1" applyBorder="1" applyAlignment="1" applyProtection="1">
      <alignment horizontal="left" vertical="center" wrapText="1"/>
    </xf>
    <xf numFmtId="0" fontId="27" fillId="35" borderId="0" xfId="5" applyFont="1" applyFill="1" applyBorder="1" applyAlignment="1" applyProtection="1">
      <alignment horizontal="left" vertical="center" wrapText="1"/>
    </xf>
    <xf numFmtId="165" fontId="22" fillId="35" borderId="0" xfId="6" applyNumberFormat="1" applyFont="1" applyFill="1" applyBorder="1" applyAlignment="1">
      <alignment horizontal="center" vertical="center" wrapText="1"/>
    </xf>
    <xf numFmtId="0" fontId="83" fillId="0" borderId="13" xfId="0" applyFont="1" applyFill="1" applyBorder="1" applyAlignment="1">
      <alignment horizontal="center"/>
    </xf>
    <xf numFmtId="0" fontId="27" fillId="35" borderId="0" xfId="5" applyFont="1" applyFill="1" applyBorder="1" applyAlignment="1" applyProtection="1">
      <alignment horizontal="center" vertical="center" wrapText="1"/>
    </xf>
    <xf numFmtId="0" fontId="27" fillId="34" borderId="17" xfId="5" applyFont="1" applyFill="1" applyBorder="1" applyAlignment="1" applyProtection="1">
      <alignment horizontal="center" vertical="center" wrapText="1"/>
    </xf>
    <xf numFmtId="165" fontId="22" fillId="34" borderId="17" xfId="6" applyNumberFormat="1" applyFont="1" applyFill="1" applyBorder="1" applyAlignment="1">
      <alignment horizontal="center" vertical="center" wrapText="1"/>
    </xf>
    <xf numFmtId="165" fontId="22" fillId="34" borderId="0" xfId="6" applyNumberFormat="1" applyFont="1" applyFill="1" applyBorder="1" applyAlignment="1">
      <alignment horizontal="center" vertical="center" wrapText="1"/>
    </xf>
    <xf numFmtId="165" fontId="22" fillId="34" borderId="10" xfId="6" applyNumberFormat="1" applyFont="1" applyFill="1" applyBorder="1" applyAlignment="1">
      <alignment horizontal="center" vertical="center" wrapText="1"/>
    </xf>
    <xf numFmtId="165" fontId="22" fillId="34" borderId="13" xfId="6" applyNumberFormat="1" applyFont="1" applyFill="1" applyBorder="1" applyAlignment="1">
      <alignment horizontal="center" vertical="center" wrapText="1"/>
    </xf>
    <xf numFmtId="0" fontId="22" fillId="0" borderId="17" xfId="5" applyFont="1" applyFill="1" applyBorder="1" applyAlignment="1" applyProtection="1">
      <alignment horizontal="center" vertical="center" wrapText="1"/>
    </xf>
    <xf numFmtId="0" fontId="22" fillId="35" borderId="17" xfId="5" applyFont="1" applyFill="1" applyBorder="1" applyAlignment="1" applyProtection="1">
      <alignment horizontal="center" vertical="center" wrapText="1"/>
    </xf>
    <xf numFmtId="0" fontId="22" fillId="0" borderId="17" xfId="0" applyFont="1" applyFill="1" applyBorder="1"/>
    <xf numFmtId="0" fontId="22" fillId="0" borderId="10" xfId="3" applyFont="1" applyFill="1" applyBorder="1" applyAlignment="1">
      <alignment vertical="center"/>
    </xf>
    <xf numFmtId="0" fontId="22" fillId="0" borderId="10" xfId="0" applyFont="1" applyFill="1" applyBorder="1"/>
    <xf numFmtId="49" fontId="22" fillId="0" borderId="10" xfId="5" applyNumberFormat="1" applyFont="1" applyFill="1" applyBorder="1" applyAlignment="1" applyProtection="1">
      <alignment horizontal="center" vertical="center"/>
    </xf>
    <xf numFmtId="0" fontId="22" fillId="35" borderId="17" xfId="1" applyFont="1" applyFill="1" applyBorder="1" applyAlignment="1">
      <alignment horizontal="center" vertical="center" wrapText="1"/>
    </xf>
    <xf numFmtId="0" fontId="22" fillId="0" borderId="10" xfId="0" applyFont="1" applyFill="1" applyBorder="1" applyAlignment="1">
      <alignment horizontal="center" vertical="center"/>
    </xf>
    <xf numFmtId="0" fontId="22" fillId="0" borderId="17" xfId="0" applyFont="1" applyFill="1" applyBorder="1" applyAlignment="1">
      <alignment horizontal="justify" vertical="center"/>
    </xf>
    <xf numFmtId="0" fontId="22" fillId="0" borderId="10" xfId="0" applyFont="1" applyFill="1" applyBorder="1" applyAlignment="1">
      <alignment horizontal="justify" vertical="center"/>
    </xf>
    <xf numFmtId="0" fontId="22" fillId="0" borderId="17" xfId="0" applyFont="1" applyFill="1" applyBorder="1" applyAlignment="1">
      <alignment horizontal="justify" vertical="center" wrapText="1"/>
    </xf>
    <xf numFmtId="0" fontId="22" fillId="0" borderId="10" xfId="0" applyFont="1" applyFill="1" applyBorder="1" applyAlignment="1">
      <alignment horizontal="justify" vertical="center" wrapText="1"/>
    </xf>
    <xf numFmtId="0" fontId="22" fillId="0" borderId="13" xfId="0" applyFont="1" applyFill="1" applyBorder="1" applyAlignment="1">
      <alignment horizontal="justify" vertical="center" wrapText="1"/>
    </xf>
    <xf numFmtId="2" fontId="22" fillId="0" borderId="17" xfId="1" applyNumberFormat="1" applyFont="1" applyFill="1" applyBorder="1" applyAlignment="1">
      <alignment horizontal="center" vertical="center" wrapText="1"/>
    </xf>
    <xf numFmtId="49" fontId="22" fillId="0" borderId="17" xfId="5" applyNumberFormat="1" applyFont="1" applyFill="1" applyBorder="1" applyAlignment="1" applyProtection="1">
      <alignment horizontal="center" vertical="center"/>
    </xf>
    <xf numFmtId="49" fontId="22" fillId="0" borderId="0" xfId="5" applyNumberFormat="1" applyFont="1" applyFill="1" applyBorder="1" applyAlignment="1" applyProtection="1">
      <alignment horizontal="center" vertical="center"/>
    </xf>
    <xf numFmtId="0" fontId="27" fillId="0" borderId="21" xfId="5" applyFont="1" applyFill="1" applyBorder="1" applyAlignment="1" applyProtection="1">
      <alignment horizontal="center" vertical="center" wrapText="1"/>
    </xf>
    <xf numFmtId="0" fontId="22" fillId="0" borderId="17" xfId="3" applyFont="1" applyFill="1" applyBorder="1" applyAlignment="1">
      <alignment horizontal="justify" vertical="center" wrapText="1"/>
    </xf>
    <xf numFmtId="0" fontId="27" fillId="0" borderId="11" xfId="5" applyFont="1" applyFill="1" applyBorder="1" applyAlignment="1" applyProtection="1">
      <alignment horizontal="center" vertical="center" wrapText="1"/>
    </xf>
    <xf numFmtId="0" fontId="27" fillId="35" borderId="20" xfId="5" applyFont="1" applyFill="1" applyBorder="1" applyAlignment="1" applyProtection="1">
      <alignment horizontal="center" vertical="center" wrapText="1"/>
    </xf>
    <xf numFmtId="4" fontId="20" fillId="0"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left" vertical="center" wrapText="1"/>
    </xf>
    <xf numFmtId="0" fontId="22" fillId="0" borderId="10" xfId="0" applyFont="1" applyFill="1" applyBorder="1" applyAlignment="1">
      <alignment horizontal="left" vertical="center" wrapText="1"/>
    </xf>
    <xf numFmtId="0" fontId="22" fillId="0" borderId="13" xfId="3" applyFont="1" applyFill="1" applyBorder="1" applyAlignment="1" applyProtection="1">
      <alignment horizontal="left" vertical="center" wrapText="1"/>
    </xf>
    <xf numFmtId="0" fontId="22" fillId="0" borderId="0" xfId="3" applyFont="1" applyFill="1" applyBorder="1" applyAlignment="1" applyProtection="1">
      <alignment horizontal="left" vertical="center" wrapText="1"/>
    </xf>
    <xf numFmtId="0" fontId="22" fillId="0" borderId="17"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xf>
    <xf numFmtId="2" fontId="27" fillId="35" borderId="13" xfId="5" applyNumberFormat="1" applyFont="1" applyFill="1" applyBorder="1" applyAlignment="1" applyProtection="1">
      <alignment horizontal="center" vertical="center" wrapText="1"/>
    </xf>
    <xf numFmtId="4" fontId="22" fillId="34" borderId="17" xfId="6" applyNumberFormat="1" applyFont="1" applyFill="1" applyBorder="1" applyAlignment="1" applyProtection="1">
      <alignment horizontal="center" vertical="center" wrapText="1"/>
    </xf>
    <xf numFmtId="0" fontId="69" fillId="0" borderId="0" xfId="873" applyFont="1"/>
    <xf numFmtId="0" fontId="25" fillId="0" borderId="0" xfId="868" applyFill="1" applyBorder="1" applyAlignment="1">
      <alignment horizontal="left" vertical="center"/>
    </xf>
    <xf numFmtId="0" fontId="85" fillId="0" borderId="0" xfId="868" applyFont="1" applyAlignment="1" applyProtection="1">
      <alignment vertical="center"/>
    </xf>
    <xf numFmtId="0" fontId="85" fillId="0" borderId="0" xfId="868" applyFont="1" applyProtection="1"/>
    <xf numFmtId="0" fontId="85" fillId="0" borderId="0" xfId="868" applyFont="1" applyFill="1" applyBorder="1" applyProtection="1"/>
    <xf numFmtId="0" fontId="86" fillId="0" borderId="0" xfId="868" applyFont="1" applyAlignment="1" applyProtection="1">
      <alignment vertical="center"/>
    </xf>
    <xf numFmtId="0" fontId="85" fillId="0" borderId="0" xfId="868" applyFont="1" applyAlignment="1" applyProtection="1">
      <alignment wrapText="1"/>
    </xf>
    <xf numFmtId="10" fontId="85" fillId="0" borderId="0" xfId="868" applyNumberFormat="1" applyFont="1" applyProtection="1"/>
    <xf numFmtId="10" fontId="85" fillId="0" borderId="0" xfId="953" applyNumberFormat="1" applyFont="1" applyProtection="1"/>
    <xf numFmtId="0" fontId="16" fillId="34" borderId="17" xfId="868" applyFont="1" applyFill="1" applyBorder="1" applyAlignment="1" applyProtection="1">
      <alignment vertical="center"/>
    </xf>
    <xf numFmtId="0" fontId="1" fillId="34" borderId="17" xfId="868" applyFont="1" applyFill="1" applyBorder="1" applyAlignment="1" applyProtection="1">
      <alignment vertical="center"/>
    </xf>
    <xf numFmtId="0" fontId="25" fillId="0" borderId="0" xfId="868" applyFill="1" applyBorder="1" applyAlignment="1">
      <alignment horizontal="left" vertical="top"/>
    </xf>
    <xf numFmtId="0" fontId="1" fillId="34" borderId="0" xfId="868" applyFont="1" applyFill="1" applyBorder="1" applyAlignment="1" applyProtection="1">
      <alignment vertical="center"/>
    </xf>
    <xf numFmtId="0" fontId="16" fillId="34" borderId="10" xfId="868" applyFont="1" applyFill="1" applyBorder="1" applyAlignment="1" applyProtection="1">
      <alignment vertical="center"/>
    </xf>
    <xf numFmtId="0" fontId="1" fillId="34" borderId="10" xfId="868" applyFont="1" applyFill="1" applyBorder="1" applyAlignment="1" applyProtection="1">
      <alignment vertical="center"/>
    </xf>
    <xf numFmtId="0" fontId="29" fillId="39" borderId="41" xfId="9" applyFont="1" applyFill="1" applyBorder="1" applyAlignment="1" applyProtection="1">
      <alignment horizontal="center" vertical="center"/>
    </xf>
    <xf numFmtId="0" fontId="29" fillId="0" borderId="17" xfId="9" applyFont="1" applyFill="1" applyBorder="1" applyAlignment="1" applyProtection="1">
      <alignment vertical="center" wrapText="1"/>
      <protection locked="0"/>
    </xf>
    <xf numFmtId="0" fontId="85" fillId="0" borderId="18" xfId="868" applyFont="1" applyBorder="1" applyProtection="1"/>
    <xf numFmtId="0" fontId="29" fillId="0" borderId="18" xfId="9" applyFont="1" applyFill="1" applyBorder="1" applyAlignment="1" applyProtection="1">
      <alignment horizontal="center" vertical="center" wrapText="1"/>
      <protection locked="0"/>
    </xf>
    <xf numFmtId="0" fontId="29" fillId="0" borderId="22" xfId="9" applyFont="1" applyFill="1" applyBorder="1" applyAlignment="1" applyProtection="1">
      <alignment vertical="top"/>
      <protection locked="0"/>
    </xf>
    <xf numFmtId="0" fontId="29" fillId="0" borderId="10" xfId="9" applyFont="1" applyFill="1" applyBorder="1" applyAlignment="1" applyProtection="1">
      <alignment vertical="top"/>
      <protection locked="0"/>
    </xf>
    <xf numFmtId="0" fontId="85" fillId="0" borderId="19" xfId="868" applyFont="1" applyBorder="1" applyAlignment="1" applyProtection="1"/>
    <xf numFmtId="0" fontId="29" fillId="0" borderId="19" xfId="9" applyFont="1" applyFill="1" applyBorder="1" applyAlignment="1" applyProtection="1">
      <alignment horizontal="center" vertical="center" wrapText="1"/>
      <protection locked="0"/>
    </xf>
    <xf numFmtId="0" fontId="91" fillId="34" borderId="0" xfId="873" applyFont="1" applyFill="1" applyBorder="1"/>
    <xf numFmtId="0" fontId="21" fillId="34" borderId="0" xfId="797" applyFont="1" applyFill="1" applyBorder="1" applyAlignment="1">
      <alignment horizontal="center" vertical="center"/>
    </xf>
    <xf numFmtId="0" fontId="92" fillId="34" borderId="0" xfId="797" applyFont="1" applyFill="1" applyBorder="1" applyAlignment="1">
      <alignment horizontal="center" vertical="center"/>
    </xf>
    <xf numFmtId="0" fontId="69" fillId="0" borderId="20" xfId="873" applyFont="1" applyBorder="1"/>
    <xf numFmtId="0" fontId="69" fillId="0" borderId="17" xfId="873" applyFont="1" applyBorder="1"/>
    <xf numFmtId="0" fontId="85" fillId="0" borderId="18" xfId="868" applyFont="1" applyBorder="1" applyAlignment="1" applyProtection="1">
      <alignment vertical="center"/>
    </xf>
    <xf numFmtId="0" fontId="69" fillId="0" borderId="18" xfId="873" applyFont="1" applyBorder="1"/>
    <xf numFmtId="0" fontId="69" fillId="0" borderId="22" xfId="873" applyFont="1" applyBorder="1"/>
    <xf numFmtId="0" fontId="69" fillId="0" borderId="10" xfId="873" applyFont="1" applyBorder="1"/>
    <xf numFmtId="0" fontId="85" fillId="0" borderId="19" xfId="868" applyFont="1" applyBorder="1" applyAlignment="1" applyProtection="1">
      <alignment vertical="center"/>
    </xf>
    <xf numFmtId="0" fontId="69" fillId="0" borderId="19" xfId="873" applyFont="1" applyBorder="1"/>
    <xf numFmtId="0" fontId="25" fillId="0" borderId="0" xfId="868" applyFill="1" applyBorder="1" applyAlignment="1">
      <alignment horizontal="left" vertical="center" wrapText="1"/>
    </xf>
    <xf numFmtId="49" fontId="19" fillId="34" borderId="0" xfId="868" applyNumberFormat="1" applyFont="1" applyFill="1" applyBorder="1" applyAlignment="1" applyProtection="1">
      <alignment vertical="center"/>
      <protection hidden="1"/>
    </xf>
    <xf numFmtId="0" fontId="24" fillId="37" borderId="42" xfId="868" applyFont="1" applyFill="1" applyBorder="1" applyAlignment="1">
      <alignment vertical="center" wrapText="1"/>
    </xf>
    <xf numFmtId="0" fontId="24" fillId="37" borderId="43" xfId="868" applyFont="1" applyFill="1" applyBorder="1" applyAlignment="1">
      <alignment vertical="center" wrapText="1"/>
    </xf>
    <xf numFmtId="0" fontId="24" fillId="37" borderId="15" xfId="868" applyFont="1" applyFill="1" applyBorder="1" applyAlignment="1">
      <alignment vertical="center" wrapText="1"/>
    </xf>
    <xf numFmtId="0" fontId="24" fillId="37" borderId="18" xfId="868" applyFont="1" applyFill="1" applyBorder="1" applyAlignment="1">
      <alignment vertical="center" wrapText="1"/>
    </xf>
    <xf numFmtId="0" fontId="24" fillId="37" borderId="44" xfId="868" applyFont="1" applyFill="1" applyBorder="1" applyAlignment="1">
      <alignment horizontal="center" vertical="center" wrapText="1"/>
    </xf>
    <xf numFmtId="0" fontId="24" fillId="37" borderId="45" xfId="868" applyFont="1" applyFill="1" applyBorder="1" applyAlignment="1">
      <alignment horizontal="center" vertical="center" wrapText="1"/>
    </xf>
    <xf numFmtId="0" fontId="24" fillId="37" borderId="46" xfId="868" applyFont="1" applyFill="1" applyBorder="1" applyAlignment="1">
      <alignment horizontal="center" wrapText="1"/>
    </xf>
    <xf numFmtId="0" fontId="24" fillId="37" borderId="14" xfId="868" applyFont="1" applyFill="1" applyBorder="1" applyAlignment="1">
      <alignment horizontal="center" wrapText="1"/>
    </xf>
    <xf numFmtId="0" fontId="24" fillId="37" borderId="47" xfId="868" applyFont="1" applyFill="1" applyBorder="1" applyAlignment="1">
      <alignment horizontal="center" vertical="top" wrapText="1"/>
    </xf>
    <xf numFmtId="0" fontId="24" fillId="37" borderId="48" xfId="868" applyFont="1" applyFill="1" applyBorder="1" applyAlignment="1">
      <alignment horizontal="center" vertical="top" wrapText="1"/>
    </xf>
    <xf numFmtId="0" fontId="24" fillId="37" borderId="16" xfId="868" applyFont="1" applyFill="1" applyBorder="1" applyAlignment="1">
      <alignment horizontal="center" vertical="top" wrapText="1"/>
    </xf>
    <xf numFmtId="0" fontId="24" fillId="37" borderId="19" xfId="868" applyFont="1" applyFill="1" applyBorder="1" applyAlignment="1">
      <alignment horizontal="center" vertical="top" wrapText="1"/>
    </xf>
    <xf numFmtId="2" fontId="25" fillId="0" borderId="0" xfId="868" applyNumberFormat="1" applyFill="1" applyBorder="1" applyAlignment="1">
      <alignment horizontal="left" vertical="center"/>
    </xf>
    <xf numFmtId="0" fontId="28" fillId="0" borderId="0" xfId="868" applyFont="1" applyFill="1" applyBorder="1" applyAlignment="1">
      <alignment horizontal="left" vertical="center"/>
    </xf>
    <xf numFmtId="0" fontId="22" fillId="0" borderId="16" xfId="3" applyNumberFormat="1" applyFont="1" applyFill="1" applyBorder="1" applyAlignment="1">
      <alignment vertical="center"/>
    </xf>
    <xf numFmtId="10" fontId="22" fillId="0" borderId="16" xfId="4" applyNumberFormat="1" applyFont="1" applyFill="1" applyBorder="1" applyAlignment="1">
      <alignment vertical="center" wrapText="1"/>
    </xf>
    <xf numFmtId="0" fontId="22" fillId="0" borderId="41" xfId="868" applyFont="1" applyFill="1" applyBorder="1" applyAlignment="1">
      <alignment vertical="center" wrapText="1"/>
    </xf>
    <xf numFmtId="0" fontId="83" fillId="0" borderId="0" xfId="868" applyFont="1" applyFill="1" applyBorder="1" applyAlignment="1" applyProtection="1">
      <alignment horizontal="left" vertical="center" wrapText="1"/>
    </xf>
    <xf numFmtId="2" fontId="83" fillId="0" borderId="0" xfId="868" applyNumberFormat="1" applyFont="1" applyFill="1" applyBorder="1" applyAlignment="1" applyProtection="1">
      <alignment horizontal="center" vertical="center"/>
    </xf>
    <xf numFmtId="0" fontId="83" fillId="0" borderId="0" xfId="868" applyFont="1" applyFill="1" applyBorder="1" applyAlignment="1" applyProtection="1">
      <alignment horizontal="right" vertical="center" wrapText="1"/>
    </xf>
    <xf numFmtId="0" fontId="83" fillId="0" borderId="0" xfId="868" applyFont="1" applyFill="1" applyProtection="1"/>
    <xf numFmtId="0" fontId="22" fillId="0" borderId="41" xfId="3" applyNumberFormat="1" applyFont="1" applyFill="1" applyBorder="1" applyAlignment="1">
      <alignment horizontal="left" vertical="center"/>
    </xf>
    <xf numFmtId="0" fontId="93" fillId="0" borderId="0" xfId="868" applyFont="1" applyFill="1" applyBorder="1" applyAlignment="1" applyProtection="1">
      <alignment horizontal="left" vertical="center" wrapText="1"/>
    </xf>
    <xf numFmtId="2" fontId="93" fillId="0" borderId="0" xfId="868" applyNumberFormat="1" applyFont="1" applyFill="1" applyBorder="1" applyAlignment="1" applyProtection="1">
      <alignment horizontal="center" vertical="center"/>
    </xf>
    <xf numFmtId="0" fontId="93" fillId="0" borderId="0" xfId="868" applyFont="1" applyFill="1" applyBorder="1" applyAlignment="1" applyProtection="1">
      <alignment horizontal="right" vertical="center" wrapText="1"/>
    </xf>
    <xf numFmtId="0" fontId="93" fillId="0" borderId="0" xfId="868" applyFont="1" applyFill="1" applyProtection="1"/>
    <xf numFmtId="0" fontId="23" fillId="37" borderId="41" xfId="868" applyFont="1" applyFill="1" applyBorder="1" applyAlignment="1">
      <alignment vertical="center" wrapText="1"/>
    </xf>
    <xf numFmtId="164" fontId="22" fillId="39" borderId="41" xfId="2452" applyNumberFormat="1" applyFont="1" applyFill="1" applyBorder="1" applyAlignment="1">
      <alignment vertical="center" wrapText="1"/>
    </xf>
    <xf numFmtId="10" fontId="22" fillId="39" borderId="16" xfId="4" applyNumberFormat="1" applyFont="1" applyFill="1" applyBorder="1" applyAlignment="1">
      <alignment vertical="center" wrapText="1"/>
    </xf>
    <xf numFmtId="0" fontId="29" fillId="0" borderId="20" xfId="9" applyFont="1" applyFill="1" applyBorder="1" applyAlignment="1" applyProtection="1">
      <alignment vertical="center"/>
      <protection locked="0"/>
    </xf>
    <xf numFmtId="0" fontId="95" fillId="0" borderId="0" xfId="868" applyFont="1" applyFill="1" applyBorder="1" applyAlignment="1">
      <alignment horizontal="left" vertical="top"/>
    </xf>
    <xf numFmtId="0" fontId="19" fillId="0" borderId="0" xfId="868" quotePrefix="1" applyFont="1" applyFill="1" applyBorder="1" applyAlignment="1">
      <alignment vertical="center"/>
    </xf>
    <xf numFmtId="49" fontId="19" fillId="34" borderId="13" xfId="868" applyNumberFormat="1" applyFont="1" applyFill="1" applyBorder="1" applyAlignment="1" applyProtection="1">
      <alignment vertical="center"/>
      <protection hidden="1"/>
    </xf>
    <xf numFmtId="0" fontId="95" fillId="0" borderId="0" xfId="868" applyFont="1" applyFill="1" applyBorder="1" applyAlignment="1">
      <alignment horizontal="left" vertical="center"/>
    </xf>
    <xf numFmtId="0" fontId="95" fillId="0" borderId="0" xfId="868" applyFont="1" applyFill="1" applyBorder="1" applyAlignment="1">
      <alignment horizontal="left" vertical="center" wrapText="1"/>
    </xf>
    <xf numFmtId="0" fontId="96" fillId="106" borderId="42" xfId="868" applyFont="1" applyFill="1" applyBorder="1" applyAlignment="1">
      <alignment vertical="center" wrapText="1"/>
    </xf>
    <xf numFmtId="0" fontId="96" fillId="106" borderId="49" xfId="868" applyFont="1" applyFill="1" applyBorder="1" applyAlignment="1">
      <alignment vertical="center" wrapText="1"/>
    </xf>
    <xf numFmtId="0" fontId="96" fillId="106" borderId="44" xfId="868" applyFont="1" applyFill="1" applyBorder="1" applyAlignment="1">
      <alignment horizontal="center" vertical="center" wrapText="1"/>
    </xf>
    <xf numFmtId="0" fontId="96" fillId="106" borderId="50" xfId="868" applyFont="1" applyFill="1" applyBorder="1" applyAlignment="1">
      <alignment horizontal="center" vertical="center" wrapText="1"/>
    </xf>
    <xf numFmtId="0" fontId="96" fillId="106" borderId="45" xfId="868" applyFont="1" applyFill="1" applyBorder="1" applyAlignment="1">
      <alignment horizontal="center" vertical="center" wrapText="1"/>
    </xf>
    <xf numFmtId="0" fontId="96" fillId="106" borderId="47" xfId="868" applyFont="1" applyFill="1" applyBorder="1" applyAlignment="1">
      <alignment horizontal="center" vertical="center" wrapText="1"/>
    </xf>
    <xf numFmtId="0" fontId="96" fillId="106" borderId="51" xfId="868" applyFont="1" applyFill="1" applyBorder="1" applyAlignment="1">
      <alignment horizontal="center" vertical="center" wrapText="1"/>
    </xf>
    <xf numFmtId="0" fontId="96" fillId="106" borderId="48" xfId="868" applyFont="1" applyFill="1" applyBorder="1" applyAlignment="1">
      <alignment horizontal="center" vertical="center" wrapText="1"/>
    </xf>
    <xf numFmtId="0" fontId="92" fillId="107" borderId="0" xfId="805" applyFont="1" applyFill="1" applyBorder="1" applyAlignment="1" applyProtection="1">
      <alignment horizontal="center" vertical="center"/>
    </xf>
    <xf numFmtId="0" fontId="97" fillId="107" borderId="0" xfId="800" applyFont="1" applyFill="1" applyBorder="1" applyAlignment="1" applyProtection="1">
      <alignment horizontal="center" vertical="center"/>
    </xf>
    <xf numFmtId="10" fontId="98" fillId="107" borderId="0" xfId="805" applyNumberFormat="1" applyFont="1" applyFill="1" applyBorder="1" applyAlignment="1" applyProtection="1">
      <alignment horizontal="center" vertical="center"/>
    </xf>
    <xf numFmtId="0" fontId="97" fillId="0" borderId="0" xfId="800" applyFont="1" applyFill="1" applyBorder="1" applyAlignment="1" applyProtection="1">
      <alignment horizontal="center" vertical="center"/>
    </xf>
    <xf numFmtId="0" fontId="27" fillId="0" borderId="41" xfId="7" applyFont="1" applyFill="1" applyBorder="1" applyAlignment="1">
      <alignment horizontal="left" vertical="top" wrapText="1"/>
    </xf>
    <xf numFmtId="43" fontId="22" fillId="0" borderId="41" xfId="6" applyFont="1" applyFill="1" applyBorder="1" applyAlignment="1">
      <alignment horizontal="center" vertical="center" wrapText="1"/>
    </xf>
    <xf numFmtId="0" fontId="92" fillId="0" borderId="0" xfId="805" applyFont="1" applyFill="1" applyBorder="1" applyAlignment="1" applyProtection="1">
      <alignment horizontal="center" vertical="center"/>
    </xf>
    <xf numFmtId="10" fontId="98" fillId="0" borderId="0" xfId="805" applyNumberFormat="1" applyFont="1" applyFill="1" applyBorder="1" applyAlignment="1" applyProtection="1">
      <alignment horizontal="center" vertical="center"/>
    </xf>
    <xf numFmtId="0" fontId="92" fillId="0" borderId="0" xfId="873" applyFont="1" applyFill="1" applyBorder="1" applyAlignment="1" applyProtection="1">
      <alignment horizontal="center" vertical="center"/>
      <protection hidden="1"/>
    </xf>
    <xf numFmtId="0" fontId="98" fillId="0" borderId="0" xfId="868" applyFont="1" applyFill="1" applyBorder="1" applyAlignment="1" applyProtection="1">
      <alignment horizontal="center" vertical="center"/>
      <protection hidden="1"/>
    </xf>
    <xf numFmtId="10" fontId="99" fillId="0" borderId="0" xfId="959" applyNumberFormat="1" applyFont="1" applyFill="1" applyBorder="1" applyAlignment="1" applyProtection="1">
      <alignment horizontal="center" vertical="center"/>
      <protection hidden="1"/>
    </xf>
    <xf numFmtId="0" fontId="22" fillId="0" borderId="10" xfId="868" applyFont="1" applyFill="1" applyBorder="1" applyAlignment="1">
      <alignment horizontal="center" vertical="center" wrapText="1"/>
    </xf>
    <xf numFmtId="0" fontId="95" fillId="103" borderId="0" xfId="868" applyFont="1" applyFill="1" applyBorder="1" applyAlignment="1">
      <alignment horizontal="left" vertical="center" wrapText="1"/>
    </xf>
    <xf numFmtId="0" fontId="92" fillId="103" borderId="0" xfId="805" applyFont="1" applyFill="1" applyBorder="1" applyAlignment="1" applyProtection="1">
      <alignment horizontal="center" vertical="center"/>
    </xf>
    <xf numFmtId="0" fontId="97" fillId="103" borderId="0" xfId="800" applyFont="1" applyFill="1" applyBorder="1" applyAlignment="1" applyProtection="1">
      <alignment horizontal="center" vertical="center"/>
    </xf>
    <xf numFmtId="10" fontId="98" fillId="103" borderId="0" xfId="805" applyNumberFormat="1" applyFont="1" applyFill="1" applyBorder="1" applyAlignment="1" applyProtection="1">
      <alignment horizontal="center" vertical="center"/>
    </xf>
    <xf numFmtId="0" fontId="95" fillId="103" borderId="0" xfId="868" applyFont="1" applyFill="1" applyBorder="1" applyAlignment="1">
      <alignment horizontal="left" vertical="center"/>
    </xf>
    <xf numFmtId="43" fontId="25" fillId="0" borderId="0" xfId="868" applyNumberFormat="1" applyFill="1" applyBorder="1" applyAlignment="1">
      <alignment vertical="center" wrapText="1"/>
    </xf>
    <xf numFmtId="0" fontId="25" fillId="0" borderId="0" xfId="868" applyFont="1" applyFill="1" applyBorder="1" applyAlignment="1">
      <alignment vertical="center"/>
    </xf>
    <xf numFmtId="0" fontId="25" fillId="0" borderId="0" xfId="868" applyFill="1" applyBorder="1" applyAlignment="1">
      <alignment vertical="center" wrapText="1"/>
    </xf>
    <xf numFmtId="0" fontId="29" fillId="0" borderId="21" xfId="9" applyFont="1" applyFill="1" applyBorder="1" applyAlignment="1" applyProtection="1">
      <alignment horizontal="center" vertical="center" wrapText="1"/>
      <protection locked="0"/>
    </xf>
    <xf numFmtId="0" fontId="29" fillId="0" borderId="17" xfId="5" applyFont="1" applyFill="1" applyBorder="1" applyAlignment="1" applyProtection="1">
      <alignment vertical="center" wrapText="1"/>
    </xf>
    <xf numFmtId="0" fontId="29" fillId="0" borderId="21" xfId="9" applyFont="1" applyFill="1" applyBorder="1" applyAlignment="1" applyProtection="1">
      <alignment horizontal="left" vertical="center" wrapText="1"/>
      <protection locked="0"/>
    </xf>
    <xf numFmtId="0" fontId="29" fillId="0" borderId="14" xfId="9" applyFont="1" applyFill="1" applyBorder="1" applyAlignment="1" applyProtection="1">
      <alignment horizontal="left" vertical="center" wrapText="1"/>
      <protection locked="0"/>
    </xf>
    <xf numFmtId="0" fontId="29" fillId="0" borderId="10" xfId="9" applyFont="1" applyFill="1" applyBorder="1" applyAlignment="1" applyProtection="1">
      <alignment vertical="center" wrapText="1"/>
      <protection locked="0"/>
    </xf>
    <xf numFmtId="0" fontId="29" fillId="0" borderId="0" xfId="5" applyFont="1" applyFill="1" applyBorder="1" applyAlignment="1" applyProtection="1">
      <alignment vertical="center" wrapText="1"/>
    </xf>
    <xf numFmtId="0" fontId="29" fillId="0" borderId="22" xfId="9" applyFont="1" applyFill="1" applyBorder="1" applyAlignment="1" applyProtection="1">
      <alignment horizontal="center" vertical="center" wrapText="1"/>
      <protection locked="0"/>
    </xf>
    <xf numFmtId="0" fontId="29" fillId="0" borderId="10" xfId="5" applyFont="1" applyFill="1" applyBorder="1" applyAlignment="1" applyProtection="1">
      <alignment vertical="center" wrapText="1"/>
    </xf>
    <xf numFmtId="0" fontId="27" fillId="0" borderId="0" xfId="7" applyFont="1"/>
    <xf numFmtId="0" fontId="22" fillId="0" borderId="0" xfId="7" applyFont="1"/>
    <xf numFmtId="0" fontId="22" fillId="0" borderId="0" xfId="7" applyFont="1" applyFill="1" applyBorder="1"/>
    <xf numFmtId="0" fontId="100" fillId="0" borderId="0" xfId="0" applyFont="1" applyAlignment="1" applyProtection="1">
      <alignment vertical="center"/>
    </xf>
    <xf numFmtId="0" fontId="22" fillId="0" borderId="0" xfId="7" applyFont="1" applyAlignment="1"/>
    <xf numFmtId="0" fontId="22" fillId="0" borderId="10" xfId="7" applyFont="1" applyBorder="1" applyAlignment="1"/>
    <xf numFmtId="0" fontId="30" fillId="0" borderId="52" xfId="7" applyFont="1" applyBorder="1" applyAlignment="1">
      <alignment horizontal="left" vertical="top" wrapText="1"/>
    </xf>
    <xf numFmtId="0" fontId="27" fillId="0" borderId="56" xfId="7" applyFont="1" applyBorder="1" applyAlignment="1">
      <alignment horizontal="left" vertical="top" wrapText="1"/>
    </xf>
    <xf numFmtId="0" fontId="30" fillId="0" borderId="57" xfId="7" applyFont="1" applyBorder="1" applyAlignment="1">
      <alignment horizontal="left" vertical="top" wrapText="1"/>
    </xf>
    <xf numFmtId="2" fontId="103" fillId="34" borderId="0" xfId="0" applyNumberFormat="1" applyFont="1" applyFill="1" applyBorder="1" applyAlignment="1" applyProtection="1">
      <alignment horizontal="center" vertical="center" wrapText="1"/>
    </xf>
    <xf numFmtId="164" fontId="104" fillId="34" borderId="0" xfId="2452" applyFont="1" applyFill="1" applyBorder="1" applyAlignment="1" applyProtection="1">
      <alignment vertical="center" wrapText="1"/>
    </xf>
    <xf numFmtId="0" fontId="104" fillId="34" borderId="14" xfId="0" applyFont="1" applyFill="1" applyBorder="1" applyAlignment="1" applyProtection="1">
      <alignment vertical="center" wrapText="1"/>
    </xf>
    <xf numFmtId="176" fontId="84" fillId="0" borderId="58" xfId="7" applyNumberFormat="1" applyFont="1" applyBorder="1" applyAlignment="1">
      <alignment vertical="top" wrapText="1"/>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4" fontId="22" fillId="109" borderId="59" xfId="7" applyNumberFormat="1" applyFont="1" applyFill="1" applyBorder="1" applyAlignment="1">
      <alignment horizontal="right" vertical="top"/>
    </xf>
    <xf numFmtId="0" fontId="1" fillId="0" borderId="0" xfId="798" applyFont="1"/>
    <xf numFmtId="10" fontId="95" fillId="0" borderId="0" xfId="952" applyNumberFormat="1" applyFont="1"/>
    <xf numFmtId="10" fontId="95" fillId="0" borderId="41" xfId="952" applyNumberFormat="1" applyFont="1" applyBorder="1" applyAlignment="1">
      <alignment vertical="center"/>
    </xf>
    <xf numFmtId="10" fontId="83" fillId="0" borderId="41" xfId="952" applyNumberFormat="1" applyFont="1" applyBorder="1" applyAlignment="1">
      <alignment vertical="center"/>
    </xf>
    <xf numFmtId="0" fontId="1" fillId="0" borderId="0" xfId="798" applyFont="1" applyAlignment="1">
      <alignment horizontal="center" vertical="center"/>
    </xf>
    <xf numFmtId="10" fontId="1" fillId="0" borderId="0" xfId="798" applyNumberFormat="1" applyFont="1" applyAlignment="1">
      <alignment horizontal="center"/>
    </xf>
    <xf numFmtId="10" fontId="95" fillId="0" borderId="41" xfId="952" applyNumberFormat="1" applyFont="1" applyBorder="1" applyAlignment="1">
      <alignment horizontal="center" vertical="center"/>
    </xf>
    <xf numFmtId="10" fontId="83" fillId="0" borderId="41" xfId="952" applyNumberFormat="1" applyFont="1" applyFill="1" applyBorder="1" applyAlignment="1">
      <alignment vertical="center"/>
    </xf>
    <xf numFmtId="4" fontId="1" fillId="0" borderId="0" xfId="798" applyNumberFormat="1" applyFont="1"/>
    <xf numFmtId="43" fontId="69" fillId="103" borderId="41" xfId="1984" applyFont="1" applyFill="1" applyBorder="1" applyAlignment="1">
      <alignment horizontal="center" vertical="center"/>
    </xf>
    <xf numFmtId="43" fontId="83" fillId="0" borderId="41" xfId="1984" applyFont="1" applyFill="1" applyBorder="1" applyAlignment="1">
      <alignment horizontal="center" vertical="center"/>
    </xf>
    <xf numFmtId="43" fontId="69" fillId="0" borderId="41" xfId="1984" applyFont="1" applyFill="1" applyBorder="1" applyAlignment="1">
      <alignment horizontal="center" vertical="center"/>
    </xf>
    <xf numFmtId="43" fontId="83" fillId="103" borderId="41" xfId="1984" applyFont="1" applyFill="1" applyBorder="1" applyAlignment="1">
      <alignment horizontal="center" vertical="center"/>
    </xf>
    <xf numFmtId="177" fontId="98" fillId="0" borderId="0" xfId="2279" applyNumberFormat="1" applyFont="1"/>
    <xf numFmtId="43" fontId="16" fillId="0" borderId="41" xfId="1984" applyFont="1" applyBorder="1" applyAlignment="1">
      <alignment vertical="center"/>
    </xf>
    <xf numFmtId="9" fontId="16" fillId="0" borderId="41" xfId="952" applyNumberFormat="1" applyFont="1" applyBorder="1" applyAlignment="1">
      <alignment horizontal="center" vertical="center"/>
    </xf>
    <xf numFmtId="10" fontId="16" fillId="0" borderId="41" xfId="952" applyNumberFormat="1" applyFont="1" applyBorder="1" applyAlignment="1">
      <alignment vertical="center"/>
    </xf>
    <xf numFmtId="10" fontId="1" fillId="0" borderId="41" xfId="952" applyNumberFormat="1" applyFont="1" applyBorder="1" applyAlignment="1">
      <alignment vertical="center"/>
    </xf>
    <xf numFmtId="4" fontId="16" fillId="0" borderId="12" xfId="798" applyNumberFormat="1" applyFont="1" applyBorder="1" applyAlignment="1">
      <alignment vertical="center"/>
    </xf>
    <xf numFmtId="0" fontId="1" fillId="0" borderId="0" xfId="798" applyFont="1" applyBorder="1"/>
    <xf numFmtId="10" fontId="95" fillId="0" borderId="0" xfId="952" applyNumberFormat="1" applyFont="1" applyBorder="1"/>
    <xf numFmtId="4" fontId="22" fillId="0" borderId="0" xfId="5" applyNumberFormat="1" applyFont="1" applyBorder="1" applyAlignment="1" applyProtection="1">
      <alignment horizontal="center" vertical="center"/>
    </xf>
    <xf numFmtId="0" fontId="22" fillId="0" borderId="0" xfId="5" applyFont="1" applyBorder="1" applyAlignment="1" applyProtection="1">
      <alignment vertical="center"/>
    </xf>
    <xf numFmtId="10" fontId="22" fillId="0" borderId="0" xfId="4" applyNumberFormat="1" applyFont="1" applyBorder="1" applyAlignment="1" applyProtection="1">
      <alignment vertical="center"/>
    </xf>
    <xf numFmtId="0" fontId="92" fillId="0" borderId="0" xfId="797" applyFont="1" applyFill="1" applyBorder="1" applyAlignment="1">
      <alignment vertical="center"/>
    </xf>
    <xf numFmtId="0" fontId="1" fillId="0" borderId="0" xfId="798" applyFont="1" applyFill="1" applyBorder="1"/>
    <xf numFmtId="0" fontId="29" fillId="39" borderId="11" xfId="9" applyFont="1" applyFill="1" applyBorder="1" applyAlignment="1" applyProtection="1">
      <alignment vertical="center"/>
    </xf>
    <xf numFmtId="0" fontId="29" fillId="39" borderId="12" xfId="9" applyFont="1" applyFill="1" applyBorder="1" applyAlignment="1" applyProtection="1">
      <alignment vertical="center"/>
    </xf>
    <xf numFmtId="10" fontId="95" fillId="0" borderId="0" xfId="952" applyNumberFormat="1" applyFont="1" applyFill="1" applyBorder="1"/>
    <xf numFmtId="0" fontId="29" fillId="0" borderId="20" xfId="9" applyFont="1" applyFill="1" applyBorder="1" applyAlignment="1" applyProtection="1">
      <alignment horizontal="center" vertical="center" wrapText="1"/>
      <protection locked="0"/>
    </xf>
    <xf numFmtId="0" fontId="25" fillId="0" borderId="0" xfId="868" applyFill="1" applyBorder="1" applyAlignment="1">
      <alignment horizontal="right" vertical="center" wrapText="1"/>
    </xf>
    <xf numFmtId="10" fontId="25" fillId="0" borderId="0" xfId="4" applyNumberFormat="1" applyFont="1" applyFill="1" applyBorder="1" applyAlignment="1">
      <alignment vertical="center" wrapText="1"/>
    </xf>
    <xf numFmtId="10" fontId="25" fillId="0" borderId="0" xfId="4" applyNumberFormat="1" applyFont="1" applyFill="1" applyBorder="1" applyAlignment="1">
      <alignment horizontal="left" vertical="center"/>
    </xf>
    <xf numFmtId="0" fontId="1" fillId="0" borderId="20" xfId="798" applyFont="1" applyBorder="1"/>
    <xf numFmtId="0" fontId="1" fillId="0" borderId="18" xfId="798" applyFont="1" applyBorder="1"/>
    <xf numFmtId="0" fontId="1" fillId="0" borderId="22" xfId="798" applyFont="1" applyBorder="1"/>
    <xf numFmtId="0" fontId="1" fillId="0" borderId="19" xfId="798" applyFont="1" applyBorder="1"/>
    <xf numFmtId="0" fontId="20" fillId="0" borderId="11" xfId="868" quotePrefix="1" applyFont="1" applyBorder="1" applyAlignment="1">
      <alignment vertical="center"/>
    </xf>
    <xf numFmtId="49" fontId="19" fillId="34" borderId="12" xfId="868" quotePrefix="1" applyNumberFormat="1" applyFont="1" applyFill="1" applyBorder="1" applyAlignment="1" applyProtection="1">
      <alignment vertical="center"/>
      <protection hidden="1"/>
    </xf>
    <xf numFmtId="0" fontId="20" fillId="0" borderId="21" xfId="868" applyFont="1" applyBorder="1" applyAlignment="1">
      <alignment vertical="center"/>
    </xf>
    <xf numFmtId="49" fontId="19" fillId="34" borderId="14" xfId="868" applyNumberFormat="1" applyFont="1" applyFill="1" applyBorder="1" applyAlignment="1" applyProtection="1">
      <alignment vertical="center"/>
      <protection hidden="1"/>
    </xf>
    <xf numFmtId="0" fontId="20" fillId="0" borderId="11" xfId="868" applyFont="1" applyBorder="1" applyAlignment="1">
      <alignment vertical="center"/>
    </xf>
    <xf numFmtId="49" fontId="19" fillId="34" borderId="12" xfId="868" applyNumberFormat="1" applyFont="1" applyFill="1" applyBorder="1" applyAlignment="1" applyProtection="1">
      <alignment vertical="center"/>
      <protection hidden="1"/>
    </xf>
    <xf numFmtId="0" fontId="20" fillId="0" borderId="22" xfId="868" applyFont="1" applyBorder="1" applyAlignment="1">
      <alignment vertical="center"/>
    </xf>
    <xf numFmtId="49" fontId="19" fillId="34" borderId="19" xfId="868" applyNumberFormat="1" applyFont="1" applyFill="1" applyBorder="1" applyAlignment="1" applyProtection="1">
      <alignment vertical="center"/>
      <protection hidden="1"/>
    </xf>
    <xf numFmtId="0" fontId="96" fillId="106" borderId="41" xfId="868" applyFont="1" applyFill="1" applyBorder="1" applyAlignment="1">
      <alignment vertical="center" wrapText="1"/>
    </xf>
    <xf numFmtId="0" fontId="96" fillId="106" borderId="63" xfId="868" applyFont="1" applyFill="1" applyBorder="1" applyAlignment="1">
      <alignment horizontal="center" vertical="center" wrapText="1"/>
    </xf>
    <xf numFmtId="0" fontId="92" fillId="0" borderId="41" xfId="805" applyFont="1" applyFill="1" applyBorder="1" applyAlignment="1" applyProtection="1">
      <alignment horizontal="center" vertical="center" wrapText="1"/>
    </xf>
    <xf numFmtId="0" fontId="96" fillId="106" borderId="41" xfId="868" applyFont="1" applyFill="1" applyBorder="1" applyAlignment="1">
      <alignment horizontal="center" vertical="center" wrapText="1"/>
    </xf>
    <xf numFmtId="0" fontId="96" fillId="106" borderId="18" xfId="868" applyFont="1" applyFill="1" applyBorder="1" applyAlignment="1">
      <alignment horizontal="center" vertical="center" wrapText="1"/>
    </xf>
    <xf numFmtId="0" fontId="96" fillId="106" borderId="17" xfId="868" applyFont="1" applyFill="1" applyBorder="1" applyAlignment="1">
      <alignment horizontal="center" vertical="center" wrapText="1"/>
    </xf>
    <xf numFmtId="0" fontId="96" fillId="106" borderId="15" xfId="868" applyFont="1" applyFill="1" applyBorder="1" applyAlignment="1">
      <alignment horizontal="center" vertical="center" wrapText="1"/>
    </xf>
    <xf numFmtId="0" fontId="96" fillId="106" borderId="19" xfId="868" applyFont="1" applyFill="1" applyBorder="1" applyAlignment="1">
      <alignment horizontal="center" vertical="center" wrapText="1"/>
    </xf>
    <xf numFmtId="0" fontId="96" fillId="106" borderId="10" xfId="868" applyFont="1" applyFill="1" applyBorder="1" applyAlignment="1">
      <alignment horizontal="center" vertical="center" wrapText="1"/>
    </xf>
    <xf numFmtId="10" fontId="96" fillId="106" borderId="16" xfId="4" applyNumberFormat="1" applyFont="1" applyFill="1" applyBorder="1" applyAlignment="1">
      <alignment horizontal="center" vertical="center" wrapText="1"/>
    </xf>
    <xf numFmtId="0" fontId="96" fillId="106" borderId="16" xfId="868" applyFont="1" applyFill="1" applyBorder="1" applyAlignment="1">
      <alignment horizontal="center" vertical="center" wrapText="1"/>
    </xf>
    <xf numFmtId="0" fontId="92" fillId="107" borderId="41" xfId="805" applyFont="1" applyFill="1" applyBorder="1" applyAlignment="1" applyProtection="1">
      <alignment horizontal="center" vertical="center"/>
    </xf>
    <xf numFmtId="0" fontId="97" fillId="107" borderId="41" xfId="800" applyFont="1" applyFill="1" applyBorder="1" applyAlignment="1" applyProtection="1">
      <alignment horizontal="center" vertical="center"/>
    </xf>
    <xf numFmtId="10" fontId="98" fillId="107" borderId="41" xfId="805" applyNumberFormat="1" applyFont="1" applyFill="1" applyBorder="1" applyAlignment="1" applyProtection="1">
      <alignment horizontal="center" vertical="center"/>
    </xf>
    <xf numFmtId="0" fontId="92" fillId="105" borderId="41" xfId="805" applyFont="1" applyFill="1" applyBorder="1" applyAlignment="1" applyProtection="1">
      <alignment horizontal="center" vertical="center"/>
    </xf>
    <xf numFmtId="10" fontId="98" fillId="105" borderId="41" xfId="805" applyNumberFormat="1" applyFont="1" applyFill="1" applyBorder="1" applyAlignment="1" applyProtection="1">
      <alignment horizontal="center" vertical="center"/>
    </xf>
    <xf numFmtId="0" fontId="92" fillId="0" borderId="41" xfId="805" applyFont="1" applyFill="1" applyBorder="1" applyAlignment="1" applyProtection="1">
      <alignment horizontal="center" vertical="center"/>
    </xf>
    <xf numFmtId="10" fontId="98" fillId="0" borderId="41" xfId="805" applyNumberFormat="1" applyFont="1" applyFill="1" applyBorder="1" applyAlignment="1" applyProtection="1">
      <alignment horizontal="center" vertical="center"/>
    </xf>
    <xf numFmtId="0" fontId="92" fillId="0" borderId="41" xfId="873" applyFont="1" applyFill="1" applyBorder="1" applyAlignment="1" applyProtection="1">
      <alignment horizontal="center" vertical="center"/>
      <protection hidden="1"/>
    </xf>
    <xf numFmtId="0" fontId="98" fillId="0" borderId="41" xfId="868" applyFont="1" applyFill="1" applyBorder="1" applyAlignment="1" applyProtection="1">
      <alignment horizontal="center" vertical="center"/>
      <protection hidden="1"/>
    </xf>
    <xf numFmtId="10" fontId="99" fillId="0" borderId="41" xfId="959" applyNumberFormat="1" applyFont="1" applyFill="1" applyBorder="1" applyAlignment="1" applyProtection="1">
      <alignment horizontal="center" vertical="center"/>
      <protection hidden="1"/>
    </xf>
    <xf numFmtId="0" fontId="25" fillId="103" borderId="0" xfId="868" applyFill="1" applyBorder="1" applyAlignment="1">
      <alignment horizontal="left" vertical="center"/>
    </xf>
    <xf numFmtId="0" fontId="94" fillId="0" borderId="0" xfId="868" applyFont="1" applyFill="1" applyBorder="1" applyAlignment="1">
      <alignment vertical="center"/>
    </xf>
    <xf numFmtId="0" fontId="94" fillId="0" borderId="0" xfId="868" applyFont="1" applyFill="1" applyBorder="1" applyAlignment="1">
      <alignment vertical="center" wrapText="1"/>
    </xf>
    <xf numFmtId="0" fontId="29" fillId="39" borderId="13" xfId="5" applyFont="1" applyFill="1" applyBorder="1" applyAlignment="1" applyProtection="1">
      <alignment horizontal="center" vertical="center"/>
    </xf>
    <xf numFmtId="0" fontId="25" fillId="0" borderId="0" xfId="868" applyFill="1" applyBorder="1" applyAlignment="1">
      <alignment horizontal="center" vertical="center"/>
    </xf>
    <xf numFmtId="0" fontId="25" fillId="0" borderId="0" xfId="868" applyFill="1" applyBorder="1" applyAlignment="1">
      <alignment horizontal="right" vertical="center"/>
    </xf>
    <xf numFmtId="0" fontId="20" fillId="0" borderId="41" xfId="868" quotePrefix="1" applyFont="1" applyBorder="1" applyAlignment="1">
      <alignment horizontal="right" vertical="center"/>
    </xf>
    <xf numFmtId="0" fontId="20" fillId="0" borderId="41" xfId="868" applyFont="1" applyBorder="1" applyAlignment="1">
      <alignment horizontal="right" vertical="center"/>
    </xf>
    <xf numFmtId="0" fontId="99" fillId="0" borderId="0" xfId="873" applyFont="1" applyAlignment="1">
      <alignment vertical="center"/>
    </xf>
    <xf numFmtId="0" fontId="69" fillId="0" borderId="0" xfId="873" applyFont="1" applyAlignment="1">
      <alignment vertical="center"/>
    </xf>
    <xf numFmtId="178" fontId="69" fillId="0" borderId="0" xfId="873" applyNumberFormat="1" applyFont="1" applyAlignment="1">
      <alignment horizontal="left" vertical="center"/>
    </xf>
    <xf numFmtId="0" fontId="108" fillId="0" borderId="0" xfId="873" applyFont="1" applyFill="1" applyAlignment="1">
      <alignment horizontal="center" vertical="center"/>
    </xf>
    <xf numFmtId="0" fontId="69" fillId="0" borderId="0" xfId="873" applyFont="1" applyAlignment="1">
      <alignment horizontal="left" vertical="center"/>
    </xf>
    <xf numFmtId="0" fontId="29" fillId="0" borderId="15" xfId="9" applyFont="1" applyFill="1" applyBorder="1" applyAlignment="1" applyProtection="1">
      <alignment horizontal="center" vertical="center" wrapText="1"/>
      <protection locked="0"/>
    </xf>
    <xf numFmtId="0" fontId="29" fillId="0" borderId="46" xfId="9" applyFont="1" applyFill="1" applyBorder="1" applyAlignment="1" applyProtection="1">
      <alignment horizontal="center" vertical="center" wrapText="1"/>
      <protection locked="0"/>
    </xf>
    <xf numFmtId="0" fontId="29" fillId="0" borderId="16" xfId="9" applyFont="1" applyFill="1" applyBorder="1" applyAlignment="1" applyProtection="1">
      <alignment horizontal="center" vertical="center" wrapText="1"/>
      <protection locked="0"/>
    </xf>
    <xf numFmtId="0" fontId="69" fillId="0" borderId="15" xfId="873" applyFont="1" applyBorder="1"/>
    <xf numFmtId="0" fontId="69" fillId="0" borderId="21" xfId="873" applyFont="1" applyBorder="1"/>
    <xf numFmtId="0" fontId="69" fillId="0" borderId="14" xfId="873" applyFont="1" applyBorder="1"/>
    <xf numFmtId="0" fontId="69" fillId="0" borderId="46" xfId="873" applyFont="1" applyBorder="1"/>
    <xf numFmtId="0" fontId="69" fillId="0" borderId="16" xfId="873" applyFont="1" applyBorder="1"/>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center" vertical="top" wrapText="1"/>
    </xf>
    <xf numFmtId="176"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0" fontId="29" fillId="108" borderId="0" xfId="7" applyFont="1" applyFill="1" applyBorder="1" applyAlignment="1">
      <alignment horizontal="left" vertical="top" wrapText="1"/>
    </xf>
    <xf numFmtId="0" fontId="29" fillId="108" borderId="0" xfId="7" applyFont="1" applyFill="1" applyBorder="1" applyAlignment="1">
      <alignment horizontal="center" vertical="top" wrapText="1"/>
    </xf>
    <xf numFmtId="176"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xf>
    <xf numFmtId="176" fontId="22" fillId="0" borderId="57" xfId="7" applyNumberFormat="1" applyFont="1" applyFill="1" applyBorder="1" applyAlignment="1">
      <alignment horizontal="right"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27" fillId="0" borderId="41" xfId="7" applyFont="1" applyFill="1" applyBorder="1" applyAlignment="1">
      <alignment horizontal="center" vertical="center" wrapText="1"/>
    </xf>
    <xf numFmtId="43" fontId="92" fillId="0" borderId="0" xfId="805" applyNumberFormat="1" applyFont="1" applyFill="1" applyBorder="1" applyAlignment="1" applyProtection="1">
      <alignment horizontal="center" vertical="center"/>
    </xf>
    <xf numFmtId="0" fontId="27" fillId="0" borderId="57" xfId="7" quotePrefix="1" applyFont="1" applyFill="1" applyBorder="1" applyAlignment="1">
      <alignment horizontal="left" vertical="top" wrapText="1"/>
    </xf>
    <xf numFmtId="0" fontId="30" fillId="0" borderId="67" xfId="7" applyFont="1" applyBorder="1" applyAlignment="1">
      <alignment horizontal="left" vertical="top" wrapText="1"/>
    </xf>
    <xf numFmtId="0" fontId="30" fillId="0" borderId="68" xfId="7" applyFont="1" applyBorder="1" applyAlignment="1">
      <alignment horizontal="left" vertical="top" wrapText="1"/>
    </xf>
    <xf numFmtId="0" fontId="30" fillId="0" borderId="57" xfId="7" applyFont="1" applyBorder="1" applyAlignment="1">
      <alignment horizontal="center" vertical="top" wrapText="1"/>
    </xf>
    <xf numFmtId="176" fontId="84" fillId="0" borderId="57" xfId="7" applyNumberFormat="1" applyFont="1" applyBorder="1" applyAlignment="1">
      <alignment horizontal="right" vertical="top" wrapText="1"/>
    </xf>
    <xf numFmtId="4" fontId="84" fillId="0" borderId="57" xfId="7" applyNumberFormat="1" applyFont="1" applyBorder="1" applyAlignment="1">
      <alignment horizontal="right" vertical="top" wrapText="1"/>
    </xf>
    <xf numFmtId="4" fontId="84" fillId="0" borderId="59" xfId="7" applyNumberFormat="1" applyFont="1" applyBorder="1" applyAlignment="1">
      <alignment horizontal="right" vertical="top" wrapText="1"/>
    </xf>
    <xf numFmtId="4" fontId="22" fillId="0" borderId="57" xfId="7" applyNumberFormat="1" applyFont="1" applyBorder="1" applyAlignment="1">
      <alignment horizontal="right" vertical="top" wrapText="1"/>
    </xf>
    <xf numFmtId="4" fontId="20" fillId="0" borderId="13" xfId="2450" applyNumberFormat="1" applyFont="1" applyFill="1" applyBorder="1" applyAlignment="1" applyProtection="1">
      <alignment horizontal="center" vertical="center" wrapText="1"/>
    </xf>
    <xf numFmtId="0" fontId="22" fillId="0" borderId="10" xfId="0" applyFont="1" applyFill="1" applyBorder="1" applyAlignment="1" applyProtection="1">
      <alignment vertical="center" wrapText="1"/>
    </xf>
    <xf numFmtId="2" fontId="22" fillId="0" borderId="10" xfId="0" applyNumberFormat="1" applyFont="1" applyFill="1" applyBorder="1" applyAlignment="1">
      <alignment horizontal="center" vertical="center" wrapText="1"/>
    </xf>
    <xf numFmtId="0" fontId="22" fillId="0" borderId="11" xfId="5" applyFont="1" applyFill="1" applyBorder="1" applyAlignment="1" applyProtection="1">
      <alignment horizontal="center" vertical="center" wrapText="1"/>
    </xf>
    <xf numFmtId="49" fontId="19" fillId="0" borderId="13" xfId="1" applyNumberFormat="1" applyFont="1" applyFill="1" applyBorder="1" applyAlignment="1" applyProtection="1">
      <alignment vertical="center"/>
      <protection hidden="1"/>
    </xf>
    <xf numFmtId="49" fontId="19" fillId="34" borderId="13" xfId="1" applyNumberFormat="1" applyFont="1" applyFill="1" applyBorder="1" applyAlignment="1" applyProtection="1">
      <alignment horizontal="left" vertical="center"/>
      <protection hidden="1"/>
    </xf>
    <xf numFmtId="0" fontId="24" fillId="37" borderId="17" xfId="868" applyFont="1" applyFill="1" applyBorder="1" applyAlignment="1">
      <alignment vertical="center" wrapText="1"/>
    </xf>
    <xf numFmtId="0" fontId="24" fillId="37" borderId="0" xfId="868" applyFont="1" applyFill="1" applyBorder="1" applyAlignment="1">
      <alignment horizontal="center" vertical="center" wrapText="1"/>
    </xf>
    <xf numFmtId="0" fontId="24" fillId="37" borderId="10" xfId="868" applyFont="1" applyFill="1" applyBorder="1" applyAlignment="1">
      <alignment horizontal="center" vertical="top" wrapText="1"/>
    </xf>
    <xf numFmtId="165" fontId="23" fillId="38" borderId="13" xfId="3" applyNumberFormat="1" applyFont="1" applyFill="1" applyBorder="1" applyAlignment="1">
      <alignment horizontal="center" vertical="center"/>
    </xf>
    <xf numFmtId="165" fontId="23" fillId="38" borderId="13" xfId="2449" applyNumberFormat="1" applyFont="1" applyFill="1" applyBorder="1" applyAlignment="1">
      <alignment horizontal="center" vertical="center"/>
    </xf>
    <xf numFmtId="10" fontId="23" fillId="37" borderId="41" xfId="6" applyNumberFormat="1" applyFont="1" applyFill="1" applyBorder="1" applyAlignment="1">
      <alignment vertical="center" wrapText="1"/>
    </xf>
    <xf numFmtId="0" fontId="1" fillId="0" borderId="0" xfId="809"/>
    <xf numFmtId="0" fontId="23" fillId="111" borderId="13" xfId="3" applyNumberFormat="1" applyFont="1" applyFill="1" applyBorder="1" applyAlignment="1">
      <alignment horizontal="center" vertical="center"/>
    </xf>
    <xf numFmtId="0" fontId="23" fillId="111" borderId="13" xfId="3" applyNumberFormat="1" applyFont="1" applyFill="1" applyBorder="1" applyAlignment="1">
      <alignment horizontal="left" vertical="center"/>
    </xf>
    <xf numFmtId="165" fontId="23" fillId="111" borderId="13" xfId="3" applyNumberFormat="1" applyFont="1" applyFill="1" applyBorder="1" applyAlignment="1">
      <alignment horizontal="center" vertical="center"/>
    </xf>
    <xf numFmtId="49" fontId="19" fillId="34" borderId="19" xfId="1" applyNumberFormat="1" applyFont="1" applyFill="1" applyBorder="1" applyAlignment="1" applyProtection="1">
      <alignment horizontal="left" vertical="center"/>
      <protection hidden="1"/>
    </xf>
    <xf numFmtId="49" fontId="19" fillId="34" borderId="12" xfId="1" quotePrefix="1" applyNumberFormat="1" applyFont="1" applyFill="1" applyBorder="1" applyAlignment="1" applyProtection="1">
      <alignment vertical="center"/>
      <protection hidden="1"/>
    </xf>
    <xf numFmtId="49" fontId="19" fillId="34" borderId="12" xfId="1" applyNumberFormat="1" applyFont="1" applyFill="1" applyBorder="1" applyAlignment="1" applyProtection="1">
      <alignment vertical="center"/>
      <protection hidden="1"/>
    </xf>
    <xf numFmtId="0" fontId="23" fillId="0" borderId="13" xfId="3" applyNumberFormat="1" applyFont="1" applyFill="1" applyBorder="1" applyAlignment="1">
      <alignment horizontal="center" vertical="center"/>
    </xf>
    <xf numFmtId="0" fontId="23" fillId="0" borderId="13" xfId="3" applyNumberFormat="1" applyFont="1" applyFill="1" applyBorder="1" applyAlignment="1">
      <alignment horizontal="left" vertical="center"/>
    </xf>
    <xf numFmtId="165" fontId="23" fillId="0" borderId="13" xfId="3" applyNumberFormat="1" applyFont="1" applyFill="1" applyBorder="1" applyAlignment="1">
      <alignment horizontal="center" vertical="center"/>
    </xf>
    <xf numFmtId="0" fontId="22" fillId="35" borderId="13" xfId="3" applyNumberFormat="1" applyFont="1" applyFill="1" applyBorder="1" applyAlignment="1">
      <alignment horizontal="center" vertical="center"/>
    </xf>
    <xf numFmtId="0" fontId="22" fillId="35" borderId="17" xfId="3" applyNumberFormat="1" applyFont="1" applyFill="1" applyBorder="1" applyAlignment="1">
      <alignment horizontal="center" vertical="center"/>
    </xf>
    <xf numFmtId="0" fontId="22" fillId="35" borderId="17" xfId="3" applyNumberFormat="1" applyFont="1" applyFill="1" applyBorder="1" applyAlignment="1">
      <alignment horizontal="left" vertical="center"/>
    </xf>
    <xf numFmtId="0" fontId="22" fillId="0" borderId="13" xfId="0" applyFont="1" applyFill="1" applyBorder="1" applyAlignment="1">
      <alignment wrapText="1"/>
    </xf>
    <xf numFmtId="4" fontId="22" fillId="0" borderId="57" xfId="7" applyNumberFormat="1" applyFont="1" applyFill="1" applyBorder="1" applyAlignment="1">
      <alignment horizontal="right" vertical="top" wrapText="1"/>
    </xf>
    <xf numFmtId="0" fontId="30" fillId="0" borderId="56" xfId="7" applyFont="1" applyBorder="1" applyAlignment="1">
      <alignment horizontal="left" vertical="top" wrapText="1"/>
    </xf>
    <xf numFmtId="2" fontId="22" fillId="0" borderId="13" xfId="5" applyNumberFormat="1" applyFont="1" applyFill="1" applyBorder="1" applyAlignment="1" applyProtection="1">
      <alignment horizontal="center" vertical="center" wrapText="1"/>
    </xf>
    <xf numFmtId="0" fontId="22" fillId="0" borderId="0" xfId="0" applyFont="1" applyFill="1" applyBorder="1" applyAlignment="1">
      <alignment horizontal="center" vertical="center" wrapText="1"/>
    </xf>
    <xf numFmtId="0" fontId="30" fillId="0" borderId="61" xfId="7" applyFont="1" applyBorder="1" applyAlignment="1">
      <alignment vertical="top" wrapText="1"/>
    </xf>
    <xf numFmtId="0" fontId="79" fillId="0" borderId="61" xfId="7" applyFont="1" applyBorder="1" applyAlignment="1">
      <alignment vertical="top" wrapText="1"/>
    </xf>
    <xf numFmtId="0" fontId="79" fillId="0" borderId="69" xfId="7" applyFont="1" applyBorder="1" applyAlignment="1">
      <alignment vertical="top" wrapText="1"/>
    </xf>
    <xf numFmtId="0" fontId="22" fillId="0" borderId="10" xfId="1" applyFont="1" applyFill="1" applyBorder="1" applyAlignment="1">
      <alignment horizontal="center" vertical="center"/>
    </xf>
    <xf numFmtId="4" fontId="27" fillId="0" borderId="13" xfId="5" applyNumberFormat="1" applyFont="1" applyFill="1" applyBorder="1" applyAlignment="1" applyProtection="1">
      <alignment horizontal="center" vertical="center" wrapText="1"/>
    </xf>
    <xf numFmtId="180" fontId="22" fillId="0" borderId="57" xfId="7" applyNumberFormat="1" applyFont="1" applyBorder="1" applyAlignment="1">
      <alignment horizontal="right" vertical="top" wrapText="1"/>
    </xf>
    <xf numFmtId="181" fontId="22" fillId="0" borderId="57" xfId="7" applyNumberFormat="1" applyFont="1" applyBorder="1" applyAlignment="1">
      <alignment horizontal="right" vertical="top" wrapText="1"/>
    </xf>
    <xf numFmtId="0" fontId="27" fillId="0" borderId="56" xfId="7" applyFont="1" applyFill="1" applyBorder="1" applyAlignment="1">
      <alignment horizontal="left" vertical="top" wrapText="1"/>
    </xf>
    <xf numFmtId="0" fontId="22" fillId="0" borderId="41" xfId="7" applyFont="1" applyFill="1" applyBorder="1" applyAlignment="1">
      <alignment horizontal="center" vertical="center" wrapText="1"/>
    </xf>
    <xf numFmtId="0" fontId="27" fillId="0" borderId="0" xfId="7" applyFont="1" applyFill="1" applyBorder="1" applyAlignment="1">
      <alignment horizontal="right" vertical="top"/>
    </xf>
    <xf numFmtId="4" fontId="22" fillId="0" borderId="0" xfId="7" applyNumberFormat="1" applyFont="1" applyFill="1" applyBorder="1" applyAlignment="1">
      <alignment horizontal="right" vertical="top"/>
    </xf>
    <xf numFmtId="0" fontId="84" fillId="0" borderId="13" xfId="5" applyFont="1" applyFill="1" applyBorder="1" applyAlignment="1" applyProtection="1">
      <alignment horizontal="center" vertical="center" wrapText="1"/>
    </xf>
    <xf numFmtId="0" fontId="84" fillId="0" borderId="0" xfId="5" applyFont="1" applyFill="1" applyBorder="1" applyAlignment="1" applyProtection="1">
      <alignment horizontal="center" vertical="center" wrapText="1"/>
    </xf>
    <xf numFmtId="0" fontId="84" fillId="35" borderId="17" xfId="5" applyFont="1" applyFill="1" applyBorder="1" applyAlignment="1" applyProtection="1">
      <alignment horizontal="center" vertical="center" wrapText="1"/>
    </xf>
    <xf numFmtId="0" fontId="27" fillId="0" borderId="41" xfId="7" quotePrefix="1" applyFont="1" applyFill="1" applyBorder="1" applyAlignment="1">
      <alignment horizontal="left" vertical="top" wrapText="1"/>
    </xf>
    <xf numFmtId="0" fontId="110" fillId="103" borderId="13" xfId="5" applyFont="1" applyFill="1" applyBorder="1" applyAlignment="1" applyProtection="1">
      <alignment horizontal="center" vertical="center" wrapText="1"/>
    </xf>
    <xf numFmtId="0" fontId="27" fillId="0" borderId="10" xfId="7" applyFont="1" applyFill="1" applyBorder="1" applyAlignment="1">
      <alignment horizontal="left" vertical="top" wrapText="1"/>
    </xf>
    <xf numFmtId="0" fontId="27" fillId="0" borderId="13" xfId="7" applyFont="1" applyFill="1" applyBorder="1" applyAlignment="1">
      <alignment horizontal="left" vertical="top" wrapText="1"/>
    </xf>
    <xf numFmtId="0" fontId="22" fillId="0" borderId="41" xfId="868" applyFont="1" applyFill="1" applyBorder="1" applyAlignment="1">
      <alignment horizontal="center" vertical="center" wrapText="1"/>
    </xf>
    <xf numFmtId="0" fontId="30" fillId="0" borderId="52" xfId="7" applyFont="1" applyFill="1" applyBorder="1" applyAlignment="1">
      <alignment horizontal="left" vertical="top" wrapText="1"/>
    </xf>
    <xf numFmtId="0" fontId="30" fillId="0" borderId="57" xfId="806" applyFont="1" applyFill="1" applyBorder="1" applyAlignment="1">
      <alignment horizontal="center" vertical="top" wrapText="1"/>
    </xf>
    <xf numFmtId="0" fontId="30" fillId="0" borderId="65" xfId="7" applyFont="1" applyFill="1" applyBorder="1" applyAlignment="1">
      <alignment vertical="top" wrapText="1"/>
    </xf>
    <xf numFmtId="0" fontId="30" fillId="0" borderId="66" xfId="7" applyFont="1" applyFill="1" applyBorder="1" applyAlignment="1">
      <alignment vertical="top" wrapText="1"/>
    </xf>
    <xf numFmtId="181" fontId="22" fillId="0" borderId="57" xfId="7" applyNumberFormat="1" applyFont="1" applyFill="1" applyBorder="1" applyAlignment="1">
      <alignment horizontal="right" vertical="top" wrapText="1"/>
    </xf>
    <xf numFmtId="0" fontId="30" fillId="0" borderId="56" xfId="7" applyFont="1" applyFill="1" applyBorder="1" applyAlignment="1">
      <alignment vertical="top" wrapText="1"/>
    </xf>
    <xf numFmtId="0" fontId="27" fillId="0" borderId="57" xfId="7" applyFont="1" applyFill="1" applyBorder="1" applyAlignment="1">
      <alignment horizontal="right" vertical="top" wrapText="1"/>
    </xf>
    <xf numFmtId="0" fontId="27" fillId="0" borderId="59" xfId="7" applyFont="1" applyFill="1" applyBorder="1" applyAlignment="1">
      <alignment horizontal="right" vertical="top" wrapText="1"/>
    </xf>
    <xf numFmtId="0" fontId="30" fillId="0" borderId="57" xfId="7" applyFont="1" applyFill="1" applyBorder="1" applyAlignment="1">
      <alignment horizontal="left" vertical="top" wrapText="1"/>
    </xf>
    <xf numFmtId="0" fontId="30" fillId="0" borderId="57" xfId="7" applyFont="1" applyFill="1" applyBorder="1" applyAlignment="1">
      <alignment horizontal="center" vertical="top" wrapText="1"/>
    </xf>
    <xf numFmtId="176" fontId="84" fillId="0" borderId="57" xfId="7" applyNumberFormat="1" applyFont="1" applyFill="1" applyBorder="1" applyAlignment="1">
      <alignment horizontal="right" vertical="top" wrapText="1"/>
    </xf>
    <xf numFmtId="4" fontId="84" fillId="0" borderId="57" xfId="7" applyNumberFormat="1" applyFont="1" applyFill="1" applyBorder="1" applyAlignment="1">
      <alignment horizontal="right" vertical="top" wrapText="1"/>
    </xf>
    <xf numFmtId="4" fontId="84" fillId="0" borderId="59" xfId="7" applyNumberFormat="1" applyFont="1" applyFill="1" applyBorder="1" applyAlignment="1">
      <alignment horizontal="right" vertical="top" wrapText="1"/>
    </xf>
    <xf numFmtId="0" fontId="22" fillId="0" borderId="57" xfId="7" applyFont="1" applyFill="1" applyBorder="1" applyAlignment="1">
      <alignment horizontal="left" vertical="top" wrapText="1"/>
    </xf>
    <xf numFmtId="2" fontId="27" fillId="0" borderId="56" xfId="7" applyNumberFormat="1" applyFont="1" applyFill="1" applyBorder="1" applyAlignment="1">
      <alignment horizontal="right" vertical="top" wrapText="1"/>
    </xf>
    <xf numFmtId="183" fontId="27" fillId="0" borderId="56" xfId="7" applyNumberFormat="1" applyFont="1" applyFill="1" applyBorder="1" applyAlignment="1">
      <alignment horizontal="right" vertical="top" wrapText="1"/>
    </xf>
    <xf numFmtId="43" fontId="83" fillId="0" borderId="41" xfId="1984" applyFont="1" applyFill="1" applyBorder="1" applyAlignment="1">
      <alignment horizontal="center" vertical="center"/>
    </xf>
    <xf numFmtId="0" fontId="22" fillId="0" borderId="13" xfId="0" applyFont="1" applyFill="1" applyBorder="1" applyAlignment="1" applyProtection="1">
      <alignment horizontal="center" vertical="center" wrapText="1"/>
    </xf>
    <xf numFmtId="0" fontId="110" fillId="0" borderId="13" xfId="5" applyFont="1" applyFill="1" applyBorder="1" applyAlignment="1" applyProtection="1">
      <alignment horizontal="center" vertical="center" wrapText="1"/>
    </xf>
    <xf numFmtId="10" fontId="22" fillId="0" borderId="41" xfId="4" applyNumberFormat="1" applyFont="1" applyFill="1" applyBorder="1" applyAlignment="1">
      <alignment horizontal="center" vertical="center" wrapText="1"/>
    </xf>
    <xf numFmtId="0" fontId="110" fillId="0" borderId="17" xfId="5" applyFont="1" applyFill="1" applyBorder="1" applyAlignment="1" applyProtection="1">
      <alignment horizontal="center" vertical="center" wrapText="1"/>
    </xf>
    <xf numFmtId="0" fontId="110" fillId="0" borderId="0" xfId="5" applyFont="1" applyFill="1" applyBorder="1" applyAlignment="1" applyProtection="1">
      <alignment horizontal="center" vertical="center" wrapText="1"/>
    </xf>
    <xf numFmtId="0" fontId="22" fillId="0" borderId="41" xfId="7" applyFont="1" applyFill="1" applyBorder="1" applyAlignment="1">
      <alignment horizontal="left" vertical="top" wrapText="1"/>
    </xf>
    <xf numFmtId="0" fontId="22" fillId="0" borderId="41" xfId="868" applyFont="1" applyFill="1" applyBorder="1" applyAlignment="1" applyProtection="1">
      <alignment vertical="center" wrapText="1"/>
    </xf>
    <xf numFmtId="10" fontId="95" fillId="0" borderId="41" xfId="952" applyNumberFormat="1" applyFont="1" applyBorder="1" applyAlignment="1">
      <alignment horizontal="center" vertical="center"/>
    </xf>
    <xf numFmtId="43" fontId="83" fillId="0" borderId="41" xfId="1984" applyFont="1" applyFill="1" applyBorder="1" applyAlignment="1">
      <alignment horizontal="center" vertical="center"/>
    </xf>
    <xf numFmtId="0" fontId="22" fillId="0" borderId="41"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7" fillId="0" borderId="10" xfId="7" applyFont="1" applyFill="1" applyBorder="1" applyAlignment="1">
      <alignment horizontal="center" vertical="center" wrapText="1"/>
    </xf>
    <xf numFmtId="43" fontId="83" fillId="0" borderId="41" xfId="1984" applyFont="1" applyFill="1" applyBorder="1" applyAlignment="1">
      <alignment horizontal="center" vertical="center"/>
    </xf>
    <xf numFmtId="49" fontId="19" fillId="0" borderId="11" xfId="1" applyNumberFormat="1" applyFont="1" applyFill="1" applyBorder="1" applyAlignment="1" applyProtection="1">
      <alignment vertical="center"/>
      <protection hidden="1"/>
    </xf>
    <xf numFmtId="164" fontId="22" fillId="0" borderId="16" xfId="2452" applyNumberFormat="1" applyFont="1" applyFill="1" applyBorder="1" applyAlignment="1">
      <alignment vertical="center" wrapText="1"/>
    </xf>
    <xf numFmtId="164" fontId="22" fillId="0" borderId="41" xfId="2452" applyNumberFormat="1" applyFont="1" applyFill="1" applyBorder="1" applyAlignment="1">
      <alignment vertical="center" wrapText="1"/>
    </xf>
    <xf numFmtId="164" fontId="23" fillId="37" borderId="41" xfId="6" applyNumberFormat="1" applyFont="1" applyFill="1" applyBorder="1" applyAlignment="1">
      <alignment vertical="center" wrapText="1"/>
    </xf>
    <xf numFmtId="49" fontId="19" fillId="0" borderId="11" xfId="1" applyNumberFormat="1" applyFont="1" applyFill="1" applyBorder="1" applyAlignment="1" applyProtection="1">
      <alignment horizontal="left" vertical="center"/>
      <protection hidden="1"/>
    </xf>
    <xf numFmtId="0" fontId="98" fillId="0" borderId="0" xfId="868" applyFont="1" applyFill="1" applyBorder="1" applyAlignment="1">
      <alignment horizontal="left" vertical="top"/>
    </xf>
    <xf numFmtId="0" fontId="22" fillId="0" borderId="41" xfId="7" quotePrefix="1" applyFont="1" applyFill="1" applyBorder="1" applyAlignment="1">
      <alignment horizontal="left" vertical="top" wrapText="1"/>
    </xf>
    <xf numFmtId="0" fontId="22" fillId="0" borderId="0" xfId="0" applyFont="1" applyFill="1" applyBorder="1" applyAlignment="1" applyProtection="1">
      <alignment horizontal="center" vertical="center" wrapText="1"/>
    </xf>
    <xf numFmtId="49" fontId="22" fillId="34" borderId="0" xfId="5" applyNumberFormat="1" applyFont="1" applyFill="1" applyBorder="1" applyAlignment="1" applyProtection="1">
      <alignment horizontal="center" vertical="center"/>
    </xf>
    <xf numFmtId="0" fontId="22" fillId="34" borderId="0" xfId="0" applyFont="1" applyFill="1" applyBorder="1" applyAlignment="1" applyProtection="1">
      <alignment vertical="center" wrapText="1"/>
    </xf>
    <xf numFmtId="0" fontId="27" fillId="34" borderId="13" xfId="5" applyFont="1" applyFill="1" applyBorder="1" applyAlignment="1" applyProtection="1">
      <alignment horizontal="left" vertical="center" wrapText="1"/>
    </xf>
    <xf numFmtId="176" fontId="22" fillId="0" borderId="57" xfId="806" applyNumberFormat="1" applyFont="1" applyBorder="1" applyAlignment="1">
      <alignment horizontal="right" vertical="top" wrapText="1"/>
    </xf>
    <xf numFmtId="4" fontId="22" fillId="34" borderId="13" xfId="984" applyNumberFormat="1" applyFont="1" applyFill="1" applyBorder="1" applyAlignment="1">
      <alignment horizontal="center" vertical="center"/>
    </xf>
    <xf numFmtId="0" fontId="84" fillId="0" borderId="13" xfId="5" applyFont="1" applyFill="1" applyBorder="1" applyAlignment="1" applyProtection="1">
      <alignment horizontal="left" vertical="center" wrapText="1"/>
    </xf>
    <xf numFmtId="2" fontId="84" fillId="0" borderId="13" xfId="5" applyNumberFormat="1" applyFont="1" applyFill="1" applyBorder="1" applyAlignment="1" applyProtection="1">
      <alignment horizontal="center" vertical="center" wrapText="1"/>
    </xf>
    <xf numFmtId="165" fontId="84" fillId="0" borderId="13" xfId="6" applyNumberFormat="1" applyFont="1" applyFill="1" applyBorder="1" applyAlignment="1">
      <alignment horizontal="center" vertical="center" wrapText="1"/>
    </xf>
    <xf numFmtId="2" fontId="84" fillId="0" borderId="0" xfId="5" applyNumberFormat="1" applyFont="1" applyFill="1" applyBorder="1" applyAlignment="1" applyProtection="1">
      <alignment horizontal="center" vertical="center" wrapText="1"/>
    </xf>
    <xf numFmtId="165" fontId="84" fillId="0" borderId="0" xfId="6" applyNumberFormat="1" applyFont="1" applyFill="1" applyBorder="1" applyAlignment="1">
      <alignment horizontal="center" vertical="center" wrapText="1"/>
    </xf>
    <xf numFmtId="0" fontId="84" fillId="34" borderId="13" xfId="5" applyFont="1" applyFill="1" applyBorder="1" applyAlignment="1" applyProtection="1">
      <alignment horizontal="center" vertical="center" wrapText="1"/>
    </xf>
    <xf numFmtId="0" fontId="84" fillId="34" borderId="13" xfId="5" applyFont="1" applyFill="1" applyBorder="1" applyAlignment="1" applyProtection="1">
      <alignment horizontal="left" vertical="center" wrapText="1"/>
    </xf>
    <xf numFmtId="2" fontId="84" fillId="34" borderId="13" xfId="5" applyNumberFormat="1" applyFont="1" applyFill="1" applyBorder="1" applyAlignment="1" applyProtection="1">
      <alignment horizontal="center" vertical="center" wrapText="1"/>
    </xf>
    <xf numFmtId="165" fontId="84" fillId="34" borderId="13" xfId="6" applyNumberFormat="1" applyFont="1" applyFill="1" applyBorder="1" applyAlignment="1">
      <alignment horizontal="center" vertical="center" wrapText="1"/>
    </xf>
    <xf numFmtId="4" fontId="84" fillId="34" borderId="13" xfId="984" applyNumberFormat="1" applyFont="1" applyFill="1" applyBorder="1" applyAlignment="1">
      <alignment horizontal="center" vertical="center"/>
    </xf>
    <xf numFmtId="0" fontId="30" fillId="35" borderId="13" xfId="5" applyFont="1" applyFill="1" applyBorder="1" applyAlignment="1" applyProtection="1">
      <alignment horizontal="center" vertical="center" wrapText="1"/>
    </xf>
    <xf numFmtId="0" fontId="30" fillId="35" borderId="13" xfId="5" applyFont="1" applyFill="1" applyBorder="1" applyAlignment="1" applyProtection="1">
      <alignment horizontal="left" vertical="center" wrapText="1"/>
    </xf>
    <xf numFmtId="2" fontId="30" fillId="35" borderId="13" xfId="5" applyNumberFormat="1" applyFont="1" applyFill="1" applyBorder="1" applyAlignment="1" applyProtection="1">
      <alignment horizontal="center" vertical="center" wrapText="1"/>
    </xf>
    <xf numFmtId="0" fontId="23" fillId="38" borderId="0" xfId="3" applyNumberFormat="1" applyFont="1" applyFill="1" applyBorder="1" applyAlignment="1">
      <alignment horizontal="center" vertical="center"/>
    </xf>
    <xf numFmtId="0" fontId="23" fillId="38" borderId="0" xfId="3" applyNumberFormat="1" applyFont="1" applyFill="1" applyBorder="1" applyAlignment="1">
      <alignment horizontal="left" vertical="center"/>
    </xf>
    <xf numFmtId="0" fontId="22" fillId="0" borderId="10" xfId="0" applyFont="1" applyFill="1" applyBorder="1" applyAlignment="1">
      <alignment vertical="center" wrapText="1"/>
    </xf>
    <xf numFmtId="2" fontId="27" fillId="0" borderId="10" xfId="5" applyNumberFormat="1" applyFont="1" applyFill="1" applyBorder="1" applyAlignment="1" applyProtection="1">
      <alignment horizontal="center" vertical="center" wrapText="1"/>
    </xf>
    <xf numFmtId="0" fontId="22" fillId="35" borderId="13" xfId="5" applyFont="1" applyFill="1" applyBorder="1" applyAlignment="1" applyProtection="1">
      <alignment horizontal="center" vertical="center" wrapText="1"/>
    </xf>
    <xf numFmtId="0" fontId="22" fillId="35" borderId="13" xfId="5" applyFont="1" applyFill="1" applyBorder="1" applyAlignment="1" applyProtection="1">
      <alignment horizontal="left" vertical="center" wrapText="1"/>
    </xf>
    <xf numFmtId="2" fontId="22" fillId="35" borderId="13" xfId="5" applyNumberFormat="1" applyFont="1" applyFill="1" applyBorder="1" applyAlignment="1" applyProtection="1">
      <alignment horizontal="center" vertical="center" wrapText="1"/>
    </xf>
    <xf numFmtId="0" fontId="22" fillId="34" borderId="13" xfId="5" applyFont="1" applyFill="1" applyBorder="1" applyAlignment="1" applyProtection="1">
      <alignment horizontal="left" vertical="center" wrapText="1"/>
    </xf>
    <xf numFmtId="0" fontId="22" fillId="0" borderId="13" xfId="5" applyFont="1" applyFill="1" applyBorder="1" applyAlignment="1" applyProtection="1">
      <alignment horizontal="left" vertical="center" wrapText="1"/>
    </xf>
    <xf numFmtId="2" fontId="22" fillId="34" borderId="13" xfId="5" applyNumberFormat="1" applyFont="1" applyFill="1" applyBorder="1" applyAlignment="1" applyProtection="1">
      <alignment horizontal="center" vertical="center" wrapText="1"/>
    </xf>
    <xf numFmtId="2" fontId="27" fillId="34" borderId="13" xfId="5" applyNumberFormat="1" applyFont="1" applyFill="1" applyBorder="1" applyAlignment="1" applyProtection="1">
      <alignment horizontal="center" vertical="center" wrapText="1"/>
    </xf>
    <xf numFmtId="0" fontId="22" fillId="34" borderId="10" xfId="5" applyFont="1" applyFill="1" applyBorder="1" applyAlignment="1" applyProtection="1">
      <alignment horizontal="center" vertical="center" wrapText="1"/>
    </xf>
    <xf numFmtId="0" fontId="22" fillId="0" borderId="17" xfId="0" applyFont="1" applyFill="1" applyBorder="1" applyAlignment="1">
      <alignment vertical="center" wrapText="1"/>
    </xf>
    <xf numFmtId="4" fontId="22" fillId="34" borderId="10" xfId="6" applyNumberFormat="1" applyFont="1" applyFill="1" applyBorder="1" applyAlignment="1" applyProtection="1">
      <alignment horizontal="center" vertical="center" wrapText="1"/>
    </xf>
    <xf numFmtId="2" fontId="22" fillId="0" borderId="10" xfId="5" applyNumberFormat="1" applyFont="1" applyFill="1" applyBorder="1" applyAlignment="1" applyProtection="1">
      <alignment horizontal="center" vertical="center" wrapText="1"/>
    </xf>
    <xf numFmtId="0" fontId="27" fillId="0" borderId="74" xfId="7" applyFont="1" applyFill="1" applyBorder="1" applyAlignment="1">
      <alignment horizontal="right" vertical="top" wrapText="1"/>
    </xf>
    <xf numFmtId="0" fontId="27" fillId="0" borderId="75" xfId="7" applyFont="1" applyFill="1" applyBorder="1" applyAlignment="1">
      <alignment horizontal="right" vertical="top" wrapText="1"/>
    </xf>
    <xf numFmtId="0" fontId="0" fillId="103" borderId="0" xfId="0" applyFill="1"/>
    <xf numFmtId="0" fontId="27" fillId="103" borderId="0" xfId="7" applyFont="1" applyFill="1" applyBorder="1" applyAlignment="1">
      <alignment horizontal="right" vertical="top"/>
    </xf>
    <xf numFmtId="4" fontId="22" fillId="103" borderId="0" xfId="7" applyNumberFormat="1" applyFont="1" applyFill="1" applyBorder="1" applyAlignment="1">
      <alignment horizontal="right" vertical="top"/>
    </xf>
    <xf numFmtId="0" fontId="22" fillId="34" borderId="13" xfId="0" applyFont="1" applyFill="1" applyBorder="1" applyAlignment="1">
      <alignment horizontal="left" vertical="center" wrapText="1"/>
    </xf>
    <xf numFmtId="2" fontId="22" fillId="34" borderId="13" xfId="1" applyNumberFormat="1" applyFont="1" applyFill="1" applyBorder="1" applyAlignment="1">
      <alignment horizontal="center" vertical="center" wrapText="1"/>
    </xf>
    <xf numFmtId="0" fontId="22" fillId="34" borderId="13" xfId="1" applyFont="1" applyFill="1" applyBorder="1" applyAlignment="1">
      <alignment horizontal="center" vertical="center" wrapText="1"/>
    </xf>
    <xf numFmtId="0" fontId="22" fillId="34" borderId="17" xfId="0" applyFont="1" applyFill="1" applyBorder="1" applyAlignment="1">
      <alignment horizontal="left" vertical="center" wrapText="1"/>
    </xf>
    <xf numFmtId="2" fontId="22" fillId="34" borderId="17" xfId="1" applyNumberFormat="1" applyFont="1" applyFill="1" applyBorder="1" applyAlignment="1">
      <alignment horizontal="center" vertical="center" wrapText="1"/>
    </xf>
    <xf numFmtId="0" fontId="22" fillId="34" borderId="17" xfId="1" applyFont="1" applyFill="1" applyBorder="1" applyAlignment="1">
      <alignment horizontal="center" vertical="center" wrapText="1"/>
    </xf>
    <xf numFmtId="0" fontId="30" fillId="0" borderId="56" xfId="7" applyFont="1" applyFill="1" applyBorder="1" applyAlignment="1">
      <alignment horizontal="left" vertical="top" wrapText="1"/>
    </xf>
    <xf numFmtId="0" fontId="14" fillId="0" borderId="0" xfId="0" applyFont="1"/>
    <xf numFmtId="0" fontId="29" fillId="0" borderId="57" xfId="7" applyFont="1" applyFill="1" applyBorder="1" applyAlignment="1">
      <alignment horizontal="center" vertical="top" wrapText="1"/>
    </xf>
    <xf numFmtId="2" fontId="110" fillId="0" borderId="56" xfId="7" applyNumberFormat="1" applyFont="1" applyFill="1" applyBorder="1" applyAlignment="1">
      <alignment horizontal="right" vertical="top" wrapText="1"/>
    </xf>
    <xf numFmtId="184" fontId="22" fillId="0" borderId="57" xfId="7" applyNumberFormat="1" applyFont="1" applyBorder="1" applyAlignment="1">
      <alignment horizontal="right" vertical="top" wrapText="1"/>
    </xf>
    <xf numFmtId="0" fontId="83" fillId="0" borderId="0" xfId="0" applyFont="1"/>
    <xf numFmtId="183" fontId="22" fillId="0" borderId="56" xfId="7" applyNumberFormat="1" applyFont="1" applyFill="1" applyBorder="1" applyAlignment="1">
      <alignment horizontal="right" vertical="top" wrapText="1"/>
    </xf>
    <xf numFmtId="0" fontId="22" fillId="0" borderId="57" xfId="7" applyFont="1" applyFill="1" applyBorder="1" applyAlignment="1">
      <alignment horizontal="center" vertical="top" wrapText="1"/>
    </xf>
    <xf numFmtId="2" fontId="27" fillId="0" borderId="17" xfId="5" applyNumberFormat="1" applyFont="1" applyFill="1" applyBorder="1" applyAlignment="1" applyProtection="1">
      <alignment horizontal="center" vertical="center" wrapText="1"/>
    </xf>
    <xf numFmtId="0" fontId="110" fillId="0" borderId="56" xfId="7" applyFont="1" applyFill="1" applyBorder="1" applyAlignment="1">
      <alignment horizontal="center" vertical="top" wrapText="1"/>
    </xf>
    <xf numFmtId="0" fontId="110" fillId="0" borderId="56" xfId="7" applyFont="1" applyFill="1" applyBorder="1" applyAlignment="1">
      <alignment horizontal="left" vertical="top" wrapText="1"/>
    </xf>
    <xf numFmtId="0" fontId="96" fillId="106" borderId="15" xfId="868" applyFont="1" applyFill="1" applyBorder="1" applyAlignment="1">
      <alignment horizontal="center" vertical="center" wrapText="1"/>
    </xf>
    <xf numFmtId="49" fontId="19" fillId="34" borderId="13" xfId="1" applyNumberFormat="1" applyFont="1" applyFill="1" applyBorder="1" applyAlignment="1" applyProtection="1">
      <alignment horizontal="left" vertical="center"/>
      <protection hidden="1"/>
    </xf>
    <xf numFmtId="0" fontId="109" fillId="0" borderId="56" xfId="806" applyFont="1" applyBorder="1" applyAlignment="1">
      <alignment horizontal="left" vertical="top" wrapText="1"/>
    </xf>
    <xf numFmtId="0" fontId="22" fillId="39" borderId="13" xfId="3" applyNumberFormat="1" applyFont="1" applyFill="1" applyBorder="1" applyAlignment="1">
      <alignment horizontal="center" vertical="center"/>
    </xf>
    <xf numFmtId="0" fontId="22" fillId="39" borderId="13" xfId="3" applyNumberFormat="1" applyFont="1" applyFill="1" applyBorder="1" applyAlignment="1">
      <alignment horizontal="left" vertical="center"/>
    </xf>
    <xf numFmtId="0" fontId="22" fillId="0" borderId="10" xfId="0" applyFont="1" applyFill="1" applyBorder="1" applyAlignment="1">
      <alignment wrapText="1"/>
    </xf>
    <xf numFmtId="0" fontId="27" fillId="0" borderId="12" xfId="7" quotePrefix="1" applyFont="1" applyFill="1" applyBorder="1" applyAlignment="1">
      <alignment horizontal="left" vertical="top" wrapText="1"/>
    </xf>
    <xf numFmtId="176" fontId="22" fillId="0" borderId="57" xfId="7" applyNumberFormat="1" applyFont="1" applyBorder="1" applyAlignment="1">
      <alignment horizontal="right" vertical="top" wrapText="1"/>
    </xf>
    <xf numFmtId="0" fontId="29" fillId="0" borderId="0" xfId="9" applyFont="1" applyFill="1" applyBorder="1" applyAlignment="1" applyProtection="1">
      <alignment horizontal="left" vertical="center" wrapText="1"/>
      <protection locked="0"/>
    </xf>
    <xf numFmtId="4" fontId="22" fillId="0" borderId="68" xfId="7" applyNumberFormat="1" applyFont="1" applyBorder="1" applyAlignment="1">
      <alignment horizontal="righ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4" fontId="22" fillId="0" borderId="67" xfId="7" applyNumberFormat="1" applyFont="1" applyFill="1" applyBorder="1" applyAlignment="1">
      <alignment horizontal="right" vertical="top" wrapText="1"/>
    </xf>
    <xf numFmtId="0" fontId="22" fillId="0" borderId="56" xfId="806" applyFont="1" applyBorder="1" applyAlignment="1">
      <alignment horizontal="left" vertical="top" wrapText="1"/>
    </xf>
    <xf numFmtId="0" fontId="22" fillId="0" borderId="57" xfId="806" applyFont="1" applyBorder="1" applyAlignment="1">
      <alignment horizontal="left" vertical="top" wrapText="1"/>
    </xf>
    <xf numFmtId="0" fontId="22" fillId="0" borderId="57" xfId="806" applyFont="1" applyBorder="1" applyAlignment="1">
      <alignment horizontal="center" vertical="top" wrapText="1"/>
    </xf>
    <xf numFmtId="0" fontId="22" fillId="0" borderId="56" xfId="7" applyFont="1" applyFill="1" applyBorder="1" applyAlignment="1">
      <alignment horizontal="left" vertical="top" wrapText="1"/>
    </xf>
    <xf numFmtId="0" fontId="29" fillId="0" borderId="56" xfId="7" applyFont="1" applyFill="1" applyBorder="1" applyAlignment="1">
      <alignment vertical="top" wrapText="1"/>
    </xf>
    <xf numFmtId="0" fontId="22" fillId="0" borderId="57" xfId="7" applyFont="1" applyFill="1" applyBorder="1" applyAlignment="1">
      <alignment horizontal="right" vertical="top" wrapText="1"/>
    </xf>
    <xf numFmtId="0" fontId="29" fillId="0" borderId="57" xfId="7" applyFont="1" applyFill="1" applyBorder="1" applyAlignment="1">
      <alignment horizontal="left" vertical="top" wrapText="1"/>
    </xf>
    <xf numFmtId="2" fontId="22" fillId="0" borderId="56" xfId="7" applyNumberFormat="1" applyFont="1" applyFill="1" applyBorder="1" applyAlignment="1">
      <alignment horizontal="right" vertical="top" wrapText="1"/>
    </xf>
    <xf numFmtId="182" fontId="22" fillId="0" borderId="56" xfId="7" applyNumberFormat="1" applyFont="1" applyFill="1" applyBorder="1" applyAlignment="1">
      <alignment horizontal="right" vertical="top" wrapText="1"/>
    </xf>
    <xf numFmtId="0" fontId="22" fillId="0" borderId="56" xfId="7" applyFont="1" applyFill="1" applyBorder="1" applyAlignment="1">
      <alignment vertical="top" wrapText="1"/>
    </xf>
    <xf numFmtId="0" fontId="29" fillId="0" borderId="56" xfId="7" applyFont="1" applyFill="1" applyBorder="1" applyAlignment="1">
      <alignment horizontal="left" vertical="top" wrapText="1"/>
    </xf>
    <xf numFmtId="0" fontId="29" fillId="0" borderId="57" xfId="7" applyFont="1" applyBorder="1" applyAlignment="1">
      <alignment horizontal="center" vertical="top" wrapText="1"/>
    </xf>
    <xf numFmtId="0" fontId="22" fillId="0" borderId="56" xfId="7" applyFont="1" applyBorder="1" applyAlignment="1">
      <alignment horizontal="left" vertical="top" wrapText="1"/>
    </xf>
    <xf numFmtId="0" fontId="27" fillId="0" borderId="56" xfId="7" applyFont="1" applyFill="1" applyBorder="1" applyAlignment="1">
      <alignment vertical="top" wrapText="1"/>
    </xf>
    <xf numFmtId="0" fontId="22" fillId="0" borderId="57" xfId="7" applyFont="1" applyBorder="1" applyAlignment="1">
      <alignment vertical="top" wrapText="1"/>
    </xf>
    <xf numFmtId="0" fontId="29" fillId="39" borderId="13" xfId="9" applyFont="1" applyFill="1" applyBorder="1" applyAlignment="1" applyProtection="1">
      <alignment horizontal="center" vertical="center"/>
    </xf>
    <xf numFmtId="0" fontId="29" fillId="0" borderId="0" xfId="9" applyFont="1" applyFill="1" applyBorder="1" applyAlignment="1" applyProtection="1">
      <alignment horizontal="left" vertical="center" wrapText="1"/>
      <protection locked="0"/>
    </xf>
    <xf numFmtId="0" fontId="27" fillId="34" borderId="62" xfId="7" applyFont="1" applyFill="1" applyBorder="1" applyAlignment="1">
      <alignment horizontal="right" vertical="top"/>
    </xf>
    <xf numFmtId="0" fontId="27" fillId="34" borderId="60" xfId="7" applyFont="1" applyFill="1" applyBorder="1" applyAlignment="1">
      <alignment horizontal="right" vertical="top"/>
    </xf>
    <xf numFmtId="4" fontId="22" fillId="34" borderId="59" xfId="7" applyNumberFormat="1" applyFont="1" applyFill="1" applyBorder="1" applyAlignment="1">
      <alignment horizontal="right" vertical="top"/>
    </xf>
    <xf numFmtId="0" fontId="27" fillId="34" borderId="61" xfId="7" applyFont="1" applyFill="1" applyBorder="1" applyAlignment="1">
      <alignment horizontal="right" vertical="top"/>
    </xf>
    <xf numFmtId="0" fontId="22" fillId="0" borderId="13" xfId="5"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34" borderId="13" xfId="5" applyFont="1" applyFill="1" applyBorder="1" applyAlignment="1" applyProtection="1">
      <alignment horizontal="center" vertical="center" wrapText="1"/>
    </xf>
    <xf numFmtId="2" fontId="22" fillId="34" borderId="13" xfId="0" applyNumberFormat="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0" fillId="0" borderId="0" xfId="0"/>
    <xf numFmtId="49" fontId="22" fillId="0" borderId="13" xfId="5" applyNumberFormat="1" applyFont="1" applyFill="1" applyBorder="1" applyAlignment="1" applyProtection="1">
      <alignment horizontal="center" vertical="center"/>
    </xf>
    <xf numFmtId="0" fontId="27" fillId="0" borderId="13" xfId="5" applyFont="1" applyFill="1" applyBorder="1" applyAlignment="1" applyProtection="1">
      <alignment horizontal="center" vertical="center" wrapText="1"/>
    </xf>
    <xf numFmtId="0" fontId="22" fillId="0" borderId="13" xfId="0" applyFont="1" applyFill="1" applyBorder="1" applyAlignment="1" applyProtection="1">
      <alignment vertical="center" wrapText="1"/>
    </xf>
    <xf numFmtId="0" fontId="22" fillId="0" borderId="13" xfId="0" applyFont="1" applyFill="1" applyBorder="1" applyAlignment="1">
      <alignment horizontal="center" vertical="center" wrapText="1"/>
    </xf>
    <xf numFmtId="0" fontId="27" fillId="34" borderId="13" xfId="5" applyFont="1" applyFill="1" applyBorder="1" applyAlignment="1" applyProtection="1">
      <alignment horizontal="center" vertical="center" wrapText="1"/>
    </xf>
    <xf numFmtId="0" fontId="27" fillId="0" borderId="57" xfId="7" applyFont="1" applyBorder="1" applyAlignment="1">
      <alignment horizontal="center" vertical="top" wrapText="1"/>
    </xf>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center" vertical="top" wrapText="1"/>
    </xf>
    <xf numFmtId="176"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0" borderId="57" xfId="806" applyFont="1" applyBorder="1" applyAlignment="1">
      <alignment horizontal="center" vertical="top" wrapText="1"/>
    </xf>
    <xf numFmtId="176" fontId="22" fillId="0" borderId="57"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4" fontId="22" fillId="0" borderId="57" xfId="806" applyNumberFormat="1" applyFont="1" applyFill="1" applyBorder="1" applyAlignment="1">
      <alignment horizontal="right" vertical="top" wrapText="1"/>
    </xf>
    <xf numFmtId="2" fontId="22" fillId="0" borderId="13" xfId="0" applyNumberFormat="1" applyFont="1" applyFill="1" applyBorder="1" applyAlignment="1">
      <alignment horizontal="center" vertical="center" wrapText="1"/>
    </xf>
    <xf numFmtId="0" fontId="30" fillId="0" borderId="56" xfId="7" applyFont="1" applyFill="1" applyBorder="1" applyAlignment="1">
      <alignment vertical="top" wrapText="1"/>
    </xf>
    <xf numFmtId="0" fontId="22" fillId="0" borderId="13" xfId="3" applyFont="1" applyFill="1" applyBorder="1" applyAlignment="1">
      <alignment vertical="center" wrapText="1"/>
    </xf>
    <xf numFmtId="0" fontId="22" fillId="0" borderId="0" xfId="3" applyFont="1" applyFill="1" applyBorder="1" applyAlignment="1">
      <alignment vertical="center" wrapText="1"/>
    </xf>
    <xf numFmtId="0" fontId="22" fillId="0" borderId="17" xfId="3" applyFont="1" applyFill="1" applyBorder="1" applyAlignment="1">
      <alignment vertical="center" wrapText="1"/>
    </xf>
    <xf numFmtId="0" fontId="27" fillId="0" borderId="0" xfId="1" applyFont="1" applyFill="1" applyBorder="1" applyAlignment="1">
      <alignment vertical="center" wrapText="1"/>
    </xf>
    <xf numFmtId="0" fontId="22" fillId="0" borderId="0" xfId="1" applyFont="1" applyFill="1" applyBorder="1" applyAlignment="1">
      <alignment horizontal="center" vertical="center"/>
    </xf>
    <xf numFmtId="0" fontId="22" fillId="0" borderId="17" xfId="1" applyFont="1" applyFill="1" applyBorder="1" applyAlignment="1">
      <alignment horizontal="center" vertical="center"/>
    </xf>
    <xf numFmtId="0" fontId="27" fillId="0" borderId="13" xfId="1"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7" fillId="0" borderId="0" xfId="1" applyFont="1" applyFill="1" applyBorder="1" applyAlignment="1">
      <alignment horizontal="center" vertical="center" wrapText="1"/>
    </xf>
    <xf numFmtId="4" fontId="22" fillId="35" borderId="13" xfId="1" applyNumberFormat="1" applyFont="1" applyFill="1" applyBorder="1" applyAlignment="1" applyProtection="1">
      <alignment horizontal="center" vertical="center" wrapText="1"/>
    </xf>
    <xf numFmtId="4" fontId="22" fillId="0" borderId="0" xfId="1" applyNumberFormat="1" applyFont="1" applyFill="1" applyBorder="1" applyAlignment="1" applyProtection="1">
      <alignment horizontal="center" vertical="center" wrapText="1"/>
    </xf>
    <xf numFmtId="4" fontId="22" fillId="0" borderId="13" xfId="1" applyNumberFormat="1" applyFont="1" applyFill="1" applyBorder="1" applyAlignment="1" applyProtection="1">
      <alignment horizontal="center" vertical="center" wrapText="1"/>
    </xf>
    <xf numFmtId="4" fontId="29" fillId="0" borderId="0" xfId="5" applyNumberFormat="1" applyFont="1" applyBorder="1" applyAlignment="1" applyProtection="1">
      <alignment horizontal="center" vertical="top"/>
    </xf>
    <xf numFmtId="0" fontId="27" fillId="0" borderId="0" xfId="1" applyFont="1" applyFill="1" applyBorder="1" applyAlignment="1">
      <alignment horizontal="center" vertical="center"/>
    </xf>
    <xf numFmtId="0" fontId="27" fillId="0" borderId="0" xfId="1" applyFont="1" applyFill="1" applyBorder="1" applyAlignment="1">
      <alignment horizontal="left" vertical="center"/>
    </xf>
    <xf numFmtId="0" fontId="27" fillId="35" borderId="0" xfId="1" applyFont="1" applyFill="1" applyBorder="1" applyAlignment="1">
      <alignment horizontal="left" vertical="center"/>
    </xf>
    <xf numFmtId="0" fontId="84" fillId="0" borderId="0" xfId="1" applyFont="1" applyFill="1" applyBorder="1" applyAlignment="1">
      <alignment horizontal="left" vertical="center"/>
    </xf>
    <xf numFmtId="0" fontId="27" fillId="35" borderId="13" xfId="1" applyFont="1" applyFill="1" applyBorder="1" applyAlignment="1">
      <alignment horizontal="left" vertical="center"/>
    </xf>
    <xf numFmtId="0" fontId="27" fillId="103" borderId="0" xfId="1" applyFont="1" applyFill="1" applyBorder="1" applyAlignment="1">
      <alignment horizontal="left" vertical="center"/>
    </xf>
    <xf numFmtId="0" fontId="22" fillId="0" borderId="17" xfId="0" applyFont="1" applyFill="1" applyBorder="1" applyAlignment="1">
      <alignment horizontal="center"/>
    </xf>
    <xf numFmtId="0" fontId="27" fillId="0" borderId="0" xfId="1" applyFont="1" applyFill="1" applyBorder="1" applyAlignment="1">
      <alignment horizontal="right" vertical="center"/>
    </xf>
    <xf numFmtId="0" fontId="27" fillId="0" borderId="13" xfId="1" applyFont="1" applyFill="1" applyBorder="1" applyAlignment="1">
      <alignment horizontal="center" vertical="center"/>
    </xf>
    <xf numFmtId="0" fontId="27" fillId="0" borderId="13" xfId="1" applyFont="1" applyFill="1" applyBorder="1" applyAlignment="1">
      <alignment horizontal="left" vertical="center"/>
    </xf>
    <xf numFmtId="0" fontId="27" fillId="104" borderId="0" xfId="1" applyFont="1" applyFill="1" applyBorder="1" applyAlignment="1">
      <alignment horizontal="left" vertical="center"/>
    </xf>
    <xf numFmtId="165" fontId="27" fillId="0" borderId="0" xfId="1" applyNumberFormat="1" applyFont="1" applyFill="1" applyBorder="1" applyAlignment="1">
      <alignment horizontal="left" vertical="center"/>
    </xf>
    <xf numFmtId="0" fontId="27" fillId="34" borderId="0" xfId="1" applyFont="1" applyFill="1" applyBorder="1" applyAlignment="1">
      <alignment horizontal="left" vertical="center"/>
    </xf>
    <xf numFmtId="0" fontId="27" fillId="0" borderId="0" xfId="1" applyFont="1" applyFill="1" applyBorder="1" applyAlignment="1">
      <alignment horizontal="right" vertical="center" wrapText="1"/>
    </xf>
    <xf numFmtId="4" fontId="27" fillId="0" borderId="0" xfId="1" applyNumberFormat="1" applyFont="1" applyFill="1" applyBorder="1" applyAlignment="1">
      <alignment vertical="center" wrapText="1"/>
    </xf>
    <xf numFmtId="2" fontId="27" fillId="0" borderId="0" xfId="1" applyNumberFormat="1" applyFont="1" applyFill="1" applyBorder="1" applyAlignment="1">
      <alignment horizontal="left" vertical="center"/>
    </xf>
    <xf numFmtId="0" fontId="29" fillId="0" borderId="0" xfId="1" quotePrefix="1" applyFont="1" applyFill="1" applyBorder="1" applyAlignment="1">
      <alignment vertical="center"/>
    </xf>
    <xf numFmtId="49" fontId="29" fillId="34" borderId="13" xfId="1" quotePrefix="1" applyNumberFormat="1" applyFont="1" applyFill="1" applyBorder="1" applyAlignment="1" applyProtection="1">
      <alignment vertical="center"/>
      <protection hidden="1"/>
    </xf>
    <xf numFmtId="49" fontId="29" fillId="34" borderId="13" xfId="1" applyNumberFormat="1" applyFont="1" applyFill="1" applyBorder="1" applyAlignment="1" applyProtection="1">
      <alignment vertical="center"/>
      <protection hidden="1"/>
    </xf>
    <xf numFmtId="0" fontId="22" fillId="0" borderId="0" xfId="1" applyFont="1" applyBorder="1" applyAlignment="1">
      <alignment vertical="center"/>
    </xf>
    <xf numFmtId="49" fontId="29" fillId="34" borderId="0" xfId="1" applyNumberFormat="1" applyFont="1" applyFill="1" applyBorder="1" applyAlignment="1" applyProtection="1">
      <alignment vertical="center"/>
      <protection hidden="1"/>
    </xf>
    <xf numFmtId="0" fontId="23" fillId="37" borderId="15" xfId="1" applyFont="1" applyFill="1" applyBorder="1" applyAlignment="1">
      <alignment horizontal="center" vertical="center" wrapText="1"/>
    </xf>
    <xf numFmtId="10" fontId="23" fillId="37" borderId="16" xfId="4" applyNumberFormat="1" applyFont="1" applyFill="1" applyBorder="1" applyAlignment="1">
      <alignment horizontal="center" vertical="center" wrapText="1"/>
    </xf>
    <xf numFmtId="0" fontId="110" fillId="0" borderId="0" xfId="0" applyFont="1" applyAlignment="1">
      <alignment horizontal="center"/>
    </xf>
    <xf numFmtId="0" fontId="110" fillId="0" borderId="0" xfId="0" applyFont="1" applyAlignment="1">
      <alignment horizontal="left"/>
    </xf>
    <xf numFmtId="0" fontId="110" fillId="0" borderId="0" xfId="0" applyFont="1"/>
    <xf numFmtId="0" fontId="110" fillId="35" borderId="13" xfId="0" applyFont="1" applyFill="1" applyBorder="1" applyAlignment="1">
      <alignment horizontal="center"/>
    </xf>
    <xf numFmtId="0" fontId="110" fillId="35" borderId="13" xfId="0" applyFont="1" applyFill="1" applyBorder="1" applyAlignment="1">
      <alignment horizontal="left"/>
    </xf>
    <xf numFmtId="2" fontId="22" fillId="0" borderId="17" xfId="0" applyNumberFormat="1" applyFont="1" applyFill="1" applyBorder="1" applyAlignment="1" applyProtection="1">
      <alignment horizontal="center" vertical="center" wrapText="1"/>
    </xf>
    <xf numFmtId="2" fontId="22" fillId="0" borderId="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right" vertical="center" wrapText="1"/>
      <protection locked="0"/>
    </xf>
    <xf numFmtId="0" fontId="22" fillId="0" borderId="13" xfId="0" applyFont="1" applyFill="1" applyBorder="1" applyAlignment="1" applyProtection="1">
      <alignment horizontal="justify" vertical="center" wrapText="1"/>
    </xf>
    <xf numFmtId="0" fontId="110" fillId="0" borderId="13" xfId="0" applyFont="1" applyFill="1" applyBorder="1" applyAlignment="1">
      <alignment horizontal="center"/>
    </xf>
    <xf numFmtId="0" fontId="110" fillId="0" borderId="13" xfId="0" applyFont="1" applyFill="1" applyBorder="1" applyAlignment="1">
      <alignment horizontal="left"/>
    </xf>
    <xf numFmtId="0" fontId="110" fillId="0" borderId="0" xfId="0" applyFont="1" applyFill="1"/>
    <xf numFmtId="0" fontId="110" fillId="0" borderId="13" xfId="0" applyFont="1" applyFill="1" applyBorder="1" applyAlignment="1">
      <alignment horizontal="left" vertical="center" wrapText="1"/>
    </xf>
    <xf numFmtId="0" fontId="110" fillId="0" borderId="13" xfId="0" applyFont="1" applyFill="1" applyBorder="1" applyAlignment="1">
      <alignment horizontal="center" vertical="center"/>
    </xf>
    <xf numFmtId="0" fontId="22" fillId="0" borderId="0" xfId="0" applyFont="1" applyFill="1" applyBorder="1" applyAlignment="1" applyProtection="1">
      <alignment horizontal="justify" vertical="center" wrapText="1"/>
    </xf>
    <xf numFmtId="2" fontId="22" fillId="0" borderId="1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center" vertical="center" wrapText="1"/>
      <protection locked="0"/>
    </xf>
    <xf numFmtId="0" fontId="22" fillId="0" borderId="10" xfId="0" applyFont="1" applyFill="1" applyBorder="1" applyAlignment="1" applyProtection="1">
      <alignment horizontal="justify" vertical="center" wrapText="1"/>
    </xf>
    <xf numFmtId="4" fontId="22" fillId="0" borderId="10" xfId="2052" applyNumberFormat="1" applyFont="1" applyFill="1" applyBorder="1" applyAlignment="1" applyProtection="1">
      <alignment horizontal="right" vertical="center" wrapText="1"/>
      <protection locked="0"/>
    </xf>
    <xf numFmtId="4" fontId="22" fillId="0" borderId="10" xfId="2052" applyNumberFormat="1" applyFont="1" applyFill="1" applyBorder="1" applyAlignment="1" applyProtection="1">
      <alignment horizontal="center" vertical="center" wrapText="1"/>
      <protection locked="0"/>
    </xf>
    <xf numFmtId="2" fontId="22" fillId="34" borderId="17" xfId="0" applyNumberFormat="1" applyFont="1" applyFill="1" applyBorder="1" applyAlignment="1" applyProtection="1">
      <alignment horizontal="center" vertical="center" wrapText="1"/>
    </xf>
    <xf numFmtId="2" fontId="22" fillId="34" borderId="13" xfId="0" applyNumberFormat="1" applyFont="1" applyFill="1" applyBorder="1" applyAlignment="1" applyProtection="1">
      <alignment horizontal="center" vertical="center" wrapText="1"/>
    </xf>
    <xf numFmtId="4" fontId="22" fillId="0" borderId="0" xfId="2052" applyNumberFormat="1" applyFont="1" applyFill="1" applyBorder="1" applyAlignment="1" applyProtection="1">
      <alignment horizontal="right" vertical="center" wrapText="1"/>
      <protection locked="0"/>
    </xf>
    <xf numFmtId="0" fontId="22" fillId="35" borderId="17" xfId="0" applyFont="1" applyFill="1" applyBorder="1" applyAlignment="1" applyProtection="1">
      <alignment horizontal="justify" vertical="center" wrapText="1"/>
    </xf>
    <xf numFmtId="4" fontId="22" fillId="35" borderId="17" xfId="2052" applyNumberFormat="1" applyFont="1" applyFill="1" applyBorder="1" applyAlignment="1" applyProtection="1">
      <alignment horizontal="right" vertical="center" wrapText="1"/>
      <protection locked="0"/>
    </xf>
    <xf numFmtId="2" fontId="22" fillId="35" borderId="17" xfId="0" applyNumberFormat="1" applyFont="1" applyFill="1" applyBorder="1" applyAlignment="1" applyProtection="1">
      <alignment horizontal="center" vertical="center" wrapText="1"/>
    </xf>
    <xf numFmtId="0" fontId="110" fillId="0" borderId="13" xfId="0" applyFont="1" applyBorder="1"/>
    <xf numFmtId="0" fontId="22" fillId="0" borderId="17" xfId="0" applyFont="1" applyFill="1" applyBorder="1" applyAlignment="1" applyProtection="1">
      <alignment horizontal="justify" vertical="center" wrapText="1"/>
    </xf>
    <xf numFmtId="4" fontId="22" fillId="0" borderId="17" xfId="2052" applyNumberFormat="1" applyFont="1" applyFill="1" applyBorder="1" applyAlignment="1" applyProtection="1">
      <alignment horizontal="right" vertical="center" wrapText="1"/>
      <protection locked="0"/>
    </xf>
    <xf numFmtId="4" fontId="22" fillId="35"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lignment horizontal="justify" vertical="center" wrapText="1"/>
    </xf>
    <xf numFmtId="0" fontId="22" fillId="0" borderId="17" xfId="0" quotePrefix="1" applyFont="1" applyFill="1" applyBorder="1" applyAlignment="1">
      <alignment horizontal="justify" vertical="center" wrapText="1"/>
    </xf>
    <xf numFmtId="0" fontId="22" fillId="0" borderId="13" xfId="0" quotePrefix="1" applyFont="1" applyFill="1" applyBorder="1" applyAlignment="1">
      <alignment horizontal="justify" vertical="center" wrapText="1"/>
    </xf>
    <xf numFmtId="0" fontId="22" fillId="0" borderId="0" xfId="0" quotePrefix="1" applyFont="1" applyFill="1" applyBorder="1" applyAlignment="1">
      <alignment horizontal="justify" vertical="center" wrapText="1"/>
    </xf>
    <xf numFmtId="0" fontId="22" fillId="0" borderId="13" xfId="2451" applyFont="1" applyFill="1" applyBorder="1" applyAlignment="1">
      <alignment horizontal="justify" vertical="center" wrapText="1"/>
    </xf>
    <xf numFmtId="0" fontId="22" fillId="0" borderId="10" xfId="2451" applyFont="1" applyFill="1" applyBorder="1" applyAlignment="1">
      <alignment horizontal="justify" vertical="center" wrapText="1"/>
    </xf>
    <xf numFmtId="4" fontId="22" fillId="0" borderId="10" xfId="2450" applyNumberFormat="1" applyFont="1" applyFill="1" applyBorder="1" applyAlignment="1" applyProtection="1">
      <alignment horizontal="right" vertical="center" wrapText="1"/>
    </xf>
    <xf numFmtId="4" fontId="22" fillId="0" borderId="17" xfId="2450" applyNumberFormat="1" applyFont="1" applyFill="1" applyBorder="1" applyAlignment="1" applyProtection="1">
      <alignment horizontal="center" vertical="center" wrapText="1"/>
    </xf>
    <xf numFmtId="4" fontId="22" fillId="0" borderId="13" xfId="2450" applyNumberFormat="1" applyFont="1" applyFill="1" applyBorder="1" applyAlignment="1" applyProtection="1">
      <alignment horizontal="center" vertical="center" wrapText="1"/>
    </xf>
    <xf numFmtId="4" fontId="22" fillId="0" borderId="10" xfId="2450" applyNumberFormat="1" applyFont="1" applyFill="1" applyBorder="1" applyAlignment="1" applyProtection="1">
      <alignment horizontal="center" vertical="center" wrapText="1"/>
    </xf>
    <xf numFmtId="0" fontId="110" fillId="0" borderId="0" xfId="0" applyFont="1" applyBorder="1"/>
    <xf numFmtId="0" fontId="110" fillId="0" borderId="0" xfId="0" applyFont="1" applyBorder="1" applyAlignment="1">
      <alignment horizontal="center"/>
    </xf>
    <xf numFmtId="4" fontId="22" fillId="0" borderId="0" xfId="2450" applyNumberFormat="1" applyFont="1" applyFill="1" applyBorder="1" applyAlignment="1" applyProtection="1">
      <alignment horizontal="right" vertical="center" wrapText="1"/>
    </xf>
    <xf numFmtId="0" fontId="110" fillId="0" borderId="0" xfId="0" applyFont="1" applyBorder="1" applyAlignment="1">
      <alignment horizontal="left"/>
    </xf>
    <xf numFmtId="164" fontId="22" fillId="0" borderId="13" xfId="2449" applyFont="1" applyFill="1" applyBorder="1" applyAlignment="1" applyProtection="1">
      <alignment horizontal="center" vertical="center" wrapText="1"/>
    </xf>
    <xf numFmtId="0" fontId="23" fillId="36" borderId="13" xfId="3" applyFont="1" applyFill="1" applyBorder="1" applyAlignment="1">
      <alignment horizontal="center" vertical="center"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4" fontId="22" fillId="0" borderId="62" xfId="7" applyNumberFormat="1" applyFont="1" applyFill="1" applyBorder="1" applyAlignment="1">
      <alignment horizontal="right" vertical="top" wrapText="1"/>
    </xf>
    <xf numFmtId="164" fontId="27" fillId="35" borderId="13" xfId="2449" applyFont="1" applyFill="1" applyBorder="1" applyAlignment="1" applyProtection="1">
      <alignment horizontal="center" vertical="center" wrapText="1"/>
    </xf>
    <xf numFmtId="4" fontId="22" fillId="0" borderId="59" xfId="7" applyNumberFormat="1" applyFont="1" applyFill="1" applyBorder="1" applyAlignment="1">
      <alignment horizontal="right" vertical="top"/>
    </xf>
    <xf numFmtId="0" fontId="27" fillId="0" borderId="62" xfId="7" applyFont="1" applyFill="1" applyBorder="1" applyAlignment="1">
      <alignment vertical="top"/>
    </xf>
    <xf numFmtId="0" fontId="27" fillId="0" borderId="61" xfId="7" applyFont="1" applyFill="1" applyBorder="1" applyAlignment="1">
      <alignment vertical="top"/>
    </xf>
    <xf numFmtId="0" fontId="84" fillId="0" borderId="60" xfId="7" applyFont="1" applyFill="1" applyBorder="1" applyAlignment="1">
      <alignment vertical="top"/>
    </xf>
    <xf numFmtId="4" fontId="22" fillId="0" borderId="62" xfId="806" applyNumberFormat="1" applyFont="1" applyBorder="1" applyAlignment="1">
      <alignment horizontal="right" vertical="top" wrapText="1"/>
    </xf>
    <xf numFmtId="0" fontId="27" fillId="0" borderId="56" xfId="7" applyFont="1" applyFill="1" applyBorder="1" applyAlignment="1">
      <alignment horizontal="center" vertical="top" wrapText="1"/>
    </xf>
    <xf numFmtId="0" fontId="22" fillId="0" borderId="56" xfId="7" applyFont="1" applyFill="1" applyBorder="1" applyAlignment="1">
      <alignment horizontal="center" vertical="top" wrapText="1"/>
    </xf>
    <xf numFmtId="0" fontId="30" fillId="0" borderId="57" xfId="7" applyFont="1" applyBorder="1" applyAlignment="1">
      <alignment vertical="top" wrapText="1"/>
    </xf>
    <xf numFmtId="0" fontId="84" fillId="109" borderId="60" xfId="7" applyFont="1" applyFill="1" applyBorder="1" applyAlignment="1">
      <alignment vertical="top"/>
    </xf>
    <xf numFmtId="0" fontId="27" fillId="109" borderId="62" xfId="7" applyFont="1" applyFill="1" applyBorder="1" applyAlignment="1">
      <alignment vertical="top"/>
    </xf>
    <xf numFmtId="0" fontId="27" fillId="109" borderId="61" xfId="7" applyFont="1" applyFill="1" applyBorder="1" applyAlignment="1">
      <alignment vertical="top"/>
    </xf>
    <xf numFmtId="0" fontId="27" fillId="109" borderId="60" xfId="7" applyFont="1" applyFill="1" applyBorder="1" applyAlignment="1">
      <alignment vertical="top"/>
    </xf>
    <xf numFmtId="0" fontId="102" fillId="35" borderId="41" xfId="2" applyFont="1" applyFill="1" applyBorder="1" applyAlignment="1">
      <alignment vertical="center"/>
    </xf>
    <xf numFmtId="4" fontId="29" fillId="0" borderId="67" xfId="7" applyNumberFormat="1" applyFont="1" applyFill="1" applyBorder="1" applyAlignment="1">
      <alignment horizontal="left" vertical="top" wrapText="1"/>
    </xf>
    <xf numFmtId="0" fontId="0" fillId="0" borderId="0" xfId="0"/>
    <xf numFmtId="0" fontId="27" fillId="0" borderId="13" xfId="5"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22" fillId="0" borderId="13" xfId="0" applyFont="1" applyFill="1" applyBorder="1" applyAlignment="1">
      <alignment horizontal="center" vertical="center" wrapText="1"/>
    </xf>
    <xf numFmtId="0" fontId="22" fillId="0" borderId="10" xfId="5" applyFont="1" applyFill="1" applyBorder="1" applyAlignment="1" applyProtection="1">
      <alignment horizontal="center" vertical="center" wrapText="1"/>
    </xf>
    <xf numFmtId="0" fontId="0" fillId="0" borderId="0" xfId="0" applyFill="1"/>
    <xf numFmtId="0" fontId="22" fillId="34" borderId="13" xfId="5" applyFont="1" applyFill="1" applyBorder="1" applyAlignment="1" applyProtection="1">
      <alignment horizontal="center" vertical="center" wrapText="1"/>
    </xf>
    <xf numFmtId="0" fontId="27" fillId="0" borderId="56" xfId="7" applyFont="1" applyBorder="1" applyAlignment="1">
      <alignment horizontal="left" vertical="top" wrapText="1"/>
    </xf>
    <xf numFmtId="0" fontId="30" fillId="0" borderId="57" xfId="7" applyFont="1" applyBorder="1" applyAlignment="1">
      <alignment horizontal="left" vertical="top" wrapText="1"/>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176" fontId="22" fillId="0" borderId="57" xfId="7" applyNumberFormat="1" applyFont="1" applyBorder="1" applyAlignment="1">
      <alignment horizontal="right" vertical="top" wrapText="1"/>
    </xf>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left" vertical="top" wrapText="1"/>
    </xf>
    <xf numFmtId="0" fontId="30" fillId="0" borderId="57" xfId="806" applyFont="1" applyBorder="1" applyAlignment="1">
      <alignment horizontal="center" vertical="top" wrapText="1"/>
    </xf>
    <xf numFmtId="176"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0" borderId="57" xfId="806" applyFont="1" applyBorder="1" applyAlignment="1">
      <alignment horizontal="left" vertical="top" wrapText="1"/>
    </xf>
    <xf numFmtId="0" fontId="27" fillId="0" borderId="57" xfId="806" applyFont="1" applyBorder="1" applyAlignment="1">
      <alignment horizontal="center" vertical="top" wrapText="1"/>
    </xf>
    <xf numFmtId="176" fontId="22" fillId="0" borderId="57" xfId="806" applyNumberFormat="1" applyFont="1" applyBorder="1" applyAlignment="1">
      <alignment horizontal="right" vertical="top" wrapText="1"/>
    </xf>
    <xf numFmtId="4" fontId="22" fillId="0" borderId="57" xfId="806" applyNumberFormat="1" applyFont="1" applyBorder="1" applyAlignment="1">
      <alignment horizontal="right" vertical="top" wrapText="1"/>
    </xf>
    <xf numFmtId="0" fontId="27" fillId="109" borderId="0" xfId="7" applyFont="1" applyFill="1" applyBorder="1" applyAlignment="1">
      <alignment horizontal="right" vertical="top"/>
    </xf>
    <xf numFmtId="4" fontId="22" fillId="109" borderId="0" xfId="7" applyNumberFormat="1" applyFont="1" applyFill="1" applyBorder="1" applyAlignment="1">
      <alignment horizontal="right" vertical="top"/>
    </xf>
    <xf numFmtId="0" fontId="29" fillId="108" borderId="0" xfId="7" applyFont="1" applyFill="1" applyBorder="1" applyAlignment="1">
      <alignment horizontal="left" vertical="top" wrapText="1"/>
    </xf>
    <xf numFmtId="0" fontId="29" fillId="108" borderId="0" xfId="7" applyFont="1" applyFill="1" applyBorder="1" applyAlignment="1">
      <alignment horizontal="center" vertical="top" wrapText="1"/>
    </xf>
    <xf numFmtId="176"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xf>
    <xf numFmtId="176" fontId="22" fillId="0" borderId="57" xfId="7" applyNumberFormat="1" applyFont="1" applyFill="1" applyBorder="1" applyAlignment="1">
      <alignment horizontal="right" vertical="top" wrapText="1"/>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30" fillId="0" borderId="57" xfId="7" applyFont="1" applyBorder="1" applyAlignment="1">
      <alignment horizontal="center" vertical="top" wrapText="1"/>
    </xf>
    <xf numFmtId="176" fontId="84" fillId="0" borderId="57" xfId="7" applyNumberFormat="1" applyFont="1" applyBorder="1" applyAlignment="1">
      <alignment horizontal="right" vertical="top" wrapText="1"/>
    </xf>
    <xf numFmtId="4" fontId="84" fillId="0" borderId="57" xfId="7" applyNumberFormat="1" applyFont="1" applyBorder="1" applyAlignment="1">
      <alignment horizontal="right" vertical="top" wrapText="1"/>
    </xf>
    <xf numFmtId="4" fontId="84" fillId="0" borderId="59" xfId="7" applyNumberFormat="1" applyFont="1" applyBorder="1" applyAlignment="1">
      <alignment horizontal="right" vertical="top" wrapText="1"/>
    </xf>
    <xf numFmtId="4" fontId="22" fillId="0" borderId="57" xfId="7" applyNumberFormat="1" applyFont="1" applyBorder="1" applyAlignment="1">
      <alignment horizontal="right" vertical="top" wrapText="1"/>
    </xf>
    <xf numFmtId="0" fontId="84" fillId="109" borderId="0" xfId="7" applyFont="1" applyFill="1" applyBorder="1" applyAlignment="1">
      <alignment horizontal="left" vertical="top"/>
    </xf>
    <xf numFmtId="0" fontId="22" fillId="0" borderId="13" xfId="0" applyFont="1" applyFill="1" applyBorder="1" applyAlignment="1" applyProtection="1">
      <alignment horizontal="center" vertical="center" wrapText="1"/>
    </xf>
    <xf numFmtId="0" fontId="27" fillId="0" borderId="0" xfId="7" applyFont="1" applyFill="1" applyBorder="1" applyAlignment="1">
      <alignment horizontal="right" vertical="top"/>
    </xf>
    <xf numFmtId="0" fontId="84" fillId="0" borderId="0" xfId="7" applyFont="1" applyFill="1" applyBorder="1" applyAlignment="1">
      <alignment horizontal="left" vertical="top"/>
    </xf>
    <xf numFmtId="0" fontId="27" fillId="0" borderId="57" xfId="7" applyFont="1" applyBorder="1" applyAlignment="1">
      <alignment horizontal="left" vertical="center" wrapText="1"/>
    </xf>
    <xf numFmtId="0" fontId="27" fillId="0" borderId="62" xfId="7" applyFont="1" applyFill="1" applyBorder="1" applyAlignment="1">
      <alignment horizontal="left" vertical="top" wrapText="1"/>
    </xf>
    <xf numFmtId="4" fontId="22" fillId="0" borderId="0" xfId="7" applyNumberFormat="1" applyFont="1" applyFill="1" applyBorder="1" applyAlignment="1">
      <alignment horizontal="right" vertical="top"/>
    </xf>
    <xf numFmtId="0" fontId="30" fillId="0" borderId="56" xfId="7" applyFont="1" applyFill="1" applyBorder="1" applyAlignment="1">
      <alignment vertical="top" wrapText="1"/>
    </xf>
    <xf numFmtId="0" fontId="30" fillId="0" borderId="56" xfId="7" applyFont="1" applyBorder="1" applyAlignment="1">
      <alignment horizontal="lef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0" fontId="22" fillId="0" borderId="57" xfId="7" applyFont="1" applyFill="1" applyBorder="1" applyAlignment="1">
      <alignment horizontal="left" vertical="top" wrapText="1"/>
    </xf>
    <xf numFmtId="0" fontId="22" fillId="0" borderId="57" xfId="7" applyFont="1" applyFill="1" applyBorder="1" applyAlignment="1">
      <alignment horizontal="center" vertical="top" wrapText="1"/>
    </xf>
    <xf numFmtId="4" fontId="22" fillId="0" borderId="57" xfId="7" applyNumberFormat="1" applyFont="1" applyFill="1" applyBorder="1" applyAlignment="1">
      <alignment horizontal="right" vertical="top" wrapText="1"/>
    </xf>
    <xf numFmtId="176" fontId="22" fillId="0" borderId="57" xfId="7" applyNumberFormat="1" applyFont="1" applyFill="1" applyBorder="1" applyAlignment="1">
      <alignment horizontal="right" vertical="center" wrapText="1"/>
    </xf>
    <xf numFmtId="0" fontId="27" fillId="0" borderId="57" xfId="7" applyFont="1" applyBorder="1" applyAlignment="1">
      <alignment horizontal="center" vertical="center" wrapText="1"/>
    </xf>
    <xf numFmtId="0" fontId="22" fillId="0" borderId="61" xfId="7" applyFont="1" applyBorder="1" applyAlignment="1">
      <alignment horizontal="left" vertical="top" wrapText="1"/>
    </xf>
    <xf numFmtId="0" fontId="30" fillId="0" borderId="71" xfId="7" applyFont="1" applyFill="1" applyBorder="1" applyAlignment="1">
      <alignment horizontal="left" vertical="top" wrapText="1"/>
    </xf>
    <xf numFmtId="0" fontId="22" fillId="0" borderId="57" xfId="7" applyFont="1" applyFill="1" applyBorder="1" applyAlignment="1">
      <alignment horizontal="center" vertical="top"/>
    </xf>
    <xf numFmtId="180" fontId="22" fillId="0" borderId="57" xfId="7" applyNumberFormat="1" applyFont="1" applyFill="1" applyBorder="1" applyAlignment="1">
      <alignment horizontal="right" vertical="top" wrapText="1"/>
    </xf>
    <xf numFmtId="0" fontId="111" fillId="0" borderId="0" xfId="0" applyFont="1" applyFill="1" applyAlignment="1">
      <alignment horizontal="center"/>
    </xf>
    <xf numFmtId="0" fontId="29" fillId="35" borderId="11" xfId="2" applyFont="1" applyFill="1" applyBorder="1" applyAlignment="1">
      <alignment vertical="center" wrapText="1"/>
    </xf>
    <xf numFmtId="0" fontId="29" fillId="35" borderId="13" xfId="2" applyFont="1" applyFill="1" applyBorder="1" applyAlignment="1">
      <alignment vertical="center" wrapText="1"/>
    </xf>
    <xf numFmtId="0" fontId="29" fillId="35" borderId="13" xfId="2" applyFont="1" applyFill="1" applyBorder="1" applyAlignment="1">
      <alignment horizontal="right" vertical="center" wrapText="1"/>
    </xf>
    <xf numFmtId="0" fontId="23" fillId="36" borderId="13" xfId="3" applyFont="1" applyFill="1" applyBorder="1" applyAlignment="1">
      <alignment vertical="center" wrapText="1"/>
    </xf>
    <xf numFmtId="0" fontId="23" fillId="36" borderId="13" xfId="3" applyFont="1" applyFill="1" applyBorder="1" applyAlignment="1">
      <alignment horizontal="left" vertical="center" wrapText="1"/>
    </xf>
    <xf numFmtId="0" fontId="27" fillId="109" borderId="0" xfId="7" applyFont="1" applyFill="1" applyBorder="1" applyAlignment="1">
      <alignment horizontal="left" vertical="top"/>
    </xf>
    <xf numFmtId="0" fontId="111" fillId="0" borderId="0" xfId="0" applyFont="1" applyFill="1" applyAlignment="1">
      <alignment horizontal="center" vertical="center"/>
    </xf>
    <xf numFmtId="0" fontId="30" fillId="0" borderId="0" xfId="7" applyFont="1" applyFill="1" applyBorder="1" applyAlignment="1">
      <alignment horizontal="left" vertical="top" wrapText="1"/>
    </xf>
    <xf numFmtId="0" fontId="19" fillId="0" borderId="0" xfId="868" quotePrefix="1" applyFont="1" applyFill="1" applyBorder="1" applyAlignment="1">
      <alignment horizontal="center" vertical="center"/>
    </xf>
    <xf numFmtId="0" fontId="96" fillId="106" borderId="43" xfId="868" applyFont="1" applyFill="1" applyBorder="1" applyAlignment="1">
      <alignment horizontal="center" vertical="center" wrapText="1"/>
    </xf>
    <xf numFmtId="0" fontId="27" fillId="0" borderId="41" xfId="7" applyFont="1" applyFill="1" applyBorder="1" applyAlignment="1">
      <alignment horizontal="center" vertical="top" wrapText="1"/>
    </xf>
    <xf numFmtId="0" fontId="27" fillId="0" borderId="41" xfId="7" applyFont="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95" fillId="0" borderId="0" xfId="868" applyFont="1" applyFill="1" applyBorder="1" applyAlignment="1">
      <alignment horizontal="center" vertical="top"/>
    </xf>
    <xf numFmtId="164" fontId="19" fillId="34" borderId="13" xfId="2449" applyFont="1" applyFill="1" applyBorder="1" applyAlignment="1" applyProtection="1">
      <alignment vertical="center"/>
      <protection hidden="1"/>
    </xf>
    <xf numFmtId="164" fontId="22" fillId="0" borderId="41" xfId="2449" applyFont="1" applyFill="1" applyBorder="1" applyAlignment="1">
      <alignment horizontal="center" vertical="center" wrapText="1"/>
    </xf>
    <xf numFmtId="164" fontId="25" fillId="0" borderId="41" xfId="2449" applyFont="1" applyFill="1" applyBorder="1" applyAlignment="1">
      <alignment vertical="center" wrapText="1"/>
    </xf>
    <xf numFmtId="164" fontId="49" fillId="0" borderId="41" xfId="2449" applyFont="1" applyFill="1" applyBorder="1" applyAlignment="1">
      <alignment vertical="center" wrapText="1"/>
    </xf>
    <xf numFmtId="164" fontId="22" fillId="0" borderId="41" xfId="2449" applyFont="1" applyFill="1" applyBorder="1" applyAlignment="1">
      <alignment vertical="center" wrapText="1"/>
    </xf>
    <xf numFmtId="164" fontId="29" fillId="0" borderId="17" xfId="2449" applyFont="1" applyFill="1" applyBorder="1" applyAlignment="1" applyProtection="1">
      <alignment vertical="center" wrapText="1"/>
      <protection locked="0"/>
    </xf>
    <xf numFmtId="164" fontId="29" fillId="0" borderId="0" xfId="2449" applyFont="1" applyFill="1" applyBorder="1" applyAlignment="1" applyProtection="1">
      <alignment vertical="center" wrapText="1"/>
      <protection locked="0"/>
    </xf>
    <xf numFmtId="164" fontId="29" fillId="0" borderId="10" xfId="2449" applyFont="1" applyFill="1" applyBorder="1" applyAlignment="1" applyProtection="1">
      <alignment vertical="center" wrapText="1"/>
      <protection locked="0"/>
    </xf>
    <xf numFmtId="164" fontId="95" fillId="0" borderId="0" xfId="2449" applyFont="1" applyFill="1" applyBorder="1" applyAlignment="1">
      <alignment horizontal="left" vertical="top"/>
    </xf>
    <xf numFmtId="164" fontId="19" fillId="34" borderId="13" xfId="2449" quotePrefix="1" applyFont="1" applyFill="1" applyBorder="1" applyAlignment="1" applyProtection="1">
      <alignment vertical="center"/>
      <protection hidden="1"/>
    </xf>
    <xf numFmtId="164" fontId="29" fillId="0" borderId="18" xfId="2449" applyFont="1" applyFill="1" applyBorder="1" applyAlignment="1" applyProtection="1">
      <alignment vertical="center" wrapText="1"/>
    </xf>
    <xf numFmtId="164" fontId="29" fillId="0" borderId="14" xfId="2449" applyFont="1" applyFill="1" applyBorder="1" applyAlignment="1" applyProtection="1">
      <alignment vertical="center" wrapText="1"/>
    </xf>
    <xf numFmtId="164" fontId="29" fillId="0" borderId="19" xfId="2449" applyFont="1" applyFill="1" applyBorder="1" applyAlignment="1" applyProtection="1">
      <alignment vertical="center" wrapText="1"/>
    </xf>
    <xf numFmtId="0" fontId="100" fillId="0" borderId="0" xfId="0" applyFont="1" applyAlignment="1" applyProtection="1">
      <alignment horizontal="center" vertical="center"/>
    </xf>
    <xf numFmtId="0" fontId="102" fillId="35" borderId="41" xfId="2" applyFont="1" applyFill="1" applyBorder="1" applyAlignment="1">
      <alignment horizontal="center" vertical="center"/>
    </xf>
    <xf numFmtId="0" fontId="22" fillId="0" borderId="10" xfId="7" applyFont="1" applyBorder="1" applyAlignment="1">
      <alignment horizontal="center"/>
    </xf>
    <xf numFmtId="4" fontId="22" fillId="0" borderId="67" xfId="7" applyNumberFormat="1" applyFont="1" applyFill="1" applyBorder="1" applyAlignment="1">
      <alignment horizontal="center" vertical="top" wrapText="1"/>
    </xf>
    <xf numFmtId="0" fontId="27" fillId="109" borderId="61" xfId="7" applyFont="1" applyFill="1" applyBorder="1" applyAlignment="1">
      <alignment horizontal="center" vertical="top"/>
    </xf>
    <xf numFmtId="0" fontId="27" fillId="0" borderId="0" xfId="7" applyFont="1" applyFill="1" applyBorder="1" applyAlignment="1">
      <alignment horizontal="center" vertical="top"/>
    </xf>
    <xf numFmtId="0" fontId="27" fillId="34" borderId="61" xfId="7" applyFont="1" applyFill="1" applyBorder="1" applyAlignment="1">
      <alignment horizontal="center" vertical="top"/>
    </xf>
    <xf numFmtId="0" fontId="27" fillId="0" borderId="61" xfId="7" applyFont="1" applyFill="1" applyBorder="1" applyAlignment="1">
      <alignment horizontal="center" vertical="top"/>
    </xf>
    <xf numFmtId="0" fontId="27" fillId="109" borderId="0" xfId="7" applyFont="1" applyFill="1" applyBorder="1" applyAlignment="1">
      <alignment horizontal="center" vertical="top"/>
    </xf>
    <xf numFmtId="0" fontId="104" fillId="34" borderId="0" xfId="0" applyFont="1" applyFill="1" applyBorder="1" applyAlignment="1" applyProtection="1">
      <alignment horizontal="center" vertical="center" wrapText="1"/>
    </xf>
    <xf numFmtId="0" fontId="30" fillId="0" borderId="61" xfId="7" applyFont="1" applyBorder="1" applyAlignment="1">
      <alignment horizontal="center" vertical="top" wrapText="1"/>
    </xf>
    <xf numFmtId="0" fontId="0" fillId="0" borderId="0" xfId="0" applyFill="1" applyAlignment="1">
      <alignment horizontal="center"/>
    </xf>
    <xf numFmtId="176" fontId="84" fillId="0" borderId="57" xfId="7" applyNumberFormat="1" applyFont="1" applyFill="1" applyBorder="1" applyAlignment="1">
      <alignment horizontal="center" vertical="top" wrapText="1"/>
    </xf>
    <xf numFmtId="0" fontId="30" fillId="0" borderId="67" xfId="7" applyFont="1" applyBorder="1" applyAlignment="1">
      <alignment horizontal="center" vertical="top" wrapText="1"/>
    </xf>
    <xf numFmtId="0" fontId="19" fillId="0" borderId="0" xfId="0" quotePrefix="1" applyFont="1" applyFill="1" applyBorder="1" applyAlignment="1">
      <alignment horizontal="left" vertical="center"/>
    </xf>
    <xf numFmtId="0" fontId="22" fillId="0" borderId="0" xfId="7" applyFont="1" applyAlignment="1">
      <alignment horizontal="left"/>
    </xf>
    <xf numFmtId="0" fontId="22" fillId="0" borderId="0" xfId="7" applyFont="1" applyFill="1" applyBorder="1" applyAlignment="1">
      <alignment horizontal="left"/>
    </xf>
    <xf numFmtId="0" fontId="101" fillId="0" borderId="0" xfId="0" applyFont="1" applyAlignment="1" applyProtection="1">
      <alignment horizontal="left" vertical="center"/>
    </xf>
    <xf numFmtId="0" fontId="102" fillId="35" borderId="41" xfId="2" applyFont="1" applyFill="1" applyBorder="1" applyAlignment="1">
      <alignment horizontal="left" vertical="center"/>
    </xf>
    <xf numFmtId="0" fontId="22" fillId="0" borderId="10" xfId="7" applyFont="1" applyBorder="1" applyAlignment="1">
      <alignment horizontal="left"/>
    </xf>
    <xf numFmtId="0" fontId="27" fillId="109" borderId="61" xfId="7" applyFont="1" applyFill="1" applyBorder="1" applyAlignment="1">
      <alignment horizontal="left" vertical="top"/>
    </xf>
    <xf numFmtId="0" fontId="27" fillId="0" borderId="0" xfId="7" applyFont="1" applyFill="1" applyBorder="1" applyAlignment="1">
      <alignment horizontal="left" vertical="top"/>
    </xf>
    <xf numFmtId="0" fontId="27" fillId="34" borderId="61" xfId="7" applyFont="1" applyFill="1" applyBorder="1" applyAlignment="1">
      <alignment horizontal="left" vertical="top"/>
    </xf>
    <xf numFmtId="0" fontId="27" fillId="0" borderId="61" xfId="7" applyFont="1" applyFill="1" applyBorder="1" applyAlignment="1">
      <alignment horizontal="left" vertical="top"/>
    </xf>
    <xf numFmtId="0" fontId="30" fillId="0" borderId="64" xfId="7" applyFont="1" applyBorder="1" applyAlignment="1">
      <alignment horizontal="left" vertical="top" wrapText="1"/>
    </xf>
    <xf numFmtId="0" fontId="0" fillId="0" borderId="0" xfId="0" applyFill="1" applyAlignment="1">
      <alignment horizontal="left"/>
    </xf>
    <xf numFmtId="0" fontId="30" fillId="0" borderId="64" xfId="7" quotePrefix="1" applyFont="1" applyFill="1" applyBorder="1" applyAlignment="1">
      <alignment horizontal="left" vertical="top" wrapText="1"/>
    </xf>
    <xf numFmtId="0" fontId="30" fillId="0" borderId="64" xfId="7" quotePrefix="1" applyFont="1" applyBorder="1" applyAlignment="1">
      <alignment horizontal="left" vertical="top" wrapText="1"/>
    </xf>
    <xf numFmtId="0" fontId="27" fillId="0" borderId="64" xfId="7" quotePrefix="1" applyFont="1" applyFill="1" applyBorder="1" applyAlignment="1">
      <alignment horizontal="left" vertical="top" wrapText="1"/>
    </xf>
    <xf numFmtId="0" fontId="95" fillId="0" borderId="0" xfId="868" applyFont="1" applyFill="1" applyBorder="1" applyAlignment="1">
      <alignment horizontal="center" vertical="top" wrapText="1"/>
    </xf>
    <xf numFmtId="0" fontId="29" fillId="0" borderId="0" xfId="5" applyFont="1" applyFill="1" applyBorder="1" applyAlignment="1" applyProtection="1">
      <alignment horizontal="center" vertical="center" wrapText="1"/>
    </xf>
    <xf numFmtId="49" fontId="19" fillId="34" borderId="13" xfId="868" applyNumberFormat="1" applyFont="1" applyFill="1" applyBorder="1" applyAlignment="1" applyProtection="1">
      <alignment horizontal="center" vertical="center" wrapText="1"/>
      <protection hidden="1"/>
    </xf>
    <xf numFmtId="49" fontId="19" fillId="34" borderId="13" xfId="868" quotePrefix="1" applyNumberFormat="1" applyFont="1" applyFill="1" applyBorder="1" applyAlignment="1" applyProtection="1">
      <alignment horizontal="center" vertical="center" wrapText="1"/>
      <protection hidden="1"/>
    </xf>
    <xf numFmtId="43" fontId="22" fillId="0" borderId="41" xfId="7" applyNumberFormat="1" applyFont="1" applyFill="1" applyBorder="1" applyAlignment="1">
      <alignment horizontal="center" vertical="center" wrapText="1"/>
    </xf>
    <xf numFmtId="49" fontId="19" fillId="34" borderId="13" xfId="1" applyNumberFormat="1" applyFont="1" applyFill="1" applyBorder="1" applyAlignment="1" applyProtection="1">
      <alignment horizontal="center" vertical="center"/>
      <protection hidden="1"/>
    </xf>
    <xf numFmtId="49" fontId="19" fillId="0" borderId="13" xfId="1" applyNumberFormat="1" applyFont="1" applyFill="1" applyBorder="1" applyAlignment="1" applyProtection="1">
      <alignment horizontal="center" vertical="center"/>
      <protection hidden="1"/>
    </xf>
    <xf numFmtId="49" fontId="19" fillId="34" borderId="13" xfId="868" applyNumberFormat="1" applyFont="1" applyFill="1" applyBorder="1" applyAlignment="1" applyProtection="1">
      <alignment horizontal="center" vertical="center"/>
      <protection hidden="1"/>
    </xf>
    <xf numFmtId="49" fontId="19" fillId="34" borderId="13" xfId="868" quotePrefix="1" applyNumberFormat="1" applyFont="1" applyFill="1" applyBorder="1" applyAlignment="1" applyProtection="1">
      <alignment horizontal="center" vertical="center"/>
      <protection hidden="1"/>
    </xf>
    <xf numFmtId="164" fontId="112" fillId="0" borderId="41" xfId="2449" applyFont="1" applyFill="1" applyBorder="1" applyAlignment="1">
      <alignment horizontal="center" vertical="center" wrapText="1"/>
    </xf>
    <xf numFmtId="43" fontId="112" fillId="0" borderId="41" xfId="2668" applyNumberFormat="1" applyFont="1" applyFill="1" applyBorder="1" applyAlignment="1">
      <alignment horizontal="center" vertical="center" wrapText="1"/>
    </xf>
    <xf numFmtId="164" fontId="29" fillId="0" borderId="22" xfId="2449" applyFont="1" applyFill="1" applyBorder="1" applyAlignment="1" applyProtection="1">
      <alignment vertical="center" wrapText="1"/>
      <protection locked="0"/>
    </xf>
    <xf numFmtId="164" fontId="29" fillId="0" borderId="21" xfId="2449" applyFont="1" applyFill="1" applyBorder="1" applyAlignment="1" applyProtection="1">
      <alignment vertical="center" wrapText="1"/>
      <protection locked="0"/>
    </xf>
    <xf numFmtId="164" fontId="29" fillId="0" borderId="20" xfId="2449" applyFont="1" applyFill="1" applyBorder="1" applyAlignment="1" applyProtection="1">
      <alignment vertical="center" wrapText="1"/>
      <protection locked="0"/>
    </xf>
    <xf numFmtId="164" fontId="20" fillId="0" borderId="13" xfId="2449" applyFont="1" applyBorder="1" applyAlignment="1">
      <alignment vertical="center"/>
    </xf>
    <xf numFmtId="0" fontId="96" fillId="106" borderId="49" xfId="868" applyFont="1" applyFill="1" applyBorder="1" applyAlignment="1">
      <alignment horizontal="center" vertical="center" wrapText="1"/>
    </xf>
    <xf numFmtId="0" fontId="27" fillId="0" borderId="13" xfId="5" applyFont="1" applyFill="1" applyBorder="1" applyAlignment="1" applyProtection="1">
      <alignment horizontal="center" vertical="center" wrapText="1"/>
    </xf>
    <xf numFmtId="0" fontId="29" fillId="0" borderId="0" xfId="9" applyFont="1" applyFill="1" applyBorder="1" applyAlignment="1" applyProtection="1">
      <alignment horizontal="center" vertical="center" wrapText="1"/>
      <protection locked="0"/>
    </xf>
    <xf numFmtId="0" fontId="27" fillId="0" borderId="13" xfId="5" applyFont="1" applyFill="1" applyBorder="1" applyAlignment="1" applyProtection="1">
      <alignment horizontal="left" vertical="center" wrapText="1"/>
    </xf>
    <xf numFmtId="2" fontId="27" fillId="0" borderId="13" xfId="5" applyNumberFormat="1" applyFont="1" applyFill="1" applyBorder="1" applyAlignment="1" applyProtection="1">
      <alignment horizontal="center" vertical="center" wrapText="1"/>
    </xf>
    <xf numFmtId="0" fontId="22" fillId="0" borderId="13" xfId="5"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27" fillId="0" borderId="10" xfId="5" applyFont="1" applyFill="1" applyBorder="1" applyAlignment="1" applyProtection="1">
      <alignment horizontal="center" vertical="center" wrapText="1"/>
    </xf>
    <xf numFmtId="0" fontId="22" fillId="0" borderId="10" xfId="5" applyFont="1" applyFill="1" applyBorder="1" applyAlignment="1" applyProtection="1">
      <alignment horizontal="center" vertical="center" wrapText="1"/>
    </xf>
    <xf numFmtId="0" fontId="29" fillId="0" borderId="21" xfId="9" applyFont="1" applyFill="1" applyBorder="1" applyAlignment="1" applyProtection="1">
      <alignment horizontal="center" vertical="center" wrapText="1"/>
      <protection locked="0"/>
    </xf>
    <xf numFmtId="0" fontId="29" fillId="0" borderId="22" xfId="9" applyFont="1" applyFill="1" applyBorder="1" applyAlignment="1" applyProtection="1">
      <alignment horizontal="center" vertical="center" wrapText="1"/>
      <protection locked="0"/>
    </xf>
    <xf numFmtId="0" fontId="27" fillId="0" borderId="41" xfId="7" applyFont="1" applyFill="1" applyBorder="1" applyAlignment="1">
      <alignment horizontal="center" vertical="center" wrapText="1"/>
    </xf>
    <xf numFmtId="0" fontId="27" fillId="0" borderId="41" xfId="7" applyFont="1" applyFill="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29" fillId="0" borderId="17" xfId="9" applyFont="1" applyFill="1" applyBorder="1" applyAlignment="1" applyProtection="1">
      <alignment horizontal="center" vertical="center" wrapText="1"/>
      <protection locked="0"/>
    </xf>
    <xf numFmtId="0" fontId="29" fillId="0" borderId="17" xfId="5" applyFont="1" applyFill="1" applyBorder="1" applyAlignment="1" applyProtection="1">
      <alignment horizontal="center" vertical="center" wrapText="1"/>
    </xf>
    <xf numFmtId="0" fontId="29" fillId="0" borderId="10" xfId="5" applyFont="1" applyFill="1" applyBorder="1" applyAlignment="1" applyProtection="1">
      <alignment horizontal="center" vertical="center" wrapText="1"/>
    </xf>
    <xf numFmtId="0" fontId="22" fillId="0" borderId="10" xfId="0" applyFont="1" applyFill="1" applyBorder="1" applyAlignment="1" applyProtection="1">
      <alignment horizontal="justify" vertical="center" wrapText="1"/>
    </xf>
    <xf numFmtId="0" fontId="22" fillId="0" borderId="13" xfId="0" applyFont="1" applyFill="1" applyBorder="1" applyAlignment="1" applyProtection="1">
      <alignment horizontal="justify" vertical="center" wrapText="1"/>
    </xf>
    <xf numFmtId="0" fontId="22" fillId="0" borderId="41" xfId="0" applyFont="1" applyFill="1" applyBorder="1" applyAlignment="1">
      <alignment horizontal="center" vertical="center" wrapText="1"/>
    </xf>
    <xf numFmtId="0" fontId="27" fillId="0" borderId="56" xfId="806" applyFont="1" applyFill="1" applyBorder="1" applyAlignment="1">
      <alignment horizontal="left" vertical="top" wrapText="1"/>
    </xf>
    <xf numFmtId="0" fontId="27" fillId="0" borderId="62" xfId="806" applyFont="1" applyFill="1" applyBorder="1" applyAlignment="1">
      <alignment horizontal="left" vertical="top" wrapText="1"/>
    </xf>
    <xf numFmtId="0" fontId="27" fillId="0" borderId="57" xfId="7" applyFont="1" applyFill="1" applyBorder="1" applyAlignment="1">
      <alignment horizontal="left" vertical="center" wrapText="1"/>
    </xf>
    <xf numFmtId="0" fontId="27" fillId="0" borderId="57" xfId="7" applyFont="1" applyFill="1" applyBorder="1" applyAlignment="1">
      <alignment horizontal="center" vertical="center" wrapText="1"/>
    </xf>
    <xf numFmtId="0" fontId="27" fillId="0" borderId="12" xfId="7" quotePrefix="1" applyFont="1" applyFill="1" applyBorder="1" applyAlignment="1">
      <alignment horizontal="left" vertical="center" wrapText="1"/>
    </xf>
    <xf numFmtId="0" fontId="27" fillId="0" borderId="41" xfId="7" applyFont="1" applyBorder="1" applyAlignment="1">
      <alignment horizontal="center" vertical="center" wrapText="1"/>
    </xf>
    <xf numFmtId="2" fontId="113" fillId="35" borderId="13" xfId="5" applyNumberFormat="1" applyFont="1" applyFill="1" applyBorder="1" applyAlignment="1" applyProtection="1">
      <alignment horizontal="center" vertical="center" wrapText="1"/>
    </xf>
    <xf numFmtId="165" fontId="22" fillId="35" borderId="13" xfId="7396" applyNumberFormat="1" applyFont="1" applyFill="1" applyBorder="1" applyAlignment="1">
      <alignment horizontal="center" vertical="center" wrapText="1"/>
    </xf>
    <xf numFmtId="0" fontId="49" fillId="35" borderId="0" xfId="1" applyFont="1" applyFill="1" applyBorder="1" applyAlignment="1">
      <alignment horizontal="left" vertical="center"/>
    </xf>
    <xf numFmtId="2" fontId="22" fillId="34" borderId="10" xfId="0" applyNumberFormat="1" applyFont="1" applyFill="1" applyBorder="1" applyAlignment="1">
      <alignment horizontal="center" vertical="center" wrapText="1"/>
    </xf>
    <xf numFmtId="164" fontId="22" fillId="35" borderId="13" xfId="2449" applyFont="1" applyFill="1" applyBorder="1" applyAlignment="1">
      <alignment horizontal="center" vertical="center" wrapText="1"/>
    </xf>
    <xf numFmtId="0" fontId="22" fillId="0" borderId="10" xfId="0" quotePrefix="1" applyFont="1" applyFill="1" applyBorder="1" applyAlignment="1">
      <alignment horizontal="justify" vertical="center" wrapText="1"/>
    </xf>
    <xf numFmtId="0" fontId="30" fillId="0" borderId="56" xfId="7" quotePrefix="1" applyFont="1" applyFill="1" applyBorder="1" applyAlignment="1">
      <alignment horizontal="left" vertical="top" wrapText="1"/>
    </xf>
    <xf numFmtId="0" fontId="114" fillId="0" borderId="0" xfId="0" applyFont="1" applyFill="1" applyAlignment="1">
      <alignment horizontal="center"/>
    </xf>
    <xf numFmtId="0" fontId="30" fillId="0" borderId="57" xfId="7" applyFont="1" applyFill="1" applyBorder="1" applyAlignment="1">
      <alignment horizontal="center" vertical="center" wrapText="1"/>
    </xf>
    <xf numFmtId="0" fontId="22" fillId="0" borderId="10" xfId="3" applyNumberFormat="1" applyFont="1" applyFill="1" applyBorder="1" applyAlignment="1">
      <alignment horizontal="left" vertical="center" wrapText="1"/>
    </xf>
    <xf numFmtId="0" fontId="0" fillId="0" borderId="0" xfId="0"/>
    <xf numFmtId="2" fontId="22" fillId="0" borderId="10" xfId="1" applyNumberFormat="1" applyFont="1" applyFill="1" applyBorder="1" applyAlignment="1">
      <alignment horizontal="center" vertical="center" wrapText="1"/>
    </xf>
    <xf numFmtId="0" fontId="22" fillId="0" borderId="0" xfId="1" applyFont="1" applyFill="1" applyBorder="1" applyAlignment="1">
      <alignment horizontal="left" vertical="center"/>
    </xf>
    <xf numFmtId="0" fontId="22" fillId="0" borderId="13" xfId="3" applyNumberFormat="1" applyFont="1" applyFill="1" applyBorder="1" applyAlignment="1">
      <alignment horizontal="center" vertical="center"/>
    </xf>
    <xf numFmtId="0" fontId="22" fillId="0" borderId="13" xfId="0" applyFont="1" applyFill="1" applyBorder="1" applyAlignment="1">
      <alignment horizontal="justify" vertical="center"/>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176" fontId="22" fillId="0" borderId="57" xfId="7" applyNumberFormat="1" applyFont="1" applyBorder="1" applyAlignment="1">
      <alignment horizontal="right" vertical="top" wrapText="1"/>
    </xf>
    <xf numFmtId="0" fontId="27" fillId="109" borderId="0" xfId="7" applyFont="1" applyFill="1" applyBorder="1" applyAlignment="1">
      <alignment horizontal="right" vertical="top"/>
    </xf>
    <xf numFmtId="0" fontId="30" fillId="0" borderId="65" xfId="7" applyFont="1" applyBorder="1" applyAlignment="1">
      <alignment vertical="top" wrapText="1"/>
    </xf>
    <xf numFmtId="0" fontId="30" fillId="0" borderId="66" xfId="7" applyFont="1" applyBorder="1" applyAlignment="1">
      <alignment vertical="top" wrapText="1"/>
    </xf>
    <xf numFmtId="0" fontId="30" fillId="0" borderId="64" xfId="7" quotePrefix="1" applyFont="1" applyBorder="1" applyAlignment="1">
      <alignment vertical="top" wrapText="1"/>
    </xf>
    <xf numFmtId="0" fontId="22" fillId="0" borderId="13" xfId="0" applyFont="1" applyFill="1" applyBorder="1" applyAlignment="1" applyProtection="1">
      <alignment horizontal="center" vertical="center" wrapText="1"/>
    </xf>
    <xf numFmtId="0" fontId="30" fillId="0" borderId="56" xfId="7" applyFont="1" applyFill="1" applyBorder="1" applyAlignment="1">
      <alignment vertical="top" wrapText="1"/>
    </xf>
    <xf numFmtId="0" fontId="22" fillId="0" borderId="13" xfId="3" applyNumberFormat="1" applyFont="1" applyFill="1" applyBorder="1" applyAlignment="1">
      <alignment horizontal="left" vertical="center" wrapText="1"/>
    </xf>
    <xf numFmtId="0" fontId="30" fillId="0" borderId="57" xfId="7" applyFont="1" applyBorder="1" applyAlignment="1">
      <alignment horizontal="center" vertical="center" wrapText="1"/>
    </xf>
    <xf numFmtId="0" fontId="27" fillId="0" borderId="61" xfId="7" applyFont="1" applyBorder="1" applyAlignment="1">
      <alignment horizontal="left" vertical="top" wrapText="1"/>
    </xf>
    <xf numFmtId="176" fontId="22" fillId="0" borderId="61" xfId="7" applyNumberFormat="1" applyFont="1" applyBorder="1" applyAlignment="1">
      <alignment horizontal="right" vertical="top" wrapText="1"/>
    </xf>
    <xf numFmtId="164" fontId="22" fillId="35" borderId="13" xfId="2449" applyFont="1" applyFill="1" applyBorder="1" applyAlignment="1">
      <alignment horizontal="left" vertical="center"/>
    </xf>
    <xf numFmtId="0" fontId="22" fillId="0" borderId="13" xfId="0" applyFont="1" applyFill="1" applyBorder="1" applyAlignment="1" applyProtection="1">
      <alignment vertical="center" wrapText="1"/>
    </xf>
    <xf numFmtId="0" fontId="22" fillId="35" borderId="13" xfId="3" applyNumberFormat="1" applyFont="1" applyFill="1" applyBorder="1" applyAlignment="1">
      <alignment horizontal="left" vertical="center"/>
    </xf>
    <xf numFmtId="0" fontId="0" fillId="0" borderId="0" xfId="0"/>
    <xf numFmtId="0" fontId="23" fillId="38" borderId="13" xfId="3" applyNumberFormat="1" applyFont="1" applyFill="1" applyBorder="1" applyAlignment="1">
      <alignment horizontal="center" vertical="center"/>
    </xf>
    <xf numFmtId="49" fontId="22" fillId="0" borderId="13" xfId="5" applyNumberFormat="1" applyFont="1" applyFill="1" applyBorder="1" applyAlignment="1" applyProtection="1">
      <alignment horizontal="center" vertical="center"/>
    </xf>
    <xf numFmtId="0" fontId="27" fillId="0" borderId="13" xfId="5" applyFont="1" applyFill="1" applyBorder="1" applyAlignment="1" applyProtection="1">
      <alignment horizontal="center" vertical="center" wrapText="1"/>
    </xf>
    <xf numFmtId="0" fontId="22" fillId="35" borderId="13" xfId="1" applyFont="1" applyFill="1" applyBorder="1" applyAlignment="1">
      <alignment horizontal="center" vertical="center" wrapText="1"/>
    </xf>
    <xf numFmtId="0" fontId="27" fillId="35" borderId="13" xfId="5" applyFont="1" applyFill="1" applyBorder="1" applyAlignment="1" applyProtection="1">
      <alignment horizontal="center" vertical="center" wrapText="1"/>
    </xf>
    <xf numFmtId="0" fontId="27" fillId="0" borderId="0" xfId="5" applyFont="1" applyFill="1" applyBorder="1" applyAlignment="1" applyProtection="1">
      <alignment horizontal="center" vertical="center" wrapText="1"/>
    </xf>
    <xf numFmtId="0" fontId="29" fillId="39" borderId="13" xfId="3" applyNumberFormat="1" applyFont="1" applyFill="1" applyBorder="1" applyAlignment="1">
      <alignment horizontal="center" vertical="center"/>
    </xf>
    <xf numFmtId="0" fontId="27" fillId="0" borderId="13" xfId="5" applyFont="1" applyFill="1" applyBorder="1" applyAlignment="1" applyProtection="1">
      <alignment horizontal="left" vertical="center" wrapText="1"/>
    </xf>
    <xf numFmtId="0" fontId="22" fillId="0" borderId="13" xfId="0" applyFont="1" applyFill="1" applyBorder="1" applyAlignment="1">
      <alignment horizontal="center" vertical="center" wrapText="1"/>
    </xf>
    <xf numFmtId="0" fontId="22" fillId="0" borderId="13" xfId="0" applyFont="1" applyFill="1" applyBorder="1" applyAlignment="1">
      <alignment vertical="center" wrapText="1"/>
    </xf>
    <xf numFmtId="2" fontId="27" fillId="0" borderId="13" xfId="5" applyNumberFormat="1" applyFont="1" applyFill="1" applyBorder="1" applyAlignment="1" applyProtection="1">
      <alignment horizontal="center" vertical="center" wrapText="1"/>
    </xf>
    <xf numFmtId="0" fontId="22" fillId="0" borderId="13" xfId="5"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0" fillId="0" borderId="0" xfId="0" applyFill="1"/>
    <xf numFmtId="0" fontId="27" fillId="35" borderId="13" xfId="5" applyFont="1" applyFill="1" applyBorder="1" applyAlignment="1" applyProtection="1">
      <alignment horizontal="left" vertical="center" wrapText="1"/>
    </xf>
    <xf numFmtId="0" fontId="27" fillId="35" borderId="17" xfId="5" applyFont="1" applyFill="1" applyBorder="1" applyAlignment="1" applyProtection="1">
      <alignment horizontal="center" vertical="center" wrapText="1"/>
    </xf>
    <xf numFmtId="0" fontId="22" fillId="0" borderId="10" xfId="0" applyFont="1" applyFill="1" applyBorder="1" applyAlignment="1">
      <alignment vertical="center" wrapText="1"/>
    </xf>
    <xf numFmtId="0" fontId="30" fillId="0" borderId="52" xfId="7" applyFont="1" applyBorder="1" applyAlignment="1">
      <alignment horizontal="left" vertical="top" wrapText="1"/>
    </xf>
    <xf numFmtId="4" fontId="22" fillId="109" borderId="59" xfId="7" applyNumberFormat="1" applyFont="1" applyFill="1" applyBorder="1" applyAlignment="1">
      <alignment horizontal="right" vertical="top"/>
    </xf>
    <xf numFmtId="0" fontId="30" fillId="0" borderId="57" xfId="806" applyFont="1" applyBorder="1" applyAlignment="1">
      <alignment horizontal="center" vertical="top" wrapText="1"/>
    </xf>
    <xf numFmtId="176" fontId="22" fillId="0" borderId="57" xfId="7" applyNumberFormat="1" applyFont="1" applyFill="1" applyBorder="1" applyAlignment="1">
      <alignment horizontal="right"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2" fontId="22" fillId="0" borderId="13" xfId="0" applyNumberFormat="1" applyFont="1" applyFill="1" applyBorder="1" applyAlignment="1">
      <alignment horizontal="center" vertical="center" wrapText="1"/>
    </xf>
    <xf numFmtId="0" fontId="22" fillId="0" borderId="13"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7" fillId="0" borderId="0" xfId="7" applyFont="1" applyFill="1" applyBorder="1" applyAlignment="1">
      <alignment horizontal="right" vertical="top"/>
    </xf>
    <xf numFmtId="0" fontId="84" fillId="0" borderId="0" xfId="7" applyFont="1" applyFill="1" applyBorder="1" applyAlignment="1">
      <alignment horizontal="left" vertical="top"/>
    </xf>
    <xf numFmtId="0" fontId="22" fillId="0" borderId="10" xfId="0" applyFont="1" applyFill="1" applyBorder="1" applyAlignment="1">
      <alignment horizontal="center" vertical="center" wrapText="1"/>
    </xf>
    <xf numFmtId="2" fontId="27" fillId="0" borderId="10" xfId="5" applyNumberFormat="1" applyFont="1" applyFill="1" applyBorder="1" applyAlignment="1" applyProtection="1">
      <alignment horizontal="center" vertical="center" wrapText="1"/>
    </xf>
    <xf numFmtId="4" fontId="22" fillId="0" borderId="0" xfId="7" applyNumberFormat="1" applyFont="1" applyFill="1" applyBorder="1" applyAlignment="1">
      <alignment horizontal="right" vertical="top"/>
    </xf>
    <xf numFmtId="0" fontId="30" fillId="0" borderId="52" xfId="7" applyFont="1" applyFill="1" applyBorder="1" applyAlignment="1">
      <alignment horizontal="left" vertical="top" wrapText="1"/>
    </xf>
    <xf numFmtId="0" fontId="22" fillId="0" borderId="57" xfId="7" applyFont="1" applyBorder="1" applyAlignment="1">
      <alignment horizontal="center" vertical="top" wrapText="1"/>
    </xf>
    <xf numFmtId="0" fontId="27" fillId="0" borderId="0" xfId="7" applyFont="1" applyFill="1" applyBorder="1" applyAlignment="1">
      <alignment horizontal="center" vertical="top"/>
    </xf>
    <xf numFmtId="0" fontId="22" fillId="0" borderId="57" xfId="7" applyFont="1" applyBorder="1" applyAlignment="1">
      <alignment horizontal="left" vertical="top" wrapText="1"/>
    </xf>
    <xf numFmtId="0" fontId="111" fillId="0" borderId="0" xfId="0" applyFont="1" applyFill="1" applyAlignment="1">
      <alignment horizontal="center"/>
    </xf>
    <xf numFmtId="164" fontId="22" fillId="0" borderId="13" xfId="2449" applyFont="1" applyFill="1" applyBorder="1" applyAlignment="1">
      <alignment horizontal="center" vertical="center" wrapText="1"/>
    </xf>
    <xf numFmtId="0" fontId="22" fillId="0" borderId="62" xfId="7" applyFont="1" applyBorder="1" applyAlignment="1">
      <alignment horizontal="left" vertical="top" wrapText="1"/>
    </xf>
    <xf numFmtId="164" fontId="19" fillId="34" borderId="13" xfId="2449" quotePrefix="1" applyFont="1" applyFill="1" applyBorder="1" applyAlignment="1" applyProtection="1">
      <alignment horizontal="center" vertical="center"/>
      <protection hidden="1"/>
    </xf>
    <xf numFmtId="164" fontId="19" fillId="34" borderId="13" xfId="2449" applyFont="1" applyFill="1" applyBorder="1" applyAlignment="1" applyProtection="1">
      <alignment horizontal="center" vertical="center"/>
      <protection hidden="1"/>
    </xf>
    <xf numFmtId="164" fontId="19" fillId="0" borderId="13" xfId="2449" applyFont="1" applyFill="1" applyBorder="1" applyAlignment="1" applyProtection="1">
      <alignment horizontal="center" vertical="center"/>
      <protection hidden="1"/>
    </xf>
    <xf numFmtId="164" fontId="29" fillId="0" borderId="20" xfId="2449" applyFont="1" applyFill="1" applyBorder="1" applyAlignment="1" applyProtection="1">
      <alignment horizontal="center" vertical="center" wrapText="1"/>
    </xf>
    <xf numFmtId="164" fontId="29" fillId="0" borderId="21" xfId="2449" applyFont="1" applyFill="1" applyBorder="1" applyAlignment="1" applyProtection="1">
      <alignment horizontal="center" vertical="center" wrapText="1"/>
    </xf>
    <xf numFmtId="164" fontId="29" fillId="0" borderId="22" xfId="2449" applyFont="1" applyFill="1" applyBorder="1" applyAlignment="1" applyProtection="1">
      <alignment horizontal="center" vertical="center" wrapText="1"/>
    </xf>
    <xf numFmtId="164" fontId="95" fillId="0" borderId="0" xfId="2449" applyFont="1" applyFill="1" applyBorder="1" applyAlignment="1">
      <alignment horizontal="center" vertical="top"/>
    </xf>
    <xf numFmtId="0" fontId="92" fillId="35" borderId="11" xfId="868" applyFont="1" applyFill="1" applyBorder="1" applyAlignment="1">
      <alignment vertical="center" wrapText="1"/>
    </xf>
    <xf numFmtId="0" fontId="92" fillId="35" borderId="13" xfId="868" applyFont="1" applyFill="1" applyBorder="1" applyAlignment="1">
      <alignment vertical="center" wrapText="1"/>
    </xf>
    <xf numFmtId="0" fontId="92" fillId="35" borderId="12" xfId="868" applyFont="1" applyFill="1" applyBorder="1" applyAlignment="1">
      <alignment vertical="center" wrapText="1"/>
    </xf>
    <xf numFmtId="0" fontId="96" fillId="106" borderId="16" xfId="868" applyFont="1" applyFill="1" applyBorder="1" applyAlignment="1">
      <alignment vertical="center" wrapText="1"/>
    </xf>
    <xf numFmtId="0" fontId="96" fillId="106" borderId="17" xfId="868" applyFont="1" applyFill="1" applyBorder="1" applyAlignment="1">
      <alignment vertical="center" wrapText="1"/>
    </xf>
    <xf numFmtId="0" fontId="96" fillId="106" borderId="17" xfId="868" applyFont="1" applyFill="1" applyBorder="1" applyAlignment="1">
      <alignment horizontal="right" vertical="center" wrapText="1"/>
    </xf>
    <xf numFmtId="0" fontId="29" fillId="39" borderId="11" xfId="9" applyFont="1" applyFill="1" applyBorder="1" applyAlignment="1" applyProtection="1">
      <alignment horizontal="left" vertical="center"/>
    </xf>
    <xf numFmtId="2" fontId="106" fillId="0" borderId="41" xfId="868" applyNumberFormat="1" applyFont="1" applyFill="1" applyBorder="1" applyAlignment="1">
      <alignment horizontal="center" vertical="center"/>
    </xf>
    <xf numFmtId="0" fontId="83" fillId="0" borderId="0" xfId="0" applyFont="1" applyFill="1" applyBorder="1" applyAlignment="1">
      <alignment horizontal="center"/>
    </xf>
    <xf numFmtId="0" fontId="83" fillId="0" borderId="17" xfId="0" applyFont="1" applyFill="1" applyBorder="1" applyAlignment="1">
      <alignment horizontal="center"/>
    </xf>
    <xf numFmtId="0" fontId="83" fillId="0" borderId="10" xfId="0" applyFont="1" applyFill="1" applyBorder="1" applyAlignment="1">
      <alignment horizontal="center"/>
    </xf>
    <xf numFmtId="4" fontId="27" fillId="0" borderId="10" xfId="5" applyNumberFormat="1" applyFont="1" applyFill="1" applyBorder="1" applyAlignment="1" applyProtection="1">
      <alignment horizontal="center" vertical="center" wrapText="1"/>
    </xf>
    <xf numFmtId="185" fontId="25" fillId="0" borderId="41" xfId="868" applyNumberFormat="1" applyFill="1" applyBorder="1" applyAlignment="1">
      <alignment horizontal="center" vertical="center"/>
    </xf>
    <xf numFmtId="0" fontId="97" fillId="0" borderId="41" xfId="800" applyFont="1" applyFill="1" applyBorder="1" applyAlignment="1" applyProtection="1">
      <alignment horizontal="center" vertical="center"/>
    </xf>
    <xf numFmtId="0" fontId="98" fillId="105" borderId="41" xfId="805" applyFont="1" applyFill="1" applyBorder="1" applyAlignment="1" applyProtection="1">
      <alignment horizontal="center" vertical="center"/>
    </xf>
    <xf numFmtId="0" fontId="29" fillId="39" borderId="11" xfId="5" applyFont="1" applyFill="1" applyBorder="1" applyAlignment="1" applyProtection="1">
      <alignment horizontal="right" vertical="center"/>
    </xf>
    <xf numFmtId="0" fontId="96" fillId="0" borderId="11" xfId="868" applyFont="1" applyFill="1" applyBorder="1" applyAlignment="1">
      <alignment vertical="center" wrapText="1"/>
    </xf>
    <xf numFmtId="0" fontId="96" fillId="0" borderId="13" xfId="868" applyFont="1" applyFill="1" applyBorder="1" applyAlignment="1">
      <alignment vertical="center" wrapText="1"/>
    </xf>
    <xf numFmtId="0" fontId="96" fillId="0" borderId="12" xfId="868" applyFont="1" applyFill="1" applyBorder="1" applyAlignment="1">
      <alignment vertical="center" wrapText="1"/>
    </xf>
    <xf numFmtId="0" fontId="107" fillId="0" borderId="41" xfId="868" applyFont="1" applyFill="1" applyBorder="1" applyAlignment="1">
      <alignment horizontal="center" vertical="center" wrapText="1"/>
    </xf>
    <xf numFmtId="0" fontId="81" fillId="0" borderId="10" xfId="0" applyFont="1" applyFill="1" applyBorder="1" applyAlignment="1">
      <alignment horizontal="center"/>
    </xf>
    <xf numFmtId="165" fontId="92" fillId="0" borderId="41" xfId="6" applyNumberFormat="1" applyFont="1" applyFill="1" applyBorder="1" applyAlignment="1">
      <alignment horizontal="center" vertical="center" wrapText="1"/>
    </xf>
    <xf numFmtId="2" fontId="106" fillId="0" borderId="0" xfId="868" applyNumberFormat="1" applyFont="1" applyFill="1" applyBorder="1" applyAlignment="1">
      <alignment horizontal="center" vertical="center"/>
    </xf>
    <xf numFmtId="0" fontId="111" fillId="0" borderId="0" xfId="0" applyFont="1" applyFill="1" applyAlignment="1">
      <alignment horizontal="center"/>
    </xf>
    <xf numFmtId="164" fontId="29" fillId="34" borderId="13" xfId="2449" quotePrefix="1" applyFont="1" applyFill="1" applyBorder="1" applyAlignment="1" applyProtection="1">
      <alignment vertical="center"/>
      <protection hidden="1"/>
    </xf>
    <xf numFmtId="164" fontId="29" fillId="34" borderId="13" xfId="2449" applyFont="1" applyFill="1" applyBorder="1" applyAlignment="1" applyProtection="1">
      <alignment vertical="center"/>
      <protection hidden="1"/>
    </xf>
    <xf numFmtId="164" fontId="29" fillId="34" borderId="0" xfId="2449" applyFont="1" applyFill="1" applyBorder="1" applyAlignment="1" applyProtection="1">
      <alignment vertical="center"/>
      <protection hidden="1"/>
    </xf>
    <xf numFmtId="164" fontId="29" fillId="35" borderId="13" xfId="2449" applyFont="1" applyFill="1" applyBorder="1" applyAlignment="1">
      <alignment vertical="center" wrapText="1"/>
    </xf>
    <xf numFmtId="164" fontId="22" fillId="0" borderId="12" xfId="2449" applyFont="1" applyFill="1" applyBorder="1" applyAlignment="1">
      <alignment horizontal="center" vertical="center" wrapText="1"/>
    </xf>
    <xf numFmtId="164" fontId="22" fillId="35" borderId="12" xfId="2449" applyFont="1" applyFill="1" applyBorder="1" applyAlignment="1">
      <alignment horizontal="center" vertical="center" wrapText="1"/>
    </xf>
    <xf numFmtId="164" fontId="27" fillId="0" borderId="13" xfId="2449" applyFont="1" applyFill="1" applyBorder="1" applyAlignment="1" applyProtection="1">
      <alignment horizontal="center" vertical="center" wrapText="1"/>
    </xf>
    <xf numFmtId="164" fontId="29" fillId="39" borderId="13" xfId="2449" applyFont="1" applyFill="1" applyBorder="1" applyAlignment="1">
      <alignment horizontal="center" vertical="center"/>
    </xf>
    <xf numFmtId="164" fontId="22" fillId="35" borderId="18" xfId="2449" applyFont="1" applyFill="1" applyBorder="1" applyAlignment="1">
      <alignment horizontal="center" vertical="center" wrapText="1"/>
    </xf>
    <xf numFmtId="164" fontId="22" fillId="0" borderId="19" xfId="2449" applyFont="1" applyFill="1" applyBorder="1" applyAlignment="1">
      <alignment horizontal="center" vertical="center" wrapText="1"/>
    </xf>
    <xf numFmtId="164" fontId="22" fillId="34" borderId="13" xfId="2449" applyFont="1" applyFill="1" applyBorder="1" applyAlignment="1">
      <alignment horizontal="center" vertical="center" wrapText="1"/>
    </xf>
    <xf numFmtId="164" fontId="22" fillId="35" borderId="17" xfId="2449" applyFont="1" applyFill="1" applyBorder="1" applyAlignment="1">
      <alignment horizontal="center" vertical="center" wrapText="1"/>
    </xf>
    <xf numFmtId="164" fontId="22" fillId="35" borderId="14" xfId="2449" applyFont="1" applyFill="1" applyBorder="1" applyAlignment="1">
      <alignment horizontal="center" vertical="center" wrapText="1"/>
    </xf>
    <xf numFmtId="164" fontId="22" fillId="0" borderId="0" xfId="2449" applyFont="1" applyFill="1" applyBorder="1" applyAlignment="1">
      <alignment horizontal="center" vertical="center" wrapText="1"/>
    </xf>
    <xf numFmtId="164" fontId="22" fillId="34" borderId="13" xfId="2449" applyFont="1" applyFill="1" applyBorder="1" applyAlignment="1" applyProtection="1">
      <alignment horizontal="center" vertical="center" wrapText="1"/>
    </xf>
    <xf numFmtId="164" fontId="23" fillId="38" borderId="13" xfId="2449" applyFont="1" applyFill="1" applyBorder="1" applyAlignment="1">
      <alignment horizontal="center" vertical="center"/>
    </xf>
    <xf numFmtId="164" fontId="22" fillId="0" borderId="18" xfId="2449" applyFont="1" applyFill="1" applyBorder="1" applyAlignment="1">
      <alignment horizontal="center" vertical="center" wrapText="1"/>
    </xf>
    <xf numFmtId="164" fontId="23" fillId="111" borderId="13" xfId="2449" applyFont="1" applyFill="1" applyBorder="1" applyAlignment="1">
      <alignment horizontal="center" vertical="center"/>
    </xf>
    <xf numFmtId="164" fontId="22" fillId="34" borderId="10" xfId="2449" applyFont="1" applyFill="1" applyBorder="1" applyAlignment="1" applyProtection="1">
      <alignment horizontal="center" vertical="center" wrapText="1"/>
    </xf>
    <xf numFmtId="164" fontId="23" fillId="36" borderId="13" xfId="2449" applyFont="1" applyFill="1" applyBorder="1" applyAlignment="1">
      <alignment vertical="center" wrapText="1"/>
    </xf>
    <xf numFmtId="164" fontId="22" fillId="0" borderId="10" xfId="2449" applyFont="1" applyFill="1" applyBorder="1" applyAlignment="1">
      <alignment horizontal="center" vertical="center" wrapText="1"/>
    </xf>
    <xf numFmtId="164" fontId="22" fillId="0" borderId="17" xfId="2449" applyFont="1" applyFill="1" applyBorder="1" applyAlignment="1">
      <alignment horizontal="center" vertical="center" wrapText="1"/>
    </xf>
    <xf numFmtId="164" fontId="29" fillId="0" borderId="13" xfId="2449" applyFont="1" applyFill="1" applyBorder="1" applyAlignment="1">
      <alignment horizontal="center" vertical="center"/>
    </xf>
    <xf numFmtId="164" fontId="23" fillId="38" borderId="13" xfId="2449" applyFont="1" applyFill="1" applyBorder="1" applyAlignment="1">
      <alignment horizontal="left" vertical="center"/>
    </xf>
    <xf numFmtId="164" fontId="23" fillId="0" borderId="13" xfId="2449" applyFont="1" applyFill="1" applyBorder="1" applyAlignment="1">
      <alignment horizontal="center" vertical="center"/>
    </xf>
    <xf numFmtId="164" fontId="29" fillId="35" borderId="13" xfId="2449" applyFont="1" applyFill="1" applyBorder="1" applyAlignment="1">
      <alignment horizontal="center" vertical="center" wrapText="1"/>
    </xf>
    <xf numFmtId="164" fontId="29" fillId="0" borderId="0" xfId="2449" applyFont="1" applyFill="1" applyBorder="1" applyAlignment="1">
      <alignment horizontal="center" vertical="center" wrapText="1"/>
    </xf>
    <xf numFmtId="164" fontId="29" fillId="0" borderId="13" xfId="2449" applyFont="1" applyFill="1" applyBorder="1" applyAlignment="1">
      <alignment horizontal="center" vertical="center" wrapText="1"/>
    </xf>
    <xf numFmtId="164" fontId="27" fillId="0" borderId="0" xfId="2449" applyFont="1" applyFill="1" applyBorder="1" applyAlignment="1">
      <alignment vertical="center" wrapText="1"/>
    </xf>
    <xf numFmtId="164" fontId="22" fillId="0" borderId="0" xfId="2449" applyFont="1" applyBorder="1" applyAlignment="1" applyProtection="1">
      <alignment vertical="center"/>
    </xf>
    <xf numFmtId="164" fontId="29" fillId="39" borderId="13" xfId="2449" applyFont="1" applyFill="1" applyBorder="1" applyAlignment="1" applyProtection="1">
      <alignment vertical="center"/>
    </xf>
    <xf numFmtId="164" fontId="27" fillId="0" borderId="0" xfId="2449" applyFont="1" applyFill="1" applyBorder="1" applyAlignment="1">
      <alignment horizontal="left" vertical="center"/>
    </xf>
    <xf numFmtId="164" fontId="23" fillId="37" borderId="15" xfId="2449" applyFont="1" applyFill="1" applyBorder="1" applyAlignment="1">
      <alignment horizontal="center" vertical="center" wrapText="1"/>
    </xf>
    <xf numFmtId="164" fontId="22" fillId="35" borderId="0" xfId="2449" applyFont="1" applyFill="1" applyBorder="1" applyAlignment="1">
      <alignment horizontal="center" vertical="center" wrapText="1"/>
    </xf>
    <xf numFmtId="164" fontId="22" fillId="34" borderId="0" xfId="2449" applyFont="1" applyFill="1" applyBorder="1" applyAlignment="1">
      <alignment horizontal="center" vertical="center" wrapText="1"/>
    </xf>
    <xf numFmtId="164" fontId="22" fillId="34" borderId="10"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164" fontId="22" fillId="34" borderId="17" xfId="2449" applyFont="1" applyFill="1" applyBorder="1" applyAlignment="1">
      <alignment horizontal="center" vertical="center" wrapText="1"/>
    </xf>
    <xf numFmtId="164" fontId="29" fillId="0" borderId="0" xfId="2449" applyFont="1" applyFill="1" applyBorder="1" applyAlignment="1">
      <alignment horizontal="right" vertical="center" wrapText="1"/>
    </xf>
    <xf numFmtId="164" fontId="29" fillId="0" borderId="20" xfId="2449" applyFont="1" applyFill="1" applyBorder="1" applyAlignment="1" applyProtection="1">
      <alignment vertical="center" wrapText="1"/>
    </xf>
    <xf numFmtId="164" fontId="29" fillId="0" borderId="21" xfId="2449" applyFont="1" applyFill="1" applyBorder="1" applyAlignment="1" applyProtection="1">
      <alignment vertical="center" wrapText="1"/>
    </xf>
    <xf numFmtId="164" fontId="29" fillId="0" borderId="22" xfId="2449" applyFont="1" applyFill="1" applyBorder="1" applyAlignment="1" applyProtection="1">
      <alignment vertical="center" wrapText="1"/>
    </xf>
    <xf numFmtId="164" fontId="30" fillId="0" borderId="0" xfId="2449" applyFont="1" applyFill="1" applyBorder="1" applyAlignment="1" applyProtection="1">
      <alignment horizontal="right" vertical="center" wrapText="1"/>
    </xf>
    <xf numFmtId="164" fontId="20" fillId="0" borderId="12" xfId="2449" quotePrefix="1" applyFont="1" applyBorder="1" applyAlignment="1">
      <alignment vertical="center"/>
    </xf>
    <xf numFmtId="164" fontId="20" fillId="0" borderId="12" xfId="2449" applyFont="1" applyBorder="1" applyAlignment="1">
      <alignment vertical="center"/>
    </xf>
    <xf numFmtId="164" fontId="22" fillId="0" borderId="0" xfId="2449" applyFont="1" applyBorder="1" applyAlignment="1">
      <alignment vertical="center"/>
    </xf>
    <xf numFmtId="164" fontId="27" fillId="0" borderId="10" xfId="2449" applyFont="1" applyFill="1" applyBorder="1" applyAlignment="1" applyProtection="1">
      <alignment horizontal="center" vertical="center" wrapText="1"/>
    </xf>
    <xf numFmtId="164" fontId="22" fillId="35" borderId="17" xfId="2449" applyFont="1" applyFill="1" applyBorder="1" applyAlignment="1">
      <alignment horizontal="left" vertical="center"/>
    </xf>
    <xf numFmtId="164" fontId="110" fillId="35" borderId="13" xfId="2449" applyFont="1" applyFill="1" applyBorder="1" applyAlignment="1">
      <alignment horizontal="center"/>
    </xf>
    <xf numFmtId="164" fontId="27" fillId="0" borderId="17" xfId="2449" applyFont="1" applyFill="1" applyBorder="1" applyAlignment="1" applyProtection="1">
      <alignment horizontal="center" vertical="center" wrapText="1"/>
    </xf>
    <xf numFmtId="164" fontId="27" fillId="35" borderId="17" xfId="2449" applyFont="1" applyFill="1" applyBorder="1" applyAlignment="1" applyProtection="1">
      <alignment horizontal="center" vertical="center" wrapText="1"/>
    </xf>
    <xf numFmtId="164" fontId="27" fillId="0" borderId="0" xfId="2449" applyFont="1" applyFill="1" applyBorder="1" applyAlignment="1" applyProtection="1">
      <alignment horizontal="center" vertical="center" wrapText="1"/>
    </xf>
    <xf numFmtId="164" fontId="27" fillId="0" borderId="17" xfId="2449" applyFont="1" applyFill="1" applyBorder="1" applyAlignment="1">
      <alignment horizontal="left" vertical="center"/>
    </xf>
    <xf numFmtId="164" fontId="22" fillId="0" borderId="13" xfId="2449" applyFont="1" applyFill="1" applyBorder="1" applyAlignment="1">
      <alignment horizontal="center" vertical="center"/>
    </xf>
    <xf numFmtId="164" fontId="30" fillId="35" borderId="13" xfId="2449" applyFont="1" applyFill="1" applyBorder="1" applyAlignment="1" applyProtection="1">
      <alignment horizontal="center" vertical="center" wrapText="1"/>
    </xf>
    <xf numFmtId="164" fontId="30" fillId="0" borderId="0" xfId="2449" applyFont="1" applyFill="1" applyBorder="1" applyAlignment="1" applyProtection="1">
      <alignment horizontal="center" vertical="center" wrapText="1"/>
    </xf>
    <xf numFmtId="0" fontId="110" fillId="0" borderId="57" xfId="7" applyFont="1" applyFill="1" applyBorder="1" applyAlignment="1">
      <alignment horizontal="center" vertical="top" wrapText="1"/>
    </xf>
    <xf numFmtId="0" fontId="110" fillId="0" borderId="62" xfId="7" applyFont="1" applyFill="1" applyBorder="1" applyAlignment="1">
      <alignment horizontal="left" vertical="top" wrapText="1"/>
    </xf>
    <xf numFmtId="0" fontId="110" fillId="0" borderId="62" xfId="7" applyFont="1" applyFill="1" applyBorder="1" applyAlignment="1">
      <alignment horizontal="center" vertical="top" wrapText="1"/>
    </xf>
    <xf numFmtId="2" fontId="110" fillId="0" borderId="62" xfId="7" applyNumberFormat="1" applyFont="1" applyFill="1" applyBorder="1" applyAlignment="1">
      <alignment horizontal="right" vertical="top" wrapText="1"/>
    </xf>
    <xf numFmtId="0" fontId="22" fillId="0" borderId="62" xfId="7" applyFont="1" applyFill="1" applyBorder="1" applyAlignment="1">
      <alignment horizontal="center" vertical="top" wrapText="1"/>
    </xf>
    <xf numFmtId="0" fontId="0" fillId="0" borderId="0" xfId="0" applyFont="1"/>
    <xf numFmtId="0" fontId="27" fillId="0" borderId="62" xfId="7" applyFont="1" applyFill="1" applyBorder="1" applyAlignment="1">
      <alignment vertical="top" wrapText="1"/>
    </xf>
    <xf numFmtId="164" fontId="23" fillId="36" borderId="13" xfId="2449" applyFont="1" applyFill="1" applyBorder="1" applyAlignment="1">
      <alignment horizontal="center" vertical="center" wrapText="1"/>
    </xf>
    <xf numFmtId="164" fontId="27" fillId="35" borderId="13" xfId="2449" applyFont="1" applyFill="1" applyBorder="1" applyAlignment="1">
      <alignment horizontal="left" vertical="center"/>
    </xf>
    <xf numFmtId="164" fontId="29" fillId="39" borderId="13" xfId="2449" applyFont="1" applyFill="1" applyBorder="1" applyAlignment="1">
      <alignment horizontal="left" vertical="center"/>
    </xf>
    <xf numFmtId="164" fontId="49" fillId="35" borderId="0" xfId="2449" applyFont="1" applyFill="1" applyBorder="1" applyAlignment="1">
      <alignment horizontal="left" vertical="center"/>
    </xf>
    <xf numFmtId="164" fontId="22" fillId="34" borderId="12" xfId="2449" applyFont="1" applyFill="1" applyBorder="1" applyAlignment="1">
      <alignment horizontal="center" vertical="center" wrapText="1"/>
    </xf>
    <xf numFmtId="164" fontId="27" fillId="35" borderId="0" xfId="2449" applyFont="1" applyFill="1" applyBorder="1" applyAlignment="1">
      <alignment horizontal="left" vertical="center"/>
    </xf>
    <xf numFmtId="164" fontId="22" fillId="39" borderId="12" xfId="2449" applyFont="1" applyFill="1" applyBorder="1" applyAlignment="1">
      <alignment horizontal="center" vertical="center" wrapText="1"/>
    </xf>
    <xf numFmtId="164" fontId="110" fillId="0" borderId="0" xfId="2449" applyFont="1"/>
    <xf numFmtId="164" fontId="27" fillId="0" borderId="13" xfId="2449" applyFont="1" applyFill="1" applyBorder="1" applyAlignment="1" applyProtection="1">
      <alignment horizontal="left" vertical="center" wrapText="1"/>
    </xf>
    <xf numFmtId="164" fontId="29" fillId="0" borderId="13" xfId="2449" applyFont="1" applyFill="1" applyBorder="1" applyAlignment="1">
      <alignment horizontal="left" vertical="center"/>
    </xf>
    <xf numFmtId="164" fontId="84" fillId="0" borderId="13" xfId="2449" applyFont="1" applyFill="1" applyBorder="1" applyAlignment="1">
      <alignment horizontal="center" vertical="center" wrapText="1"/>
    </xf>
    <xf numFmtId="164" fontId="84" fillId="0" borderId="0" xfId="2449" applyFont="1" applyFill="1" applyBorder="1" applyAlignment="1">
      <alignment horizontal="center" vertical="center" wrapText="1"/>
    </xf>
    <xf numFmtId="164" fontId="27" fillId="0" borderId="0" xfId="2449" applyFont="1" applyFill="1" applyBorder="1" applyAlignment="1">
      <alignment horizontal="center" vertical="center"/>
    </xf>
    <xf numFmtId="164" fontId="22" fillId="35" borderId="13" xfId="2449" applyFont="1" applyFill="1" applyBorder="1" applyAlignment="1" applyProtection="1">
      <alignment horizontal="center" vertical="center" wrapText="1"/>
    </xf>
    <xf numFmtId="164" fontId="84" fillId="34" borderId="13" xfId="2449" applyFont="1" applyFill="1" applyBorder="1" applyAlignment="1">
      <alignment horizontal="center" vertical="center" wrapText="1"/>
    </xf>
    <xf numFmtId="164" fontId="110" fillId="0" borderId="13" xfId="2449" applyFont="1" applyFill="1" applyBorder="1" applyAlignment="1">
      <alignment horizontal="center"/>
    </xf>
    <xf numFmtId="164" fontId="27" fillId="0" borderId="13" xfId="2449" applyFont="1" applyFill="1" applyBorder="1" applyAlignment="1">
      <alignment horizontal="left" vertical="center"/>
    </xf>
    <xf numFmtId="164" fontId="22" fillId="39" borderId="13" xfId="2449" applyFont="1" applyFill="1" applyBorder="1" applyAlignment="1">
      <alignment horizontal="center" vertical="center" wrapText="1"/>
    </xf>
    <xf numFmtId="164" fontId="27" fillId="0" borderId="10" xfId="2449" applyFont="1" applyFill="1" applyBorder="1" applyAlignment="1" applyProtection="1">
      <alignment horizontal="left" vertical="center" wrapText="1"/>
    </xf>
    <xf numFmtId="164" fontId="84" fillId="0" borderId="13" xfId="2449" applyFont="1" applyFill="1" applyBorder="1" applyAlignment="1" applyProtection="1">
      <alignment horizontal="center" vertical="center" wrapText="1"/>
    </xf>
    <xf numFmtId="164" fontId="23" fillId="111" borderId="13" xfId="2449" applyFont="1" applyFill="1" applyBorder="1" applyAlignment="1">
      <alignment horizontal="left" vertical="center"/>
    </xf>
    <xf numFmtId="164" fontId="27" fillId="0" borderId="10" xfId="2449" applyFont="1" applyFill="1" applyBorder="1" applyAlignment="1">
      <alignment horizontal="left" vertical="center"/>
    </xf>
    <xf numFmtId="164" fontId="22" fillId="0" borderId="13" xfId="2449" applyFont="1" applyFill="1" applyBorder="1" applyAlignment="1">
      <alignment horizontal="left" vertical="center"/>
    </xf>
    <xf numFmtId="164" fontId="22" fillId="0" borderId="10" xfId="2449" applyFont="1" applyFill="1" applyBorder="1" applyAlignment="1">
      <alignment horizontal="left" vertical="center"/>
    </xf>
    <xf numFmtId="164" fontId="22" fillId="0" borderId="17" xfId="2449" applyFont="1" applyFill="1" applyBorder="1" applyAlignment="1" applyProtection="1">
      <alignment horizontal="center" vertical="center" wrapText="1"/>
    </xf>
    <xf numFmtId="164" fontId="22" fillId="103" borderId="13" xfId="2449" applyFont="1" applyFill="1" applyBorder="1" applyAlignment="1">
      <alignment horizontal="center" vertical="center" wrapText="1"/>
    </xf>
    <xf numFmtId="164" fontId="22" fillId="0" borderId="13" xfId="2449" applyFont="1" applyFill="1" applyBorder="1" applyAlignment="1" applyProtection="1">
      <alignment horizontal="center" vertical="center"/>
    </xf>
    <xf numFmtId="164" fontId="22" fillId="0" borderId="13" xfId="2449" applyFont="1" applyFill="1" applyBorder="1" applyAlignment="1" applyProtection="1">
      <alignment horizontal="left" vertical="center"/>
    </xf>
    <xf numFmtId="10" fontId="23" fillId="37" borderId="16" xfId="27160" applyNumberFormat="1" applyFont="1" applyFill="1" applyBorder="1" applyAlignment="1">
      <alignment horizontal="center" vertical="center" wrapText="1"/>
    </xf>
    <xf numFmtId="0" fontId="30" fillId="0" borderId="64" xfId="7" applyFont="1" applyBorder="1" applyAlignment="1">
      <alignment vertical="top" wrapText="1"/>
    </xf>
    <xf numFmtId="0" fontId="27" fillId="0" borderId="61" xfId="7" applyFont="1" applyFill="1" applyBorder="1" applyAlignment="1">
      <alignment horizontal="left" vertical="top" wrapText="1"/>
    </xf>
    <xf numFmtId="176" fontId="22" fillId="0" borderId="61" xfId="7" applyNumberFormat="1" applyFont="1" applyFill="1" applyBorder="1" applyAlignment="1">
      <alignment horizontal="right" vertical="top" wrapText="1"/>
    </xf>
    <xf numFmtId="0" fontId="27" fillId="0" borderId="61" xfId="7" applyFont="1" applyFill="1" applyBorder="1" applyAlignment="1">
      <alignment horizontal="center" vertical="top" wrapText="1"/>
    </xf>
    <xf numFmtId="0" fontId="0" fillId="0" borderId="0" xfId="0" applyAlignment="1">
      <alignment vertical="center"/>
    </xf>
    <xf numFmtId="0" fontId="0" fillId="0" borderId="0" xfId="0" applyFill="1" applyAlignment="1">
      <alignment vertical="center"/>
    </xf>
    <xf numFmtId="0" fontId="14" fillId="0" borderId="0" xfId="0" applyFont="1" applyAlignment="1">
      <alignment vertical="center"/>
    </xf>
    <xf numFmtId="0" fontId="0" fillId="103" borderId="0" xfId="0" applyFill="1" applyAlignment="1">
      <alignment vertical="center"/>
    </xf>
    <xf numFmtId="0" fontId="83" fillId="0" borderId="0" xfId="0" applyFont="1" applyAlignment="1">
      <alignment vertical="center"/>
    </xf>
    <xf numFmtId="165" fontId="25" fillId="0" borderId="0" xfId="868" applyNumberFormat="1" applyFill="1" applyBorder="1" applyAlignment="1">
      <alignment vertical="center" wrapText="1"/>
    </xf>
    <xf numFmtId="0" fontId="111" fillId="0" borderId="0" xfId="0" applyFont="1" applyFill="1" applyAlignment="1">
      <alignment horizontal="center"/>
    </xf>
    <xf numFmtId="4" fontId="29" fillId="0" borderId="0" xfId="5" applyNumberFormat="1" applyFont="1" applyBorder="1" applyAlignment="1" applyProtection="1">
      <alignment vertical="center"/>
    </xf>
    <xf numFmtId="2" fontId="22" fillId="34" borderId="10" xfId="0" applyNumberFormat="1" applyFont="1" applyFill="1" applyBorder="1" applyAlignment="1" applyProtection="1">
      <alignment horizontal="center" vertical="center" wrapText="1"/>
    </xf>
    <xf numFmtId="2" fontId="82" fillId="0" borderId="17" xfId="0" applyNumberFormat="1" applyFont="1" applyFill="1" applyBorder="1" applyAlignment="1" applyProtection="1">
      <alignment horizontal="center" vertical="center" wrapText="1"/>
    </xf>
    <xf numFmtId="0" fontId="111" fillId="0" borderId="0" xfId="0" applyFont="1" applyFill="1" applyAlignment="1">
      <alignment horizontal="center"/>
    </xf>
    <xf numFmtId="2" fontId="22" fillId="0" borderId="13" xfId="1" applyNumberFormat="1" applyFont="1" applyFill="1" applyBorder="1" applyAlignment="1">
      <alignment horizontal="center" vertical="center" wrapText="1"/>
    </xf>
    <xf numFmtId="0" fontId="27" fillId="0" borderId="13" xfId="5"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2" fillId="0" borderId="0" xfId="3" applyFont="1" applyFill="1" applyBorder="1" applyAlignment="1">
      <alignment horizontal="center" vertical="center"/>
    </xf>
    <xf numFmtId="4" fontId="22" fillId="0" borderId="0" xfId="1" applyNumberFormat="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110" fillId="0" borderId="0" xfId="0" applyFont="1"/>
    <xf numFmtId="0" fontId="27" fillId="0" borderId="0" xfId="1" applyFont="1" applyFill="1" applyBorder="1" applyAlignment="1">
      <alignment horizontal="left" vertical="center"/>
    </xf>
    <xf numFmtId="0" fontId="27" fillId="0" borderId="0" xfId="1" applyFont="1" applyFill="1" applyBorder="1" applyAlignment="1">
      <alignment horizontal="center" vertical="center" wrapText="1"/>
    </xf>
    <xf numFmtId="0" fontId="111" fillId="0" borderId="0" xfId="0" applyFont="1" applyFill="1" applyAlignment="1">
      <alignment horizontal="center"/>
    </xf>
    <xf numFmtId="0" fontId="111" fillId="0" borderId="0" xfId="0" applyFont="1" applyFill="1" applyAlignment="1">
      <alignment horizontal="center"/>
    </xf>
    <xf numFmtId="0" fontId="27" fillId="0" borderId="56" xfId="7" applyFont="1" applyBorder="1" applyAlignment="1">
      <alignment vertical="top" wrapText="1"/>
    </xf>
    <xf numFmtId="2" fontId="20" fillId="0" borderId="10" xfId="0" applyNumberFormat="1" applyFont="1" applyFill="1" applyBorder="1" applyAlignment="1" applyProtection="1">
      <alignment horizontal="center" vertical="center" wrapText="1"/>
    </xf>
    <xf numFmtId="4" fontId="27" fillId="0" borderId="0" xfId="5" applyNumberFormat="1" applyFont="1" applyFill="1" applyBorder="1" applyAlignment="1" applyProtection="1">
      <alignment horizontal="center" vertical="center" wrapText="1"/>
    </xf>
    <xf numFmtId="2" fontId="27" fillId="0" borderId="0" xfId="1" applyNumberFormat="1" applyFont="1" applyFill="1" applyBorder="1" applyAlignment="1">
      <alignment horizontal="center" vertical="center"/>
    </xf>
    <xf numFmtId="2" fontId="22" fillId="0" borderId="13" xfId="3" applyNumberFormat="1" applyFont="1" applyFill="1" applyBorder="1" applyAlignment="1">
      <alignment horizontal="center" vertical="center"/>
    </xf>
    <xf numFmtId="0" fontId="81" fillId="0" borderId="17" xfId="0" applyFont="1" applyFill="1" applyBorder="1" applyAlignment="1">
      <alignment horizontal="center"/>
    </xf>
    <xf numFmtId="165" fontId="22" fillId="0" borderId="13" xfId="5" applyNumberFormat="1" applyFont="1" applyFill="1" applyBorder="1" applyAlignment="1" applyProtection="1">
      <alignment horizontal="center" vertical="center" wrapText="1"/>
    </xf>
    <xf numFmtId="10" fontId="25" fillId="0" borderId="41" xfId="868" applyNumberFormat="1" applyFill="1" applyBorder="1" applyAlignment="1">
      <alignment horizontal="center" vertical="center"/>
    </xf>
    <xf numFmtId="0" fontId="111" fillId="0" borderId="0" xfId="0" applyFont="1" applyFill="1" applyAlignment="1">
      <alignment horizontal="center"/>
    </xf>
    <xf numFmtId="165" fontId="22" fillId="105" borderId="13" xfId="6" applyNumberFormat="1" applyFont="1" applyFill="1" applyBorder="1" applyAlignment="1">
      <alignment horizontal="center" vertical="center" wrapText="1"/>
    </xf>
    <xf numFmtId="165" fontId="22" fillId="105" borderId="10" xfId="6" applyNumberFormat="1" applyFont="1" applyFill="1" applyBorder="1" applyAlignment="1">
      <alignment horizontal="center" vertical="center" wrapText="1"/>
    </xf>
    <xf numFmtId="2" fontId="106" fillId="105" borderId="41" xfId="868" applyNumberFormat="1" applyFont="1" applyFill="1" applyBorder="1" applyAlignment="1">
      <alignment horizontal="center" vertical="center"/>
    </xf>
    <xf numFmtId="0" fontId="27" fillId="105" borderId="13" xfId="5" applyFont="1" applyFill="1" applyBorder="1" applyAlignment="1" applyProtection="1">
      <alignment horizontal="center" vertical="center" wrapText="1"/>
    </xf>
    <xf numFmtId="0" fontId="27" fillId="105" borderId="13" xfId="5" applyFont="1" applyFill="1" applyBorder="1" applyAlignment="1" applyProtection="1">
      <alignment horizontal="left" vertical="center" wrapText="1"/>
    </xf>
    <xf numFmtId="2" fontId="27" fillId="105" borderId="13" xfId="5" applyNumberFormat="1" applyFont="1" applyFill="1" applyBorder="1" applyAlignment="1" applyProtection="1">
      <alignment horizontal="center" vertical="center" wrapText="1"/>
    </xf>
    <xf numFmtId="2" fontId="82" fillId="105" borderId="13" xfId="0" applyNumberFormat="1" applyFont="1" applyFill="1" applyBorder="1" applyAlignment="1" applyProtection="1">
      <alignment horizontal="center" vertical="center" wrapText="1"/>
    </xf>
    <xf numFmtId="4" fontId="22" fillId="105" borderId="13" xfId="984" applyNumberFormat="1" applyFont="1" applyFill="1" applyBorder="1" applyAlignment="1">
      <alignment horizontal="center" vertical="center"/>
    </xf>
    <xf numFmtId="0" fontId="22" fillId="105" borderId="13" xfId="0" applyFont="1" applyFill="1" applyBorder="1" applyAlignment="1">
      <alignment horizontal="center"/>
    </xf>
    <xf numFmtId="0" fontId="22" fillId="105" borderId="13" xfId="1" applyFont="1" applyFill="1" applyBorder="1" applyAlignment="1">
      <alignment horizontal="center" vertical="center" wrapText="1"/>
    </xf>
    <xf numFmtId="0" fontId="22" fillId="105" borderId="13" xfId="5" applyFont="1" applyFill="1" applyBorder="1" applyAlignment="1" applyProtection="1">
      <alignment horizontal="center" vertical="center" wrapText="1"/>
    </xf>
    <xf numFmtId="165" fontId="22" fillId="105" borderId="12" xfId="6" applyNumberFormat="1" applyFont="1" applyFill="1" applyBorder="1" applyAlignment="1">
      <alignment horizontal="center" vertical="center" wrapText="1"/>
    </xf>
    <xf numFmtId="0" fontId="22" fillId="105" borderId="13" xfId="0" applyFont="1" applyFill="1" applyBorder="1" applyAlignment="1">
      <alignment horizontal="center" vertical="center"/>
    </xf>
    <xf numFmtId="0" fontId="27" fillId="105" borderId="10" xfId="5" applyFont="1" applyFill="1" applyBorder="1" applyAlignment="1" applyProtection="1">
      <alignment horizontal="center" vertical="center" wrapText="1"/>
    </xf>
    <xf numFmtId="0" fontId="83" fillId="105" borderId="13" xfId="0" applyFont="1" applyFill="1" applyBorder="1" applyAlignment="1">
      <alignment horizontal="center"/>
    </xf>
    <xf numFmtId="4" fontId="20" fillId="105" borderId="13" xfId="2052" applyNumberFormat="1" applyFont="1" applyFill="1" applyBorder="1" applyAlignment="1" applyProtection="1">
      <alignment horizontal="center" vertical="center" wrapText="1"/>
      <protection locked="0"/>
    </xf>
    <xf numFmtId="165" fontId="22" fillId="105" borderId="17" xfId="6" applyNumberFormat="1" applyFont="1" applyFill="1" applyBorder="1" applyAlignment="1">
      <alignment horizontal="center" vertical="center" wrapText="1"/>
    </xf>
    <xf numFmtId="0" fontId="81" fillId="105" borderId="13" xfId="0" applyFont="1" applyFill="1" applyBorder="1" applyAlignment="1">
      <alignment horizontal="center"/>
    </xf>
    <xf numFmtId="165" fontId="22" fillId="105" borderId="0" xfId="6" applyNumberFormat="1" applyFont="1" applyFill="1" applyBorder="1" applyAlignment="1">
      <alignment horizontal="center" vertical="center" wrapText="1"/>
    </xf>
    <xf numFmtId="4" fontId="27" fillId="105" borderId="17" xfId="5" applyNumberFormat="1" applyFont="1" applyFill="1" applyBorder="1" applyAlignment="1" applyProtection="1">
      <alignment horizontal="center" vertical="center" wrapText="1"/>
    </xf>
    <xf numFmtId="0" fontId="27" fillId="107" borderId="13" xfId="5" applyFont="1" applyFill="1" applyBorder="1" applyAlignment="1" applyProtection="1">
      <alignment horizontal="center" vertical="center" wrapText="1"/>
    </xf>
    <xf numFmtId="0" fontId="27" fillId="107" borderId="13" xfId="5" applyFont="1" applyFill="1" applyBorder="1" applyAlignment="1" applyProtection="1">
      <alignment horizontal="left" vertical="center" wrapText="1"/>
    </xf>
    <xf numFmtId="2" fontId="27" fillId="107" borderId="13" xfId="5" applyNumberFormat="1" applyFont="1" applyFill="1" applyBorder="1" applyAlignment="1" applyProtection="1">
      <alignment horizontal="center" vertical="center" wrapText="1"/>
    </xf>
    <xf numFmtId="2" fontId="82" fillId="107" borderId="13" xfId="0" applyNumberFormat="1" applyFont="1" applyFill="1" applyBorder="1" applyAlignment="1" applyProtection="1">
      <alignment horizontal="center" vertical="center" wrapText="1"/>
    </xf>
    <xf numFmtId="165" fontId="22" fillId="107" borderId="13" xfId="6" applyNumberFormat="1" applyFont="1" applyFill="1" applyBorder="1" applyAlignment="1">
      <alignment horizontal="center" vertical="center" wrapText="1"/>
    </xf>
    <xf numFmtId="2" fontId="106" fillId="107" borderId="41" xfId="868" applyNumberFormat="1" applyFont="1" applyFill="1" applyBorder="1" applyAlignment="1">
      <alignment horizontal="center" vertical="center"/>
    </xf>
    <xf numFmtId="4" fontId="22" fillId="107" borderId="13" xfId="984" applyNumberFormat="1" applyFont="1" applyFill="1" applyBorder="1" applyAlignment="1">
      <alignment horizontal="center" vertical="center"/>
    </xf>
    <xf numFmtId="4" fontId="27" fillId="107" borderId="13" xfId="5" applyNumberFormat="1" applyFont="1" applyFill="1" applyBorder="1" applyAlignment="1" applyProtection="1">
      <alignment horizontal="center" vertical="center" wrapText="1"/>
    </xf>
    <xf numFmtId="165" fontId="22" fillId="107" borderId="12" xfId="6" applyNumberFormat="1" applyFont="1" applyFill="1" applyBorder="1" applyAlignment="1">
      <alignment horizontal="center" vertical="center" wrapText="1"/>
    </xf>
    <xf numFmtId="0" fontId="22" fillId="107" borderId="13" xfId="0" applyFont="1" applyFill="1" applyBorder="1" applyAlignment="1">
      <alignment horizontal="center" vertical="center"/>
    </xf>
    <xf numFmtId="0" fontId="22" fillId="107" borderId="13" xfId="5" applyFont="1" applyFill="1" applyBorder="1" applyAlignment="1" applyProtection="1">
      <alignment horizontal="center" vertical="center" wrapText="1"/>
    </xf>
    <xf numFmtId="0" fontId="81" fillId="107" borderId="13" xfId="0" applyFont="1" applyFill="1" applyBorder="1" applyAlignment="1">
      <alignment horizontal="center"/>
    </xf>
    <xf numFmtId="0" fontId="22" fillId="107" borderId="0" xfId="5" applyFont="1" applyFill="1" applyBorder="1" applyAlignment="1" applyProtection="1">
      <alignment horizontal="center" vertical="center" wrapText="1"/>
    </xf>
    <xf numFmtId="165" fontId="22" fillId="107" borderId="0" xfId="6" applyNumberFormat="1" applyFont="1" applyFill="1" applyBorder="1" applyAlignment="1">
      <alignment horizontal="center" vertical="center" wrapText="1"/>
    </xf>
    <xf numFmtId="0" fontId="22" fillId="107" borderId="13" xfId="0" applyFont="1" applyFill="1" applyBorder="1" applyAlignment="1">
      <alignment horizontal="center" vertical="center" wrapText="1"/>
    </xf>
    <xf numFmtId="0" fontId="83" fillId="107" borderId="13" xfId="0" applyFont="1" applyFill="1" applyBorder="1" applyAlignment="1">
      <alignment horizontal="center"/>
    </xf>
    <xf numFmtId="2" fontId="22" fillId="107" borderId="13" xfId="1" applyNumberFormat="1" applyFont="1" applyFill="1" applyBorder="1" applyAlignment="1">
      <alignment horizontal="center" vertical="center" wrapText="1"/>
    </xf>
    <xf numFmtId="0" fontId="22" fillId="107" borderId="13" xfId="1" applyFont="1" applyFill="1" applyBorder="1" applyAlignment="1">
      <alignment horizontal="center" vertical="center" wrapText="1"/>
    </xf>
    <xf numFmtId="49" fontId="22" fillId="107" borderId="13" xfId="5" applyNumberFormat="1" applyFont="1" applyFill="1" applyBorder="1" applyAlignment="1" applyProtection="1">
      <alignment horizontal="center" vertical="center"/>
    </xf>
    <xf numFmtId="0" fontId="27" fillId="107" borderId="0" xfId="5" applyFont="1" applyFill="1" applyBorder="1" applyAlignment="1" applyProtection="1">
      <alignment horizontal="center" vertical="center" wrapText="1"/>
    </xf>
    <xf numFmtId="4" fontId="20" fillId="107" borderId="13" xfId="2052" applyNumberFormat="1" applyFont="1" applyFill="1" applyBorder="1" applyAlignment="1" applyProtection="1">
      <alignment horizontal="center" vertical="center" wrapText="1"/>
      <protection locked="0"/>
    </xf>
    <xf numFmtId="0" fontId="22" fillId="107" borderId="13" xfId="0" applyFont="1" applyFill="1" applyBorder="1" applyAlignment="1">
      <alignment horizontal="center"/>
    </xf>
    <xf numFmtId="2" fontId="22" fillId="107" borderId="13" xfId="0" applyNumberFormat="1" applyFont="1" applyFill="1" applyBorder="1" applyAlignment="1">
      <alignment horizontal="center" vertical="center" wrapText="1"/>
    </xf>
    <xf numFmtId="186" fontId="25" fillId="0" borderId="41" xfId="868" applyNumberFormat="1" applyFill="1" applyBorder="1" applyAlignment="1">
      <alignment horizontal="center" vertical="center"/>
    </xf>
    <xf numFmtId="10" fontId="25" fillId="0" borderId="0" xfId="868" applyNumberFormat="1" applyFill="1" applyBorder="1" applyAlignment="1">
      <alignment horizontal="left" vertical="center"/>
    </xf>
    <xf numFmtId="10" fontId="92" fillId="35" borderId="13" xfId="868" applyNumberFormat="1" applyFont="1" applyFill="1" applyBorder="1" applyAlignment="1">
      <alignment vertical="center" wrapText="1"/>
    </xf>
    <xf numFmtId="10" fontId="96" fillId="106" borderId="15" xfId="868" applyNumberFormat="1" applyFont="1" applyFill="1" applyBorder="1" applyAlignment="1">
      <alignment horizontal="center" vertical="center" wrapText="1"/>
    </xf>
    <xf numFmtId="10" fontId="96" fillId="106" borderId="16" xfId="868" applyNumberFormat="1" applyFont="1" applyFill="1" applyBorder="1" applyAlignment="1">
      <alignment horizontal="center" vertical="center" wrapText="1"/>
    </xf>
    <xf numFmtId="10" fontId="25" fillId="105" borderId="41" xfId="868" applyNumberFormat="1" applyFill="1" applyBorder="1" applyAlignment="1">
      <alignment horizontal="center" vertical="center"/>
    </xf>
    <xf numFmtId="10" fontId="25" fillId="107" borderId="41" xfId="868" applyNumberFormat="1" applyFill="1" applyBorder="1" applyAlignment="1">
      <alignment horizontal="center" vertical="center"/>
    </xf>
    <xf numFmtId="10" fontId="25" fillId="0" borderId="0" xfId="868" applyNumberFormat="1" applyFill="1" applyBorder="1" applyAlignment="1">
      <alignment horizontal="center" vertical="center"/>
    </xf>
    <xf numFmtId="10" fontId="95" fillId="0" borderId="0" xfId="868" applyNumberFormat="1" applyFont="1" applyFill="1" applyBorder="1" applyAlignment="1">
      <alignment horizontal="left" vertical="top"/>
    </xf>
    <xf numFmtId="10" fontId="29" fillId="39" borderId="12" xfId="5" applyNumberFormat="1" applyFont="1" applyFill="1" applyBorder="1" applyAlignment="1" applyProtection="1">
      <alignment horizontal="center" vertical="center"/>
    </xf>
    <xf numFmtId="10" fontId="29" fillId="0" borderId="18" xfId="4" applyNumberFormat="1" applyFont="1" applyFill="1" applyBorder="1" applyAlignment="1" applyProtection="1">
      <alignment vertical="center" wrapText="1"/>
    </xf>
    <xf numFmtId="10" fontId="29" fillId="0" borderId="14" xfId="4" applyNumberFormat="1" applyFont="1" applyFill="1" applyBorder="1" applyAlignment="1" applyProtection="1">
      <alignment vertical="center" wrapText="1"/>
    </xf>
    <xf numFmtId="10" fontId="29" fillId="0" borderId="19" xfId="4" applyNumberFormat="1" applyFont="1" applyFill="1" applyBorder="1" applyAlignment="1" applyProtection="1">
      <alignment vertical="center" wrapText="1"/>
    </xf>
    <xf numFmtId="0" fontId="27" fillId="105" borderId="17" xfId="5" applyFont="1" applyFill="1" applyBorder="1" applyAlignment="1" applyProtection="1">
      <alignment horizontal="center" vertical="center" wrapText="1"/>
    </xf>
    <xf numFmtId="0" fontId="22" fillId="107" borderId="13" xfId="5" applyFont="1" applyFill="1" applyBorder="1" applyAlignment="1" applyProtection="1">
      <alignment horizontal="left" vertical="center" wrapText="1"/>
    </xf>
    <xf numFmtId="4" fontId="27" fillId="105" borderId="13" xfId="5" applyNumberFormat="1" applyFont="1" applyFill="1" applyBorder="1" applyAlignment="1" applyProtection="1">
      <alignment horizontal="center" vertical="center" wrapText="1"/>
    </xf>
    <xf numFmtId="2" fontId="20" fillId="107" borderId="13" xfId="0" applyNumberFormat="1" applyFont="1" applyFill="1" applyBorder="1" applyAlignment="1" applyProtection="1">
      <alignment horizontal="center" vertical="center" wrapText="1"/>
    </xf>
    <xf numFmtId="49" fontId="22" fillId="0" borderId="21" xfId="5" applyNumberFormat="1" applyFont="1" applyFill="1" applyBorder="1" applyAlignment="1" applyProtection="1">
      <alignment horizontal="center" vertical="center"/>
    </xf>
    <xf numFmtId="2" fontId="20" fillId="0" borderId="0" xfId="0" applyNumberFormat="1"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xf>
    <xf numFmtId="0" fontId="23" fillId="36" borderId="13" xfId="3" applyFont="1" applyFill="1" applyBorder="1" applyAlignment="1">
      <alignment horizontal="center" vertical="center" wrapText="1"/>
    </xf>
    <xf numFmtId="164" fontId="23" fillId="36" borderId="13" xfId="2449" applyFont="1" applyFill="1" applyBorder="1" applyAlignment="1">
      <alignment horizontal="center" vertical="center" wrapText="1"/>
    </xf>
    <xf numFmtId="0" fontId="23" fillId="37" borderId="15" xfId="1" applyFont="1" applyFill="1" applyBorder="1" applyAlignment="1">
      <alignment horizontal="center" vertical="center" wrapText="1"/>
    </xf>
    <xf numFmtId="164" fontId="23" fillId="37" borderId="15"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111" fillId="0" borderId="0" xfId="0" applyFont="1" applyFill="1" applyAlignment="1">
      <alignment horizontal="center"/>
    </xf>
    <xf numFmtId="0" fontId="29" fillId="112" borderId="77" xfId="7" applyFont="1" applyFill="1" applyBorder="1" applyAlignment="1">
      <alignment horizontal="left" vertical="top" wrapText="1"/>
    </xf>
    <xf numFmtId="0" fontId="29" fillId="112" borderId="78" xfId="7" applyFont="1" applyFill="1" applyBorder="1" applyAlignment="1">
      <alignment horizontal="left" vertical="top" wrapText="1"/>
    </xf>
    <xf numFmtId="0" fontId="29" fillId="112" borderId="78" xfId="7" applyFont="1" applyFill="1" applyBorder="1" applyAlignment="1">
      <alignment horizontal="center" vertical="top" wrapText="1"/>
    </xf>
    <xf numFmtId="176" fontId="29" fillId="112" borderId="78" xfId="7" applyNumberFormat="1" applyFont="1" applyFill="1" applyBorder="1" applyAlignment="1">
      <alignment horizontal="right" vertical="top" wrapText="1"/>
    </xf>
    <xf numFmtId="4" fontId="29" fillId="112" borderId="78" xfId="7" applyNumberFormat="1" applyFont="1" applyFill="1" applyBorder="1" applyAlignment="1">
      <alignment horizontal="center" vertical="top" wrapText="1"/>
    </xf>
    <xf numFmtId="4" fontId="29" fillId="112" borderId="79" xfId="7" applyNumberFormat="1" applyFont="1" applyFill="1" applyBorder="1" applyAlignment="1">
      <alignment horizontal="right" vertical="top"/>
    </xf>
    <xf numFmtId="0" fontId="93" fillId="0" borderId="0" xfId="0" applyFont="1" applyFill="1"/>
    <xf numFmtId="0" fontId="29" fillId="0" borderId="0" xfId="7" applyFont="1" applyFill="1" applyBorder="1" applyAlignment="1">
      <alignment horizontal="center" vertical="top" wrapText="1"/>
    </xf>
    <xf numFmtId="176"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xf>
    <xf numFmtId="4" fontId="22" fillId="112" borderId="59" xfId="7" applyNumberFormat="1" applyFont="1" applyFill="1" applyBorder="1" applyAlignment="1">
      <alignment horizontal="right" vertical="top"/>
    </xf>
    <xf numFmtId="0" fontId="115" fillId="112" borderId="60" xfId="7" applyFont="1" applyFill="1" applyBorder="1" applyAlignment="1">
      <alignment vertical="top"/>
    </xf>
    <xf numFmtId="0" fontId="22" fillId="112" borderId="60" xfId="7" applyFont="1" applyFill="1" applyBorder="1" applyAlignment="1">
      <alignment vertical="top"/>
    </xf>
    <xf numFmtId="0" fontId="22" fillId="112" borderId="60" xfId="7" applyFont="1" applyFill="1" applyBorder="1" applyAlignment="1">
      <alignment horizontal="right" vertical="top"/>
    </xf>
    <xf numFmtId="0" fontId="115" fillId="112" borderId="61" xfId="7" applyFont="1" applyFill="1" applyBorder="1" applyAlignment="1">
      <alignment vertical="top"/>
    </xf>
    <xf numFmtId="4" fontId="22" fillId="0" borderId="57" xfId="7" applyNumberFormat="1" applyFont="1" applyFill="1" applyBorder="1" applyAlignment="1">
      <alignment horizontal="right" vertical="center" wrapText="1"/>
    </xf>
    <xf numFmtId="4" fontId="22" fillId="0" borderId="62" xfId="806" applyNumberFormat="1" applyFont="1" applyFill="1" applyBorder="1" applyAlignment="1">
      <alignment horizontal="right" vertical="top" wrapText="1"/>
    </xf>
    <xf numFmtId="4" fontId="22" fillId="0" borderId="68" xfId="7" applyNumberFormat="1" applyFont="1" applyFill="1" applyBorder="1" applyAlignment="1">
      <alignment horizontal="right" vertical="top" wrapText="1"/>
    </xf>
    <xf numFmtId="4" fontId="110" fillId="0" borderId="57" xfId="7" applyNumberFormat="1" applyFont="1" applyFill="1" applyBorder="1" applyAlignment="1">
      <alignment horizontal="right" vertical="top" wrapText="1"/>
    </xf>
    <xf numFmtId="4" fontId="110" fillId="0" borderId="62" xfId="7" applyNumberFormat="1" applyFont="1" applyFill="1" applyBorder="1" applyAlignment="1">
      <alignment horizontal="right" vertical="top" wrapText="1"/>
    </xf>
    <xf numFmtId="4" fontId="22" fillId="0" borderId="80" xfId="7" applyNumberFormat="1" applyFont="1" applyFill="1" applyBorder="1" applyAlignment="1">
      <alignment horizontal="right" vertical="top" wrapText="1"/>
    </xf>
    <xf numFmtId="4" fontId="22" fillId="0" borderId="68" xfId="7" applyNumberFormat="1" applyFont="1" applyFill="1" applyBorder="1" applyAlignment="1">
      <alignment horizontal="right" vertical="center" wrapText="1"/>
    </xf>
    <xf numFmtId="0" fontId="80" fillId="0" borderId="13" xfId="5" applyFont="1" applyFill="1" applyBorder="1" applyAlignment="1" applyProtection="1">
      <alignment horizontal="center" vertical="center" wrapText="1"/>
    </xf>
    <xf numFmtId="0" fontId="29" fillId="0" borderId="52" xfId="7" applyFont="1" applyFill="1" applyBorder="1" applyAlignment="1">
      <alignment horizontal="left" vertical="top" wrapText="1"/>
    </xf>
    <xf numFmtId="0" fontId="29" fillId="0" borderId="64" xfId="7" quotePrefix="1" applyFont="1" applyFill="1" applyBorder="1" applyAlignment="1">
      <alignment vertical="top" wrapText="1"/>
    </xf>
    <xf numFmtId="0" fontId="29" fillId="0" borderId="57" xfId="806" applyFont="1" applyFill="1" applyBorder="1" applyAlignment="1">
      <alignment horizontal="center" vertical="top" wrapText="1"/>
    </xf>
    <xf numFmtId="0" fontId="29" fillId="0" borderId="65" xfId="7" applyFont="1" applyFill="1" applyBorder="1" applyAlignment="1">
      <alignment vertical="top" wrapText="1"/>
    </xf>
    <xf numFmtId="0" fontId="29" fillId="0" borderId="66" xfId="7" applyFont="1" applyFill="1" applyBorder="1" applyAlignment="1">
      <alignment vertical="top" wrapText="1"/>
    </xf>
    <xf numFmtId="0" fontId="84" fillId="112" borderId="0" xfId="7" applyFont="1" applyFill="1" applyBorder="1" applyAlignment="1">
      <alignment horizontal="left" vertical="top"/>
    </xf>
    <xf numFmtId="0" fontId="84" fillId="112" borderId="60" xfId="7" applyFont="1" applyFill="1" applyBorder="1" applyAlignment="1">
      <alignment vertical="top"/>
    </xf>
    <xf numFmtId="164" fontId="25" fillId="0" borderId="0" xfId="868" applyNumberFormat="1" applyFill="1" applyBorder="1" applyAlignment="1">
      <alignment horizontal="left" vertical="center" wrapText="1"/>
    </xf>
    <xf numFmtId="0" fontId="27" fillId="105" borderId="0" xfId="5" applyFont="1" applyFill="1" applyBorder="1" applyAlignment="1" applyProtection="1">
      <alignment horizontal="center" vertical="center" wrapText="1"/>
    </xf>
    <xf numFmtId="4" fontId="20" fillId="0" borderId="17" xfId="2052" applyNumberFormat="1" applyFont="1" applyFill="1" applyBorder="1" applyAlignment="1" applyProtection="1">
      <alignment horizontal="center" vertical="center" wrapText="1"/>
      <protection locked="0"/>
    </xf>
    <xf numFmtId="0" fontId="22" fillId="107" borderId="0" xfId="1" applyFont="1" applyFill="1" applyBorder="1" applyAlignment="1">
      <alignment horizontal="center" vertical="center" wrapText="1"/>
    </xf>
    <xf numFmtId="2" fontId="82" fillId="0" borderId="10" xfId="0" applyNumberFormat="1" applyFont="1" applyFill="1" applyBorder="1" applyAlignment="1" applyProtection="1">
      <alignment horizontal="center" vertical="center" wrapText="1"/>
    </xf>
    <xf numFmtId="4" fontId="22" fillId="105" borderId="10" xfId="984" applyNumberFormat="1" applyFont="1" applyFill="1" applyBorder="1" applyAlignment="1">
      <alignment horizontal="center" vertical="center"/>
    </xf>
    <xf numFmtId="4" fontId="27" fillId="0" borderId="17" xfId="5" applyNumberFormat="1" applyFont="1" applyFill="1" applyBorder="1" applyAlignment="1" applyProtection="1">
      <alignment horizontal="center" vertical="center" wrapText="1"/>
    </xf>
    <xf numFmtId="0" fontId="22" fillId="0" borderId="17" xfId="3" applyNumberFormat="1" applyFont="1" applyFill="1" applyBorder="1" applyAlignment="1">
      <alignment horizontal="center" vertical="center"/>
    </xf>
    <xf numFmtId="2" fontId="22" fillId="0" borderId="17" xfId="5" applyNumberFormat="1" applyFont="1" applyFill="1" applyBorder="1" applyAlignment="1" applyProtection="1">
      <alignment horizontal="center" vertical="center" wrapText="1"/>
    </xf>
    <xf numFmtId="2" fontId="22" fillId="0" borderId="0" xfId="0" applyNumberFormat="1" applyFont="1" applyFill="1" applyBorder="1" applyAlignment="1">
      <alignment horizontal="center" vertical="center"/>
    </xf>
    <xf numFmtId="0" fontId="83" fillId="107" borderId="0" xfId="0" applyFont="1" applyFill="1" applyBorder="1" applyAlignment="1">
      <alignment horizontal="center"/>
    </xf>
    <xf numFmtId="0" fontId="22" fillId="105" borderId="13" xfId="5" applyFont="1" applyFill="1" applyBorder="1" applyAlignment="1" applyProtection="1">
      <alignment horizontal="left" vertical="center" wrapText="1"/>
    </xf>
    <xf numFmtId="2" fontId="22" fillId="105" borderId="10" xfId="1" applyNumberFormat="1" applyFont="1" applyFill="1" applyBorder="1" applyAlignment="1">
      <alignment horizontal="center" vertical="center" wrapText="1"/>
    </xf>
    <xf numFmtId="4" fontId="20" fillId="105" borderId="10" xfId="2052" applyNumberFormat="1" applyFont="1" applyFill="1" applyBorder="1" applyAlignment="1" applyProtection="1">
      <alignment horizontal="center" vertical="center" wrapText="1"/>
      <protection locked="0"/>
    </xf>
    <xf numFmtId="2" fontId="82" fillId="105" borderId="17" xfId="0" applyNumberFormat="1" applyFont="1" applyFill="1" applyBorder="1" applyAlignment="1" applyProtection="1">
      <alignment horizontal="center" vertical="center" wrapText="1"/>
    </xf>
    <xf numFmtId="0" fontId="81" fillId="105" borderId="0" xfId="0" applyFont="1" applyFill="1" applyBorder="1" applyAlignment="1">
      <alignment horizontal="center"/>
    </xf>
    <xf numFmtId="0" fontId="22" fillId="107" borderId="13" xfId="0" applyFont="1" applyFill="1" applyBorder="1" applyAlignment="1" applyProtection="1">
      <alignment horizontal="center" vertical="center" wrapText="1"/>
    </xf>
    <xf numFmtId="2" fontId="20" fillId="107" borderId="0" xfId="0" applyNumberFormat="1" applyFont="1" applyFill="1" applyBorder="1" applyAlignment="1" applyProtection="1">
      <alignment horizontal="center" vertical="center" wrapText="1"/>
    </xf>
    <xf numFmtId="0" fontId="69" fillId="0" borderId="81" xfId="873" applyFont="1" applyBorder="1"/>
    <xf numFmtId="0" fontId="25" fillId="0" borderId="82" xfId="868" applyFill="1" applyBorder="1" applyAlignment="1">
      <alignment horizontal="left" vertical="center"/>
    </xf>
    <xf numFmtId="0" fontId="85" fillId="0" borderId="83" xfId="868" applyFont="1" applyBorder="1" applyAlignment="1" applyProtection="1">
      <alignment vertical="center"/>
    </xf>
    <xf numFmtId="0" fontId="69" fillId="0" borderId="84" xfId="873" applyFont="1" applyBorder="1"/>
    <xf numFmtId="0" fontId="85" fillId="0" borderId="85" xfId="868" applyFont="1" applyBorder="1" applyAlignment="1" applyProtection="1">
      <alignment vertical="center"/>
    </xf>
    <xf numFmtId="0" fontId="20" fillId="0" borderId="88" xfId="868" quotePrefix="1" applyFont="1" applyBorder="1" applyAlignment="1">
      <alignment vertical="center" wrapText="1"/>
    </xf>
    <xf numFmtId="49" fontId="19" fillId="34" borderId="89" xfId="1" quotePrefix="1" applyNumberFormat="1" applyFont="1" applyFill="1" applyBorder="1" applyAlignment="1" applyProtection="1">
      <alignment vertical="center"/>
      <protection hidden="1"/>
    </xf>
    <xf numFmtId="0" fontId="20" fillId="0" borderId="88" xfId="868" applyFont="1" applyBorder="1" applyAlignment="1">
      <alignment vertical="center" wrapText="1"/>
    </xf>
    <xf numFmtId="49" fontId="19" fillId="34" borderId="89" xfId="1" applyNumberFormat="1" applyFont="1" applyFill="1" applyBorder="1" applyAlignment="1" applyProtection="1">
      <alignment vertical="center"/>
      <protection hidden="1"/>
    </xf>
    <xf numFmtId="49" fontId="19" fillId="0" borderId="89" xfId="1" applyNumberFormat="1" applyFont="1" applyFill="1" applyBorder="1" applyAlignment="1" applyProtection="1">
      <alignment vertical="center"/>
      <protection hidden="1"/>
    </xf>
    <xf numFmtId="49" fontId="19" fillId="34" borderId="89" xfId="1" applyNumberFormat="1" applyFont="1" applyFill="1" applyBorder="1" applyAlignment="1" applyProtection="1">
      <alignment horizontal="left" vertical="center"/>
      <protection hidden="1"/>
    </xf>
    <xf numFmtId="0" fontId="85" fillId="0" borderId="84" xfId="868" applyFont="1" applyBorder="1" applyAlignment="1" applyProtection="1">
      <alignment vertical="center"/>
    </xf>
    <xf numFmtId="0" fontId="86" fillId="0" borderId="0" xfId="868" applyFont="1" applyBorder="1" applyAlignment="1" applyProtection="1">
      <alignment vertical="center"/>
    </xf>
    <xf numFmtId="0" fontId="85" fillId="0" borderId="0" xfId="868" applyFont="1" applyBorder="1" applyAlignment="1" applyProtection="1">
      <alignment vertical="center"/>
    </xf>
    <xf numFmtId="0" fontId="88" fillId="0" borderId="0" xfId="868" applyFont="1" applyBorder="1" applyAlignment="1" applyProtection="1">
      <alignment vertical="center"/>
    </xf>
    <xf numFmtId="0" fontId="89" fillId="0" borderId="0" xfId="868" applyFont="1" applyBorder="1" applyAlignment="1" applyProtection="1">
      <alignment vertical="center"/>
    </xf>
    <xf numFmtId="0" fontId="89" fillId="0" borderId="85" xfId="868" applyFont="1" applyBorder="1" applyAlignment="1" applyProtection="1">
      <alignment vertical="center"/>
    </xf>
    <xf numFmtId="0" fontId="90" fillId="0" borderId="84" xfId="868" applyFont="1" applyBorder="1" applyAlignment="1" applyProtection="1">
      <alignment vertical="center"/>
    </xf>
    <xf numFmtId="0" fontId="16" fillId="0" borderId="0" xfId="868" applyFont="1" applyBorder="1" applyAlignment="1" applyProtection="1">
      <alignment vertical="center"/>
    </xf>
    <xf numFmtId="0" fontId="1" fillId="0" borderId="0" xfId="868" applyFont="1" applyBorder="1" applyAlignment="1" applyProtection="1">
      <alignment vertical="center"/>
    </xf>
    <xf numFmtId="0" fontId="1" fillId="0" borderId="85" xfId="868" applyFont="1" applyBorder="1" applyAlignment="1" applyProtection="1">
      <alignment vertical="center"/>
    </xf>
    <xf numFmtId="0" fontId="90" fillId="34" borderId="90" xfId="868" applyFont="1" applyFill="1" applyBorder="1" applyAlignment="1" applyProtection="1">
      <alignment vertical="center"/>
    </xf>
    <xf numFmtId="0" fontId="1" fillId="34" borderId="87" xfId="868" applyFont="1" applyFill="1" applyBorder="1" applyAlignment="1" applyProtection="1">
      <alignment vertical="center"/>
    </xf>
    <xf numFmtId="0" fontId="90" fillId="34" borderId="84" xfId="868" applyFont="1" applyFill="1" applyBorder="1" applyAlignment="1" applyProtection="1">
      <alignment vertical="center"/>
    </xf>
    <xf numFmtId="0" fontId="1" fillId="34" borderId="85" xfId="868" applyFont="1" applyFill="1" applyBorder="1" applyAlignment="1" applyProtection="1">
      <alignment vertical="center"/>
    </xf>
    <xf numFmtId="0" fontId="90" fillId="34" borderId="92" xfId="868" applyFont="1" applyFill="1" applyBorder="1" applyAlignment="1" applyProtection="1">
      <alignment vertical="center"/>
    </xf>
    <xf numFmtId="0" fontId="1" fillId="34" borderId="93" xfId="868" applyFont="1" applyFill="1" applyBorder="1" applyAlignment="1" applyProtection="1">
      <alignment vertical="center"/>
    </xf>
    <xf numFmtId="0" fontId="90" fillId="0" borderId="0" xfId="868" applyFont="1" applyBorder="1" applyAlignment="1" applyProtection="1">
      <alignment vertical="center"/>
    </xf>
    <xf numFmtId="0" fontId="29" fillId="39" borderId="91" xfId="9" applyFont="1" applyFill="1" applyBorder="1" applyAlignment="1" applyProtection="1">
      <alignment horizontal="center" vertical="center"/>
    </xf>
    <xf numFmtId="0" fontId="29" fillId="0" borderId="90" xfId="9" applyFont="1" applyFill="1" applyBorder="1" applyAlignment="1" applyProtection="1">
      <alignment vertical="center" wrapText="1"/>
      <protection locked="0"/>
    </xf>
    <xf numFmtId="0" fontId="29" fillId="0" borderId="87" xfId="9" applyFont="1" applyFill="1" applyBorder="1" applyAlignment="1" applyProtection="1">
      <alignment horizontal="center" vertical="center" wrapText="1"/>
      <protection locked="0"/>
    </xf>
    <xf numFmtId="0" fontId="29" fillId="0" borderId="92" xfId="9" applyFont="1" applyFill="1" applyBorder="1" applyAlignment="1" applyProtection="1">
      <alignment vertical="top"/>
      <protection locked="0"/>
    </xf>
    <xf numFmtId="0" fontId="29" fillId="0" borderId="93" xfId="9" applyFont="1" applyFill="1" applyBorder="1" applyAlignment="1" applyProtection="1">
      <alignment horizontal="center" vertical="center" wrapText="1"/>
      <protection locked="0"/>
    </xf>
    <xf numFmtId="0" fontId="91" fillId="34" borderId="84" xfId="873" applyFont="1" applyFill="1" applyBorder="1"/>
    <xf numFmtId="0" fontId="85" fillId="0" borderId="0" xfId="868" applyFont="1" applyBorder="1" applyProtection="1"/>
    <xf numFmtId="0" fontId="92" fillId="34" borderId="85" xfId="797" applyFont="1" applyFill="1" applyBorder="1" applyAlignment="1">
      <alignment horizontal="center" vertical="center"/>
    </xf>
    <xf numFmtId="0" fontId="69" fillId="0" borderId="90" xfId="873" applyFont="1" applyBorder="1"/>
    <xf numFmtId="0" fontId="69" fillId="0" borderId="87" xfId="873" applyFont="1" applyBorder="1"/>
    <xf numFmtId="0" fontId="69" fillId="0" borderId="94" xfId="873" applyFont="1" applyBorder="1"/>
    <xf numFmtId="0" fontId="69" fillId="0" borderId="95" xfId="873" applyFont="1" applyBorder="1"/>
    <xf numFmtId="0" fontId="85" fillId="0" borderId="96" xfId="868" applyFont="1" applyBorder="1" applyAlignment="1" applyProtection="1">
      <alignment vertical="center"/>
    </xf>
    <xf numFmtId="0" fontId="69" fillId="0" borderId="97" xfId="873" applyFont="1" applyBorder="1"/>
    <xf numFmtId="0" fontId="29" fillId="39" borderId="86" xfId="9" applyFont="1" applyFill="1" applyBorder="1" applyAlignment="1" applyProtection="1">
      <alignment horizontal="center" vertical="center"/>
    </xf>
    <xf numFmtId="0" fontId="29" fillId="39" borderId="13" xfId="9" applyFont="1" applyFill="1" applyBorder="1" applyAlignment="1" applyProtection="1">
      <alignment horizontal="center" vertical="center"/>
    </xf>
    <xf numFmtId="0" fontId="29" fillId="39" borderId="12" xfId="9" applyFont="1" applyFill="1" applyBorder="1" applyAlignment="1" applyProtection="1">
      <alignment horizontal="center" vertical="center"/>
    </xf>
    <xf numFmtId="0" fontId="29" fillId="39" borderId="86" xfId="9"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wrapText="1"/>
    </xf>
    <xf numFmtId="0" fontId="29" fillId="39" borderId="12" xfId="9" applyFont="1" applyFill="1" applyBorder="1" applyAlignment="1" applyProtection="1">
      <alignment horizontal="center" vertical="center" wrapText="1"/>
    </xf>
    <xf numFmtId="0" fontId="16" fillId="35" borderId="86" xfId="868" applyFont="1" applyFill="1" applyBorder="1" applyAlignment="1" applyProtection="1">
      <alignment horizontal="center" vertical="center"/>
    </xf>
    <xf numFmtId="0" fontId="16" fillId="35" borderId="13" xfId="868" applyFont="1" applyFill="1" applyBorder="1" applyAlignment="1" applyProtection="1">
      <alignment horizontal="center" vertical="center"/>
    </xf>
    <xf numFmtId="0" fontId="16" fillId="35" borderId="89" xfId="868" applyFont="1" applyFill="1" applyBorder="1" applyAlignment="1" applyProtection="1">
      <alignment horizontal="center" vertical="center"/>
    </xf>
    <xf numFmtId="0" fontId="16" fillId="35" borderId="88" xfId="868" applyFont="1" applyFill="1" applyBorder="1" applyAlignment="1" applyProtection="1">
      <alignment horizontal="center" vertical="center"/>
    </xf>
    <xf numFmtId="0" fontId="16" fillId="35" borderId="41" xfId="868" applyFont="1" applyFill="1" applyBorder="1" applyAlignment="1" applyProtection="1">
      <alignment horizontal="center" vertical="center"/>
    </xf>
    <xf numFmtId="0" fontId="16" fillId="35" borderId="91" xfId="868" applyFont="1" applyFill="1" applyBorder="1" applyAlignment="1" applyProtection="1">
      <alignment horizontal="center" vertical="center"/>
    </xf>
    <xf numFmtId="0" fontId="1" fillId="0" borderId="88" xfId="868" applyFont="1" applyBorder="1" applyAlignment="1" applyProtection="1">
      <alignment horizontal="left" vertical="center" wrapText="1"/>
    </xf>
    <xf numFmtId="0" fontId="1" fillId="0" borderId="41" xfId="868" applyFont="1" applyBorder="1" applyAlignment="1" applyProtection="1">
      <alignment horizontal="left" vertical="center" wrapText="1"/>
    </xf>
    <xf numFmtId="0" fontId="1" fillId="0" borderId="91" xfId="868" applyFont="1" applyBorder="1" applyAlignment="1" applyProtection="1">
      <alignment horizontal="left" vertical="center" wrapText="1"/>
    </xf>
    <xf numFmtId="0" fontId="16" fillId="0" borderId="88" xfId="868" applyFont="1" applyFill="1" applyBorder="1" applyAlignment="1" applyProtection="1">
      <alignment horizontal="left" vertical="center"/>
    </xf>
    <xf numFmtId="0" fontId="16" fillId="0" borderId="41" xfId="868" applyFont="1" applyFill="1" applyBorder="1" applyAlignment="1" applyProtection="1">
      <alignment horizontal="left" vertical="center"/>
    </xf>
    <xf numFmtId="10" fontId="1" fillId="0" borderId="41" xfId="868" applyNumberFormat="1" applyFont="1" applyFill="1" applyBorder="1" applyAlignment="1" applyProtection="1">
      <alignment horizontal="center" vertical="center"/>
      <protection locked="0"/>
    </xf>
    <xf numFmtId="10" fontId="1" fillId="0" borderId="91" xfId="868" applyNumberFormat="1" applyFont="1" applyFill="1" applyBorder="1" applyAlignment="1" applyProtection="1">
      <alignment horizontal="center" vertical="center"/>
      <protection locked="0"/>
    </xf>
    <xf numFmtId="0" fontId="87" fillId="35" borderId="88" xfId="2" applyFont="1" applyFill="1" applyBorder="1" applyAlignment="1">
      <alignment horizontal="left" vertical="center"/>
    </xf>
    <xf numFmtId="0" fontId="87" fillId="35" borderId="41" xfId="2" applyFont="1" applyFill="1" applyBorder="1" applyAlignment="1">
      <alignment horizontal="left" vertical="center"/>
    </xf>
    <xf numFmtId="10" fontId="16" fillId="35" borderId="11" xfId="868" applyNumberFormat="1" applyFont="1" applyFill="1" applyBorder="1" applyAlignment="1" applyProtection="1">
      <alignment horizontal="center" vertical="center"/>
    </xf>
    <xf numFmtId="10" fontId="16" fillId="35" borderId="89" xfId="868" applyNumberFormat="1" applyFont="1" applyFill="1" applyBorder="1" applyAlignment="1" applyProtection="1">
      <alignment horizontal="center" vertical="center"/>
    </xf>
    <xf numFmtId="0" fontId="19" fillId="33" borderId="86" xfId="868" quotePrefix="1" applyFont="1" applyFill="1" applyBorder="1" applyAlignment="1">
      <alignment horizontal="center" vertical="center"/>
    </xf>
    <xf numFmtId="0" fontId="19" fillId="33" borderId="17" xfId="868" quotePrefix="1" applyFont="1" applyFill="1" applyBorder="1" applyAlignment="1">
      <alignment horizontal="center" vertical="center"/>
    </xf>
    <xf numFmtId="0" fontId="19" fillId="33" borderId="87" xfId="868" quotePrefix="1" applyFont="1" applyFill="1" applyBorder="1" applyAlignment="1">
      <alignment horizontal="center" vertical="center"/>
    </xf>
    <xf numFmtId="0" fontId="87" fillId="35" borderId="86" xfId="2" applyFont="1" applyFill="1" applyBorder="1" applyAlignment="1">
      <alignment horizontal="center" vertical="center"/>
    </xf>
    <xf numFmtId="0" fontId="87" fillId="35" borderId="13" xfId="2" applyFont="1" applyFill="1" applyBorder="1" applyAlignment="1">
      <alignment horizontal="center" vertical="center"/>
    </xf>
    <xf numFmtId="0" fontId="87" fillId="35" borderId="89" xfId="2" applyFont="1" applyFill="1" applyBorder="1" applyAlignment="1">
      <alignment horizontal="center" vertical="center"/>
    </xf>
    <xf numFmtId="0" fontId="87" fillId="35" borderId="90" xfId="2" applyFont="1" applyFill="1" applyBorder="1" applyAlignment="1">
      <alignment horizontal="center" vertical="center"/>
    </xf>
    <xf numFmtId="0" fontId="87" fillId="35" borderId="17" xfId="2" applyFont="1" applyFill="1" applyBorder="1" applyAlignment="1">
      <alignment horizontal="center" vertical="center"/>
    </xf>
    <xf numFmtId="0" fontId="87" fillId="35" borderId="41" xfId="2" applyFont="1" applyFill="1" applyBorder="1" applyAlignment="1">
      <alignment horizontal="center" vertical="center" wrapText="1"/>
    </xf>
    <xf numFmtId="0" fontId="87" fillId="35" borderId="91" xfId="2" applyFont="1" applyFill="1" applyBorder="1" applyAlignment="1">
      <alignment horizontal="center" vertical="center" wrapText="1"/>
    </xf>
    <xf numFmtId="0" fontId="76" fillId="0" borderId="88" xfId="2668" applyFont="1" applyFill="1" applyBorder="1" applyAlignment="1" applyProtection="1">
      <alignment horizontal="left" vertical="center"/>
    </xf>
    <xf numFmtId="0" fontId="76" fillId="0" borderId="41" xfId="2668" applyFont="1" applyFill="1" applyBorder="1" applyAlignment="1" applyProtection="1">
      <alignment horizontal="left" vertical="center"/>
    </xf>
    <xf numFmtId="10" fontId="31" fillId="0" borderId="41" xfId="2668" applyNumberFormat="1" applyFont="1" applyFill="1" applyBorder="1" applyAlignment="1" applyProtection="1">
      <alignment horizontal="center" vertical="center"/>
      <protection locked="0"/>
    </xf>
    <xf numFmtId="10" fontId="31" fillId="0" borderId="91" xfId="2668" applyNumberFormat="1" applyFont="1" applyFill="1" applyBorder="1" applyAlignment="1" applyProtection="1">
      <alignment horizontal="center" vertical="center"/>
      <protection locked="0"/>
    </xf>
    <xf numFmtId="10" fontId="87" fillId="35" borderId="41" xfId="27160" applyNumberFormat="1" applyFont="1" applyFill="1" applyBorder="1" applyAlignment="1">
      <alignment horizontal="center" vertical="center"/>
    </xf>
    <xf numFmtId="10" fontId="87" fillId="35" borderId="91" xfId="27160" applyNumberFormat="1" applyFont="1" applyFill="1" applyBorder="1" applyAlignment="1">
      <alignment horizontal="center" vertical="center"/>
    </xf>
    <xf numFmtId="0" fontId="29" fillId="39" borderId="11" xfId="9" applyFont="1" applyFill="1" applyBorder="1" applyAlignment="1" applyProtection="1">
      <alignment horizontal="center" vertical="center"/>
    </xf>
    <xf numFmtId="0" fontId="29" fillId="39" borderId="11" xfId="9" applyFont="1" applyFill="1" applyBorder="1" applyAlignment="1" applyProtection="1">
      <alignment horizontal="center" vertical="center" wrapText="1"/>
    </xf>
    <xf numFmtId="0" fontId="20" fillId="0" borderId="41" xfId="868" applyFont="1" applyBorder="1" applyAlignment="1">
      <alignment horizontal="left" vertical="center" wrapText="1"/>
    </xf>
    <xf numFmtId="0" fontId="22" fillId="0" borderId="11" xfId="868" applyFont="1" applyFill="1" applyBorder="1" applyAlignment="1">
      <alignment horizontal="center" vertical="center" wrapText="1"/>
    </xf>
    <xf numFmtId="0" fontId="22" fillId="0" borderId="12" xfId="868" applyFont="1" applyFill="1" applyBorder="1" applyAlignment="1">
      <alignment horizontal="center" vertical="center" wrapText="1"/>
    </xf>
    <xf numFmtId="0" fontId="22" fillId="0" borderId="11" xfId="3" applyFont="1" applyFill="1" applyBorder="1" applyAlignment="1">
      <alignment horizontal="center" vertical="center"/>
    </xf>
    <xf numFmtId="0" fontId="22" fillId="0" borderId="12" xfId="3" applyFont="1" applyFill="1" applyBorder="1" applyAlignment="1">
      <alignment horizontal="center" vertical="center"/>
    </xf>
    <xf numFmtId="0" fontId="94" fillId="0" borderId="13" xfId="868" applyFont="1" applyFill="1" applyBorder="1" applyAlignment="1">
      <alignment horizontal="left" vertical="center" wrapText="1"/>
    </xf>
    <xf numFmtId="0" fontId="94" fillId="0" borderId="12" xfId="868" applyFont="1" applyFill="1" applyBorder="1" applyAlignment="1">
      <alignment horizontal="left" vertical="center" wrapText="1"/>
    </xf>
    <xf numFmtId="0" fontId="26" fillId="37" borderId="11" xfId="868" applyFont="1" applyFill="1" applyBorder="1" applyAlignment="1">
      <alignment horizontal="center" vertical="center" wrapText="1"/>
    </xf>
    <xf numFmtId="0" fontId="26" fillId="37" borderId="12" xfId="868" applyFont="1" applyFill="1" applyBorder="1" applyAlignment="1">
      <alignment horizontal="center" vertical="center" wrapText="1"/>
    </xf>
    <xf numFmtId="0" fontId="22" fillId="0" borderId="11" xfId="3" applyNumberFormat="1" applyFont="1" applyFill="1" applyBorder="1" applyAlignment="1">
      <alignment horizontal="center" vertical="center"/>
    </xf>
    <xf numFmtId="0" fontId="22" fillId="0" borderId="12" xfId="3" applyNumberFormat="1" applyFont="1" applyFill="1" applyBorder="1" applyAlignment="1">
      <alignment horizontal="center" vertical="center"/>
    </xf>
    <xf numFmtId="0" fontId="19" fillId="33" borderId="11" xfId="868" quotePrefix="1" applyFont="1" applyFill="1" applyBorder="1" applyAlignment="1">
      <alignment horizontal="center" vertical="center"/>
    </xf>
    <xf numFmtId="0" fontId="19" fillId="33" borderId="13" xfId="868" quotePrefix="1" applyFont="1" applyFill="1" applyBorder="1" applyAlignment="1">
      <alignment horizontal="center" vertical="center"/>
    </xf>
    <xf numFmtId="0" fontId="19" fillId="33" borderId="12" xfId="868" quotePrefix="1" applyFont="1" applyFill="1" applyBorder="1" applyAlignment="1">
      <alignment horizontal="center" vertical="center"/>
    </xf>
    <xf numFmtId="0" fontId="20" fillId="0" borderId="41" xfId="868" quotePrefix="1" applyFont="1" applyBorder="1" applyAlignment="1">
      <alignment horizontal="left" vertical="center" wrapText="1"/>
    </xf>
    <xf numFmtId="0" fontId="87" fillId="35" borderId="11" xfId="2" applyFont="1" applyFill="1" applyBorder="1" applyAlignment="1">
      <alignment horizontal="center" vertical="center"/>
    </xf>
    <xf numFmtId="0" fontId="87" fillId="35" borderId="12" xfId="2" applyFont="1" applyFill="1" applyBorder="1" applyAlignment="1">
      <alignment horizontal="center" vertical="center"/>
    </xf>
    <xf numFmtId="0" fontId="29" fillId="33" borderId="10" xfId="1" quotePrefix="1" applyFont="1" applyFill="1" applyBorder="1" applyAlignment="1">
      <alignment horizontal="center" vertical="center"/>
    </xf>
    <xf numFmtId="164" fontId="29" fillId="33" borderId="10" xfId="2449" quotePrefix="1" applyFont="1" applyFill="1" applyBorder="1" applyAlignment="1">
      <alignment horizontal="center" vertical="center"/>
    </xf>
    <xf numFmtId="0" fontId="23" fillId="36" borderId="13" xfId="3" applyFont="1" applyFill="1" applyBorder="1" applyAlignment="1">
      <alignment horizontal="center" vertical="center" wrapText="1"/>
    </xf>
    <xf numFmtId="164" fontId="23" fillId="36" borderId="13" xfId="2449" applyFont="1" applyFill="1" applyBorder="1" applyAlignment="1">
      <alignment horizontal="center" vertical="center" wrapText="1"/>
    </xf>
    <xf numFmtId="0" fontId="23" fillId="37" borderId="14" xfId="1" applyFont="1" applyFill="1" applyBorder="1" applyAlignment="1">
      <alignment horizontal="center" vertical="center" wrapText="1"/>
    </xf>
    <xf numFmtId="0" fontId="23" fillId="37" borderId="15" xfId="1" applyFont="1" applyFill="1" applyBorder="1" applyAlignment="1">
      <alignment horizontal="center" vertical="center" wrapText="1"/>
    </xf>
    <xf numFmtId="0" fontId="23" fillId="37" borderId="16" xfId="1" applyFont="1" applyFill="1" applyBorder="1" applyAlignment="1">
      <alignment horizontal="center" vertical="center" wrapText="1"/>
    </xf>
    <xf numFmtId="164" fontId="23" fillId="37" borderId="15"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29" fillId="0" borderId="0" xfId="9" applyFont="1" applyFill="1" applyBorder="1" applyAlignment="1" applyProtection="1">
      <alignment horizontal="left" vertical="top" wrapText="1"/>
      <protection locked="0"/>
    </xf>
    <xf numFmtId="0" fontId="23" fillId="37" borderId="18" xfId="1" applyFont="1" applyFill="1" applyBorder="1" applyAlignment="1">
      <alignment horizontal="center" vertical="center" wrapText="1"/>
    </xf>
    <xf numFmtId="0" fontId="23" fillId="37" borderId="19" xfId="1" applyFont="1" applyFill="1" applyBorder="1" applyAlignment="1">
      <alignment horizontal="center" vertical="center" wrapText="1"/>
    </xf>
    <xf numFmtId="164" fontId="29" fillId="39" borderId="11" xfId="2449" applyFont="1" applyFill="1" applyBorder="1" applyAlignment="1" applyProtection="1">
      <alignment horizontal="center" vertical="center" wrapText="1"/>
    </xf>
    <xf numFmtId="164" fontId="29" fillId="39" borderId="12" xfId="2449" applyFont="1" applyFill="1" applyBorder="1" applyAlignment="1" applyProtection="1">
      <alignment horizontal="center" vertical="center" wrapText="1"/>
    </xf>
    <xf numFmtId="164" fontId="30" fillId="0" borderId="13" xfId="2449" applyFont="1" applyFill="1" applyBorder="1" applyAlignment="1" applyProtection="1">
      <alignment horizontal="right" vertical="center" wrapText="1"/>
    </xf>
    <xf numFmtId="165" fontId="30" fillId="0" borderId="13" xfId="5" applyNumberFormat="1" applyFont="1" applyFill="1" applyBorder="1" applyAlignment="1" applyProtection="1">
      <alignment horizontal="right" vertical="center" wrapText="1"/>
    </xf>
    <xf numFmtId="0" fontId="111" fillId="0" borderId="0" xfId="0" applyFont="1" applyFill="1" applyAlignment="1">
      <alignment horizontal="center"/>
    </xf>
    <xf numFmtId="0" fontId="29" fillId="39" borderId="41" xfId="9" applyFont="1" applyFill="1" applyBorder="1" applyAlignment="1" applyProtection="1">
      <alignment horizontal="center" vertical="center"/>
    </xf>
    <xf numFmtId="0" fontId="29" fillId="39" borderId="41" xfId="5" applyFont="1" applyFill="1" applyBorder="1" applyAlignment="1" applyProtection="1">
      <alignment horizontal="center" vertical="center"/>
    </xf>
    <xf numFmtId="0" fontId="29" fillId="0" borderId="20" xfId="9" applyFont="1" applyFill="1" applyBorder="1" applyAlignment="1" applyProtection="1">
      <alignment horizontal="left" vertical="center" wrapText="1"/>
      <protection locked="0"/>
    </xf>
    <xf numFmtId="0" fontId="29" fillId="0" borderId="18" xfId="9" applyFont="1" applyFill="1" applyBorder="1" applyAlignment="1" applyProtection="1">
      <alignment horizontal="left" vertical="center" wrapText="1"/>
      <protection locked="0"/>
    </xf>
    <xf numFmtId="0" fontId="29" fillId="0" borderId="22" xfId="9" applyFont="1" applyFill="1" applyBorder="1" applyAlignment="1" applyProtection="1">
      <alignment horizontal="left" vertical="top" wrapText="1"/>
      <protection locked="0"/>
    </xf>
    <xf numFmtId="0" fontId="29" fillId="0" borderId="19" xfId="9" applyFont="1" applyFill="1" applyBorder="1" applyAlignment="1" applyProtection="1">
      <alignment horizontal="left" vertical="top" wrapText="1"/>
      <protection locked="0"/>
    </xf>
    <xf numFmtId="0" fontId="92" fillId="0" borderId="0" xfId="805" applyFont="1" applyFill="1" applyBorder="1" applyAlignment="1" applyProtection="1">
      <alignment horizontal="center" vertical="center" wrapText="1"/>
    </xf>
    <xf numFmtId="0" fontId="96" fillId="106" borderId="15" xfId="868" applyFont="1" applyFill="1" applyBorder="1" applyAlignment="1">
      <alignment horizontal="center" vertical="center" wrapText="1"/>
    </xf>
    <xf numFmtId="0" fontId="96" fillId="106" borderId="16" xfId="868" applyFont="1" applyFill="1" applyBorder="1" applyAlignment="1">
      <alignment horizontal="center" vertical="center" wrapText="1"/>
    </xf>
    <xf numFmtId="164" fontId="96" fillId="106" borderId="15" xfId="2449" applyFont="1" applyFill="1" applyBorder="1" applyAlignment="1">
      <alignment horizontal="center" vertical="center" wrapText="1"/>
    </xf>
    <xf numFmtId="164" fontId="96" fillId="106" borderId="16" xfId="2449" applyFont="1" applyFill="1" applyBorder="1" applyAlignment="1">
      <alignment horizontal="center" vertical="center" wrapText="1"/>
    </xf>
    <xf numFmtId="0" fontId="20" fillId="0" borderId="41" xfId="868" applyFont="1" applyBorder="1" applyAlignment="1">
      <alignment horizontal="left" vertical="center"/>
    </xf>
    <xf numFmtId="0" fontId="92" fillId="35" borderId="11" xfId="868" applyFont="1" applyFill="1" applyBorder="1" applyAlignment="1">
      <alignment horizontal="center" vertical="center" wrapText="1"/>
    </xf>
    <xf numFmtId="0" fontId="92" fillId="35" borderId="13" xfId="868" applyFont="1" applyFill="1" applyBorder="1" applyAlignment="1">
      <alignment horizontal="center" vertical="center" wrapText="1"/>
    </xf>
    <xf numFmtId="164" fontId="96" fillId="106" borderId="46" xfId="2449" applyFont="1" applyFill="1" applyBorder="1" applyAlignment="1">
      <alignment horizontal="center" vertical="center" wrapText="1"/>
    </xf>
    <xf numFmtId="0" fontId="96" fillId="106" borderId="11" xfId="868" applyFont="1" applyFill="1" applyBorder="1" applyAlignment="1">
      <alignment horizontal="center" vertical="center" wrapText="1"/>
    </xf>
    <xf numFmtId="0" fontId="96" fillId="106" borderId="13" xfId="868" applyFont="1" applyFill="1" applyBorder="1" applyAlignment="1">
      <alignment horizontal="center" vertical="center" wrapText="1"/>
    </xf>
    <xf numFmtId="0" fontId="96" fillId="106" borderId="12" xfId="868" applyFont="1" applyFill="1" applyBorder="1" applyAlignment="1">
      <alignment horizontal="center" vertical="center" wrapText="1"/>
    </xf>
    <xf numFmtId="0" fontId="19" fillId="33" borderId="10" xfId="868" quotePrefix="1" applyFont="1" applyFill="1" applyBorder="1" applyAlignment="1">
      <alignment horizontal="center" vertical="center"/>
    </xf>
    <xf numFmtId="0" fontId="20" fillId="0" borderId="41" xfId="868" quotePrefix="1" applyFont="1" applyBorder="1" applyAlignment="1">
      <alignment horizontal="left" vertical="center"/>
    </xf>
    <xf numFmtId="4" fontId="29" fillId="0" borderId="0" xfId="5" applyNumberFormat="1" applyFont="1" applyBorder="1" applyAlignment="1" applyProtection="1">
      <alignment horizontal="left" vertical="top" wrapText="1"/>
    </xf>
    <xf numFmtId="0" fontId="83" fillId="0" borderId="70" xfId="0" applyFont="1" applyBorder="1"/>
    <xf numFmtId="0" fontId="83" fillId="0" borderId="0" xfId="0" applyFont="1"/>
    <xf numFmtId="0" fontId="22" fillId="112" borderId="60" xfId="7" applyFont="1" applyFill="1" applyBorder="1" applyAlignment="1">
      <alignment horizontal="right" vertical="top"/>
    </xf>
    <xf numFmtId="0" fontId="22" fillId="106" borderId="61" xfId="7" applyFont="1" applyFill="1" applyBorder="1" applyAlignment="1">
      <alignment horizontal="right" vertical="top"/>
    </xf>
    <xf numFmtId="0" fontId="22" fillId="112" borderId="62" xfId="7" applyFont="1" applyFill="1" applyBorder="1" applyAlignment="1">
      <alignment horizontal="right" vertical="top"/>
    </xf>
    <xf numFmtId="0" fontId="22" fillId="112" borderId="61" xfId="7" applyFont="1" applyFill="1" applyBorder="1" applyAlignment="1">
      <alignment horizontal="right" vertical="top"/>
    </xf>
    <xf numFmtId="0" fontId="30" fillId="0" borderId="71" xfId="7" applyFont="1" applyFill="1" applyBorder="1" applyAlignment="1">
      <alignment horizontal="left" vertical="top"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0" fontId="30" fillId="0" borderId="53" xfId="7" applyFont="1" applyBorder="1" applyAlignment="1">
      <alignment horizontal="left" vertical="top" wrapText="1"/>
    </xf>
    <xf numFmtId="0" fontId="30" fillId="0" borderId="54" xfId="7" applyFont="1" applyBorder="1" applyAlignment="1">
      <alignment horizontal="left" vertical="top" wrapText="1"/>
    </xf>
    <xf numFmtId="0" fontId="30" fillId="0" borderId="55" xfId="7" applyFont="1" applyBorder="1" applyAlignment="1">
      <alignment horizontal="left" vertical="top" wrapText="1"/>
    </xf>
    <xf numFmtId="0" fontId="30" fillId="0" borderId="76" xfId="7" applyFont="1" applyFill="1" applyBorder="1" applyAlignment="1">
      <alignment horizontal="left" vertical="top" wrapText="1"/>
    </xf>
    <xf numFmtId="0" fontId="20" fillId="0" borderId="41" xfId="0" applyFont="1" applyBorder="1" applyAlignment="1">
      <alignment horizontal="left" vertical="center" wrapText="1"/>
    </xf>
    <xf numFmtId="0" fontId="20" fillId="0" borderId="11" xfId="0" applyFont="1" applyBorder="1" applyAlignment="1">
      <alignment horizontal="left" vertical="center" wrapText="1"/>
    </xf>
    <xf numFmtId="0" fontId="30" fillId="0" borderId="53" xfId="7" applyFont="1" applyFill="1" applyBorder="1" applyAlignment="1">
      <alignment horizontal="left" vertical="top" wrapText="1"/>
    </xf>
    <xf numFmtId="0" fontId="30" fillId="0" borderId="54" xfId="7" applyFont="1" applyFill="1" applyBorder="1" applyAlignment="1">
      <alignment horizontal="left" vertical="top" wrapText="1"/>
    </xf>
    <xf numFmtId="0" fontId="30" fillId="0" borderId="55" xfId="7" applyFont="1" applyFill="1" applyBorder="1" applyAlignment="1">
      <alignment horizontal="left" vertical="top" wrapText="1"/>
    </xf>
    <xf numFmtId="0" fontId="19" fillId="33" borderId="41" xfId="0" quotePrefix="1" applyFont="1" applyFill="1" applyBorder="1" applyAlignment="1">
      <alignment horizontal="center" vertical="center"/>
    </xf>
    <xf numFmtId="0" fontId="19" fillId="33" borderId="15" xfId="0" quotePrefix="1" applyFont="1" applyFill="1" applyBorder="1" applyAlignment="1">
      <alignment horizontal="center" vertical="center"/>
    </xf>
    <xf numFmtId="0" fontId="20" fillId="0" borderId="41" xfId="0" quotePrefix="1" applyFont="1" applyBorder="1" applyAlignment="1">
      <alignment horizontal="left" vertical="center" wrapText="1"/>
    </xf>
    <xf numFmtId="0" fontId="20" fillId="0" borderId="11" xfId="0" quotePrefix="1" applyFont="1" applyBorder="1" applyAlignment="1">
      <alignment horizontal="left" vertical="center" wrapText="1"/>
    </xf>
    <xf numFmtId="0" fontId="29" fillId="0" borderId="10" xfId="9" applyFont="1" applyFill="1" applyBorder="1" applyAlignment="1" applyProtection="1">
      <alignment horizontal="left" vertical="top" wrapText="1"/>
      <protection locked="0"/>
    </xf>
    <xf numFmtId="0" fontId="29" fillId="39" borderId="11" xfId="9" applyFont="1" applyFill="1" applyBorder="1" applyAlignment="1" applyProtection="1">
      <alignment horizontal="right" vertical="center"/>
    </xf>
    <xf numFmtId="0" fontId="29" fillId="39" borderId="13" xfId="9" applyFont="1" applyFill="1" applyBorder="1" applyAlignment="1" applyProtection="1">
      <alignment horizontal="right" vertical="center"/>
    </xf>
    <xf numFmtId="0" fontId="29" fillId="0" borderId="17" xfId="9" applyFont="1" applyFill="1" applyBorder="1" applyAlignment="1" applyProtection="1">
      <alignment horizontal="left" vertical="center" wrapText="1"/>
      <protection locked="0"/>
    </xf>
    <xf numFmtId="0" fontId="92" fillId="0" borderId="41" xfId="805" applyFont="1" applyFill="1" applyBorder="1" applyAlignment="1" applyProtection="1">
      <alignment horizontal="center" vertical="center" wrapText="1"/>
    </xf>
    <xf numFmtId="49" fontId="19" fillId="34" borderId="11" xfId="1" quotePrefix="1" applyNumberFormat="1" applyFont="1" applyFill="1" applyBorder="1" applyAlignment="1" applyProtection="1">
      <alignment horizontal="left" vertical="center"/>
      <protection hidden="1"/>
    </xf>
    <xf numFmtId="49" fontId="19" fillId="34" borderId="13" xfId="1" quotePrefix="1" applyNumberFormat="1" applyFont="1" applyFill="1" applyBorder="1" applyAlignment="1" applyProtection="1">
      <alignment horizontal="left" vertical="center"/>
      <protection hidden="1"/>
    </xf>
    <xf numFmtId="43" fontId="83" fillId="0" borderId="20" xfId="1984" applyFont="1" applyFill="1" applyBorder="1" applyAlignment="1">
      <alignment horizontal="center" vertical="center"/>
    </xf>
    <xf numFmtId="43" fontId="83" fillId="0" borderId="17" xfId="1984" applyFont="1" applyFill="1" applyBorder="1" applyAlignment="1">
      <alignment horizontal="center" vertical="center"/>
    </xf>
    <xf numFmtId="43" fontId="83" fillId="0" borderId="18" xfId="1984" applyFont="1" applyFill="1" applyBorder="1" applyAlignment="1">
      <alignment horizontal="center" vertical="center"/>
    </xf>
    <xf numFmtId="0" fontId="0" fillId="0" borderId="41" xfId="798" applyFont="1" applyBorder="1" applyAlignment="1">
      <alignment horizontal="center" vertical="center"/>
    </xf>
    <xf numFmtId="0" fontId="1" fillId="0" borderId="41" xfId="798" applyFont="1" applyBorder="1" applyAlignment="1">
      <alignment horizontal="center" vertical="center"/>
    </xf>
    <xf numFmtId="43" fontId="83" fillId="0" borderId="20" xfId="1984" applyFont="1" applyBorder="1" applyAlignment="1">
      <alignment horizontal="center" vertical="center"/>
    </xf>
    <xf numFmtId="43" fontId="83" fillId="0" borderId="17" xfId="1984" applyFont="1" applyBorder="1" applyAlignment="1">
      <alignment horizontal="center" vertical="center"/>
    </xf>
    <xf numFmtId="43" fontId="83" fillId="0" borderId="18" xfId="1984" applyFont="1" applyBorder="1" applyAlignment="1">
      <alignment horizontal="center" vertical="center"/>
    </xf>
    <xf numFmtId="43" fontId="83" fillId="0" borderId="41" xfId="1984" applyFont="1" applyFill="1" applyBorder="1" applyAlignment="1">
      <alignment horizontal="center" vertical="center"/>
    </xf>
    <xf numFmtId="0" fontId="105" fillId="0" borderId="41" xfId="798" applyFont="1" applyBorder="1" applyAlignment="1">
      <alignment horizontal="right" vertical="center"/>
    </xf>
    <xf numFmtId="4" fontId="16" fillId="0" borderId="11" xfId="798" applyNumberFormat="1" applyFont="1" applyBorder="1" applyAlignment="1">
      <alignment horizontal="center" vertical="center"/>
    </xf>
    <xf numFmtId="4" fontId="16" fillId="0" borderId="13" xfId="798" applyNumberFormat="1" applyFont="1" applyBorder="1" applyAlignment="1">
      <alignment horizontal="center" vertical="center"/>
    </xf>
    <xf numFmtId="0" fontId="105" fillId="0" borderId="11" xfId="798" applyFont="1" applyBorder="1" applyAlignment="1">
      <alignment horizontal="right" vertical="center"/>
    </xf>
    <xf numFmtId="0" fontId="105" fillId="0" borderId="13" xfId="798" applyFont="1" applyBorder="1" applyAlignment="1">
      <alignment horizontal="right" vertical="center"/>
    </xf>
    <xf numFmtId="0" fontId="105" fillId="0" borderId="12" xfId="798" applyFont="1" applyBorder="1" applyAlignment="1">
      <alignment horizontal="right" vertical="center"/>
    </xf>
    <xf numFmtId="4" fontId="16" fillId="0" borderId="11" xfId="1984" applyNumberFormat="1" applyFont="1" applyBorder="1" applyAlignment="1">
      <alignment horizontal="center" vertical="center"/>
    </xf>
    <xf numFmtId="4" fontId="16" fillId="0" borderId="13" xfId="1984" applyNumberFormat="1" applyFont="1" applyBorder="1" applyAlignment="1">
      <alignment horizontal="center" vertical="center"/>
    </xf>
    <xf numFmtId="0" fontId="29" fillId="0" borderId="0" xfId="9" applyFont="1" applyFill="1" applyBorder="1" applyAlignment="1" applyProtection="1">
      <alignment horizontal="center" vertical="center" wrapText="1"/>
    </xf>
    <xf numFmtId="0" fontId="29" fillId="0" borderId="0" xfId="5" applyFont="1" applyFill="1" applyBorder="1" applyAlignment="1" applyProtection="1">
      <alignment horizontal="center" vertical="center"/>
    </xf>
    <xf numFmtId="43" fontId="16" fillId="0" borderId="11" xfId="1984" applyFont="1" applyBorder="1" applyAlignment="1">
      <alignment horizontal="center" vertical="center"/>
    </xf>
    <xf numFmtId="43" fontId="16" fillId="0" borderId="13" xfId="1984" applyFont="1" applyBorder="1" applyAlignment="1">
      <alignment horizontal="center" vertical="center"/>
    </xf>
    <xf numFmtId="43" fontId="16" fillId="0" borderId="12" xfId="1984" applyFont="1" applyBorder="1" applyAlignment="1">
      <alignment horizontal="center" vertical="center"/>
    </xf>
    <xf numFmtId="0" fontId="1" fillId="0" borderId="15" xfId="798" applyFont="1" applyBorder="1" applyAlignment="1">
      <alignment horizontal="center" vertical="center"/>
    </xf>
    <xf numFmtId="0" fontId="1" fillId="0" borderId="16" xfId="798" applyFont="1" applyBorder="1" applyAlignment="1">
      <alignment horizontal="center" vertical="center"/>
    </xf>
    <xf numFmtId="164" fontId="1" fillId="0" borderId="15" xfId="798" applyNumberFormat="1" applyFont="1" applyBorder="1" applyAlignment="1">
      <alignment vertical="center"/>
    </xf>
    <xf numFmtId="0" fontId="1" fillId="0" borderId="16" xfId="798" applyFont="1" applyBorder="1" applyAlignment="1">
      <alignment vertical="center"/>
    </xf>
    <xf numFmtId="10" fontId="95" fillId="0" borderId="41" xfId="952" applyNumberFormat="1" applyFont="1" applyBorder="1" applyAlignment="1">
      <alignment horizontal="center" vertical="center"/>
    </xf>
    <xf numFmtId="0" fontId="16" fillId="0" borderId="41" xfId="798" applyFont="1" applyBorder="1" applyAlignment="1">
      <alignment horizontal="center" vertical="center"/>
    </xf>
    <xf numFmtId="43" fontId="83" fillId="0" borderId="41" xfId="1984" applyNumberFormat="1" applyFont="1" applyFill="1" applyBorder="1" applyAlignment="1">
      <alignment horizontal="center" vertical="center"/>
    </xf>
    <xf numFmtId="0" fontId="1" fillId="0" borderId="18" xfId="798" applyFont="1" applyBorder="1" applyAlignment="1">
      <alignment horizontal="center" vertical="center"/>
    </xf>
    <xf numFmtId="0" fontId="1" fillId="0" borderId="19" xfId="798" applyFont="1" applyBorder="1" applyAlignment="1">
      <alignment horizontal="center" vertical="center"/>
    </xf>
    <xf numFmtId="164" fontId="1" fillId="0" borderId="18" xfId="798" applyNumberFormat="1" applyFont="1" applyBorder="1" applyAlignment="1">
      <alignment vertical="center"/>
    </xf>
    <xf numFmtId="0" fontId="1" fillId="0" borderId="19" xfId="798" applyFont="1" applyBorder="1" applyAlignment="1">
      <alignment vertical="center"/>
    </xf>
    <xf numFmtId="0" fontId="19" fillId="33" borderId="41" xfId="868" quotePrefix="1" applyFont="1" applyFill="1" applyBorder="1" applyAlignment="1">
      <alignment horizontal="center" vertical="center"/>
    </xf>
    <xf numFmtId="0" fontId="83" fillId="0" borderId="41" xfId="798" applyFont="1" applyBorder="1" applyAlignment="1">
      <alignment horizontal="center" vertical="center"/>
    </xf>
    <xf numFmtId="0" fontId="16" fillId="35" borderId="11" xfId="798" applyFont="1" applyFill="1" applyBorder="1" applyAlignment="1">
      <alignment horizontal="center" wrapText="1"/>
    </xf>
    <xf numFmtId="0" fontId="16" fillId="35" borderId="13" xfId="798" applyFont="1" applyFill="1" applyBorder="1" applyAlignment="1">
      <alignment horizontal="center" wrapText="1"/>
    </xf>
    <xf numFmtId="0" fontId="16" fillId="35" borderId="12" xfId="798" applyFont="1" applyFill="1" applyBorder="1" applyAlignment="1">
      <alignment horizontal="center" wrapText="1"/>
    </xf>
    <xf numFmtId="0" fontId="16" fillId="35" borderId="41" xfId="798" applyFont="1" applyFill="1" applyBorder="1" applyAlignment="1">
      <alignment horizontal="center" wrapText="1"/>
    </xf>
    <xf numFmtId="0" fontId="1" fillId="0" borderId="41" xfId="798" applyFont="1" applyBorder="1" applyAlignment="1">
      <alignment horizontal="center" vertical="center" wrapText="1"/>
    </xf>
    <xf numFmtId="179" fontId="69" fillId="0" borderId="0" xfId="873" applyNumberFormat="1" applyFont="1" applyAlignment="1">
      <alignment horizontal="center" vertical="center"/>
    </xf>
    <xf numFmtId="10" fontId="69" fillId="0" borderId="0" xfId="873" applyNumberFormat="1" applyFont="1" applyAlignment="1">
      <alignment horizontal="left" vertical="center"/>
    </xf>
    <xf numFmtId="4" fontId="103" fillId="0" borderId="22" xfId="5" applyNumberFormat="1" applyFont="1" applyBorder="1" applyAlignment="1" applyProtection="1">
      <alignment horizontal="left" vertical="top" wrapText="1"/>
    </xf>
    <xf numFmtId="4" fontId="103" fillId="0" borderId="10" xfId="5" applyNumberFormat="1" applyFont="1" applyBorder="1" applyAlignment="1" applyProtection="1">
      <alignment horizontal="left" vertical="top" wrapText="1"/>
    </xf>
    <xf numFmtId="0" fontId="108" fillId="110" borderId="0" xfId="873" applyFont="1" applyFill="1" applyAlignment="1">
      <alignment horizontal="center" vertical="center"/>
    </xf>
    <xf numFmtId="178" fontId="69" fillId="0" borderId="0" xfId="873" applyNumberFormat="1" applyFont="1" applyAlignment="1">
      <alignment horizontal="left" vertical="center"/>
    </xf>
    <xf numFmtId="0" fontId="69" fillId="0" borderId="0" xfId="873" quotePrefix="1" applyFont="1" applyAlignment="1">
      <alignment horizontal="left" vertical="center"/>
    </xf>
    <xf numFmtId="0" fontId="69" fillId="0" borderId="0" xfId="873" applyFont="1" applyAlignment="1">
      <alignment horizontal="left" vertical="center"/>
    </xf>
    <xf numFmtId="0" fontId="19" fillId="33" borderId="0" xfId="868" quotePrefix="1" applyFont="1" applyFill="1" applyBorder="1" applyAlignment="1">
      <alignment horizontal="center" vertical="center"/>
    </xf>
    <xf numFmtId="0" fontId="19" fillId="33" borderId="14" xfId="868" quotePrefix="1" applyFont="1" applyFill="1" applyBorder="1" applyAlignment="1">
      <alignment horizontal="center" vertical="center"/>
    </xf>
    <xf numFmtId="0" fontId="108" fillId="35" borderId="11" xfId="873" applyFont="1" applyFill="1" applyBorder="1" applyAlignment="1">
      <alignment horizontal="center" vertical="center"/>
    </xf>
    <xf numFmtId="0" fontId="108" fillId="35" borderId="13" xfId="873" applyFont="1" applyFill="1" applyBorder="1" applyAlignment="1">
      <alignment horizontal="center" vertical="center"/>
    </xf>
    <xf numFmtId="0" fontId="108" fillId="35" borderId="12" xfId="873" applyFont="1" applyFill="1" applyBorder="1" applyAlignment="1">
      <alignment horizontal="center" vertical="center"/>
    </xf>
    <xf numFmtId="0" fontId="20" fillId="0" borderId="11" xfId="868" applyFont="1" applyBorder="1" applyAlignment="1">
      <alignment horizontal="left" vertical="center"/>
    </xf>
    <xf numFmtId="0" fontId="20" fillId="0" borderId="12" xfId="868" applyFont="1" applyBorder="1" applyAlignment="1">
      <alignment horizontal="left" vertical="center"/>
    </xf>
  </cellXfs>
  <cellStyles count="58455">
    <cellStyle name="20% - Accent1" xfId="10"/>
    <cellStyle name="20% - Accent2" xfId="11"/>
    <cellStyle name="20% - Accent3" xfId="12"/>
    <cellStyle name="20% - Accent4" xfId="13"/>
    <cellStyle name="20% - Accent5" xfId="14"/>
    <cellStyle name="20% - Accent6" xfId="15"/>
    <cellStyle name="20% - Ênfase1 2" xfId="16"/>
    <cellStyle name="20% - Ênfase1 2 2" xfId="17"/>
    <cellStyle name="20% - Ênfase1 2 2 2" xfId="18"/>
    <cellStyle name="20% - Ênfase1 2 2 2 2" xfId="19"/>
    <cellStyle name="20% - Ênfase1 2 2 2 2 2" xfId="20"/>
    <cellStyle name="20% - Ênfase1 2 2 2 3" xfId="21"/>
    <cellStyle name="20% - Ênfase1 2 2 2 3 2" xfId="22"/>
    <cellStyle name="20% - Ênfase1 2 2 2 4" xfId="23"/>
    <cellStyle name="20% - Ênfase1 2 2 2_Anexo III - PLO ATA RJ 21_10_15" xfId="24"/>
    <cellStyle name="20% - Ênfase1 2 2 3" xfId="25"/>
    <cellStyle name="20% - Ênfase1 2 2 3 2" xfId="26"/>
    <cellStyle name="20% - Ênfase1 2 2 4" xfId="27"/>
    <cellStyle name="20% - Ênfase1 2 2 4 2" xfId="28"/>
    <cellStyle name="20% - Ênfase1 2 2 5" xfId="29"/>
    <cellStyle name="20% - Ênfase1 2 2_Anexo III - PLO ATA RJ 21_10_15" xfId="30"/>
    <cellStyle name="20% - Ênfase1 2 3" xfId="31"/>
    <cellStyle name="20% - Ênfase1 2 3 2" xfId="32"/>
    <cellStyle name="20% - Ênfase1 2 3 2 2" xfId="33"/>
    <cellStyle name="20% - Ênfase1 2 3 3" xfId="34"/>
    <cellStyle name="20% - Ênfase1 2 3 3 2" xfId="35"/>
    <cellStyle name="20% - Ênfase1 2 3 4" xfId="36"/>
    <cellStyle name="20% - Ênfase1 2 3_Anexo III - PLO ATA RJ 21_10_15" xfId="37"/>
    <cellStyle name="20% - Ênfase1 2 4" xfId="38"/>
    <cellStyle name="20% - Ênfase1 2 4 2" xfId="39"/>
    <cellStyle name="20% - Ênfase1 2 5" xfId="40"/>
    <cellStyle name="20% - Ênfase1 2 5 2" xfId="41"/>
    <cellStyle name="20% - Ênfase1 2 6" xfId="42"/>
    <cellStyle name="20% - Ênfase1 2 6 2" xfId="43"/>
    <cellStyle name="20% - Ênfase1 2 7" xfId="44"/>
    <cellStyle name="20% - Ênfase1 2 8" xfId="45"/>
    <cellStyle name="20% - Ênfase1 2_Anexo III - PLO ATA RJ 21_10_15" xfId="46"/>
    <cellStyle name="20% - Ênfase1 3" xfId="47"/>
    <cellStyle name="20% - Ênfase1 3 2" xfId="48"/>
    <cellStyle name="20% - Ênfase1 4" xfId="49"/>
    <cellStyle name="20% - Ênfase1 5" xfId="50"/>
    <cellStyle name="20% - Ênfase1 6" xfId="51"/>
    <cellStyle name="20% - Ênfase2 2" xfId="52"/>
    <cellStyle name="20% - Ênfase2 2 2" xfId="53"/>
    <cellStyle name="20% - Ênfase2 2 2 2" xfId="54"/>
    <cellStyle name="20% - Ênfase2 2 2 2 2" xfId="55"/>
    <cellStyle name="20% - Ênfase2 2 2 2 2 2" xfId="56"/>
    <cellStyle name="20% - Ênfase2 2 2 2 3" xfId="57"/>
    <cellStyle name="20% - Ênfase2 2 2 2 3 2" xfId="58"/>
    <cellStyle name="20% - Ênfase2 2 2 2 4" xfId="59"/>
    <cellStyle name="20% - Ênfase2 2 2 2_Anexo III - PLO ATA RJ 21_10_15" xfId="60"/>
    <cellStyle name="20% - Ênfase2 2 2 3" xfId="61"/>
    <cellStyle name="20% - Ênfase2 2 2 3 2" xfId="62"/>
    <cellStyle name="20% - Ênfase2 2 2 4" xfId="63"/>
    <cellStyle name="20% - Ênfase2 2 2 4 2" xfId="64"/>
    <cellStyle name="20% - Ênfase2 2 2 5" xfId="65"/>
    <cellStyle name="20% - Ênfase2 2 2_Anexo III - PLO ATA RJ 21_10_15" xfId="66"/>
    <cellStyle name="20% - Ênfase2 2 3" xfId="67"/>
    <cellStyle name="20% - Ênfase2 2 3 2" xfId="68"/>
    <cellStyle name="20% - Ênfase2 2 3 2 2" xfId="69"/>
    <cellStyle name="20% - Ênfase2 2 3 3" xfId="70"/>
    <cellStyle name="20% - Ênfase2 2 3 3 2" xfId="71"/>
    <cellStyle name="20% - Ênfase2 2 3 4" xfId="72"/>
    <cellStyle name="20% - Ênfase2 2 3_Anexo III - PLO ATA RJ 21_10_15" xfId="73"/>
    <cellStyle name="20% - Ênfase2 2 4" xfId="74"/>
    <cellStyle name="20% - Ênfase2 2 4 2" xfId="75"/>
    <cellStyle name="20% - Ênfase2 2 5" xfId="76"/>
    <cellStyle name="20% - Ênfase2 2 5 2" xfId="77"/>
    <cellStyle name="20% - Ênfase2 2 6" xfId="78"/>
    <cellStyle name="20% - Ênfase2 2 6 2" xfId="79"/>
    <cellStyle name="20% - Ênfase2 2 7" xfId="80"/>
    <cellStyle name="20% - Ênfase2 2 8" xfId="81"/>
    <cellStyle name="20% - Ênfase2 2_Anexo III - PLO ATA RJ 21_10_15" xfId="82"/>
    <cellStyle name="20% - Ênfase2 3" xfId="83"/>
    <cellStyle name="20% - Ênfase2 3 2" xfId="84"/>
    <cellStyle name="20% - Ênfase2 4" xfId="85"/>
    <cellStyle name="20% - Ênfase2 5" xfId="86"/>
    <cellStyle name="20% - Ênfase2 6" xfId="87"/>
    <cellStyle name="20% - Ênfase3 2" xfId="88"/>
    <cellStyle name="20% - Ênfase3 2 2" xfId="89"/>
    <cellStyle name="20% - Ênfase3 2 2 2" xfId="90"/>
    <cellStyle name="20% - Ênfase3 2 2 2 2" xfId="91"/>
    <cellStyle name="20% - Ênfase3 2 2 2 2 2" xfId="92"/>
    <cellStyle name="20% - Ênfase3 2 2 2 3" xfId="93"/>
    <cellStyle name="20% - Ênfase3 2 2 2 3 2" xfId="94"/>
    <cellStyle name="20% - Ênfase3 2 2 2 4" xfId="95"/>
    <cellStyle name="20% - Ênfase3 2 2 2_Anexo III - PLO ATA RJ 21_10_15" xfId="96"/>
    <cellStyle name="20% - Ênfase3 2 2 3" xfId="97"/>
    <cellStyle name="20% - Ênfase3 2 2 3 2" xfId="98"/>
    <cellStyle name="20% - Ênfase3 2 2 4" xfId="99"/>
    <cellStyle name="20% - Ênfase3 2 2 4 2" xfId="100"/>
    <cellStyle name="20% - Ênfase3 2 2 5" xfId="101"/>
    <cellStyle name="20% - Ênfase3 2 2_Anexo III - PLO ATA RJ 21_10_15" xfId="102"/>
    <cellStyle name="20% - Ênfase3 2 3" xfId="103"/>
    <cellStyle name="20% - Ênfase3 2 3 2" xfId="104"/>
    <cellStyle name="20% - Ênfase3 2 3 2 2" xfId="105"/>
    <cellStyle name="20% - Ênfase3 2 3 3" xfId="106"/>
    <cellStyle name="20% - Ênfase3 2 3 3 2" xfId="107"/>
    <cellStyle name="20% - Ênfase3 2 3 4" xfId="108"/>
    <cellStyle name="20% - Ênfase3 2 3_Anexo III - PLO ATA RJ 21_10_15" xfId="109"/>
    <cellStyle name="20% - Ênfase3 2 4" xfId="110"/>
    <cellStyle name="20% - Ênfase3 2 4 2" xfId="111"/>
    <cellStyle name="20% - Ênfase3 2 5" xfId="112"/>
    <cellStyle name="20% - Ênfase3 2 5 2" xfId="113"/>
    <cellStyle name="20% - Ênfase3 2 6" xfId="114"/>
    <cellStyle name="20% - Ênfase3 2 6 2" xfId="115"/>
    <cellStyle name="20% - Ênfase3 2 7" xfId="116"/>
    <cellStyle name="20% - Ênfase3 2 8" xfId="117"/>
    <cellStyle name="20% - Ênfase3 2_Anexo III - PLO ATA RJ 21_10_15" xfId="118"/>
    <cellStyle name="20% - Ênfase3 3" xfId="119"/>
    <cellStyle name="20% - Ênfase3 3 2" xfId="120"/>
    <cellStyle name="20% - Ênfase3 4" xfId="121"/>
    <cellStyle name="20% - Ênfase3 5" xfId="122"/>
    <cellStyle name="20% - Ênfase3 6" xfId="123"/>
    <cellStyle name="20% - Ênfase4 2" xfId="124"/>
    <cellStyle name="20% - Ênfase4 2 2" xfId="125"/>
    <cellStyle name="20% - Ênfase4 2 2 2" xfId="126"/>
    <cellStyle name="20% - Ênfase4 2 2 2 2" xfId="127"/>
    <cellStyle name="20% - Ênfase4 2 2 2 2 2" xfId="128"/>
    <cellStyle name="20% - Ênfase4 2 2 2 3" xfId="129"/>
    <cellStyle name="20% - Ênfase4 2 2 2 3 2" xfId="130"/>
    <cellStyle name="20% - Ênfase4 2 2 2 4" xfId="131"/>
    <cellStyle name="20% - Ênfase4 2 2 2_Anexo III - PLO ATA RJ 21_10_15" xfId="132"/>
    <cellStyle name="20% - Ênfase4 2 2 3" xfId="133"/>
    <cellStyle name="20% - Ênfase4 2 2 3 2" xfId="134"/>
    <cellStyle name="20% - Ênfase4 2 2 4" xfId="135"/>
    <cellStyle name="20% - Ênfase4 2 2 4 2" xfId="136"/>
    <cellStyle name="20% - Ênfase4 2 2 5" xfId="137"/>
    <cellStyle name="20% - Ênfase4 2 2_Anexo III - PLO ATA RJ 21_10_15" xfId="138"/>
    <cellStyle name="20% - Ênfase4 2 3" xfId="139"/>
    <cellStyle name="20% - Ênfase4 2 3 2" xfId="140"/>
    <cellStyle name="20% - Ênfase4 2 3 2 2" xfId="141"/>
    <cellStyle name="20% - Ênfase4 2 3 3" xfId="142"/>
    <cellStyle name="20% - Ênfase4 2 3 3 2" xfId="143"/>
    <cellStyle name="20% - Ênfase4 2 3 4" xfId="144"/>
    <cellStyle name="20% - Ênfase4 2 3_Anexo III - PLO ATA RJ 21_10_15" xfId="145"/>
    <cellStyle name="20% - Ênfase4 2 4" xfId="146"/>
    <cellStyle name="20% - Ênfase4 2 4 2" xfId="147"/>
    <cellStyle name="20% - Ênfase4 2 5" xfId="148"/>
    <cellStyle name="20% - Ênfase4 2 5 2" xfId="149"/>
    <cellStyle name="20% - Ênfase4 2 6" xfId="150"/>
    <cellStyle name="20% - Ênfase4 2 6 2" xfId="151"/>
    <cellStyle name="20% - Ênfase4 2 7" xfId="152"/>
    <cellStyle name="20% - Ênfase4 2 8" xfId="153"/>
    <cellStyle name="20% - Ênfase4 2_Anexo III - PLO ATA RJ 21_10_15" xfId="154"/>
    <cellStyle name="20% - Ênfase4 3" xfId="155"/>
    <cellStyle name="20% - Ênfase4 3 2" xfId="156"/>
    <cellStyle name="20% - Ênfase4 4" xfId="157"/>
    <cellStyle name="20% - Ênfase4 5" xfId="158"/>
    <cellStyle name="20% - Ênfase4 6" xfId="159"/>
    <cellStyle name="20% - Ênfase5 2" xfId="160"/>
    <cellStyle name="20% - Ênfase5 2 2" xfId="161"/>
    <cellStyle name="20% - Ênfase5 2 2 2" xfId="162"/>
    <cellStyle name="20% - Ênfase5 2 2 2 2" xfId="163"/>
    <cellStyle name="20% - Ênfase5 2 2 2 2 2" xfId="164"/>
    <cellStyle name="20% - Ênfase5 2 2 2 3" xfId="165"/>
    <cellStyle name="20% - Ênfase5 2 2 2 3 2" xfId="166"/>
    <cellStyle name="20% - Ênfase5 2 2 2 4" xfId="167"/>
    <cellStyle name="20% - Ênfase5 2 2 2_Anexo III - PLO ATA RJ 21_10_15" xfId="168"/>
    <cellStyle name="20% - Ênfase5 2 2 3" xfId="169"/>
    <cellStyle name="20% - Ênfase5 2 2 3 2" xfId="170"/>
    <cellStyle name="20% - Ênfase5 2 2 4" xfId="171"/>
    <cellStyle name="20% - Ênfase5 2 2 4 2" xfId="172"/>
    <cellStyle name="20% - Ênfase5 2 2 5" xfId="173"/>
    <cellStyle name="20% - Ênfase5 2 2_Anexo III - PLO ATA RJ 21_10_15" xfId="174"/>
    <cellStyle name="20% - Ênfase5 2 3" xfId="175"/>
    <cellStyle name="20% - Ênfase5 2 3 2" xfId="176"/>
    <cellStyle name="20% - Ênfase5 2 3 2 2" xfId="177"/>
    <cellStyle name="20% - Ênfase5 2 3 3" xfId="178"/>
    <cellStyle name="20% - Ênfase5 2 3 3 2" xfId="179"/>
    <cellStyle name="20% - Ênfase5 2 3 4" xfId="180"/>
    <cellStyle name="20% - Ênfase5 2 3_Anexo III - PLO ATA RJ 21_10_15" xfId="181"/>
    <cellStyle name="20% - Ênfase5 2 4" xfId="182"/>
    <cellStyle name="20% - Ênfase5 2 4 2" xfId="183"/>
    <cellStyle name="20% - Ênfase5 2 5" xfId="184"/>
    <cellStyle name="20% - Ênfase5 2 5 2" xfId="185"/>
    <cellStyle name="20% - Ênfase5 2 6" xfId="186"/>
    <cellStyle name="20% - Ênfase5 2 6 2" xfId="187"/>
    <cellStyle name="20% - Ênfase5 2 7" xfId="188"/>
    <cellStyle name="20% - Ênfase5 2 8" xfId="189"/>
    <cellStyle name="20% - Ênfase5 2_Anexo III - PLO ATA RJ 21_10_15" xfId="190"/>
    <cellStyle name="20% - Ênfase5 3" xfId="191"/>
    <cellStyle name="20% - Ênfase5 3 2" xfId="192"/>
    <cellStyle name="20% - Ênfase5 4" xfId="193"/>
    <cellStyle name="20% - Ênfase5 5" xfId="194"/>
    <cellStyle name="20% - Ênfase6 2" xfId="195"/>
    <cellStyle name="20% - Ênfase6 2 2" xfId="196"/>
    <cellStyle name="20% - Ênfase6 2 2 2" xfId="197"/>
    <cellStyle name="20% - Ênfase6 2 2 2 2" xfId="198"/>
    <cellStyle name="20% - Ênfase6 2 2 2 2 2" xfId="199"/>
    <cellStyle name="20% - Ênfase6 2 2 2 3" xfId="200"/>
    <cellStyle name="20% - Ênfase6 2 2 2 3 2" xfId="201"/>
    <cellStyle name="20% - Ênfase6 2 2 2 4" xfId="202"/>
    <cellStyle name="20% - Ênfase6 2 2 2_Anexo III - PLO ATA RJ 21_10_15" xfId="203"/>
    <cellStyle name="20% - Ênfase6 2 2 3" xfId="204"/>
    <cellStyle name="20% - Ênfase6 2 2 3 2" xfId="205"/>
    <cellStyle name="20% - Ênfase6 2 2 4" xfId="206"/>
    <cellStyle name="20% - Ênfase6 2 2 4 2" xfId="207"/>
    <cellStyle name="20% - Ênfase6 2 2 5" xfId="208"/>
    <cellStyle name="20% - Ênfase6 2 2_Anexo III - PLO ATA RJ 21_10_15" xfId="209"/>
    <cellStyle name="20% - Ênfase6 2 3" xfId="210"/>
    <cellStyle name="20% - Ênfase6 2 3 2" xfId="211"/>
    <cellStyle name="20% - Ênfase6 2 3 2 2" xfId="212"/>
    <cellStyle name="20% - Ênfase6 2 3 3" xfId="213"/>
    <cellStyle name="20% - Ênfase6 2 3 3 2" xfId="214"/>
    <cellStyle name="20% - Ênfase6 2 3 4" xfId="215"/>
    <cellStyle name="20% - Ênfase6 2 3_Anexo III - PLO ATA RJ 21_10_15" xfId="216"/>
    <cellStyle name="20% - Ênfase6 2 4" xfId="217"/>
    <cellStyle name="20% - Ênfase6 2 4 2" xfId="218"/>
    <cellStyle name="20% - Ênfase6 2 5" xfId="219"/>
    <cellStyle name="20% - Ênfase6 2 5 2" xfId="220"/>
    <cellStyle name="20% - Ênfase6 2 6" xfId="221"/>
    <cellStyle name="20% - Ênfase6 2 6 2" xfId="222"/>
    <cellStyle name="20% - Ênfase6 2 7" xfId="223"/>
    <cellStyle name="20% - Ênfase6 2 8" xfId="224"/>
    <cellStyle name="20% - Ênfase6 2_Anexo III - PLO ATA RJ 21_10_15" xfId="225"/>
    <cellStyle name="20% - Ênfase6 3" xfId="226"/>
    <cellStyle name="20% - Ênfase6 3 2" xfId="227"/>
    <cellStyle name="20% - Ênfase6 4" xfId="228"/>
    <cellStyle name="20% - Ênfase6 5" xfId="229"/>
    <cellStyle name="40% - Accent1" xfId="230"/>
    <cellStyle name="40% - Accent2" xfId="231"/>
    <cellStyle name="40% - Accent3" xfId="232"/>
    <cellStyle name="40% - Accent4" xfId="233"/>
    <cellStyle name="40% - Accent5" xfId="234"/>
    <cellStyle name="40% - Accent6" xfId="235"/>
    <cellStyle name="40% - Ênfase1 2" xfId="236"/>
    <cellStyle name="40% - Ênfase1 2 2" xfId="237"/>
    <cellStyle name="40% - Ênfase1 2 2 2" xfId="238"/>
    <cellStyle name="40% - Ênfase1 2 2 2 2" xfId="239"/>
    <cellStyle name="40% - Ênfase1 2 2 2 2 2" xfId="240"/>
    <cellStyle name="40% - Ênfase1 2 2 2 3" xfId="241"/>
    <cellStyle name="40% - Ênfase1 2 2 2 3 2" xfId="242"/>
    <cellStyle name="40% - Ênfase1 2 2 2 4" xfId="243"/>
    <cellStyle name="40% - Ênfase1 2 2 2_Anexo III - PLO ATA RJ 21_10_15" xfId="244"/>
    <cellStyle name="40% - Ênfase1 2 2 3" xfId="245"/>
    <cellStyle name="40% - Ênfase1 2 2 3 2" xfId="246"/>
    <cellStyle name="40% - Ênfase1 2 2 4" xfId="247"/>
    <cellStyle name="40% - Ênfase1 2 2 4 2" xfId="248"/>
    <cellStyle name="40% - Ênfase1 2 2 5" xfId="249"/>
    <cellStyle name="40% - Ênfase1 2 2_Anexo III - PLO ATA RJ 21_10_15" xfId="250"/>
    <cellStyle name="40% - Ênfase1 2 3" xfId="251"/>
    <cellStyle name="40% - Ênfase1 2 3 2" xfId="252"/>
    <cellStyle name="40% - Ênfase1 2 3 2 2" xfId="253"/>
    <cellStyle name="40% - Ênfase1 2 3 3" xfId="254"/>
    <cellStyle name="40% - Ênfase1 2 3 3 2" xfId="255"/>
    <cellStyle name="40% - Ênfase1 2 3 4" xfId="256"/>
    <cellStyle name="40% - Ênfase1 2 3_Anexo III - PLO ATA RJ 21_10_15" xfId="257"/>
    <cellStyle name="40% - Ênfase1 2 4" xfId="258"/>
    <cellStyle name="40% - Ênfase1 2 4 2" xfId="259"/>
    <cellStyle name="40% - Ênfase1 2 5" xfId="260"/>
    <cellStyle name="40% - Ênfase1 2 5 2" xfId="261"/>
    <cellStyle name="40% - Ênfase1 2 6" xfId="262"/>
    <cellStyle name="40% - Ênfase1 2 6 2" xfId="263"/>
    <cellStyle name="40% - Ênfase1 2 7" xfId="264"/>
    <cellStyle name="40% - Ênfase1 2 8" xfId="265"/>
    <cellStyle name="40% - Ênfase1 2_Anexo III - PLO ATA RJ 21_10_15" xfId="266"/>
    <cellStyle name="40% - Ênfase1 3" xfId="267"/>
    <cellStyle name="40% - Ênfase1 3 2" xfId="268"/>
    <cellStyle name="40% - Ênfase1 4" xfId="269"/>
    <cellStyle name="40% - Ênfase1 5" xfId="270"/>
    <cellStyle name="40% - Ênfase2 2" xfId="271"/>
    <cellStyle name="40% - Ênfase2 2 2" xfId="272"/>
    <cellStyle name="40% - Ênfase2 2 2 2" xfId="273"/>
    <cellStyle name="40% - Ênfase2 2 2 2 2" xfId="274"/>
    <cellStyle name="40% - Ênfase2 2 2 2 2 2" xfId="275"/>
    <cellStyle name="40% - Ênfase2 2 2 2 3" xfId="276"/>
    <cellStyle name="40% - Ênfase2 2 2 2 3 2" xfId="277"/>
    <cellStyle name="40% - Ênfase2 2 2 2 4" xfId="278"/>
    <cellStyle name="40% - Ênfase2 2 2 2_Anexo III - PLO ATA RJ 21_10_15" xfId="279"/>
    <cellStyle name="40% - Ênfase2 2 2 3" xfId="280"/>
    <cellStyle name="40% - Ênfase2 2 2 3 2" xfId="281"/>
    <cellStyle name="40% - Ênfase2 2 2 4" xfId="282"/>
    <cellStyle name="40% - Ênfase2 2 2 4 2" xfId="283"/>
    <cellStyle name="40% - Ênfase2 2 2 5" xfId="284"/>
    <cellStyle name="40% - Ênfase2 2 2_Anexo III - PLO ATA RJ 21_10_15" xfId="285"/>
    <cellStyle name="40% - Ênfase2 2 3" xfId="286"/>
    <cellStyle name="40% - Ênfase2 2 3 2" xfId="287"/>
    <cellStyle name="40% - Ênfase2 2 3 2 2" xfId="288"/>
    <cellStyle name="40% - Ênfase2 2 3 3" xfId="289"/>
    <cellStyle name="40% - Ênfase2 2 3 3 2" xfId="290"/>
    <cellStyle name="40% - Ênfase2 2 3 4" xfId="291"/>
    <cellStyle name="40% - Ênfase2 2 3_Anexo III - PLO ATA RJ 21_10_15" xfId="292"/>
    <cellStyle name="40% - Ênfase2 2 4" xfId="293"/>
    <cellStyle name="40% - Ênfase2 2 4 2" xfId="294"/>
    <cellStyle name="40% - Ênfase2 2 5" xfId="295"/>
    <cellStyle name="40% - Ênfase2 2 5 2" xfId="296"/>
    <cellStyle name="40% - Ênfase2 2 6" xfId="297"/>
    <cellStyle name="40% - Ênfase2 2 6 2" xfId="298"/>
    <cellStyle name="40% - Ênfase2 2 7" xfId="299"/>
    <cellStyle name="40% - Ênfase2 2 8" xfId="300"/>
    <cellStyle name="40% - Ênfase2 2_Anexo III - PLO ATA RJ 21_10_15" xfId="301"/>
    <cellStyle name="40% - Ênfase2 3" xfId="302"/>
    <cellStyle name="40% - Ênfase2 3 2" xfId="303"/>
    <cellStyle name="40% - Ênfase2 4" xfId="304"/>
    <cellStyle name="40% - Ênfase2 5" xfId="305"/>
    <cellStyle name="40% - Ênfase3 2" xfId="306"/>
    <cellStyle name="40% - Ênfase3 2 2" xfId="307"/>
    <cellStyle name="40% - Ênfase3 2 2 2" xfId="308"/>
    <cellStyle name="40% - Ênfase3 2 2 2 2" xfId="309"/>
    <cellStyle name="40% - Ênfase3 2 2 2 2 2" xfId="310"/>
    <cellStyle name="40% - Ênfase3 2 2 2 3" xfId="311"/>
    <cellStyle name="40% - Ênfase3 2 2 2 3 2" xfId="312"/>
    <cellStyle name="40% - Ênfase3 2 2 2 4" xfId="313"/>
    <cellStyle name="40% - Ênfase3 2 2 2_Anexo III - PLO ATA RJ 21_10_15" xfId="314"/>
    <cellStyle name="40% - Ênfase3 2 2 3" xfId="315"/>
    <cellStyle name="40% - Ênfase3 2 2 3 2" xfId="316"/>
    <cellStyle name="40% - Ênfase3 2 2 4" xfId="317"/>
    <cellStyle name="40% - Ênfase3 2 2 4 2" xfId="318"/>
    <cellStyle name="40% - Ênfase3 2 2 5" xfId="319"/>
    <cellStyle name="40% - Ênfase3 2 2_Anexo III - PLO ATA RJ 21_10_15" xfId="320"/>
    <cellStyle name="40% - Ênfase3 2 3" xfId="321"/>
    <cellStyle name="40% - Ênfase3 2 3 2" xfId="322"/>
    <cellStyle name="40% - Ênfase3 2 3 2 2" xfId="323"/>
    <cellStyle name="40% - Ênfase3 2 3 3" xfId="324"/>
    <cellStyle name="40% - Ênfase3 2 3 3 2" xfId="325"/>
    <cellStyle name="40% - Ênfase3 2 3 4" xfId="326"/>
    <cellStyle name="40% - Ênfase3 2 3_Anexo III - PLO ATA RJ 21_10_15" xfId="327"/>
    <cellStyle name="40% - Ênfase3 2 4" xfId="328"/>
    <cellStyle name="40% - Ênfase3 2 4 2" xfId="329"/>
    <cellStyle name="40% - Ênfase3 2 5" xfId="330"/>
    <cellStyle name="40% - Ênfase3 2 5 2" xfId="331"/>
    <cellStyle name="40% - Ênfase3 2 6" xfId="332"/>
    <cellStyle name="40% - Ênfase3 2 6 2" xfId="333"/>
    <cellStyle name="40% - Ênfase3 2 7" xfId="334"/>
    <cellStyle name="40% - Ênfase3 2 8" xfId="335"/>
    <cellStyle name="40% - Ênfase3 2_Anexo III - PLO ATA RJ 21_10_15" xfId="336"/>
    <cellStyle name="40% - Ênfase3 3" xfId="337"/>
    <cellStyle name="40% - Ênfase3 3 2" xfId="338"/>
    <cellStyle name="40% - Ênfase3 4" xfId="339"/>
    <cellStyle name="40% - Ênfase3 5" xfId="340"/>
    <cellStyle name="40% - Ênfase3 6" xfId="341"/>
    <cellStyle name="40% - Ênfase4 2" xfId="342"/>
    <cellStyle name="40% - Ênfase4 2 2" xfId="343"/>
    <cellStyle name="40% - Ênfase4 2 2 2" xfId="344"/>
    <cellStyle name="40% - Ênfase4 2 2 2 2" xfId="345"/>
    <cellStyle name="40% - Ênfase4 2 2 2 2 2" xfId="346"/>
    <cellStyle name="40% - Ênfase4 2 2 2 3" xfId="347"/>
    <cellStyle name="40% - Ênfase4 2 2 2 3 2" xfId="348"/>
    <cellStyle name="40% - Ênfase4 2 2 2 4" xfId="349"/>
    <cellStyle name="40% - Ênfase4 2 2 2_Anexo III - PLO ATA RJ 21_10_15" xfId="350"/>
    <cellStyle name="40% - Ênfase4 2 2 3" xfId="351"/>
    <cellStyle name="40% - Ênfase4 2 2 3 2" xfId="352"/>
    <cellStyle name="40% - Ênfase4 2 2 4" xfId="353"/>
    <cellStyle name="40% - Ênfase4 2 2 4 2" xfId="354"/>
    <cellStyle name="40% - Ênfase4 2 2 5" xfId="355"/>
    <cellStyle name="40% - Ênfase4 2 2_Anexo III - PLO ATA RJ 21_10_15" xfId="356"/>
    <cellStyle name="40% - Ênfase4 2 3" xfId="357"/>
    <cellStyle name="40% - Ênfase4 2 3 2" xfId="358"/>
    <cellStyle name="40% - Ênfase4 2 3 2 2" xfId="359"/>
    <cellStyle name="40% - Ênfase4 2 3 3" xfId="360"/>
    <cellStyle name="40% - Ênfase4 2 3 3 2" xfId="361"/>
    <cellStyle name="40% - Ênfase4 2 3 4" xfId="362"/>
    <cellStyle name="40% - Ênfase4 2 3_Anexo III - PLO ATA RJ 21_10_15" xfId="363"/>
    <cellStyle name="40% - Ênfase4 2 4" xfId="364"/>
    <cellStyle name="40% - Ênfase4 2 4 2" xfId="365"/>
    <cellStyle name="40% - Ênfase4 2 5" xfId="366"/>
    <cellStyle name="40% - Ênfase4 2 5 2" xfId="367"/>
    <cellStyle name="40% - Ênfase4 2 6" xfId="368"/>
    <cellStyle name="40% - Ênfase4 2 6 2" xfId="369"/>
    <cellStyle name="40% - Ênfase4 2 7" xfId="370"/>
    <cellStyle name="40% - Ênfase4 2 8" xfId="371"/>
    <cellStyle name="40% - Ênfase4 2_Anexo III - PLO ATA RJ 21_10_15" xfId="372"/>
    <cellStyle name="40% - Ênfase4 3" xfId="373"/>
    <cellStyle name="40% - Ênfase4 3 2" xfId="374"/>
    <cellStyle name="40% - Ênfase4 4" xfId="375"/>
    <cellStyle name="40% - Ênfase4 5" xfId="376"/>
    <cellStyle name="40% - Ênfase5 2" xfId="377"/>
    <cellStyle name="40% - Ênfase5 2 2" xfId="378"/>
    <cellStyle name="40% - Ênfase5 2 2 2" xfId="379"/>
    <cellStyle name="40% - Ênfase5 2 2 2 2" xfId="380"/>
    <cellStyle name="40% - Ênfase5 2 2 2 2 2" xfId="381"/>
    <cellStyle name="40% - Ênfase5 2 2 2 3" xfId="382"/>
    <cellStyle name="40% - Ênfase5 2 2 2 3 2" xfId="383"/>
    <cellStyle name="40% - Ênfase5 2 2 2 4" xfId="384"/>
    <cellStyle name="40% - Ênfase5 2 2 2_Anexo III - PLO ATA RJ 21_10_15" xfId="385"/>
    <cellStyle name="40% - Ênfase5 2 2 3" xfId="386"/>
    <cellStyle name="40% - Ênfase5 2 2 3 2" xfId="387"/>
    <cellStyle name="40% - Ênfase5 2 2 4" xfId="388"/>
    <cellStyle name="40% - Ênfase5 2 2 4 2" xfId="389"/>
    <cellStyle name="40% - Ênfase5 2 2 5" xfId="390"/>
    <cellStyle name="40% - Ênfase5 2 2_Anexo III - PLO ATA RJ 21_10_15" xfId="391"/>
    <cellStyle name="40% - Ênfase5 2 3" xfId="392"/>
    <cellStyle name="40% - Ênfase5 2 3 2" xfId="393"/>
    <cellStyle name="40% - Ênfase5 2 3 2 2" xfId="394"/>
    <cellStyle name="40% - Ênfase5 2 3 3" xfId="395"/>
    <cellStyle name="40% - Ênfase5 2 3 3 2" xfId="396"/>
    <cellStyle name="40% - Ênfase5 2 3 4" xfId="397"/>
    <cellStyle name="40% - Ênfase5 2 3_Anexo III - PLO ATA RJ 21_10_15" xfId="398"/>
    <cellStyle name="40% - Ênfase5 2 4" xfId="399"/>
    <cellStyle name="40% - Ênfase5 2 4 2" xfId="400"/>
    <cellStyle name="40% - Ênfase5 2 5" xfId="401"/>
    <cellStyle name="40% - Ênfase5 2 5 2" xfId="402"/>
    <cellStyle name="40% - Ênfase5 2 6" xfId="403"/>
    <cellStyle name="40% - Ênfase5 2 6 2" xfId="404"/>
    <cellStyle name="40% - Ênfase5 2 7" xfId="405"/>
    <cellStyle name="40% - Ênfase5 2 8" xfId="406"/>
    <cellStyle name="40% - Ênfase5 2_Anexo III - PLO ATA RJ 21_10_15" xfId="407"/>
    <cellStyle name="40% - Ênfase5 3" xfId="408"/>
    <cellStyle name="40% - Ênfase5 3 2" xfId="409"/>
    <cellStyle name="40% - Ênfase5 4" xfId="410"/>
    <cellStyle name="40% - Ênfase5 5" xfId="411"/>
    <cellStyle name="40% - Ênfase6 2" xfId="412"/>
    <cellStyle name="40% - Ênfase6 2 2" xfId="413"/>
    <cellStyle name="40% - Ênfase6 2 2 2" xfId="414"/>
    <cellStyle name="40% - Ênfase6 2 2 2 2" xfId="415"/>
    <cellStyle name="40% - Ênfase6 2 2 2 2 2" xfId="416"/>
    <cellStyle name="40% - Ênfase6 2 2 2 3" xfId="417"/>
    <cellStyle name="40% - Ênfase6 2 2 2 3 2" xfId="418"/>
    <cellStyle name="40% - Ênfase6 2 2 2 4" xfId="419"/>
    <cellStyle name="40% - Ênfase6 2 2 2_Anexo III - PLO ATA RJ 21_10_15" xfId="420"/>
    <cellStyle name="40% - Ênfase6 2 2 3" xfId="421"/>
    <cellStyle name="40% - Ênfase6 2 2 3 2" xfId="422"/>
    <cellStyle name="40% - Ênfase6 2 2 4" xfId="423"/>
    <cellStyle name="40% - Ênfase6 2 2 4 2" xfId="424"/>
    <cellStyle name="40% - Ênfase6 2 2 5" xfId="425"/>
    <cellStyle name="40% - Ênfase6 2 2_Anexo III - PLO ATA RJ 21_10_15" xfId="426"/>
    <cellStyle name="40% - Ênfase6 2 3" xfId="427"/>
    <cellStyle name="40% - Ênfase6 2 3 2" xfId="428"/>
    <cellStyle name="40% - Ênfase6 2 3 2 2" xfId="429"/>
    <cellStyle name="40% - Ênfase6 2 3 3" xfId="430"/>
    <cellStyle name="40% - Ênfase6 2 3 3 2" xfId="431"/>
    <cellStyle name="40% - Ênfase6 2 3 4" xfId="432"/>
    <cellStyle name="40% - Ênfase6 2 3_Anexo III - PLO ATA RJ 21_10_15" xfId="433"/>
    <cellStyle name="40% - Ênfase6 2 4" xfId="434"/>
    <cellStyle name="40% - Ênfase6 2 4 2" xfId="435"/>
    <cellStyle name="40% - Ênfase6 2 5" xfId="436"/>
    <cellStyle name="40% - Ênfase6 2 5 2" xfId="437"/>
    <cellStyle name="40% - Ênfase6 2 6" xfId="438"/>
    <cellStyle name="40% - Ênfase6 2 6 2" xfId="439"/>
    <cellStyle name="40% - Ênfase6 2 7" xfId="440"/>
    <cellStyle name="40% - Ênfase6 2 8" xfId="441"/>
    <cellStyle name="40% - Ênfase6 2_Anexo III - PLO ATA RJ 21_10_15" xfId="442"/>
    <cellStyle name="40% - Ênfase6 3" xfId="443"/>
    <cellStyle name="40% - Ênfase6 3 2" xfId="444"/>
    <cellStyle name="40% - Ênfase6 4" xfId="445"/>
    <cellStyle name="40% - Ênfase6 5" xfId="446"/>
    <cellStyle name="60% - Accent1" xfId="447"/>
    <cellStyle name="60% - Accent2" xfId="448"/>
    <cellStyle name="60% - Accent3" xfId="449"/>
    <cellStyle name="60% - Accent4" xfId="450"/>
    <cellStyle name="60% - Accent5" xfId="451"/>
    <cellStyle name="60% - Accent6" xfId="452"/>
    <cellStyle name="60% - Ênfase1 2" xfId="453"/>
    <cellStyle name="60% - Ênfase1 2 2" xfId="454"/>
    <cellStyle name="60% - Ênfase1 2 3" xfId="455"/>
    <cellStyle name="60% - Ênfase2 2" xfId="456"/>
    <cellStyle name="60% - Ênfase2 2 2" xfId="457"/>
    <cellStyle name="60% - Ênfase2 2 3" xfId="458"/>
    <cellStyle name="60% - Ênfase3 2" xfId="459"/>
    <cellStyle name="60% - Ênfase3 2 2" xfId="460"/>
    <cellStyle name="60% - Ênfase3 2 3" xfId="461"/>
    <cellStyle name="60% - Ênfase3 3" xfId="462"/>
    <cellStyle name="60% - Ênfase3 4" xfId="463"/>
    <cellStyle name="60% - Ênfase4 2" xfId="464"/>
    <cellStyle name="60% - Ênfase4 2 2" xfId="465"/>
    <cellStyle name="60% - Ênfase4 2 3" xfId="466"/>
    <cellStyle name="60% - Ênfase4 3" xfId="467"/>
    <cellStyle name="60% - Ênfase4 4" xfId="468"/>
    <cellStyle name="60% - Ênfase5 2" xfId="469"/>
    <cellStyle name="60% - Ênfase5 2 2" xfId="470"/>
    <cellStyle name="60% - Ênfase5 2 3" xfId="471"/>
    <cellStyle name="60% - Ênfase6 2" xfId="472"/>
    <cellStyle name="60% - Ênfase6 2 2" xfId="473"/>
    <cellStyle name="60% - Ênfase6 2 3" xfId="474"/>
    <cellStyle name="60% - Ênfase6 3" xfId="475"/>
    <cellStyle name="60% - Ênfase6 4" xfId="476"/>
    <cellStyle name="Accent1" xfId="477"/>
    <cellStyle name="Accent2" xfId="478"/>
    <cellStyle name="Accent3" xfId="479"/>
    <cellStyle name="Accent4" xfId="480"/>
    <cellStyle name="Accent5" xfId="481"/>
    <cellStyle name="Accent6" xfId="482"/>
    <cellStyle name="Bad" xfId="483"/>
    <cellStyle name="Bom 2" xfId="484"/>
    <cellStyle name="Bom 2 2" xfId="485"/>
    <cellStyle name="Bom 2 3" xfId="486"/>
    <cellStyle name="Calculation" xfId="487"/>
    <cellStyle name="Calculation 2" xfId="488"/>
    <cellStyle name="Cálculo 2" xfId="489"/>
    <cellStyle name="Cálculo 2 2" xfId="490"/>
    <cellStyle name="Cálculo 2 3" xfId="491"/>
    <cellStyle name="Cálculo 3" xfId="492"/>
    <cellStyle name="Cancel 2" xfId="493"/>
    <cellStyle name="Célula de Verificação 2" xfId="494"/>
    <cellStyle name="Célula de Verificação 2 2" xfId="495"/>
    <cellStyle name="Célula de Verificação 2 3" xfId="496"/>
    <cellStyle name="Célula Vinculada 2" xfId="497"/>
    <cellStyle name="Célula Vinculada 2 2" xfId="498"/>
    <cellStyle name="Célula Vinculada 2 3" xfId="499"/>
    <cellStyle name="Check Cell" xfId="500"/>
    <cellStyle name="Comma 2" xfId="501"/>
    <cellStyle name="Comma 2 10" xfId="10692"/>
    <cellStyle name="Comma 2 10 2" xfId="41987"/>
    <cellStyle name="Comma 2 11" xfId="27163"/>
    <cellStyle name="Comma 2 11 2" xfId="32104"/>
    <cellStyle name="Comma 2 12" xfId="28810"/>
    <cellStyle name="Comma 2 2" xfId="502"/>
    <cellStyle name="Comma 2 2 10" xfId="2457"/>
    <cellStyle name="Comma 2 2 10 2" xfId="5752"/>
    <cellStyle name="Comma 2 2 10 2 2" xfId="22222"/>
    <cellStyle name="Comma 2 2 10 2 2 2" xfId="53517"/>
    <cellStyle name="Comma 2 2 10 2 3" xfId="15634"/>
    <cellStyle name="Comma 2 2 10 2 3 2" xfId="46929"/>
    <cellStyle name="Comma 2 2 10 2 4" xfId="37047"/>
    <cellStyle name="Comma 2 2 10 3" xfId="9046"/>
    <cellStyle name="Comma 2 2 10 3 2" xfId="25516"/>
    <cellStyle name="Comma 2 2 10 3 2 2" xfId="56811"/>
    <cellStyle name="Comma 2 2 10 3 3" xfId="40341"/>
    <cellStyle name="Comma 2 2 10 4" xfId="18928"/>
    <cellStyle name="Comma 2 2 10 4 2" xfId="50223"/>
    <cellStyle name="Comma 2 2 10 5" xfId="12340"/>
    <cellStyle name="Comma 2 2 10 5 2" xfId="43635"/>
    <cellStyle name="Comma 2 2 10 6" xfId="33753"/>
    <cellStyle name="Comma 2 2 10 7" xfId="30458"/>
    <cellStyle name="Comma 2 2 11" xfId="4105"/>
    <cellStyle name="Comma 2 2 11 2" xfId="20575"/>
    <cellStyle name="Comma 2 2 11 2 2" xfId="51870"/>
    <cellStyle name="Comma 2 2 11 3" xfId="13987"/>
    <cellStyle name="Comma 2 2 11 3 2" xfId="45282"/>
    <cellStyle name="Comma 2 2 11 4" xfId="35400"/>
    <cellStyle name="Comma 2 2 12" xfId="7399"/>
    <cellStyle name="Comma 2 2 12 2" xfId="23869"/>
    <cellStyle name="Comma 2 2 12 2 2" xfId="55164"/>
    <cellStyle name="Comma 2 2 12 3" xfId="38694"/>
    <cellStyle name="Comma 2 2 13" xfId="17281"/>
    <cellStyle name="Comma 2 2 13 2" xfId="48576"/>
    <cellStyle name="Comma 2 2 14" xfId="10693"/>
    <cellStyle name="Comma 2 2 14 2" xfId="41988"/>
    <cellStyle name="Comma 2 2 15" xfId="27164"/>
    <cellStyle name="Comma 2 2 15 2" xfId="32105"/>
    <cellStyle name="Comma 2 2 16" xfId="28811"/>
    <cellStyle name="Comma 2 2 2" xfId="503"/>
    <cellStyle name="Comma 2 2 2 10" xfId="4106"/>
    <cellStyle name="Comma 2 2 2 10 2" xfId="20576"/>
    <cellStyle name="Comma 2 2 2 10 2 2" xfId="51871"/>
    <cellStyle name="Comma 2 2 2 10 3" xfId="13988"/>
    <cellStyle name="Comma 2 2 2 10 3 2" xfId="45283"/>
    <cellStyle name="Comma 2 2 2 10 4" xfId="35401"/>
    <cellStyle name="Comma 2 2 2 11" xfId="7400"/>
    <cellStyle name="Comma 2 2 2 11 2" xfId="23870"/>
    <cellStyle name="Comma 2 2 2 11 2 2" xfId="55165"/>
    <cellStyle name="Comma 2 2 2 11 3" xfId="38695"/>
    <cellStyle name="Comma 2 2 2 12" xfId="17282"/>
    <cellStyle name="Comma 2 2 2 12 2" xfId="48577"/>
    <cellStyle name="Comma 2 2 2 13" xfId="10694"/>
    <cellStyle name="Comma 2 2 2 13 2" xfId="41989"/>
    <cellStyle name="Comma 2 2 2 14" xfId="27165"/>
    <cellStyle name="Comma 2 2 2 14 2" xfId="32106"/>
    <cellStyle name="Comma 2 2 2 15" xfId="28812"/>
    <cellStyle name="Comma 2 2 2 2" xfId="504"/>
    <cellStyle name="Comma 2 2 2 2 10" xfId="7401"/>
    <cellStyle name="Comma 2 2 2 2 10 2" xfId="23871"/>
    <cellStyle name="Comma 2 2 2 2 10 2 2" xfId="55166"/>
    <cellStyle name="Comma 2 2 2 2 10 3" xfId="38696"/>
    <cellStyle name="Comma 2 2 2 2 11" xfId="17283"/>
    <cellStyle name="Comma 2 2 2 2 11 2" xfId="48578"/>
    <cellStyle name="Comma 2 2 2 2 12" xfId="10695"/>
    <cellStyle name="Comma 2 2 2 2 12 2" xfId="41990"/>
    <cellStyle name="Comma 2 2 2 2 13" xfId="27166"/>
    <cellStyle name="Comma 2 2 2 2 13 2" xfId="32107"/>
    <cellStyle name="Comma 2 2 2 2 14" xfId="28813"/>
    <cellStyle name="Comma 2 2 2 2 2" xfId="505"/>
    <cellStyle name="Comma 2 2 2 2 2 10" xfId="10696"/>
    <cellStyle name="Comma 2 2 2 2 2 10 2" xfId="41991"/>
    <cellStyle name="Comma 2 2 2 2 2 11" xfId="27167"/>
    <cellStyle name="Comma 2 2 2 2 2 11 2" xfId="32108"/>
    <cellStyle name="Comma 2 2 2 2 2 12" xfId="28814"/>
    <cellStyle name="Comma 2 2 2 2 2 2" xfId="506"/>
    <cellStyle name="Comma 2 2 2 2 2 2 2" xfId="507"/>
    <cellStyle name="Comma 2 2 2 2 2 2 2 2" xfId="2462"/>
    <cellStyle name="Comma 2 2 2 2 2 2 2 2 2" xfId="5757"/>
    <cellStyle name="Comma 2 2 2 2 2 2 2 2 2 2" xfId="22227"/>
    <cellStyle name="Comma 2 2 2 2 2 2 2 2 2 2 2" xfId="53522"/>
    <cellStyle name="Comma 2 2 2 2 2 2 2 2 2 3" xfId="15639"/>
    <cellStyle name="Comma 2 2 2 2 2 2 2 2 2 3 2" xfId="46934"/>
    <cellStyle name="Comma 2 2 2 2 2 2 2 2 2 4" xfId="37052"/>
    <cellStyle name="Comma 2 2 2 2 2 2 2 2 3" xfId="9051"/>
    <cellStyle name="Comma 2 2 2 2 2 2 2 2 3 2" xfId="25521"/>
    <cellStyle name="Comma 2 2 2 2 2 2 2 2 3 2 2" xfId="56816"/>
    <cellStyle name="Comma 2 2 2 2 2 2 2 2 3 3" xfId="40346"/>
    <cellStyle name="Comma 2 2 2 2 2 2 2 2 4" xfId="18933"/>
    <cellStyle name="Comma 2 2 2 2 2 2 2 2 4 2" xfId="50228"/>
    <cellStyle name="Comma 2 2 2 2 2 2 2 2 5" xfId="12345"/>
    <cellStyle name="Comma 2 2 2 2 2 2 2 2 5 2" xfId="43640"/>
    <cellStyle name="Comma 2 2 2 2 2 2 2 2 6" xfId="33758"/>
    <cellStyle name="Comma 2 2 2 2 2 2 2 2 7" xfId="30463"/>
    <cellStyle name="Comma 2 2 2 2 2 2 2 3" xfId="4110"/>
    <cellStyle name="Comma 2 2 2 2 2 2 2 3 2" xfId="20580"/>
    <cellStyle name="Comma 2 2 2 2 2 2 2 3 2 2" xfId="51875"/>
    <cellStyle name="Comma 2 2 2 2 2 2 2 3 3" xfId="13992"/>
    <cellStyle name="Comma 2 2 2 2 2 2 2 3 3 2" xfId="45287"/>
    <cellStyle name="Comma 2 2 2 2 2 2 2 3 4" xfId="35405"/>
    <cellStyle name="Comma 2 2 2 2 2 2 2 4" xfId="7404"/>
    <cellStyle name="Comma 2 2 2 2 2 2 2 4 2" xfId="23874"/>
    <cellStyle name="Comma 2 2 2 2 2 2 2 4 2 2" xfId="55169"/>
    <cellStyle name="Comma 2 2 2 2 2 2 2 4 3" xfId="38699"/>
    <cellStyle name="Comma 2 2 2 2 2 2 2 5" xfId="17286"/>
    <cellStyle name="Comma 2 2 2 2 2 2 2 5 2" xfId="48581"/>
    <cellStyle name="Comma 2 2 2 2 2 2 2 6" xfId="10698"/>
    <cellStyle name="Comma 2 2 2 2 2 2 2 6 2" xfId="41993"/>
    <cellStyle name="Comma 2 2 2 2 2 2 2 7" xfId="27169"/>
    <cellStyle name="Comma 2 2 2 2 2 2 2 7 2" xfId="32110"/>
    <cellStyle name="Comma 2 2 2 2 2 2 2 8" xfId="28816"/>
    <cellStyle name="Comma 2 2 2 2 2 2 3" xfId="2461"/>
    <cellStyle name="Comma 2 2 2 2 2 2 3 2" xfId="5756"/>
    <cellStyle name="Comma 2 2 2 2 2 2 3 2 2" xfId="22226"/>
    <cellStyle name="Comma 2 2 2 2 2 2 3 2 2 2" xfId="53521"/>
    <cellStyle name="Comma 2 2 2 2 2 2 3 2 3" xfId="15638"/>
    <cellStyle name="Comma 2 2 2 2 2 2 3 2 3 2" xfId="46933"/>
    <cellStyle name="Comma 2 2 2 2 2 2 3 2 4" xfId="37051"/>
    <cellStyle name="Comma 2 2 2 2 2 2 3 3" xfId="9050"/>
    <cellStyle name="Comma 2 2 2 2 2 2 3 3 2" xfId="25520"/>
    <cellStyle name="Comma 2 2 2 2 2 2 3 3 2 2" xfId="56815"/>
    <cellStyle name="Comma 2 2 2 2 2 2 3 3 3" xfId="40345"/>
    <cellStyle name="Comma 2 2 2 2 2 2 3 4" xfId="18932"/>
    <cellStyle name="Comma 2 2 2 2 2 2 3 4 2" xfId="50227"/>
    <cellStyle name="Comma 2 2 2 2 2 2 3 5" xfId="12344"/>
    <cellStyle name="Comma 2 2 2 2 2 2 3 5 2" xfId="43639"/>
    <cellStyle name="Comma 2 2 2 2 2 2 3 6" xfId="33757"/>
    <cellStyle name="Comma 2 2 2 2 2 2 3 7" xfId="30462"/>
    <cellStyle name="Comma 2 2 2 2 2 2 4" xfId="4109"/>
    <cellStyle name="Comma 2 2 2 2 2 2 4 2" xfId="20579"/>
    <cellStyle name="Comma 2 2 2 2 2 2 4 2 2" xfId="51874"/>
    <cellStyle name="Comma 2 2 2 2 2 2 4 3" xfId="13991"/>
    <cellStyle name="Comma 2 2 2 2 2 2 4 3 2" xfId="45286"/>
    <cellStyle name="Comma 2 2 2 2 2 2 4 4" xfId="35404"/>
    <cellStyle name="Comma 2 2 2 2 2 2 5" xfId="7403"/>
    <cellStyle name="Comma 2 2 2 2 2 2 5 2" xfId="23873"/>
    <cellStyle name="Comma 2 2 2 2 2 2 5 2 2" xfId="55168"/>
    <cellStyle name="Comma 2 2 2 2 2 2 5 3" xfId="38698"/>
    <cellStyle name="Comma 2 2 2 2 2 2 6" xfId="17285"/>
    <cellStyle name="Comma 2 2 2 2 2 2 6 2" xfId="48580"/>
    <cellStyle name="Comma 2 2 2 2 2 2 7" xfId="10697"/>
    <cellStyle name="Comma 2 2 2 2 2 2 7 2" xfId="41992"/>
    <cellStyle name="Comma 2 2 2 2 2 2 8" xfId="27168"/>
    <cellStyle name="Comma 2 2 2 2 2 2 8 2" xfId="32109"/>
    <cellStyle name="Comma 2 2 2 2 2 2 9" xfId="28815"/>
    <cellStyle name="Comma 2 2 2 2 2 3" xfId="508"/>
    <cellStyle name="Comma 2 2 2 2 2 3 2" xfId="509"/>
    <cellStyle name="Comma 2 2 2 2 2 3 2 2" xfId="2464"/>
    <cellStyle name="Comma 2 2 2 2 2 3 2 2 2" xfId="5759"/>
    <cellStyle name="Comma 2 2 2 2 2 3 2 2 2 2" xfId="22229"/>
    <cellStyle name="Comma 2 2 2 2 2 3 2 2 2 2 2" xfId="53524"/>
    <cellStyle name="Comma 2 2 2 2 2 3 2 2 2 3" xfId="15641"/>
    <cellStyle name="Comma 2 2 2 2 2 3 2 2 2 3 2" xfId="46936"/>
    <cellStyle name="Comma 2 2 2 2 2 3 2 2 2 4" xfId="37054"/>
    <cellStyle name="Comma 2 2 2 2 2 3 2 2 3" xfId="9053"/>
    <cellStyle name="Comma 2 2 2 2 2 3 2 2 3 2" xfId="25523"/>
    <cellStyle name="Comma 2 2 2 2 2 3 2 2 3 2 2" xfId="56818"/>
    <cellStyle name="Comma 2 2 2 2 2 3 2 2 3 3" xfId="40348"/>
    <cellStyle name="Comma 2 2 2 2 2 3 2 2 4" xfId="18935"/>
    <cellStyle name="Comma 2 2 2 2 2 3 2 2 4 2" xfId="50230"/>
    <cellStyle name="Comma 2 2 2 2 2 3 2 2 5" xfId="12347"/>
    <cellStyle name="Comma 2 2 2 2 2 3 2 2 5 2" xfId="43642"/>
    <cellStyle name="Comma 2 2 2 2 2 3 2 2 6" xfId="33760"/>
    <cellStyle name="Comma 2 2 2 2 2 3 2 2 7" xfId="30465"/>
    <cellStyle name="Comma 2 2 2 2 2 3 2 3" xfId="4112"/>
    <cellStyle name="Comma 2 2 2 2 2 3 2 3 2" xfId="20582"/>
    <cellStyle name="Comma 2 2 2 2 2 3 2 3 2 2" xfId="51877"/>
    <cellStyle name="Comma 2 2 2 2 2 3 2 3 3" xfId="13994"/>
    <cellStyle name="Comma 2 2 2 2 2 3 2 3 3 2" xfId="45289"/>
    <cellStyle name="Comma 2 2 2 2 2 3 2 3 4" xfId="35407"/>
    <cellStyle name="Comma 2 2 2 2 2 3 2 4" xfId="7406"/>
    <cellStyle name="Comma 2 2 2 2 2 3 2 4 2" xfId="23876"/>
    <cellStyle name="Comma 2 2 2 2 2 3 2 4 2 2" xfId="55171"/>
    <cellStyle name="Comma 2 2 2 2 2 3 2 4 3" xfId="38701"/>
    <cellStyle name="Comma 2 2 2 2 2 3 2 5" xfId="17288"/>
    <cellStyle name="Comma 2 2 2 2 2 3 2 5 2" xfId="48583"/>
    <cellStyle name="Comma 2 2 2 2 2 3 2 6" xfId="10700"/>
    <cellStyle name="Comma 2 2 2 2 2 3 2 6 2" xfId="41995"/>
    <cellStyle name="Comma 2 2 2 2 2 3 2 7" xfId="27171"/>
    <cellStyle name="Comma 2 2 2 2 2 3 2 7 2" xfId="32112"/>
    <cellStyle name="Comma 2 2 2 2 2 3 2 8" xfId="28818"/>
    <cellStyle name="Comma 2 2 2 2 2 3 3" xfId="2463"/>
    <cellStyle name="Comma 2 2 2 2 2 3 3 2" xfId="5758"/>
    <cellStyle name="Comma 2 2 2 2 2 3 3 2 2" xfId="22228"/>
    <cellStyle name="Comma 2 2 2 2 2 3 3 2 2 2" xfId="53523"/>
    <cellStyle name="Comma 2 2 2 2 2 3 3 2 3" xfId="15640"/>
    <cellStyle name="Comma 2 2 2 2 2 3 3 2 3 2" xfId="46935"/>
    <cellStyle name="Comma 2 2 2 2 2 3 3 2 4" xfId="37053"/>
    <cellStyle name="Comma 2 2 2 2 2 3 3 3" xfId="9052"/>
    <cellStyle name="Comma 2 2 2 2 2 3 3 3 2" xfId="25522"/>
    <cellStyle name="Comma 2 2 2 2 2 3 3 3 2 2" xfId="56817"/>
    <cellStyle name="Comma 2 2 2 2 2 3 3 3 3" xfId="40347"/>
    <cellStyle name="Comma 2 2 2 2 2 3 3 4" xfId="18934"/>
    <cellStyle name="Comma 2 2 2 2 2 3 3 4 2" xfId="50229"/>
    <cellStyle name="Comma 2 2 2 2 2 3 3 5" xfId="12346"/>
    <cellStyle name="Comma 2 2 2 2 2 3 3 5 2" xfId="43641"/>
    <cellStyle name="Comma 2 2 2 2 2 3 3 6" xfId="33759"/>
    <cellStyle name="Comma 2 2 2 2 2 3 3 7" xfId="30464"/>
    <cellStyle name="Comma 2 2 2 2 2 3 4" xfId="4111"/>
    <cellStyle name="Comma 2 2 2 2 2 3 4 2" xfId="20581"/>
    <cellStyle name="Comma 2 2 2 2 2 3 4 2 2" xfId="51876"/>
    <cellStyle name="Comma 2 2 2 2 2 3 4 3" xfId="13993"/>
    <cellStyle name="Comma 2 2 2 2 2 3 4 3 2" xfId="45288"/>
    <cellStyle name="Comma 2 2 2 2 2 3 4 4" xfId="35406"/>
    <cellStyle name="Comma 2 2 2 2 2 3 5" xfId="7405"/>
    <cellStyle name="Comma 2 2 2 2 2 3 5 2" xfId="23875"/>
    <cellStyle name="Comma 2 2 2 2 2 3 5 2 2" xfId="55170"/>
    <cellStyle name="Comma 2 2 2 2 2 3 5 3" xfId="38700"/>
    <cellStyle name="Comma 2 2 2 2 2 3 6" xfId="17287"/>
    <cellStyle name="Comma 2 2 2 2 2 3 6 2" xfId="48582"/>
    <cellStyle name="Comma 2 2 2 2 2 3 7" xfId="10699"/>
    <cellStyle name="Comma 2 2 2 2 2 3 7 2" xfId="41994"/>
    <cellStyle name="Comma 2 2 2 2 2 3 8" xfId="27170"/>
    <cellStyle name="Comma 2 2 2 2 2 3 8 2" xfId="32111"/>
    <cellStyle name="Comma 2 2 2 2 2 3 9" xfId="28817"/>
    <cellStyle name="Comma 2 2 2 2 2 4" xfId="510"/>
    <cellStyle name="Comma 2 2 2 2 2 4 2" xfId="2465"/>
    <cellStyle name="Comma 2 2 2 2 2 4 2 2" xfId="5760"/>
    <cellStyle name="Comma 2 2 2 2 2 4 2 2 2" xfId="22230"/>
    <cellStyle name="Comma 2 2 2 2 2 4 2 2 2 2" xfId="53525"/>
    <cellStyle name="Comma 2 2 2 2 2 4 2 2 3" xfId="15642"/>
    <cellStyle name="Comma 2 2 2 2 2 4 2 2 3 2" xfId="46937"/>
    <cellStyle name="Comma 2 2 2 2 2 4 2 2 4" xfId="37055"/>
    <cellStyle name="Comma 2 2 2 2 2 4 2 3" xfId="9054"/>
    <cellStyle name="Comma 2 2 2 2 2 4 2 3 2" xfId="25524"/>
    <cellStyle name="Comma 2 2 2 2 2 4 2 3 2 2" xfId="56819"/>
    <cellStyle name="Comma 2 2 2 2 2 4 2 3 3" xfId="40349"/>
    <cellStyle name="Comma 2 2 2 2 2 4 2 4" xfId="18936"/>
    <cellStyle name="Comma 2 2 2 2 2 4 2 4 2" xfId="50231"/>
    <cellStyle name="Comma 2 2 2 2 2 4 2 5" xfId="12348"/>
    <cellStyle name="Comma 2 2 2 2 2 4 2 5 2" xfId="43643"/>
    <cellStyle name="Comma 2 2 2 2 2 4 2 6" xfId="33761"/>
    <cellStyle name="Comma 2 2 2 2 2 4 2 7" xfId="30466"/>
    <cellStyle name="Comma 2 2 2 2 2 4 3" xfId="4113"/>
    <cellStyle name="Comma 2 2 2 2 2 4 3 2" xfId="20583"/>
    <cellStyle name="Comma 2 2 2 2 2 4 3 2 2" xfId="51878"/>
    <cellStyle name="Comma 2 2 2 2 2 4 3 3" xfId="13995"/>
    <cellStyle name="Comma 2 2 2 2 2 4 3 3 2" xfId="45290"/>
    <cellStyle name="Comma 2 2 2 2 2 4 3 4" xfId="35408"/>
    <cellStyle name="Comma 2 2 2 2 2 4 4" xfId="7407"/>
    <cellStyle name="Comma 2 2 2 2 2 4 4 2" xfId="23877"/>
    <cellStyle name="Comma 2 2 2 2 2 4 4 2 2" xfId="55172"/>
    <cellStyle name="Comma 2 2 2 2 2 4 4 3" xfId="38702"/>
    <cellStyle name="Comma 2 2 2 2 2 4 5" xfId="17289"/>
    <cellStyle name="Comma 2 2 2 2 2 4 5 2" xfId="48584"/>
    <cellStyle name="Comma 2 2 2 2 2 4 6" xfId="10701"/>
    <cellStyle name="Comma 2 2 2 2 2 4 6 2" xfId="41996"/>
    <cellStyle name="Comma 2 2 2 2 2 4 7" xfId="27172"/>
    <cellStyle name="Comma 2 2 2 2 2 4 7 2" xfId="32113"/>
    <cellStyle name="Comma 2 2 2 2 2 4 8" xfId="28819"/>
    <cellStyle name="Comma 2 2 2 2 2 5" xfId="511"/>
    <cellStyle name="Comma 2 2 2 2 2 5 2" xfId="2466"/>
    <cellStyle name="Comma 2 2 2 2 2 5 2 2" xfId="5761"/>
    <cellStyle name="Comma 2 2 2 2 2 5 2 2 2" xfId="22231"/>
    <cellStyle name="Comma 2 2 2 2 2 5 2 2 2 2" xfId="53526"/>
    <cellStyle name="Comma 2 2 2 2 2 5 2 2 3" xfId="15643"/>
    <cellStyle name="Comma 2 2 2 2 2 5 2 2 3 2" xfId="46938"/>
    <cellStyle name="Comma 2 2 2 2 2 5 2 2 4" xfId="37056"/>
    <cellStyle name="Comma 2 2 2 2 2 5 2 3" xfId="9055"/>
    <cellStyle name="Comma 2 2 2 2 2 5 2 3 2" xfId="25525"/>
    <cellStyle name="Comma 2 2 2 2 2 5 2 3 2 2" xfId="56820"/>
    <cellStyle name="Comma 2 2 2 2 2 5 2 3 3" xfId="40350"/>
    <cellStyle name="Comma 2 2 2 2 2 5 2 4" xfId="18937"/>
    <cellStyle name="Comma 2 2 2 2 2 5 2 4 2" xfId="50232"/>
    <cellStyle name="Comma 2 2 2 2 2 5 2 5" xfId="12349"/>
    <cellStyle name="Comma 2 2 2 2 2 5 2 5 2" xfId="43644"/>
    <cellStyle name="Comma 2 2 2 2 2 5 2 6" xfId="33762"/>
    <cellStyle name="Comma 2 2 2 2 2 5 2 7" xfId="30467"/>
    <cellStyle name="Comma 2 2 2 2 2 5 3" xfId="4114"/>
    <cellStyle name="Comma 2 2 2 2 2 5 3 2" xfId="20584"/>
    <cellStyle name="Comma 2 2 2 2 2 5 3 2 2" xfId="51879"/>
    <cellStyle name="Comma 2 2 2 2 2 5 3 3" xfId="13996"/>
    <cellStyle name="Comma 2 2 2 2 2 5 3 3 2" xfId="45291"/>
    <cellStyle name="Comma 2 2 2 2 2 5 3 4" xfId="35409"/>
    <cellStyle name="Comma 2 2 2 2 2 5 4" xfId="7408"/>
    <cellStyle name="Comma 2 2 2 2 2 5 4 2" xfId="23878"/>
    <cellStyle name="Comma 2 2 2 2 2 5 4 2 2" xfId="55173"/>
    <cellStyle name="Comma 2 2 2 2 2 5 4 3" xfId="38703"/>
    <cellStyle name="Comma 2 2 2 2 2 5 5" xfId="17290"/>
    <cellStyle name="Comma 2 2 2 2 2 5 5 2" xfId="48585"/>
    <cellStyle name="Comma 2 2 2 2 2 5 6" xfId="10702"/>
    <cellStyle name="Comma 2 2 2 2 2 5 6 2" xfId="41997"/>
    <cellStyle name="Comma 2 2 2 2 2 5 7" xfId="27173"/>
    <cellStyle name="Comma 2 2 2 2 2 5 7 2" xfId="32114"/>
    <cellStyle name="Comma 2 2 2 2 2 5 8" xfId="28820"/>
    <cellStyle name="Comma 2 2 2 2 2 6" xfId="2460"/>
    <cellStyle name="Comma 2 2 2 2 2 6 2" xfId="5755"/>
    <cellStyle name="Comma 2 2 2 2 2 6 2 2" xfId="22225"/>
    <cellStyle name="Comma 2 2 2 2 2 6 2 2 2" xfId="53520"/>
    <cellStyle name="Comma 2 2 2 2 2 6 2 3" xfId="15637"/>
    <cellStyle name="Comma 2 2 2 2 2 6 2 3 2" xfId="46932"/>
    <cellStyle name="Comma 2 2 2 2 2 6 2 4" xfId="37050"/>
    <cellStyle name="Comma 2 2 2 2 2 6 3" xfId="9049"/>
    <cellStyle name="Comma 2 2 2 2 2 6 3 2" xfId="25519"/>
    <cellStyle name="Comma 2 2 2 2 2 6 3 2 2" xfId="56814"/>
    <cellStyle name="Comma 2 2 2 2 2 6 3 3" xfId="40344"/>
    <cellStyle name="Comma 2 2 2 2 2 6 4" xfId="18931"/>
    <cellStyle name="Comma 2 2 2 2 2 6 4 2" xfId="50226"/>
    <cellStyle name="Comma 2 2 2 2 2 6 5" xfId="12343"/>
    <cellStyle name="Comma 2 2 2 2 2 6 5 2" xfId="43638"/>
    <cellStyle name="Comma 2 2 2 2 2 6 6" xfId="33756"/>
    <cellStyle name="Comma 2 2 2 2 2 6 7" xfId="30461"/>
    <cellStyle name="Comma 2 2 2 2 2 7" xfId="4108"/>
    <cellStyle name="Comma 2 2 2 2 2 7 2" xfId="20578"/>
    <cellStyle name="Comma 2 2 2 2 2 7 2 2" xfId="51873"/>
    <cellStyle name="Comma 2 2 2 2 2 7 3" xfId="13990"/>
    <cellStyle name="Comma 2 2 2 2 2 7 3 2" xfId="45285"/>
    <cellStyle name="Comma 2 2 2 2 2 7 4" xfId="35403"/>
    <cellStyle name="Comma 2 2 2 2 2 8" xfId="7402"/>
    <cellStyle name="Comma 2 2 2 2 2 8 2" xfId="23872"/>
    <cellStyle name="Comma 2 2 2 2 2 8 2 2" xfId="55167"/>
    <cellStyle name="Comma 2 2 2 2 2 8 3" xfId="38697"/>
    <cellStyle name="Comma 2 2 2 2 2 9" xfId="17284"/>
    <cellStyle name="Comma 2 2 2 2 2 9 2" xfId="48579"/>
    <cellStyle name="Comma 2 2 2 2 3" xfId="512"/>
    <cellStyle name="Comma 2 2 2 2 3 10" xfId="10703"/>
    <cellStyle name="Comma 2 2 2 2 3 10 2" xfId="41998"/>
    <cellStyle name="Comma 2 2 2 2 3 11" xfId="27174"/>
    <cellStyle name="Comma 2 2 2 2 3 11 2" xfId="32115"/>
    <cellStyle name="Comma 2 2 2 2 3 12" xfId="28821"/>
    <cellStyle name="Comma 2 2 2 2 3 2" xfId="513"/>
    <cellStyle name="Comma 2 2 2 2 3 2 2" xfId="514"/>
    <cellStyle name="Comma 2 2 2 2 3 2 2 2" xfId="2469"/>
    <cellStyle name="Comma 2 2 2 2 3 2 2 2 2" xfId="5764"/>
    <cellStyle name="Comma 2 2 2 2 3 2 2 2 2 2" xfId="22234"/>
    <cellStyle name="Comma 2 2 2 2 3 2 2 2 2 2 2" xfId="53529"/>
    <cellStyle name="Comma 2 2 2 2 3 2 2 2 2 3" xfId="15646"/>
    <cellStyle name="Comma 2 2 2 2 3 2 2 2 2 3 2" xfId="46941"/>
    <cellStyle name="Comma 2 2 2 2 3 2 2 2 2 4" xfId="37059"/>
    <cellStyle name="Comma 2 2 2 2 3 2 2 2 3" xfId="9058"/>
    <cellStyle name="Comma 2 2 2 2 3 2 2 2 3 2" xfId="25528"/>
    <cellStyle name="Comma 2 2 2 2 3 2 2 2 3 2 2" xfId="56823"/>
    <cellStyle name="Comma 2 2 2 2 3 2 2 2 3 3" xfId="40353"/>
    <cellStyle name="Comma 2 2 2 2 3 2 2 2 4" xfId="18940"/>
    <cellStyle name="Comma 2 2 2 2 3 2 2 2 4 2" xfId="50235"/>
    <cellStyle name="Comma 2 2 2 2 3 2 2 2 5" xfId="12352"/>
    <cellStyle name="Comma 2 2 2 2 3 2 2 2 5 2" xfId="43647"/>
    <cellStyle name="Comma 2 2 2 2 3 2 2 2 6" xfId="33765"/>
    <cellStyle name="Comma 2 2 2 2 3 2 2 2 7" xfId="30470"/>
    <cellStyle name="Comma 2 2 2 2 3 2 2 3" xfId="4117"/>
    <cellStyle name="Comma 2 2 2 2 3 2 2 3 2" xfId="20587"/>
    <cellStyle name="Comma 2 2 2 2 3 2 2 3 2 2" xfId="51882"/>
    <cellStyle name="Comma 2 2 2 2 3 2 2 3 3" xfId="13999"/>
    <cellStyle name="Comma 2 2 2 2 3 2 2 3 3 2" xfId="45294"/>
    <cellStyle name="Comma 2 2 2 2 3 2 2 3 4" xfId="35412"/>
    <cellStyle name="Comma 2 2 2 2 3 2 2 4" xfId="7411"/>
    <cellStyle name="Comma 2 2 2 2 3 2 2 4 2" xfId="23881"/>
    <cellStyle name="Comma 2 2 2 2 3 2 2 4 2 2" xfId="55176"/>
    <cellStyle name="Comma 2 2 2 2 3 2 2 4 3" xfId="38706"/>
    <cellStyle name="Comma 2 2 2 2 3 2 2 5" xfId="17293"/>
    <cellStyle name="Comma 2 2 2 2 3 2 2 5 2" xfId="48588"/>
    <cellStyle name="Comma 2 2 2 2 3 2 2 6" xfId="10705"/>
    <cellStyle name="Comma 2 2 2 2 3 2 2 6 2" xfId="42000"/>
    <cellStyle name="Comma 2 2 2 2 3 2 2 7" xfId="27176"/>
    <cellStyle name="Comma 2 2 2 2 3 2 2 7 2" xfId="32117"/>
    <cellStyle name="Comma 2 2 2 2 3 2 2 8" xfId="28823"/>
    <cellStyle name="Comma 2 2 2 2 3 2 3" xfId="2468"/>
    <cellStyle name="Comma 2 2 2 2 3 2 3 2" xfId="5763"/>
    <cellStyle name="Comma 2 2 2 2 3 2 3 2 2" xfId="22233"/>
    <cellStyle name="Comma 2 2 2 2 3 2 3 2 2 2" xfId="53528"/>
    <cellStyle name="Comma 2 2 2 2 3 2 3 2 3" xfId="15645"/>
    <cellStyle name="Comma 2 2 2 2 3 2 3 2 3 2" xfId="46940"/>
    <cellStyle name="Comma 2 2 2 2 3 2 3 2 4" xfId="37058"/>
    <cellStyle name="Comma 2 2 2 2 3 2 3 3" xfId="9057"/>
    <cellStyle name="Comma 2 2 2 2 3 2 3 3 2" xfId="25527"/>
    <cellStyle name="Comma 2 2 2 2 3 2 3 3 2 2" xfId="56822"/>
    <cellStyle name="Comma 2 2 2 2 3 2 3 3 3" xfId="40352"/>
    <cellStyle name="Comma 2 2 2 2 3 2 3 4" xfId="18939"/>
    <cellStyle name="Comma 2 2 2 2 3 2 3 4 2" xfId="50234"/>
    <cellStyle name="Comma 2 2 2 2 3 2 3 5" xfId="12351"/>
    <cellStyle name="Comma 2 2 2 2 3 2 3 5 2" xfId="43646"/>
    <cellStyle name="Comma 2 2 2 2 3 2 3 6" xfId="33764"/>
    <cellStyle name="Comma 2 2 2 2 3 2 3 7" xfId="30469"/>
    <cellStyle name="Comma 2 2 2 2 3 2 4" xfId="4116"/>
    <cellStyle name="Comma 2 2 2 2 3 2 4 2" xfId="20586"/>
    <cellStyle name="Comma 2 2 2 2 3 2 4 2 2" xfId="51881"/>
    <cellStyle name="Comma 2 2 2 2 3 2 4 3" xfId="13998"/>
    <cellStyle name="Comma 2 2 2 2 3 2 4 3 2" xfId="45293"/>
    <cellStyle name="Comma 2 2 2 2 3 2 4 4" xfId="35411"/>
    <cellStyle name="Comma 2 2 2 2 3 2 5" xfId="7410"/>
    <cellStyle name="Comma 2 2 2 2 3 2 5 2" xfId="23880"/>
    <cellStyle name="Comma 2 2 2 2 3 2 5 2 2" xfId="55175"/>
    <cellStyle name="Comma 2 2 2 2 3 2 5 3" xfId="38705"/>
    <cellStyle name="Comma 2 2 2 2 3 2 6" xfId="17292"/>
    <cellStyle name="Comma 2 2 2 2 3 2 6 2" xfId="48587"/>
    <cellStyle name="Comma 2 2 2 2 3 2 7" xfId="10704"/>
    <cellStyle name="Comma 2 2 2 2 3 2 7 2" xfId="41999"/>
    <cellStyle name="Comma 2 2 2 2 3 2 8" xfId="27175"/>
    <cellStyle name="Comma 2 2 2 2 3 2 8 2" xfId="32116"/>
    <cellStyle name="Comma 2 2 2 2 3 2 9" xfId="28822"/>
    <cellStyle name="Comma 2 2 2 2 3 3" xfId="515"/>
    <cellStyle name="Comma 2 2 2 2 3 3 2" xfId="516"/>
    <cellStyle name="Comma 2 2 2 2 3 3 2 2" xfId="2471"/>
    <cellStyle name="Comma 2 2 2 2 3 3 2 2 2" xfId="5766"/>
    <cellStyle name="Comma 2 2 2 2 3 3 2 2 2 2" xfId="22236"/>
    <cellStyle name="Comma 2 2 2 2 3 3 2 2 2 2 2" xfId="53531"/>
    <cellStyle name="Comma 2 2 2 2 3 3 2 2 2 3" xfId="15648"/>
    <cellStyle name="Comma 2 2 2 2 3 3 2 2 2 3 2" xfId="46943"/>
    <cellStyle name="Comma 2 2 2 2 3 3 2 2 2 4" xfId="37061"/>
    <cellStyle name="Comma 2 2 2 2 3 3 2 2 3" xfId="9060"/>
    <cellStyle name="Comma 2 2 2 2 3 3 2 2 3 2" xfId="25530"/>
    <cellStyle name="Comma 2 2 2 2 3 3 2 2 3 2 2" xfId="56825"/>
    <cellStyle name="Comma 2 2 2 2 3 3 2 2 3 3" xfId="40355"/>
    <cellStyle name="Comma 2 2 2 2 3 3 2 2 4" xfId="18942"/>
    <cellStyle name="Comma 2 2 2 2 3 3 2 2 4 2" xfId="50237"/>
    <cellStyle name="Comma 2 2 2 2 3 3 2 2 5" xfId="12354"/>
    <cellStyle name="Comma 2 2 2 2 3 3 2 2 5 2" xfId="43649"/>
    <cellStyle name="Comma 2 2 2 2 3 3 2 2 6" xfId="33767"/>
    <cellStyle name="Comma 2 2 2 2 3 3 2 2 7" xfId="30472"/>
    <cellStyle name="Comma 2 2 2 2 3 3 2 3" xfId="4119"/>
    <cellStyle name="Comma 2 2 2 2 3 3 2 3 2" xfId="20589"/>
    <cellStyle name="Comma 2 2 2 2 3 3 2 3 2 2" xfId="51884"/>
    <cellStyle name="Comma 2 2 2 2 3 3 2 3 3" xfId="14001"/>
    <cellStyle name="Comma 2 2 2 2 3 3 2 3 3 2" xfId="45296"/>
    <cellStyle name="Comma 2 2 2 2 3 3 2 3 4" xfId="35414"/>
    <cellStyle name="Comma 2 2 2 2 3 3 2 4" xfId="7413"/>
    <cellStyle name="Comma 2 2 2 2 3 3 2 4 2" xfId="23883"/>
    <cellStyle name="Comma 2 2 2 2 3 3 2 4 2 2" xfId="55178"/>
    <cellStyle name="Comma 2 2 2 2 3 3 2 4 3" xfId="38708"/>
    <cellStyle name="Comma 2 2 2 2 3 3 2 5" xfId="17295"/>
    <cellStyle name="Comma 2 2 2 2 3 3 2 5 2" xfId="48590"/>
    <cellStyle name="Comma 2 2 2 2 3 3 2 6" xfId="10707"/>
    <cellStyle name="Comma 2 2 2 2 3 3 2 6 2" xfId="42002"/>
    <cellStyle name="Comma 2 2 2 2 3 3 2 7" xfId="27178"/>
    <cellStyle name="Comma 2 2 2 2 3 3 2 7 2" xfId="32119"/>
    <cellStyle name="Comma 2 2 2 2 3 3 2 8" xfId="28825"/>
    <cellStyle name="Comma 2 2 2 2 3 3 3" xfId="2470"/>
    <cellStyle name="Comma 2 2 2 2 3 3 3 2" xfId="5765"/>
    <cellStyle name="Comma 2 2 2 2 3 3 3 2 2" xfId="22235"/>
    <cellStyle name="Comma 2 2 2 2 3 3 3 2 2 2" xfId="53530"/>
    <cellStyle name="Comma 2 2 2 2 3 3 3 2 3" xfId="15647"/>
    <cellStyle name="Comma 2 2 2 2 3 3 3 2 3 2" xfId="46942"/>
    <cellStyle name="Comma 2 2 2 2 3 3 3 2 4" xfId="37060"/>
    <cellStyle name="Comma 2 2 2 2 3 3 3 3" xfId="9059"/>
    <cellStyle name="Comma 2 2 2 2 3 3 3 3 2" xfId="25529"/>
    <cellStyle name="Comma 2 2 2 2 3 3 3 3 2 2" xfId="56824"/>
    <cellStyle name="Comma 2 2 2 2 3 3 3 3 3" xfId="40354"/>
    <cellStyle name="Comma 2 2 2 2 3 3 3 4" xfId="18941"/>
    <cellStyle name="Comma 2 2 2 2 3 3 3 4 2" xfId="50236"/>
    <cellStyle name="Comma 2 2 2 2 3 3 3 5" xfId="12353"/>
    <cellStyle name="Comma 2 2 2 2 3 3 3 5 2" xfId="43648"/>
    <cellStyle name="Comma 2 2 2 2 3 3 3 6" xfId="33766"/>
    <cellStyle name="Comma 2 2 2 2 3 3 3 7" xfId="30471"/>
    <cellStyle name="Comma 2 2 2 2 3 3 4" xfId="4118"/>
    <cellStyle name="Comma 2 2 2 2 3 3 4 2" xfId="20588"/>
    <cellStyle name="Comma 2 2 2 2 3 3 4 2 2" xfId="51883"/>
    <cellStyle name="Comma 2 2 2 2 3 3 4 3" xfId="14000"/>
    <cellStyle name="Comma 2 2 2 2 3 3 4 3 2" xfId="45295"/>
    <cellStyle name="Comma 2 2 2 2 3 3 4 4" xfId="35413"/>
    <cellStyle name="Comma 2 2 2 2 3 3 5" xfId="7412"/>
    <cellStyle name="Comma 2 2 2 2 3 3 5 2" xfId="23882"/>
    <cellStyle name="Comma 2 2 2 2 3 3 5 2 2" xfId="55177"/>
    <cellStyle name="Comma 2 2 2 2 3 3 5 3" xfId="38707"/>
    <cellStyle name="Comma 2 2 2 2 3 3 6" xfId="17294"/>
    <cellStyle name="Comma 2 2 2 2 3 3 6 2" xfId="48589"/>
    <cellStyle name="Comma 2 2 2 2 3 3 7" xfId="10706"/>
    <cellStyle name="Comma 2 2 2 2 3 3 7 2" xfId="42001"/>
    <cellStyle name="Comma 2 2 2 2 3 3 8" xfId="27177"/>
    <cellStyle name="Comma 2 2 2 2 3 3 8 2" xfId="32118"/>
    <cellStyle name="Comma 2 2 2 2 3 3 9" xfId="28824"/>
    <cellStyle name="Comma 2 2 2 2 3 4" xfId="517"/>
    <cellStyle name="Comma 2 2 2 2 3 4 2" xfId="2472"/>
    <cellStyle name="Comma 2 2 2 2 3 4 2 2" xfId="5767"/>
    <cellStyle name="Comma 2 2 2 2 3 4 2 2 2" xfId="22237"/>
    <cellStyle name="Comma 2 2 2 2 3 4 2 2 2 2" xfId="53532"/>
    <cellStyle name="Comma 2 2 2 2 3 4 2 2 3" xfId="15649"/>
    <cellStyle name="Comma 2 2 2 2 3 4 2 2 3 2" xfId="46944"/>
    <cellStyle name="Comma 2 2 2 2 3 4 2 2 4" xfId="37062"/>
    <cellStyle name="Comma 2 2 2 2 3 4 2 3" xfId="9061"/>
    <cellStyle name="Comma 2 2 2 2 3 4 2 3 2" xfId="25531"/>
    <cellStyle name="Comma 2 2 2 2 3 4 2 3 2 2" xfId="56826"/>
    <cellStyle name="Comma 2 2 2 2 3 4 2 3 3" xfId="40356"/>
    <cellStyle name="Comma 2 2 2 2 3 4 2 4" xfId="18943"/>
    <cellStyle name="Comma 2 2 2 2 3 4 2 4 2" xfId="50238"/>
    <cellStyle name="Comma 2 2 2 2 3 4 2 5" xfId="12355"/>
    <cellStyle name="Comma 2 2 2 2 3 4 2 5 2" xfId="43650"/>
    <cellStyle name="Comma 2 2 2 2 3 4 2 6" xfId="33768"/>
    <cellStyle name="Comma 2 2 2 2 3 4 2 7" xfId="30473"/>
    <cellStyle name="Comma 2 2 2 2 3 4 3" xfId="4120"/>
    <cellStyle name="Comma 2 2 2 2 3 4 3 2" xfId="20590"/>
    <cellStyle name="Comma 2 2 2 2 3 4 3 2 2" xfId="51885"/>
    <cellStyle name="Comma 2 2 2 2 3 4 3 3" xfId="14002"/>
    <cellStyle name="Comma 2 2 2 2 3 4 3 3 2" xfId="45297"/>
    <cellStyle name="Comma 2 2 2 2 3 4 3 4" xfId="35415"/>
    <cellStyle name="Comma 2 2 2 2 3 4 4" xfId="7414"/>
    <cellStyle name="Comma 2 2 2 2 3 4 4 2" xfId="23884"/>
    <cellStyle name="Comma 2 2 2 2 3 4 4 2 2" xfId="55179"/>
    <cellStyle name="Comma 2 2 2 2 3 4 4 3" xfId="38709"/>
    <cellStyle name="Comma 2 2 2 2 3 4 5" xfId="17296"/>
    <cellStyle name="Comma 2 2 2 2 3 4 5 2" xfId="48591"/>
    <cellStyle name="Comma 2 2 2 2 3 4 6" xfId="10708"/>
    <cellStyle name="Comma 2 2 2 2 3 4 6 2" xfId="42003"/>
    <cellStyle name="Comma 2 2 2 2 3 4 7" xfId="27179"/>
    <cellStyle name="Comma 2 2 2 2 3 4 7 2" xfId="32120"/>
    <cellStyle name="Comma 2 2 2 2 3 4 8" xfId="28826"/>
    <cellStyle name="Comma 2 2 2 2 3 5" xfId="518"/>
    <cellStyle name="Comma 2 2 2 2 3 5 2" xfId="2473"/>
    <cellStyle name="Comma 2 2 2 2 3 5 2 2" xfId="5768"/>
    <cellStyle name="Comma 2 2 2 2 3 5 2 2 2" xfId="22238"/>
    <cellStyle name="Comma 2 2 2 2 3 5 2 2 2 2" xfId="53533"/>
    <cellStyle name="Comma 2 2 2 2 3 5 2 2 3" xfId="15650"/>
    <cellStyle name="Comma 2 2 2 2 3 5 2 2 3 2" xfId="46945"/>
    <cellStyle name="Comma 2 2 2 2 3 5 2 2 4" xfId="37063"/>
    <cellStyle name="Comma 2 2 2 2 3 5 2 3" xfId="9062"/>
    <cellStyle name="Comma 2 2 2 2 3 5 2 3 2" xfId="25532"/>
    <cellStyle name="Comma 2 2 2 2 3 5 2 3 2 2" xfId="56827"/>
    <cellStyle name="Comma 2 2 2 2 3 5 2 3 3" xfId="40357"/>
    <cellStyle name="Comma 2 2 2 2 3 5 2 4" xfId="18944"/>
    <cellStyle name="Comma 2 2 2 2 3 5 2 4 2" xfId="50239"/>
    <cellStyle name="Comma 2 2 2 2 3 5 2 5" xfId="12356"/>
    <cellStyle name="Comma 2 2 2 2 3 5 2 5 2" xfId="43651"/>
    <cellStyle name="Comma 2 2 2 2 3 5 2 6" xfId="33769"/>
    <cellStyle name="Comma 2 2 2 2 3 5 2 7" xfId="30474"/>
    <cellStyle name="Comma 2 2 2 2 3 5 3" xfId="4121"/>
    <cellStyle name="Comma 2 2 2 2 3 5 3 2" xfId="20591"/>
    <cellStyle name="Comma 2 2 2 2 3 5 3 2 2" xfId="51886"/>
    <cellStyle name="Comma 2 2 2 2 3 5 3 3" xfId="14003"/>
    <cellStyle name="Comma 2 2 2 2 3 5 3 3 2" xfId="45298"/>
    <cellStyle name="Comma 2 2 2 2 3 5 3 4" xfId="35416"/>
    <cellStyle name="Comma 2 2 2 2 3 5 4" xfId="7415"/>
    <cellStyle name="Comma 2 2 2 2 3 5 4 2" xfId="23885"/>
    <cellStyle name="Comma 2 2 2 2 3 5 4 2 2" xfId="55180"/>
    <cellStyle name="Comma 2 2 2 2 3 5 4 3" xfId="38710"/>
    <cellStyle name="Comma 2 2 2 2 3 5 5" xfId="17297"/>
    <cellStyle name="Comma 2 2 2 2 3 5 5 2" xfId="48592"/>
    <cellStyle name="Comma 2 2 2 2 3 5 6" xfId="10709"/>
    <cellStyle name="Comma 2 2 2 2 3 5 6 2" xfId="42004"/>
    <cellStyle name="Comma 2 2 2 2 3 5 7" xfId="27180"/>
    <cellStyle name="Comma 2 2 2 2 3 5 7 2" xfId="32121"/>
    <cellStyle name="Comma 2 2 2 2 3 5 8" xfId="28827"/>
    <cellStyle name="Comma 2 2 2 2 3 6" xfId="2467"/>
    <cellStyle name="Comma 2 2 2 2 3 6 2" xfId="5762"/>
    <cellStyle name="Comma 2 2 2 2 3 6 2 2" xfId="22232"/>
    <cellStyle name="Comma 2 2 2 2 3 6 2 2 2" xfId="53527"/>
    <cellStyle name="Comma 2 2 2 2 3 6 2 3" xfId="15644"/>
    <cellStyle name="Comma 2 2 2 2 3 6 2 3 2" xfId="46939"/>
    <cellStyle name="Comma 2 2 2 2 3 6 2 4" xfId="37057"/>
    <cellStyle name="Comma 2 2 2 2 3 6 3" xfId="9056"/>
    <cellStyle name="Comma 2 2 2 2 3 6 3 2" xfId="25526"/>
    <cellStyle name="Comma 2 2 2 2 3 6 3 2 2" xfId="56821"/>
    <cellStyle name="Comma 2 2 2 2 3 6 3 3" xfId="40351"/>
    <cellStyle name="Comma 2 2 2 2 3 6 4" xfId="18938"/>
    <cellStyle name="Comma 2 2 2 2 3 6 4 2" xfId="50233"/>
    <cellStyle name="Comma 2 2 2 2 3 6 5" xfId="12350"/>
    <cellStyle name="Comma 2 2 2 2 3 6 5 2" xfId="43645"/>
    <cellStyle name="Comma 2 2 2 2 3 6 6" xfId="33763"/>
    <cellStyle name="Comma 2 2 2 2 3 6 7" xfId="30468"/>
    <cellStyle name="Comma 2 2 2 2 3 7" xfId="4115"/>
    <cellStyle name="Comma 2 2 2 2 3 7 2" xfId="20585"/>
    <cellStyle name="Comma 2 2 2 2 3 7 2 2" xfId="51880"/>
    <cellStyle name="Comma 2 2 2 2 3 7 3" xfId="13997"/>
    <cellStyle name="Comma 2 2 2 2 3 7 3 2" xfId="45292"/>
    <cellStyle name="Comma 2 2 2 2 3 7 4" xfId="35410"/>
    <cellStyle name="Comma 2 2 2 2 3 8" xfId="7409"/>
    <cellStyle name="Comma 2 2 2 2 3 8 2" xfId="23879"/>
    <cellStyle name="Comma 2 2 2 2 3 8 2 2" xfId="55174"/>
    <cellStyle name="Comma 2 2 2 2 3 8 3" xfId="38704"/>
    <cellStyle name="Comma 2 2 2 2 3 9" xfId="17291"/>
    <cellStyle name="Comma 2 2 2 2 3 9 2" xfId="48586"/>
    <cellStyle name="Comma 2 2 2 2 4" xfId="519"/>
    <cellStyle name="Comma 2 2 2 2 4 2" xfId="520"/>
    <cellStyle name="Comma 2 2 2 2 4 2 2" xfId="2475"/>
    <cellStyle name="Comma 2 2 2 2 4 2 2 2" xfId="5770"/>
    <cellStyle name="Comma 2 2 2 2 4 2 2 2 2" xfId="22240"/>
    <cellStyle name="Comma 2 2 2 2 4 2 2 2 2 2" xfId="53535"/>
    <cellStyle name="Comma 2 2 2 2 4 2 2 2 3" xfId="15652"/>
    <cellStyle name="Comma 2 2 2 2 4 2 2 2 3 2" xfId="46947"/>
    <cellStyle name="Comma 2 2 2 2 4 2 2 2 4" xfId="37065"/>
    <cellStyle name="Comma 2 2 2 2 4 2 2 3" xfId="9064"/>
    <cellStyle name="Comma 2 2 2 2 4 2 2 3 2" xfId="25534"/>
    <cellStyle name="Comma 2 2 2 2 4 2 2 3 2 2" xfId="56829"/>
    <cellStyle name="Comma 2 2 2 2 4 2 2 3 3" xfId="40359"/>
    <cellStyle name="Comma 2 2 2 2 4 2 2 4" xfId="18946"/>
    <cellStyle name="Comma 2 2 2 2 4 2 2 4 2" xfId="50241"/>
    <cellStyle name="Comma 2 2 2 2 4 2 2 5" xfId="12358"/>
    <cellStyle name="Comma 2 2 2 2 4 2 2 5 2" xfId="43653"/>
    <cellStyle name="Comma 2 2 2 2 4 2 2 6" xfId="33771"/>
    <cellStyle name="Comma 2 2 2 2 4 2 2 7" xfId="30476"/>
    <cellStyle name="Comma 2 2 2 2 4 2 3" xfId="4123"/>
    <cellStyle name="Comma 2 2 2 2 4 2 3 2" xfId="20593"/>
    <cellStyle name="Comma 2 2 2 2 4 2 3 2 2" xfId="51888"/>
    <cellStyle name="Comma 2 2 2 2 4 2 3 3" xfId="14005"/>
    <cellStyle name="Comma 2 2 2 2 4 2 3 3 2" xfId="45300"/>
    <cellStyle name="Comma 2 2 2 2 4 2 3 4" xfId="35418"/>
    <cellStyle name="Comma 2 2 2 2 4 2 4" xfId="7417"/>
    <cellStyle name="Comma 2 2 2 2 4 2 4 2" xfId="23887"/>
    <cellStyle name="Comma 2 2 2 2 4 2 4 2 2" xfId="55182"/>
    <cellStyle name="Comma 2 2 2 2 4 2 4 3" xfId="38712"/>
    <cellStyle name="Comma 2 2 2 2 4 2 5" xfId="17299"/>
    <cellStyle name="Comma 2 2 2 2 4 2 5 2" xfId="48594"/>
    <cellStyle name="Comma 2 2 2 2 4 2 6" xfId="10711"/>
    <cellStyle name="Comma 2 2 2 2 4 2 6 2" xfId="42006"/>
    <cellStyle name="Comma 2 2 2 2 4 2 7" xfId="27182"/>
    <cellStyle name="Comma 2 2 2 2 4 2 7 2" xfId="32123"/>
    <cellStyle name="Comma 2 2 2 2 4 2 8" xfId="28829"/>
    <cellStyle name="Comma 2 2 2 2 4 3" xfId="2474"/>
    <cellStyle name="Comma 2 2 2 2 4 3 2" xfId="5769"/>
    <cellStyle name="Comma 2 2 2 2 4 3 2 2" xfId="22239"/>
    <cellStyle name="Comma 2 2 2 2 4 3 2 2 2" xfId="53534"/>
    <cellStyle name="Comma 2 2 2 2 4 3 2 3" xfId="15651"/>
    <cellStyle name="Comma 2 2 2 2 4 3 2 3 2" xfId="46946"/>
    <cellStyle name="Comma 2 2 2 2 4 3 2 4" xfId="37064"/>
    <cellStyle name="Comma 2 2 2 2 4 3 3" xfId="9063"/>
    <cellStyle name="Comma 2 2 2 2 4 3 3 2" xfId="25533"/>
    <cellStyle name="Comma 2 2 2 2 4 3 3 2 2" xfId="56828"/>
    <cellStyle name="Comma 2 2 2 2 4 3 3 3" xfId="40358"/>
    <cellStyle name="Comma 2 2 2 2 4 3 4" xfId="18945"/>
    <cellStyle name="Comma 2 2 2 2 4 3 4 2" xfId="50240"/>
    <cellStyle name="Comma 2 2 2 2 4 3 5" xfId="12357"/>
    <cellStyle name="Comma 2 2 2 2 4 3 5 2" xfId="43652"/>
    <cellStyle name="Comma 2 2 2 2 4 3 6" xfId="33770"/>
    <cellStyle name="Comma 2 2 2 2 4 3 7" xfId="30475"/>
    <cellStyle name="Comma 2 2 2 2 4 4" xfId="4122"/>
    <cellStyle name="Comma 2 2 2 2 4 4 2" xfId="20592"/>
    <cellStyle name="Comma 2 2 2 2 4 4 2 2" xfId="51887"/>
    <cellStyle name="Comma 2 2 2 2 4 4 3" xfId="14004"/>
    <cellStyle name="Comma 2 2 2 2 4 4 3 2" xfId="45299"/>
    <cellStyle name="Comma 2 2 2 2 4 4 4" xfId="35417"/>
    <cellStyle name="Comma 2 2 2 2 4 5" xfId="7416"/>
    <cellStyle name="Comma 2 2 2 2 4 5 2" xfId="23886"/>
    <cellStyle name="Comma 2 2 2 2 4 5 2 2" xfId="55181"/>
    <cellStyle name="Comma 2 2 2 2 4 5 3" xfId="38711"/>
    <cellStyle name="Comma 2 2 2 2 4 6" xfId="17298"/>
    <cellStyle name="Comma 2 2 2 2 4 6 2" xfId="48593"/>
    <cellStyle name="Comma 2 2 2 2 4 7" xfId="10710"/>
    <cellStyle name="Comma 2 2 2 2 4 7 2" xfId="42005"/>
    <cellStyle name="Comma 2 2 2 2 4 8" xfId="27181"/>
    <cellStyle name="Comma 2 2 2 2 4 8 2" xfId="32122"/>
    <cellStyle name="Comma 2 2 2 2 4 9" xfId="28828"/>
    <cellStyle name="Comma 2 2 2 2 5" xfId="521"/>
    <cellStyle name="Comma 2 2 2 2 5 2" xfId="522"/>
    <cellStyle name="Comma 2 2 2 2 5 2 2" xfId="2477"/>
    <cellStyle name="Comma 2 2 2 2 5 2 2 2" xfId="5772"/>
    <cellStyle name="Comma 2 2 2 2 5 2 2 2 2" xfId="22242"/>
    <cellStyle name="Comma 2 2 2 2 5 2 2 2 2 2" xfId="53537"/>
    <cellStyle name="Comma 2 2 2 2 5 2 2 2 3" xfId="15654"/>
    <cellStyle name="Comma 2 2 2 2 5 2 2 2 3 2" xfId="46949"/>
    <cellStyle name="Comma 2 2 2 2 5 2 2 2 4" xfId="37067"/>
    <cellStyle name="Comma 2 2 2 2 5 2 2 3" xfId="9066"/>
    <cellStyle name="Comma 2 2 2 2 5 2 2 3 2" xfId="25536"/>
    <cellStyle name="Comma 2 2 2 2 5 2 2 3 2 2" xfId="56831"/>
    <cellStyle name="Comma 2 2 2 2 5 2 2 3 3" xfId="40361"/>
    <cellStyle name="Comma 2 2 2 2 5 2 2 4" xfId="18948"/>
    <cellStyle name="Comma 2 2 2 2 5 2 2 4 2" xfId="50243"/>
    <cellStyle name="Comma 2 2 2 2 5 2 2 5" xfId="12360"/>
    <cellStyle name="Comma 2 2 2 2 5 2 2 5 2" xfId="43655"/>
    <cellStyle name="Comma 2 2 2 2 5 2 2 6" xfId="33773"/>
    <cellStyle name="Comma 2 2 2 2 5 2 2 7" xfId="30478"/>
    <cellStyle name="Comma 2 2 2 2 5 2 3" xfId="4125"/>
    <cellStyle name="Comma 2 2 2 2 5 2 3 2" xfId="20595"/>
    <cellStyle name="Comma 2 2 2 2 5 2 3 2 2" xfId="51890"/>
    <cellStyle name="Comma 2 2 2 2 5 2 3 3" xfId="14007"/>
    <cellStyle name="Comma 2 2 2 2 5 2 3 3 2" xfId="45302"/>
    <cellStyle name="Comma 2 2 2 2 5 2 3 4" xfId="35420"/>
    <cellStyle name="Comma 2 2 2 2 5 2 4" xfId="7419"/>
    <cellStyle name="Comma 2 2 2 2 5 2 4 2" xfId="23889"/>
    <cellStyle name="Comma 2 2 2 2 5 2 4 2 2" xfId="55184"/>
    <cellStyle name="Comma 2 2 2 2 5 2 4 3" xfId="38714"/>
    <cellStyle name="Comma 2 2 2 2 5 2 5" xfId="17301"/>
    <cellStyle name="Comma 2 2 2 2 5 2 5 2" xfId="48596"/>
    <cellStyle name="Comma 2 2 2 2 5 2 6" xfId="10713"/>
    <cellStyle name="Comma 2 2 2 2 5 2 6 2" xfId="42008"/>
    <cellStyle name="Comma 2 2 2 2 5 2 7" xfId="27184"/>
    <cellStyle name="Comma 2 2 2 2 5 2 7 2" xfId="32125"/>
    <cellStyle name="Comma 2 2 2 2 5 2 8" xfId="28831"/>
    <cellStyle name="Comma 2 2 2 2 5 3" xfId="2476"/>
    <cellStyle name="Comma 2 2 2 2 5 3 2" xfId="5771"/>
    <cellStyle name="Comma 2 2 2 2 5 3 2 2" xfId="22241"/>
    <cellStyle name="Comma 2 2 2 2 5 3 2 2 2" xfId="53536"/>
    <cellStyle name="Comma 2 2 2 2 5 3 2 3" xfId="15653"/>
    <cellStyle name="Comma 2 2 2 2 5 3 2 3 2" xfId="46948"/>
    <cellStyle name="Comma 2 2 2 2 5 3 2 4" xfId="37066"/>
    <cellStyle name="Comma 2 2 2 2 5 3 3" xfId="9065"/>
    <cellStyle name="Comma 2 2 2 2 5 3 3 2" xfId="25535"/>
    <cellStyle name="Comma 2 2 2 2 5 3 3 2 2" xfId="56830"/>
    <cellStyle name="Comma 2 2 2 2 5 3 3 3" xfId="40360"/>
    <cellStyle name="Comma 2 2 2 2 5 3 4" xfId="18947"/>
    <cellStyle name="Comma 2 2 2 2 5 3 4 2" xfId="50242"/>
    <cellStyle name="Comma 2 2 2 2 5 3 5" xfId="12359"/>
    <cellStyle name="Comma 2 2 2 2 5 3 5 2" xfId="43654"/>
    <cellStyle name="Comma 2 2 2 2 5 3 6" xfId="33772"/>
    <cellStyle name="Comma 2 2 2 2 5 3 7" xfId="30477"/>
    <cellStyle name="Comma 2 2 2 2 5 4" xfId="4124"/>
    <cellStyle name="Comma 2 2 2 2 5 4 2" xfId="20594"/>
    <cellStyle name="Comma 2 2 2 2 5 4 2 2" xfId="51889"/>
    <cellStyle name="Comma 2 2 2 2 5 4 3" xfId="14006"/>
    <cellStyle name="Comma 2 2 2 2 5 4 3 2" xfId="45301"/>
    <cellStyle name="Comma 2 2 2 2 5 4 4" xfId="35419"/>
    <cellStyle name="Comma 2 2 2 2 5 5" xfId="7418"/>
    <cellStyle name="Comma 2 2 2 2 5 5 2" xfId="23888"/>
    <cellStyle name="Comma 2 2 2 2 5 5 2 2" xfId="55183"/>
    <cellStyle name="Comma 2 2 2 2 5 5 3" xfId="38713"/>
    <cellStyle name="Comma 2 2 2 2 5 6" xfId="17300"/>
    <cellStyle name="Comma 2 2 2 2 5 6 2" xfId="48595"/>
    <cellStyle name="Comma 2 2 2 2 5 7" xfId="10712"/>
    <cellStyle name="Comma 2 2 2 2 5 7 2" xfId="42007"/>
    <cellStyle name="Comma 2 2 2 2 5 8" xfId="27183"/>
    <cellStyle name="Comma 2 2 2 2 5 8 2" xfId="32124"/>
    <cellStyle name="Comma 2 2 2 2 5 9" xfId="28830"/>
    <cellStyle name="Comma 2 2 2 2 6" xfId="523"/>
    <cellStyle name="Comma 2 2 2 2 6 2" xfId="2478"/>
    <cellStyle name="Comma 2 2 2 2 6 2 2" xfId="5773"/>
    <cellStyle name="Comma 2 2 2 2 6 2 2 2" xfId="22243"/>
    <cellStyle name="Comma 2 2 2 2 6 2 2 2 2" xfId="53538"/>
    <cellStyle name="Comma 2 2 2 2 6 2 2 3" xfId="15655"/>
    <cellStyle name="Comma 2 2 2 2 6 2 2 3 2" xfId="46950"/>
    <cellStyle name="Comma 2 2 2 2 6 2 2 4" xfId="37068"/>
    <cellStyle name="Comma 2 2 2 2 6 2 3" xfId="9067"/>
    <cellStyle name="Comma 2 2 2 2 6 2 3 2" xfId="25537"/>
    <cellStyle name="Comma 2 2 2 2 6 2 3 2 2" xfId="56832"/>
    <cellStyle name="Comma 2 2 2 2 6 2 3 3" xfId="40362"/>
    <cellStyle name="Comma 2 2 2 2 6 2 4" xfId="18949"/>
    <cellStyle name="Comma 2 2 2 2 6 2 4 2" xfId="50244"/>
    <cellStyle name="Comma 2 2 2 2 6 2 5" xfId="12361"/>
    <cellStyle name="Comma 2 2 2 2 6 2 5 2" xfId="43656"/>
    <cellStyle name="Comma 2 2 2 2 6 2 6" xfId="33774"/>
    <cellStyle name="Comma 2 2 2 2 6 2 7" xfId="30479"/>
    <cellStyle name="Comma 2 2 2 2 6 3" xfId="4126"/>
    <cellStyle name="Comma 2 2 2 2 6 3 2" xfId="20596"/>
    <cellStyle name="Comma 2 2 2 2 6 3 2 2" xfId="51891"/>
    <cellStyle name="Comma 2 2 2 2 6 3 3" xfId="14008"/>
    <cellStyle name="Comma 2 2 2 2 6 3 3 2" xfId="45303"/>
    <cellStyle name="Comma 2 2 2 2 6 3 4" xfId="35421"/>
    <cellStyle name="Comma 2 2 2 2 6 4" xfId="7420"/>
    <cellStyle name="Comma 2 2 2 2 6 4 2" xfId="23890"/>
    <cellStyle name="Comma 2 2 2 2 6 4 2 2" xfId="55185"/>
    <cellStyle name="Comma 2 2 2 2 6 4 3" xfId="38715"/>
    <cellStyle name="Comma 2 2 2 2 6 5" xfId="17302"/>
    <cellStyle name="Comma 2 2 2 2 6 5 2" xfId="48597"/>
    <cellStyle name="Comma 2 2 2 2 6 6" xfId="10714"/>
    <cellStyle name="Comma 2 2 2 2 6 6 2" xfId="42009"/>
    <cellStyle name="Comma 2 2 2 2 6 7" xfId="27185"/>
    <cellStyle name="Comma 2 2 2 2 6 7 2" xfId="32126"/>
    <cellStyle name="Comma 2 2 2 2 6 8" xfId="28832"/>
    <cellStyle name="Comma 2 2 2 2 7" xfId="524"/>
    <cellStyle name="Comma 2 2 2 2 7 2" xfId="2479"/>
    <cellStyle name="Comma 2 2 2 2 7 2 2" xfId="5774"/>
    <cellStyle name="Comma 2 2 2 2 7 2 2 2" xfId="22244"/>
    <cellStyle name="Comma 2 2 2 2 7 2 2 2 2" xfId="53539"/>
    <cellStyle name="Comma 2 2 2 2 7 2 2 3" xfId="15656"/>
    <cellStyle name="Comma 2 2 2 2 7 2 2 3 2" xfId="46951"/>
    <cellStyle name="Comma 2 2 2 2 7 2 2 4" xfId="37069"/>
    <cellStyle name="Comma 2 2 2 2 7 2 3" xfId="9068"/>
    <cellStyle name="Comma 2 2 2 2 7 2 3 2" xfId="25538"/>
    <cellStyle name="Comma 2 2 2 2 7 2 3 2 2" xfId="56833"/>
    <cellStyle name="Comma 2 2 2 2 7 2 3 3" xfId="40363"/>
    <cellStyle name="Comma 2 2 2 2 7 2 4" xfId="18950"/>
    <cellStyle name="Comma 2 2 2 2 7 2 4 2" xfId="50245"/>
    <cellStyle name="Comma 2 2 2 2 7 2 5" xfId="12362"/>
    <cellStyle name="Comma 2 2 2 2 7 2 5 2" xfId="43657"/>
    <cellStyle name="Comma 2 2 2 2 7 2 6" xfId="33775"/>
    <cellStyle name="Comma 2 2 2 2 7 2 7" xfId="30480"/>
    <cellStyle name="Comma 2 2 2 2 7 3" xfId="4127"/>
    <cellStyle name="Comma 2 2 2 2 7 3 2" xfId="20597"/>
    <cellStyle name="Comma 2 2 2 2 7 3 2 2" xfId="51892"/>
    <cellStyle name="Comma 2 2 2 2 7 3 3" xfId="14009"/>
    <cellStyle name="Comma 2 2 2 2 7 3 3 2" xfId="45304"/>
    <cellStyle name="Comma 2 2 2 2 7 3 4" xfId="35422"/>
    <cellStyle name="Comma 2 2 2 2 7 4" xfId="7421"/>
    <cellStyle name="Comma 2 2 2 2 7 4 2" xfId="23891"/>
    <cellStyle name="Comma 2 2 2 2 7 4 2 2" xfId="55186"/>
    <cellStyle name="Comma 2 2 2 2 7 4 3" xfId="38716"/>
    <cellStyle name="Comma 2 2 2 2 7 5" xfId="17303"/>
    <cellStyle name="Comma 2 2 2 2 7 5 2" xfId="48598"/>
    <cellStyle name="Comma 2 2 2 2 7 6" xfId="10715"/>
    <cellStyle name="Comma 2 2 2 2 7 6 2" xfId="42010"/>
    <cellStyle name="Comma 2 2 2 2 7 7" xfId="27186"/>
    <cellStyle name="Comma 2 2 2 2 7 7 2" xfId="32127"/>
    <cellStyle name="Comma 2 2 2 2 7 8" xfId="28833"/>
    <cellStyle name="Comma 2 2 2 2 8" xfId="2459"/>
    <cellStyle name="Comma 2 2 2 2 8 2" xfId="5754"/>
    <cellStyle name="Comma 2 2 2 2 8 2 2" xfId="22224"/>
    <cellStyle name="Comma 2 2 2 2 8 2 2 2" xfId="53519"/>
    <cellStyle name="Comma 2 2 2 2 8 2 3" xfId="15636"/>
    <cellStyle name="Comma 2 2 2 2 8 2 3 2" xfId="46931"/>
    <cellStyle name="Comma 2 2 2 2 8 2 4" xfId="37049"/>
    <cellStyle name="Comma 2 2 2 2 8 3" xfId="9048"/>
    <cellStyle name="Comma 2 2 2 2 8 3 2" xfId="25518"/>
    <cellStyle name="Comma 2 2 2 2 8 3 2 2" xfId="56813"/>
    <cellStyle name="Comma 2 2 2 2 8 3 3" xfId="40343"/>
    <cellStyle name="Comma 2 2 2 2 8 4" xfId="18930"/>
    <cellStyle name="Comma 2 2 2 2 8 4 2" xfId="50225"/>
    <cellStyle name="Comma 2 2 2 2 8 5" xfId="12342"/>
    <cellStyle name="Comma 2 2 2 2 8 5 2" xfId="43637"/>
    <cellStyle name="Comma 2 2 2 2 8 6" xfId="33755"/>
    <cellStyle name="Comma 2 2 2 2 8 7" xfId="30460"/>
    <cellStyle name="Comma 2 2 2 2 9" xfId="4107"/>
    <cellStyle name="Comma 2 2 2 2 9 2" xfId="20577"/>
    <cellStyle name="Comma 2 2 2 2 9 2 2" xfId="51872"/>
    <cellStyle name="Comma 2 2 2 2 9 3" xfId="13989"/>
    <cellStyle name="Comma 2 2 2 2 9 3 2" xfId="45284"/>
    <cellStyle name="Comma 2 2 2 2 9 4" xfId="35402"/>
    <cellStyle name="Comma 2 2 2 3" xfId="525"/>
    <cellStyle name="Comma 2 2 2 3 10" xfId="10716"/>
    <cellStyle name="Comma 2 2 2 3 10 2" xfId="42011"/>
    <cellStyle name="Comma 2 2 2 3 11" xfId="27187"/>
    <cellStyle name="Comma 2 2 2 3 11 2" xfId="32128"/>
    <cellStyle name="Comma 2 2 2 3 12" xfId="28834"/>
    <cellStyle name="Comma 2 2 2 3 2" xfId="526"/>
    <cellStyle name="Comma 2 2 2 3 2 2" xfId="527"/>
    <cellStyle name="Comma 2 2 2 3 2 2 2" xfId="2482"/>
    <cellStyle name="Comma 2 2 2 3 2 2 2 2" xfId="5777"/>
    <cellStyle name="Comma 2 2 2 3 2 2 2 2 2" xfId="22247"/>
    <cellStyle name="Comma 2 2 2 3 2 2 2 2 2 2" xfId="53542"/>
    <cellStyle name="Comma 2 2 2 3 2 2 2 2 3" xfId="15659"/>
    <cellStyle name="Comma 2 2 2 3 2 2 2 2 3 2" xfId="46954"/>
    <cellStyle name="Comma 2 2 2 3 2 2 2 2 4" xfId="37072"/>
    <cellStyle name="Comma 2 2 2 3 2 2 2 3" xfId="9071"/>
    <cellStyle name="Comma 2 2 2 3 2 2 2 3 2" xfId="25541"/>
    <cellStyle name="Comma 2 2 2 3 2 2 2 3 2 2" xfId="56836"/>
    <cellStyle name="Comma 2 2 2 3 2 2 2 3 3" xfId="40366"/>
    <cellStyle name="Comma 2 2 2 3 2 2 2 4" xfId="18953"/>
    <cellStyle name="Comma 2 2 2 3 2 2 2 4 2" xfId="50248"/>
    <cellStyle name="Comma 2 2 2 3 2 2 2 5" xfId="12365"/>
    <cellStyle name="Comma 2 2 2 3 2 2 2 5 2" xfId="43660"/>
    <cellStyle name="Comma 2 2 2 3 2 2 2 6" xfId="33778"/>
    <cellStyle name="Comma 2 2 2 3 2 2 2 7" xfId="30483"/>
    <cellStyle name="Comma 2 2 2 3 2 2 3" xfId="4130"/>
    <cellStyle name="Comma 2 2 2 3 2 2 3 2" xfId="20600"/>
    <cellStyle name="Comma 2 2 2 3 2 2 3 2 2" xfId="51895"/>
    <cellStyle name="Comma 2 2 2 3 2 2 3 3" xfId="14012"/>
    <cellStyle name="Comma 2 2 2 3 2 2 3 3 2" xfId="45307"/>
    <cellStyle name="Comma 2 2 2 3 2 2 3 4" xfId="35425"/>
    <cellStyle name="Comma 2 2 2 3 2 2 4" xfId="7424"/>
    <cellStyle name="Comma 2 2 2 3 2 2 4 2" xfId="23894"/>
    <cellStyle name="Comma 2 2 2 3 2 2 4 2 2" xfId="55189"/>
    <cellStyle name="Comma 2 2 2 3 2 2 4 3" xfId="38719"/>
    <cellStyle name="Comma 2 2 2 3 2 2 5" xfId="17306"/>
    <cellStyle name="Comma 2 2 2 3 2 2 5 2" xfId="48601"/>
    <cellStyle name="Comma 2 2 2 3 2 2 6" xfId="10718"/>
    <cellStyle name="Comma 2 2 2 3 2 2 6 2" xfId="42013"/>
    <cellStyle name="Comma 2 2 2 3 2 2 7" xfId="27189"/>
    <cellStyle name="Comma 2 2 2 3 2 2 7 2" xfId="32130"/>
    <cellStyle name="Comma 2 2 2 3 2 2 8" xfId="28836"/>
    <cellStyle name="Comma 2 2 2 3 2 3" xfId="2481"/>
    <cellStyle name="Comma 2 2 2 3 2 3 2" xfId="5776"/>
    <cellStyle name="Comma 2 2 2 3 2 3 2 2" xfId="22246"/>
    <cellStyle name="Comma 2 2 2 3 2 3 2 2 2" xfId="53541"/>
    <cellStyle name="Comma 2 2 2 3 2 3 2 3" xfId="15658"/>
    <cellStyle name="Comma 2 2 2 3 2 3 2 3 2" xfId="46953"/>
    <cellStyle name="Comma 2 2 2 3 2 3 2 4" xfId="37071"/>
    <cellStyle name="Comma 2 2 2 3 2 3 3" xfId="9070"/>
    <cellStyle name="Comma 2 2 2 3 2 3 3 2" xfId="25540"/>
    <cellStyle name="Comma 2 2 2 3 2 3 3 2 2" xfId="56835"/>
    <cellStyle name="Comma 2 2 2 3 2 3 3 3" xfId="40365"/>
    <cellStyle name="Comma 2 2 2 3 2 3 4" xfId="18952"/>
    <cellStyle name="Comma 2 2 2 3 2 3 4 2" xfId="50247"/>
    <cellStyle name="Comma 2 2 2 3 2 3 5" xfId="12364"/>
    <cellStyle name="Comma 2 2 2 3 2 3 5 2" xfId="43659"/>
    <cellStyle name="Comma 2 2 2 3 2 3 6" xfId="33777"/>
    <cellStyle name="Comma 2 2 2 3 2 3 7" xfId="30482"/>
    <cellStyle name="Comma 2 2 2 3 2 4" xfId="4129"/>
    <cellStyle name="Comma 2 2 2 3 2 4 2" xfId="20599"/>
    <cellStyle name="Comma 2 2 2 3 2 4 2 2" xfId="51894"/>
    <cellStyle name="Comma 2 2 2 3 2 4 3" xfId="14011"/>
    <cellStyle name="Comma 2 2 2 3 2 4 3 2" xfId="45306"/>
    <cellStyle name="Comma 2 2 2 3 2 4 4" xfId="35424"/>
    <cellStyle name="Comma 2 2 2 3 2 5" xfId="7423"/>
    <cellStyle name="Comma 2 2 2 3 2 5 2" xfId="23893"/>
    <cellStyle name="Comma 2 2 2 3 2 5 2 2" xfId="55188"/>
    <cellStyle name="Comma 2 2 2 3 2 5 3" xfId="38718"/>
    <cellStyle name="Comma 2 2 2 3 2 6" xfId="17305"/>
    <cellStyle name="Comma 2 2 2 3 2 6 2" xfId="48600"/>
    <cellStyle name="Comma 2 2 2 3 2 7" xfId="10717"/>
    <cellStyle name="Comma 2 2 2 3 2 7 2" xfId="42012"/>
    <cellStyle name="Comma 2 2 2 3 2 8" xfId="27188"/>
    <cellStyle name="Comma 2 2 2 3 2 8 2" xfId="32129"/>
    <cellStyle name="Comma 2 2 2 3 2 9" xfId="28835"/>
    <cellStyle name="Comma 2 2 2 3 3" xfId="528"/>
    <cellStyle name="Comma 2 2 2 3 3 2" xfId="529"/>
    <cellStyle name="Comma 2 2 2 3 3 2 2" xfId="2484"/>
    <cellStyle name="Comma 2 2 2 3 3 2 2 2" xfId="5779"/>
    <cellStyle name="Comma 2 2 2 3 3 2 2 2 2" xfId="22249"/>
    <cellStyle name="Comma 2 2 2 3 3 2 2 2 2 2" xfId="53544"/>
    <cellStyle name="Comma 2 2 2 3 3 2 2 2 3" xfId="15661"/>
    <cellStyle name="Comma 2 2 2 3 3 2 2 2 3 2" xfId="46956"/>
    <cellStyle name="Comma 2 2 2 3 3 2 2 2 4" xfId="37074"/>
    <cellStyle name="Comma 2 2 2 3 3 2 2 3" xfId="9073"/>
    <cellStyle name="Comma 2 2 2 3 3 2 2 3 2" xfId="25543"/>
    <cellStyle name="Comma 2 2 2 3 3 2 2 3 2 2" xfId="56838"/>
    <cellStyle name="Comma 2 2 2 3 3 2 2 3 3" xfId="40368"/>
    <cellStyle name="Comma 2 2 2 3 3 2 2 4" xfId="18955"/>
    <cellStyle name="Comma 2 2 2 3 3 2 2 4 2" xfId="50250"/>
    <cellStyle name="Comma 2 2 2 3 3 2 2 5" xfId="12367"/>
    <cellStyle name="Comma 2 2 2 3 3 2 2 5 2" xfId="43662"/>
    <cellStyle name="Comma 2 2 2 3 3 2 2 6" xfId="33780"/>
    <cellStyle name="Comma 2 2 2 3 3 2 2 7" xfId="30485"/>
    <cellStyle name="Comma 2 2 2 3 3 2 3" xfId="4132"/>
    <cellStyle name="Comma 2 2 2 3 3 2 3 2" xfId="20602"/>
    <cellStyle name="Comma 2 2 2 3 3 2 3 2 2" xfId="51897"/>
    <cellStyle name="Comma 2 2 2 3 3 2 3 3" xfId="14014"/>
    <cellStyle name="Comma 2 2 2 3 3 2 3 3 2" xfId="45309"/>
    <cellStyle name="Comma 2 2 2 3 3 2 3 4" xfId="35427"/>
    <cellStyle name="Comma 2 2 2 3 3 2 4" xfId="7426"/>
    <cellStyle name="Comma 2 2 2 3 3 2 4 2" xfId="23896"/>
    <cellStyle name="Comma 2 2 2 3 3 2 4 2 2" xfId="55191"/>
    <cellStyle name="Comma 2 2 2 3 3 2 4 3" xfId="38721"/>
    <cellStyle name="Comma 2 2 2 3 3 2 5" xfId="17308"/>
    <cellStyle name="Comma 2 2 2 3 3 2 5 2" xfId="48603"/>
    <cellStyle name="Comma 2 2 2 3 3 2 6" xfId="10720"/>
    <cellStyle name="Comma 2 2 2 3 3 2 6 2" xfId="42015"/>
    <cellStyle name="Comma 2 2 2 3 3 2 7" xfId="27191"/>
    <cellStyle name="Comma 2 2 2 3 3 2 7 2" xfId="32132"/>
    <cellStyle name="Comma 2 2 2 3 3 2 8" xfId="28838"/>
    <cellStyle name="Comma 2 2 2 3 3 3" xfId="2483"/>
    <cellStyle name="Comma 2 2 2 3 3 3 2" xfId="5778"/>
    <cellStyle name="Comma 2 2 2 3 3 3 2 2" xfId="22248"/>
    <cellStyle name="Comma 2 2 2 3 3 3 2 2 2" xfId="53543"/>
    <cellStyle name="Comma 2 2 2 3 3 3 2 3" xfId="15660"/>
    <cellStyle name="Comma 2 2 2 3 3 3 2 3 2" xfId="46955"/>
    <cellStyle name="Comma 2 2 2 3 3 3 2 4" xfId="37073"/>
    <cellStyle name="Comma 2 2 2 3 3 3 3" xfId="9072"/>
    <cellStyle name="Comma 2 2 2 3 3 3 3 2" xfId="25542"/>
    <cellStyle name="Comma 2 2 2 3 3 3 3 2 2" xfId="56837"/>
    <cellStyle name="Comma 2 2 2 3 3 3 3 3" xfId="40367"/>
    <cellStyle name="Comma 2 2 2 3 3 3 4" xfId="18954"/>
    <cellStyle name="Comma 2 2 2 3 3 3 4 2" xfId="50249"/>
    <cellStyle name="Comma 2 2 2 3 3 3 5" xfId="12366"/>
    <cellStyle name="Comma 2 2 2 3 3 3 5 2" xfId="43661"/>
    <cellStyle name="Comma 2 2 2 3 3 3 6" xfId="33779"/>
    <cellStyle name="Comma 2 2 2 3 3 3 7" xfId="30484"/>
    <cellStyle name="Comma 2 2 2 3 3 4" xfId="4131"/>
    <cellStyle name="Comma 2 2 2 3 3 4 2" xfId="20601"/>
    <cellStyle name="Comma 2 2 2 3 3 4 2 2" xfId="51896"/>
    <cellStyle name="Comma 2 2 2 3 3 4 3" xfId="14013"/>
    <cellStyle name="Comma 2 2 2 3 3 4 3 2" xfId="45308"/>
    <cellStyle name="Comma 2 2 2 3 3 4 4" xfId="35426"/>
    <cellStyle name="Comma 2 2 2 3 3 5" xfId="7425"/>
    <cellStyle name="Comma 2 2 2 3 3 5 2" xfId="23895"/>
    <cellStyle name="Comma 2 2 2 3 3 5 2 2" xfId="55190"/>
    <cellStyle name="Comma 2 2 2 3 3 5 3" xfId="38720"/>
    <cellStyle name="Comma 2 2 2 3 3 6" xfId="17307"/>
    <cellStyle name="Comma 2 2 2 3 3 6 2" xfId="48602"/>
    <cellStyle name="Comma 2 2 2 3 3 7" xfId="10719"/>
    <cellStyle name="Comma 2 2 2 3 3 7 2" xfId="42014"/>
    <cellStyle name="Comma 2 2 2 3 3 8" xfId="27190"/>
    <cellStyle name="Comma 2 2 2 3 3 8 2" xfId="32131"/>
    <cellStyle name="Comma 2 2 2 3 3 9" xfId="28837"/>
    <cellStyle name="Comma 2 2 2 3 4" xfId="530"/>
    <cellStyle name="Comma 2 2 2 3 4 2" xfId="2485"/>
    <cellStyle name="Comma 2 2 2 3 4 2 2" xfId="5780"/>
    <cellStyle name="Comma 2 2 2 3 4 2 2 2" xfId="22250"/>
    <cellStyle name="Comma 2 2 2 3 4 2 2 2 2" xfId="53545"/>
    <cellStyle name="Comma 2 2 2 3 4 2 2 3" xfId="15662"/>
    <cellStyle name="Comma 2 2 2 3 4 2 2 3 2" xfId="46957"/>
    <cellStyle name="Comma 2 2 2 3 4 2 2 4" xfId="37075"/>
    <cellStyle name="Comma 2 2 2 3 4 2 3" xfId="9074"/>
    <cellStyle name="Comma 2 2 2 3 4 2 3 2" xfId="25544"/>
    <cellStyle name="Comma 2 2 2 3 4 2 3 2 2" xfId="56839"/>
    <cellStyle name="Comma 2 2 2 3 4 2 3 3" xfId="40369"/>
    <cellStyle name="Comma 2 2 2 3 4 2 4" xfId="18956"/>
    <cellStyle name="Comma 2 2 2 3 4 2 4 2" xfId="50251"/>
    <cellStyle name="Comma 2 2 2 3 4 2 5" xfId="12368"/>
    <cellStyle name="Comma 2 2 2 3 4 2 5 2" xfId="43663"/>
    <cellStyle name="Comma 2 2 2 3 4 2 6" xfId="33781"/>
    <cellStyle name="Comma 2 2 2 3 4 2 7" xfId="30486"/>
    <cellStyle name="Comma 2 2 2 3 4 3" xfId="4133"/>
    <cellStyle name="Comma 2 2 2 3 4 3 2" xfId="20603"/>
    <cellStyle name="Comma 2 2 2 3 4 3 2 2" xfId="51898"/>
    <cellStyle name="Comma 2 2 2 3 4 3 3" xfId="14015"/>
    <cellStyle name="Comma 2 2 2 3 4 3 3 2" xfId="45310"/>
    <cellStyle name="Comma 2 2 2 3 4 3 4" xfId="35428"/>
    <cellStyle name="Comma 2 2 2 3 4 4" xfId="7427"/>
    <cellStyle name="Comma 2 2 2 3 4 4 2" xfId="23897"/>
    <cellStyle name="Comma 2 2 2 3 4 4 2 2" xfId="55192"/>
    <cellStyle name="Comma 2 2 2 3 4 4 3" xfId="38722"/>
    <cellStyle name="Comma 2 2 2 3 4 5" xfId="17309"/>
    <cellStyle name="Comma 2 2 2 3 4 5 2" xfId="48604"/>
    <cellStyle name="Comma 2 2 2 3 4 6" xfId="10721"/>
    <cellStyle name="Comma 2 2 2 3 4 6 2" xfId="42016"/>
    <cellStyle name="Comma 2 2 2 3 4 7" xfId="27192"/>
    <cellStyle name="Comma 2 2 2 3 4 7 2" xfId="32133"/>
    <cellStyle name="Comma 2 2 2 3 4 8" xfId="28839"/>
    <cellStyle name="Comma 2 2 2 3 5" xfId="531"/>
    <cellStyle name="Comma 2 2 2 3 5 2" xfId="2486"/>
    <cellStyle name="Comma 2 2 2 3 5 2 2" xfId="5781"/>
    <cellStyle name="Comma 2 2 2 3 5 2 2 2" xfId="22251"/>
    <cellStyle name="Comma 2 2 2 3 5 2 2 2 2" xfId="53546"/>
    <cellStyle name="Comma 2 2 2 3 5 2 2 3" xfId="15663"/>
    <cellStyle name="Comma 2 2 2 3 5 2 2 3 2" xfId="46958"/>
    <cellStyle name="Comma 2 2 2 3 5 2 2 4" xfId="37076"/>
    <cellStyle name="Comma 2 2 2 3 5 2 3" xfId="9075"/>
    <cellStyle name="Comma 2 2 2 3 5 2 3 2" xfId="25545"/>
    <cellStyle name="Comma 2 2 2 3 5 2 3 2 2" xfId="56840"/>
    <cellStyle name="Comma 2 2 2 3 5 2 3 3" xfId="40370"/>
    <cellStyle name="Comma 2 2 2 3 5 2 4" xfId="18957"/>
    <cellStyle name="Comma 2 2 2 3 5 2 4 2" xfId="50252"/>
    <cellStyle name="Comma 2 2 2 3 5 2 5" xfId="12369"/>
    <cellStyle name="Comma 2 2 2 3 5 2 5 2" xfId="43664"/>
    <cellStyle name="Comma 2 2 2 3 5 2 6" xfId="33782"/>
    <cellStyle name="Comma 2 2 2 3 5 2 7" xfId="30487"/>
    <cellStyle name="Comma 2 2 2 3 5 3" xfId="4134"/>
    <cellStyle name="Comma 2 2 2 3 5 3 2" xfId="20604"/>
    <cellStyle name="Comma 2 2 2 3 5 3 2 2" xfId="51899"/>
    <cellStyle name="Comma 2 2 2 3 5 3 3" xfId="14016"/>
    <cellStyle name="Comma 2 2 2 3 5 3 3 2" xfId="45311"/>
    <cellStyle name="Comma 2 2 2 3 5 3 4" xfId="35429"/>
    <cellStyle name="Comma 2 2 2 3 5 4" xfId="7428"/>
    <cellStyle name="Comma 2 2 2 3 5 4 2" xfId="23898"/>
    <cellStyle name="Comma 2 2 2 3 5 4 2 2" xfId="55193"/>
    <cellStyle name="Comma 2 2 2 3 5 4 3" xfId="38723"/>
    <cellStyle name="Comma 2 2 2 3 5 5" xfId="17310"/>
    <cellStyle name="Comma 2 2 2 3 5 5 2" xfId="48605"/>
    <cellStyle name="Comma 2 2 2 3 5 6" xfId="10722"/>
    <cellStyle name="Comma 2 2 2 3 5 6 2" xfId="42017"/>
    <cellStyle name="Comma 2 2 2 3 5 7" xfId="27193"/>
    <cellStyle name="Comma 2 2 2 3 5 7 2" xfId="32134"/>
    <cellStyle name="Comma 2 2 2 3 5 8" xfId="28840"/>
    <cellStyle name="Comma 2 2 2 3 6" xfId="2480"/>
    <cellStyle name="Comma 2 2 2 3 6 2" xfId="5775"/>
    <cellStyle name="Comma 2 2 2 3 6 2 2" xfId="22245"/>
    <cellStyle name="Comma 2 2 2 3 6 2 2 2" xfId="53540"/>
    <cellStyle name="Comma 2 2 2 3 6 2 3" xfId="15657"/>
    <cellStyle name="Comma 2 2 2 3 6 2 3 2" xfId="46952"/>
    <cellStyle name="Comma 2 2 2 3 6 2 4" xfId="37070"/>
    <cellStyle name="Comma 2 2 2 3 6 3" xfId="9069"/>
    <cellStyle name="Comma 2 2 2 3 6 3 2" xfId="25539"/>
    <cellStyle name="Comma 2 2 2 3 6 3 2 2" xfId="56834"/>
    <cellStyle name="Comma 2 2 2 3 6 3 3" xfId="40364"/>
    <cellStyle name="Comma 2 2 2 3 6 4" xfId="18951"/>
    <cellStyle name="Comma 2 2 2 3 6 4 2" xfId="50246"/>
    <cellStyle name="Comma 2 2 2 3 6 5" xfId="12363"/>
    <cellStyle name="Comma 2 2 2 3 6 5 2" xfId="43658"/>
    <cellStyle name="Comma 2 2 2 3 6 6" xfId="33776"/>
    <cellStyle name="Comma 2 2 2 3 6 7" xfId="30481"/>
    <cellStyle name="Comma 2 2 2 3 7" xfId="4128"/>
    <cellStyle name="Comma 2 2 2 3 7 2" xfId="20598"/>
    <cellStyle name="Comma 2 2 2 3 7 2 2" xfId="51893"/>
    <cellStyle name="Comma 2 2 2 3 7 3" xfId="14010"/>
    <cellStyle name="Comma 2 2 2 3 7 3 2" xfId="45305"/>
    <cellStyle name="Comma 2 2 2 3 7 4" xfId="35423"/>
    <cellStyle name="Comma 2 2 2 3 8" xfId="7422"/>
    <cellStyle name="Comma 2 2 2 3 8 2" xfId="23892"/>
    <cellStyle name="Comma 2 2 2 3 8 2 2" xfId="55187"/>
    <cellStyle name="Comma 2 2 2 3 8 3" xfId="38717"/>
    <cellStyle name="Comma 2 2 2 3 9" xfId="17304"/>
    <cellStyle name="Comma 2 2 2 3 9 2" xfId="48599"/>
    <cellStyle name="Comma 2 2 2 4" xfId="532"/>
    <cellStyle name="Comma 2 2 2 4 10" xfId="10723"/>
    <cellStyle name="Comma 2 2 2 4 10 2" xfId="42018"/>
    <cellStyle name="Comma 2 2 2 4 11" xfId="27194"/>
    <cellStyle name="Comma 2 2 2 4 11 2" xfId="32135"/>
    <cellStyle name="Comma 2 2 2 4 12" xfId="28841"/>
    <cellStyle name="Comma 2 2 2 4 2" xfId="533"/>
    <cellStyle name="Comma 2 2 2 4 2 2" xfId="534"/>
    <cellStyle name="Comma 2 2 2 4 2 2 2" xfId="2489"/>
    <cellStyle name="Comma 2 2 2 4 2 2 2 2" xfId="5784"/>
    <cellStyle name="Comma 2 2 2 4 2 2 2 2 2" xfId="22254"/>
    <cellStyle name="Comma 2 2 2 4 2 2 2 2 2 2" xfId="53549"/>
    <cellStyle name="Comma 2 2 2 4 2 2 2 2 3" xfId="15666"/>
    <cellStyle name="Comma 2 2 2 4 2 2 2 2 3 2" xfId="46961"/>
    <cellStyle name="Comma 2 2 2 4 2 2 2 2 4" xfId="37079"/>
    <cellStyle name="Comma 2 2 2 4 2 2 2 3" xfId="9078"/>
    <cellStyle name="Comma 2 2 2 4 2 2 2 3 2" xfId="25548"/>
    <cellStyle name="Comma 2 2 2 4 2 2 2 3 2 2" xfId="56843"/>
    <cellStyle name="Comma 2 2 2 4 2 2 2 3 3" xfId="40373"/>
    <cellStyle name="Comma 2 2 2 4 2 2 2 4" xfId="18960"/>
    <cellStyle name="Comma 2 2 2 4 2 2 2 4 2" xfId="50255"/>
    <cellStyle name="Comma 2 2 2 4 2 2 2 5" xfId="12372"/>
    <cellStyle name="Comma 2 2 2 4 2 2 2 5 2" xfId="43667"/>
    <cellStyle name="Comma 2 2 2 4 2 2 2 6" xfId="33785"/>
    <cellStyle name="Comma 2 2 2 4 2 2 2 7" xfId="30490"/>
    <cellStyle name="Comma 2 2 2 4 2 2 3" xfId="4137"/>
    <cellStyle name="Comma 2 2 2 4 2 2 3 2" xfId="20607"/>
    <cellStyle name="Comma 2 2 2 4 2 2 3 2 2" xfId="51902"/>
    <cellStyle name="Comma 2 2 2 4 2 2 3 3" xfId="14019"/>
    <cellStyle name="Comma 2 2 2 4 2 2 3 3 2" xfId="45314"/>
    <cellStyle name="Comma 2 2 2 4 2 2 3 4" xfId="35432"/>
    <cellStyle name="Comma 2 2 2 4 2 2 4" xfId="7431"/>
    <cellStyle name="Comma 2 2 2 4 2 2 4 2" xfId="23901"/>
    <cellStyle name="Comma 2 2 2 4 2 2 4 2 2" xfId="55196"/>
    <cellStyle name="Comma 2 2 2 4 2 2 4 3" xfId="38726"/>
    <cellStyle name="Comma 2 2 2 4 2 2 5" xfId="17313"/>
    <cellStyle name="Comma 2 2 2 4 2 2 5 2" xfId="48608"/>
    <cellStyle name="Comma 2 2 2 4 2 2 6" xfId="10725"/>
    <cellStyle name="Comma 2 2 2 4 2 2 6 2" xfId="42020"/>
    <cellStyle name="Comma 2 2 2 4 2 2 7" xfId="27196"/>
    <cellStyle name="Comma 2 2 2 4 2 2 7 2" xfId="32137"/>
    <cellStyle name="Comma 2 2 2 4 2 2 8" xfId="28843"/>
    <cellStyle name="Comma 2 2 2 4 2 3" xfId="2488"/>
    <cellStyle name="Comma 2 2 2 4 2 3 2" xfId="5783"/>
    <cellStyle name="Comma 2 2 2 4 2 3 2 2" xfId="22253"/>
    <cellStyle name="Comma 2 2 2 4 2 3 2 2 2" xfId="53548"/>
    <cellStyle name="Comma 2 2 2 4 2 3 2 3" xfId="15665"/>
    <cellStyle name="Comma 2 2 2 4 2 3 2 3 2" xfId="46960"/>
    <cellStyle name="Comma 2 2 2 4 2 3 2 4" xfId="37078"/>
    <cellStyle name="Comma 2 2 2 4 2 3 3" xfId="9077"/>
    <cellStyle name="Comma 2 2 2 4 2 3 3 2" xfId="25547"/>
    <cellStyle name="Comma 2 2 2 4 2 3 3 2 2" xfId="56842"/>
    <cellStyle name="Comma 2 2 2 4 2 3 3 3" xfId="40372"/>
    <cellStyle name="Comma 2 2 2 4 2 3 4" xfId="18959"/>
    <cellStyle name="Comma 2 2 2 4 2 3 4 2" xfId="50254"/>
    <cellStyle name="Comma 2 2 2 4 2 3 5" xfId="12371"/>
    <cellStyle name="Comma 2 2 2 4 2 3 5 2" xfId="43666"/>
    <cellStyle name="Comma 2 2 2 4 2 3 6" xfId="33784"/>
    <cellStyle name="Comma 2 2 2 4 2 3 7" xfId="30489"/>
    <cellStyle name="Comma 2 2 2 4 2 4" xfId="4136"/>
    <cellStyle name="Comma 2 2 2 4 2 4 2" xfId="20606"/>
    <cellStyle name="Comma 2 2 2 4 2 4 2 2" xfId="51901"/>
    <cellStyle name="Comma 2 2 2 4 2 4 3" xfId="14018"/>
    <cellStyle name="Comma 2 2 2 4 2 4 3 2" xfId="45313"/>
    <cellStyle name="Comma 2 2 2 4 2 4 4" xfId="35431"/>
    <cellStyle name="Comma 2 2 2 4 2 5" xfId="7430"/>
    <cellStyle name="Comma 2 2 2 4 2 5 2" xfId="23900"/>
    <cellStyle name="Comma 2 2 2 4 2 5 2 2" xfId="55195"/>
    <cellStyle name="Comma 2 2 2 4 2 5 3" xfId="38725"/>
    <cellStyle name="Comma 2 2 2 4 2 6" xfId="17312"/>
    <cellStyle name="Comma 2 2 2 4 2 6 2" xfId="48607"/>
    <cellStyle name="Comma 2 2 2 4 2 7" xfId="10724"/>
    <cellStyle name="Comma 2 2 2 4 2 7 2" xfId="42019"/>
    <cellStyle name="Comma 2 2 2 4 2 8" xfId="27195"/>
    <cellStyle name="Comma 2 2 2 4 2 8 2" xfId="32136"/>
    <cellStyle name="Comma 2 2 2 4 2 9" xfId="28842"/>
    <cellStyle name="Comma 2 2 2 4 3" xfId="535"/>
    <cellStyle name="Comma 2 2 2 4 3 2" xfId="536"/>
    <cellStyle name="Comma 2 2 2 4 3 2 2" xfId="2491"/>
    <cellStyle name="Comma 2 2 2 4 3 2 2 2" xfId="5786"/>
    <cellStyle name="Comma 2 2 2 4 3 2 2 2 2" xfId="22256"/>
    <cellStyle name="Comma 2 2 2 4 3 2 2 2 2 2" xfId="53551"/>
    <cellStyle name="Comma 2 2 2 4 3 2 2 2 3" xfId="15668"/>
    <cellStyle name="Comma 2 2 2 4 3 2 2 2 3 2" xfId="46963"/>
    <cellStyle name="Comma 2 2 2 4 3 2 2 2 4" xfId="37081"/>
    <cellStyle name="Comma 2 2 2 4 3 2 2 3" xfId="9080"/>
    <cellStyle name="Comma 2 2 2 4 3 2 2 3 2" xfId="25550"/>
    <cellStyle name="Comma 2 2 2 4 3 2 2 3 2 2" xfId="56845"/>
    <cellStyle name="Comma 2 2 2 4 3 2 2 3 3" xfId="40375"/>
    <cellStyle name="Comma 2 2 2 4 3 2 2 4" xfId="18962"/>
    <cellStyle name="Comma 2 2 2 4 3 2 2 4 2" xfId="50257"/>
    <cellStyle name="Comma 2 2 2 4 3 2 2 5" xfId="12374"/>
    <cellStyle name="Comma 2 2 2 4 3 2 2 5 2" xfId="43669"/>
    <cellStyle name="Comma 2 2 2 4 3 2 2 6" xfId="33787"/>
    <cellStyle name="Comma 2 2 2 4 3 2 2 7" xfId="30492"/>
    <cellStyle name="Comma 2 2 2 4 3 2 3" xfId="4139"/>
    <cellStyle name="Comma 2 2 2 4 3 2 3 2" xfId="20609"/>
    <cellStyle name="Comma 2 2 2 4 3 2 3 2 2" xfId="51904"/>
    <cellStyle name="Comma 2 2 2 4 3 2 3 3" xfId="14021"/>
    <cellStyle name="Comma 2 2 2 4 3 2 3 3 2" xfId="45316"/>
    <cellStyle name="Comma 2 2 2 4 3 2 3 4" xfId="35434"/>
    <cellStyle name="Comma 2 2 2 4 3 2 4" xfId="7433"/>
    <cellStyle name="Comma 2 2 2 4 3 2 4 2" xfId="23903"/>
    <cellStyle name="Comma 2 2 2 4 3 2 4 2 2" xfId="55198"/>
    <cellStyle name="Comma 2 2 2 4 3 2 4 3" xfId="38728"/>
    <cellStyle name="Comma 2 2 2 4 3 2 5" xfId="17315"/>
    <cellStyle name="Comma 2 2 2 4 3 2 5 2" xfId="48610"/>
    <cellStyle name="Comma 2 2 2 4 3 2 6" xfId="10727"/>
    <cellStyle name="Comma 2 2 2 4 3 2 6 2" xfId="42022"/>
    <cellStyle name="Comma 2 2 2 4 3 2 7" xfId="27198"/>
    <cellStyle name="Comma 2 2 2 4 3 2 7 2" xfId="32139"/>
    <cellStyle name="Comma 2 2 2 4 3 2 8" xfId="28845"/>
    <cellStyle name="Comma 2 2 2 4 3 3" xfId="2490"/>
    <cellStyle name="Comma 2 2 2 4 3 3 2" xfId="5785"/>
    <cellStyle name="Comma 2 2 2 4 3 3 2 2" xfId="22255"/>
    <cellStyle name="Comma 2 2 2 4 3 3 2 2 2" xfId="53550"/>
    <cellStyle name="Comma 2 2 2 4 3 3 2 3" xfId="15667"/>
    <cellStyle name="Comma 2 2 2 4 3 3 2 3 2" xfId="46962"/>
    <cellStyle name="Comma 2 2 2 4 3 3 2 4" xfId="37080"/>
    <cellStyle name="Comma 2 2 2 4 3 3 3" xfId="9079"/>
    <cellStyle name="Comma 2 2 2 4 3 3 3 2" xfId="25549"/>
    <cellStyle name="Comma 2 2 2 4 3 3 3 2 2" xfId="56844"/>
    <cellStyle name="Comma 2 2 2 4 3 3 3 3" xfId="40374"/>
    <cellStyle name="Comma 2 2 2 4 3 3 4" xfId="18961"/>
    <cellStyle name="Comma 2 2 2 4 3 3 4 2" xfId="50256"/>
    <cellStyle name="Comma 2 2 2 4 3 3 5" xfId="12373"/>
    <cellStyle name="Comma 2 2 2 4 3 3 5 2" xfId="43668"/>
    <cellStyle name="Comma 2 2 2 4 3 3 6" xfId="33786"/>
    <cellStyle name="Comma 2 2 2 4 3 3 7" xfId="30491"/>
    <cellStyle name="Comma 2 2 2 4 3 4" xfId="4138"/>
    <cellStyle name="Comma 2 2 2 4 3 4 2" xfId="20608"/>
    <cellStyle name="Comma 2 2 2 4 3 4 2 2" xfId="51903"/>
    <cellStyle name="Comma 2 2 2 4 3 4 3" xfId="14020"/>
    <cellStyle name="Comma 2 2 2 4 3 4 3 2" xfId="45315"/>
    <cellStyle name="Comma 2 2 2 4 3 4 4" xfId="35433"/>
    <cellStyle name="Comma 2 2 2 4 3 5" xfId="7432"/>
    <cellStyle name="Comma 2 2 2 4 3 5 2" xfId="23902"/>
    <cellStyle name="Comma 2 2 2 4 3 5 2 2" xfId="55197"/>
    <cellStyle name="Comma 2 2 2 4 3 5 3" xfId="38727"/>
    <cellStyle name="Comma 2 2 2 4 3 6" xfId="17314"/>
    <cellStyle name="Comma 2 2 2 4 3 6 2" xfId="48609"/>
    <cellStyle name="Comma 2 2 2 4 3 7" xfId="10726"/>
    <cellStyle name="Comma 2 2 2 4 3 7 2" xfId="42021"/>
    <cellStyle name="Comma 2 2 2 4 3 8" xfId="27197"/>
    <cellStyle name="Comma 2 2 2 4 3 8 2" xfId="32138"/>
    <cellStyle name="Comma 2 2 2 4 3 9" xfId="28844"/>
    <cellStyle name="Comma 2 2 2 4 4" xfId="537"/>
    <cellStyle name="Comma 2 2 2 4 4 2" xfId="2492"/>
    <cellStyle name="Comma 2 2 2 4 4 2 2" xfId="5787"/>
    <cellStyle name="Comma 2 2 2 4 4 2 2 2" xfId="22257"/>
    <cellStyle name="Comma 2 2 2 4 4 2 2 2 2" xfId="53552"/>
    <cellStyle name="Comma 2 2 2 4 4 2 2 3" xfId="15669"/>
    <cellStyle name="Comma 2 2 2 4 4 2 2 3 2" xfId="46964"/>
    <cellStyle name="Comma 2 2 2 4 4 2 2 4" xfId="37082"/>
    <cellStyle name="Comma 2 2 2 4 4 2 3" xfId="9081"/>
    <cellStyle name="Comma 2 2 2 4 4 2 3 2" xfId="25551"/>
    <cellStyle name="Comma 2 2 2 4 4 2 3 2 2" xfId="56846"/>
    <cellStyle name="Comma 2 2 2 4 4 2 3 3" xfId="40376"/>
    <cellStyle name="Comma 2 2 2 4 4 2 4" xfId="18963"/>
    <cellStyle name="Comma 2 2 2 4 4 2 4 2" xfId="50258"/>
    <cellStyle name="Comma 2 2 2 4 4 2 5" xfId="12375"/>
    <cellStyle name="Comma 2 2 2 4 4 2 5 2" xfId="43670"/>
    <cellStyle name="Comma 2 2 2 4 4 2 6" xfId="33788"/>
    <cellStyle name="Comma 2 2 2 4 4 2 7" xfId="30493"/>
    <cellStyle name="Comma 2 2 2 4 4 3" xfId="4140"/>
    <cellStyle name="Comma 2 2 2 4 4 3 2" xfId="20610"/>
    <cellStyle name="Comma 2 2 2 4 4 3 2 2" xfId="51905"/>
    <cellStyle name="Comma 2 2 2 4 4 3 3" xfId="14022"/>
    <cellStyle name="Comma 2 2 2 4 4 3 3 2" xfId="45317"/>
    <cellStyle name="Comma 2 2 2 4 4 3 4" xfId="35435"/>
    <cellStyle name="Comma 2 2 2 4 4 4" xfId="7434"/>
    <cellStyle name="Comma 2 2 2 4 4 4 2" xfId="23904"/>
    <cellStyle name="Comma 2 2 2 4 4 4 2 2" xfId="55199"/>
    <cellStyle name="Comma 2 2 2 4 4 4 3" xfId="38729"/>
    <cellStyle name="Comma 2 2 2 4 4 5" xfId="17316"/>
    <cellStyle name="Comma 2 2 2 4 4 5 2" xfId="48611"/>
    <cellStyle name="Comma 2 2 2 4 4 6" xfId="10728"/>
    <cellStyle name="Comma 2 2 2 4 4 6 2" xfId="42023"/>
    <cellStyle name="Comma 2 2 2 4 4 7" xfId="27199"/>
    <cellStyle name="Comma 2 2 2 4 4 7 2" xfId="32140"/>
    <cellStyle name="Comma 2 2 2 4 4 8" xfId="28846"/>
    <cellStyle name="Comma 2 2 2 4 5" xfId="538"/>
    <cellStyle name="Comma 2 2 2 4 5 2" xfId="2493"/>
    <cellStyle name="Comma 2 2 2 4 5 2 2" xfId="5788"/>
    <cellStyle name="Comma 2 2 2 4 5 2 2 2" xfId="22258"/>
    <cellStyle name="Comma 2 2 2 4 5 2 2 2 2" xfId="53553"/>
    <cellStyle name="Comma 2 2 2 4 5 2 2 3" xfId="15670"/>
    <cellStyle name="Comma 2 2 2 4 5 2 2 3 2" xfId="46965"/>
    <cellStyle name="Comma 2 2 2 4 5 2 2 4" xfId="37083"/>
    <cellStyle name="Comma 2 2 2 4 5 2 3" xfId="9082"/>
    <cellStyle name="Comma 2 2 2 4 5 2 3 2" xfId="25552"/>
    <cellStyle name="Comma 2 2 2 4 5 2 3 2 2" xfId="56847"/>
    <cellStyle name="Comma 2 2 2 4 5 2 3 3" xfId="40377"/>
    <cellStyle name="Comma 2 2 2 4 5 2 4" xfId="18964"/>
    <cellStyle name="Comma 2 2 2 4 5 2 4 2" xfId="50259"/>
    <cellStyle name="Comma 2 2 2 4 5 2 5" xfId="12376"/>
    <cellStyle name="Comma 2 2 2 4 5 2 5 2" xfId="43671"/>
    <cellStyle name="Comma 2 2 2 4 5 2 6" xfId="33789"/>
    <cellStyle name="Comma 2 2 2 4 5 2 7" xfId="30494"/>
    <cellStyle name="Comma 2 2 2 4 5 3" xfId="4141"/>
    <cellStyle name="Comma 2 2 2 4 5 3 2" xfId="20611"/>
    <cellStyle name="Comma 2 2 2 4 5 3 2 2" xfId="51906"/>
    <cellStyle name="Comma 2 2 2 4 5 3 3" xfId="14023"/>
    <cellStyle name="Comma 2 2 2 4 5 3 3 2" xfId="45318"/>
    <cellStyle name="Comma 2 2 2 4 5 3 4" xfId="35436"/>
    <cellStyle name="Comma 2 2 2 4 5 4" xfId="7435"/>
    <cellStyle name="Comma 2 2 2 4 5 4 2" xfId="23905"/>
    <cellStyle name="Comma 2 2 2 4 5 4 2 2" xfId="55200"/>
    <cellStyle name="Comma 2 2 2 4 5 4 3" xfId="38730"/>
    <cellStyle name="Comma 2 2 2 4 5 5" xfId="17317"/>
    <cellStyle name="Comma 2 2 2 4 5 5 2" xfId="48612"/>
    <cellStyle name="Comma 2 2 2 4 5 6" xfId="10729"/>
    <cellStyle name="Comma 2 2 2 4 5 6 2" xfId="42024"/>
    <cellStyle name="Comma 2 2 2 4 5 7" xfId="27200"/>
    <cellStyle name="Comma 2 2 2 4 5 7 2" xfId="32141"/>
    <cellStyle name="Comma 2 2 2 4 5 8" xfId="28847"/>
    <cellStyle name="Comma 2 2 2 4 6" xfId="2487"/>
    <cellStyle name="Comma 2 2 2 4 6 2" xfId="5782"/>
    <cellStyle name="Comma 2 2 2 4 6 2 2" xfId="22252"/>
    <cellStyle name="Comma 2 2 2 4 6 2 2 2" xfId="53547"/>
    <cellStyle name="Comma 2 2 2 4 6 2 3" xfId="15664"/>
    <cellStyle name="Comma 2 2 2 4 6 2 3 2" xfId="46959"/>
    <cellStyle name="Comma 2 2 2 4 6 2 4" xfId="37077"/>
    <cellStyle name="Comma 2 2 2 4 6 3" xfId="9076"/>
    <cellStyle name="Comma 2 2 2 4 6 3 2" xfId="25546"/>
    <cellStyle name="Comma 2 2 2 4 6 3 2 2" xfId="56841"/>
    <cellStyle name="Comma 2 2 2 4 6 3 3" xfId="40371"/>
    <cellStyle name="Comma 2 2 2 4 6 4" xfId="18958"/>
    <cellStyle name="Comma 2 2 2 4 6 4 2" xfId="50253"/>
    <cellStyle name="Comma 2 2 2 4 6 5" xfId="12370"/>
    <cellStyle name="Comma 2 2 2 4 6 5 2" xfId="43665"/>
    <cellStyle name="Comma 2 2 2 4 6 6" xfId="33783"/>
    <cellStyle name="Comma 2 2 2 4 6 7" xfId="30488"/>
    <cellStyle name="Comma 2 2 2 4 7" xfId="4135"/>
    <cellStyle name="Comma 2 2 2 4 7 2" xfId="20605"/>
    <cellStyle name="Comma 2 2 2 4 7 2 2" xfId="51900"/>
    <cellStyle name="Comma 2 2 2 4 7 3" xfId="14017"/>
    <cellStyle name="Comma 2 2 2 4 7 3 2" xfId="45312"/>
    <cellStyle name="Comma 2 2 2 4 7 4" xfId="35430"/>
    <cellStyle name="Comma 2 2 2 4 8" xfId="7429"/>
    <cellStyle name="Comma 2 2 2 4 8 2" xfId="23899"/>
    <cellStyle name="Comma 2 2 2 4 8 2 2" xfId="55194"/>
    <cellStyle name="Comma 2 2 2 4 8 3" xfId="38724"/>
    <cellStyle name="Comma 2 2 2 4 9" xfId="17311"/>
    <cellStyle name="Comma 2 2 2 4 9 2" xfId="48606"/>
    <cellStyle name="Comma 2 2 2 5" xfId="539"/>
    <cellStyle name="Comma 2 2 2 5 2" xfId="540"/>
    <cellStyle name="Comma 2 2 2 5 2 2" xfId="2495"/>
    <cellStyle name="Comma 2 2 2 5 2 2 2" xfId="5790"/>
    <cellStyle name="Comma 2 2 2 5 2 2 2 2" xfId="22260"/>
    <cellStyle name="Comma 2 2 2 5 2 2 2 2 2" xfId="53555"/>
    <cellStyle name="Comma 2 2 2 5 2 2 2 3" xfId="15672"/>
    <cellStyle name="Comma 2 2 2 5 2 2 2 3 2" xfId="46967"/>
    <cellStyle name="Comma 2 2 2 5 2 2 2 4" xfId="37085"/>
    <cellStyle name="Comma 2 2 2 5 2 2 3" xfId="9084"/>
    <cellStyle name="Comma 2 2 2 5 2 2 3 2" xfId="25554"/>
    <cellStyle name="Comma 2 2 2 5 2 2 3 2 2" xfId="56849"/>
    <cellStyle name="Comma 2 2 2 5 2 2 3 3" xfId="40379"/>
    <cellStyle name="Comma 2 2 2 5 2 2 4" xfId="18966"/>
    <cellStyle name="Comma 2 2 2 5 2 2 4 2" xfId="50261"/>
    <cellStyle name="Comma 2 2 2 5 2 2 5" xfId="12378"/>
    <cellStyle name="Comma 2 2 2 5 2 2 5 2" xfId="43673"/>
    <cellStyle name="Comma 2 2 2 5 2 2 6" xfId="33791"/>
    <cellStyle name="Comma 2 2 2 5 2 2 7" xfId="30496"/>
    <cellStyle name="Comma 2 2 2 5 2 3" xfId="4143"/>
    <cellStyle name="Comma 2 2 2 5 2 3 2" xfId="20613"/>
    <cellStyle name="Comma 2 2 2 5 2 3 2 2" xfId="51908"/>
    <cellStyle name="Comma 2 2 2 5 2 3 3" xfId="14025"/>
    <cellStyle name="Comma 2 2 2 5 2 3 3 2" xfId="45320"/>
    <cellStyle name="Comma 2 2 2 5 2 3 4" xfId="35438"/>
    <cellStyle name="Comma 2 2 2 5 2 4" xfId="7437"/>
    <cellStyle name="Comma 2 2 2 5 2 4 2" xfId="23907"/>
    <cellStyle name="Comma 2 2 2 5 2 4 2 2" xfId="55202"/>
    <cellStyle name="Comma 2 2 2 5 2 4 3" xfId="38732"/>
    <cellStyle name="Comma 2 2 2 5 2 5" xfId="17319"/>
    <cellStyle name="Comma 2 2 2 5 2 5 2" xfId="48614"/>
    <cellStyle name="Comma 2 2 2 5 2 6" xfId="10731"/>
    <cellStyle name="Comma 2 2 2 5 2 6 2" xfId="42026"/>
    <cellStyle name="Comma 2 2 2 5 2 7" xfId="27202"/>
    <cellStyle name="Comma 2 2 2 5 2 7 2" xfId="32143"/>
    <cellStyle name="Comma 2 2 2 5 2 8" xfId="28849"/>
    <cellStyle name="Comma 2 2 2 5 3" xfId="2494"/>
    <cellStyle name="Comma 2 2 2 5 3 2" xfId="5789"/>
    <cellStyle name="Comma 2 2 2 5 3 2 2" xfId="22259"/>
    <cellStyle name="Comma 2 2 2 5 3 2 2 2" xfId="53554"/>
    <cellStyle name="Comma 2 2 2 5 3 2 3" xfId="15671"/>
    <cellStyle name="Comma 2 2 2 5 3 2 3 2" xfId="46966"/>
    <cellStyle name="Comma 2 2 2 5 3 2 4" xfId="37084"/>
    <cellStyle name="Comma 2 2 2 5 3 3" xfId="9083"/>
    <cellStyle name="Comma 2 2 2 5 3 3 2" xfId="25553"/>
    <cellStyle name="Comma 2 2 2 5 3 3 2 2" xfId="56848"/>
    <cellStyle name="Comma 2 2 2 5 3 3 3" xfId="40378"/>
    <cellStyle name="Comma 2 2 2 5 3 4" xfId="18965"/>
    <cellStyle name="Comma 2 2 2 5 3 4 2" xfId="50260"/>
    <cellStyle name="Comma 2 2 2 5 3 5" xfId="12377"/>
    <cellStyle name="Comma 2 2 2 5 3 5 2" xfId="43672"/>
    <cellStyle name="Comma 2 2 2 5 3 6" xfId="33790"/>
    <cellStyle name="Comma 2 2 2 5 3 7" xfId="30495"/>
    <cellStyle name="Comma 2 2 2 5 4" xfId="4142"/>
    <cellStyle name="Comma 2 2 2 5 4 2" xfId="20612"/>
    <cellStyle name="Comma 2 2 2 5 4 2 2" xfId="51907"/>
    <cellStyle name="Comma 2 2 2 5 4 3" xfId="14024"/>
    <cellStyle name="Comma 2 2 2 5 4 3 2" xfId="45319"/>
    <cellStyle name="Comma 2 2 2 5 4 4" xfId="35437"/>
    <cellStyle name="Comma 2 2 2 5 5" xfId="7436"/>
    <cellStyle name="Comma 2 2 2 5 5 2" xfId="23906"/>
    <cellStyle name="Comma 2 2 2 5 5 2 2" xfId="55201"/>
    <cellStyle name="Comma 2 2 2 5 5 3" xfId="38731"/>
    <cellStyle name="Comma 2 2 2 5 6" xfId="17318"/>
    <cellStyle name="Comma 2 2 2 5 6 2" xfId="48613"/>
    <cellStyle name="Comma 2 2 2 5 7" xfId="10730"/>
    <cellStyle name="Comma 2 2 2 5 7 2" xfId="42025"/>
    <cellStyle name="Comma 2 2 2 5 8" xfId="27201"/>
    <cellStyle name="Comma 2 2 2 5 8 2" xfId="32142"/>
    <cellStyle name="Comma 2 2 2 5 9" xfId="28848"/>
    <cellStyle name="Comma 2 2 2 6" xfId="541"/>
    <cellStyle name="Comma 2 2 2 6 2" xfId="542"/>
    <cellStyle name="Comma 2 2 2 6 2 2" xfId="2497"/>
    <cellStyle name="Comma 2 2 2 6 2 2 2" xfId="5792"/>
    <cellStyle name="Comma 2 2 2 6 2 2 2 2" xfId="22262"/>
    <cellStyle name="Comma 2 2 2 6 2 2 2 2 2" xfId="53557"/>
    <cellStyle name="Comma 2 2 2 6 2 2 2 3" xfId="15674"/>
    <cellStyle name="Comma 2 2 2 6 2 2 2 3 2" xfId="46969"/>
    <cellStyle name="Comma 2 2 2 6 2 2 2 4" xfId="37087"/>
    <cellStyle name="Comma 2 2 2 6 2 2 3" xfId="9086"/>
    <cellStyle name="Comma 2 2 2 6 2 2 3 2" xfId="25556"/>
    <cellStyle name="Comma 2 2 2 6 2 2 3 2 2" xfId="56851"/>
    <cellStyle name="Comma 2 2 2 6 2 2 3 3" xfId="40381"/>
    <cellStyle name="Comma 2 2 2 6 2 2 4" xfId="18968"/>
    <cellStyle name="Comma 2 2 2 6 2 2 4 2" xfId="50263"/>
    <cellStyle name="Comma 2 2 2 6 2 2 5" xfId="12380"/>
    <cellStyle name="Comma 2 2 2 6 2 2 5 2" xfId="43675"/>
    <cellStyle name="Comma 2 2 2 6 2 2 6" xfId="33793"/>
    <cellStyle name="Comma 2 2 2 6 2 2 7" xfId="30498"/>
    <cellStyle name="Comma 2 2 2 6 2 3" xfId="4145"/>
    <cellStyle name="Comma 2 2 2 6 2 3 2" xfId="20615"/>
    <cellStyle name="Comma 2 2 2 6 2 3 2 2" xfId="51910"/>
    <cellStyle name="Comma 2 2 2 6 2 3 3" xfId="14027"/>
    <cellStyle name="Comma 2 2 2 6 2 3 3 2" xfId="45322"/>
    <cellStyle name="Comma 2 2 2 6 2 3 4" xfId="35440"/>
    <cellStyle name="Comma 2 2 2 6 2 4" xfId="7439"/>
    <cellStyle name="Comma 2 2 2 6 2 4 2" xfId="23909"/>
    <cellStyle name="Comma 2 2 2 6 2 4 2 2" xfId="55204"/>
    <cellStyle name="Comma 2 2 2 6 2 4 3" xfId="38734"/>
    <cellStyle name="Comma 2 2 2 6 2 5" xfId="17321"/>
    <cellStyle name="Comma 2 2 2 6 2 5 2" xfId="48616"/>
    <cellStyle name="Comma 2 2 2 6 2 6" xfId="10733"/>
    <cellStyle name="Comma 2 2 2 6 2 6 2" xfId="42028"/>
    <cellStyle name="Comma 2 2 2 6 2 7" xfId="27204"/>
    <cellStyle name="Comma 2 2 2 6 2 7 2" xfId="32145"/>
    <cellStyle name="Comma 2 2 2 6 2 8" xfId="28851"/>
    <cellStyle name="Comma 2 2 2 6 3" xfId="2496"/>
    <cellStyle name="Comma 2 2 2 6 3 2" xfId="5791"/>
    <cellStyle name="Comma 2 2 2 6 3 2 2" xfId="22261"/>
    <cellStyle name="Comma 2 2 2 6 3 2 2 2" xfId="53556"/>
    <cellStyle name="Comma 2 2 2 6 3 2 3" xfId="15673"/>
    <cellStyle name="Comma 2 2 2 6 3 2 3 2" xfId="46968"/>
    <cellStyle name="Comma 2 2 2 6 3 2 4" xfId="37086"/>
    <cellStyle name="Comma 2 2 2 6 3 3" xfId="9085"/>
    <cellStyle name="Comma 2 2 2 6 3 3 2" xfId="25555"/>
    <cellStyle name="Comma 2 2 2 6 3 3 2 2" xfId="56850"/>
    <cellStyle name="Comma 2 2 2 6 3 3 3" xfId="40380"/>
    <cellStyle name="Comma 2 2 2 6 3 4" xfId="18967"/>
    <cellStyle name="Comma 2 2 2 6 3 4 2" xfId="50262"/>
    <cellStyle name="Comma 2 2 2 6 3 5" xfId="12379"/>
    <cellStyle name="Comma 2 2 2 6 3 5 2" xfId="43674"/>
    <cellStyle name="Comma 2 2 2 6 3 6" xfId="33792"/>
    <cellStyle name="Comma 2 2 2 6 3 7" xfId="30497"/>
    <cellStyle name="Comma 2 2 2 6 4" xfId="4144"/>
    <cellStyle name="Comma 2 2 2 6 4 2" xfId="20614"/>
    <cellStyle name="Comma 2 2 2 6 4 2 2" xfId="51909"/>
    <cellStyle name="Comma 2 2 2 6 4 3" xfId="14026"/>
    <cellStyle name="Comma 2 2 2 6 4 3 2" xfId="45321"/>
    <cellStyle name="Comma 2 2 2 6 4 4" xfId="35439"/>
    <cellStyle name="Comma 2 2 2 6 5" xfId="7438"/>
    <cellStyle name="Comma 2 2 2 6 5 2" xfId="23908"/>
    <cellStyle name="Comma 2 2 2 6 5 2 2" xfId="55203"/>
    <cellStyle name="Comma 2 2 2 6 5 3" xfId="38733"/>
    <cellStyle name="Comma 2 2 2 6 6" xfId="17320"/>
    <cellStyle name="Comma 2 2 2 6 6 2" xfId="48615"/>
    <cellStyle name="Comma 2 2 2 6 7" xfId="10732"/>
    <cellStyle name="Comma 2 2 2 6 7 2" xfId="42027"/>
    <cellStyle name="Comma 2 2 2 6 8" xfId="27203"/>
    <cellStyle name="Comma 2 2 2 6 8 2" xfId="32144"/>
    <cellStyle name="Comma 2 2 2 6 9" xfId="28850"/>
    <cellStyle name="Comma 2 2 2 7" xfId="543"/>
    <cellStyle name="Comma 2 2 2 7 2" xfId="2498"/>
    <cellStyle name="Comma 2 2 2 7 2 2" xfId="5793"/>
    <cellStyle name="Comma 2 2 2 7 2 2 2" xfId="22263"/>
    <cellStyle name="Comma 2 2 2 7 2 2 2 2" xfId="53558"/>
    <cellStyle name="Comma 2 2 2 7 2 2 3" xfId="15675"/>
    <cellStyle name="Comma 2 2 2 7 2 2 3 2" xfId="46970"/>
    <cellStyle name="Comma 2 2 2 7 2 2 4" xfId="37088"/>
    <cellStyle name="Comma 2 2 2 7 2 3" xfId="9087"/>
    <cellStyle name="Comma 2 2 2 7 2 3 2" xfId="25557"/>
    <cellStyle name="Comma 2 2 2 7 2 3 2 2" xfId="56852"/>
    <cellStyle name="Comma 2 2 2 7 2 3 3" xfId="40382"/>
    <cellStyle name="Comma 2 2 2 7 2 4" xfId="18969"/>
    <cellStyle name="Comma 2 2 2 7 2 4 2" xfId="50264"/>
    <cellStyle name="Comma 2 2 2 7 2 5" xfId="12381"/>
    <cellStyle name="Comma 2 2 2 7 2 5 2" xfId="43676"/>
    <cellStyle name="Comma 2 2 2 7 2 6" xfId="33794"/>
    <cellStyle name="Comma 2 2 2 7 2 7" xfId="30499"/>
    <cellStyle name="Comma 2 2 2 7 3" xfId="4146"/>
    <cellStyle name="Comma 2 2 2 7 3 2" xfId="20616"/>
    <cellStyle name="Comma 2 2 2 7 3 2 2" xfId="51911"/>
    <cellStyle name="Comma 2 2 2 7 3 3" xfId="14028"/>
    <cellStyle name="Comma 2 2 2 7 3 3 2" xfId="45323"/>
    <cellStyle name="Comma 2 2 2 7 3 4" xfId="35441"/>
    <cellStyle name="Comma 2 2 2 7 4" xfId="7440"/>
    <cellStyle name="Comma 2 2 2 7 4 2" xfId="23910"/>
    <cellStyle name="Comma 2 2 2 7 4 2 2" xfId="55205"/>
    <cellStyle name="Comma 2 2 2 7 4 3" xfId="38735"/>
    <cellStyle name="Comma 2 2 2 7 5" xfId="17322"/>
    <cellStyle name="Comma 2 2 2 7 5 2" xfId="48617"/>
    <cellStyle name="Comma 2 2 2 7 6" xfId="10734"/>
    <cellStyle name="Comma 2 2 2 7 6 2" xfId="42029"/>
    <cellStyle name="Comma 2 2 2 7 7" xfId="27205"/>
    <cellStyle name="Comma 2 2 2 7 7 2" xfId="32146"/>
    <cellStyle name="Comma 2 2 2 7 8" xfId="28852"/>
    <cellStyle name="Comma 2 2 2 8" xfId="544"/>
    <cellStyle name="Comma 2 2 2 8 2" xfId="2499"/>
    <cellStyle name="Comma 2 2 2 8 2 2" xfId="5794"/>
    <cellStyle name="Comma 2 2 2 8 2 2 2" xfId="22264"/>
    <cellStyle name="Comma 2 2 2 8 2 2 2 2" xfId="53559"/>
    <cellStyle name="Comma 2 2 2 8 2 2 3" xfId="15676"/>
    <cellStyle name="Comma 2 2 2 8 2 2 3 2" xfId="46971"/>
    <cellStyle name="Comma 2 2 2 8 2 2 4" xfId="37089"/>
    <cellStyle name="Comma 2 2 2 8 2 3" xfId="9088"/>
    <cellStyle name="Comma 2 2 2 8 2 3 2" xfId="25558"/>
    <cellStyle name="Comma 2 2 2 8 2 3 2 2" xfId="56853"/>
    <cellStyle name="Comma 2 2 2 8 2 3 3" xfId="40383"/>
    <cellStyle name="Comma 2 2 2 8 2 4" xfId="18970"/>
    <cellStyle name="Comma 2 2 2 8 2 4 2" xfId="50265"/>
    <cellStyle name="Comma 2 2 2 8 2 5" xfId="12382"/>
    <cellStyle name="Comma 2 2 2 8 2 5 2" xfId="43677"/>
    <cellStyle name="Comma 2 2 2 8 2 6" xfId="33795"/>
    <cellStyle name="Comma 2 2 2 8 2 7" xfId="30500"/>
    <cellStyle name="Comma 2 2 2 8 3" xfId="4147"/>
    <cellStyle name="Comma 2 2 2 8 3 2" xfId="20617"/>
    <cellStyle name="Comma 2 2 2 8 3 2 2" xfId="51912"/>
    <cellStyle name="Comma 2 2 2 8 3 3" xfId="14029"/>
    <cellStyle name="Comma 2 2 2 8 3 3 2" xfId="45324"/>
    <cellStyle name="Comma 2 2 2 8 3 4" xfId="35442"/>
    <cellStyle name="Comma 2 2 2 8 4" xfId="7441"/>
    <cellStyle name="Comma 2 2 2 8 4 2" xfId="23911"/>
    <cellStyle name="Comma 2 2 2 8 4 2 2" xfId="55206"/>
    <cellStyle name="Comma 2 2 2 8 4 3" xfId="38736"/>
    <cellStyle name="Comma 2 2 2 8 5" xfId="17323"/>
    <cellStyle name="Comma 2 2 2 8 5 2" xfId="48618"/>
    <cellStyle name="Comma 2 2 2 8 6" xfId="10735"/>
    <cellStyle name="Comma 2 2 2 8 6 2" xfId="42030"/>
    <cellStyle name="Comma 2 2 2 8 7" xfId="27206"/>
    <cellStyle name="Comma 2 2 2 8 7 2" xfId="32147"/>
    <cellStyle name="Comma 2 2 2 8 8" xfId="28853"/>
    <cellStyle name="Comma 2 2 2 9" xfId="2458"/>
    <cellStyle name="Comma 2 2 2 9 2" xfId="5753"/>
    <cellStyle name="Comma 2 2 2 9 2 2" xfId="22223"/>
    <cellStyle name="Comma 2 2 2 9 2 2 2" xfId="53518"/>
    <cellStyle name="Comma 2 2 2 9 2 3" xfId="15635"/>
    <cellStyle name="Comma 2 2 2 9 2 3 2" xfId="46930"/>
    <cellStyle name="Comma 2 2 2 9 2 4" xfId="37048"/>
    <cellStyle name="Comma 2 2 2 9 3" xfId="9047"/>
    <cellStyle name="Comma 2 2 2 9 3 2" xfId="25517"/>
    <cellStyle name="Comma 2 2 2 9 3 2 2" xfId="56812"/>
    <cellStyle name="Comma 2 2 2 9 3 3" xfId="40342"/>
    <cellStyle name="Comma 2 2 2 9 4" xfId="18929"/>
    <cellStyle name="Comma 2 2 2 9 4 2" xfId="50224"/>
    <cellStyle name="Comma 2 2 2 9 5" xfId="12341"/>
    <cellStyle name="Comma 2 2 2 9 5 2" xfId="43636"/>
    <cellStyle name="Comma 2 2 2 9 6" xfId="33754"/>
    <cellStyle name="Comma 2 2 2 9 7" xfId="30459"/>
    <cellStyle name="Comma 2 2 3" xfId="545"/>
    <cellStyle name="Comma 2 2 3 10" xfId="7442"/>
    <cellStyle name="Comma 2 2 3 10 2" xfId="23912"/>
    <cellStyle name="Comma 2 2 3 10 2 2" xfId="55207"/>
    <cellStyle name="Comma 2 2 3 10 3" xfId="38737"/>
    <cellStyle name="Comma 2 2 3 11" xfId="17324"/>
    <cellStyle name="Comma 2 2 3 11 2" xfId="48619"/>
    <cellStyle name="Comma 2 2 3 12" xfId="10736"/>
    <cellStyle name="Comma 2 2 3 12 2" xfId="42031"/>
    <cellStyle name="Comma 2 2 3 13" xfId="27207"/>
    <cellStyle name="Comma 2 2 3 13 2" xfId="32148"/>
    <cellStyle name="Comma 2 2 3 14" xfId="28854"/>
    <cellStyle name="Comma 2 2 3 2" xfId="546"/>
    <cellStyle name="Comma 2 2 3 2 10" xfId="10737"/>
    <cellStyle name="Comma 2 2 3 2 10 2" xfId="42032"/>
    <cellStyle name="Comma 2 2 3 2 11" xfId="27208"/>
    <cellStyle name="Comma 2 2 3 2 11 2" xfId="32149"/>
    <cellStyle name="Comma 2 2 3 2 12" xfId="28855"/>
    <cellStyle name="Comma 2 2 3 2 2" xfId="547"/>
    <cellStyle name="Comma 2 2 3 2 2 2" xfId="548"/>
    <cellStyle name="Comma 2 2 3 2 2 2 2" xfId="2503"/>
    <cellStyle name="Comma 2 2 3 2 2 2 2 2" xfId="5798"/>
    <cellStyle name="Comma 2 2 3 2 2 2 2 2 2" xfId="22268"/>
    <cellStyle name="Comma 2 2 3 2 2 2 2 2 2 2" xfId="53563"/>
    <cellStyle name="Comma 2 2 3 2 2 2 2 2 3" xfId="15680"/>
    <cellStyle name="Comma 2 2 3 2 2 2 2 2 3 2" xfId="46975"/>
    <cellStyle name="Comma 2 2 3 2 2 2 2 2 4" xfId="37093"/>
    <cellStyle name="Comma 2 2 3 2 2 2 2 3" xfId="9092"/>
    <cellStyle name="Comma 2 2 3 2 2 2 2 3 2" xfId="25562"/>
    <cellStyle name="Comma 2 2 3 2 2 2 2 3 2 2" xfId="56857"/>
    <cellStyle name="Comma 2 2 3 2 2 2 2 3 3" xfId="40387"/>
    <cellStyle name="Comma 2 2 3 2 2 2 2 4" xfId="18974"/>
    <cellStyle name="Comma 2 2 3 2 2 2 2 4 2" xfId="50269"/>
    <cellStyle name="Comma 2 2 3 2 2 2 2 5" xfId="12386"/>
    <cellStyle name="Comma 2 2 3 2 2 2 2 5 2" xfId="43681"/>
    <cellStyle name="Comma 2 2 3 2 2 2 2 6" xfId="33799"/>
    <cellStyle name="Comma 2 2 3 2 2 2 2 7" xfId="30504"/>
    <cellStyle name="Comma 2 2 3 2 2 2 3" xfId="4151"/>
    <cellStyle name="Comma 2 2 3 2 2 2 3 2" xfId="20621"/>
    <cellStyle name="Comma 2 2 3 2 2 2 3 2 2" xfId="51916"/>
    <cellStyle name="Comma 2 2 3 2 2 2 3 3" xfId="14033"/>
    <cellStyle name="Comma 2 2 3 2 2 2 3 3 2" xfId="45328"/>
    <cellStyle name="Comma 2 2 3 2 2 2 3 4" xfId="35446"/>
    <cellStyle name="Comma 2 2 3 2 2 2 4" xfId="7445"/>
    <cellStyle name="Comma 2 2 3 2 2 2 4 2" xfId="23915"/>
    <cellStyle name="Comma 2 2 3 2 2 2 4 2 2" xfId="55210"/>
    <cellStyle name="Comma 2 2 3 2 2 2 4 3" xfId="38740"/>
    <cellStyle name="Comma 2 2 3 2 2 2 5" xfId="17327"/>
    <cellStyle name="Comma 2 2 3 2 2 2 5 2" xfId="48622"/>
    <cellStyle name="Comma 2 2 3 2 2 2 6" xfId="10739"/>
    <cellStyle name="Comma 2 2 3 2 2 2 6 2" xfId="42034"/>
    <cellStyle name="Comma 2 2 3 2 2 2 7" xfId="27210"/>
    <cellStyle name="Comma 2 2 3 2 2 2 7 2" xfId="32151"/>
    <cellStyle name="Comma 2 2 3 2 2 2 8" xfId="28857"/>
    <cellStyle name="Comma 2 2 3 2 2 3" xfId="2502"/>
    <cellStyle name="Comma 2 2 3 2 2 3 2" xfId="5797"/>
    <cellStyle name="Comma 2 2 3 2 2 3 2 2" xfId="22267"/>
    <cellStyle name="Comma 2 2 3 2 2 3 2 2 2" xfId="53562"/>
    <cellStyle name="Comma 2 2 3 2 2 3 2 3" xfId="15679"/>
    <cellStyle name="Comma 2 2 3 2 2 3 2 3 2" xfId="46974"/>
    <cellStyle name="Comma 2 2 3 2 2 3 2 4" xfId="37092"/>
    <cellStyle name="Comma 2 2 3 2 2 3 3" xfId="9091"/>
    <cellStyle name="Comma 2 2 3 2 2 3 3 2" xfId="25561"/>
    <cellStyle name="Comma 2 2 3 2 2 3 3 2 2" xfId="56856"/>
    <cellStyle name="Comma 2 2 3 2 2 3 3 3" xfId="40386"/>
    <cellStyle name="Comma 2 2 3 2 2 3 4" xfId="18973"/>
    <cellStyle name="Comma 2 2 3 2 2 3 4 2" xfId="50268"/>
    <cellStyle name="Comma 2 2 3 2 2 3 5" xfId="12385"/>
    <cellStyle name="Comma 2 2 3 2 2 3 5 2" xfId="43680"/>
    <cellStyle name="Comma 2 2 3 2 2 3 6" xfId="33798"/>
    <cellStyle name="Comma 2 2 3 2 2 3 7" xfId="30503"/>
    <cellStyle name="Comma 2 2 3 2 2 4" xfId="4150"/>
    <cellStyle name="Comma 2 2 3 2 2 4 2" xfId="20620"/>
    <cellStyle name="Comma 2 2 3 2 2 4 2 2" xfId="51915"/>
    <cellStyle name="Comma 2 2 3 2 2 4 3" xfId="14032"/>
    <cellStyle name="Comma 2 2 3 2 2 4 3 2" xfId="45327"/>
    <cellStyle name="Comma 2 2 3 2 2 4 4" xfId="35445"/>
    <cellStyle name="Comma 2 2 3 2 2 5" xfId="7444"/>
    <cellStyle name="Comma 2 2 3 2 2 5 2" xfId="23914"/>
    <cellStyle name="Comma 2 2 3 2 2 5 2 2" xfId="55209"/>
    <cellStyle name="Comma 2 2 3 2 2 5 3" xfId="38739"/>
    <cellStyle name="Comma 2 2 3 2 2 6" xfId="17326"/>
    <cellStyle name="Comma 2 2 3 2 2 6 2" xfId="48621"/>
    <cellStyle name="Comma 2 2 3 2 2 7" xfId="10738"/>
    <cellStyle name="Comma 2 2 3 2 2 7 2" xfId="42033"/>
    <cellStyle name="Comma 2 2 3 2 2 8" xfId="27209"/>
    <cellStyle name="Comma 2 2 3 2 2 8 2" xfId="32150"/>
    <cellStyle name="Comma 2 2 3 2 2 9" xfId="28856"/>
    <cellStyle name="Comma 2 2 3 2 3" xfId="549"/>
    <cellStyle name="Comma 2 2 3 2 3 2" xfId="550"/>
    <cellStyle name="Comma 2 2 3 2 3 2 2" xfId="2505"/>
    <cellStyle name="Comma 2 2 3 2 3 2 2 2" xfId="5800"/>
    <cellStyle name="Comma 2 2 3 2 3 2 2 2 2" xfId="22270"/>
    <cellStyle name="Comma 2 2 3 2 3 2 2 2 2 2" xfId="53565"/>
    <cellStyle name="Comma 2 2 3 2 3 2 2 2 3" xfId="15682"/>
    <cellStyle name="Comma 2 2 3 2 3 2 2 2 3 2" xfId="46977"/>
    <cellStyle name="Comma 2 2 3 2 3 2 2 2 4" xfId="37095"/>
    <cellStyle name="Comma 2 2 3 2 3 2 2 3" xfId="9094"/>
    <cellStyle name="Comma 2 2 3 2 3 2 2 3 2" xfId="25564"/>
    <cellStyle name="Comma 2 2 3 2 3 2 2 3 2 2" xfId="56859"/>
    <cellStyle name="Comma 2 2 3 2 3 2 2 3 3" xfId="40389"/>
    <cellStyle name="Comma 2 2 3 2 3 2 2 4" xfId="18976"/>
    <cellStyle name="Comma 2 2 3 2 3 2 2 4 2" xfId="50271"/>
    <cellStyle name="Comma 2 2 3 2 3 2 2 5" xfId="12388"/>
    <cellStyle name="Comma 2 2 3 2 3 2 2 5 2" xfId="43683"/>
    <cellStyle name="Comma 2 2 3 2 3 2 2 6" xfId="33801"/>
    <cellStyle name="Comma 2 2 3 2 3 2 2 7" xfId="30506"/>
    <cellStyle name="Comma 2 2 3 2 3 2 3" xfId="4153"/>
    <cellStyle name="Comma 2 2 3 2 3 2 3 2" xfId="20623"/>
    <cellStyle name="Comma 2 2 3 2 3 2 3 2 2" xfId="51918"/>
    <cellStyle name="Comma 2 2 3 2 3 2 3 3" xfId="14035"/>
    <cellStyle name="Comma 2 2 3 2 3 2 3 3 2" xfId="45330"/>
    <cellStyle name="Comma 2 2 3 2 3 2 3 4" xfId="35448"/>
    <cellStyle name="Comma 2 2 3 2 3 2 4" xfId="7447"/>
    <cellStyle name="Comma 2 2 3 2 3 2 4 2" xfId="23917"/>
    <cellStyle name="Comma 2 2 3 2 3 2 4 2 2" xfId="55212"/>
    <cellStyle name="Comma 2 2 3 2 3 2 4 3" xfId="38742"/>
    <cellStyle name="Comma 2 2 3 2 3 2 5" xfId="17329"/>
    <cellStyle name="Comma 2 2 3 2 3 2 5 2" xfId="48624"/>
    <cellStyle name="Comma 2 2 3 2 3 2 6" xfId="10741"/>
    <cellStyle name="Comma 2 2 3 2 3 2 6 2" xfId="42036"/>
    <cellStyle name="Comma 2 2 3 2 3 2 7" xfId="27212"/>
    <cellStyle name="Comma 2 2 3 2 3 2 7 2" xfId="32153"/>
    <cellStyle name="Comma 2 2 3 2 3 2 8" xfId="28859"/>
    <cellStyle name="Comma 2 2 3 2 3 3" xfId="2504"/>
    <cellStyle name="Comma 2 2 3 2 3 3 2" xfId="5799"/>
    <cellStyle name="Comma 2 2 3 2 3 3 2 2" xfId="22269"/>
    <cellStyle name="Comma 2 2 3 2 3 3 2 2 2" xfId="53564"/>
    <cellStyle name="Comma 2 2 3 2 3 3 2 3" xfId="15681"/>
    <cellStyle name="Comma 2 2 3 2 3 3 2 3 2" xfId="46976"/>
    <cellStyle name="Comma 2 2 3 2 3 3 2 4" xfId="37094"/>
    <cellStyle name="Comma 2 2 3 2 3 3 3" xfId="9093"/>
    <cellStyle name="Comma 2 2 3 2 3 3 3 2" xfId="25563"/>
    <cellStyle name="Comma 2 2 3 2 3 3 3 2 2" xfId="56858"/>
    <cellStyle name="Comma 2 2 3 2 3 3 3 3" xfId="40388"/>
    <cellStyle name="Comma 2 2 3 2 3 3 4" xfId="18975"/>
    <cellStyle name="Comma 2 2 3 2 3 3 4 2" xfId="50270"/>
    <cellStyle name="Comma 2 2 3 2 3 3 5" xfId="12387"/>
    <cellStyle name="Comma 2 2 3 2 3 3 5 2" xfId="43682"/>
    <cellStyle name="Comma 2 2 3 2 3 3 6" xfId="33800"/>
    <cellStyle name="Comma 2 2 3 2 3 3 7" xfId="30505"/>
    <cellStyle name="Comma 2 2 3 2 3 4" xfId="4152"/>
    <cellStyle name="Comma 2 2 3 2 3 4 2" xfId="20622"/>
    <cellStyle name="Comma 2 2 3 2 3 4 2 2" xfId="51917"/>
    <cellStyle name="Comma 2 2 3 2 3 4 3" xfId="14034"/>
    <cellStyle name="Comma 2 2 3 2 3 4 3 2" xfId="45329"/>
    <cellStyle name="Comma 2 2 3 2 3 4 4" xfId="35447"/>
    <cellStyle name="Comma 2 2 3 2 3 5" xfId="7446"/>
    <cellStyle name="Comma 2 2 3 2 3 5 2" xfId="23916"/>
    <cellStyle name="Comma 2 2 3 2 3 5 2 2" xfId="55211"/>
    <cellStyle name="Comma 2 2 3 2 3 5 3" xfId="38741"/>
    <cellStyle name="Comma 2 2 3 2 3 6" xfId="17328"/>
    <cellStyle name="Comma 2 2 3 2 3 6 2" xfId="48623"/>
    <cellStyle name="Comma 2 2 3 2 3 7" xfId="10740"/>
    <cellStyle name="Comma 2 2 3 2 3 7 2" xfId="42035"/>
    <cellStyle name="Comma 2 2 3 2 3 8" xfId="27211"/>
    <cellStyle name="Comma 2 2 3 2 3 8 2" xfId="32152"/>
    <cellStyle name="Comma 2 2 3 2 3 9" xfId="28858"/>
    <cellStyle name="Comma 2 2 3 2 4" xfId="551"/>
    <cellStyle name="Comma 2 2 3 2 4 2" xfId="2506"/>
    <cellStyle name="Comma 2 2 3 2 4 2 2" xfId="5801"/>
    <cellStyle name="Comma 2 2 3 2 4 2 2 2" xfId="22271"/>
    <cellStyle name="Comma 2 2 3 2 4 2 2 2 2" xfId="53566"/>
    <cellStyle name="Comma 2 2 3 2 4 2 2 3" xfId="15683"/>
    <cellStyle name="Comma 2 2 3 2 4 2 2 3 2" xfId="46978"/>
    <cellStyle name="Comma 2 2 3 2 4 2 2 4" xfId="37096"/>
    <cellStyle name="Comma 2 2 3 2 4 2 3" xfId="9095"/>
    <cellStyle name="Comma 2 2 3 2 4 2 3 2" xfId="25565"/>
    <cellStyle name="Comma 2 2 3 2 4 2 3 2 2" xfId="56860"/>
    <cellStyle name="Comma 2 2 3 2 4 2 3 3" xfId="40390"/>
    <cellStyle name="Comma 2 2 3 2 4 2 4" xfId="18977"/>
    <cellStyle name="Comma 2 2 3 2 4 2 4 2" xfId="50272"/>
    <cellStyle name="Comma 2 2 3 2 4 2 5" xfId="12389"/>
    <cellStyle name="Comma 2 2 3 2 4 2 5 2" xfId="43684"/>
    <cellStyle name="Comma 2 2 3 2 4 2 6" xfId="33802"/>
    <cellStyle name="Comma 2 2 3 2 4 2 7" xfId="30507"/>
    <cellStyle name="Comma 2 2 3 2 4 3" xfId="4154"/>
    <cellStyle name="Comma 2 2 3 2 4 3 2" xfId="20624"/>
    <cellStyle name="Comma 2 2 3 2 4 3 2 2" xfId="51919"/>
    <cellStyle name="Comma 2 2 3 2 4 3 3" xfId="14036"/>
    <cellStyle name="Comma 2 2 3 2 4 3 3 2" xfId="45331"/>
    <cellStyle name="Comma 2 2 3 2 4 3 4" xfId="35449"/>
    <cellStyle name="Comma 2 2 3 2 4 4" xfId="7448"/>
    <cellStyle name="Comma 2 2 3 2 4 4 2" xfId="23918"/>
    <cellStyle name="Comma 2 2 3 2 4 4 2 2" xfId="55213"/>
    <cellStyle name="Comma 2 2 3 2 4 4 3" xfId="38743"/>
    <cellStyle name="Comma 2 2 3 2 4 5" xfId="17330"/>
    <cellStyle name="Comma 2 2 3 2 4 5 2" xfId="48625"/>
    <cellStyle name="Comma 2 2 3 2 4 6" xfId="10742"/>
    <cellStyle name="Comma 2 2 3 2 4 6 2" xfId="42037"/>
    <cellStyle name="Comma 2 2 3 2 4 7" xfId="27213"/>
    <cellStyle name="Comma 2 2 3 2 4 7 2" xfId="32154"/>
    <cellStyle name="Comma 2 2 3 2 4 8" xfId="28860"/>
    <cellStyle name="Comma 2 2 3 2 5" xfId="552"/>
    <cellStyle name="Comma 2 2 3 2 5 2" xfId="2507"/>
    <cellStyle name="Comma 2 2 3 2 5 2 2" xfId="5802"/>
    <cellStyle name="Comma 2 2 3 2 5 2 2 2" xfId="22272"/>
    <cellStyle name="Comma 2 2 3 2 5 2 2 2 2" xfId="53567"/>
    <cellStyle name="Comma 2 2 3 2 5 2 2 3" xfId="15684"/>
    <cellStyle name="Comma 2 2 3 2 5 2 2 3 2" xfId="46979"/>
    <cellStyle name="Comma 2 2 3 2 5 2 2 4" xfId="37097"/>
    <cellStyle name="Comma 2 2 3 2 5 2 3" xfId="9096"/>
    <cellStyle name="Comma 2 2 3 2 5 2 3 2" xfId="25566"/>
    <cellStyle name="Comma 2 2 3 2 5 2 3 2 2" xfId="56861"/>
    <cellStyle name="Comma 2 2 3 2 5 2 3 3" xfId="40391"/>
    <cellStyle name="Comma 2 2 3 2 5 2 4" xfId="18978"/>
    <cellStyle name="Comma 2 2 3 2 5 2 4 2" xfId="50273"/>
    <cellStyle name="Comma 2 2 3 2 5 2 5" xfId="12390"/>
    <cellStyle name="Comma 2 2 3 2 5 2 5 2" xfId="43685"/>
    <cellStyle name="Comma 2 2 3 2 5 2 6" xfId="33803"/>
    <cellStyle name="Comma 2 2 3 2 5 2 7" xfId="30508"/>
    <cellStyle name="Comma 2 2 3 2 5 3" xfId="4155"/>
    <cellStyle name="Comma 2 2 3 2 5 3 2" xfId="20625"/>
    <cellStyle name="Comma 2 2 3 2 5 3 2 2" xfId="51920"/>
    <cellStyle name="Comma 2 2 3 2 5 3 3" xfId="14037"/>
    <cellStyle name="Comma 2 2 3 2 5 3 3 2" xfId="45332"/>
    <cellStyle name="Comma 2 2 3 2 5 3 4" xfId="35450"/>
    <cellStyle name="Comma 2 2 3 2 5 4" xfId="7449"/>
    <cellStyle name="Comma 2 2 3 2 5 4 2" xfId="23919"/>
    <cellStyle name="Comma 2 2 3 2 5 4 2 2" xfId="55214"/>
    <cellStyle name="Comma 2 2 3 2 5 4 3" xfId="38744"/>
    <cellStyle name="Comma 2 2 3 2 5 5" xfId="17331"/>
    <cellStyle name="Comma 2 2 3 2 5 5 2" xfId="48626"/>
    <cellStyle name="Comma 2 2 3 2 5 6" xfId="10743"/>
    <cellStyle name="Comma 2 2 3 2 5 6 2" xfId="42038"/>
    <cellStyle name="Comma 2 2 3 2 5 7" xfId="27214"/>
    <cellStyle name="Comma 2 2 3 2 5 7 2" xfId="32155"/>
    <cellStyle name="Comma 2 2 3 2 5 8" xfId="28861"/>
    <cellStyle name="Comma 2 2 3 2 6" xfId="2501"/>
    <cellStyle name="Comma 2 2 3 2 6 2" xfId="5796"/>
    <cellStyle name="Comma 2 2 3 2 6 2 2" xfId="22266"/>
    <cellStyle name="Comma 2 2 3 2 6 2 2 2" xfId="53561"/>
    <cellStyle name="Comma 2 2 3 2 6 2 3" xfId="15678"/>
    <cellStyle name="Comma 2 2 3 2 6 2 3 2" xfId="46973"/>
    <cellStyle name="Comma 2 2 3 2 6 2 4" xfId="37091"/>
    <cellStyle name="Comma 2 2 3 2 6 3" xfId="9090"/>
    <cellStyle name="Comma 2 2 3 2 6 3 2" xfId="25560"/>
    <cellStyle name="Comma 2 2 3 2 6 3 2 2" xfId="56855"/>
    <cellStyle name="Comma 2 2 3 2 6 3 3" xfId="40385"/>
    <cellStyle name="Comma 2 2 3 2 6 4" xfId="18972"/>
    <cellStyle name="Comma 2 2 3 2 6 4 2" xfId="50267"/>
    <cellStyle name="Comma 2 2 3 2 6 5" xfId="12384"/>
    <cellStyle name="Comma 2 2 3 2 6 5 2" xfId="43679"/>
    <cellStyle name="Comma 2 2 3 2 6 6" xfId="33797"/>
    <cellStyle name="Comma 2 2 3 2 6 7" xfId="30502"/>
    <cellStyle name="Comma 2 2 3 2 7" xfId="4149"/>
    <cellStyle name="Comma 2 2 3 2 7 2" xfId="20619"/>
    <cellStyle name="Comma 2 2 3 2 7 2 2" xfId="51914"/>
    <cellStyle name="Comma 2 2 3 2 7 3" xfId="14031"/>
    <cellStyle name="Comma 2 2 3 2 7 3 2" xfId="45326"/>
    <cellStyle name="Comma 2 2 3 2 7 4" xfId="35444"/>
    <cellStyle name="Comma 2 2 3 2 8" xfId="7443"/>
    <cellStyle name="Comma 2 2 3 2 8 2" xfId="23913"/>
    <cellStyle name="Comma 2 2 3 2 8 2 2" xfId="55208"/>
    <cellStyle name="Comma 2 2 3 2 8 3" xfId="38738"/>
    <cellStyle name="Comma 2 2 3 2 9" xfId="17325"/>
    <cellStyle name="Comma 2 2 3 2 9 2" xfId="48620"/>
    <cellStyle name="Comma 2 2 3 3" xfId="553"/>
    <cellStyle name="Comma 2 2 3 3 10" xfId="10744"/>
    <cellStyle name="Comma 2 2 3 3 10 2" xfId="42039"/>
    <cellStyle name="Comma 2 2 3 3 11" xfId="27215"/>
    <cellStyle name="Comma 2 2 3 3 11 2" xfId="32156"/>
    <cellStyle name="Comma 2 2 3 3 12" xfId="28862"/>
    <cellStyle name="Comma 2 2 3 3 2" xfId="554"/>
    <cellStyle name="Comma 2 2 3 3 2 2" xfId="555"/>
    <cellStyle name="Comma 2 2 3 3 2 2 2" xfId="2510"/>
    <cellStyle name="Comma 2 2 3 3 2 2 2 2" xfId="5805"/>
    <cellStyle name="Comma 2 2 3 3 2 2 2 2 2" xfId="22275"/>
    <cellStyle name="Comma 2 2 3 3 2 2 2 2 2 2" xfId="53570"/>
    <cellStyle name="Comma 2 2 3 3 2 2 2 2 3" xfId="15687"/>
    <cellStyle name="Comma 2 2 3 3 2 2 2 2 3 2" xfId="46982"/>
    <cellStyle name="Comma 2 2 3 3 2 2 2 2 4" xfId="37100"/>
    <cellStyle name="Comma 2 2 3 3 2 2 2 3" xfId="9099"/>
    <cellStyle name="Comma 2 2 3 3 2 2 2 3 2" xfId="25569"/>
    <cellStyle name="Comma 2 2 3 3 2 2 2 3 2 2" xfId="56864"/>
    <cellStyle name="Comma 2 2 3 3 2 2 2 3 3" xfId="40394"/>
    <cellStyle name="Comma 2 2 3 3 2 2 2 4" xfId="18981"/>
    <cellStyle name="Comma 2 2 3 3 2 2 2 4 2" xfId="50276"/>
    <cellStyle name="Comma 2 2 3 3 2 2 2 5" xfId="12393"/>
    <cellStyle name="Comma 2 2 3 3 2 2 2 5 2" xfId="43688"/>
    <cellStyle name="Comma 2 2 3 3 2 2 2 6" xfId="33806"/>
    <cellStyle name="Comma 2 2 3 3 2 2 2 7" xfId="30511"/>
    <cellStyle name="Comma 2 2 3 3 2 2 3" xfId="4158"/>
    <cellStyle name="Comma 2 2 3 3 2 2 3 2" xfId="20628"/>
    <cellStyle name="Comma 2 2 3 3 2 2 3 2 2" xfId="51923"/>
    <cellStyle name="Comma 2 2 3 3 2 2 3 3" xfId="14040"/>
    <cellStyle name="Comma 2 2 3 3 2 2 3 3 2" xfId="45335"/>
    <cellStyle name="Comma 2 2 3 3 2 2 3 4" xfId="35453"/>
    <cellStyle name="Comma 2 2 3 3 2 2 4" xfId="7452"/>
    <cellStyle name="Comma 2 2 3 3 2 2 4 2" xfId="23922"/>
    <cellStyle name="Comma 2 2 3 3 2 2 4 2 2" xfId="55217"/>
    <cellStyle name="Comma 2 2 3 3 2 2 4 3" xfId="38747"/>
    <cellStyle name="Comma 2 2 3 3 2 2 5" xfId="17334"/>
    <cellStyle name="Comma 2 2 3 3 2 2 5 2" xfId="48629"/>
    <cellStyle name="Comma 2 2 3 3 2 2 6" xfId="10746"/>
    <cellStyle name="Comma 2 2 3 3 2 2 6 2" xfId="42041"/>
    <cellStyle name="Comma 2 2 3 3 2 2 7" xfId="27217"/>
    <cellStyle name="Comma 2 2 3 3 2 2 7 2" xfId="32158"/>
    <cellStyle name="Comma 2 2 3 3 2 2 8" xfId="28864"/>
    <cellStyle name="Comma 2 2 3 3 2 3" xfId="2509"/>
    <cellStyle name="Comma 2 2 3 3 2 3 2" xfId="5804"/>
    <cellStyle name="Comma 2 2 3 3 2 3 2 2" xfId="22274"/>
    <cellStyle name="Comma 2 2 3 3 2 3 2 2 2" xfId="53569"/>
    <cellStyle name="Comma 2 2 3 3 2 3 2 3" xfId="15686"/>
    <cellStyle name="Comma 2 2 3 3 2 3 2 3 2" xfId="46981"/>
    <cellStyle name="Comma 2 2 3 3 2 3 2 4" xfId="37099"/>
    <cellStyle name="Comma 2 2 3 3 2 3 3" xfId="9098"/>
    <cellStyle name="Comma 2 2 3 3 2 3 3 2" xfId="25568"/>
    <cellStyle name="Comma 2 2 3 3 2 3 3 2 2" xfId="56863"/>
    <cellStyle name="Comma 2 2 3 3 2 3 3 3" xfId="40393"/>
    <cellStyle name="Comma 2 2 3 3 2 3 4" xfId="18980"/>
    <cellStyle name="Comma 2 2 3 3 2 3 4 2" xfId="50275"/>
    <cellStyle name="Comma 2 2 3 3 2 3 5" xfId="12392"/>
    <cellStyle name="Comma 2 2 3 3 2 3 5 2" xfId="43687"/>
    <cellStyle name="Comma 2 2 3 3 2 3 6" xfId="33805"/>
    <cellStyle name="Comma 2 2 3 3 2 3 7" xfId="30510"/>
    <cellStyle name="Comma 2 2 3 3 2 4" xfId="4157"/>
    <cellStyle name="Comma 2 2 3 3 2 4 2" xfId="20627"/>
    <cellStyle name="Comma 2 2 3 3 2 4 2 2" xfId="51922"/>
    <cellStyle name="Comma 2 2 3 3 2 4 3" xfId="14039"/>
    <cellStyle name="Comma 2 2 3 3 2 4 3 2" xfId="45334"/>
    <cellStyle name="Comma 2 2 3 3 2 4 4" xfId="35452"/>
    <cellStyle name="Comma 2 2 3 3 2 5" xfId="7451"/>
    <cellStyle name="Comma 2 2 3 3 2 5 2" xfId="23921"/>
    <cellStyle name="Comma 2 2 3 3 2 5 2 2" xfId="55216"/>
    <cellStyle name="Comma 2 2 3 3 2 5 3" xfId="38746"/>
    <cellStyle name="Comma 2 2 3 3 2 6" xfId="17333"/>
    <cellStyle name="Comma 2 2 3 3 2 6 2" xfId="48628"/>
    <cellStyle name="Comma 2 2 3 3 2 7" xfId="10745"/>
    <cellStyle name="Comma 2 2 3 3 2 7 2" xfId="42040"/>
    <cellStyle name="Comma 2 2 3 3 2 8" xfId="27216"/>
    <cellStyle name="Comma 2 2 3 3 2 8 2" xfId="32157"/>
    <cellStyle name="Comma 2 2 3 3 2 9" xfId="28863"/>
    <cellStyle name="Comma 2 2 3 3 3" xfId="556"/>
    <cellStyle name="Comma 2 2 3 3 3 2" xfId="557"/>
    <cellStyle name="Comma 2 2 3 3 3 2 2" xfId="2512"/>
    <cellStyle name="Comma 2 2 3 3 3 2 2 2" xfId="5807"/>
    <cellStyle name="Comma 2 2 3 3 3 2 2 2 2" xfId="22277"/>
    <cellStyle name="Comma 2 2 3 3 3 2 2 2 2 2" xfId="53572"/>
    <cellStyle name="Comma 2 2 3 3 3 2 2 2 3" xfId="15689"/>
    <cellStyle name="Comma 2 2 3 3 3 2 2 2 3 2" xfId="46984"/>
    <cellStyle name="Comma 2 2 3 3 3 2 2 2 4" xfId="37102"/>
    <cellStyle name="Comma 2 2 3 3 3 2 2 3" xfId="9101"/>
    <cellStyle name="Comma 2 2 3 3 3 2 2 3 2" xfId="25571"/>
    <cellStyle name="Comma 2 2 3 3 3 2 2 3 2 2" xfId="56866"/>
    <cellStyle name="Comma 2 2 3 3 3 2 2 3 3" xfId="40396"/>
    <cellStyle name="Comma 2 2 3 3 3 2 2 4" xfId="18983"/>
    <cellStyle name="Comma 2 2 3 3 3 2 2 4 2" xfId="50278"/>
    <cellStyle name="Comma 2 2 3 3 3 2 2 5" xfId="12395"/>
    <cellStyle name="Comma 2 2 3 3 3 2 2 5 2" xfId="43690"/>
    <cellStyle name="Comma 2 2 3 3 3 2 2 6" xfId="33808"/>
    <cellStyle name="Comma 2 2 3 3 3 2 2 7" xfId="30513"/>
    <cellStyle name="Comma 2 2 3 3 3 2 3" xfId="4160"/>
    <cellStyle name="Comma 2 2 3 3 3 2 3 2" xfId="20630"/>
    <cellStyle name="Comma 2 2 3 3 3 2 3 2 2" xfId="51925"/>
    <cellStyle name="Comma 2 2 3 3 3 2 3 3" xfId="14042"/>
    <cellStyle name="Comma 2 2 3 3 3 2 3 3 2" xfId="45337"/>
    <cellStyle name="Comma 2 2 3 3 3 2 3 4" xfId="35455"/>
    <cellStyle name="Comma 2 2 3 3 3 2 4" xfId="7454"/>
    <cellStyle name="Comma 2 2 3 3 3 2 4 2" xfId="23924"/>
    <cellStyle name="Comma 2 2 3 3 3 2 4 2 2" xfId="55219"/>
    <cellStyle name="Comma 2 2 3 3 3 2 4 3" xfId="38749"/>
    <cellStyle name="Comma 2 2 3 3 3 2 5" xfId="17336"/>
    <cellStyle name="Comma 2 2 3 3 3 2 5 2" xfId="48631"/>
    <cellStyle name="Comma 2 2 3 3 3 2 6" xfId="10748"/>
    <cellStyle name="Comma 2 2 3 3 3 2 6 2" xfId="42043"/>
    <cellStyle name="Comma 2 2 3 3 3 2 7" xfId="27219"/>
    <cellStyle name="Comma 2 2 3 3 3 2 7 2" xfId="32160"/>
    <cellStyle name="Comma 2 2 3 3 3 2 8" xfId="28866"/>
    <cellStyle name="Comma 2 2 3 3 3 3" xfId="2511"/>
    <cellStyle name="Comma 2 2 3 3 3 3 2" xfId="5806"/>
    <cellStyle name="Comma 2 2 3 3 3 3 2 2" xfId="22276"/>
    <cellStyle name="Comma 2 2 3 3 3 3 2 2 2" xfId="53571"/>
    <cellStyle name="Comma 2 2 3 3 3 3 2 3" xfId="15688"/>
    <cellStyle name="Comma 2 2 3 3 3 3 2 3 2" xfId="46983"/>
    <cellStyle name="Comma 2 2 3 3 3 3 2 4" xfId="37101"/>
    <cellStyle name="Comma 2 2 3 3 3 3 3" xfId="9100"/>
    <cellStyle name="Comma 2 2 3 3 3 3 3 2" xfId="25570"/>
    <cellStyle name="Comma 2 2 3 3 3 3 3 2 2" xfId="56865"/>
    <cellStyle name="Comma 2 2 3 3 3 3 3 3" xfId="40395"/>
    <cellStyle name="Comma 2 2 3 3 3 3 4" xfId="18982"/>
    <cellStyle name="Comma 2 2 3 3 3 3 4 2" xfId="50277"/>
    <cellStyle name="Comma 2 2 3 3 3 3 5" xfId="12394"/>
    <cellStyle name="Comma 2 2 3 3 3 3 5 2" xfId="43689"/>
    <cellStyle name="Comma 2 2 3 3 3 3 6" xfId="33807"/>
    <cellStyle name="Comma 2 2 3 3 3 3 7" xfId="30512"/>
    <cellStyle name="Comma 2 2 3 3 3 4" xfId="4159"/>
    <cellStyle name="Comma 2 2 3 3 3 4 2" xfId="20629"/>
    <cellStyle name="Comma 2 2 3 3 3 4 2 2" xfId="51924"/>
    <cellStyle name="Comma 2 2 3 3 3 4 3" xfId="14041"/>
    <cellStyle name="Comma 2 2 3 3 3 4 3 2" xfId="45336"/>
    <cellStyle name="Comma 2 2 3 3 3 4 4" xfId="35454"/>
    <cellStyle name="Comma 2 2 3 3 3 5" xfId="7453"/>
    <cellStyle name="Comma 2 2 3 3 3 5 2" xfId="23923"/>
    <cellStyle name="Comma 2 2 3 3 3 5 2 2" xfId="55218"/>
    <cellStyle name="Comma 2 2 3 3 3 5 3" xfId="38748"/>
    <cellStyle name="Comma 2 2 3 3 3 6" xfId="17335"/>
    <cellStyle name="Comma 2 2 3 3 3 6 2" xfId="48630"/>
    <cellStyle name="Comma 2 2 3 3 3 7" xfId="10747"/>
    <cellStyle name="Comma 2 2 3 3 3 7 2" xfId="42042"/>
    <cellStyle name="Comma 2 2 3 3 3 8" xfId="27218"/>
    <cellStyle name="Comma 2 2 3 3 3 8 2" xfId="32159"/>
    <cellStyle name="Comma 2 2 3 3 3 9" xfId="28865"/>
    <cellStyle name="Comma 2 2 3 3 4" xfId="558"/>
    <cellStyle name="Comma 2 2 3 3 4 2" xfId="2513"/>
    <cellStyle name="Comma 2 2 3 3 4 2 2" xfId="5808"/>
    <cellStyle name="Comma 2 2 3 3 4 2 2 2" xfId="22278"/>
    <cellStyle name="Comma 2 2 3 3 4 2 2 2 2" xfId="53573"/>
    <cellStyle name="Comma 2 2 3 3 4 2 2 3" xfId="15690"/>
    <cellStyle name="Comma 2 2 3 3 4 2 2 3 2" xfId="46985"/>
    <cellStyle name="Comma 2 2 3 3 4 2 2 4" xfId="37103"/>
    <cellStyle name="Comma 2 2 3 3 4 2 3" xfId="9102"/>
    <cellStyle name="Comma 2 2 3 3 4 2 3 2" xfId="25572"/>
    <cellStyle name="Comma 2 2 3 3 4 2 3 2 2" xfId="56867"/>
    <cellStyle name="Comma 2 2 3 3 4 2 3 3" xfId="40397"/>
    <cellStyle name="Comma 2 2 3 3 4 2 4" xfId="18984"/>
    <cellStyle name="Comma 2 2 3 3 4 2 4 2" xfId="50279"/>
    <cellStyle name="Comma 2 2 3 3 4 2 5" xfId="12396"/>
    <cellStyle name="Comma 2 2 3 3 4 2 5 2" xfId="43691"/>
    <cellStyle name="Comma 2 2 3 3 4 2 6" xfId="33809"/>
    <cellStyle name="Comma 2 2 3 3 4 2 7" xfId="30514"/>
    <cellStyle name="Comma 2 2 3 3 4 3" xfId="4161"/>
    <cellStyle name="Comma 2 2 3 3 4 3 2" xfId="20631"/>
    <cellStyle name="Comma 2 2 3 3 4 3 2 2" xfId="51926"/>
    <cellStyle name="Comma 2 2 3 3 4 3 3" xfId="14043"/>
    <cellStyle name="Comma 2 2 3 3 4 3 3 2" xfId="45338"/>
    <cellStyle name="Comma 2 2 3 3 4 3 4" xfId="35456"/>
    <cellStyle name="Comma 2 2 3 3 4 4" xfId="7455"/>
    <cellStyle name="Comma 2 2 3 3 4 4 2" xfId="23925"/>
    <cellStyle name="Comma 2 2 3 3 4 4 2 2" xfId="55220"/>
    <cellStyle name="Comma 2 2 3 3 4 4 3" xfId="38750"/>
    <cellStyle name="Comma 2 2 3 3 4 5" xfId="17337"/>
    <cellStyle name="Comma 2 2 3 3 4 5 2" xfId="48632"/>
    <cellStyle name="Comma 2 2 3 3 4 6" xfId="10749"/>
    <cellStyle name="Comma 2 2 3 3 4 6 2" xfId="42044"/>
    <cellStyle name="Comma 2 2 3 3 4 7" xfId="27220"/>
    <cellStyle name="Comma 2 2 3 3 4 7 2" xfId="32161"/>
    <cellStyle name="Comma 2 2 3 3 4 8" xfId="28867"/>
    <cellStyle name="Comma 2 2 3 3 5" xfId="559"/>
    <cellStyle name="Comma 2 2 3 3 5 2" xfId="2514"/>
    <cellStyle name="Comma 2 2 3 3 5 2 2" xfId="5809"/>
    <cellStyle name="Comma 2 2 3 3 5 2 2 2" xfId="22279"/>
    <cellStyle name="Comma 2 2 3 3 5 2 2 2 2" xfId="53574"/>
    <cellStyle name="Comma 2 2 3 3 5 2 2 3" xfId="15691"/>
    <cellStyle name="Comma 2 2 3 3 5 2 2 3 2" xfId="46986"/>
    <cellStyle name="Comma 2 2 3 3 5 2 2 4" xfId="37104"/>
    <cellStyle name="Comma 2 2 3 3 5 2 3" xfId="9103"/>
    <cellStyle name="Comma 2 2 3 3 5 2 3 2" xfId="25573"/>
    <cellStyle name="Comma 2 2 3 3 5 2 3 2 2" xfId="56868"/>
    <cellStyle name="Comma 2 2 3 3 5 2 3 3" xfId="40398"/>
    <cellStyle name="Comma 2 2 3 3 5 2 4" xfId="18985"/>
    <cellStyle name="Comma 2 2 3 3 5 2 4 2" xfId="50280"/>
    <cellStyle name="Comma 2 2 3 3 5 2 5" xfId="12397"/>
    <cellStyle name="Comma 2 2 3 3 5 2 5 2" xfId="43692"/>
    <cellStyle name="Comma 2 2 3 3 5 2 6" xfId="33810"/>
    <cellStyle name="Comma 2 2 3 3 5 2 7" xfId="30515"/>
    <cellStyle name="Comma 2 2 3 3 5 3" xfId="4162"/>
    <cellStyle name="Comma 2 2 3 3 5 3 2" xfId="20632"/>
    <cellStyle name="Comma 2 2 3 3 5 3 2 2" xfId="51927"/>
    <cellStyle name="Comma 2 2 3 3 5 3 3" xfId="14044"/>
    <cellStyle name="Comma 2 2 3 3 5 3 3 2" xfId="45339"/>
    <cellStyle name="Comma 2 2 3 3 5 3 4" xfId="35457"/>
    <cellStyle name="Comma 2 2 3 3 5 4" xfId="7456"/>
    <cellStyle name="Comma 2 2 3 3 5 4 2" xfId="23926"/>
    <cellStyle name="Comma 2 2 3 3 5 4 2 2" xfId="55221"/>
    <cellStyle name="Comma 2 2 3 3 5 4 3" xfId="38751"/>
    <cellStyle name="Comma 2 2 3 3 5 5" xfId="17338"/>
    <cellStyle name="Comma 2 2 3 3 5 5 2" xfId="48633"/>
    <cellStyle name="Comma 2 2 3 3 5 6" xfId="10750"/>
    <cellStyle name="Comma 2 2 3 3 5 6 2" xfId="42045"/>
    <cellStyle name="Comma 2 2 3 3 5 7" xfId="27221"/>
    <cellStyle name="Comma 2 2 3 3 5 7 2" xfId="32162"/>
    <cellStyle name="Comma 2 2 3 3 5 8" xfId="28868"/>
    <cellStyle name="Comma 2 2 3 3 6" xfId="2508"/>
    <cellStyle name="Comma 2 2 3 3 6 2" xfId="5803"/>
    <cellStyle name="Comma 2 2 3 3 6 2 2" xfId="22273"/>
    <cellStyle name="Comma 2 2 3 3 6 2 2 2" xfId="53568"/>
    <cellStyle name="Comma 2 2 3 3 6 2 3" xfId="15685"/>
    <cellStyle name="Comma 2 2 3 3 6 2 3 2" xfId="46980"/>
    <cellStyle name="Comma 2 2 3 3 6 2 4" xfId="37098"/>
    <cellStyle name="Comma 2 2 3 3 6 3" xfId="9097"/>
    <cellStyle name="Comma 2 2 3 3 6 3 2" xfId="25567"/>
    <cellStyle name="Comma 2 2 3 3 6 3 2 2" xfId="56862"/>
    <cellStyle name="Comma 2 2 3 3 6 3 3" xfId="40392"/>
    <cellStyle name="Comma 2 2 3 3 6 4" xfId="18979"/>
    <cellStyle name="Comma 2 2 3 3 6 4 2" xfId="50274"/>
    <cellStyle name="Comma 2 2 3 3 6 5" xfId="12391"/>
    <cellStyle name="Comma 2 2 3 3 6 5 2" xfId="43686"/>
    <cellStyle name="Comma 2 2 3 3 6 6" xfId="33804"/>
    <cellStyle name="Comma 2 2 3 3 6 7" xfId="30509"/>
    <cellStyle name="Comma 2 2 3 3 7" xfId="4156"/>
    <cellStyle name="Comma 2 2 3 3 7 2" xfId="20626"/>
    <cellStyle name="Comma 2 2 3 3 7 2 2" xfId="51921"/>
    <cellStyle name="Comma 2 2 3 3 7 3" xfId="14038"/>
    <cellStyle name="Comma 2 2 3 3 7 3 2" xfId="45333"/>
    <cellStyle name="Comma 2 2 3 3 7 4" xfId="35451"/>
    <cellStyle name="Comma 2 2 3 3 8" xfId="7450"/>
    <cellStyle name="Comma 2 2 3 3 8 2" xfId="23920"/>
    <cellStyle name="Comma 2 2 3 3 8 2 2" xfId="55215"/>
    <cellStyle name="Comma 2 2 3 3 8 3" xfId="38745"/>
    <cellStyle name="Comma 2 2 3 3 9" xfId="17332"/>
    <cellStyle name="Comma 2 2 3 3 9 2" xfId="48627"/>
    <cellStyle name="Comma 2 2 3 4" xfId="560"/>
    <cellStyle name="Comma 2 2 3 4 2" xfId="561"/>
    <cellStyle name="Comma 2 2 3 4 2 2" xfId="2516"/>
    <cellStyle name="Comma 2 2 3 4 2 2 2" xfId="5811"/>
    <cellStyle name="Comma 2 2 3 4 2 2 2 2" xfId="22281"/>
    <cellStyle name="Comma 2 2 3 4 2 2 2 2 2" xfId="53576"/>
    <cellStyle name="Comma 2 2 3 4 2 2 2 3" xfId="15693"/>
    <cellStyle name="Comma 2 2 3 4 2 2 2 3 2" xfId="46988"/>
    <cellStyle name="Comma 2 2 3 4 2 2 2 4" xfId="37106"/>
    <cellStyle name="Comma 2 2 3 4 2 2 3" xfId="9105"/>
    <cellStyle name="Comma 2 2 3 4 2 2 3 2" xfId="25575"/>
    <cellStyle name="Comma 2 2 3 4 2 2 3 2 2" xfId="56870"/>
    <cellStyle name="Comma 2 2 3 4 2 2 3 3" xfId="40400"/>
    <cellStyle name="Comma 2 2 3 4 2 2 4" xfId="18987"/>
    <cellStyle name="Comma 2 2 3 4 2 2 4 2" xfId="50282"/>
    <cellStyle name="Comma 2 2 3 4 2 2 5" xfId="12399"/>
    <cellStyle name="Comma 2 2 3 4 2 2 5 2" xfId="43694"/>
    <cellStyle name="Comma 2 2 3 4 2 2 6" xfId="33812"/>
    <cellStyle name="Comma 2 2 3 4 2 2 7" xfId="30517"/>
    <cellStyle name="Comma 2 2 3 4 2 3" xfId="4164"/>
    <cellStyle name="Comma 2 2 3 4 2 3 2" xfId="20634"/>
    <cellStyle name="Comma 2 2 3 4 2 3 2 2" xfId="51929"/>
    <cellStyle name="Comma 2 2 3 4 2 3 3" xfId="14046"/>
    <cellStyle name="Comma 2 2 3 4 2 3 3 2" xfId="45341"/>
    <cellStyle name="Comma 2 2 3 4 2 3 4" xfId="35459"/>
    <cellStyle name="Comma 2 2 3 4 2 4" xfId="7458"/>
    <cellStyle name="Comma 2 2 3 4 2 4 2" xfId="23928"/>
    <cellStyle name="Comma 2 2 3 4 2 4 2 2" xfId="55223"/>
    <cellStyle name="Comma 2 2 3 4 2 4 3" xfId="38753"/>
    <cellStyle name="Comma 2 2 3 4 2 5" xfId="17340"/>
    <cellStyle name="Comma 2 2 3 4 2 5 2" xfId="48635"/>
    <cellStyle name="Comma 2 2 3 4 2 6" xfId="10752"/>
    <cellStyle name="Comma 2 2 3 4 2 6 2" xfId="42047"/>
    <cellStyle name="Comma 2 2 3 4 2 7" xfId="27223"/>
    <cellStyle name="Comma 2 2 3 4 2 7 2" xfId="32164"/>
    <cellStyle name="Comma 2 2 3 4 2 8" xfId="28870"/>
    <cellStyle name="Comma 2 2 3 4 3" xfId="2515"/>
    <cellStyle name="Comma 2 2 3 4 3 2" xfId="5810"/>
    <cellStyle name="Comma 2 2 3 4 3 2 2" xfId="22280"/>
    <cellStyle name="Comma 2 2 3 4 3 2 2 2" xfId="53575"/>
    <cellStyle name="Comma 2 2 3 4 3 2 3" xfId="15692"/>
    <cellStyle name="Comma 2 2 3 4 3 2 3 2" xfId="46987"/>
    <cellStyle name="Comma 2 2 3 4 3 2 4" xfId="37105"/>
    <cellStyle name="Comma 2 2 3 4 3 3" xfId="9104"/>
    <cellStyle name="Comma 2 2 3 4 3 3 2" xfId="25574"/>
    <cellStyle name="Comma 2 2 3 4 3 3 2 2" xfId="56869"/>
    <cellStyle name="Comma 2 2 3 4 3 3 3" xfId="40399"/>
    <cellStyle name="Comma 2 2 3 4 3 4" xfId="18986"/>
    <cellStyle name="Comma 2 2 3 4 3 4 2" xfId="50281"/>
    <cellStyle name="Comma 2 2 3 4 3 5" xfId="12398"/>
    <cellStyle name="Comma 2 2 3 4 3 5 2" xfId="43693"/>
    <cellStyle name="Comma 2 2 3 4 3 6" xfId="33811"/>
    <cellStyle name="Comma 2 2 3 4 3 7" xfId="30516"/>
    <cellStyle name="Comma 2 2 3 4 4" xfId="4163"/>
    <cellStyle name="Comma 2 2 3 4 4 2" xfId="20633"/>
    <cellStyle name="Comma 2 2 3 4 4 2 2" xfId="51928"/>
    <cellStyle name="Comma 2 2 3 4 4 3" xfId="14045"/>
    <cellStyle name="Comma 2 2 3 4 4 3 2" xfId="45340"/>
    <cellStyle name="Comma 2 2 3 4 4 4" xfId="35458"/>
    <cellStyle name="Comma 2 2 3 4 5" xfId="7457"/>
    <cellStyle name="Comma 2 2 3 4 5 2" xfId="23927"/>
    <cellStyle name="Comma 2 2 3 4 5 2 2" xfId="55222"/>
    <cellStyle name="Comma 2 2 3 4 5 3" xfId="38752"/>
    <cellStyle name="Comma 2 2 3 4 6" xfId="17339"/>
    <cellStyle name="Comma 2 2 3 4 6 2" xfId="48634"/>
    <cellStyle name="Comma 2 2 3 4 7" xfId="10751"/>
    <cellStyle name="Comma 2 2 3 4 7 2" xfId="42046"/>
    <cellStyle name="Comma 2 2 3 4 8" xfId="27222"/>
    <cellStyle name="Comma 2 2 3 4 8 2" xfId="32163"/>
    <cellStyle name="Comma 2 2 3 4 9" xfId="28869"/>
    <cellStyle name="Comma 2 2 3 5" xfId="562"/>
    <cellStyle name="Comma 2 2 3 5 2" xfId="563"/>
    <cellStyle name="Comma 2 2 3 5 2 2" xfId="2518"/>
    <cellStyle name="Comma 2 2 3 5 2 2 2" xfId="5813"/>
    <cellStyle name="Comma 2 2 3 5 2 2 2 2" xfId="22283"/>
    <cellStyle name="Comma 2 2 3 5 2 2 2 2 2" xfId="53578"/>
    <cellStyle name="Comma 2 2 3 5 2 2 2 3" xfId="15695"/>
    <cellStyle name="Comma 2 2 3 5 2 2 2 3 2" xfId="46990"/>
    <cellStyle name="Comma 2 2 3 5 2 2 2 4" xfId="37108"/>
    <cellStyle name="Comma 2 2 3 5 2 2 3" xfId="9107"/>
    <cellStyle name="Comma 2 2 3 5 2 2 3 2" xfId="25577"/>
    <cellStyle name="Comma 2 2 3 5 2 2 3 2 2" xfId="56872"/>
    <cellStyle name="Comma 2 2 3 5 2 2 3 3" xfId="40402"/>
    <cellStyle name="Comma 2 2 3 5 2 2 4" xfId="18989"/>
    <cellStyle name="Comma 2 2 3 5 2 2 4 2" xfId="50284"/>
    <cellStyle name="Comma 2 2 3 5 2 2 5" xfId="12401"/>
    <cellStyle name="Comma 2 2 3 5 2 2 5 2" xfId="43696"/>
    <cellStyle name="Comma 2 2 3 5 2 2 6" xfId="33814"/>
    <cellStyle name="Comma 2 2 3 5 2 2 7" xfId="30519"/>
    <cellStyle name="Comma 2 2 3 5 2 3" xfId="4166"/>
    <cellStyle name="Comma 2 2 3 5 2 3 2" xfId="20636"/>
    <cellStyle name="Comma 2 2 3 5 2 3 2 2" xfId="51931"/>
    <cellStyle name="Comma 2 2 3 5 2 3 3" xfId="14048"/>
    <cellStyle name="Comma 2 2 3 5 2 3 3 2" xfId="45343"/>
    <cellStyle name="Comma 2 2 3 5 2 3 4" xfId="35461"/>
    <cellStyle name="Comma 2 2 3 5 2 4" xfId="7460"/>
    <cellStyle name="Comma 2 2 3 5 2 4 2" xfId="23930"/>
    <cellStyle name="Comma 2 2 3 5 2 4 2 2" xfId="55225"/>
    <cellStyle name="Comma 2 2 3 5 2 4 3" xfId="38755"/>
    <cellStyle name="Comma 2 2 3 5 2 5" xfId="17342"/>
    <cellStyle name="Comma 2 2 3 5 2 5 2" xfId="48637"/>
    <cellStyle name="Comma 2 2 3 5 2 6" xfId="10754"/>
    <cellStyle name="Comma 2 2 3 5 2 6 2" xfId="42049"/>
    <cellStyle name="Comma 2 2 3 5 2 7" xfId="27225"/>
    <cellStyle name="Comma 2 2 3 5 2 7 2" xfId="32166"/>
    <cellStyle name="Comma 2 2 3 5 2 8" xfId="28872"/>
    <cellStyle name="Comma 2 2 3 5 3" xfId="2517"/>
    <cellStyle name="Comma 2 2 3 5 3 2" xfId="5812"/>
    <cellStyle name="Comma 2 2 3 5 3 2 2" xfId="22282"/>
    <cellStyle name="Comma 2 2 3 5 3 2 2 2" xfId="53577"/>
    <cellStyle name="Comma 2 2 3 5 3 2 3" xfId="15694"/>
    <cellStyle name="Comma 2 2 3 5 3 2 3 2" xfId="46989"/>
    <cellStyle name="Comma 2 2 3 5 3 2 4" xfId="37107"/>
    <cellStyle name="Comma 2 2 3 5 3 3" xfId="9106"/>
    <cellStyle name="Comma 2 2 3 5 3 3 2" xfId="25576"/>
    <cellStyle name="Comma 2 2 3 5 3 3 2 2" xfId="56871"/>
    <cellStyle name="Comma 2 2 3 5 3 3 3" xfId="40401"/>
    <cellStyle name="Comma 2 2 3 5 3 4" xfId="18988"/>
    <cellStyle name="Comma 2 2 3 5 3 4 2" xfId="50283"/>
    <cellStyle name="Comma 2 2 3 5 3 5" xfId="12400"/>
    <cellStyle name="Comma 2 2 3 5 3 5 2" xfId="43695"/>
    <cellStyle name="Comma 2 2 3 5 3 6" xfId="33813"/>
    <cellStyle name="Comma 2 2 3 5 3 7" xfId="30518"/>
    <cellStyle name="Comma 2 2 3 5 4" xfId="4165"/>
    <cellStyle name="Comma 2 2 3 5 4 2" xfId="20635"/>
    <cellStyle name="Comma 2 2 3 5 4 2 2" xfId="51930"/>
    <cellStyle name="Comma 2 2 3 5 4 3" xfId="14047"/>
    <cellStyle name="Comma 2 2 3 5 4 3 2" xfId="45342"/>
    <cellStyle name="Comma 2 2 3 5 4 4" xfId="35460"/>
    <cellStyle name="Comma 2 2 3 5 5" xfId="7459"/>
    <cellStyle name="Comma 2 2 3 5 5 2" xfId="23929"/>
    <cellStyle name="Comma 2 2 3 5 5 2 2" xfId="55224"/>
    <cellStyle name="Comma 2 2 3 5 5 3" xfId="38754"/>
    <cellStyle name="Comma 2 2 3 5 6" xfId="17341"/>
    <cellStyle name="Comma 2 2 3 5 6 2" xfId="48636"/>
    <cellStyle name="Comma 2 2 3 5 7" xfId="10753"/>
    <cellStyle name="Comma 2 2 3 5 7 2" xfId="42048"/>
    <cellStyle name="Comma 2 2 3 5 8" xfId="27224"/>
    <cellStyle name="Comma 2 2 3 5 8 2" xfId="32165"/>
    <cellStyle name="Comma 2 2 3 5 9" xfId="28871"/>
    <cellStyle name="Comma 2 2 3 6" xfId="564"/>
    <cellStyle name="Comma 2 2 3 6 2" xfId="2519"/>
    <cellStyle name="Comma 2 2 3 6 2 2" xfId="5814"/>
    <cellStyle name="Comma 2 2 3 6 2 2 2" xfId="22284"/>
    <cellStyle name="Comma 2 2 3 6 2 2 2 2" xfId="53579"/>
    <cellStyle name="Comma 2 2 3 6 2 2 3" xfId="15696"/>
    <cellStyle name="Comma 2 2 3 6 2 2 3 2" xfId="46991"/>
    <cellStyle name="Comma 2 2 3 6 2 2 4" xfId="37109"/>
    <cellStyle name="Comma 2 2 3 6 2 3" xfId="9108"/>
    <cellStyle name="Comma 2 2 3 6 2 3 2" xfId="25578"/>
    <cellStyle name="Comma 2 2 3 6 2 3 2 2" xfId="56873"/>
    <cellStyle name="Comma 2 2 3 6 2 3 3" xfId="40403"/>
    <cellStyle name="Comma 2 2 3 6 2 4" xfId="18990"/>
    <cellStyle name="Comma 2 2 3 6 2 4 2" xfId="50285"/>
    <cellStyle name="Comma 2 2 3 6 2 5" xfId="12402"/>
    <cellStyle name="Comma 2 2 3 6 2 5 2" xfId="43697"/>
    <cellStyle name="Comma 2 2 3 6 2 6" xfId="33815"/>
    <cellStyle name="Comma 2 2 3 6 2 7" xfId="30520"/>
    <cellStyle name="Comma 2 2 3 6 3" xfId="4167"/>
    <cellStyle name="Comma 2 2 3 6 3 2" xfId="20637"/>
    <cellStyle name="Comma 2 2 3 6 3 2 2" xfId="51932"/>
    <cellStyle name="Comma 2 2 3 6 3 3" xfId="14049"/>
    <cellStyle name="Comma 2 2 3 6 3 3 2" xfId="45344"/>
    <cellStyle name="Comma 2 2 3 6 3 4" xfId="35462"/>
    <cellStyle name="Comma 2 2 3 6 4" xfId="7461"/>
    <cellStyle name="Comma 2 2 3 6 4 2" xfId="23931"/>
    <cellStyle name="Comma 2 2 3 6 4 2 2" xfId="55226"/>
    <cellStyle name="Comma 2 2 3 6 4 3" xfId="38756"/>
    <cellStyle name="Comma 2 2 3 6 5" xfId="17343"/>
    <cellStyle name="Comma 2 2 3 6 5 2" xfId="48638"/>
    <cellStyle name="Comma 2 2 3 6 6" xfId="10755"/>
    <cellStyle name="Comma 2 2 3 6 6 2" xfId="42050"/>
    <cellStyle name="Comma 2 2 3 6 7" xfId="27226"/>
    <cellStyle name="Comma 2 2 3 6 7 2" xfId="32167"/>
    <cellStyle name="Comma 2 2 3 6 8" xfId="28873"/>
    <cellStyle name="Comma 2 2 3 7" xfId="565"/>
    <cellStyle name="Comma 2 2 3 7 2" xfId="2520"/>
    <cellStyle name="Comma 2 2 3 7 2 2" xfId="5815"/>
    <cellStyle name="Comma 2 2 3 7 2 2 2" xfId="22285"/>
    <cellStyle name="Comma 2 2 3 7 2 2 2 2" xfId="53580"/>
    <cellStyle name="Comma 2 2 3 7 2 2 3" xfId="15697"/>
    <cellStyle name="Comma 2 2 3 7 2 2 3 2" xfId="46992"/>
    <cellStyle name="Comma 2 2 3 7 2 2 4" xfId="37110"/>
    <cellStyle name="Comma 2 2 3 7 2 3" xfId="9109"/>
    <cellStyle name="Comma 2 2 3 7 2 3 2" xfId="25579"/>
    <cellStyle name="Comma 2 2 3 7 2 3 2 2" xfId="56874"/>
    <cellStyle name="Comma 2 2 3 7 2 3 3" xfId="40404"/>
    <cellStyle name="Comma 2 2 3 7 2 4" xfId="18991"/>
    <cellStyle name="Comma 2 2 3 7 2 4 2" xfId="50286"/>
    <cellStyle name="Comma 2 2 3 7 2 5" xfId="12403"/>
    <cellStyle name="Comma 2 2 3 7 2 5 2" xfId="43698"/>
    <cellStyle name="Comma 2 2 3 7 2 6" xfId="33816"/>
    <cellStyle name="Comma 2 2 3 7 2 7" xfId="30521"/>
    <cellStyle name="Comma 2 2 3 7 3" xfId="4168"/>
    <cellStyle name="Comma 2 2 3 7 3 2" xfId="20638"/>
    <cellStyle name="Comma 2 2 3 7 3 2 2" xfId="51933"/>
    <cellStyle name="Comma 2 2 3 7 3 3" xfId="14050"/>
    <cellStyle name="Comma 2 2 3 7 3 3 2" xfId="45345"/>
    <cellStyle name="Comma 2 2 3 7 3 4" xfId="35463"/>
    <cellStyle name="Comma 2 2 3 7 4" xfId="7462"/>
    <cellStyle name="Comma 2 2 3 7 4 2" xfId="23932"/>
    <cellStyle name="Comma 2 2 3 7 4 2 2" xfId="55227"/>
    <cellStyle name="Comma 2 2 3 7 4 3" xfId="38757"/>
    <cellStyle name="Comma 2 2 3 7 5" xfId="17344"/>
    <cellStyle name="Comma 2 2 3 7 5 2" xfId="48639"/>
    <cellStyle name="Comma 2 2 3 7 6" xfId="10756"/>
    <cellStyle name="Comma 2 2 3 7 6 2" xfId="42051"/>
    <cellStyle name="Comma 2 2 3 7 7" xfId="27227"/>
    <cellStyle name="Comma 2 2 3 7 7 2" xfId="32168"/>
    <cellStyle name="Comma 2 2 3 7 8" xfId="28874"/>
    <cellStyle name="Comma 2 2 3 8" xfId="2500"/>
    <cellStyle name="Comma 2 2 3 8 2" xfId="5795"/>
    <cellStyle name="Comma 2 2 3 8 2 2" xfId="22265"/>
    <cellStyle name="Comma 2 2 3 8 2 2 2" xfId="53560"/>
    <cellStyle name="Comma 2 2 3 8 2 3" xfId="15677"/>
    <cellStyle name="Comma 2 2 3 8 2 3 2" xfId="46972"/>
    <cellStyle name="Comma 2 2 3 8 2 4" xfId="37090"/>
    <cellStyle name="Comma 2 2 3 8 3" xfId="9089"/>
    <cellStyle name="Comma 2 2 3 8 3 2" xfId="25559"/>
    <cellStyle name="Comma 2 2 3 8 3 2 2" xfId="56854"/>
    <cellStyle name="Comma 2 2 3 8 3 3" xfId="40384"/>
    <cellStyle name="Comma 2 2 3 8 4" xfId="18971"/>
    <cellStyle name="Comma 2 2 3 8 4 2" xfId="50266"/>
    <cellStyle name="Comma 2 2 3 8 5" xfId="12383"/>
    <cellStyle name="Comma 2 2 3 8 5 2" xfId="43678"/>
    <cellStyle name="Comma 2 2 3 8 6" xfId="33796"/>
    <cellStyle name="Comma 2 2 3 8 7" xfId="30501"/>
    <cellStyle name="Comma 2 2 3 9" xfId="4148"/>
    <cellStyle name="Comma 2 2 3 9 2" xfId="20618"/>
    <cellStyle name="Comma 2 2 3 9 2 2" xfId="51913"/>
    <cellStyle name="Comma 2 2 3 9 3" xfId="14030"/>
    <cellStyle name="Comma 2 2 3 9 3 2" xfId="45325"/>
    <cellStyle name="Comma 2 2 3 9 4" xfId="35443"/>
    <cellStyle name="Comma 2 2 4" xfId="566"/>
    <cellStyle name="Comma 2 2 4 10" xfId="10757"/>
    <cellStyle name="Comma 2 2 4 10 2" xfId="42052"/>
    <cellStyle name="Comma 2 2 4 11" xfId="27228"/>
    <cellStyle name="Comma 2 2 4 11 2" xfId="32169"/>
    <cellStyle name="Comma 2 2 4 12" xfId="28875"/>
    <cellStyle name="Comma 2 2 4 2" xfId="567"/>
    <cellStyle name="Comma 2 2 4 2 2" xfId="568"/>
    <cellStyle name="Comma 2 2 4 2 2 2" xfId="2523"/>
    <cellStyle name="Comma 2 2 4 2 2 2 2" xfId="5818"/>
    <cellStyle name="Comma 2 2 4 2 2 2 2 2" xfId="22288"/>
    <cellStyle name="Comma 2 2 4 2 2 2 2 2 2" xfId="53583"/>
    <cellStyle name="Comma 2 2 4 2 2 2 2 3" xfId="15700"/>
    <cellStyle name="Comma 2 2 4 2 2 2 2 3 2" xfId="46995"/>
    <cellStyle name="Comma 2 2 4 2 2 2 2 4" xfId="37113"/>
    <cellStyle name="Comma 2 2 4 2 2 2 3" xfId="9112"/>
    <cellStyle name="Comma 2 2 4 2 2 2 3 2" xfId="25582"/>
    <cellStyle name="Comma 2 2 4 2 2 2 3 2 2" xfId="56877"/>
    <cellStyle name="Comma 2 2 4 2 2 2 3 3" xfId="40407"/>
    <cellStyle name="Comma 2 2 4 2 2 2 4" xfId="18994"/>
    <cellStyle name="Comma 2 2 4 2 2 2 4 2" xfId="50289"/>
    <cellStyle name="Comma 2 2 4 2 2 2 5" xfId="12406"/>
    <cellStyle name="Comma 2 2 4 2 2 2 5 2" xfId="43701"/>
    <cellStyle name="Comma 2 2 4 2 2 2 6" xfId="33819"/>
    <cellStyle name="Comma 2 2 4 2 2 2 7" xfId="30524"/>
    <cellStyle name="Comma 2 2 4 2 2 3" xfId="4171"/>
    <cellStyle name="Comma 2 2 4 2 2 3 2" xfId="20641"/>
    <cellStyle name="Comma 2 2 4 2 2 3 2 2" xfId="51936"/>
    <cellStyle name="Comma 2 2 4 2 2 3 3" xfId="14053"/>
    <cellStyle name="Comma 2 2 4 2 2 3 3 2" xfId="45348"/>
    <cellStyle name="Comma 2 2 4 2 2 3 4" xfId="35466"/>
    <cellStyle name="Comma 2 2 4 2 2 4" xfId="7465"/>
    <cellStyle name="Comma 2 2 4 2 2 4 2" xfId="23935"/>
    <cellStyle name="Comma 2 2 4 2 2 4 2 2" xfId="55230"/>
    <cellStyle name="Comma 2 2 4 2 2 4 3" xfId="38760"/>
    <cellStyle name="Comma 2 2 4 2 2 5" xfId="17347"/>
    <cellStyle name="Comma 2 2 4 2 2 5 2" xfId="48642"/>
    <cellStyle name="Comma 2 2 4 2 2 6" xfId="10759"/>
    <cellStyle name="Comma 2 2 4 2 2 6 2" xfId="42054"/>
    <cellStyle name="Comma 2 2 4 2 2 7" xfId="27230"/>
    <cellStyle name="Comma 2 2 4 2 2 7 2" xfId="32171"/>
    <cellStyle name="Comma 2 2 4 2 2 8" xfId="28877"/>
    <cellStyle name="Comma 2 2 4 2 3" xfId="2522"/>
    <cellStyle name="Comma 2 2 4 2 3 2" xfId="5817"/>
    <cellStyle name="Comma 2 2 4 2 3 2 2" xfId="22287"/>
    <cellStyle name="Comma 2 2 4 2 3 2 2 2" xfId="53582"/>
    <cellStyle name="Comma 2 2 4 2 3 2 3" xfId="15699"/>
    <cellStyle name="Comma 2 2 4 2 3 2 3 2" xfId="46994"/>
    <cellStyle name="Comma 2 2 4 2 3 2 4" xfId="37112"/>
    <cellStyle name="Comma 2 2 4 2 3 3" xfId="9111"/>
    <cellStyle name="Comma 2 2 4 2 3 3 2" xfId="25581"/>
    <cellStyle name="Comma 2 2 4 2 3 3 2 2" xfId="56876"/>
    <cellStyle name="Comma 2 2 4 2 3 3 3" xfId="40406"/>
    <cellStyle name="Comma 2 2 4 2 3 4" xfId="18993"/>
    <cellStyle name="Comma 2 2 4 2 3 4 2" xfId="50288"/>
    <cellStyle name="Comma 2 2 4 2 3 5" xfId="12405"/>
    <cellStyle name="Comma 2 2 4 2 3 5 2" xfId="43700"/>
    <cellStyle name="Comma 2 2 4 2 3 6" xfId="33818"/>
    <cellStyle name="Comma 2 2 4 2 3 7" xfId="30523"/>
    <cellStyle name="Comma 2 2 4 2 4" xfId="4170"/>
    <cellStyle name="Comma 2 2 4 2 4 2" xfId="20640"/>
    <cellStyle name="Comma 2 2 4 2 4 2 2" xfId="51935"/>
    <cellStyle name="Comma 2 2 4 2 4 3" xfId="14052"/>
    <cellStyle name="Comma 2 2 4 2 4 3 2" xfId="45347"/>
    <cellStyle name="Comma 2 2 4 2 4 4" xfId="35465"/>
    <cellStyle name="Comma 2 2 4 2 5" xfId="7464"/>
    <cellStyle name="Comma 2 2 4 2 5 2" xfId="23934"/>
    <cellStyle name="Comma 2 2 4 2 5 2 2" xfId="55229"/>
    <cellStyle name="Comma 2 2 4 2 5 3" xfId="38759"/>
    <cellStyle name="Comma 2 2 4 2 6" xfId="17346"/>
    <cellStyle name="Comma 2 2 4 2 6 2" xfId="48641"/>
    <cellStyle name="Comma 2 2 4 2 7" xfId="10758"/>
    <cellStyle name="Comma 2 2 4 2 7 2" xfId="42053"/>
    <cellStyle name="Comma 2 2 4 2 8" xfId="27229"/>
    <cellStyle name="Comma 2 2 4 2 8 2" xfId="32170"/>
    <cellStyle name="Comma 2 2 4 2 9" xfId="28876"/>
    <cellStyle name="Comma 2 2 4 3" xfId="569"/>
    <cellStyle name="Comma 2 2 4 3 2" xfId="570"/>
    <cellStyle name="Comma 2 2 4 3 2 2" xfId="2525"/>
    <cellStyle name="Comma 2 2 4 3 2 2 2" xfId="5820"/>
    <cellStyle name="Comma 2 2 4 3 2 2 2 2" xfId="22290"/>
    <cellStyle name="Comma 2 2 4 3 2 2 2 2 2" xfId="53585"/>
    <cellStyle name="Comma 2 2 4 3 2 2 2 3" xfId="15702"/>
    <cellStyle name="Comma 2 2 4 3 2 2 2 3 2" xfId="46997"/>
    <cellStyle name="Comma 2 2 4 3 2 2 2 4" xfId="37115"/>
    <cellStyle name="Comma 2 2 4 3 2 2 3" xfId="9114"/>
    <cellStyle name="Comma 2 2 4 3 2 2 3 2" xfId="25584"/>
    <cellStyle name="Comma 2 2 4 3 2 2 3 2 2" xfId="56879"/>
    <cellStyle name="Comma 2 2 4 3 2 2 3 3" xfId="40409"/>
    <cellStyle name="Comma 2 2 4 3 2 2 4" xfId="18996"/>
    <cellStyle name="Comma 2 2 4 3 2 2 4 2" xfId="50291"/>
    <cellStyle name="Comma 2 2 4 3 2 2 5" xfId="12408"/>
    <cellStyle name="Comma 2 2 4 3 2 2 5 2" xfId="43703"/>
    <cellStyle name="Comma 2 2 4 3 2 2 6" xfId="33821"/>
    <cellStyle name="Comma 2 2 4 3 2 2 7" xfId="30526"/>
    <cellStyle name="Comma 2 2 4 3 2 3" xfId="4173"/>
    <cellStyle name="Comma 2 2 4 3 2 3 2" xfId="20643"/>
    <cellStyle name="Comma 2 2 4 3 2 3 2 2" xfId="51938"/>
    <cellStyle name="Comma 2 2 4 3 2 3 3" xfId="14055"/>
    <cellStyle name="Comma 2 2 4 3 2 3 3 2" xfId="45350"/>
    <cellStyle name="Comma 2 2 4 3 2 3 4" xfId="35468"/>
    <cellStyle name="Comma 2 2 4 3 2 4" xfId="7467"/>
    <cellStyle name="Comma 2 2 4 3 2 4 2" xfId="23937"/>
    <cellStyle name="Comma 2 2 4 3 2 4 2 2" xfId="55232"/>
    <cellStyle name="Comma 2 2 4 3 2 4 3" xfId="38762"/>
    <cellStyle name="Comma 2 2 4 3 2 5" xfId="17349"/>
    <cellStyle name="Comma 2 2 4 3 2 5 2" xfId="48644"/>
    <cellStyle name="Comma 2 2 4 3 2 6" xfId="10761"/>
    <cellStyle name="Comma 2 2 4 3 2 6 2" xfId="42056"/>
    <cellStyle name="Comma 2 2 4 3 2 7" xfId="27232"/>
    <cellStyle name="Comma 2 2 4 3 2 7 2" xfId="32173"/>
    <cellStyle name="Comma 2 2 4 3 2 8" xfId="28879"/>
    <cellStyle name="Comma 2 2 4 3 3" xfId="2524"/>
    <cellStyle name="Comma 2 2 4 3 3 2" xfId="5819"/>
    <cellStyle name="Comma 2 2 4 3 3 2 2" xfId="22289"/>
    <cellStyle name="Comma 2 2 4 3 3 2 2 2" xfId="53584"/>
    <cellStyle name="Comma 2 2 4 3 3 2 3" xfId="15701"/>
    <cellStyle name="Comma 2 2 4 3 3 2 3 2" xfId="46996"/>
    <cellStyle name="Comma 2 2 4 3 3 2 4" xfId="37114"/>
    <cellStyle name="Comma 2 2 4 3 3 3" xfId="9113"/>
    <cellStyle name="Comma 2 2 4 3 3 3 2" xfId="25583"/>
    <cellStyle name="Comma 2 2 4 3 3 3 2 2" xfId="56878"/>
    <cellStyle name="Comma 2 2 4 3 3 3 3" xfId="40408"/>
    <cellStyle name="Comma 2 2 4 3 3 4" xfId="18995"/>
    <cellStyle name="Comma 2 2 4 3 3 4 2" xfId="50290"/>
    <cellStyle name="Comma 2 2 4 3 3 5" xfId="12407"/>
    <cellStyle name="Comma 2 2 4 3 3 5 2" xfId="43702"/>
    <cellStyle name="Comma 2 2 4 3 3 6" xfId="33820"/>
    <cellStyle name="Comma 2 2 4 3 3 7" xfId="30525"/>
    <cellStyle name="Comma 2 2 4 3 4" xfId="4172"/>
    <cellStyle name="Comma 2 2 4 3 4 2" xfId="20642"/>
    <cellStyle name="Comma 2 2 4 3 4 2 2" xfId="51937"/>
    <cellStyle name="Comma 2 2 4 3 4 3" xfId="14054"/>
    <cellStyle name="Comma 2 2 4 3 4 3 2" xfId="45349"/>
    <cellStyle name="Comma 2 2 4 3 4 4" xfId="35467"/>
    <cellStyle name="Comma 2 2 4 3 5" xfId="7466"/>
    <cellStyle name="Comma 2 2 4 3 5 2" xfId="23936"/>
    <cellStyle name="Comma 2 2 4 3 5 2 2" xfId="55231"/>
    <cellStyle name="Comma 2 2 4 3 5 3" xfId="38761"/>
    <cellStyle name="Comma 2 2 4 3 6" xfId="17348"/>
    <cellStyle name="Comma 2 2 4 3 6 2" xfId="48643"/>
    <cellStyle name="Comma 2 2 4 3 7" xfId="10760"/>
    <cellStyle name="Comma 2 2 4 3 7 2" xfId="42055"/>
    <cellStyle name="Comma 2 2 4 3 8" xfId="27231"/>
    <cellStyle name="Comma 2 2 4 3 8 2" xfId="32172"/>
    <cellStyle name="Comma 2 2 4 3 9" xfId="28878"/>
    <cellStyle name="Comma 2 2 4 4" xfId="571"/>
    <cellStyle name="Comma 2 2 4 4 2" xfId="2526"/>
    <cellStyle name="Comma 2 2 4 4 2 2" xfId="5821"/>
    <cellStyle name="Comma 2 2 4 4 2 2 2" xfId="22291"/>
    <cellStyle name="Comma 2 2 4 4 2 2 2 2" xfId="53586"/>
    <cellStyle name="Comma 2 2 4 4 2 2 3" xfId="15703"/>
    <cellStyle name="Comma 2 2 4 4 2 2 3 2" xfId="46998"/>
    <cellStyle name="Comma 2 2 4 4 2 2 4" xfId="37116"/>
    <cellStyle name="Comma 2 2 4 4 2 3" xfId="9115"/>
    <cellStyle name="Comma 2 2 4 4 2 3 2" xfId="25585"/>
    <cellStyle name="Comma 2 2 4 4 2 3 2 2" xfId="56880"/>
    <cellStyle name="Comma 2 2 4 4 2 3 3" xfId="40410"/>
    <cellStyle name="Comma 2 2 4 4 2 4" xfId="18997"/>
    <cellStyle name="Comma 2 2 4 4 2 4 2" xfId="50292"/>
    <cellStyle name="Comma 2 2 4 4 2 5" xfId="12409"/>
    <cellStyle name="Comma 2 2 4 4 2 5 2" xfId="43704"/>
    <cellStyle name="Comma 2 2 4 4 2 6" xfId="33822"/>
    <cellStyle name="Comma 2 2 4 4 2 7" xfId="30527"/>
    <cellStyle name="Comma 2 2 4 4 3" xfId="4174"/>
    <cellStyle name="Comma 2 2 4 4 3 2" xfId="20644"/>
    <cellStyle name="Comma 2 2 4 4 3 2 2" xfId="51939"/>
    <cellStyle name="Comma 2 2 4 4 3 3" xfId="14056"/>
    <cellStyle name="Comma 2 2 4 4 3 3 2" xfId="45351"/>
    <cellStyle name="Comma 2 2 4 4 3 4" xfId="35469"/>
    <cellStyle name="Comma 2 2 4 4 4" xfId="7468"/>
    <cellStyle name="Comma 2 2 4 4 4 2" xfId="23938"/>
    <cellStyle name="Comma 2 2 4 4 4 2 2" xfId="55233"/>
    <cellStyle name="Comma 2 2 4 4 4 3" xfId="38763"/>
    <cellStyle name="Comma 2 2 4 4 5" xfId="17350"/>
    <cellStyle name="Comma 2 2 4 4 5 2" xfId="48645"/>
    <cellStyle name="Comma 2 2 4 4 6" xfId="10762"/>
    <cellStyle name="Comma 2 2 4 4 6 2" xfId="42057"/>
    <cellStyle name="Comma 2 2 4 4 7" xfId="27233"/>
    <cellStyle name="Comma 2 2 4 4 7 2" xfId="32174"/>
    <cellStyle name="Comma 2 2 4 4 8" xfId="28880"/>
    <cellStyle name="Comma 2 2 4 5" xfId="572"/>
    <cellStyle name="Comma 2 2 4 5 2" xfId="2527"/>
    <cellStyle name="Comma 2 2 4 5 2 2" xfId="5822"/>
    <cellStyle name="Comma 2 2 4 5 2 2 2" xfId="22292"/>
    <cellStyle name="Comma 2 2 4 5 2 2 2 2" xfId="53587"/>
    <cellStyle name="Comma 2 2 4 5 2 2 3" xfId="15704"/>
    <cellStyle name="Comma 2 2 4 5 2 2 3 2" xfId="46999"/>
    <cellStyle name="Comma 2 2 4 5 2 2 4" xfId="37117"/>
    <cellStyle name="Comma 2 2 4 5 2 3" xfId="9116"/>
    <cellStyle name="Comma 2 2 4 5 2 3 2" xfId="25586"/>
    <cellStyle name="Comma 2 2 4 5 2 3 2 2" xfId="56881"/>
    <cellStyle name="Comma 2 2 4 5 2 3 3" xfId="40411"/>
    <cellStyle name="Comma 2 2 4 5 2 4" xfId="18998"/>
    <cellStyle name="Comma 2 2 4 5 2 4 2" xfId="50293"/>
    <cellStyle name="Comma 2 2 4 5 2 5" xfId="12410"/>
    <cellStyle name="Comma 2 2 4 5 2 5 2" xfId="43705"/>
    <cellStyle name="Comma 2 2 4 5 2 6" xfId="33823"/>
    <cellStyle name="Comma 2 2 4 5 2 7" xfId="30528"/>
    <cellStyle name="Comma 2 2 4 5 3" xfId="4175"/>
    <cellStyle name="Comma 2 2 4 5 3 2" xfId="20645"/>
    <cellStyle name="Comma 2 2 4 5 3 2 2" xfId="51940"/>
    <cellStyle name="Comma 2 2 4 5 3 3" xfId="14057"/>
    <cellStyle name="Comma 2 2 4 5 3 3 2" xfId="45352"/>
    <cellStyle name="Comma 2 2 4 5 3 4" xfId="35470"/>
    <cellStyle name="Comma 2 2 4 5 4" xfId="7469"/>
    <cellStyle name="Comma 2 2 4 5 4 2" xfId="23939"/>
    <cellStyle name="Comma 2 2 4 5 4 2 2" xfId="55234"/>
    <cellStyle name="Comma 2 2 4 5 4 3" xfId="38764"/>
    <cellStyle name="Comma 2 2 4 5 5" xfId="17351"/>
    <cellStyle name="Comma 2 2 4 5 5 2" xfId="48646"/>
    <cellStyle name="Comma 2 2 4 5 6" xfId="10763"/>
    <cellStyle name="Comma 2 2 4 5 6 2" xfId="42058"/>
    <cellStyle name="Comma 2 2 4 5 7" xfId="27234"/>
    <cellStyle name="Comma 2 2 4 5 7 2" xfId="32175"/>
    <cellStyle name="Comma 2 2 4 5 8" xfId="28881"/>
    <cellStyle name="Comma 2 2 4 6" xfId="2521"/>
    <cellStyle name="Comma 2 2 4 6 2" xfId="5816"/>
    <cellStyle name="Comma 2 2 4 6 2 2" xfId="22286"/>
    <cellStyle name="Comma 2 2 4 6 2 2 2" xfId="53581"/>
    <cellStyle name="Comma 2 2 4 6 2 3" xfId="15698"/>
    <cellStyle name="Comma 2 2 4 6 2 3 2" xfId="46993"/>
    <cellStyle name="Comma 2 2 4 6 2 4" xfId="37111"/>
    <cellStyle name="Comma 2 2 4 6 3" xfId="9110"/>
    <cellStyle name="Comma 2 2 4 6 3 2" xfId="25580"/>
    <cellStyle name="Comma 2 2 4 6 3 2 2" xfId="56875"/>
    <cellStyle name="Comma 2 2 4 6 3 3" xfId="40405"/>
    <cellStyle name="Comma 2 2 4 6 4" xfId="18992"/>
    <cellStyle name="Comma 2 2 4 6 4 2" xfId="50287"/>
    <cellStyle name="Comma 2 2 4 6 5" xfId="12404"/>
    <cellStyle name="Comma 2 2 4 6 5 2" xfId="43699"/>
    <cellStyle name="Comma 2 2 4 6 6" xfId="33817"/>
    <cellStyle name="Comma 2 2 4 6 7" xfId="30522"/>
    <cellStyle name="Comma 2 2 4 7" xfId="4169"/>
    <cellStyle name="Comma 2 2 4 7 2" xfId="20639"/>
    <cellStyle name="Comma 2 2 4 7 2 2" xfId="51934"/>
    <cellStyle name="Comma 2 2 4 7 3" xfId="14051"/>
    <cellStyle name="Comma 2 2 4 7 3 2" xfId="45346"/>
    <cellStyle name="Comma 2 2 4 7 4" xfId="35464"/>
    <cellStyle name="Comma 2 2 4 8" xfId="7463"/>
    <cellStyle name="Comma 2 2 4 8 2" xfId="23933"/>
    <cellStyle name="Comma 2 2 4 8 2 2" xfId="55228"/>
    <cellStyle name="Comma 2 2 4 8 3" xfId="38758"/>
    <cellStyle name="Comma 2 2 4 9" xfId="17345"/>
    <cellStyle name="Comma 2 2 4 9 2" xfId="48640"/>
    <cellStyle name="Comma 2 2 5" xfId="573"/>
    <cellStyle name="Comma 2 2 5 10" xfId="10764"/>
    <cellStyle name="Comma 2 2 5 10 2" xfId="42059"/>
    <cellStyle name="Comma 2 2 5 11" xfId="27235"/>
    <cellStyle name="Comma 2 2 5 11 2" xfId="32176"/>
    <cellStyle name="Comma 2 2 5 12" xfId="28882"/>
    <cellStyle name="Comma 2 2 5 2" xfId="574"/>
    <cellStyle name="Comma 2 2 5 2 2" xfId="575"/>
    <cellStyle name="Comma 2 2 5 2 2 2" xfId="2530"/>
    <cellStyle name="Comma 2 2 5 2 2 2 2" xfId="5825"/>
    <cellStyle name="Comma 2 2 5 2 2 2 2 2" xfId="22295"/>
    <cellStyle name="Comma 2 2 5 2 2 2 2 2 2" xfId="53590"/>
    <cellStyle name="Comma 2 2 5 2 2 2 2 3" xfId="15707"/>
    <cellStyle name="Comma 2 2 5 2 2 2 2 3 2" xfId="47002"/>
    <cellStyle name="Comma 2 2 5 2 2 2 2 4" xfId="37120"/>
    <cellStyle name="Comma 2 2 5 2 2 2 3" xfId="9119"/>
    <cellStyle name="Comma 2 2 5 2 2 2 3 2" xfId="25589"/>
    <cellStyle name="Comma 2 2 5 2 2 2 3 2 2" xfId="56884"/>
    <cellStyle name="Comma 2 2 5 2 2 2 3 3" xfId="40414"/>
    <cellStyle name="Comma 2 2 5 2 2 2 4" xfId="19001"/>
    <cellStyle name="Comma 2 2 5 2 2 2 4 2" xfId="50296"/>
    <cellStyle name="Comma 2 2 5 2 2 2 5" xfId="12413"/>
    <cellStyle name="Comma 2 2 5 2 2 2 5 2" xfId="43708"/>
    <cellStyle name="Comma 2 2 5 2 2 2 6" xfId="33826"/>
    <cellStyle name="Comma 2 2 5 2 2 2 7" xfId="30531"/>
    <cellStyle name="Comma 2 2 5 2 2 3" xfId="4178"/>
    <cellStyle name="Comma 2 2 5 2 2 3 2" xfId="20648"/>
    <cellStyle name="Comma 2 2 5 2 2 3 2 2" xfId="51943"/>
    <cellStyle name="Comma 2 2 5 2 2 3 3" xfId="14060"/>
    <cellStyle name="Comma 2 2 5 2 2 3 3 2" xfId="45355"/>
    <cellStyle name="Comma 2 2 5 2 2 3 4" xfId="35473"/>
    <cellStyle name="Comma 2 2 5 2 2 4" xfId="7472"/>
    <cellStyle name="Comma 2 2 5 2 2 4 2" xfId="23942"/>
    <cellStyle name="Comma 2 2 5 2 2 4 2 2" xfId="55237"/>
    <cellStyle name="Comma 2 2 5 2 2 4 3" xfId="38767"/>
    <cellStyle name="Comma 2 2 5 2 2 5" xfId="17354"/>
    <cellStyle name="Comma 2 2 5 2 2 5 2" xfId="48649"/>
    <cellStyle name="Comma 2 2 5 2 2 6" xfId="10766"/>
    <cellStyle name="Comma 2 2 5 2 2 6 2" xfId="42061"/>
    <cellStyle name="Comma 2 2 5 2 2 7" xfId="27237"/>
    <cellStyle name="Comma 2 2 5 2 2 7 2" xfId="32178"/>
    <cellStyle name="Comma 2 2 5 2 2 8" xfId="28884"/>
    <cellStyle name="Comma 2 2 5 2 3" xfId="2529"/>
    <cellStyle name="Comma 2 2 5 2 3 2" xfId="5824"/>
    <cellStyle name="Comma 2 2 5 2 3 2 2" xfId="22294"/>
    <cellStyle name="Comma 2 2 5 2 3 2 2 2" xfId="53589"/>
    <cellStyle name="Comma 2 2 5 2 3 2 3" xfId="15706"/>
    <cellStyle name="Comma 2 2 5 2 3 2 3 2" xfId="47001"/>
    <cellStyle name="Comma 2 2 5 2 3 2 4" xfId="37119"/>
    <cellStyle name="Comma 2 2 5 2 3 3" xfId="9118"/>
    <cellStyle name="Comma 2 2 5 2 3 3 2" xfId="25588"/>
    <cellStyle name="Comma 2 2 5 2 3 3 2 2" xfId="56883"/>
    <cellStyle name="Comma 2 2 5 2 3 3 3" xfId="40413"/>
    <cellStyle name="Comma 2 2 5 2 3 4" xfId="19000"/>
    <cellStyle name="Comma 2 2 5 2 3 4 2" xfId="50295"/>
    <cellStyle name="Comma 2 2 5 2 3 5" xfId="12412"/>
    <cellStyle name="Comma 2 2 5 2 3 5 2" xfId="43707"/>
    <cellStyle name="Comma 2 2 5 2 3 6" xfId="33825"/>
    <cellStyle name="Comma 2 2 5 2 3 7" xfId="30530"/>
    <cellStyle name="Comma 2 2 5 2 4" xfId="4177"/>
    <cellStyle name="Comma 2 2 5 2 4 2" xfId="20647"/>
    <cellStyle name="Comma 2 2 5 2 4 2 2" xfId="51942"/>
    <cellStyle name="Comma 2 2 5 2 4 3" xfId="14059"/>
    <cellStyle name="Comma 2 2 5 2 4 3 2" xfId="45354"/>
    <cellStyle name="Comma 2 2 5 2 4 4" xfId="35472"/>
    <cellStyle name="Comma 2 2 5 2 5" xfId="7471"/>
    <cellStyle name="Comma 2 2 5 2 5 2" xfId="23941"/>
    <cellStyle name="Comma 2 2 5 2 5 2 2" xfId="55236"/>
    <cellStyle name="Comma 2 2 5 2 5 3" xfId="38766"/>
    <cellStyle name="Comma 2 2 5 2 6" xfId="17353"/>
    <cellStyle name="Comma 2 2 5 2 6 2" xfId="48648"/>
    <cellStyle name="Comma 2 2 5 2 7" xfId="10765"/>
    <cellStyle name="Comma 2 2 5 2 7 2" xfId="42060"/>
    <cellStyle name="Comma 2 2 5 2 8" xfId="27236"/>
    <cellStyle name="Comma 2 2 5 2 8 2" xfId="32177"/>
    <cellStyle name="Comma 2 2 5 2 9" xfId="28883"/>
    <cellStyle name="Comma 2 2 5 3" xfId="576"/>
    <cellStyle name="Comma 2 2 5 3 2" xfId="577"/>
    <cellStyle name="Comma 2 2 5 3 2 2" xfId="2532"/>
    <cellStyle name="Comma 2 2 5 3 2 2 2" xfId="5827"/>
    <cellStyle name="Comma 2 2 5 3 2 2 2 2" xfId="22297"/>
    <cellStyle name="Comma 2 2 5 3 2 2 2 2 2" xfId="53592"/>
    <cellStyle name="Comma 2 2 5 3 2 2 2 3" xfId="15709"/>
    <cellStyle name="Comma 2 2 5 3 2 2 2 3 2" xfId="47004"/>
    <cellStyle name="Comma 2 2 5 3 2 2 2 4" xfId="37122"/>
    <cellStyle name="Comma 2 2 5 3 2 2 3" xfId="9121"/>
    <cellStyle name="Comma 2 2 5 3 2 2 3 2" xfId="25591"/>
    <cellStyle name="Comma 2 2 5 3 2 2 3 2 2" xfId="56886"/>
    <cellStyle name="Comma 2 2 5 3 2 2 3 3" xfId="40416"/>
    <cellStyle name="Comma 2 2 5 3 2 2 4" xfId="19003"/>
    <cellStyle name="Comma 2 2 5 3 2 2 4 2" xfId="50298"/>
    <cellStyle name="Comma 2 2 5 3 2 2 5" xfId="12415"/>
    <cellStyle name="Comma 2 2 5 3 2 2 5 2" xfId="43710"/>
    <cellStyle name="Comma 2 2 5 3 2 2 6" xfId="33828"/>
    <cellStyle name="Comma 2 2 5 3 2 2 7" xfId="30533"/>
    <cellStyle name="Comma 2 2 5 3 2 3" xfId="4180"/>
    <cellStyle name="Comma 2 2 5 3 2 3 2" xfId="20650"/>
    <cellStyle name="Comma 2 2 5 3 2 3 2 2" xfId="51945"/>
    <cellStyle name="Comma 2 2 5 3 2 3 3" xfId="14062"/>
    <cellStyle name="Comma 2 2 5 3 2 3 3 2" xfId="45357"/>
    <cellStyle name="Comma 2 2 5 3 2 3 4" xfId="35475"/>
    <cellStyle name="Comma 2 2 5 3 2 4" xfId="7474"/>
    <cellStyle name="Comma 2 2 5 3 2 4 2" xfId="23944"/>
    <cellStyle name="Comma 2 2 5 3 2 4 2 2" xfId="55239"/>
    <cellStyle name="Comma 2 2 5 3 2 4 3" xfId="38769"/>
    <cellStyle name="Comma 2 2 5 3 2 5" xfId="17356"/>
    <cellStyle name="Comma 2 2 5 3 2 5 2" xfId="48651"/>
    <cellStyle name="Comma 2 2 5 3 2 6" xfId="10768"/>
    <cellStyle name="Comma 2 2 5 3 2 6 2" xfId="42063"/>
    <cellStyle name="Comma 2 2 5 3 2 7" xfId="27239"/>
    <cellStyle name="Comma 2 2 5 3 2 7 2" xfId="32180"/>
    <cellStyle name="Comma 2 2 5 3 2 8" xfId="28886"/>
    <cellStyle name="Comma 2 2 5 3 3" xfId="2531"/>
    <cellStyle name="Comma 2 2 5 3 3 2" xfId="5826"/>
    <cellStyle name="Comma 2 2 5 3 3 2 2" xfId="22296"/>
    <cellStyle name="Comma 2 2 5 3 3 2 2 2" xfId="53591"/>
    <cellStyle name="Comma 2 2 5 3 3 2 3" xfId="15708"/>
    <cellStyle name="Comma 2 2 5 3 3 2 3 2" xfId="47003"/>
    <cellStyle name="Comma 2 2 5 3 3 2 4" xfId="37121"/>
    <cellStyle name="Comma 2 2 5 3 3 3" xfId="9120"/>
    <cellStyle name="Comma 2 2 5 3 3 3 2" xfId="25590"/>
    <cellStyle name="Comma 2 2 5 3 3 3 2 2" xfId="56885"/>
    <cellStyle name="Comma 2 2 5 3 3 3 3" xfId="40415"/>
    <cellStyle name="Comma 2 2 5 3 3 4" xfId="19002"/>
    <cellStyle name="Comma 2 2 5 3 3 4 2" xfId="50297"/>
    <cellStyle name="Comma 2 2 5 3 3 5" xfId="12414"/>
    <cellStyle name="Comma 2 2 5 3 3 5 2" xfId="43709"/>
    <cellStyle name="Comma 2 2 5 3 3 6" xfId="33827"/>
    <cellStyle name="Comma 2 2 5 3 3 7" xfId="30532"/>
    <cellStyle name="Comma 2 2 5 3 4" xfId="4179"/>
    <cellStyle name="Comma 2 2 5 3 4 2" xfId="20649"/>
    <cellStyle name="Comma 2 2 5 3 4 2 2" xfId="51944"/>
    <cellStyle name="Comma 2 2 5 3 4 3" xfId="14061"/>
    <cellStyle name="Comma 2 2 5 3 4 3 2" xfId="45356"/>
    <cellStyle name="Comma 2 2 5 3 4 4" xfId="35474"/>
    <cellStyle name="Comma 2 2 5 3 5" xfId="7473"/>
    <cellStyle name="Comma 2 2 5 3 5 2" xfId="23943"/>
    <cellStyle name="Comma 2 2 5 3 5 2 2" xfId="55238"/>
    <cellStyle name="Comma 2 2 5 3 5 3" xfId="38768"/>
    <cellStyle name="Comma 2 2 5 3 6" xfId="17355"/>
    <cellStyle name="Comma 2 2 5 3 6 2" xfId="48650"/>
    <cellStyle name="Comma 2 2 5 3 7" xfId="10767"/>
    <cellStyle name="Comma 2 2 5 3 7 2" xfId="42062"/>
    <cellStyle name="Comma 2 2 5 3 8" xfId="27238"/>
    <cellStyle name="Comma 2 2 5 3 8 2" xfId="32179"/>
    <cellStyle name="Comma 2 2 5 3 9" xfId="28885"/>
    <cellStyle name="Comma 2 2 5 4" xfId="578"/>
    <cellStyle name="Comma 2 2 5 4 2" xfId="2533"/>
    <cellStyle name="Comma 2 2 5 4 2 2" xfId="5828"/>
    <cellStyle name="Comma 2 2 5 4 2 2 2" xfId="22298"/>
    <cellStyle name="Comma 2 2 5 4 2 2 2 2" xfId="53593"/>
    <cellStyle name="Comma 2 2 5 4 2 2 3" xfId="15710"/>
    <cellStyle name="Comma 2 2 5 4 2 2 3 2" xfId="47005"/>
    <cellStyle name="Comma 2 2 5 4 2 2 4" xfId="37123"/>
    <cellStyle name="Comma 2 2 5 4 2 3" xfId="9122"/>
    <cellStyle name="Comma 2 2 5 4 2 3 2" xfId="25592"/>
    <cellStyle name="Comma 2 2 5 4 2 3 2 2" xfId="56887"/>
    <cellStyle name="Comma 2 2 5 4 2 3 3" xfId="40417"/>
    <cellStyle name="Comma 2 2 5 4 2 4" xfId="19004"/>
    <cellStyle name="Comma 2 2 5 4 2 4 2" xfId="50299"/>
    <cellStyle name="Comma 2 2 5 4 2 5" xfId="12416"/>
    <cellStyle name="Comma 2 2 5 4 2 5 2" xfId="43711"/>
    <cellStyle name="Comma 2 2 5 4 2 6" xfId="33829"/>
    <cellStyle name="Comma 2 2 5 4 2 7" xfId="30534"/>
    <cellStyle name="Comma 2 2 5 4 3" xfId="4181"/>
    <cellStyle name="Comma 2 2 5 4 3 2" xfId="20651"/>
    <cellStyle name="Comma 2 2 5 4 3 2 2" xfId="51946"/>
    <cellStyle name="Comma 2 2 5 4 3 3" xfId="14063"/>
    <cellStyle name="Comma 2 2 5 4 3 3 2" xfId="45358"/>
    <cellStyle name="Comma 2 2 5 4 3 4" xfId="35476"/>
    <cellStyle name="Comma 2 2 5 4 4" xfId="7475"/>
    <cellStyle name="Comma 2 2 5 4 4 2" xfId="23945"/>
    <cellStyle name="Comma 2 2 5 4 4 2 2" xfId="55240"/>
    <cellStyle name="Comma 2 2 5 4 4 3" xfId="38770"/>
    <cellStyle name="Comma 2 2 5 4 5" xfId="17357"/>
    <cellStyle name="Comma 2 2 5 4 5 2" xfId="48652"/>
    <cellStyle name="Comma 2 2 5 4 6" xfId="10769"/>
    <cellStyle name="Comma 2 2 5 4 6 2" xfId="42064"/>
    <cellStyle name="Comma 2 2 5 4 7" xfId="27240"/>
    <cellStyle name="Comma 2 2 5 4 7 2" xfId="32181"/>
    <cellStyle name="Comma 2 2 5 4 8" xfId="28887"/>
    <cellStyle name="Comma 2 2 5 5" xfId="579"/>
    <cellStyle name="Comma 2 2 5 5 2" xfId="2534"/>
    <cellStyle name="Comma 2 2 5 5 2 2" xfId="5829"/>
    <cellStyle name="Comma 2 2 5 5 2 2 2" xfId="22299"/>
    <cellStyle name="Comma 2 2 5 5 2 2 2 2" xfId="53594"/>
    <cellStyle name="Comma 2 2 5 5 2 2 3" xfId="15711"/>
    <cellStyle name="Comma 2 2 5 5 2 2 3 2" xfId="47006"/>
    <cellStyle name="Comma 2 2 5 5 2 2 4" xfId="37124"/>
    <cellStyle name="Comma 2 2 5 5 2 3" xfId="9123"/>
    <cellStyle name="Comma 2 2 5 5 2 3 2" xfId="25593"/>
    <cellStyle name="Comma 2 2 5 5 2 3 2 2" xfId="56888"/>
    <cellStyle name="Comma 2 2 5 5 2 3 3" xfId="40418"/>
    <cellStyle name="Comma 2 2 5 5 2 4" xfId="19005"/>
    <cellStyle name="Comma 2 2 5 5 2 4 2" xfId="50300"/>
    <cellStyle name="Comma 2 2 5 5 2 5" xfId="12417"/>
    <cellStyle name="Comma 2 2 5 5 2 5 2" xfId="43712"/>
    <cellStyle name="Comma 2 2 5 5 2 6" xfId="33830"/>
    <cellStyle name="Comma 2 2 5 5 2 7" xfId="30535"/>
    <cellStyle name="Comma 2 2 5 5 3" xfId="4182"/>
    <cellStyle name="Comma 2 2 5 5 3 2" xfId="20652"/>
    <cellStyle name="Comma 2 2 5 5 3 2 2" xfId="51947"/>
    <cellStyle name="Comma 2 2 5 5 3 3" xfId="14064"/>
    <cellStyle name="Comma 2 2 5 5 3 3 2" xfId="45359"/>
    <cellStyle name="Comma 2 2 5 5 3 4" xfId="35477"/>
    <cellStyle name="Comma 2 2 5 5 4" xfId="7476"/>
    <cellStyle name="Comma 2 2 5 5 4 2" xfId="23946"/>
    <cellStyle name="Comma 2 2 5 5 4 2 2" xfId="55241"/>
    <cellStyle name="Comma 2 2 5 5 4 3" xfId="38771"/>
    <cellStyle name="Comma 2 2 5 5 5" xfId="17358"/>
    <cellStyle name="Comma 2 2 5 5 5 2" xfId="48653"/>
    <cellStyle name="Comma 2 2 5 5 6" xfId="10770"/>
    <cellStyle name="Comma 2 2 5 5 6 2" xfId="42065"/>
    <cellStyle name="Comma 2 2 5 5 7" xfId="27241"/>
    <cellStyle name="Comma 2 2 5 5 7 2" xfId="32182"/>
    <cellStyle name="Comma 2 2 5 5 8" xfId="28888"/>
    <cellStyle name="Comma 2 2 5 6" xfId="2528"/>
    <cellStyle name="Comma 2 2 5 6 2" xfId="5823"/>
    <cellStyle name="Comma 2 2 5 6 2 2" xfId="22293"/>
    <cellStyle name="Comma 2 2 5 6 2 2 2" xfId="53588"/>
    <cellStyle name="Comma 2 2 5 6 2 3" xfId="15705"/>
    <cellStyle name="Comma 2 2 5 6 2 3 2" xfId="47000"/>
    <cellStyle name="Comma 2 2 5 6 2 4" xfId="37118"/>
    <cellStyle name="Comma 2 2 5 6 3" xfId="9117"/>
    <cellStyle name="Comma 2 2 5 6 3 2" xfId="25587"/>
    <cellStyle name="Comma 2 2 5 6 3 2 2" xfId="56882"/>
    <cellStyle name="Comma 2 2 5 6 3 3" xfId="40412"/>
    <cellStyle name="Comma 2 2 5 6 4" xfId="18999"/>
    <cellStyle name="Comma 2 2 5 6 4 2" xfId="50294"/>
    <cellStyle name="Comma 2 2 5 6 5" xfId="12411"/>
    <cellStyle name="Comma 2 2 5 6 5 2" xfId="43706"/>
    <cellStyle name="Comma 2 2 5 6 6" xfId="33824"/>
    <cellStyle name="Comma 2 2 5 6 7" xfId="30529"/>
    <cellStyle name="Comma 2 2 5 7" xfId="4176"/>
    <cellStyle name="Comma 2 2 5 7 2" xfId="20646"/>
    <cellStyle name="Comma 2 2 5 7 2 2" xfId="51941"/>
    <cellStyle name="Comma 2 2 5 7 3" xfId="14058"/>
    <cellStyle name="Comma 2 2 5 7 3 2" xfId="45353"/>
    <cellStyle name="Comma 2 2 5 7 4" xfId="35471"/>
    <cellStyle name="Comma 2 2 5 8" xfId="7470"/>
    <cellStyle name="Comma 2 2 5 8 2" xfId="23940"/>
    <cellStyle name="Comma 2 2 5 8 2 2" xfId="55235"/>
    <cellStyle name="Comma 2 2 5 8 3" xfId="38765"/>
    <cellStyle name="Comma 2 2 5 9" xfId="17352"/>
    <cellStyle name="Comma 2 2 5 9 2" xfId="48647"/>
    <cellStyle name="Comma 2 2 6" xfId="580"/>
    <cellStyle name="Comma 2 2 6 2" xfId="581"/>
    <cellStyle name="Comma 2 2 6 2 2" xfId="2536"/>
    <cellStyle name="Comma 2 2 6 2 2 2" xfId="5831"/>
    <cellStyle name="Comma 2 2 6 2 2 2 2" xfId="22301"/>
    <cellStyle name="Comma 2 2 6 2 2 2 2 2" xfId="53596"/>
    <cellStyle name="Comma 2 2 6 2 2 2 3" xfId="15713"/>
    <cellStyle name="Comma 2 2 6 2 2 2 3 2" xfId="47008"/>
    <cellStyle name="Comma 2 2 6 2 2 2 4" xfId="37126"/>
    <cellStyle name="Comma 2 2 6 2 2 3" xfId="9125"/>
    <cellStyle name="Comma 2 2 6 2 2 3 2" xfId="25595"/>
    <cellStyle name="Comma 2 2 6 2 2 3 2 2" xfId="56890"/>
    <cellStyle name="Comma 2 2 6 2 2 3 3" xfId="40420"/>
    <cellStyle name="Comma 2 2 6 2 2 4" xfId="19007"/>
    <cellStyle name="Comma 2 2 6 2 2 4 2" xfId="50302"/>
    <cellStyle name="Comma 2 2 6 2 2 5" xfId="12419"/>
    <cellStyle name="Comma 2 2 6 2 2 5 2" xfId="43714"/>
    <cellStyle name="Comma 2 2 6 2 2 6" xfId="33832"/>
    <cellStyle name="Comma 2 2 6 2 2 7" xfId="30537"/>
    <cellStyle name="Comma 2 2 6 2 3" xfId="4184"/>
    <cellStyle name="Comma 2 2 6 2 3 2" xfId="20654"/>
    <cellStyle name="Comma 2 2 6 2 3 2 2" xfId="51949"/>
    <cellStyle name="Comma 2 2 6 2 3 3" xfId="14066"/>
    <cellStyle name="Comma 2 2 6 2 3 3 2" xfId="45361"/>
    <cellStyle name="Comma 2 2 6 2 3 4" xfId="35479"/>
    <cellStyle name="Comma 2 2 6 2 4" xfId="7478"/>
    <cellStyle name="Comma 2 2 6 2 4 2" xfId="23948"/>
    <cellStyle name="Comma 2 2 6 2 4 2 2" xfId="55243"/>
    <cellStyle name="Comma 2 2 6 2 4 3" xfId="38773"/>
    <cellStyle name="Comma 2 2 6 2 5" xfId="17360"/>
    <cellStyle name="Comma 2 2 6 2 5 2" xfId="48655"/>
    <cellStyle name="Comma 2 2 6 2 6" xfId="10772"/>
    <cellStyle name="Comma 2 2 6 2 6 2" xfId="42067"/>
    <cellStyle name="Comma 2 2 6 2 7" xfId="27243"/>
    <cellStyle name="Comma 2 2 6 2 7 2" xfId="32184"/>
    <cellStyle name="Comma 2 2 6 2 8" xfId="28890"/>
    <cellStyle name="Comma 2 2 6 3" xfId="2535"/>
    <cellStyle name="Comma 2 2 6 3 2" xfId="5830"/>
    <cellStyle name="Comma 2 2 6 3 2 2" xfId="22300"/>
    <cellStyle name="Comma 2 2 6 3 2 2 2" xfId="53595"/>
    <cellStyle name="Comma 2 2 6 3 2 3" xfId="15712"/>
    <cellStyle name="Comma 2 2 6 3 2 3 2" xfId="47007"/>
    <cellStyle name="Comma 2 2 6 3 2 4" xfId="37125"/>
    <cellStyle name="Comma 2 2 6 3 3" xfId="9124"/>
    <cellStyle name="Comma 2 2 6 3 3 2" xfId="25594"/>
    <cellStyle name="Comma 2 2 6 3 3 2 2" xfId="56889"/>
    <cellStyle name="Comma 2 2 6 3 3 3" xfId="40419"/>
    <cellStyle name="Comma 2 2 6 3 4" xfId="19006"/>
    <cellStyle name="Comma 2 2 6 3 4 2" xfId="50301"/>
    <cellStyle name="Comma 2 2 6 3 5" xfId="12418"/>
    <cellStyle name="Comma 2 2 6 3 5 2" xfId="43713"/>
    <cellStyle name="Comma 2 2 6 3 6" xfId="33831"/>
    <cellStyle name="Comma 2 2 6 3 7" xfId="30536"/>
    <cellStyle name="Comma 2 2 6 4" xfId="4183"/>
    <cellStyle name="Comma 2 2 6 4 2" xfId="20653"/>
    <cellStyle name="Comma 2 2 6 4 2 2" xfId="51948"/>
    <cellStyle name="Comma 2 2 6 4 3" xfId="14065"/>
    <cellStyle name="Comma 2 2 6 4 3 2" xfId="45360"/>
    <cellStyle name="Comma 2 2 6 4 4" xfId="35478"/>
    <cellStyle name="Comma 2 2 6 5" xfId="7477"/>
    <cellStyle name="Comma 2 2 6 5 2" xfId="23947"/>
    <cellStyle name="Comma 2 2 6 5 2 2" xfId="55242"/>
    <cellStyle name="Comma 2 2 6 5 3" xfId="38772"/>
    <cellStyle name="Comma 2 2 6 6" xfId="17359"/>
    <cellStyle name="Comma 2 2 6 6 2" xfId="48654"/>
    <cellStyle name="Comma 2 2 6 7" xfId="10771"/>
    <cellStyle name="Comma 2 2 6 7 2" xfId="42066"/>
    <cellStyle name="Comma 2 2 6 8" xfId="27242"/>
    <cellStyle name="Comma 2 2 6 8 2" xfId="32183"/>
    <cellStyle name="Comma 2 2 6 9" xfId="28889"/>
    <cellStyle name="Comma 2 2 7" xfId="582"/>
    <cellStyle name="Comma 2 2 7 2" xfId="583"/>
    <cellStyle name="Comma 2 2 7 2 2" xfId="2538"/>
    <cellStyle name="Comma 2 2 7 2 2 2" xfId="5833"/>
    <cellStyle name="Comma 2 2 7 2 2 2 2" xfId="22303"/>
    <cellStyle name="Comma 2 2 7 2 2 2 2 2" xfId="53598"/>
    <cellStyle name="Comma 2 2 7 2 2 2 3" xfId="15715"/>
    <cellStyle name="Comma 2 2 7 2 2 2 3 2" xfId="47010"/>
    <cellStyle name="Comma 2 2 7 2 2 2 4" xfId="37128"/>
    <cellStyle name="Comma 2 2 7 2 2 3" xfId="9127"/>
    <cellStyle name="Comma 2 2 7 2 2 3 2" xfId="25597"/>
    <cellStyle name="Comma 2 2 7 2 2 3 2 2" xfId="56892"/>
    <cellStyle name="Comma 2 2 7 2 2 3 3" xfId="40422"/>
    <cellStyle name="Comma 2 2 7 2 2 4" xfId="19009"/>
    <cellStyle name="Comma 2 2 7 2 2 4 2" xfId="50304"/>
    <cellStyle name="Comma 2 2 7 2 2 5" xfId="12421"/>
    <cellStyle name="Comma 2 2 7 2 2 5 2" xfId="43716"/>
    <cellStyle name="Comma 2 2 7 2 2 6" xfId="33834"/>
    <cellStyle name="Comma 2 2 7 2 2 7" xfId="30539"/>
    <cellStyle name="Comma 2 2 7 2 3" xfId="4186"/>
    <cellStyle name="Comma 2 2 7 2 3 2" xfId="20656"/>
    <cellStyle name="Comma 2 2 7 2 3 2 2" xfId="51951"/>
    <cellStyle name="Comma 2 2 7 2 3 3" xfId="14068"/>
    <cellStyle name="Comma 2 2 7 2 3 3 2" xfId="45363"/>
    <cellStyle name="Comma 2 2 7 2 3 4" xfId="35481"/>
    <cellStyle name="Comma 2 2 7 2 4" xfId="7480"/>
    <cellStyle name="Comma 2 2 7 2 4 2" xfId="23950"/>
    <cellStyle name="Comma 2 2 7 2 4 2 2" xfId="55245"/>
    <cellStyle name="Comma 2 2 7 2 4 3" xfId="38775"/>
    <cellStyle name="Comma 2 2 7 2 5" xfId="17362"/>
    <cellStyle name="Comma 2 2 7 2 5 2" xfId="48657"/>
    <cellStyle name="Comma 2 2 7 2 6" xfId="10774"/>
    <cellStyle name="Comma 2 2 7 2 6 2" xfId="42069"/>
    <cellStyle name="Comma 2 2 7 2 7" xfId="27245"/>
    <cellStyle name="Comma 2 2 7 2 7 2" xfId="32186"/>
    <cellStyle name="Comma 2 2 7 2 8" xfId="28892"/>
    <cellStyle name="Comma 2 2 7 3" xfId="2537"/>
    <cellStyle name="Comma 2 2 7 3 2" xfId="5832"/>
    <cellStyle name="Comma 2 2 7 3 2 2" xfId="22302"/>
    <cellStyle name="Comma 2 2 7 3 2 2 2" xfId="53597"/>
    <cellStyle name="Comma 2 2 7 3 2 3" xfId="15714"/>
    <cellStyle name="Comma 2 2 7 3 2 3 2" xfId="47009"/>
    <cellStyle name="Comma 2 2 7 3 2 4" xfId="37127"/>
    <cellStyle name="Comma 2 2 7 3 3" xfId="9126"/>
    <cellStyle name="Comma 2 2 7 3 3 2" xfId="25596"/>
    <cellStyle name="Comma 2 2 7 3 3 2 2" xfId="56891"/>
    <cellStyle name="Comma 2 2 7 3 3 3" xfId="40421"/>
    <cellStyle name="Comma 2 2 7 3 4" xfId="19008"/>
    <cellStyle name="Comma 2 2 7 3 4 2" xfId="50303"/>
    <cellStyle name="Comma 2 2 7 3 5" xfId="12420"/>
    <cellStyle name="Comma 2 2 7 3 5 2" xfId="43715"/>
    <cellStyle name="Comma 2 2 7 3 6" xfId="33833"/>
    <cellStyle name="Comma 2 2 7 3 7" xfId="30538"/>
    <cellStyle name="Comma 2 2 7 4" xfId="4185"/>
    <cellStyle name="Comma 2 2 7 4 2" xfId="20655"/>
    <cellStyle name="Comma 2 2 7 4 2 2" xfId="51950"/>
    <cellStyle name="Comma 2 2 7 4 3" xfId="14067"/>
    <cellStyle name="Comma 2 2 7 4 3 2" xfId="45362"/>
    <cellStyle name="Comma 2 2 7 4 4" xfId="35480"/>
    <cellStyle name="Comma 2 2 7 5" xfId="7479"/>
    <cellStyle name="Comma 2 2 7 5 2" xfId="23949"/>
    <cellStyle name="Comma 2 2 7 5 2 2" xfId="55244"/>
    <cellStyle name="Comma 2 2 7 5 3" xfId="38774"/>
    <cellStyle name="Comma 2 2 7 6" xfId="17361"/>
    <cellStyle name="Comma 2 2 7 6 2" xfId="48656"/>
    <cellStyle name="Comma 2 2 7 7" xfId="10773"/>
    <cellStyle name="Comma 2 2 7 7 2" xfId="42068"/>
    <cellStyle name="Comma 2 2 7 8" xfId="27244"/>
    <cellStyle name="Comma 2 2 7 8 2" xfId="32185"/>
    <cellStyle name="Comma 2 2 7 9" xfId="28891"/>
    <cellStyle name="Comma 2 2 8" xfId="584"/>
    <cellStyle name="Comma 2 2 8 2" xfId="2539"/>
    <cellStyle name="Comma 2 2 8 2 2" xfId="5834"/>
    <cellStyle name="Comma 2 2 8 2 2 2" xfId="22304"/>
    <cellStyle name="Comma 2 2 8 2 2 2 2" xfId="53599"/>
    <cellStyle name="Comma 2 2 8 2 2 3" xfId="15716"/>
    <cellStyle name="Comma 2 2 8 2 2 3 2" xfId="47011"/>
    <cellStyle name="Comma 2 2 8 2 2 4" xfId="37129"/>
    <cellStyle name="Comma 2 2 8 2 3" xfId="9128"/>
    <cellStyle name="Comma 2 2 8 2 3 2" xfId="25598"/>
    <cellStyle name="Comma 2 2 8 2 3 2 2" xfId="56893"/>
    <cellStyle name="Comma 2 2 8 2 3 3" xfId="40423"/>
    <cellStyle name="Comma 2 2 8 2 4" xfId="19010"/>
    <cellStyle name="Comma 2 2 8 2 4 2" xfId="50305"/>
    <cellStyle name="Comma 2 2 8 2 5" xfId="12422"/>
    <cellStyle name="Comma 2 2 8 2 5 2" xfId="43717"/>
    <cellStyle name="Comma 2 2 8 2 6" xfId="33835"/>
    <cellStyle name="Comma 2 2 8 2 7" xfId="30540"/>
    <cellStyle name="Comma 2 2 8 3" xfId="4187"/>
    <cellStyle name="Comma 2 2 8 3 2" xfId="20657"/>
    <cellStyle name="Comma 2 2 8 3 2 2" xfId="51952"/>
    <cellStyle name="Comma 2 2 8 3 3" xfId="14069"/>
    <cellStyle name="Comma 2 2 8 3 3 2" xfId="45364"/>
    <cellStyle name="Comma 2 2 8 3 4" xfId="35482"/>
    <cellStyle name="Comma 2 2 8 4" xfId="7481"/>
    <cellStyle name="Comma 2 2 8 4 2" xfId="23951"/>
    <cellStyle name="Comma 2 2 8 4 2 2" xfId="55246"/>
    <cellStyle name="Comma 2 2 8 4 3" xfId="38776"/>
    <cellStyle name="Comma 2 2 8 5" xfId="17363"/>
    <cellStyle name="Comma 2 2 8 5 2" xfId="48658"/>
    <cellStyle name="Comma 2 2 8 6" xfId="10775"/>
    <cellStyle name="Comma 2 2 8 6 2" xfId="42070"/>
    <cellStyle name="Comma 2 2 8 7" xfId="27246"/>
    <cellStyle name="Comma 2 2 8 7 2" xfId="32187"/>
    <cellStyle name="Comma 2 2 8 8" xfId="28893"/>
    <cellStyle name="Comma 2 2 9" xfId="585"/>
    <cellStyle name="Comma 2 2 9 2" xfId="2540"/>
    <cellStyle name="Comma 2 2 9 2 2" xfId="5835"/>
    <cellStyle name="Comma 2 2 9 2 2 2" xfId="22305"/>
    <cellStyle name="Comma 2 2 9 2 2 2 2" xfId="53600"/>
    <cellStyle name="Comma 2 2 9 2 2 3" xfId="15717"/>
    <cellStyle name="Comma 2 2 9 2 2 3 2" xfId="47012"/>
    <cellStyle name="Comma 2 2 9 2 2 4" xfId="37130"/>
    <cellStyle name="Comma 2 2 9 2 3" xfId="9129"/>
    <cellStyle name="Comma 2 2 9 2 3 2" xfId="25599"/>
    <cellStyle name="Comma 2 2 9 2 3 2 2" xfId="56894"/>
    <cellStyle name="Comma 2 2 9 2 3 3" xfId="40424"/>
    <cellStyle name="Comma 2 2 9 2 4" xfId="19011"/>
    <cellStyle name="Comma 2 2 9 2 4 2" xfId="50306"/>
    <cellStyle name="Comma 2 2 9 2 5" xfId="12423"/>
    <cellStyle name="Comma 2 2 9 2 5 2" xfId="43718"/>
    <cellStyle name="Comma 2 2 9 2 6" xfId="33836"/>
    <cellStyle name="Comma 2 2 9 2 7" xfId="30541"/>
    <cellStyle name="Comma 2 2 9 3" xfId="4188"/>
    <cellStyle name="Comma 2 2 9 3 2" xfId="20658"/>
    <cellStyle name="Comma 2 2 9 3 2 2" xfId="51953"/>
    <cellStyle name="Comma 2 2 9 3 3" xfId="14070"/>
    <cellStyle name="Comma 2 2 9 3 3 2" xfId="45365"/>
    <cellStyle name="Comma 2 2 9 3 4" xfId="35483"/>
    <cellStyle name="Comma 2 2 9 4" xfId="7482"/>
    <cellStyle name="Comma 2 2 9 4 2" xfId="23952"/>
    <cellStyle name="Comma 2 2 9 4 2 2" xfId="55247"/>
    <cellStyle name="Comma 2 2 9 4 3" xfId="38777"/>
    <cellStyle name="Comma 2 2 9 5" xfId="17364"/>
    <cellStyle name="Comma 2 2 9 5 2" xfId="48659"/>
    <cellStyle name="Comma 2 2 9 6" xfId="10776"/>
    <cellStyle name="Comma 2 2 9 6 2" xfId="42071"/>
    <cellStyle name="Comma 2 2 9 7" xfId="27247"/>
    <cellStyle name="Comma 2 2 9 7 2" xfId="32188"/>
    <cellStyle name="Comma 2 2 9 8" xfId="28894"/>
    <cellStyle name="Comma 2 3" xfId="586"/>
    <cellStyle name="Comma 2 3 10" xfId="28895"/>
    <cellStyle name="Comma 2 3 2" xfId="587"/>
    <cellStyle name="Comma 2 3 2 2" xfId="2542"/>
    <cellStyle name="Comma 2 3 2 2 2" xfId="5837"/>
    <cellStyle name="Comma 2 3 2 2 2 2" xfId="22307"/>
    <cellStyle name="Comma 2 3 2 2 2 2 2" xfId="53602"/>
    <cellStyle name="Comma 2 3 2 2 2 3" xfId="15719"/>
    <cellStyle name="Comma 2 3 2 2 2 3 2" xfId="47014"/>
    <cellStyle name="Comma 2 3 2 2 2 4" xfId="37132"/>
    <cellStyle name="Comma 2 3 2 2 3" xfId="9131"/>
    <cellStyle name="Comma 2 3 2 2 3 2" xfId="25601"/>
    <cellStyle name="Comma 2 3 2 2 3 2 2" xfId="56896"/>
    <cellStyle name="Comma 2 3 2 2 3 3" xfId="40426"/>
    <cellStyle name="Comma 2 3 2 2 4" xfId="19013"/>
    <cellStyle name="Comma 2 3 2 2 4 2" xfId="50308"/>
    <cellStyle name="Comma 2 3 2 2 5" xfId="12425"/>
    <cellStyle name="Comma 2 3 2 2 5 2" xfId="43720"/>
    <cellStyle name="Comma 2 3 2 2 6" xfId="33838"/>
    <cellStyle name="Comma 2 3 2 2 7" xfId="30543"/>
    <cellStyle name="Comma 2 3 2 3" xfId="4190"/>
    <cellStyle name="Comma 2 3 2 3 2" xfId="20660"/>
    <cellStyle name="Comma 2 3 2 3 2 2" xfId="51955"/>
    <cellStyle name="Comma 2 3 2 3 3" xfId="14072"/>
    <cellStyle name="Comma 2 3 2 3 3 2" xfId="45367"/>
    <cellStyle name="Comma 2 3 2 3 4" xfId="35485"/>
    <cellStyle name="Comma 2 3 2 4" xfId="7484"/>
    <cellStyle name="Comma 2 3 2 4 2" xfId="23954"/>
    <cellStyle name="Comma 2 3 2 4 2 2" xfId="55249"/>
    <cellStyle name="Comma 2 3 2 4 3" xfId="38779"/>
    <cellStyle name="Comma 2 3 2 5" xfId="17366"/>
    <cellStyle name="Comma 2 3 2 5 2" xfId="48661"/>
    <cellStyle name="Comma 2 3 2 6" xfId="10778"/>
    <cellStyle name="Comma 2 3 2 6 2" xfId="42073"/>
    <cellStyle name="Comma 2 3 2 7" xfId="27249"/>
    <cellStyle name="Comma 2 3 2 7 2" xfId="32190"/>
    <cellStyle name="Comma 2 3 2 8" xfId="28896"/>
    <cellStyle name="Comma 2 3 3" xfId="588"/>
    <cellStyle name="Comma 2 3 3 2" xfId="2543"/>
    <cellStyle name="Comma 2 3 3 2 2" xfId="5838"/>
    <cellStyle name="Comma 2 3 3 2 2 2" xfId="22308"/>
    <cellStyle name="Comma 2 3 3 2 2 2 2" xfId="53603"/>
    <cellStyle name="Comma 2 3 3 2 2 3" xfId="15720"/>
    <cellStyle name="Comma 2 3 3 2 2 3 2" xfId="47015"/>
    <cellStyle name="Comma 2 3 3 2 2 4" xfId="37133"/>
    <cellStyle name="Comma 2 3 3 2 3" xfId="9132"/>
    <cellStyle name="Comma 2 3 3 2 3 2" xfId="25602"/>
    <cellStyle name="Comma 2 3 3 2 3 2 2" xfId="56897"/>
    <cellStyle name="Comma 2 3 3 2 3 3" xfId="40427"/>
    <cellStyle name="Comma 2 3 3 2 4" xfId="19014"/>
    <cellStyle name="Comma 2 3 3 2 4 2" xfId="50309"/>
    <cellStyle name="Comma 2 3 3 2 5" xfId="12426"/>
    <cellStyle name="Comma 2 3 3 2 5 2" xfId="43721"/>
    <cellStyle name="Comma 2 3 3 2 6" xfId="33839"/>
    <cellStyle name="Comma 2 3 3 2 7" xfId="30544"/>
    <cellStyle name="Comma 2 3 3 3" xfId="4191"/>
    <cellStyle name="Comma 2 3 3 3 2" xfId="20661"/>
    <cellStyle name="Comma 2 3 3 3 2 2" xfId="51956"/>
    <cellStyle name="Comma 2 3 3 3 3" xfId="14073"/>
    <cellStyle name="Comma 2 3 3 3 3 2" xfId="45368"/>
    <cellStyle name="Comma 2 3 3 3 4" xfId="35486"/>
    <cellStyle name="Comma 2 3 3 4" xfId="7485"/>
    <cellStyle name="Comma 2 3 3 4 2" xfId="23955"/>
    <cellStyle name="Comma 2 3 3 4 2 2" xfId="55250"/>
    <cellStyle name="Comma 2 3 3 4 3" xfId="38780"/>
    <cellStyle name="Comma 2 3 3 5" xfId="17367"/>
    <cellStyle name="Comma 2 3 3 5 2" xfId="48662"/>
    <cellStyle name="Comma 2 3 3 6" xfId="10779"/>
    <cellStyle name="Comma 2 3 3 6 2" xfId="42074"/>
    <cellStyle name="Comma 2 3 3 7" xfId="27250"/>
    <cellStyle name="Comma 2 3 3 7 2" xfId="32191"/>
    <cellStyle name="Comma 2 3 3 8" xfId="28897"/>
    <cellStyle name="Comma 2 3 4" xfId="2541"/>
    <cellStyle name="Comma 2 3 4 2" xfId="5836"/>
    <cellStyle name="Comma 2 3 4 2 2" xfId="22306"/>
    <cellStyle name="Comma 2 3 4 2 2 2" xfId="53601"/>
    <cellStyle name="Comma 2 3 4 2 3" xfId="15718"/>
    <cellStyle name="Comma 2 3 4 2 3 2" xfId="47013"/>
    <cellStyle name="Comma 2 3 4 2 4" xfId="37131"/>
    <cellStyle name="Comma 2 3 4 3" xfId="9130"/>
    <cellStyle name="Comma 2 3 4 3 2" xfId="25600"/>
    <cellStyle name="Comma 2 3 4 3 2 2" xfId="56895"/>
    <cellStyle name="Comma 2 3 4 3 3" xfId="40425"/>
    <cellStyle name="Comma 2 3 4 4" xfId="19012"/>
    <cellStyle name="Comma 2 3 4 4 2" xfId="50307"/>
    <cellStyle name="Comma 2 3 4 5" xfId="12424"/>
    <cellStyle name="Comma 2 3 4 5 2" xfId="43719"/>
    <cellStyle name="Comma 2 3 4 6" xfId="33837"/>
    <cellStyle name="Comma 2 3 4 7" xfId="30542"/>
    <cellStyle name="Comma 2 3 5" xfId="4189"/>
    <cellStyle name="Comma 2 3 5 2" xfId="20659"/>
    <cellStyle name="Comma 2 3 5 2 2" xfId="51954"/>
    <cellStyle name="Comma 2 3 5 3" xfId="14071"/>
    <cellStyle name="Comma 2 3 5 3 2" xfId="45366"/>
    <cellStyle name="Comma 2 3 5 4" xfId="35484"/>
    <cellStyle name="Comma 2 3 6" xfId="7483"/>
    <cellStyle name="Comma 2 3 6 2" xfId="23953"/>
    <cellStyle name="Comma 2 3 6 2 2" xfId="55248"/>
    <cellStyle name="Comma 2 3 6 3" xfId="38778"/>
    <cellStyle name="Comma 2 3 7" xfId="17365"/>
    <cellStyle name="Comma 2 3 7 2" xfId="48660"/>
    <cellStyle name="Comma 2 3 8" xfId="10777"/>
    <cellStyle name="Comma 2 3 8 2" xfId="42072"/>
    <cellStyle name="Comma 2 3 9" xfId="27248"/>
    <cellStyle name="Comma 2 3 9 2" xfId="32189"/>
    <cellStyle name="Comma 2 4" xfId="589"/>
    <cellStyle name="Comma 2 4 2" xfId="590"/>
    <cellStyle name="Comma 2 4 2 2" xfId="2545"/>
    <cellStyle name="Comma 2 4 2 2 2" xfId="5840"/>
    <cellStyle name="Comma 2 4 2 2 2 2" xfId="22310"/>
    <cellStyle name="Comma 2 4 2 2 2 2 2" xfId="53605"/>
    <cellStyle name="Comma 2 4 2 2 2 3" xfId="15722"/>
    <cellStyle name="Comma 2 4 2 2 2 3 2" xfId="47017"/>
    <cellStyle name="Comma 2 4 2 2 2 4" xfId="37135"/>
    <cellStyle name="Comma 2 4 2 2 3" xfId="9134"/>
    <cellStyle name="Comma 2 4 2 2 3 2" xfId="25604"/>
    <cellStyle name="Comma 2 4 2 2 3 2 2" xfId="56899"/>
    <cellStyle name="Comma 2 4 2 2 3 3" xfId="40429"/>
    <cellStyle name="Comma 2 4 2 2 4" xfId="19016"/>
    <cellStyle name="Comma 2 4 2 2 4 2" xfId="50311"/>
    <cellStyle name="Comma 2 4 2 2 5" xfId="12428"/>
    <cellStyle name="Comma 2 4 2 2 5 2" xfId="43723"/>
    <cellStyle name="Comma 2 4 2 2 6" xfId="33841"/>
    <cellStyle name="Comma 2 4 2 2 7" xfId="30546"/>
    <cellStyle name="Comma 2 4 2 3" xfId="4193"/>
    <cellStyle name="Comma 2 4 2 3 2" xfId="20663"/>
    <cellStyle name="Comma 2 4 2 3 2 2" xfId="51958"/>
    <cellStyle name="Comma 2 4 2 3 3" xfId="14075"/>
    <cellStyle name="Comma 2 4 2 3 3 2" xfId="45370"/>
    <cellStyle name="Comma 2 4 2 3 4" xfId="35488"/>
    <cellStyle name="Comma 2 4 2 4" xfId="7487"/>
    <cellStyle name="Comma 2 4 2 4 2" xfId="23957"/>
    <cellStyle name="Comma 2 4 2 4 2 2" xfId="55252"/>
    <cellStyle name="Comma 2 4 2 4 3" xfId="38782"/>
    <cellStyle name="Comma 2 4 2 5" xfId="17369"/>
    <cellStyle name="Comma 2 4 2 5 2" xfId="48664"/>
    <cellStyle name="Comma 2 4 2 6" xfId="10781"/>
    <cellStyle name="Comma 2 4 2 6 2" xfId="42076"/>
    <cellStyle name="Comma 2 4 2 7" xfId="27252"/>
    <cellStyle name="Comma 2 4 2 7 2" xfId="32193"/>
    <cellStyle name="Comma 2 4 2 8" xfId="28899"/>
    <cellStyle name="Comma 2 4 3" xfId="2544"/>
    <cellStyle name="Comma 2 4 3 2" xfId="5839"/>
    <cellStyle name="Comma 2 4 3 2 2" xfId="22309"/>
    <cellStyle name="Comma 2 4 3 2 2 2" xfId="53604"/>
    <cellStyle name="Comma 2 4 3 2 3" xfId="15721"/>
    <cellStyle name="Comma 2 4 3 2 3 2" xfId="47016"/>
    <cellStyle name="Comma 2 4 3 2 4" xfId="37134"/>
    <cellStyle name="Comma 2 4 3 3" xfId="9133"/>
    <cellStyle name="Comma 2 4 3 3 2" xfId="25603"/>
    <cellStyle name="Comma 2 4 3 3 2 2" xfId="56898"/>
    <cellStyle name="Comma 2 4 3 3 3" xfId="40428"/>
    <cellStyle name="Comma 2 4 3 4" xfId="19015"/>
    <cellStyle name="Comma 2 4 3 4 2" xfId="50310"/>
    <cellStyle name="Comma 2 4 3 5" xfId="12427"/>
    <cellStyle name="Comma 2 4 3 5 2" xfId="43722"/>
    <cellStyle name="Comma 2 4 3 6" xfId="33840"/>
    <cellStyle name="Comma 2 4 3 7" xfId="30545"/>
    <cellStyle name="Comma 2 4 4" xfId="4192"/>
    <cellStyle name="Comma 2 4 4 2" xfId="20662"/>
    <cellStyle name="Comma 2 4 4 2 2" xfId="51957"/>
    <cellStyle name="Comma 2 4 4 3" xfId="14074"/>
    <cellStyle name="Comma 2 4 4 3 2" xfId="45369"/>
    <cellStyle name="Comma 2 4 4 4" xfId="35487"/>
    <cellStyle name="Comma 2 4 5" xfId="7486"/>
    <cellStyle name="Comma 2 4 5 2" xfId="23956"/>
    <cellStyle name="Comma 2 4 5 2 2" xfId="55251"/>
    <cellStyle name="Comma 2 4 5 3" xfId="38781"/>
    <cellStyle name="Comma 2 4 6" xfId="17368"/>
    <cellStyle name="Comma 2 4 6 2" xfId="48663"/>
    <cellStyle name="Comma 2 4 7" xfId="10780"/>
    <cellStyle name="Comma 2 4 7 2" xfId="42075"/>
    <cellStyle name="Comma 2 4 8" xfId="27251"/>
    <cellStyle name="Comma 2 4 8 2" xfId="32192"/>
    <cellStyle name="Comma 2 4 9" xfId="28898"/>
    <cellStyle name="Comma 2 5" xfId="591"/>
    <cellStyle name="Comma 2 5 2" xfId="2546"/>
    <cellStyle name="Comma 2 5 2 2" xfId="5841"/>
    <cellStyle name="Comma 2 5 2 2 2" xfId="22311"/>
    <cellStyle name="Comma 2 5 2 2 2 2" xfId="53606"/>
    <cellStyle name="Comma 2 5 2 2 3" xfId="15723"/>
    <cellStyle name="Comma 2 5 2 2 3 2" xfId="47018"/>
    <cellStyle name="Comma 2 5 2 2 4" xfId="37136"/>
    <cellStyle name="Comma 2 5 2 3" xfId="9135"/>
    <cellStyle name="Comma 2 5 2 3 2" xfId="25605"/>
    <cellStyle name="Comma 2 5 2 3 2 2" xfId="56900"/>
    <cellStyle name="Comma 2 5 2 3 3" xfId="40430"/>
    <cellStyle name="Comma 2 5 2 4" xfId="19017"/>
    <cellStyle name="Comma 2 5 2 4 2" xfId="50312"/>
    <cellStyle name="Comma 2 5 2 5" xfId="12429"/>
    <cellStyle name="Comma 2 5 2 5 2" xfId="43724"/>
    <cellStyle name="Comma 2 5 2 6" xfId="33842"/>
    <cellStyle name="Comma 2 5 2 7" xfId="30547"/>
    <cellStyle name="Comma 2 5 3" xfId="4194"/>
    <cellStyle name="Comma 2 5 3 2" xfId="20664"/>
    <cellStyle name="Comma 2 5 3 2 2" xfId="51959"/>
    <cellStyle name="Comma 2 5 3 3" xfId="14076"/>
    <cellStyle name="Comma 2 5 3 3 2" xfId="45371"/>
    <cellStyle name="Comma 2 5 3 4" xfId="35489"/>
    <cellStyle name="Comma 2 5 4" xfId="7488"/>
    <cellStyle name="Comma 2 5 4 2" xfId="23958"/>
    <cellStyle name="Comma 2 5 4 2 2" xfId="55253"/>
    <cellStyle name="Comma 2 5 4 3" xfId="38783"/>
    <cellStyle name="Comma 2 5 5" xfId="17370"/>
    <cellStyle name="Comma 2 5 5 2" xfId="48665"/>
    <cellStyle name="Comma 2 5 6" xfId="10782"/>
    <cellStyle name="Comma 2 5 6 2" xfId="42077"/>
    <cellStyle name="Comma 2 5 7" xfId="27253"/>
    <cellStyle name="Comma 2 5 7 2" xfId="32194"/>
    <cellStyle name="Comma 2 5 8" xfId="28900"/>
    <cellStyle name="Comma 2 6" xfId="2456"/>
    <cellStyle name="Comma 2 6 2" xfId="5751"/>
    <cellStyle name="Comma 2 6 2 2" xfId="22221"/>
    <cellStyle name="Comma 2 6 2 2 2" xfId="53516"/>
    <cellStyle name="Comma 2 6 2 3" xfId="15633"/>
    <cellStyle name="Comma 2 6 2 3 2" xfId="46928"/>
    <cellStyle name="Comma 2 6 2 4" xfId="37046"/>
    <cellStyle name="Comma 2 6 3" xfId="9045"/>
    <cellStyle name="Comma 2 6 3 2" xfId="25515"/>
    <cellStyle name="Comma 2 6 3 2 2" xfId="56810"/>
    <cellStyle name="Comma 2 6 3 3" xfId="40340"/>
    <cellStyle name="Comma 2 6 4" xfId="18927"/>
    <cellStyle name="Comma 2 6 4 2" xfId="50222"/>
    <cellStyle name="Comma 2 6 5" xfId="12339"/>
    <cellStyle name="Comma 2 6 5 2" xfId="43634"/>
    <cellStyle name="Comma 2 6 6" xfId="33752"/>
    <cellStyle name="Comma 2 6 7" xfId="30457"/>
    <cellStyle name="Comma 2 7" xfId="4104"/>
    <cellStyle name="Comma 2 7 2" xfId="20574"/>
    <cellStyle name="Comma 2 7 2 2" xfId="51869"/>
    <cellStyle name="Comma 2 7 3" xfId="13986"/>
    <cellStyle name="Comma 2 7 3 2" xfId="45281"/>
    <cellStyle name="Comma 2 7 4" xfId="35399"/>
    <cellStyle name="Comma 2 8" xfId="7398"/>
    <cellStyle name="Comma 2 8 2" xfId="23868"/>
    <cellStyle name="Comma 2 8 2 2" xfId="55163"/>
    <cellStyle name="Comma 2 8 3" xfId="38693"/>
    <cellStyle name="Comma 2 9" xfId="17280"/>
    <cellStyle name="Comma 2 9 2" xfId="48575"/>
    <cellStyle name="Comma0" xfId="592"/>
    <cellStyle name="Currency 2" xfId="593"/>
    <cellStyle name="Currency0" xfId="594"/>
    <cellStyle name="Date" xfId="595"/>
    <cellStyle name="Ênfase1 2" xfId="596"/>
    <cellStyle name="Ênfase1 2 2" xfId="597"/>
    <cellStyle name="Ênfase1 2 3" xfId="598"/>
    <cellStyle name="Ênfase2 2" xfId="599"/>
    <cellStyle name="Ênfase2 2 2" xfId="600"/>
    <cellStyle name="Ênfase2 2 3" xfId="601"/>
    <cellStyle name="Ênfase3 2" xfId="602"/>
    <cellStyle name="Ênfase3 2 2" xfId="603"/>
    <cellStyle name="Ênfase3 2 3" xfId="604"/>
    <cellStyle name="Ênfase4 2" xfId="605"/>
    <cellStyle name="Ênfase4 2 2" xfId="606"/>
    <cellStyle name="Ênfase4 2 3" xfId="607"/>
    <cellStyle name="Ênfase5 2" xfId="608"/>
    <cellStyle name="Ênfase5 2 2" xfId="609"/>
    <cellStyle name="Ênfase5 2 3" xfId="610"/>
    <cellStyle name="Ênfase6 2" xfId="611"/>
    <cellStyle name="Ênfase6 2 2" xfId="612"/>
    <cellStyle name="Ênfase6 2 3" xfId="613"/>
    <cellStyle name="Entrada 2" xfId="614"/>
    <cellStyle name="Entrada 2 2" xfId="615"/>
    <cellStyle name="Entrada 2 3" xfId="616"/>
    <cellStyle name="Entrada 3" xfId="617"/>
    <cellStyle name="Excel Built-in Normal" xfId="618"/>
    <cellStyle name="Excel Built-in Normal 2" xfId="619"/>
    <cellStyle name="Excel Built-in Normal 2 2" xfId="620"/>
    <cellStyle name="Excel Built-in Normal 2 3" xfId="621"/>
    <cellStyle name="Excel Built-in Normal 3" xfId="622"/>
    <cellStyle name="Excel Built-in Normal 4" xfId="623"/>
    <cellStyle name="Excel Built-in Normal 4 2" xfId="624"/>
    <cellStyle name="Excel Built-in Normal 5" xfId="625"/>
    <cellStyle name="Explanatory Text" xfId="626"/>
    <cellStyle name="Fixed" xfId="627"/>
    <cellStyle name="Good" xfId="628"/>
    <cellStyle name="Heading 1" xfId="629"/>
    <cellStyle name="Heading 1 2" xfId="630"/>
    <cellStyle name="Heading 2" xfId="631"/>
    <cellStyle name="Heading 2 2" xfId="632"/>
    <cellStyle name="Heading 3" xfId="633"/>
    <cellStyle name="Heading 4" xfId="634"/>
    <cellStyle name="Hiperlink 2" xfId="635"/>
    <cellStyle name="Hiperlink 2 2" xfId="636"/>
    <cellStyle name="Hiperlink 3" xfId="637"/>
    <cellStyle name="Hiperlink 3 2" xfId="638"/>
    <cellStyle name="Hiperlink 4" xfId="639"/>
    <cellStyle name="Hiperlink 5" xfId="640"/>
    <cellStyle name="Hiperlink 6" xfId="641"/>
    <cellStyle name="Incorreto 2" xfId="642"/>
    <cellStyle name="Incorreto 2 2" xfId="643"/>
    <cellStyle name="Incorreto 2 3" xfId="644"/>
    <cellStyle name="Input" xfId="645"/>
    <cellStyle name="Input 2" xfId="646"/>
    <cellStyle name="Linked Cell" xfId="647"/>
    <cellStyle name="Moeda" xfId="2449" builtinId="4"/>
    <cellStyle name="Moeda 10" xfId="648"/>
    <cellStyle name="Moeda 10 2" xfId="649"/>
    <cellStyle name="Moeda 11" xfId="650"/>
    <cellStyle name="Moeda 12" xfId="651"/>
    <cellStyle name="Moeda 13" xfId="652"/>
    <cellStyle name="Moeda 14" xfId="2452"/>
    <cellStyle name="Moeda 14 2" xfId="4101"/>
    <cellStyle name="Moeda 14 2 2" xfId="7395"/>
    <cellStyle name="Moeda 14 2 2 2" xfId="23865"/>
    <cellStyle name="Moeda 14 2 2 2 2" xfId="55160"/>
    <cellStyle name="Moeda 14 2 2 3" xfId="17277"/>
    <cellStyle name="Moeda 14 2 2 3 2" xfId="48572"/>
    <cellStyle name="Moeda 14 2 2 4" xfId="38690"/>
    <cellStyle name="Moeda 14 2 3" xfId="10689"/>
    <cellStyle name="Moeda 14 2 3 2" xfId="27159"/>
    <cellStyle name="Moeda 14 2 3 2 2" xfId="58454"/>
    <cellStyle name="Moeda 14 2 3 3" xfId="41984"/>
    <cellStyle name="Moeda 14 2 4" xfId="20571"/>
    <cellStyle name="Moeda 14 2 4 2" xfId="51866"/>
    <cellStyle name="Moeda 14 2 5" xfId="13983"/>
    <cellStyle name="Moeda 14 2 5 2" xfId="45278"/>
    <cellStyle name="Moeda 14 2 6" xfId="35396"/>
    <cellStyle name="Moeda 14 2 7" xfId="32101"/>
    <cellStyle name="Moeda 14 3" xfId="5748"/>
    <cellStyle name="Moeda 14 3 2" xfId="22218"/>
    <cellStyle name="Moeda 14 3 2 2" xfId="53513"/>
    <cellStyle name="Moeda 14 3 3" xfId="15630"/>
    <cellStyle name="Moeda 14 3 3 2" xfId="46925"/>
    <cellStyle name="Moeda 14 3 4" xfId="37043"/>
    <cellStyle name="Moeda 14 4" xfId="9042"/>
    <cellStyle name="Moeda 14 4 2" xfId="25512"/>
    <cellStyle name="Moeda 14 4 2 2" xfId="56807"/>
    <cellStyle name="Moeda 14 4 3" xfId="40337"/>
    <cellStyle name="Moeda 14 5" xfId="18924"/>
    <cellStyle name="Moeda 14 5 2" xfId="50219"/>
    <cellStyle name="Moeda 14 6" xfId="12336"/>
    <cellStyle name="Moeda 14 6 2" xfId="43631"/>
    <cellStyle name="Moeda 14 7" xfId="28807"/>
    <cellStyle name="Moeda 14 7 2" xfId="33749"/>
    <cellStyle name="Moeda 14 8" xfId="30454"/>
    <cellStyle name="Moeda 15" xfId="4099"/>
    <cellStyle name="Moeda 15 2" xfId="7393"/>
    <cellStyle name="Moeda 15 2 2" xfId="23863"/>
    <cellStyle name="Moeda 15 2 2 2" xfId="55158"/>
    <cellStyle name="Moeda 15 2 3" xfId="17275"/>
    <cellStyle name="Moeda 15 2 3 2" xfId="48570"/>
    <cellStyle name="Moeda 15 2 4" xfId="38688"/>
    <cellStyle name="Moeda 15 3" xfId="10687"/>
    <cellStyle name="Moeda 15 3 2" xfId="27157"/>
    <cellStyle name="Moeda 15 3 2 2" xfId="58452"/>
    <cellStyle name="Moeda 15 3 3" xfId="41982"/>
    <cellStyle name="Moeda 15 4" xfId="20569"/>
    <cellStyle name="Moeda 15 4 2" xfId="51864"/>
    <cellStyle name="Moeda 15 5" xfId="13981"/>
    <cellStyle name="Moeda 15 5 2" xfId="45276"/>
    <cellStyle name="Moeda 15 6" xfId="35394"/>
    <cellStyle name="Moeda 15 7" xfId="32099"/>
    <cellStyle name="Moeda 16" xfId="5746"/>
    <cellStyle name="Moeda 16 2" xfId="22216"/>
    <cellStyle name="Moeda 16 2 2" xfId="53511"/>
    <cellStyle name="Moeda 16 3" xfId="15628"/>
    <cellStyle name="Moeda 16 3 2" xfId="46923"/>
    <cellStyle name="Moeda 16 4" xfId="37041"/>
    <cellStyle name="Moeda 17" xfId="9040"/>
    <cellStyle name="Moeda 17 2" xfId="25510"/>
    <cellStyle name="Moeda 17 2 2" xfId="56805"/>
    <cellStyle name="Moeda 17 3" xfId="40335"/>
    <cellStyle name="Moeda 18" xfId="18922"/>
    <cellStyle name="Moeda 18 2" xfId="50217"/>
    <cellStyle name="Moeda 19" xfId="12334"/>
    <cellStyle name="Moeda 19 2" xfId="43629"/>
    <cellStyle name="Moeda 2" xfId="653"/>
    <cellStyle name="Moeda 2 10" xfId="27254"/>
    <cellStyle name="Moeda 2 10 2" xfId="32195"/>
    <cellStyle name="Moeda 2 11" xfId="28901"/>
    <cellStyle name="Moeda 2 2" xfId="654"/>
    <cellStyle name="Moeda 2 3" xfId="655"/>
    <cellStyle name="Moeda 2 4" xfId="656"/>
    <cellStyle name="Moeda 2 4 2" xfId="657"/>
    <cellStyle name="Moeda 2 5" xfId="2547"/>
    <cellStyle name="Moeda 2 5 2" xfId="5842"/>
    <cellStyle name="Moeda 2 5 2 2" xfId="22312"/>
    <cellStyle name="Moeda 2 5 2 2 2" xfId="53607"/>
    <cellStyle name="Moeda 2 5 2 3" xfId="15724"/>
    <cellStyle name="Moeda 2 5 2 3 2" xfId="47019"/>
    <cellStyle name="Moeda 2 5 2 4" xfId="37137"/>
    <cellStyle name="Moeda 2 5 3" xfId="9136"/>
    <cellStyle name="Moeda 2 5 3 2" xfId="25606"/>
    <cellStyle name="Moeda 2 5 3 2 2" xfId="56901"/>
    <cellStyle name="Moeda 2 5 3 3" xfId="40431"/>
    <cellStyle name="Moeda 2 5 4" xfId="19018"/>
    <cellStyle name="Moeda 2 5 4 2" xfId="50313"/>
    <cellStyle name="Moeda 2 5 5" xfId="12430"/>
    <cellStyle name="Moeda 2 5 5 2" xfId="43725"/>
    <cellStyle name="Moeda 2 5 6" xfId="33843"/>
    <cellStyle name="Moeda 2 5 7" xfId="30548"/>
    <cellStyle name="Moeda 2 6" xfId="4195"/>
    <cellStyle name="Moeda 2 6 2" xfId="20665"/>
    <cellStyle name="Moeda 2 6 2 2" xfId="51960"/>
    <cellStyle name="Moeda 2 6 3" xfId="14077"/>
    <cellStyle name="Moeda 2 6 3 2" xfId="45372"/>
    <cellStyle name="Moeda 2 6 4" xfId="35490"/>
    <cellStyle name="Moeda 2 7" xfId="7489"/>
    <cellStyle name="Moeda 2 7 2" xfId="23959"/>
    <cellStyle name="Moeda 2 7 2 2" xfId="55254"/>
    <cellStyle name="Moeda 2 7 3" xfId="38784"/>
    <cellStyle name="Moeda 2 8" xfId="17371"/>
    <cellStyle name="Moeda 2 8 2" xfId="48666"/>
    <cellStyle name="Moeda 2 9" xfId="10783"/>
    <cellStyle name="Moeda 2 9 2" xfId="42078"/>
    <cellStyle name="Moeda 20" xfId="28805"/>
    <cellStyle name="Moeda 20 2" xfId="33747"/>
    <cellStyle name="Moeda 21" xfId="30452"/>
    <cellStyle name="Moeda 3" xfId="658"/>
    <cellStyle name="Moeda 3 10" xfId="659"/>
    <cellStyle name="Moeda 3 10 2" xfId="2549"/>
    <cellStyle name="Moeda 3 10 2 2" xfId="5844"/>
    <cellStyle name="Moeda 3 10 2 2 2" xfId="22314"/>
    <cellStyle name="Moeda 3 10 2 2 2 2" xfId="53609"/>
    <cellStyle name="Moeda 3 10 2 2 3" xfId="15726"/>
    <cellStyle name="Moeda 3 10 2 2 3 2" xfId="47021"/>
    <cellStyle name="Moeda 3 10 2 2 4" xfId="37139"/>
    <cellStyle name="Moeda 3 10 2 3" xfId="9138"/>
    <cellStyle name="Moeda 3 10 2 3 2" xfId="25608"/>
    <cellStyle name="Moeda 3 10 2 3 2 2" xfId="56903"/>
    <cellStyle name="Moeda 3 10 2 3 3" xfId="40433"/>
    <cellStyle name="Moeda 3 10 2 4" xfId="19020"/>
    <cellStyle name="Moeda 3 10 2 4 2" xfId="50315"/>
    <cellStyle name="Moeda 3 10 2 5" xfId="12432"/>
    <cellStyle name="Moeda 3 10 2 5 2" xfId="43727"/>
    <cellStyle name="Moeda 3 10 2 6" xfId="33845"/>
    <cellStyle name="Moeda 3 10 2 7" xfId="30550"/>
    <cellStyle name="Moeda 3 10 3" xfId="4197"/>
    <cellStyle name="Moeda 3 10 3 2" xfId="20667"/>
    <cellStyle name="Moeda 3 10 3 2 2" xfId="51962"/>
    <cellStyle name="Moeda 3 10 3 3" xfId="14079"/>
    <cellStyle name="Moeda 3 10 3 3 2" xfId="45374"/>
    <cellStyle name="Moeda 3 10 3 4" xfId="35492"/>
    <cellStyle name="Moeda 3 10 4" xfId="7491"/>
    <cellStyle name="Moeda 3 10 4 2" xfId="23961"/>
    <cellStyle name="Moeda 3 10 4 2 2" xfId="55256"/>
    <cellStyle name="Moeda 3 10 4 3" xfId="38786"/>
    <cellStyle name="Moeda 3 10 5" xfId="17373"/>
    <cellStyle name="Moeda 3 10 5 2" xfId="48668"/>
    <cellStyle name="Moeda 3 10 6" xfId="10785"/>
    <cellStyle name="Moeda 3 10 6 2" xfId="42080"/>
    <cellStyle name="Moeda 3 10 7" xfId="27256"/>
    <cellStyle name="Moeda 3 10 7 2" xfId="32197"/>
    <cellStyle name="Moeda 3 10 8" xfId="28903"/>
    <cellStyle name="Moeda 3 11" xfId="660"/>
    <cellStyle name="Moeda 3 11 2" xfId="2550"/>
    <cellStyle name="Moeda 3 11 2 2" xfId="5845"/>
    <cellStyle name="Moeda 3 11 2 2 2" xfId="22315"/>
    <cellStyle name="Moeda 3 11 2 2 2 2" xfId="53610"/>
    <cellStyle name="Moeda 3 11 2 2 3" xfId="15727"/>
    <cellStyle name="Moeda 3 11 2 2 3 2" xfId="47022"/>
    <cellStyle name="Moeda 3 11 2 2 4" xfId="37140"/>
    <cellStyle name="Moeda 3 11 2 3" xfId="9139"/>
    <cellStyle name="Moeda 3 11 2 3 2" xfId="25609"/>
    <cellStyle name="Moeda 3 11 2 3 2 2" xfId="56904"/>
    <cellStyle name="Moeda 3 11 2 3 3" xfId="40434"/>
    <cellStyle name="Moeda 3 11 2 4" xfId="19021"/>
    <cellStyle name="Moeda 3 11 2 4 2" xfId="50316"/>
    <cellStyle name="Moeda 3 11 2 5" xfId="12433"/>
    <cellStyle name="Moeda 3 11 2 5 2" xfId="43728"/>
    <cellStyle name="Moeda 3 11 2 6" xfId="33846"/>
    <cellStyle name="Moeda 3 11 2 7" xfId="30551"/>
    <cellStyle name="Moeda 3 11 3" xfId="4198"/>
    <cellStyle name="Moeda 3 11 3 2" xfId="20668"/>
    <cellStyle name="Moeda 3 11 3 2 2" xfId="51963"/>
    <cellStyle name="Moeda 3 11 3 3" xfId="14080"/>
    <cellStyle name="Moeda 3 11 3 3 2" xfId="45375"/>
    <cellStyle name="Moeda 3 11 3 4" xfId="35493"/>
    <cellStyle name="Moeda 3 11 4" xfId="7492"/>
    <cellStyle name="Moeda 3 11 4 2" xfId="23962"/>
    <cellStyle name="Moeda 3 11 4 2 2" xfId="55257"/>
    <cellStyle name="Moeda 3 11 4 3" xfId="38787"/>
    <cellStyle name="Moeda 3 11 5" xfId="17374"/>
    <cellStyle name="Moeda 3 11 5 2" xfId="48669"/>
    <cellStyle name="Moeda 3 11 6" xfId="10786"/>
    <cellStyle name="Moeda 3 11 6 2" xfId="42081"/>
    <cellStyle name="Moeda 3 11 7" xfId="27257"/>
    <cellStyle name="Moeda 3 11 7 2" xfId="32198"/>
    <cellStyle name="Moeda 3 11 8" xfId="28904"/>
    <cellStyle name="Moeda 3 12" xfId="2548"/>
    <cellStyle name="Moeda 3 12 2" xfId="5843"/>
    <cellStyle name="Moeda 3 12 2 2" xfId="22313"/>
    <cellStyle name="Moeda 3 12 2 2 2" xfId="53608"/>
    <cellStyle name="Moeda 3 12 2 3" xfId="15725"/>
    <cellStyle name="Moeda 3 12 2 3 2" xfId="47020"/>
    <cellStyle name="Moeda 3 12 2 4" xfId="37138"/>
    <cellStyle name="Moeda 3 12 3" xfId="9137"/>
    <cellStyle name="Moeda 3 12 3 2" xfId="25607"/>
    <cellStyle name="Moeda 3 12 3 2 2" xfId="56902"/>
    <cellStyle name="Moeda 3 12 3 3" xfId="40432"/>
    <cellStyle name="Moeda 3 12 4" xfId="19019"/>
    <cellStyle name="Moeda 3 12 4 2" xfId="50314"/>
    <cellStyle name="Moeda 3 12 5" xfId="12431"/>
    <cellStyle name="Moeda 3 12 5 2" xfId="43726"/>
    <cellStyle name="Moeda 3 12 6" xfId="33844"/>
    <cellStyle name="Moeda 3 12 7" xfId="30549"/>
    <cellStyle name="Moeda 3 13" xfId="4196"/>
    <cellStyle name="Moeda 3 13 2" xfId="20666"/>
    <cellStyle name="Moeda 3 13 2 2" xfId="51961"/>
    <cellStyle name="Moeda 3 13 3" xfId="14078"/>
    <cellStyle name="Moeda 3 13 3 2" xfId="45373"/>
    <cellStyle name="Moeda 3 13 4" xfId="35491"/>
    <cellStyle name="Moeda 3 14" xfId="7490"/>
    <cellStyle name="Moeda 3 14 2" xfId="23960"/>
    <cellStyle name="Moeda 3 14 2 2" xfId="55255"/>
    <cellStyle name="Moeda 3 14 3" xfId="38785"/>
    <cellStyle name="Moeda 3 15" xfId="17372"/>
    <cellStyle name="Moeda 3 15 2" xfId="48667"/>
    <cellStyle name="Moeda 3 16" xfId="10784"/>
    <cellStyle name="Moeda 3 16 2" xfId="42079"/>
    <cellStyle name="Moeda 3 17" xfId="27255"/>
    <cellStyle name="Moeda 3 17 2" xfId="32196"/>
    <cellStyle name="Moeda 3 18" xfId="28902"/>
    <cellStyle name="Moeda 3 2" xfId="661"/>
    <cellStyle name="Moeda 3 3" xfId="662"/>
    <cellStyle name="Moeda 3 3 10" xfId="4199"/>
    <cellStyle name="Moeda 3 3 10 2" xfId="20669"/>
    <cellStyle name="Moeda 3 3 10 2 2" xfId="51964"/>
    <cellStyle name="Moeda 3 3 10 3" xfId="14081"/>
    <cellStyle name="Moeda 3 3 10 3 2" xfId="45376"/>
    <cellStyle name="Moeda 3 3 10 4" xfId="35494"/>
    <cellStyle name="Moeda 3 3 11" xfId="7493"/>
    <cellStyle name="Moeda 3 3 11 2" xfId="23963"/>
    <cellStyle name="Moeda 3 3 11 2 2" xfId="55258"/>
    <cellStyle name="Moeda 3 3 11 3" xfId="38788"/>
    <cellStyle name="Moeda 3 3 12" xfId="17375"/>
    <cellStyle name="Moeda 3 3 12 2" xfId="48670"/>
    <cellStyle name="Moeda 3 3 13" xfId="10787"/>
    <cellStyle name="Moeda 3 3 13 2" xfId="42082"/>
    <cellStyle name="Moeda 3 3 14" xfId="27258"/>
    <cellStyle name="Moeda 3 3 14 2" xfId="32199"/>
    <cellStyle name="Moeda 3 3 15" xfId="28905"/>
    <cellStyle name="Moeda 3 3 2" xfId="663"/>
    <cellStyle name="Moeda 3 3 2 10" xfId="17376"/>
    <cellStyle name="Moeda 3 3 2 10 2" xfId="48671"/>
    <cellStyle name="Moeda 3 3 2 11" xfId="10788"/>
    <cellStyle name="Moeda 3 3 2 11 2" xfId="42083"/>
    <cellStyle name="Moeda 3 3 2 12" xfId="27259"/>
    <cellStyle name="Moeda 3 3 2 12 2" xfId="32200"/>
    <cellStyle name="Moeda 3 3 2 13" xfId="28906"/>
    <cellStyle name="Moeda 3 3 2 2" xfId="664"/>
    <cellStyle name="Moeda 3 3 2 2 10" xfId="10789"/>
    <cellStyle name="Moeda 3 3 2 2 10 2" xfId="42084"/>
    <cellStyle name="Moeda 3 3 2 2 11" xfId="27260"/>
    <cellStyle name="Moeda 3 3 2 2 11 2" xfId="32201"/>
    <cellStyle name="Moeda 3 3 2 2 12" xfId="28907"/>
    <cellStyle name="Moeda 3 3 2 2 2" xfId="665"/>
    <cellStyle name="Moeda 3 3 2 2 2 2" xfId="666"/>
    <cellStyle name="Moeda 3 3 2 2 2 2 2" xfId="2555"/>
    <cellStyle name="Moeda 3 3 2 2 2 2 2 2" xfId="5850"/>
    <cellStyle name="Moeda 3 3 2 2 2 2 2 2 2" xfId="22320"/>
    <cellStyle name="Moeda 3 3 2 2 2 2 2 2 2 2" xfId="53615"/>
    <cellStyle name="Moeda 3 3 2 2 2 2 2 2 3" xfId="15732"/>
    <cellStyle name="Moeda 3 3 2 2 2 2 2 2 3 2" xfId="47027"/>
    <cellStyle name="Moeda 3 3 2 2 2 2 2 2 4" xfId="37145"/>
    <cellStyle name="Moeda 3 3 2 2 2 2 2 3" xfId="9144"/>
    <cellStyle name="Moeda 3 3 2 2 2 2 2 3 2" xfId="25614"/>
    <cellStyle name="Moeda 3 3 2 2 2 2 2 3 2 2" xfId="56909"/>
    <cellStyle name="Moeda 3 3 2 2 2 2 2 3 3" xfId="40439"/>
    <cellStyle name="Moeda 3 3 2 2 2 2 2 4" xfId="19026"/>
    <cellStyle name="Moeda 3 3 2 2 2 2 2 4 2" xfId="50321"/>
    <cellStyle name="Moeda 3 3 2 2 2 2 2 5" xfId="12438"/>
    <cellStyle name="Moeda 3 3 2 2 2 2 2 5 2" xfId="43733"/>
    <cellStyle name="Moeda 3 3 2 2 2 2 2 6" xfId="33851"/>
    <cellStyle name="Moeda 3 3 2 2 2 2 2 7" xfId="30556"/>
    <cellStyle name="Moeda 3 3 2 2 2 2 3" xfId="4203"/>
    <cellStyle name="Moeda 3 3 2 2 2 2 3 2" xfId="20673"/>
    <cellStyle name="Moeda 3 3 2 2 2 2 3 2 2" xfId="51968"/>
    <cellStyle name="Moeda 3 3 2 2 2 2 3 3" xfId="14085"/>
    <cellStyle name="Moeda 3 3 2 2 2 2 3 3 2" xfId="45380"/>
    <cellStyle name="Moeda 3 3 2 2 2 2 3 4" xfId="35498"/>
    <cellStyle name="Moeda 3 3 2 2 2 2 4" xfId="7497"/>
    <cellStyle name="Moeda 3 3 2 2 2 2 4 2" xfId="23967"/>
    <cellStyle name="Moeda 3 3 2 2 2 2 4 2 2" xfId="55262"/>
    <cellStyle name="Moeda 3 3 2 2 2 2 4 3" xfId="38792"/>
    <cellStyle name="Moeda 3 3 2 2 2 2 5" xfId="17379"/>
    <cellStyle name="Moeda 3 3 2 2 2 2 5 2" xfId="48674"/>
    <cellStyle name="Moeda 3 3 2 2 2 2 6" xfId="10791"/>
    <cellStyle name="Moeda 3 3 2 2 2 2 6 2" xfId="42086"/>
    <cellStyle name="Moeda 3 3 2 2 2 2 7" xfId="27262"/>
    <cellStyle name="Moeda 3 3 2 2 2 2 7 2" xfId="32203"/>
    <cellStyle name="Moeda 3 3 2 2 2 2 8" xfId="28909"/>
    <cellStyle name="Moeda 3 3 2 2 2 3" xfId="2554"/>
    <cellStyle name="Moeda 3 3 2 2 2 3 2" xfId="5849"/>
    <cellStyle name="Moeda 3 3 2 2 2 3 2 2" xfId="22319"/>
    <cellStyle name="Moeda 3 3 2 2 2 3 2 2 2" xfId="53614"/>
    <cellStyle name="Moeda 3 3 2 2 2 3 2 3" xfId="15731"/>
    <cellStyle name="Moeda 3 3 2 2 2 3 2 3 2" xfId="47026"/>
    <cellStyle name="Moeda 3 3 2 2 2 3 2 4" xfId="37144"/>
    <cellStyle name="Moeda 3 3 2 2 2 3 3" xfId="9143"/>
    <cellStyle name="Moeda 3 3 2 2 2 3 3 2" xfId="25613"/>
    <cellStyle name="Moeda 3 3 2 2 2 3 3 2 2" xfId="56908"/>
    <cellStyle name="Moeda 3 3 2 2 2 3 3 3" xfId="40438"/>
    <cellStyle name="Moeda 3 3 2 2 2 3 4" xfId="19025"/>
    <cellStyle name="Moeda 3 3 2 2 2 3 4 2" xfId="50320"/>
    <cellStyle name="Moeda 3 3 2 2 2 3 5" xfId="12437"/>
    <cellStyle name="Moeda 3 3 2 2 2 3 5 2" xfId="43732"/>
    <cellStyle name="Moeda 3 3 2 2 2 3 6" xfId="33850"/>
    <cellStyle name="Moeda 3 3 2 2 2 3 7" xfId="30555"/>
    <cellStyle name="Moeda 3 3 2 2 2 4" xfId="4202"/>
    <cellStyle name="Moeda 3 3 2 2 2 4 2" xfId="20672"/>
    <cellStyle name="Moeda 3 3 2 2 2 4 2 2" xfId="51967"/>
    <cellStyle name="Moeda 3 3 2 2 2 4 3" xfId="14084"/>
    <cellStyle name="Moeda 3 3 2 2 2 4 3 2" xfId="45379"/>
    <cellStyle name="Moeda 3 3 2 2 2 4 4" xfId="35497"/>
    <cellStyle name="Moeda 3 3 2 2 2 5" xfId="7496"/>
    <cellStyle name="Moeda 3 3 2 2 2 5 2" xfId="23966"/>
    <cellStyle name="Moeda 3 3 2 2 2 5 2 2" xfId="55261"/>
    <cellStyle name="Moeda 3 3 2 2 2 5 3" xfId="38791"/>
    <cellStyle name="Moeda 3 3 2 2 2 6" xfId="17378"/>
    <cellStyle name="Moeda 3 3 2 2 2 6 2" xfId="48673"/>
    <cellStyle name="Moeda 3 3 2 2 2 7" xfId="10790"/>
    <cellStyle name="Moeda 3 3 2 2 2 7 2" xfId="42085"/>
    <cellStyle name="Moeda 3 3 2 2 2 8" xfId="27261"/>
    <cellStyle name="Moeda 3 3 2 2 2 8 2" xfId="32202"/>
    <cellStyle name="Moeda 3 3 2 2 2 9" xfId="28908"/>
    <cellStyle name="Moeda 3 3 2 2 3" xfId="667"/>
    <cellStyle name="Moeda 3 3 2 2 3 2" xfId="668"/>
    <cellStyle name="Moeda 3 3 2 2 3 2 2" xfId="2557"/>
    <cellStyle name="Moeda 3 3 2 2 3 2 2 2" xfId="5852"/>
    <cellStyle name="Moeda 3 3 2 2 3 2 2 2 2" xfId="22322"/>
    <cellStyle name="Moeda 3 3 2 2 3 2 2 2 2 2" xfId="53617"/>
    <cellStyle name="Moeda 3 3 2 2 3 2 2 2 3" xfId="15734"/>
    <cellStyle name="Moeda 3 3 2 2 3 2 2 2 3 2" xfId="47029"/>
    <cellStyle name="Moeda 3 3 2 2 3 2 2 2 4" xfId="37147"/>
    <cellStyle name="Moeda 3 3 2 2 3 2 2 3" xfId="9146"/>
    <cellStyle name="Moeda 3 3 2 2 3 2 2 3 2" xfId="25616"/>
    <cellStyle name="Moeda 3 3 2 2 3 2 2 3 2 2" xfId="56911"/>
    <cellStyle name="Moeda 3 3 2 2 3 2 2 3 3" xfId="40441"/>
    <cellStyle name="Moeda 3 3 2 2 3 2 2 4" xfId="19028"/>
    <cellStyle name="Moeda 3 3 2 2 3 2 2 4 2" xfId="50323"/>
    <cellStyle name="Moeda 3 3 2 2 3 2 2 5" xfId="12440"/>
    <cellStyle name="Moeda 3 3 2 2 3 2 2 5 2" xfId="43735"/>
    <cellStyle name="Moeda 3 3 2 2 3 2 2 6" xfId="33853"/>
    <cellStyle name="Moeda 3 3 2 2 3 2 2 7" xfId="30558"/>
    <cellStyle name="Moeda 3 3 2 2 3 2 3" xfId="4205"/>
    <cellStyle name="Moeda 3 3 2 2 3 2 3 2" xfId="20675"/>
    <cellStyle name="Moeda 3 3 2 2 3 2 3 2 2" xfId="51970"/>
    <cellStyle name="Moeda 3 3 2 2 3 2 3 3" xfId="14087"/>
    <cellStyle name="Moeda 3 3 2 2 3 2 3 3 2" xfId="45382"/>
    <cellStyle name="Moeda 3 3 2 2 3 2 3 4" xfId="35500"/>
    <cellStyle name="Moeda 3 3 2 2 3 2 4" xfId="7499"/>
    <cellStyle name="Moeda 3 3 2 2 3 2 4 2" xfId="23969"/>
    <cellStyle name="Moeda 3 3 2 2 3 2 4 2 2" xfId="55264"/>
    <cellStyle name="Moeda 3 3 2 2 3 2 4 3" xfId="38794"/>
    <cellStyle name="Moeda 3 3 2 2 3 2 5" xfId="17381"/>
    <cellStyle name="Moeda 3 3 2 2 3 2 5 2" xfId="48676"/>
    <cellStyle name="Moeda 3 3 2 2 3 2 6" xfId="10793"/>
    <cellStyle name="Moeda 3 3 2 2 3 2 6 2" xfId="42088"/>
    <cellStyle name="Moeda 3 3 2 2 3 2 7" xfId="27264"/>
    <cellStyle name="Moeda 3 3 2 2 3 2 7 2" xfId="32205"/>
    <cellStyle name="Moeda 3 3 2 2 3 2 8" xfId="28911"/>
    <cellStyle name="Moeda 3 3 2 2 3 3" xfId="2556"/>
    <cellStyle name="Moeda 3 3 2 2 3 3 2" xfId="5851"/>
    <cellStyle name="Moeda 3 3 2 2 3 3 2 2" xfId="22321"/>
    <cellStyle name="Moeda 3 3 2 2 3 3 2 2 2" xfId="53616"/>
    <cellStyle name="Moeda 3 3 2 2 3 3 2 3" xfId="15733"/>
    <cellStyle name="Moeda 3 3 2 2 3 3 2 3 2" xfId="47028"/>
    <cellStyle name="Moeda 3 3 2 2 3 3 2 4" xfId="37146"/>
    <cellStyle name="Moeda 3 3 2 2 3 3 3" xfId="9145"/>
    <cellStyle name="Moeda 3 3 2 2 3 3 3 2" xfId="25615"/>
    <cellStyle name="Moeda 3 3 2 2 3 3 3 2 2" xfId="56910"/>
    <cellStyle name="Moeda 3 3 2 2 3 3 3 3" xfId="40440"/>
    <cellStyle name="Moeda 3 3 2 2 3 3 4" xfId="19027"/>
    <cellStyle name="Moeda 3 3 2 2 3 3 4 2" xfId="50322"/>
    <cellStyle name="Moeda 3 3 2 2 3 3 5" xfId="12439"/>
    <cellStyle name="Moeda 3 3 2 2 3 3 5 2" xfId="43734"/>
    <cellStyle name="Moeda 3 3 2 2 3 3 6" xfId="33852"/>
    <cellStyle name="Moeda 3 3 2 2 3 3 7" xfId="30557"/>
    <cellStyle name="Moeda 3 3 2 2 3 4" xfId="4204"/>
    <cellStyle name="Moeda 3 3 2 2 3 4 2" xfId="20674"/>
    <cellStyle name="Moeda 3 3 2 2 3 4 2 2" xfId="51969"/>
    <cellStyle name="Moeda 3 3 2 2 3 4 3" xfId="14086"/>
    <cellStyle name="Moeda 3 3 2 2 3 4 3 2" xfId="45381"/>
    <cellStyle name="Moeda 3 3 2 2 3 4 4" xfId="35499"/>
    <cellStyle name="Moeda 3 3 2 2 3 5" xfId="7498"/>
    <cellStyle name="Moeda 3 3 2 2 3 5 2" xfId="23968"/>
    <cellStyle name="Moeda 3 3 2 2 3 5 2 2" xfId="55263"/>
    <cellStyle name="Moeda 3 3 2 2 3 5 3" xfId="38793"/>
    <cellStyle name="Moeda 3 3 2 2 3 6" xfId="17380"/>
    <cellStyle name="Moeda 3 3 2 2 3 6 2" xfId="48675"/>
    <cellStyle name="Moeda 3 3 2 2 3 7" xfId="10792"/>
    <cellStyle name="Moeda 3 3 2 2 3 7 2" xfId="42087"/>
    <cellStyle name="Moeda 3 3 2 2 3 8" xfId="27263"/>
    <cellStyle name="Moeda 3 3 2 2 3 8 2" xfId="32204"/>
    <cellStyle name="Moeda 3 3 2 2 3 9" xfId="28910"/>
    <cellStyle name="Moeda 3 3 2 2 4" xfId="669"/>
    <cellStyle name="Moeda 3 3 2 2 4 2" xfId="2558"/>
    <cellStyle name="Moeda 3 3 2 2 4 2 2" xfId="5853"/>
    <cellStyle name="Moeda 3 3 2 2 4 2 2 2" xfId="22323"/>
    <cellStyle name="Moeda 3 3 2 2 4 2 2 2 2" xfId="53618"/>
    <cellStyle name="Moeda 3 3 2 2 4 2 2 3" xfId="15735"/>
    <cellStyle name="Moeda 3 3 2 2 4 2 2 3 2" xfId="47030"/>
    <cellStyle name="Moeda 3 3 2 2 4 2 2 4" xfId="37148"/>
    <cellStyle name="Moeda 3 3 2 2 4 2 3" xfId="9147"/>
    <cellStyle name="Moeda 3 3 2 2 4 2 3 2" xfId="25617"/>
    <cellStyle name="Moeda 3 3 2 2 4 2 3 2 2" xfId="56912"/>
    <cellStyle name="Moeda 3 3 2 2 4 2 3 3" xfId="40442"/>
    <cellStyle name="Moeda 3 3 2 2 4 2 4" xfId="19029"/>
    <cellStyle name="Moeda 3 3 2 2 4 2 4 2" xfId="50324"/>
    <cellStyle name="Moeda 3 3 2 2 4 2 5" xfId="12441"/>
    <cellStyle name="Moeda 3 3 2 2 4 2 5 2" xfId="43736"/>
    <cellStyle name="Moeda 3 3 2 2 4 2 6" xfId="33854"/>
    <cellStyle name="Moeda 3 3 2 2 4 2 7" xfId="30559"/>
    <cellStyle name="Moeda 3 3 2 2 4 3" xfId="4206"/>
    <cellStyle name="Moeda 3 3 2 2 4 3 2" xfId="20676"/>
    <cellStyle name="Moeda 3 3 2 2 4 3 2 2" xfId="51971"/>
    <cellStyle name="Moeda 3 3 2 2 4 3 3" xfId="14088"/>
    <cellStyle name="Moeda 3 3 2 2 4 3 3 2" xfId="45383"/>
    <cellStyle name="Moeda 3 3 2 2 4 3 4" xfId="35501"/>
    <cellStyle name="Moeda 3 3 2 2 4 4" xfId="7500"/>
    <cellStyle name="Moeda 3 3 2 2 4 4 2" xfId="23970"/>
    <cellStyle name="Moeda 3 3 2 2 4 4 2 2" xfId="55265"/>
    <cellStyle name="Moeda 3 3 2 2 4 4 3" xfId="38795"/>
    <cellStyle name="Moeda 3 3 2 2 4 5" xfId="17382"/>
    <cellStyle name="Moeda 3 3 2 2 4 5 2" xfId="48677"/>
    <cellStyle name="Moeda 3 3 2 2 4 6" xfId="10794"/>
    <cellStyle name="Moeda 3 3 2 2 4 6 2" xfId="42089"/>
    <cellStyle name="Moeda 3 3 2 2 4 7" xfId="27265"/>
    <cellStyle name="Moeda 3 3 2 2 4 7 2" xfId="32206"/>
    <cellStyle name="Moeda 3 3 2 2 4 8" xfId="28912"/>
    <cellStyle name="Moeda 3 3 2 2 5" xfId="670"/>
    <cellStyle name="Moeda 3 3 2 2 5 2" xfId="2559"/>
    <cellStyle name="Moeda 3 3 2 2 5 2 2" xfId="5854"/>
    <cellStyle name="Moeda 3 3 2 2 5 2 2 2" xfId="22324"/>
    <cellStyle name="Moeda 3 3 2 2 5 2 2 2 2" xfId="53619"/>
    <cellStyle name="Moeda 3 3 2 2 5 2 2 3" xfId="15736"/>
    <cellStyle name="Moeda 3 3 2 2 5 2 2 3 2" xfId="47031"/>
    <cellStyle name="Moeda 3 3 2 2 5 2 2 4" xfId="37149"/>
    <cellStyle name="Moeda 3 3 2 2 5 2 3" xfId="9148"/>
    <cellStyle name="Moeda 3 3 2 2 5 2 3 2" xfId="25618"/>
    <cellStyle name="Moeda 3 3 2 2 5 2 3 2 2" xfId="56913"/>
    <cellStyle name="Moeda 3 3 2 2 5 2 3 3" xfId="40443"/>
    <cellStyle name="Moeda 3 3 2 2 5 2 4" xfId="19030"/>
    <cellStyle name="Moeda 3 3 2 2 5 2 4 2" xfId="50325"/>
    <cellStyle name="Moeda 3 3 2 2 5 2 5" xfId="12442"/>
    <cellStyle name="Moeda 3 3 2 2 5 2 5 2" xfId="43737"/>
    <cellStyle name="Moeda 3 3 2 2 5 2 6" xfId="33855"/>
    <cellStyle name="Moeda 3 3 2 2 5 2 7" xfId="30560"/>
    <cellStyle name="Moeda 3 3 2 2 5 3" xfId="4207"/>
    <cellStyle name="Moeda 3 3 2 2 5 3 2" xfId="20677"/>
    <cellStyle name="Moeda 3 3 2 2 5 3 2 2" xfId="51972"/>
    <cellStyle name="Moeda 3 3 2 2 5 3 3" xfId="14089"/>
    <cellStyle name="Moeda 3 3 2 2 5 3 3 2" xfId="45384"/>
    <cellStyle name="Moeda 3 3 2 2 5 3 4" xfId="35502"/>
    <cellStyle name="Moeda 3 3 2 2 5 4" xfId="7501"/>
    <cellStyle name="Moeda 3 3 2 2 5 4 2" xfId="23971"/>
    <cellStyle name="Moeda 3 3 2 2 5 4 2 2" xfId="55266"/>
    <cellStyle name="Moeda 3 3 2 2 5 4 3" xfId="38796"/>
    <cellStyle name="Moeda 3 3 2 2 5 5" xfId="17383"/>
    <cellStyle name="Moeda 3 3 2 2 5 5 2" xfId="48678"/>
    <cellStyle name="Moeda 3 3 2 2 5 6" xfId="10795"/>
    <cellStyle name="Moeda 3 3 2 2 5 6 2" xfId="42090"/>
    <cellStyle name="Moeda 3 3 2 2 5 7" xfId="27266"/>
    <cellStyle name="Moeda 3 3 2 2 5 7 2" xfId="32207"/>
    <cellStyle name="Moeda 3 3 2 2 5 8" xfId="28913"/>
    <cellStyle name="Moeda 3 3 2 2 6" xfId="2553"/>
    <cellStyle name="Moeda 3 3 2 2 6 2" xfId="5848"/>
    <cellStyle name="Moeda 3 3 2 2 6 2 2" xfId="22318"/>
    <cellStyle name="Moeda 3 3 2 2 6 2 2 2" xfId="53613"/>
    <cellStyle name="Moeda 3 3 2 2 6 2 3" xfId="15730"/>
    <cellStyle name="Moeda 3 3 2 2 6 2 3 2" xfId="47025"/>
    <cellStyle name="Moeda 3 3 2 2 6 2 4" xfId="37143"/>
    <cellStyle name="Moeda 3 3 2 2 6 3" xfId="9142"/>
    <cellStyle name="Moeda 3 3 2 2 6 3 2" xfId="25612"/>
    <cellStyle name="Moeda 3 3 2 2 6 3 2 2" xfId="56907"/>
    <cellStyle name="Moeda 3 3 2 2 6 3 3" xfId="40437"/>
    <cellStyle name="Moeda 3 3 2 2 6 4" xfId="19024"/>
    <cellStyle name="Moeda 3 3 2 2 6 4 2" xfId="50319"/>
    <cellStyle name="Moeda 3 3 2 2 6 5" xfId="12436"/>
    <cellStyle name="Moeda 3 3 2 2 6 5 2" xfId="43731"/>
    <cellStyle name="Moeda 3 3 2 2 6 6" xfId="33849"/>
    <cellStyle name="Moeda 3 3 2 2 6 7" xfId="30554"/>
    <cellStyle name="Moeda 3 3 2 2 7" xfId="4201"/>
    <cellStyle name="Moeda 3 3 2 2 7 2" xfId="20671"/>
    <cellStyle name="Moeda 3 3 2 2 7 2 2" xfId="51966"/>
    <cellStyle name="Moeda 3 3 2 2 7 3" xfId="14083"/>
    <cellStyle name="Moeda 3 3 2 2 7 3 2" xfId="45378"/>
    <cellStyle name="Moeda 3 3 2 2 7 4" xfId="35496"/>
    <cellStyle name="Moeda 3 3 2 2 8" xfId="7495"/>
    <cellStyle name="Moeda 3 3 2 2 8 2" xfId="23965"/>
    <cellStyle name="Moeda 3 3 2 2 8 2 2" xfId="55260"/>
    <cellStyle name="Moeda 3 3 2 2 8 3" xfId="38790"/>
    <cellStyle name="Moeda 3 3 2 2 9" xfId="17377"/>
    <cellStyle name="Moeda 3 3 2 2 9 2" xfId="48672"/>
    <cellStyle name="Moeda 3 3 2 3" xfId="671"/>
    <cellStyle name="Moeda 3 3 2 3 2" xfId="672"/>
    <cellStyle name="Moeda 3 3 2 3 2 2" xfId="2561"/>
    <cellStyle name="Moeda 3 3 2 3 2 2 2" xfId="5856"/>
    <cellStyle name="Moeda 3 3 2 3 2 2 2 2" xfId="22326"/>
    <cellStyle name="Moeda 3 3 2 3 2 2 2 2 2" xfId="53621"/>
    <cellStyle name="Moeda 3 3 2 3 2 2 2 3" xfId="15738"/>
    <cellStyle name="Moeda 3 3 2 3 2 2 2 3 2" xfId="47033"/>
    <cellStyle name="Moeda 3 3 2 3 2 2 2 4" xfId="37151"/>
    <cellStyle name="Moeda 3 3 2 3 2 2 3" xfId="9150"/>
    <cellStyle name="Moeda 3 3 2 3 2 2 3 2" xfId="25620"/>
    <cellStyle name="Moeda 3 3 2 3 2 2 3 2 2" xfId="56915"/>
    <cellStyle name="Moeda 3 3 2 3 2 2 3 3" xfId="40445"/>
    <cellStyle name="Moeda 3 3 2 3 2 2 4" xfId="19032"/>
    <cellStyle name="Moeda 3 3 2 3 2 2 4 2" xfId="50327"/>
    <cellStyle name="Moeda 3 3 2 3 2 2 5" xfId="12444"/>
    <cellStyle name="Moeda 3 3 2 3 2 2 5 2" xfId="43739"/>
    <cellStyle name="Moeda 3 3 2 3 2 2 6" xfId="33857"/>
    <cellStyle name="Moeda 3 3 2 3 2 2 7" xfId="30562"/>
    <cellStyle name="Moeda 3 3 2 3 2 3" xfId="4209"/>
    <cellStyle name="Moeda 3 3 2 3 2 3 2" xfId="20679"/>
    <cellStyle name="Moeda 3 3 2 3 2 3 2 2" xfId="51974"/>
    <cellStyle name="Moeda 3 3 2 3 2 3 3" xfId="14091"/>
    <cellStyle name="Moeda 3 3 2 3 2 3 3 2" xfId="45386"/>
    <cellStyle name="Moeda 3 3 2 3 2 3 4" xfId="35504"/>
    <cellStyle name="Moeda 3 3 2 3 2 4" xfId="7503"/>
    <cellStyle name="Moeda 3 3 2 3 2 4 2" xfId="23973"/>
    <cellStyle name="Moeda 3 3 2 3 2 4 2 2" xfId="55268"/>
    <cellStyle name="Moeda 3 3 2 3 2 4 3" xfId="38798"/>
    <cellStyle name="Moeda 3 3 2 3 2 5" xfId="17385"/>
    <cellStyle name="Moeda 3 3 2 3 2 5 2" xfId="48680"/>
    <cellStyle name="Moeda 3 3 2 3 2 6" xfId="10797"/>
    <cellStyle name="Moeda 3 3 2 3 2 6 2" xfId="42092"/>
    <cellStyle name="Moeda 3 3 2 3 2 7" xfId="27268"/>
    <cellStyle name="Moeda 3 3 2 3 2 7 2" xfId="32209"/>
    <cellStyle name="Moeda 3 3 2 3 2 8" xfId="28915"/>
    <cellStyle name="Moeda 3 3 2 3 3" xfId="2560"/>
    <cellStyle name="Moeda 3 3 2 3 3 2" xfId="5855"/>
    <cellStyle name="Moeda 3 3 2 3 3 2 2" xfId="22325"/>
    <cellStyle name="Moeda 3 3 2 3 3 2 2 2" xfId="53620"/>
    <cellStyle name="Moeda 3 3 2 3 3 2 3" xfId="15737"/>
    <cellStyle name="Moeda 3 3 2 3 3 2 3 2" xfId="47032"/>
    <cellStyle name="Moeda 3 3 2 3 3 2 4" xfId="37150"/>
    <cellStyle name="Moeda 3 3 2 3 3 3" xfId="9149"/>
    <cellStyle name="Moeda 3 3 2 3 3 3 2" xfId="25619"/>
    <cellStyle name="Moeda 3 3 2 3 3 3 2 2" xfId="56914"/>
    <cellStyle name="Moeda 3 3 2 3 3 3 3" xfId="40444"/>
    <cellStyle name="Moeda 3 3 2 3 3 4" xfId="19031"/>
    <cellStyle name="Moeda 3 3 2 3 3 4 2" xfId="50326"/>
    <cellStyle name="Moeda 3 3 2 3 3 5" xfId="12443"/>
    <cellStyle name="Moeda 3 3 2 3 3 5 2" xfId="43738"/>
    <cellStyle name="Moeda 3 3 2 3 3 6" xfId="33856"/>
    <cellStyle name="Moeda 3 3 2 3 3 7" xfId="30561"/>
    <cellStyle name="Moeda 3 3 2 3 4" xfId="4208"/>
    <cellStyle name="Moeda 3 3 2 3 4 2" xfId="20678"/>
    <cellStyle name="Moeda 3 3 2 3 4 2 2" xfId="51973"/>
    <cellStyle name="Moeda 3 3 2 3 4 3" xfId="14090"/>
    <cellStyle name="Moeda 3 3 2 3 4 3 2" xfId="45385"/>
    <cellStyle name="Moeda 3 3 2 3 4 4" xfId="35503"/>
    <cellStyle name="Moeda 3 3 2 3 5" xfId="7502"/>
    <cellStyle name="Moeda 3 3 2 3 5 2" xfId="23972"/>
    <cellStyle name="Moeda 3 3 2 3 5 2 2" xfId="55267"/>
    <cellStyle name="Moeda 3 3 2 3 5 3" xfId="38797"/>
    <cellStyle name="Moeda 3 3 2 3 6" xfId="17384"/>
    <cellStyle name="Moeda 3 3 2 3 6 2" xfId="48679"/>
    <cellStyle name="Moeda 3 3 2 3 7" xfId="10796"/>
    <cellStyle name="Moeda 3 3 2 3 7 2" xfId="42091"/>
    <cellStyle name="Moeda 3 3 2 3 8" xfId="27267"/>
    <cellStyle name="Moeda 3 3 2 3 8 2" xfId="32208"/>
    <cellStyle name="Moeda 3 3 2 3 9" xfId="28914"/>
    <cellStyle name="Moeda 3 3 2 4" xfId="673"/>
    <cellStyle name="Moeda 3 3 2 4 2" xfId="674"/>
    <cellStyle name="Moeda 3 3 2 4 2 2" xfId="2563"/>
    <cellStyle name="Moeda 3 3 2 4 2 2 2" xfId="5858"/>
    <cellStyle name="Moeda 3 3 2 4 2 2 2 2" xfId="22328"/>
    <cellStyle name="Moeda 3 3 2 4 2 2 2 2 2" xfId="53623"/>
    <cellStyle name="Moeda 3 3 2 4 2 2 2 3" xfId="15740"/>
    <cellStyle name="Moeda 3 3 2 4 2 2 2 3 2" xfId="47035"/>
    <cellStyle name="Moeda 3 3 2 4 2 2 2 4" xfId="37153"/>
    <cellStyle name="Moeda 3 3 2 4 2 2 3" xfId="9152"/>
    <cellStyle name="Moeda 3 3 2 4 2 2 3 2" xfId="25622"/>
    <cellStyle name="Moeda 3 3 2 4 2 2 3 2 2" xfId="56917"/>
    <cellStyle name="Moeda 3 3 2 4 2 2 3 3" xfId="40447"/>
    <cellStyle name="Moeda 3 3 2 4 2 2 4" xfId="19034"/>
    <cellStyle name="Moeda 3 3 2 4 2 2 4 2" xfId="50329"/>
    <cellStyle name="Moeda 3 3 2 4 2 2 5" xfId="12446"/>
    <cellStyle name="Moeda 3 3 2 4 2 2 5 2" xfId="43741"/>
    <cellStyle name="Moeda 3 3 2 4 2 2 6" xfId="33859"/>
    <cellStyle name="Moeda 3 3 2 4 2 2 7" xfId="30564"/>
    <cellStyle name="Moeda 3 3 2 4 2 3" xfId="4211"/>
    <cellStyle name="Moeda 3 3 2 4 2 3 2" xfId="20681"/>
    <cellStyle name="Moeda 3 3 2 4 2 3 2 2" xfId="51976"/>
    <cellStyle name="Moeda 3 3 2 4 2 3 3" xfId="14093"/>
    <cellStyle name="Moeda 3 3 2 4 2 3 3 2" xfId="45388"/>
    <cellStyle name="Moeda 3 3 2 4 2 3 4" xfId="35506"/>
    <cellStyle name="Moeda 3 3 2 4 2 4" xfId="7505"/>
    <cellStyle name="Moeda 3 3 2 4 2 4 2" xfId="23975"/>
    <cellStyle name="Moeda 3 3 2 4 2 4 2 2" xfId="55270"/>
    <cellStyle name="Moeda 3 3 2 4 2 4 3" xfId="38800"/>
    <cellStyle name="Moeda 3 3 2 4 2 5" xfId="17387"/>
    <cellStyle name="Moeda 3 3 2 4 2 5 2" xfId="48682"/>
    <cellStyle name="Moeda 3 3 2 4 2 6" xfId="10799"/>
    <cellStyle name="Moeda 3 3 2 4 2 6 2" xfId="42094"/>
    <cellStyle name="Moeda 3 3 2 4 2 7" xfId="27270"/>
    <cellStyle name="Moeda 3 3 2 4 2 7 2" xfId="32211"/>
    <cellStyle name="Moeda 3 3 2 4 2 8" xfId="28917"/>
    <cellStyle name="Moeda 3 3 2 4 3" xfId="2562"/>
    <cellStyle name="Moeda 3 3 2 4 3 2" xfId="5857"/>
    <cellStyle name="Moeda 3 3 2 4 3 2 2" xfId="22327"/>
    <cellStyle name="Moeda 3 3 2 4 3 2 2 2" xfId="53622"/>
    <cellStyle name="Moeda 3 3 2 4 3 2 3" xfId="15739"/>
    <cellStyle name="Moeda 3 3 2 4 3 2 3 2" xfId="47034"/>
    <cellStyle name="Moeda 3 3 2 4 3 2 4" xfId="37152"/>
    <cellStyle name="Moeda 3 3 2 4 3 3" xfId="9151"/>
    <cellStyle name="Moeda 3 3 2 4 3 3 2" xfId="25621"/>
    <cellStyle name="Moeda 3 3 2 4 3 3 2 2" xfId="56916"/>
    <cellStyle name="Moeda 3 3 2 4 3 3 3" xfId="40446"/>
    <cellStyle name="Moeda 3 3 2 4 3 4" xfId="19033"/>
    <cellStyle name="Moeda 3 3 2 4 3 4 2" xfId="50328"/>
    <cellStyle name="Moeda 3 3 2 4 3 5" xfId="12445"/>
    <cellStyle name="Moeda 3 3 2 4 3 5 2" xfId="43740"/>
    <cellStyle name="Moeda 3 3 2 4 3 6" xfId="33858"/>
    <cellStyle name="Moeda 3 3 2 4 3 7" xfId="30563"/>
    <cellStyle name="Moeda 3 3 2 4 4" xfId="4210"/>
    <cellStyle name="Moeda 3 3 2 4 4 2" xfId="20680"/>
    <cellStyle name="Moeda 3 3 2 4 4 2 2" xfId="51975"/>
    <cellStyle name="Moeda 3 3 2 4 4 3" xfId="14092"/>
    <cellStyle name="Moeda 3 3 2 4 4 3 2" xfId="45387"/>
    <cellStyle name="Moeda 3 3 2 4 4 4" xfId="35505"/>
    <cellStyle name="Moeda 3 3 2 4 5" xfId="7504"/>
    <cellStyle name="Moeda 3 3 2 4 5 2" xfId="23974"/>
    <cellStyle name="Moeda 3 3 2 4 5 2 2" xfId="55269"/>
    <cellStyle name="Moeda 3 3 2 4 5 3" xfId="38799"/>
    <cellStyle name="Moeda 3 3 2 4 6" xfId="17386"/>
    <cellStyle name="Moeda 3 3 2 4 6 2" xfId="48681"/>
    <cellStyle name="Moeda 3 3 2 4 7" xfId="10798"/>
    <cellStyle name="Moeda 3 3 2 4 7 2" xfId="42093"/>
    <cellStyle name="Moeda 3 3 2 4 8" xfId="27269"/>
    <cellStyle name="Moeda 3 3 2 4 8 2" xfId="32210"/>
    <cellStyle name="Moeda 3 3 2 4 9" xfId="28916"/>
    <cellStyle name="Moeda 3 3 2 5" xfId="675"/>
    <cellStyle name="Moeda 3 3 2 5 2" xfId="2564"/>
    <cellStyle name="Moeda 3 3 2 5 2 2" xfId="5859"/>
    <cellStyle name="Moeda 3 3 2 5 2 2 2" xfId="22329"/>
    <cellStyle name="Moeda 3 3 2 5 2 2 2 2" xfId="53624"/>
    <cellStyle name="Moeda 3 3 2 5 2 2 3" xfId="15741"/>
    <cellStyle name="Moeda 3 3 2 5 2 2 3 2" xfId="47036"/>
    <cellStyle name="Moeda 3 3 2 5 2 2 4" xfId="37154"/>
    <cellStyle name="Moeda 3 3 2 5 2 3" xfId="9153"/>
    <cellStyle name="Moeda 3 3 2 5 2 3 2" xfId="25623"/>
    <cellStyle name="Moeda 3 3 2 5 2 3 2 2" xfId="56918"/>
    <cellStyle name="Moeda 3 3 2 5 2 3 3" xfId="40448"/>
    <cellStyle name="Moeda 3 3 2 5 2 4" xfId="19035"/>
    <cellStyle name="Moeda 3 3 2 5 2 4 2" xfId="50330"/>
    <cellStyle name="Moeda 3 3 2 5 2 5" xfId="12447"/>
    <cellStyle name="Moeda 3 3 2 5 2 5 2" xfId="43742"/>
    <cellStyle name="Moeda 3 3 2 5 2 6" xfId="33860"/>
    <cellStyle name="Moeda 3 3 2 5 2 7" xfId="30565"/>
    <cellStyle name="Moeda 3 3 2 5 3" xfId="4212"/>
    <cellStyle name="Moeda 3 3 2 5 3 2" xfId="20682"/>
    <cellStyle name="Moeda 3 3 2 5 3 2 2" xfId="51977"/>
    <cellStyle name="Moeda 3 3 2 5 3 3" xfId="14094"/>
    <cellStyle name="Moeda 3 3 2 5 3 3 2" xfId="45389"/>
    <cellStyle name="Moeda 3 3 2 5 3 4" xfId="35507"/>
    <cellStyle name="Moeda 3 3 2 5 4" xfId="7506"/>
    <cellStyle name="Moeda 3 3 2 5 4 2" xfId="23976"/>
    <cellStyle name="Moeda 3 3 2 5 4 2 2" xfId="55271"/>
    <cellStyle name="Moeda 3 3 2 5 4 3" xfId="38801"/>
    <cellStyle name="Moeda 3 3 2 5 5" xfId="17388"/>
    <cellStyle name="Moeda 3 3 2 5 5 2" xfId="48683"/>
    <cellStyle name="Moeda 3 3 2 5 6" xfId="10800"/>
    <cellStyle name="Moeda 3 3 2 5 6 2" xfId="42095"/>
    <cellStyle name="Moeda 3 3 2 5 7" xfId="27271"/>
    <cellStyle name="Moeda 3 3 2 5 7 2" xfId="32212"/>
    <cellStyle name="Moeda 3 3 2 5 8" xfId="28918"/>
    <cellStyle name="Moeda 3 3 2 6" xfId="676"/>
    <cellStyle name="Moeda 3 3 2 6 2" xfId="2565"/>
    <cellStyle name="Moeda 3 3 2 6 2 2" xfId="5860"/>
    <cellStyle name="Moeda 3 3 2 6 2 2 2" xfId="22330"/>
    <cellStyle name="Moeda 3 3 2 6 2 2 2 2" xfId="53625"/>
    <cellStyle name="Moeda 3 3 2 6 2 2 3" xfId="15742"/>
    <cellStyle name="Moeda 3 3 2 6 2 2 3 2" xfId="47037"/>
    <cellStyle name="Moeda 3 3 2 6 2 2 4" xfId="37155"/>
    <cellStyle name="Moeda 3 3 2 6 2 3" xfId="9154"/>
    <cellStyle name="Moeda 3 3 2 6 2 3 2" xfId="25624"/>
    <cellStyle name="Moeda 3 3 2 6 2 3 2 2" xfId="56919"/>
    <cellStyle name="Moeda 3 3 2 6 2 3 3" xfId="40449"/>
    <cellStyle name="Moeda 3 3 2 6 2 4" xfId="19036"/>
    <cellStyle name="Moeda 3 3 2 6 2 4 2" xfId="50331"/>
    <cellStyle name="Moeda 3 3 2 6 2 5" xfId="12448"/>
    <cellStyle name="Moeda 3 3 2 6 2 5 2" xfId="43743"/>
    <cellStyle name="Moeda 3 3 2 6 2 6" xfId="33861"/>
    <cellStyle name="Moeda 3 3 2 6 2 7" xfId="30566"/>
    <cellStyle name="Moeda 3 3 2 6 3" xfId="4213"/>
    <cellStyle name="Moeda 3 3 2 6 3 2" xfId="20683"/>
    <cellStyle name="Moeda 3 3 2 6 3 2 2" xfId="51978"/>
    <cellStyle name="Moeda 3 3 2 6 3 3" xfId="14095"/>
    <cellStyle name="Moeda 3 3 2 6 3 3 2" xfId="45390"/>
    <cellStyle name="Moeda 3 3 2 6 3 4" xfId="35508"/>
    <cellStyle name="Moeda 3 3 2 6 4" xfId="7507"/>
    <cellStyle name="Moeda 3 3 2 6 4 2" xfId="23977"/>
    <cellStyle name="Moeda 3 3 2 6 4 2 2" xfId="55272"/>
    <cellStyle name="Moeda 3 3 2 6 4 3" xfId="38802"/>
    <cellStyle name="Moeda 3 3 2 6 5" xfId="17389"/>
    <cellStyle name="Moeda 3 3 2 6 5 2" xfId="48684"/>
    <cellStyle name="Moeda 3 3 2 6 6" xfId="10801"/>
    <cellStyle name="Moeda 3 3 2 6 6 2" xfId="42096"/>
    <cellStyle name="Moeda 3 3 2 6 7" xfId="27272"/>
    <cellStyle name="Moeda 3 3 2 6 7 2" xfId="32213"/>
    <cellStyle name="Moeda 3 3 2 6 8" xfId="28919"/>
    <cellStyle name="Moeda 3 3 2 7" xfId="2552"/>
    <cellStyle name="Moeda 3 3 2 7 2" xfId="5847"/>
    <cellStyle name="Moeda 3 3 2 7 2 2" xfId="22317"/>
    <cellStyle name="Moeda 3 3 2 7 2 2 2" xfId="53612"/>
    <cellStyle name="Moeda 3 3 2 7 2 3" xfId="15729"/>
    <cellStyle name="Moeda 3 3 2 7 2 3 2" xfId="47024"/>
    <cellStyle name="Moeda 3 3 2 7 2 4" xfId="37142"/>
    <cellStyle name="Moeda 3 3 2 7 3" xfId="9141"/>
    <cellStyle name="Moeda 3 3 2 7 3 2" xfId="25611"/>
    <cellStyle name="Moeda 3 3 2 7 3 2 2" xfId="56906"/>
    <cellStyle name="Moeda 3 3 2 7 3 3" xfId="40436"/>
    <cellStyle name="Moeda 3 3 2 7 4" xfId="19023"/>
    <cellStyle name="Moeda 3 3 2 7 4 2" xfId="50318"/>
    <cellStyle name="Moeda 3 3 2 7 5" xfId="12435"/>
    <cellStyle name="Moeda 3 3 2 7 5 2" xfId="43730"/>
    <cellStyle name="Moeda 3 3 2 7 6" xfId="33848"/>
    <cellStyle name="Moeda 3 3 2 7 7" xfId="30553"/>
    <cellStyle name="Moeda 3 3 2 8" xfId="4200"/>
    <cellStyle name="Moeda 3 3 2 8 2" xfId="20670"/>
    <cellStyle name="Moeda 3 3 2 8 2 2" xfId="51965"/>
    <cellStyle name="Moeda 3 3 2 8 3" xfId="14082"/>
    <cellStyle name="Moeda 3 3 2 8 3 2" xfId="45377"/>
    <cellStyle name="Moeda 3 3 2 8 4" xfId="35495"/>
    <cellStyle name="Moeda 3 3 2 9" xfId="7494"/>
    <cellStyle name="Moeda 3 3 2 9 2" xfId="23964"/>
    <cellStyle name="Moeda 3 3 2 9 2 2" xfId="55259"/>
    <cellStyle name="Moeda 3 3 2 9 3" xfId="38789"/>
    <cellStyle name="Moeda 3 3 3" xfId="677"/>
    <cellStyle name="Moeda 3 3 3 10" xfId="17390"/>
    <cellStyle name="Moeda 3 3 3 10 2" xfId="48685"/>
    <cellStyle name="Moeda 3 3 3 11" xfId="10802"/>
    <cellStyle name="Moeda 3 3 3 11 2" xfId="42097"/>
    <cellStyle name="Moeda 3 3 3 12" xfId="27273"/>
    <cellStyle name="Moeda 3 3 3 12 2" xfId="32214"/>
    <cellStyle name="Moeda 3 3 3 13" xfId="28920"/>
    <cellStyle name="Moeda 3 3 3 2" xfId="678"/>
    <cellStyle name="Moeda 3 3 3 2 10" xfId="10803"/>
    <cellStyle name="Moeda 3 3 3 2 10 2" xfId="42098"/>
    <cellStyle name="Moeda 3 3 3 2 11" xfId="27274"/>
    <cellStyle name="Moeda 3 3 3 2 11 2" xfId="32215"/>
    <cellStyle name="Moeda 3 3 3 2 12" xfId="28921"/>
    <cellStyle name="Moeda 3 3 3 2 2" xfId="679"/>
    <cellStyle name="Moeda 3 3 3 2 2 2" xfId="680"/>
    <cellStyle name="Moeda 3 3 3 2 2 2 2" xfId="2569"/>
    <cellStyle name="Moeda 3 3 3 2 2 2 2 2" xfId="5864"/>
    <cellStyle name="Moeda 3 3 3 2 2 2 2 2 2" xfId="22334"/>
    <cellStyle name="Moeda 3 3 3 2 2 2 2 2 2 2" xfId="53629"/>
    <cellStyle name="Moeda 3 3 3 2 2 2 2 2 3" xfId="15746"/>
    <cellStyle name="Moeda 3 3 3 2 2 2 2 2 3 2" xfId="47041"/>
    <cellStyle name="Moeda 3 3 3 2 2 2 2 2 4" xfId="37159"/>
    <cellStyle name="Moeda 3 3 3 2 2 2 2 3" xfId="9158"/>
    <cellStyle name="Moeda 3 3 3 2 2 2 2 3 2" xfId="25628"/>
    <cellStyle name="Moeda 3 3 3 2 2 2 2 3 2 2" xfId="56923"/>
    <cellStyle name="Moeda 3 3 3 2 2 2 2 3 3" xfId="40453"/>
    <cellStyle name="Moeda 3 3 3 2 2 2 2 4" xfId="19040"/>
    <cellStyle name="Moeda 3 3 3 2 2 2 2 4 2" xfId="50335"/>
    <cellStyle name="Moeda 3 3 3 2 2 2 2 5" xfId="12452"/>
    <cellStyle name="Moeda 3 3 3 2 2 2 2 5 2" xfId="43747"/>
    <cellStyle name="Moeda 3 3 3 2 2 2 2 6" xfId="33865"/>
    <cellStyle name="Moeda 3 3 3 2 2 2 2 7" xfId="30570"/>
    <cellStyle name="Moeda 3 3 3 2 2 2 3" xfId="4217"/>
    <cellStyle name="Moeda 3 3 3 2 2 2 3 2" xfId="20687"/>
    <cellStyle name="Moeda 3 3 3 2 2 2 3 2 2" xfId="51982"/>
    <cellStyle name="Moeda 3 3 3 2 2 2 3 3" xfId="14099"/>
    <cellStyle name="Moeda 3 3 3 2 2 2 3 3 2" xfId="45394"/>
    <cellStyle name="Moeda 3 3 3 2 2 2 3 4" xfId="35512"/>
    <cellStyle name="Moeda 3 3 3 2 2 2 4" xfId="7511"/>
    <cellStyle name="Moeda 3 3 3 2 2 2 4 2" xfId="23981"/>
    <cellStyle name="Moeda 3 3 3 2 2 2 4 2 2" xfId="55276"/>
    <cellStyle name="Moeda 3 3 3 2 2 2 4 3" xfId="38806"/>
    <cellStyle name="Moeda 3 3 3 2 2 2 5" xfId="17393"/>
    <cellStyle name="Moeda 3 3 3 2 2 2 5 2" xfId="48688"/>
    <cellStyle name="Moeda 3 3 3 2 2 2 6" xfId="10805"/>
    <cellStyle name="Moeda 3 3 3 2 2 2 6 2" xfId="42100"/>
    <cellStyle name="Moeda 3 3 3 2 2 2 7" xfId="27276"/>
    <cellStyle name="Moeda 3 3 3 2 2 2 7 2" xfId="32217"/>
    <cellStyle name="Moeda 3 3 3 2 2 2 8" xfId="28923"/>
    <cellStyle name="Moeda 3 3 3 2 2 3" xfId="2568"/>
    <cellStyle name="Moeda 3 3 3 2 2 3 2" xfId="5863"/>
    <cellStyle name="Moeda 3 3 3 2 2 3 2 2" xfId="22333"/>
    <cellStyle name="Moeda 3 3 3 2 2 3 2 2 2" xfId="53628"/>
    <cellStyle name="Moeda 3 3 3 2 2 3 2 3" xfId="15745"/>
    <cellStyle name="Moeda 3 3 3 2 2 3 2 3 2" xfId="47040"/>
    <cellStyle name="Moeda 3 3 3 2 2 3 2 4" xfId="37158"/>
    <cellStyle name="Moeda 3 3 3 2 2 3 3" xfId="9157"/>
    <cellStyle name="Moeda 3 3 3 2 2 3 3 2" xfId="25627"/>
    <cellStyle name="Moeda 3 3 3 2 2 3 3 2 2" xfId="56922"/>
    <cellStyle name="Moeda 3 3 3 2 2 3 3 3" xfId="40452"/>
    <cellStyle name="Moeda 3 3 3 2 2 3 4" xfId="19039"/>
    <cellStyle name="Moeda 3 3 3 2 2 3 4 2" xfId="50334"/>
    <cellStyle name="Moeda 3 3 3 2 2 3 5" xfId="12451"/>
    <cellStyle name="Moeda 3 3 3 2 2 3 5 2" xfId="43746"/>
    <cellStyle name="Moeda 3 3 3 2 2 3 6" xfId="33864"/>
    <cellStyle name="Moeda 3 3 3 2 2 3 7" xfId="30569"/>
    <cellStyle name="Moeda 3 3 3 2 2 4" xfId="4216"/>
    <cellStyle name="Moeda 3 3 3 2 2 4 2" xfId="20686"/>
    <cellStyle name="Moeda 3 3 3 2 2 4 2 2" xfId="51981"/>
    <cellStyle name="Moeda 3 3 3 2 2 4 3" xfId="14098"/>
    <cellStyle name="Moeda 3 3 3 2 2 4 3 2" xfId="45393"/>
    <cellStyle name="Moeda 3 3 3 2 2 4 4" xfId="35511"/>
    <cellStyle name="Moeda 3 3 3 2 2 5" xfId="7510"/>
    <cellStyle name="Moeda 3 3 3 2 2 5 2" xfId="23980"/>
    <cellStyle name="Moeda 3 3 3 2 2 5 2 2" xfId="55275"/>
    <cellStyle name="Moeda 3 3 3 2 2 5 3" xfId="38805"/>
    <cellStyle name="Moeda 3 3 3 2 2 6" xfId="17392"/>
    <cellStyle name="Moeda 3 3 3 2 2 6 2" xfId="48687"/>
    <cellStyle name="Moeda 3 3 3 2 2 7" xfId="10804"/>
    <cellStyle name="Moeda 3 3 3 2 2 7 2" xfId="42099"/>
    <cellStyle name="Moeda 3 3 3 2 2 8" xfId="27275"/>
    <cellStyle name="Moeda 3 3 3 2 2 8 2" xfId="32216"/>
    <cellStyle name="Moeda 3 3 3 2 2 9" xfId="28922"/>
    <cellStyle name="Moeda 3 3 3 2 3" xfId="681"/>
    <cellStyle name="Moeda 3 3 3 2 3 2" xfId="682"/>
    <cellStyle name="Moeda 3 3 3 2 3 2 2" xfId="2571"/>
    <cellStyle name="Moeda 3 3 3 2 3 2 2 2" xfId="5866"/>
    <cellStyle name="Moeda 3 3 3 2 3 2 2 2 2" xfId="22336"/>
    <cellStyle name="Moeda 3 3 3 2 3 2 2 2 2 2" xfId="53631"/>
    <cellStyle name="Moeda 3 3 3 2 3 2 2 2 3" xfId="15748"/>
    <cellStyle name="Moeda 3 3 3 2 3 2 2 2 3 2" xfId="47043"/>
    <cellStyle name="Moeda 3 3 3 2 3 2 2 2 4" xfId="37161"/>
    <cellStyle name="Moeda 3 3 3 2 3 2 2 3" xfId="9160"/>
    <cellStyle name="Moeda 3 3 3 2 3 2 2 3 2" xfId="25630"/>
    <cellStyle name="Moeda 3 3 3 2 3 2 2 3 2 2" xfId="56925"/>
    <cellStyle name="Moeda 3 3 3 2 3 2 2 3 3" xfId="40455"/>
    <cellStyle name="Moeda 3 3 3 2 3 2 2 4" xfId="19042"/>
    <cellStyle name="Moeda 3 3 3 2 3 2 2 4 2" xfId="50337"/>
    <cellStyle name="Moeda 3 3 3 2 3 2 2 5" xfId="12454"/>
    <cellStyle name="Moeda 3 3 3 2 3 2 2 5 2" xfId="43749"/>
    <cellStyle name="Moeda 3 3 3 2 3 2 2 6" xfId="33867"/>
    <cellStyle name="Moeda 3 3 3 2 3 2 2 7" xfId="30572"/>
    <cellStyle name="Moeda 3 3 3 2 3 2 3" xfId="4219"/>
    <cellStyle name="Moeda 3 3 3 2 3 2 3 2" xfId="20689"/>
    <cellStyle name="Moeda 3 3 3 2 3 2 3 2 2" xfId="51984"/>
    <cellStyle name="Moeda 3 3 3 2 3 2 3 3" xfId="14101"/>
    <cellStyle name="Moeda 3 3 3 2 3 2 3 3 2" xfId="45396"/>
    <cellStyle name="Moeda 3 3 3 2 3 2 3 4" xfId="35514"/>
    <cellStyle name="Moeda 3 3 3 2 3 2 4" xfId="7513"/>
    <cellStyle name="Moeda 3 3 3 2 3 2 4 2" xfId="23983"/>
    <cellStyle name="Moeda 3 3 3 2 3 2 4 2 2" xfId="55278"/>
    <cellStyle name="Moeda 3 3 3 2 3 2 4 3" xfId="38808"/>
    <cellStyle name="Moeda 3 3 3 2 3 2 5" xfId="17395"/>
    <cellStyle name="Moeda 3 3 3 2 3 2 5 2" xfId="48690"/>
    <cellStyle name="Moeda 3 3 3 2 3 2 6" xfId="10807"/>
    <cellStyle name="Moeda 3 3 3 2 3 2 6 2" xfId="42102"/>
    <cellStyle name="Moeda 3 3 3 2 3 2 7" xfId="27278"/>
    <cellStyle name="Moeda 3 3 3 2 3 2 7 2" xfId="32219"/>
    <cellStyle name="Moeda 3 3 3 2 3 2 8" xfId="28925"/>
    <cellStyle name="Moeda 3 3 3 2 3 3" xfId="2570"/>
    <cellStyle name="Moeda 3 3 3 2 3 3 2" xfId="5865"/>
    <cellStyle name="Moeda 3 3 3 2 3 3 2 2" xfId="22335"/>
    <cellStyle name="Moeda 3 3 3 2 3 3 2 2 2" xfId="53630"/>
    <cellStyle name="Moeda 3 3 3 2 3 3 2 3" xfId="15747"/>
    <cellStyle name="Moeda 3 3 3 2 3 3 2 3 2" xfId="47042"/>
    <cellStyle name="Moeda 3 3 3 2 3 3 2 4" xfId="37160"/>
    <cellStyle name="Moeda 3 3 3 2 3 3 3" xfId="9159"/>
    <cellStyle name="Moeda 3 3 3 2 3 3 3 2" xfId="25629"/>
    <cellStyle name="Moeda 3 3 3 2 3 3 3 2 2" xfId="56924"/>
    <cellStyle name="Moeda 3 3 3 2 3 3 3 3" xfId="40454"/>
    <cellStyle name="Moeda 3 3 3 2 3 3 4" xfId="19041"/>
    <cellStyle name="Moeda 3 3 3 2 3 3 4 2" xfId="50336"/>
    <cellStyle name="Moeda 3 3 3 2 3 3 5" xfId="12453"/>
    <cellStyle name="Moeda 3 3 3 2 3 3 5 2" xfId="43748"/>
    <cellStyle name="Moeda 3 3 3 2 3 3 6" xfId="33866"/>
    <cellStyle name="Moeda 3 3 3 2 3 3 7" xfId="30571"/>
    <cellStyle name="Moeda 3 3 3 2 3 4" xfId="4218"/>
    <cellStyle name="Moeda 3 3 3 2 3 4 2" xfId="20688"/>
    <cellStyle name="Moeda 3 3 3 2 3 4 2 2" xfId="51983"/>
    <cellStyle name="Moeda 3 3 3 2 3 4 3" xfId="14100"/>
    <cellStyle name="Moeda 3 3 3 2 3 4 3 2" xfId="45395"/>
    <cellStyle name="Moeda 3 3 3 2 3 4 4" xfId="35513"/>
    <cellStyle name="Moeda 3 3 3 2 3 5" xfId="7512"/>
    <cellStyle name="Moeda 3 3 3 2 3 5 2" xfId="23982"/>
    <cellStyle name="Moeda 3 3 3 2 3 5 2 2" xfId="55277"/>
    <cellStyle name="Moeda 3 3 3 2 3 5 3" xfId="38807"/>
    <cellStyle name="Moeda 3 3 3 2 3 6" xfId="17394"/>
    <cellStyle name="Moeda 3 3 3 2 3 6 2" xfId="48689"/>
    <cellStyle name="Moeda 3 3 3 2 3 7" xfId="10806"/>
    <cellStyle name="Moeda 3 3 3 2 3 7 2" xfId="42101"/>
    <cellStyle name="Moeda 3 3 3 2 3 8" xfId="27277"/>
    <cellStyle name="Moeda 3 3 3 2 3 8 2" xfId="32218"/>
    <cellStyle name="Moeda 3 3 3 2 3 9" xfId="28924"/>
    <cellStyle name="Moeda 3 3 3 2 4" xfId="683"/>
    <cellStyle name="Moeda 3 3 3 2 4 2" xfId="2572"/>
    <cellStyle name="Moeda 3 3 3 2 4 2 2" xfId="5867"/>
    <cellStyle name="Moeda 3 3 3 2 4 2 2 2" xfId="22337"/>
    <cellStyle name="Moeda 3 3 3 2 4 2 2 2 2" xfId="53632"/>
    <cellStyle name="Moeda 3 3 3 2 4 2 2 3" xfId="15749"/>
    <cellStyle name="Moeda 3 3 3 2 4 2 2 3 2" xfId="47044"/>
    <cellStyle name="Moeda 3 3 3 2 4 2 2 4" xfId="37162"/>
    <cellStyle name="Moeda 3 3 3 2 4 2 3" xfId="9161"/>
    <cellStyle name="Moeda 3 3 3 2 4 2 3 2" xfId="25631"/>
    <cellStyle name="Moeda 3 3 3 2 4 2 3 2 2" xfId="56926"/>
    <cellStyle name="Moeda 3 3 3 2 4 2 3 3" xfId="40456"/>
    <cellStyle name="Moeda 3 3 3 2 4 2 4" xfId="19043"/>
    <cellStyle name="Moeda 3 3 3 2 4 2 4 2" xfId="50338"/>
    <cellStyle name="Moeda 3 3 3 2 4 2 5" xfId="12455"/>
    <cellStyle name="Moeda 3 3 3 2 4 2 5 2" xfId="43750"/>
    <cellStyle name="Moeda 3 3 3 2 4 2 6" xfId="33868"/>
    <cellStyle name="Moeda 3 3 3 2 4 2 7" xfId="30573"/>
    <cellStyle name="Moeda 3 3 3 2 4 3" xfId="4220"/>
    <cellStyle name="Moeda 3 3 3 2 4 3 2" xfId="20690"/>
    <cellStyle name="Moeda 3 3 3 2 4 3 2 2" xfId="51985"/>
    <cellStyle name="Moeda 3 3 3 2 4 3 3" xfId="14102"/>
    <cellStyle name="Moeda 3 3 3 2 4 3 3 2" xfId="45397"/>
    <cellStyle name="Moeda 3 3 3 2 4 3 4" xfId="35515"/>
    <cellStyle name="Moeda 3 3 3 2 4 4" xfId="7514"/>
    <cellStyle name="Moeda 3 3 3 2 4 4 2" xfId="23984"/>
    <cellStyle name="Moeda 3 3 3 2 4 4 2 2" xfId="55279"/>
    <cellStyle name="Moeda 3 3 3 2 4 4 3" xfId="38809"/>
    <cellStyle name="Moeda 3 3 3 2 4 5" xfId="17396"/>
    <cellStyle name="Moeda 3 3 3 2 4 5 2" xfId="48691"/>
    <cellStyle name="Moeda 3 3 3 2 4 6" xfId="10808"/>
    <cellStyle name="Moeda 3 3 3 2 4 6 2" xfId="42103"/>
    <cellStyle name="Moeda 3 3 3 2 4 7" xfId="27279"/>
    <cellStyle name="Moeda 3 3 3 2 4 7 2" xfId="32220"/>
    <cellStyle name="Moeda 3 3 3 2 4 8" xfId="28926"/>
    <cellStyle name="Moeda 3 3 3 2 5" xfId="684"/>
    <cellStyle name="Moeda 3 3 3 2 5 2" xfId="2573"/>
    <cellStyle name="Moeda 3 3 3 2 5 2 2" xfId="5868"/>
    <cellStyle name="Moeda 3 3 3 2 5 2 2 2" xfId="22338"/>
    <cellStyle name="Moeda 3 3 3 2 5 2 2 2 2" xfId="53633"/>
    <cellStyle name="Moeda 3 3 3 2 5 2 2 3" xfId="15750"/>
    <cellStyle name="Moeda 3 3 3 2 5 2 2 3 2" xfId="47045"/>
    <cellStyle name="Moeda 3 3 3 2 5 2 2 4" xfId="37163"/>
    <cellStyle name="Moeda 3 3 3 2 5 2 3" xfId="9162"/>
    <cellStyle name="Moeda 3 3 3 2 5 2 3 2" xfId="25632"/>
    <cellStyle name="Moeda 3 3 3 2 5 2 3 2 2" xfId="56927"/>
    <cellStyle name="Moeda 3 3 3 2 5 2 3 3" xfId="40457"/>
    <cellStyle name="Moeda 3 3 3 2 5 2 4" xfId="19044"/>
    <cellStyle name="Moeda 3 3 3 2 5 2 4 2" xfId="50339"/>
    <cellStyle name="Moeda 3 3 3 2 5 2 5" xfId="12456"/>
    <cellStyle name="Moeda 3 3 3 2 5 2 5 2" xfId="43751"/>
    <cellStyle name="Moeda 3 3 3 2 5 2 6" xfId="33869"/>
    <cellStyle name="Moeda 3 3 3 2 5 2 7" xfId="30574"/>
    <cellStyle name="Moeda 3 3 3 2 5 3" xfId="4221"/>
    <cellStyle name="Moeda 3 3 3 2 5 3 2" xfId="20691"/>
    <cellStyle name="Moeda 3 3 3 2 5 3 2 2" xfId="51986"/>
    <cellStyle name="Moeda 3 3 3 2 5 3 3" xfId="14103"/>
    <cellStyle name="Moeda 3 3 3 2 5 3 3 2" xfId="45398"/>
    <cellStyle name="Moeda 3 3 3 2 5 3 4" xfId="35516"/>
    <cellStyle name="Moeda 3 3 3 2 5 4" xfId="7515"/>
    <cellStyle name="Moeda 3 3 3 2 5 4 2" xfId="23985"/>
    <cellStyle name="Moeda 3 3 3 2 5 4 2 2" xfId="55280"/>
    <cellStyle name="Moeda 3 3 3 2 5 4 3" xfId="38810"/>
    <cellStyle name="Moeda 3 3 3 2 5 5" xfId="17397"/>
    <cellStyle name="Moeda 3 3 3 2 5 5 2" xfId="48692"/>
    <cellStyle name="Moeda 3 3 3 2 5 6" xfId="10809"/>
    <cellStyle name="Moeda 3 3 3 2 5 6 2" xfId="42104"/>
    <cellStyle name="Moeda 3 3 3 2 5 7" xfId="27280"/>
    <cellStyle name="Moeda 3 3 3 2 5 7 2" xfId="32221"/>
    <cellStyle name="Moeda 3 3 3 2 5 8" xfId="28927"/>
    <cellStyle name="Moeda 3 3 3 2 6" xfId="2567"/>
    <cellStyle name="Moeda 3 3 3 2 6 2" xfId="5862"/>
    <cellStyle name="Moeda 3 3 3 2 6 2 2" xfId="22332"/>
    <cellStyle name="Moeda 3 3 3 2 6 2 2 2" xfId="53627"/>
    <cellStyle name="Moeda 3 3 3 2 6 2 3" xfId="15744"/>
    <cellStyle name="Moeda 3 3 3 2 6 2 3 2" xfId="47039"/>
    <cellStyle name="Moeda 3 3 3 2 6 2 4" xfId="37157"/>
    <cellStyle name="Moeda 3 3 3 2 6 3" xfId="9156"/>
    <cellStyle name="Moeda 3 3 3 2 6 3 2" xfId="25626"/>
    <cellStyle name="Moeda 3 3 3 2 6 3 2 2" xfId="56921"/>
    <cellStyle name="Moeda 3 3 3 2 6 3 3" xfId="40451"/>
    <cellStyle name="Moeda 3 3 3 2 6 4" xfId="19038"/>
    <cellStyle name="Moeda 3 3 3 2 6 4 2" xfId="50333"/>
    <cellStyle name="Moeda 3 3 3 2 6 5" xfId="12450"/>
    <cellStyle name="Moeda 3 3 3 2 6 5 2" xfId="43745"/>
    <cellStyle name="Moeda 3 3 3 2 6 6" xfId="33863"/>
    <cellStyle name="Moeda 3 3 3 2 6 7" xfId="30568"/>
    <cellStyle name="Moeda 3 3 3 2 7" xfId="4215"/>
    <cellStyle name="Moeda 3 3 3 2 7 2" xfId="20685"/>
    <cellStyle name="Moeda 3 3 3 2 7 2 2" xfId="51980"/>
    <cellStyle name="Moeda 3 3 3 2 7 3" xfId="14097"/>
    <cellStyle name="Moeda 3 3 3 2 7 3 2" xfId="45392"/>
    <cellStyle name="Moeda 3 3 3 2 7 4" xfId="35510"/>
    <cellStyle name="Moeda 3 3 3 2 8" xfId="7509"/>
    <cellStyle name="Moeda 3 3 3 2 8 2" xfId="23979"/>
    <cellStyle name="Moeda 3 3 3 2 8 2 2" xfId="55274"/>
    <cellStyle name="Moeda 3 3 3 2 8 3" xfId="38804"/>
    <cellStyle name="Moeda 3 3 3 2 9" xfId="17391"/>
    <cellStyle name="Moeda 3 3 3 2 9 2" xfId="48686"/>
    <cellStyle name="Moeda 3 3 3 3" xfId="685"/>
    <cellStyle name="Moeda 3 3 3 3 2" xfId="686"/>
    <cellStyle name="Moeda 3 3 3 3 2 2" xfId="2575"/>
    <cellStyle name="Moeda 3 3 3 3 2 2 2" xfId="5870"/>
    <cellStyle name="Moeda 3 3 3 3 2 2 2 2" xfId="22340"/>
    <cellStyle name="Moeda 3 3 3 3 2 2 2 2 2" xfId="53635"/>
    <cellStyle name="Moeda 3 3 3 3 2 2 2 3" xfId="15752"/>
    <cellStyle name="Moeda 3 3 3 3 2 2 2 3 2" xfId="47047"/>
    <cellStyle name="Moeda 3 3 3 3 2 2 2 4" xfId="37165"/>
    <cellStyle name="Moeda 3 3 3 3 2 2 3" xfId="9164"/>
    <cellStyle name="Moeda 3 3 3 3 2 2 3 2" xfId="25634"/>
    <cellStyle name="Moeda 3 3 3 3 2 2 3 2 2" xfId="56929"/>
    <cellStyle name="Moeda 3 3 3 3 2 2 3 3" xfId="40459"/>
    <cellStyle name="Moeda 3 3 3 3 2 2 4" xfId="19046"/>
    <cellStyle name="Moeda 3 3 3 3 2 2 4 2" xfId="50341"/>
    <cellStyle name="Moeda 3 3 3 3 2 2 5" xfId="12458"/>
    <cellStyle name="Moeda 3 3 3 3 2 2 5 2" xfId="43753"/>
    <cellStyle name="Moeda 3 3 3 3 2 2 6" xfId="33871"/>
    <cellStyle name="Moeda 3 3 3 3 2 2 7" xfId="30576"/>
    <cellStyle name="Moeda 3 3 3 3 2 3" xfId="4223"/>
    <cellStyle name="Moeda 3 3 3 3 2 3 2" xfId="20693"/>
    <cellStyle name="Moeda 3 3 3 3 2 3 2 2" xfId="51988"/>
    <cellStyle name="Moeda 3 3 3 3 2 3 3" xfId="14105"/>
    <cellStyle name="Moeda 3 3 3 3 2 3 3 2" xfId="45400"/>
    <cellStyle name="Moeda 3 3 3 3 2 3 4" xfId="35518"/>
    <cellStyle name="Moeda 3 3 3 3 2 4" xfId="7517"/>
    <cellStyle name="Moeda 3 3 3 3 2 4 2" xfId="23987"/>
    <cellStyle name="Moeda 3 3 3 3 2 4 2 2" xfId="55282"/>
    <cellStyle name="Moeda 3 3 3 3 2 4 3" xfId="38812"/>
    <cellStyle name="Moeda 3 3 3 3 2 5" xfId="17399"/>
    <cellStyle name="Moeda 3 3 3 3 2 5 2" xfId="48694"/>
    <cellStyle name="Moeda 3 3 3 3 2 6" xfId="10811"/>
    <cellStyle name="Moeda 3 3 3 3 2 6 2" xfId="42106"/>
    <cellStyle name="Moeda 3 3 3 3 2 7" xfId="27282"/>
    <cellStyle name="Moeda 3 3 3 3 2 7 2" xfId="32223"/>
    <cellStyle name="Moeda 3 3 3 3 2 8" xfId="28929"/>
    <cellStyle name="Moeda 3 3 3 3 3" xfId="2574"/>
    <cellStyle name="Moeda 3 3 3 3 3 2" xfId="5869"/>
    <cellStyle name="Moeda 3 3 3 3 3 2 2" xfId="22339"/>
    <cellStyle name="Moeda 3 3 3 3 3 2 2 2" xfId="53634"/>
    <cellStyle name="Moeda 3 3 3 3 3 2 3" xfId="15751"/>
    <cellStyle name="Moeda 3 3 3 3 3 2 3 2" xfId="47046"/>
    <cellStyle name="Moeda 3 3 3 3 3 2 4" xfId="37164"/>
    <cellStyle name="Moeda 3 3 3 3 3 3" xfId="9163"/>
    <cellStyle name="Moeda 3 3 3 3 3 3 2" xfId="25633"/>
    <cellStyle name="Moeda 3 3 3 3 3 3 2 2" xfId="56928"/>
    <cellStyle name="Moeda 3 3 3 3 3 3 3" xfId="40458"/>
    <cellStyle name="Moeda 3 3 3 3 3 4" xfId="19045"/>
    <cellStyle name="Moeda 3 3 3 3 3 4 2" xfId="50340"/>
    <cellStyle name="Moeda 3 3 3 3 3 5" xfId="12457"/>
    <cellStyle name="Moeda 3 3 3 3 3 5 2" xfId="43752"/>
    <cellStyle name="Moeda 3 3 3 3 3 6" xfId="33870"/>
    <cellStyle name="Moeda 3 3 3 3 3 7" xfId="30575"/>
    <cellStyle name="Moeda 3 3 3 3 4" xfId="4222"/>
    <cellStyle name="Moeda 3 3 3 3 4 2" xfId="20692"/>
    <cellStyle name="Moeda 3 3 3 3 4 2 2" xfId="51987"/>
    <cellStyle name="Moeda 3 3 3 3 4 3" xfId="14104"/>
    <cellStyle name="Moeda 3 3 3 3 4 3 2" xfId="45399"/>
    <cellStyle name="Moeda 3 3 3 3 4 4" xfId="35517"/>
    <cellStyle name="Moeda 3 3 3 3 5" xfId="7516"/>
    <cellStyle name="Moeda 3 3 3 3 5 2" xfId="23986"/>
    <cellStyle name="Moeda 3 3 3 3 5 2 2" xfId="55281"/>
    <cellStyle name="Moeda 3 3 3 3 5 3" xfId="38811"/>
    <cellStyle name="Moeda 3 3 3 3 6" xfId="17398"/>
    <cellStyle name="Moeda 3 3 3 3 6 2" xfId="48693"/>
    <cellStyle name="Moeda 3 3 3 3 7" xfId="10810"/>
    <cellStyle name="Moeda 3 3 3 3 7 2" xfId="42105"/>
    <cellStyle name="Moeda 3 3 3 3 8" xfId="27281"/>
    <cellStyle name="Moeda 3 3 3 3 8 2" xfId="32222"/>
    <cellStyle name="Moeda 3 3 3 3 9" xfId="28928"/>
    <cellStyle name="Moeda 3 3 3 4" xfId="687"/>
    <cellStyle name="Moeda 3 3 3 4 2" xfId="688"/>
    <cellStyle name="Moeda 3 3 3 4 2 2" xfId="2577"/>
    <cellStyle name="Moeda 3 3 3 4 2 2 2" xfId="5872"/>
    <cellStyle name="Moeda 3 3 3 4 2 2 2 2" xfId="22342"/>
    <cellStyle name="Moeda 3 3 3 4 2 2 2 2 2" xfId="53637"/>
    <cellStyle name="Moeda 3 3 3 4 2 2 2 3" xfId="15754"/>
    <cellStyle name="Moeda 3 3 3 4 2 2 2 3 2" xfId="47049"/>
    <cellStyle name="Moeda 3 3 3 4 2 2 2 4" xfId="37167"/>
    <cellStyle name="Moeda 3 3 3 4 2 2 3" xfId="9166"/>
    <cellStyle name="Moeda 3 3 3 4 2 2 3 2" xfId="25636"/>
    <cellStyle name="Moeda 3 3 3 4 2 2 3 2 2" xfId="56931"/>
    <cellStyle name="Moeda 3 3 3 4 2 2 3 3" xfId="40461"/>
    <cellStyle name="Moeda 3 3 3 4 2 2 4" xfId="19048"/>
    <cellStyle name="Moeda 3 3 3 4 2 2 4 2" xfId="50343"/>
    <cellStyle name="Moeda 3 3 3 4 2 2 5" xfId="12460"/>
    <cellStyle name="Moeda 3 3 3 4 2 2 5 2" xfId="43755"/>
    <cellStyle name="Moeda 3 3 3 4 2 2 6" xfId="33873"/>
    <cellStyle name="Moeda 3 3 3 4 2 2 7" xfId="30578"/>
    <cellStyle name="Moeda 3 3 3 4 2 3" xfId="4225"/>
    <cellStyle name="Moeda 3 3 3 4 2 3 2" xfId="20695"/>
    <cellStyle name="Moeda 3 3 3 4 2 3 2 2" xfId="51990"/>
    <cellStyle name="Moeda 3 3 3 4 2 3 3" xfId="14107"/>
    <cellStyle name="Moeda 3 3 3 4 2 3 3 2" xfId="45402"/>
    <cellStyle name="Moeda 3 3 3 4 2 3 4" xfId="35520"/>
    <cellStyle name="Moeda 3 3 3 4 2 4" xfId="7519"/>
    <cellStyle name="Moeda 3 3 3 4 2 4 2" xfId="23989"/>
    <cellStyle name="Moeda 3 3 3 4 2 4 2 2" xfId="55284"/>
    <cellStyle name="Moeda 3 3 3 4 2 4 3" xfId="38814"/>
    <cellStyle name="Moeda 3 3 3 4 2 5" xfId="17401"/>
    <cellStyle name="Moeda 3 3 3 4 2 5 2" xfId="48696"/>
    <cellStyle name="Moeda 3 3 3 4 2 6" xfId="10813"/>
    <cellStyle name="Moeda 3 3 3 4 2 6 2" xfId="42108"/>
    <cellStyle name="Moeda 3 3 3 4 2 7" xfId="27284"/>
    <cellStyle name="Moeda 3 3 3 4 2 7 2" xfId="32225"/>
    <cellStyle name="Moeda 3 3 3 4 2 8" xfId="28931"/>
    <cellStyle name="Moeda 3 3 3 4 3" xfId="2576"/>
    <cellStyle name="Moeda 3 3 3 4 3 2" xfId="5871"/>
    <cellStyle name="Moeda 3 3 3 4 3 2 2" xfId="22341"/>
    <cellStyle name="Moeda 3 3 3 4 3 2 2 2" xfId="53636"/>
    <cellStyle name="Moeda 3 3 3 4 3 2 3" xfId="15753"/>
    <cellStyle name="Moeda 3 3 3 4 3 2 3 2" xfId="47048"/>
    <cellStyle name="Moeda 3 3 3 4 3 2 4" xfId="37166"/>
    <cellStyle name="Moeda 3 3 3 4 3 3" xfId="9165"/>
    <cellStyle name="Moeda 3 3 3 4 3 3 2" xfId="25635"/>
    <cellStyle name="Moeda 3 3 3 4 3 3 2 2" xfId="56930"/>
    <cellStyle name="Moeda 3 3 3 4 3 3 3" xfId="40460"/>
    <cellStyle name="Moeda 3 3 3 4 3 4" xfId="19047"/>
    <cellStyle name="Moeda 3 3 3 4 3 4 2" xfId="50342"/>
    <cellStyle name="Moeda 3 3 3 4 3 5" xfId="12459"/>
    <cellStyle name="Moeda 3 3 3 4 3 5 2" xfId="43754"/>
    <cellStyle name="Moeda 3 3 3 4 3 6" xfId="33872"/>
    <cellStyle name="Moeda 3 3 3 4 3 7" xfId="30577"/>
    <cellStyle name="Moeda 3 3 3 4 4" xfId="4224"/>
    <cellStyle name="Moeda 3 3 3 4 4 2" xfId="20694"/>
    <cellStyle name="Moeda 3 3 3 4 4 2 2" xfId="51989"/>
    <cellStyle name="Moeda 3 3 3 4 4 3" xfId="14106"/>
    <cellStyle name="Moeda 3 3 3 4 4 3 2" xfId="45401"/>
    <cellStyle name="Moeda 3 3 3 4 4 4" xfId="35519"/>
    <cellStyle name="Moeda 3 3 3 4 5" xfId="7518"/>
    <cellStyle name="Moeda 3 3 3 4 5 2" xfId="23988"/>
    <cellStyle name="Moeda 3 3 3 4 5 2 2" xfId="55283"/>
    <cellStyle name="Moeda 3 3 3 4 5 3" xfId="38813"/>
    <cellStyle name="Moeda 3 3 3 4 6" xfId="17400"/>
    <cellStyle name="Moeda 3 3 3 4 6 2" xfId="48695"/>
    <cellStyle name="Moeda 3 3 3 4 7" xfId="10812"/>
    <cellStyle name="Moeda 3 3 3 4 7 2" xfId="42107"/>
    <cellStyle name="Moeda 3 3 3 4 8" xfId="27283"/>
    <cellStyle name="Moeda 3 3 3 4 8 2" xfId="32224"/>
    <cellStyle name="Moeda 3 3 3 4 9" xfId="28930"/>
    <cellStyle name="Moeda 3 3 3 5" xfId="689"/>
    <cellStyle name="Moeda 3 3 3 5 2" xfId="2578"/>
    <cellStyle name="Moeda 3 3 3 5 2 2" xfId="5873"/>
    <cellStyle name="Moeda 3 3 3 5 2 2 2" xfId="22343"/>
    <cellStyle name="Moeda 3 3 3 5 2 2 2 2" xfId="53638"/>
    <cellStyle name="Moeda 3 3 3 5 2 2 3" xfId="15755"/>
    <cellStyle name="Moeda 3 3 3 5 2 2 3 2" xfId="47050"/>
    <cellStyle name="Moeda 3 3 3 5 2 2 4" xfId="37168"/>
    <cellStyle name="Moeda 3 3 3 5 2 3" xfId="9167"/>
    <cellStyle name="Moeda 3 3 3 5 2 3 2" xfId="25637"/>
    <cellStyle name="Moeda 3 3 3 5 2 3 2 2" xfId="56932"/>
    <cellStyle name="Moeda 3 3 3 5 2 3 3" xfId="40462"/>
    <cellStyle name="Moeda 3 3 3 5 2 4" xfId="19049"/>
    <cellStyle name="Moeda 3 3 3 5 2 4 2" xfId="50344"/>
    <cellStyle name="Moeda 3 3 3 5 2 5" xfId="12461"/>
    <cellStyle name="Moeda 3 3 3 5 2 5 2" xfId="43756"/>
    <cellStyle name="Moeda 3 3 3 5 2 6" xfId="33874"/>
    <cellStyle name="Moeda 3 3 3 5 2 7" xfId="30579"/>
    <cellStyle name="Moeda 3 3 3 5 3" xfId="4226"/>
    <cellStyle name="Moeda 3 3 3 5 3 2" xfId="20696"/>
    <cellStyle name="Moeda 3 3 3 5 3 2 2" xfId="51991"/>
    <cellStyle name="Moeda 3 3 3 5 3 3" xfId="14108"/>
    <cellStyle name="Moeda 3 3 3 5 3 3 2" xfId="45403"/>
    <cellStyle name="Moeda 3 3 3 5 3 4" xfId="35521"/>
    <cellStyle name="Moeda 3 3 3 5 4" xfId="7520"/>
    <cellStyle name="Moeda 3 3 3 5 4 2" xfId="23990"/>
    <cellStyle name="Moeda 3 3 3 5 4 2 2" xfId="55285"/>
    <cellStyle name="Moeda 3 3 3 5 4 3" xfId="38815"/>
    <cellStyle name="Moeda 3 3 3 5 5" xfId="17402"/>
    <cellStyle name="Moeda 3 3 3 5 5 2" xfId="48697"/>
    <cellStyle name="Moeda 3 3 3 5 6" xfId="10814"/>
    <cellStyle name="Moeda 3 3 3 5 6 2" xfId="42109"/>
    <cellStyle name="Moeda 3 3 3 5 7" xfId="27285"/>
    <cellStyle name="Moeda 3 3 3 5 7 2" xfId="32226"/>
    <cellStyle name="Moeda 3 3 3 5 8" xfId="28932"/>
    <cellStyle name="Moeda 3 3 3 6" xfId="690"/>
    <cellStyle name="Moeda 3 3 3 6 2" xfId="2579"/>
    <cellStyle name="Moeda 3 3 3 6 2 2" xfId="5874"/>
    <cellStyle name="Moeda 3 3 3 6 2 2 2" xfId="22344"/>
    <cellStyle name="Moeda 3 3 3 6 2 2 2 2" xfId="53639"/>
    <cellStyle name="Moeda 3 3 3 6 2 2 3" xfId="15756"/>
    <cellStyle name="Moeda 3 3 3 6 2 2 3 2" xfId="47051"/>
    <cellStyle name="Moeda 3 3 3 6 2 2 4" xfId="37169"/>
    <cellStyle name="Moeda 3 3 3 6 2 3" xfId="9168"/>
    <cellStyle name="Moeda 3 3 3 6 2 3 2" xfId="25638"/>
    <cellStyle name="Moeda 3 3 3 6 2 3 2 2" xfId="56933"/>
    <cellStyle name="Moeda 3 3 3 6 2 3 3" xfId="40463"/>
    <cellStyle name="Moeda 3 3 3 6 2 4" xfId="19050"/>
    <cellStyle name="Moeda 3 3 3 6 2 4 2" xfId="50345"/>
    <cellStyle name="Moeda 3 3 3 6 2 5" xfId="12462"/>
    <cellStyle name="Moeda 3 3 3 6 2 5 2" xfId="43757"/>
    <cellStyle name="Moeda 3 3 3 6 2 6" xfId="33875"/>
    <cellStyle name="Moeda 3 3 3 6 2 7" xfId="30580"/>
    <cellStyle name="Moeda 3 3 3 6 3" xfId="4227"/>
    <cellStyle name="Moeda 3 3 3 6 3 2" xfId="20697"/>
    <cellStyle name="Moeda 3 3 3 6 3 2 2" xfId="51992"/>
    <cellStyle name="Moeda 3 3 3 6 3 3" xfId="14109"/>
    <cellStyle name="Moeda 3 3 3 6 3 3 2" xfId="45404"/>
    <cellStyle name="Moeda 3 3 3 6 3 4" xfId="35522"/>
    <cellStyle name="Moeda 3 3 3 6 4" xfId="7521"/>
    <cellStyle name="Moeda 3 3 3 6 4 2" xfId="23991"/>
    <cellStyle name="Moeda 3 3 3 6 4 2 2" xfId="55286"/>
    <cellStyle name="Moeda 3 3 3 6 4 3" xfId="38816"/>
    <cellStyle name="Moeda 3 3 3 6 5" xfId="17403"/>
    <cellStyle name="Moeda 3 3 3 6 5 2" xfId="48698"/>
    <cellStyle name="Moeda 3 3 3 6 6" xfId="10815"/>
    <cellStyle name="Moeda 3 3 3 6 6 2" xfId="42110"/>
    <cellStyle name="Moeda 3 3 3 6 7" xfId="27286"/>
    <cellStyle name="Moeda 3 3 3 6 7 2" xfId="32227"/>
    <cellStyle name="Moeda 3 3 3 6 8" xfId="28933"/>
    <cellStyle name="Moeda 3 3 3 7" xfId="2566"/>
    <cellStyle name="Moeda 3 3 3 7 2" xfId="5861"/>
    <cellStyle name="Moeda 3 3 3 7 2 2" xfId="22331"/>
    <cellStyle name="Moeda 3 3 3 7 2 2 2" xfId="53626"/>
    <cellStyle name="Moeda 3 3 3 7 2 3" xfId="15743"/>
    <cellStyle name="Moeda 3 3 3 7 2 3 2" xfId="47038"/>
    <cellStyle name="Moeda 3 3 3 7 2 4" xfId="37156"/>
    <cellStyle name="Moeda 3 3 3 7 3" xfId="9155"/>
    <cellStyle name="Moeda 3 3 3 7 3 2" xfId="25625"/>
    <cellStyle name="Moeda 3 3 3 7 3 2 2" xfId="56920"/>
    <cellStyle name="Moeda 3 3 3 7 3 3" xfId="40450"/>
    <cellStyle name="Moeda 3 3 3 7 4" xfId="19037"/>
    <cellStyle name="Moeda 3 3 3 7 4 2" xfId="50332"/>
    <cellStyle name="Moeda 3 3 3 7 5" xfId="12449"/>
    <cellStyle name="Moeda 3 3 3 7 5 2" xfId="43744"/>
    <cellStyle name="Moeda 3 3 3 7 6" xfId="33862"/>
    <cellStyle name="Moeda 3 3 3 7 7" xfId="30567"/>
    <cellStyle name="Moeda 3 3 3 8" xfId="4214"/>
    <cellStyle name="Moeda 3 3 3 8 2" xfId="20684"/>
    <cellStyle name="Moeda 3 3 3 8 2 2" xfId="51979"/>
    <cellStyle name="Moeda 3 3 3 8 3" xfId="14096"/>
    <cellStyle name="Moeda 3 3 3 8 3 2" xfId="45391"/>
    <cellStyle name="Moeda 3 3 3 8 4" xfId="35509"/>
    <cellStyle name="Moeda 3 3 3 9" xfId="7508"/>
    <cellStyle name="Moeda 3 3 3 9 2" xfId="23978"/>
    <cellStyle name="Moeda 3 3 3 9 2 2" xfId="55273"/>
    <cellStyle name="Moeda 3 3 3 9 3" xfId="38803"/>
    <cellStyle name="Moeda 3 3 4" xfId="691"/>
    <cellStyle name="Moeda 3 3 4 10" xfId="10816"/>
    <cellStyle name="Moeda 3 3 4 10 2" xfId="42111"/>
    <cellStyle name="Moeda 3 3 4 11" xfId="27287"/>
    <cellStyle name="Moeda 3 3 4 11 2" xfId="32228"/>
    <cellStyle name="Moeda 3 3 4 12" xfId="28934"/>
    <cellStyle name="Moeda 3 3 4 2" xfId="692"/>
    <cellStyle name="Moeda 3 3 4 2 2" xfId="693"/>
    <cellStyle name="Moeda 3 3 4 2 2 2" xfId="2582"/>
    <cellStyle name="Moeda 3 3 4 2 2 2 2" xfId="5877"/>
    <cellStyle name="Moeda 3 3 4 2 2 2 2 2" xfId="22347"/>
    <cellStyle name="Moeda 3 3 4 2 2 2 2 2 2" xfId="53642"/>
    <cellStyle name="Moeda 3 3 4 2 2 2 2 3" xfId="15759"/>
    <cellStyle name="Moeda 3 3 4 2 2 2 2 3 2" xfId="47054"/>
    <cellStyle name="Moeda 3 3 4 2 2 2 2 4" xfId="37172"/>
    <cellStyle name="Moeda 3 3 4 2 2 2 3" xfId="9171"/>
    <cellStyle name="Moeda 3 3 4 2 2 2 3 2" xfId="25641"/>
    <cellStyle name="Moeda 3 3 4 2 2 2 3 2 2" xfId="56936"/>
    <cellStyle name="Moeda 3 3 4 2 2 2 3 3" xfId="40466"/>
    <cellStyle name="Moeda 3 3 4 2 2 2 4" xfId="19053"/>
    <cellStyle name="Moeda 3 3 4 2 2 2 4 2" xfId="50348"/>
    <cellStyle name="Moeda 3 3 4 2 2 2 5" xfId="12465"/>
    <cellStyle name="Moeda 3 3 4 2 2 2 5 2" xfId="43760"/>
    <cellStyle name="Moeda 3 3 4 2 2 2 6" xfId="33878"/>
    <cellStyle name="Moeda 3 3 4 2 2 2 7" xfId="30583"/>
    <cellStyle name="Moeda 3 3 4 2 2 3" xfId="4230"/>
    <cellStyle name="Moeda 3 3 4 2 2 3 2" xfId="20700"/>
    <cellStyle name="Moeda 3 3 4 2 2 3 2 2" xfId="51995"/>
    <cellStyle name="Moeda 3 3 4 2 2 3 3" xfId="14112"/>
    <cellStyle name="Moeda 3 3 4 2 2 3 3 2" xfId="45407"/>
    <cellStyle name="Moeda 3 3 4 2 2 3 4" xfId="35525"/>
    <cellStyle name="Moeda 3 3 4 2 2 4" xfId="7524"/>
    <cellStyle name="Moeda 3 3 4 2 2 4 2" xfId="23994"/>
    <cellStyle name="Moeda 3 3 4 2 2 4 2 2" xfId="55289"/>
    <cellStyle name="Moeda 3 3 4 2 2 4 3" xfId="38819"/>
    <cellStyle name="Moeda 3 3 4 2 2 5" xfId="17406"/>
    <cellStyle name="Moeda 3 3 4 2 2 5 2" xfId="48701"/>
    <cellStyle name="Moeda 3 3 4 2 2 6" xfId="10818"/>
    <cellStyle name="Moeda 3 3 4 2 2 6 2" xfId="42113"/>
    <cellStyle name="Moeda 3 3 4 2 2 7" xfId="27289"/>
    <cellStyle name="Moeda 3 3 4 2 2 7 2" xfId="32230"/>
    <cellStyle name="Moeda 3 3 4 2 2 8" xfId="28936"/>
    <cellStyle name="Moeda 3 3 4 2 3" xfId="2581"/>
    <cellStyle name="Moeda 3 3 4 2 3 2" xfId="5876"/>
    <cellStyle name="Moeda 3 3 4 2 3 2 2" xfId="22346"/>
    <cellStyle name="Moeda 3 3 4 2 3 2 2 2" xfId="53641"/>
    <cellStyle name="Moeda 3 3 4 2 3 2 3" xfId="15758"/>
    <cellStyle name="Moeda 3 3 4 2 3 2 3 2" xfId="47053"/>
    <cellStyle name="Moeda 3 3 4 2 3 2 4" xfId="37171"/>
    <cellStyle name="Moeda 3 3 4 2 3 3" xfId="9170"/>
    <cellStyle name="Moeda 3 3 4 2 3 3 2" xfId="25640"/>
    <cellStyle name="Moeda 3 3 4 2 3 3 2 2" xfId="56935"/>
    <cellStyle name="Moeda 3 3 4 2 3 3 3" xfId="40465"/>
    <cellStyle name="Moeda 3 3 4 2 3 4" xfId="19052"/>
    <cellStyle name="Moeda 3 3 4 2 3 4 2" xfId="50347"/>
    <cellStyle name="Moeda 3 3 4 2 3 5" xfId="12464"/>
    <cellStyle name="Moeda 3 3 4 2 3 5 2" xfId="43759"/>
    <cellStyle name="Moeda 3 3 4 2 3 6" xfId="33877"/>
    <cellStyle name="Moeda 3 3 4 2 3 7" xfId="30582"/>
    <cellStyle name="Moeda 3 3 4 2 4" xfId="4229"/>
    <cellStyle name="Moeda 3 3 4 2 4 2" xfId="20699"/>
    <cellStyle name="Moeda 3 3 4 2 4 2 2" xfId="51994"/>
    <cellStyle name="Moeda 3 3 4 2 4 3" xfId="14111"/>
    <cellStyle name="Moeda 3 3 4 2 4 3 2" xfId="45406"/>
    <cellStyle name="Moeda 3 3 4 2 4 4" xfId="35524"/>
    <cellStyle name="Moeda 3 3 4 2 5" xfId="7523"/>
    <cellStyle name="Moeda 3 3 4 2 5 2" xfId="23993"/>
    <cellStyle name="Moeda 3 3 4 2 5 2 2" xfId="55288"/>
    <cellStyle name="Moeda 3 3 4 2 5 3" xfId="38818"/>
    <cellStyle name="Moeda 3 3 4 2 6" xfId="17405"/>
    <cellStyle name="Moeda 3 3 4 2 6 2" xfId="48700"/>
    <cellStyle name="Moeda 3 3 4 2 7" xfId="10817"/>
    <cellStyle name="Moeda 3 3 4 2 7 2" xfId="42112"/>
    <cellStyle name="Moeda 3 3 4 2 8" xfId="27288"/>
    <cellStyle name="Moeda 3 3 4 2 8 2" xfId="32229"/>
    <cellStyle name="Moeda 3 3 4 2 9" xfId="28935"/>
    <cellStyle name="Moeda 3 3 4 3" xfId="694"/>
    <cellStyle name="Moeda 3 3 4 3 2" xfId="695"/>
    <cellStyle name="Moeda 3 3 4 3 2 2" xfId="2584"/>
    <cellStyle name="Moeda 3 3 4 3 2 2 2" xfId="5879"/>
    <cellStyle name="Moeda 3 3 4 3 2 2 2 2" xfId="22349"/>
    <cellStyle name="Moeda 3 3 4 3 2 2 2 2 2" xfId="53644"/>
    <cellStyle name="Moeda 3 3 4 3 2 2 2 3" xfId="15761"/>
    <cellStyle name="Moeda 3 3 4 3 2 2 2 3 2" xfId="47056"/>
    <cellStyle name="Moeda 3 3 4 3 2 2 2 4" xfId="37174"/>
    <cellStyle name="Moeda 3 3 4 3 2 2 3" xfId="9173"/>
    <cellStyle name="Moeda 3 3 4 3 2 2 3 2" xfId="25643"/>
    <cellStyle name="Moeda 3 3 4 3 2 2 3 2 2" xfId="56938"/>
    <cellStyle name="Moeda 3 3 4 3 2 2 3 3" xfId="40468"/>
    <cellStyle name="Moeda 3 3 4 3 2 2 4" xfId="19055"/>
    <cellStyle name="Moeda 3 3 4 3 2 2 4 2" xfId="50350"/>
    <cellStyle name="Moeda 3 3 4 3 2 2 5" xfId="12467"/>
    <cellStyle name="Moeda 3 3 4 3 2 2 5 2" xfId="43762"/>
    <cellStyle name="Moeda 3 3 4 3 2 2 6" xfId="33880"/>
    <cellStyle name="Moeda 3 3 4 3 2 2 7" xfId="30585"/>
    <cellStyle name="Moeda 3 3 4 3 2 3" xfId="4232"/>
    <cellStyle name="Moeda 3 3 4 3 2 3 2" xfId="20702"/>
    <cellStyle name="Moeda 3 3 4 3 2 3 2 2" xfId="51997"/>
    <cellStyle name="Moeda 3 3 4 3 2 3 3" xfId="14114"/>
    <cellStyle name="Moeda 3 3 4 3 2 3 3 2" xfId="45409"/>
    <cellStyle name="Moeda 3 3 4 3 2 3 4" xfId="35527"/>
    <cellStyle name="Moeda 3 3 4 3 2 4" xfId="7526"/>
    <cellStyle name="Moeda 3 3 4 3 2 4 2" xfId="23996"/>
    <cellStyle name="Moeda 3 3 4 3 2 4 2 2" xfId="55291"/>
    <cellStyle name="Moeda 3 3 4 3 2 4 3" xfId="38821"/>
    <cellStyle name="Moeda 3 3 4 3 2 5" xfId="17408"/>
    <cellStyle name="Moeda 3 3 4 3 2 5 2" xfId="48703"/>
    <cellStyle name="Moeda 3 3 4 3 2 6" xfId="10820"/>
    <cellStyle name="Moeda 3 3 4 3 2 6 2" xfId="42115"/>
    <cellStyle name="Moeda 3 3 4 3 2 7" xfId="27291"/>
    <cellStyle name="Moeda 3 3 4 3 2 7 2" xfId="32232"/>
    <cellStyle name="Moeda 3 3 4 3 2 8" xfId="28938"/>
    <cellStyle name="Moeda 3 3 4 3 3" xfId="2583"/>
    <cellStyle name="Moeda 3 3 4 3 3 2" xfId="5878"/>
    <cellStyle name="Moeda 3 3 4 3 3 2 2" xfId="22348"/>
    <cellStyle name="Moeda 3 3 4 3 3 2 2 2" xfId="53643"/>
    <cellStyle name="Moeda 3 3 4 3 3 2 3" xfId="15760"/>
    <cellStyle name="Moeda 3 3 4 3 3 2 3 2" xfId="47055"/>
    <cellStyle name="Moeda 3 3 4 3 3 2 4" xfId="37173"/>
    <cellStyle name="Moeda 3 3 4 3 3 3" xfId="9172"/>
    <cellStyle name="Moeda 3 3 4 3 3 3 2" xfId="25642"/>
    <cellStyle name="Moeda 3 3 4 3 3 3 2 2" xfId="56937"/>
    <cellStyle name="Moeda 3 3 4 3 3 3 3" xfId="40467"/>
    <cellStyle name="Moeda 3 3 4 3 3 4" xfId="19054"/>
    <cellStyle name="Moeda 3 3 4 3 3 4 2" xfId="50349"/>
    <cellStyle name="Moeda 3 3 4 3 3 5" xfId="12466"/>
    <cellStyle name="Moeda 3 3 4 3 3 5 2" xfId="43761"/>
    <cellStyle name="Moeda 3 3 4 3 3 6" xfId="33879"/>
    <cellStyle name="Moeda 3 3 4 3 3 7" xfId="30584"/>
    <cellStyle name="Moeda 3 3 4 3 4" xfId="4231"/>
    <cellStyle name="Moeda 3 3 4 3 4 2" xfId="20701"/>
    <cellStyle name="Moeda 3 3 4 3 4 2 2" xfId="51996"/>
    <cellStyle name="Moeda 3 3 4 3 4 3" xfId="14113"/>
    <cellStyle name="Moeda 3 3 4 3 4 3 2" xfId="45408"/>
    <cellStyle name="Moeda 3 3 4 3 4 4" xfId="35526"/>
    <cellStyle name="Moeda 3 3 4 3 5" xfId="7525"/>
    <cellStyle name="Moeda 3 3 4 3 5 2" xfId="23995"/>
    <cellStyle name="Moeda 3 3 4 3 5 2 2" xfId="55290"/>
    <cellStyle name="Moeda 3 3 4 3 5 3" xfId="38820"/>
    <cellStyle name="Moeda 3 3 4 3 6" xfId="17407"/>
    <cellStyle name="Moeda 3 3 4 3 6 2" xfId="48702"/>
    <cellStyle name="Moeda 3 3 4 3 7" xfId="10819"/>
    <cellStyle name="Moeda 3 3 4 3 7 2" xfId="42114"/>
    <cellStyle name="Moeda 3 3 4 3 8" xfId="27290"/>
    <cellStyle name="Moeda 3 3 4 3 8 2" xfId="32231"/>
    <cellStyle name="Moeda 3 3 4 3 9" xfId="28937"/>
    <cellStyle name="Moeda 3 3 4 4" xfId="696"/>
    <cellStyle name="Moeda 3 3 4 4 2" xfId="2585"/>
    <cellStyle name="Moeda 3 3 4 4 2 2" xfId="5880"/>
    <cellStyle name="Moeda 3 3 4 4 2 2 2" xfId="22350"/>
    <cellStyle name="Moeda 3 3 4 4 2 2 2 2" xfId="53645"/>
    <cellStyle name="Moeda 3 3 4 4 2 2 3" xfId="15762"/>
    <cellStyle name="Moeda 3 3 4 4 2 2 3 2" xfId="47057"/>
    <cellStyle name="Moeda 3 3 4 4 2 2 4" xfId="37175"/>
    <cellStyle name="Moeda 3 3 4 4 2 3" xfId="9174"/>
    <cellStyle name="Moeda 3 3 4 4 2 3 2" xfId="25644"/>
    <cellStyle name="Moeda 3 3 4 4 2 3 2 2" xfId="56939"/>
    <cellStyle name="Moeda 3 3 4 4 2 3 3" xfId="40469"/>
    <cellStyle name="Moeda 3 3 4 4 2 4" xfId="19056"/>
    <cellStyle name="Moeda 3 3 4 4 2 4 2" xfId="50351"/>
    <cellStyle name="Moeda 3 3 4 4 2 5" xfId="12468"/>
    <cellStyle name="Moeda 3 3 4 4 2 5 2" xfId="43763"/>
    <cellStyle name="Moeda 3 3 4 4 2 6" xfId="33881"/>
    <cellStyle name="Moeda 3 3 4 4 2 7" xfId="30586"/>
    <cellStyle name="Moeda 3 3 4 4 3" xfId="4233"/>
    <cellStyle name="Moeda 3 3 4 4 3 2" xfId="20703"/>
    <cellStyle name="Moeda 3 3 4 4 3 2 2" xfId="51998"/>
    <cellStyle name="Moeda 3 3 4 4 3 3" xfId="14115"/>
    <cellStyle name="Moeda 3 3 4 4 3 3 2" xfId="45410"/>
    <cellStyle name="Moeda 3 3 4 4 3 4" xfId="35528"/>
    <cellStyle name="Moeda 3 3 4 4 4" xfId="7527"/>
    <cellStyle name="Moeda 3 3 4 4 4 2" xfId="23997"/>
    <cellStyle name="Moeda 3 3 4 4 4 2 2" xfId="55292"/>
    <cellStyle name="Moeda 3 3 4 4 4 3" xfId="38822"/>
    <cellStyle name="Moeda 3 3 4 4 5" xfId="17409"/>
    <cellStyle name="Moeda 3 3 4 4 5 2" xfId="48704"/>
    <cellStyle name="Moeda 3 3 4 4 6" xfId="10821"/>
    <cellStyle name="Moeda 3 3 4 4 6 2" xfId="42116"/>
    <cellStyle name="Moeda 3 3 4 4 7" xfId="27292"/>
    <cellStyle name="Moeda 3 3 4 4 7 2" xfId="32233"/>
    <cellStyle name="Moeda 3 3 4 4 8" xfId="28939"/>
    <cellStyle name="Moeda 3 3 4 5" xfId="697"/>
    <cellStyle name="Moeda 3 3 4 5 2" xfId="2586"/>
    <cellStyle name="Moeda 3 3 4 5 2 2" xfId="5881"/>
    <cellStyle name="Moeda 3 3 4 5 2 2 2" xfId="22351"/>
    <cellStyle name="Moeda 3 3 4 5 2 2 2 2" xfId="53646"/>
    <cellStyle name="Moeda 3 3 4 5 2 2 3" xfId="15763"/>
    <cellStyle name="Moeda 3 3 4 5 2 2 3 2" xfId="47058"/>
    <cellStyle name="Moeda 3 3 4 5 2 2 4" xfId="37176"/>
    <cellStyle name="Moeda 3 3 4 5 2 3" xfId="9175"/>
    <cellStyle name="Moeda 3 3 4 5 2 3 2" xfId="25645"/>
    <cellStyle name="Moeda 3 3 4 5 2 3 2 2" xfId="56940"/>
    <cellStyle name="Moeda 3 3 4 5 2 3 3" xfId="40470"/>
    <cellStyle name="Moeda 3 3 4 5 2 4" xfId="19057"/>
    <cellStyle name="Moeda 3 3 4 5 2 4 2" xfId="50352"/>
    <cellStyle name="Moeda 3 3 4 5 2 5" xfId="12469"/>
    <cellStyle name="Moeda 3 3 4 5 2 5 2" xfId="43764"/>
    <cellStyle name="Moeda 3 3 4 5 2 6" xfId="33882"/>
    <cellStyle name="Moeda 3 3 4 5 2 7" xfId="30587"/>
    <cellStyle name="Moeda 3 3 4 5 3" xfId="4234"/>
    <cellStyle name="Moeda 3 3 4 5 3 2" xfId="20704"/>
    <cellStyle name="Moeda 3 3 4 5 3 2 2" xfId="51999"/>
    <cellStyle name="Moeda 3 3 4 5 3 3" xfId="14116"/>
    <cellStyle name="Moeda 3 3 4 5 3 3 2" xfId="45411"/>
    <cellStyle name="Moeda 3 3 4 5 3 4" xfId="35529"/>
    <cellStyle name="Moeda 3 3 4 5 4" xfId="7528"/>
    <cellStyle name="Moeda 3 3 4 5 4 2" xfId="23998"/>
    <cellStyle name="Moeda 3 3 4 5 4 2 2" xfId="55293"/>
    <cellStyle name="Moeda 3 3 4 5 4 3" xfId="38823"/>
    <cellStyle name="Moeda 3 3 4 5 5" xfId="17410"/>
    <cellStyle name="Moeda 3 3 4 5 5 2" xfId="48705"/>
    <cellStyle name="Moeda 3 3 4 5 6" xfId="10822"/>
    <cellStyle name="Moeda 3 3 4 5 6 2" xfId="42117"/>
    <cellStyle name="Moeda 3 3 4 5 7" xfId="27293"/>
    <cellStyle name="Moeda 3 3 4 5 7 2" xfId="32234"/>
    <cellStyle name="Moeda 3 3 4 5 8" xfId="28940"/>
    <cellStyle name="Moeda 3 3 4 6" xfId="2580"/>
    <cellStyle name="Moeda 3 3 4 6 2" xfId="5875"/>
    <cellStyle name="Moeda 3 3 4 6 2 2" xfId="22345"/>
    <cellStyle name="Moeda 3 3 4 6 2 2 2" xfId="53640"/>
    <cellStyle name="Moeda 3 3 4 6 2 3" xfId="15757"/>
    <cellStyle name="Moeda 3 3 4 6 2 3 2" xfId="47052"/>
    <cellStyle name="Moeda 3 3 4 6 2 4" xfId="37170"/>
    <cellStyle name="Moeda 3 3 4 6 3" xfId="9169"/>
    <cellStyle name="Moeda 3 3 4 6 3 2" xfId="25639"/>
    <cellStyle name="Moeda 3 3 4 6 3 2 2" xfId="56934"/>
    <cellStyle name="Moeda 3 3 4 6 3 3" xfId="40464"/>
    <cellStyle name="Moeda 3 3 4 6 4" xfId="19051"/>
    <cellStyle name="Moeda 3 3 4 6 4 2" xfId="50346"/>
    <cellStyle name="Moeda 3 3 4 6 5" xfId="12463"/>
    <cellStyle name="Moeda 3 3 4 6 5 2" xfId="43758"/>
    <cellStyle name="Moeda 3 3 4 6 6" xfId="33876"/>
    <cellStyle name="Moeda 3 3 4 6 7" xfId="30581"/>
    <cellStyle name="Moeda 3 3 4 7" xfId="4228"/>
    <cellStyle name="Moeda 3 3 4 7 2" xfId="20698"/>
    <cellStyle name="Moeda 3 3 4 7 2 2" xfId="51993"/>
    <cellStyle name="Moeda 3 3 4 7 3" xfId="14110"/>
    <cellStyle name="Moeda 3 3 4 7 3 2" xfId="45405"/>
    <cellStyle name="Moeda 3 3 4 7 4" xfId="35523"/>
    <cellStyle name="Moeda 3 3 4 8" xfId="7522"/>
    <cellStyle name="Moeda 3 3 4 8 2" xfId="23992"/>
    <cellStyle name="Moeda 3 3 4 8 2 2" xfId="55287"/>
    <cellStyle name="Moeda 3 3 4 8 3" xfId="38817"/>
    <cellStyle name="Moeda 3 3 4 9" xfId="17404"/>
    <cellStyle name="Moeda 3 3 4 9 2" xfId="48699"/>
    <cellStyle name="Moeda 3 3 5" xfId="698"/>
    <cellStyle name="Moeda 3 3 5 2" xfId="699"/>
    <cellStyle name="Moeda 3 3 5 2 2" xfId="2588"/>
    <cellStyle name="Moeda 3 3 5 2 2 2" xfId="5883"/>
    <cellStyle name="Moeda 3 3 5 2 2 2 2" xfId="22353"/>
    <cellStyle name="Moeda 3 3 5 2 2 2 2 2" xfId="53648"/>
    <cellStyle name="Moeda 3 3 5 2 2 2 3" xfId="15765"/>
    <cellStyle name="Moeda 3 3 5 2 2 2 3 2" xfId="47060"/>
    <cellStyle name="Moeda 3 3 5 2 2 2 4" xfId="37178"/>
    <cellStyle name="Moeda 3 3 5 2 2 3" xfId="9177"/>
    <cellStyle name="Moeda 3 3 5 2 2 3 2" xfId="25647"/>
    <cellStyle name="Moeda 3 3 5 2 2 3 2 2" xfId="56942"/>
    <cellStyle name="Moeda 3 3 5 2 2 3 3" xfId="40472"/>
    <cellStyle name="Moeda 3 3 5 2 2 4" xfId="19059"/>
    <cellStyle name="Moeda 3 3 5 2 2 4 2" xfId="50354"/>
    <cellStyle name="Moeda 3 3 5 2 2 5" xfId="12471"/>
    <cellStyle name="Moeda 3 3 5 2 2 5 2" xfId="43766"/>
    <cellStyle name="Moeda 3 3 5 2 2 6" xfId="33884"/>
    <cellStyle name="Moeda 3 3 5 2 2 7" xfId="30589"/>
    <cellStyle name="Moeda 3 3 5 2 3" xfId="4236"/>
    <cellStyle name="Moeda 3 3 5 2 3 2" xfId="20706"/>
    <cellStyle name="Moeda 3 3 5 2 3 2 2" xfId="52001"/>
    <cellStyle name="Moeda 3 3 5 2 3 3" xfId="14118"/>
    <cellStyle name="Moeda 3 3 5 2 3 3 2" xfId="45413"/>
    <cellStyle name="Moeda 3 3 5 2 3 4" xfId="35531"/>
    <cellStyle name="Moeda 3 3 5 2 4" xfId="7530"/>
    <cellStyle name="Moeda 3 3 5 2 4 2" xfId="24000"/>
    <cellStyle name="Moeda 3 3 5 2 4 2 2" xfId="55295"/>
    <cellStyle name="Moeda 3 3 5 2 4 3" xfId="38825"/>
    <cellStyle name="Moeda 3 3 5 2 5" xfId="17412"/>
    <cellStyle name="Moeda 3 3 5 2 5 2" xfId="48707"/>
    <cellStyle name="Moeda 3 3 5 2 6" xfId="10824"/>
    <cellStyle name="Moeda 3 3 5 2 6 2" xfId="42119"/>
    <cellStyle name="Moeda 3 3 5 2 7" xfId="27295"/>
    <cellStyle name="Moeda 3 3 5 2 7 2" xfId="32236"/>
    <cellStyle name="Moeda 3 3 5 2 8" xfId="28942"/>
    <cellStyle name="Moeda 3 3 5 3" xfId="2587"/>
    <cellStyle name="Moeda 3 3 5 3 2" xfId="5882"/>
    <cellStyle name="Moeda 3 3 5 3 2 2" xfId="22352"/>
    <cellStyle name="Moeda 3 3 5 3 2 2 2" xfId="53647"/>
    <cellStyle name="Moeda 3 3 5 3 2 3" xfId="15764"/>
    <cellStyle name="Moeda 3 3 5 3 2 3 2" xfId="47059"/>
    <cellStyle name="Moeda 3 3 5 3 2 4" xfId="37177"/>
    <cellStyle name="Moeda 3 3 5 3 3" xfId="9176"/>
    <cellStyle name="Moeda 3 3 5 3 3 2" xfId="25646"/>
    <cellStyle name="Moeda 3 3 5 3 3 2 2" xfId="56941"/>
    <cellStyle name="Moeda 3 3 5 3 3 3" xfId="40471"/>
    <cellStyle name="Moeda 3 3 5 3 4" xfId="19058"/>
    <cellStyle name="Moeda 3 3 5 3 4 2" xfId="50353"/>
    <cellStyle name="Moeda 3 3 5 3 5" xfId="12470"/>
    <cellStyle name="Moeda 3 3 5 3 5 2" xfId="43765"/>
    <cellStyle name="Moeda 3 3 5 3 6" xfId="33883"/>
    <cellStyle name="Moeda 3 3 5 3 7" xfId="30588"/>
    <cellStyle name="Moeda 3 3 5 4" xfId="4235"/>
    <cellStyle name="Moeda 3 3 5 4 2" xfId="20705"/>
    <cellStyle name="Moeda 3 3 5 4 2 2" xfId="52000"/>
    <cellStyle name="Moeda 3 3 5 4 3" xfId="14117"/>
    <cellStyle name="Moeda 3 3 5 4 3 2" xfId="45412"/>
    <cellStyle name="Moeda 3 3 5 4 4" xfId="35530"/>
    <cellStyle name="Moeda 3 3 5 5" xfId="7529"/>
    <cellStyle name="Moeda 3 3 5 5 2" xfId="23999"/>
    <cellStyle name="Moeda 3 3 5 5 2 2" xfId="55294"/>
    <cellStyle name="Moeda 3 3 5 5 3" xfId="38824"/>
    <cellStyle name="Moeda 3 3 5 6" xfId="17411"/>
    <cellStyle name="Moeda 3 3 5 6 2" xfId="48706"/>
    <cellStyle name="Moeda 3 3 5 7" xfId="10823"/>
    <cellStyle name="Moeda 3 3 5 7 2" xfId="42118"/>
    <cellStyle name="Moeda 3 3 5 8" xfId="27294"/>
    <cellStyle name="Moeda 3 3 5 8 2" xfId="32235"/>
    <cellStyle name="Moeda 3 3 5 9" xfId="28941"/>
    <cellStyle name="Moeda 3 3 6" xfId="700"/>
    <cellStyle name="Moeda 3 3 6 2" xfId="701"/>
    <cellStyle name="Moeda 3 3 6 2 2" xfId="2590"/>
    <cellStyle name="Moeda 3 3 6 2 2 2" xfId="5885"/>
    <cellStyle name="Moeda 3 3 6 2 2 2 2" xfId="22355"/>
    <cellStyle name="Moeda 3 3 6 2 2 2 2 2" xfId="53650"/>
    <cellStyle name="Moeda 3 3 6 2 2 2 3" xfId="15767"/>
    <cellStyle name="Moeda 3 3 6 2 2 2 3 2" xfId="47062"/>
    <cellStyle name="Moeda 3 3 6 2 2 2 4" xfId="37180"/>
    <cellStyle name="Moeda 3 3 6 2 2 3" xfId="9179"/>
    <cellStyle name="Moeda 3 3 6 2 2 3 2" xfId="25649"/>
    <cellStyle name="Moeda 3 3 6 2 2 3 2 2" xfId="56944"/>
    <cellStyle name="Moeda 3 3 6 2 2 3 3" xfId="40474"/>
    <cellStyle name="Moeda 3 3 6 2 2 4" xfId="19061"/>
    <cellStyle name="Moeda 3 3 6 2 2 4 2" xfId="50356"/>
    <cellStyle name="Moeda 3 3 6 2 2 5" xfId="12473"/>
    <cellStyle name="Moeda 3 3 6 2 2 5 2" xfId="43768"/>
    <cellStyle name="Moeda 3 3 6 2 2 6" xfId="33886"/>
    <cellStyle name="Moeda 3 3 6 2 2 7" xfId="30591"/>
    <cellStyle name="Moeda 3 3 6 2 3" xfId="4238"/>
    <cellStyle name="Moeda 3 3 6 2 3 2" xfId="20708"/>
    <cellStyle name="Moeda 3 3 6 2 3 2 2" xfId="52003"/>
    <cellStyle name="Moeda 3 3 6 2 3 3" xfId="14120"/>
    <cellStyle name="Moeda 3 3 6 2 3 3 2" xfId="45415"/>
    <cellStyle name="Moeda 3 3 6 2 3 4" xfId="35533"/>
    <cellStyle name="Moeda 3 3 6 2 4" xfId="7532"/>
    <cellStyle name="Moeda 3 3 6 2 4 2" xfId="24002"/>
    <cellStyle name="Moeda 3 3 6 2 4 2 2" xfId="55297"/>
    <cellStyle name="Moeda 3 3 6 2 4 3" xfId="38827"/>
    <cellStyle name="Moeda 3 3 6 2 5" xfId="17414"/>
    <cellStyle name="Moeda 3 3 6 2 5 2" xfId="48709"/>
    <cellStyle name="Moeda 3 3 6 2 6" xfId="10826"/>
    <cellStyle name="Moeda 3 3 6 2 6 2" xfId="42121"/>
    <cellStyle name="Moeda 3 3 6 2 7" xfId="27297"/>
    <cellStyle name="Moeda 3 3 6 2 7 2" xfId="32238"/>
    <cellStyle name="Moeda 3 3 6 2 8" xfId="28944"/>
    <cellStyle name="Moeda 3 3 6 3" xfId="2589"/>
    <cellStyle name="Moeda 3 3 6 3 2" xfId="5884"/>
    <cellStyle name="Moeda 3 3 6 3 2 2" xfId="22354"/>
    <cellStyle name="Moeda 3 3 6 3 2 2 2" xfId="53649"/>
    <cellStyle name="Moeda 3 3 6 3 2 3" xfId="15766"/>
    <cellStyle name="Moeda 3 3 6 3 2 3 2" xfId="47061"/>
    <cellStyle name="Moeda 3 3 6 3 2 4" xfId="37179"/>
    <cellStyle name="Moeda 3 3 6 3 3" xfId="9178"/>
    <cellStyle name="Moeda 3 3 6 3 3 2" xfId="25648"/>
    <cellStyle name="Moeda 3 3 6 3 3 2 2" xfId="56943"/>
    <cellStyle name="Moeda 3 3 6 3 3 3" xfId="40473"/>
    <cellStyle name="Moeda 3 3 6 3 4" xfId="19060"/>
    <cellStyle name="Moeda 3 3 6 3 4 2" xfId="50355"/>
    <cellStyle name="Moeda 3 3 6 3 5" xfId="12472"/>
    <cellStyle name="Moeda 3 3 6 3 5 2" xfId="43767"/>
    <cellStyle name="Moeda 3 3 6 3 6" xfId="33885"/>
    <cellStyle name="Moeda 3 3 6 3 7" xfId="30590"/>
    <cellStyle name="Moeda 3 3 6 4" xfId="4237"/>
    <cellStyle name="Moeda 3 3 6 4 2" xfId="20707"/>
    <cellStyle name="Moeda 3 3 6 4 2 2" xfId="52002"/>
    <cellStyle name="Moeda 3 3 6 4 3" xfId="14119"/>
    <cellStyle name="Moeda 3 3 6 4 3 2" xfId="45414"/>
    <cellStyle name="Moeda 3 3 6 4 4" xfId="35532"/>
    <cellStyle name="Moeda 3 3 6 5" xfId="7531"/>
    <cellStyle name="Moeda 3 3 6 5 2" xfId="24001"/>
    <cellStyle name="Moeda 3 3 6 5 2 2" xfId="55296"/>
    <cellStyle name="Moeda 3 3 6 5 3" xfId="38826"/>
    <cellStyle name="Moeda 3 3 6 6" xfId="17413"/>
    <cellStyle name="Moeda 3 3 6 6 2" xfId="48708"/>
    <cellStyle name="Moeda 3 3 6 7" xfId="10825"/>
    <cellStyle name="Moeda 3 3 6 7 2" xfId="42120"/>
    <cellStyle name="Moeda 3 3 6 8" xfId="27296"/>
    <cellStyle name="Moeda 3 3 6 8 2" xfId="32237"/>
    <cellStyle name="Moeda 3 3 6 9" xfId="28943"/>
    <cellStyle name="Moeda 3 3 7" xfId="702"/>
    <cellStyle name="Moeda 3 3 7 2" xfId="2591"/>
    <cellStyle name="Moeda 3 3 7 2 2" xfId="5886"/>
    <cellStyle name="Moeda 3 3 7 2 2 2" xfId="22356"/>
    <cellStyle name="Moeda 3 3 7 2 2 2 2" xfId="53651"/>
    <cellStyle name="Moeda 3 3 7 2 2 3" xfId="15768"/>
    <cellStyle name="Moeda 3 3 7 2 2 3 2" xfId="47063"/>
    <cellStyle name="Moeda 3 3 7 2 2 4" xfId="37181"/>
    <cellStyle name="Moeda 3 3 7 2 3" xfId="9180"/>
    <cellStyle name="Moeda 3 3 7 2 3 2" xfId="25650"/>
    <cellStyle name="Moeda 3 3 7 2 3 2 2" xfId="56945"/>
    <cellStyle name="Moeda 3 3 7 2 3 3" xfId="40475"/>
    <cellStyle name="Moeda 3 3 7 2 4" xfId="19062"/>
    <cellStyle name="Moeda 3 3 7 2 4 2" xfId="50357"/>
    <cellStyle name="Moeda 3 3 7 2 5" xfId="12474"/>
    <cellStyle name="Moeda 3 3 7 2 5 2" xfId="43769"/>
    <cellStyle name="Moeda 3 3 7 2 6" xfId="33887"/>
    <cellStyle name="Moeda 3 3 7 2 7" xfId="30592"/>
    <cellStyle name="Moeda 3 3 7 3" xfId="4239"/>
    <cellStyle name="Moeda 3 3 7 3 2" xfId="20709"/>
    <cellStyle name="Moeda 3 3 7 3 2 2" xfId="52004"/>
    <cellStyle name="Moeda 3 3 7 3 3" xfId="14121"/>
    <cellStyle name="Moeda 3 3 7 3 3 2" xfId="45416"/>
    <cellStyle name="Moeda 3 3 7 3 4" xfId="35534"/>
    <cellStyle name="Moeda 3 3 7 4" xfId="7533"/>
    <cellStyle name="Moeda 3 3 7 4 2" xfId="24003"/>
    <cellStyle name="Moeda 3 3 7 4 2 2" xfId="55298"/>
    <cellStyle name="Moeda 3 3 7 4 3" xfId="38828"/>
    <cellStyle name="Moeda 3 3 7 5" xfId="17415"/>
    <cellStyle name="Moeda 3 3 7 5 2" xfId="48710"/>
    <cellStyle name="Moeda 3 3 7 6" xfId="10827"/>
    <cellStyle name="Moeda 3 3 7 6 2" xfId="42122"/>
    <cellStyle name="Moeda 3 3 7 7" xfId="27298"/>
    <cellStyle name="Moeda 3 3 7 7 2" xfId="32239"/>
    <cellStyle name="Moeda 3 3 7 8" xfId="28945"/>
    <cellStyle name="Moeda 3 3 8" xfId="703"/>
    <cellStyle name="Moeda 3 3 8 2" xfId="2592"/>
    <cellStyle name="Moeda 3 3 8 2 2" xfId="5887"/>
    <cellStyle name="Moeda 3 3 8 2 2 2" xfId="22357"/>
    <cellStyle name="Moeda 3 3 8 2 2 2 2" xfId="53652"/>
    <cellStyle name="Moeda 3 3 8 2 2 3" xfId="15769"/>
    <cellStyle name="Moeda 3 3 8 2 2 3 2" xfId="47064"/>
    <cellStyle name="Moeda 3 3 8 2 2 4" xfId="37182"/>
    <cellStyle name="Moeda 3 3 8 2 3" xfId="9181"/>
    <cellStyle name="Moeda 3 3 8 2 3 2" xfId="25651"/>
    <cellStyle name="Moeda 3 3 8 2 3 2 2" xfId="56946"/>
    <cellStyle name="Moeda 3 3 8 2 3 3" xfId="40476"/>
    <cellStyle name="Moeda 3 3 8 2 4" xfId="19063"/>
    <cellStyle name="Moeda 3 3 8 2 4 2" xfId="50358"/>
    <cellStyle name="Moeda 3 3 8 2 5" xfId="12475"/>
    <cellStyle name="Moeda 3 3 8 2 5 2" xfId="43770"/>
    <cellStyle name="Moeda 3 3 8 2 6" xfId="33888"/>
    <cellStyle name="Moeda 3 3 8 2 7" xfId="30593"/>
    <cellStyle name="Moeda 3 3 8 3" xfId="4240"/>
    <cellStyle name="Moeda 3 3 8 3 2" xfId="20710"/>
    <cellStyle name="Moeda 3 3 8 3 2 2" xfId="52005"/>
    <cellStyle name="Moeda 3 3 8 3 3" xfId="14122"/>
    <cellStyle name="Moeda 3 3 8 3 3 2" xfId="45417"/>
    <cellStyle name="Moeda 3 3 8 3 4" xfId="35535"/>
    <cellStyle name="Moeda 3 3 8 4" xfId="7534"/>
    <cellStyle name="Moeda 3 3 8 4 2" xfId="24004"/>
    <cellStyle name="Moeda 3 3 8 4 2 2" xfId="55299"/>
    <cellStyle name="Moeda 3 3 8 4 3" xfId="38829"/>
    <cellStyle name="Moeda 3 3 8 5" xfId="17416"/>
    <cellStyle name="Moeda 3 3 8 5 2" xfId="48711"/>
    <cellStyle name="Moeda 3 3 8 6" xfId="10828"/>
    <cellStyle name="Moeda 3 3 8 6 2" xfId="42123"/>
    <cellStyle name="Moeda 3 3 8 7" xfId="27299"/>
    <cellStyle name="Moeda 3 3 8 7 2" xfId="32240"/>
    <cellStyle name="Moeda 3 3 8 8" xfId="28946"/>
    <cellStyle name="Moeda 3 3 9" xfId="2551"/>
    <cellStyle name="Moeda 3 3 9 2" xfId="5846"/>
    <cellStyle name="Moeda 3 3 9 2 2" xfId="22316"/>
    <cellStyle name="Moeda 3 3 9 2 2 2" xfId="53611"/>
    <cellStyle name="Moeda 3 3 9 2 3" xfId="15728"/>
    <cellStyle name="Moeda 3 3 9 2 3 2" xfId="47023"/>
    <cellStyle name="Moeda 3 3 9 2 4" xfId="37141"/>
    <cellStyle name="Moeda 3 3 9 3" xfId="9140"/>
    <cellStyle name="Moeda 3 3 9 3 2" xfId="25610"/>
    <cellStyle name="Moeda 3 3 9 3 2 2" xfId="56905"/>
    <cellStyle name="Moeda 3 3 9 3 3" xfId="40435"/>
    <cellStyle name="Moeda 3 3 9 4" xfId="19022"/>
    <cellStyle name="Moeda 3 3 9 4 2" xfId="50317"/>
    <cellStyle name="Moeda 3 3 9 5" xfId="12434"/>
    <cellStyle name="Moeda 3 3 9 5 2" xfId="43729"/>
    <cellStyle name="Moeda 3 3 9 6" xfId="33847"/>
    <cellStyle name="Moeda 3 3 9 7" xfId="30552"/>
    <cellStyle name="Moeda 3 4" xfId="704"/>
    <cellStyle name="Moeda 3 4 10" xfId="17417"/>
    <cellStyle name="Moeda 3 4 10 2" xfId="48712"/>
    <cellStyle name="Moeda 3 4 11" xfId="10829"/>
    <cellStyle name="Moeda 3 4 11 2" xfId="42124"/>
    <cellStyle name="Moeda 3 4 12" xfId="27300"/>
    <cellStyle name="Moeda 3 4 12 2" xfId="32241"/>
    <cellStyle name="Moeda 3 4 13" xfId="28947"/>
    <cellStyle name="Moeda 3 4 2" xfId="705"/>
    <cellStyle name="Moeda 3 4 2 10" xfId="10830"/>
    <cellStyle name="Moeda 3 4 2 10 2" xfId="42125"/>
    <cellStyle name="Moeda 3 4 2 11" xfId="27301"/>
    <cellStyle name="Moeda 3 4 2 11 2" xfId="32242"/>
    <cellStyle name="Moeda 3 4 2 12" xfId="28948"/>
    <cellStyle name="Moeda 3 4 2 2" xfId="706"/>
    <cellStyle name="Moeda 3 4 2 2 2" xfId="707"/>
    <cellStyle name="Moeda 3 4 2 2 2 2" xfId="2596"/>
    <cellStyle name="Moeda 3 4 2 2 2 2 2" xfId="5891"/>
    <cellStyle name="Moeda 3 4 2 2 2 2 2 2" xfId="22361"/>
    <cellStyle name="Moeda 3 4 2 2 2 2 2 2 2" xfId="53656"/>
    <cellStyle name="Moeda 3 4 2 2 2 2 2 3" xfId="15773"/>
    <cellStyle name="Moeda 3 4 2 2 2 2 2 3 2" xfId="47068"/>
    <cellStyle name="Moeda 3 4 2 2 2 2 2 4" xfId="37186"/>
    <cellStyle name="Moeda 3 4 2 2 2 2 3" xfId="9185"/>
    <cellStyle name="Moeda 3 4 2 2 2 2 3 2" xfId="25655"/>
    <cellStyle name="Moeda 3 4 2 2 2 2 3 2 2" xfId="56950"/>
    <cellStyle name="Moeda 3 4 2 2 2 2 3 3" xfId="40480"/>
    <cellStyle name="Moeda 3 4 2 2 2 2 4" xfId="19067"/>
    <cellStyle name="Moeda 3 4 2 2 2 2 4 2" xfId="50362"/>
    <cellStyle name="Moeda 3 4 2 2 2 2 5" xfId="12479"/>
    <cellStyle name="Moeda 3 4 2 2 2 2 5 2" xfId="43774"/>
    <cellStyle name="Moeda 3 4 2 2 2 2 6" xfId="33892"/>
    <cellStyle name="Moeda 3 4 2 2 2 2 7" xfId="30597"/>
    <cellStyle name="Moeda 3 4 2 2 2 3" xfId="4244"/>
    <cellStyle name="Moeda 3 4 2 2 2 3 2" xfId="20714"/>
    <cellStyle name="Moeda 3 4 2 2 2 3 2 2" xfId="52009"/>
    <cellStyle name="Moeda 3 4 2 2 2 3 3" xfId="14126"/>
    <cellStyle name="Moeda 3 4 2 2 2 3 3 2" xfId="45421"/>
    <cellStyle name="Moeda 3 4 2 2 2 3 4" xfId="35539"/>
    <cellStyle name="Moeda 3 4 2 2 2 4" xfId="7538"/>
    <cellStyle name="Moeda 3 4 2 2 2 4 2" xfId="24008"/>
    <cellStyle name="Moeda 3 4 2 2 2 4 2 2" xfId="55303"/>
    <cellStyle name="Moeda 3 4 2 2 2 4 3" xfId="38833"/>
    <cellStyle name="Moeda 3 4 2 2 2 5" xfId="17420"/>
    <cellStyle name="Moeda 3 4 2 2 2 5 2" xfId="48715"/>
    <cellStyle name="Moeda 3 4 2 2 2 6" xfId="10832"/>
    <cellStyle name="Moeda 3 4 2 2 2 6 2" xfId="42127"/>
    <cellStyle name="Moeda 3 4 2 2 2 7" xfId="27303"/>
    <cellStyle name="Moeda 3 4 2 2 2 7 2" xfId="32244"/>
    <cellStyle name="Moeda 3 4 2 2 2 8" xfId="28950"/>
    <cellStyle name="Moeda 3 4 2 2 3" xfId="2595"/>
    <cellStyle name="Moeda 3 4 2 2 3 2" xfId="5890"/>
    <cellStyle name="Moeda 3 4 2 2 3 2 2" xfId="22360"/>
    <cellStyle name="Moeda 3 4 2 2 3 2 2 2" xfId="53655"/>
    <cellStyle name="Moeda 3 4 2 2 3 2 3" xfId="15772"/>
    <cellStyle name="Moeda 3 4 2 2 3 2 3 2" xfId="47067"/>
    <cellStyle name="Moeda 3 4 2 2 3 2 4" xfId="37185"/>
    <cellStyle name="Moeda 3 4 2 2 3 3" xfId="9184"/>
    <cellStyle name="Moeda 3 4 2 2 3 3 2" xfId="25654"/>
    <cellStyle name="Moeda 3 4 2 2 3 3 2 2" xfId="56949"/>
    <cellStyle name="Moeda 3 4 2 2 3 3 3" xfId="40479"/>
    <cellStyle name="Moeda 3 4 2 2 3 4" xfId="19066"/>
    <cellStyle name="Moeda 3 4 2 2 3 4 2" xfId="50361"/>
    <cellStyle name="Moeda 3 4 2 2 3 5" xfId="12478"/>
    <cellStyle name="Moeda 3 4 2 2 3 5 2" xfId="43773"/>
    <cellStyle name="Moeda 3 4 2 2 3 6" xfId="33891"/>
    <cellStyle name="Moeda 3 4 2 2 3 7" xfId="30596"/>
    <cellStyle name="Moeda 3 4 2 2 4" xfId="4243"/>
    <cellStyle name="Moeda 3 4 2 2 4 2" xfId="20713"/>
    <cellStyle name="Moeda 3 4 2 2 4 2 2" xfId="52008"/>
    <cellStyle name="Moeda 3 4 2 2 4 3" xfId="14125"/>
    <cellStyle name="Moeda 3 4 2 2 4 3 2" xfId="45420"/>
    <cellStyle name="Moeda 3 4 2 2 4 4" xfId="35538"/>
    <cellStyle name="Moeda 3 4 2 2 5" xfId="7537"/>
    <cellStyle name="Moeda 3 4 2 2 5 2" xfId="24007"/>
    <cellStyle name="Moeda 3 4 2 2 5 2 2" xfId="55302"/>
    <cellStyle name="Moeda 3 4 2 2 5 3" xfId="38832"/>
    <cellStyle name="Moeda 3 4 2 2 6" xfId="17419"/>
    <cellStyle name="Moeda 3 4 2 2 6 2" xfId="48714"/>
    <cellStyle name="Moeda 3 4 2 2 7" xfId="10831"/>
    <cellStyle name="Moeda 3 4 2 2 7 2" xfId="42126"/>
    <cellStyle name="Moeda 3 4 2 2 8" xfId="27302"/>
    <cellStyle name="Moeda 3 4 2 2 8 2" xfId="32243"/>
    <cellStyle name="Moeda 3 4 2 2 9" xfId="28949"/>
    <cellStyle name="Moeda 3 4 2 3" xfId="708"/>
    <cellStyle name="Moeda 3 4 2 3 2" xfId="709"/>
    <cellStyle name="Moeda 3 4 2 3 2 2" xfId="2598"/>
    <cellStyle name="Moeda 3 4 2 3 2 2 2" xfId="5893"/>
    <cellStyle name="Moeda 3 4 2 3 2 2 2 2" xfId="22363"/>
    <cellStyle name="Moeda 3 4 2 3 2 2 2 2 2" xfId="53658"/>
    <cellStyle name="Moeda 3 4 2 3 2 2 2 3" xfId="15775"/>
    <cellStyle name="Moeda 3 4 2 3 2 2 2 3 2" xfId="47070"/>
    <cellStyle name="Moeda 3 4 2 3 2 2 2 4" xfId="37188"/>
    <cellStyle name="Moeda 3 4 2 3 2 2 3" xfId="9187"/>
    <cellStyle name="Moeda 3 4 2 3 2 2 3 2" xfId="25657"/>
    <cellStyle name="Moeda 3 4 2 3 2 2 3 2 2" xfId="56952"/>
    <cellStyle name="Moeda 3 4 2 3 2 2 3 3" xfId="40482"/>
    <cellStyle name="Moeda 3 4 2 3 2 2 4" xfId="19069"/>
    <cellStyle name="Moeda 3 4 2 3 2 2 4 2" xfId="50364"/>
    <cellStyle name="Moeda 3 4 2 3 2 2 5" xfId="12481"/>
    <cellStyle name="Moeda 3 4 2 3 2 2 5 2" xfId="43776"/>
    <cellStyle name="Moeda 3 4 2 3 2 2 6" xfId="33894"/>
    <cellStyle name="Moeda 3 4 2 3 2 2 7" xfId="30599"/>
    <cellStyle name="Moeda 3 4 2 3 2 3" xfId="4246"/>
    <cellStyle name="Moeda 3 4 2 3 2 3 2" xfId="20716"/>
    <cellStyle name="Moeda 3 4 2 3 2 3 2 2" xfId="52011"/>
    <cellStyle name="Moeda 3 4 2 3 2 3 3" xfId="14128"/>
    <cellStyle name="Moeda 3 4 2 3 2 3 3 2" xfId="45423"/>
    <cellStyle name="Moeda 3 4 2 3 2 3 4" xfId="35541"/>
    <cellStyle name="Moeda 3 4 2 3 2 4" xfId="7540"/>
    <cellStyle name="Moeda 3 4 2 3 2 4 2" xfId="24010"/>
    <cellStyle name="Moeda 3 4 2 3 2 4 2 2" xfId="55305"/>
    <cellStyle name="Moeda 3 4 2 3 2 4 3" xfId="38835"/>
    <cellStyle name="Moeda 3 4 2 3 2 5" xfId="17422"/>
    <cellStyle name="Moeda 3 4 2 3 2 5 2" xfId="48717"/>
    <cellStyle name="Moeda 3 4 2 3 2 6" xfId="10834"/>
    <cellStyle name="Moeda 3 4 2 3 2 6 2" xfId="42129"/>
    <cellStyle name="Moeda 3 4 2 3 2 7" xfId="27305"/>
    <cellStyle name="Moeda 3 4 2 3 2 7 2" xfId="32246"/>
    <cellStyle name="Moeda 3 4 2 3 2 8" xfId="28952"/>
    <cellStyle name="Moeda 3 4 2 3 3" xfId="2597"/>
    <cellStyle name="Moeda 3 4 2 3 3 2" xfId="5892"/>
    <cellStyle name="Moeda 3 4 2 3 3 2 2" xfId="22362"/>
    <cellStyle name="Moeda 3 4 2 3 3 2 2 2" xfId="53657"/>
    <cellStyle name="Moeda 3 4 2 3 3 2 3" xfId="15774"/>
    <cellStyle name="Moeda 3 4 2 3 3 2 3 2" xfId="47069"/>
    <cellStyle name="Moeda 3 4 2 3 3 2 4" xfId="37187"/>
    <cellStyle name="Moeda 3 4 2 3 3 3" xfId="9186"/>
    <cellStyle name="Moeda 3 4 2 3 3 3 2" xfId="25656"/>
    <cellStyle name="Moeda 3 4 2 3 3 3 2 2" xfId="56951"/>
    <cellStyle name="Moeda 3 4 2 3 3 3 3" xfId="40481"/>
    <cellStyle name="Moeda 3 4 2 3 3 4" xfId="19068"/>
    <cellStyle name="Moeda 3 4 2 3 3 4 2" xfId="50363"/>
    <cellStyle name="Moeda 3 4 2 3 3 5" xfId="12480"/>
    <cellStyle name="Moeda 3 4 2 3 3 5 2" xfId="43775"/>
    <cellStyle name="Moeda 3 4 2 3 3 6" xfId="33893"/>
    <cellStyle name="Moeda 3 4 2 3 3 7" xfId="30598"/>
    <cellStyle name="Moeda 3 4 2 3 4" xfId="4245"/>
    <cellStyle name="Moeda 3 4 2 3 4 2" xfId="20715"/>
    <cellStyle name="Moeda 3 4 2 3 4 2 2" xfId="52010"/>
    <cellStyle name="Moeda 3 4 2 3 4 3" xfId="14127"/>
    <cellStyle name="Moeda 3 4 2 3 4 3 2" xfId="45422"/>
    <cellStyle name="Moeda 3 4 2 3 4 4" xfId="35540"/>
    <cellStyle name="Moeda 3 4 2 3 5" xfId="7539"/>
    <cellStyle name="Moeda 3 4 2 3 5 2" xfId="24009"/>
    <cellStyle name="Moeda 3 4 2 3 5 2 2" xfId="55304"/>
    <cellStyle name="Moeda 3 4 2 3 5 3" xfId="38834"/>
    <cellStyle name="Moeda 3 4 2 3 6" xfId="17421"/>
    <cellStyle name="Moeda 3 4 2 3 6 2" xfId="48716"/>
    <cellStyle name="Moeda 3 4 2 3 7" xfId="10833"/>
    <cellStyle name="Moeda 3 4 2 3 7 2" xfId="42128"/>
    <cellStyle name="Moeda 3 4 2 3 8" xfId="27304"/>
    <cellStyle name="Moeda 3 4 2 3 8 2" xfId="32245"/>
    <cellStyle name="Moeda 3 4 2 3 9" xfId="28951"/>
    <cellStyle name="Moeda 3 4 2 4" xfId="710"/>
    <cellStyle name="Moeda 3 4 2 4 2" xfId="2599"/>
    <cellStyle name="Moeda 3 4 2 4 2 2" xfId="5894"/>
    <cellStyle name="Moeda 3 4 2 4 2 2 2" xfId="22364"/>
    <cellStyle name="Moeda 3 4 2 4 2 2 2 2" xfId="53659"/>
    <cellStyle name="Moeda 3 4 2 4 2 2 3" xfId="15776"/>
    <cellStyle name="Moeda 3 4 2 4 2 2 3 2" xfId="47071"/>
    <cellStyle name="Moeda 3 4 2 4 2 2 4" xfId="37189"/>
    <cellStyle name="Moeda 3 4 2 4 2 3" xfId="9188"/>
    <cellStyle name="Moeda 3 4 2 4 2 3 2" xfId="25658"/>
    <cellStyle name="Moeda 3 4 2 4 2 3 2 2" xfId="56953"/>
    <cellStyle name="Moeda 3 4 2 4 2 3 3" xfId="40483"/>
    <cellStyle name="Moeda 3 4 2 4 2 4" xfId="19070"/>
    <cellStyle name="Moeda 3 4 2 4 2 4 2" xfId="50365"/>
    <cellStyle name="Moeda 3 4 2 4 2 5" xfId="12482"/>
    <cellStyle name="Moeda 3 4 2 4 2 5 2" xfId="43777"/>
    <cellStyle name="Moeda 3 4 2 4 2 6" xfId="33895"/>
    <cellStyle name="Moeda 3 4 2 4 2 7" xfId="30600"/>
    <cellStyle name="Moeda 3 4 2 4 3" xfId="4247"/>
    <cellStyle name="Moeda 3 4 2 4 3 2" xfId="20717"/>
    <cellStyle name="Moeda 3 4 2 4 3 2 2" xfId="52012"/>
    <cellStyle name="Moeda 3 4 2 4 3 3" xfId="14129"/>
    <cellStyle name="Moeda 3 4 2 4 3 3 2" xfId="45424"/>
    <cellStyle name="Moeda 3 4 2 4 3 4" xfId="35542"/>
    <cellStyle name="Moeda 3 4 2 4 4" xfId="7541"/>
    <cellStyle name="Moeda 3 4 2 4 4 2" xfId="24011"/>
    <cellStyle name="Moeda 3 4 2 4 4 2 2" xfId="55306"/>
    <cellStyle name="Moeda 3 4 2 4 4 3" xfId="38836"/>
    <cellStyle name="Moeda 3 4 2 4 5" xfId="17423"/>
    <cellStyle name="Moeda 3 4 2 4 5 2" xfId="48718"/>
    <cellStyle name="Moeda 3 4 2 4 6" xfId="10835"/>
    <cellStyle name="Moeda 3 4 2 4 6 2" xfId="42130"/>
    <cellStyle name="Moeda 3 4 2 4 7" xfId="27306"/>
    <cellStyle name="Moeda 3 4 2 4 7 2" xfId="32247"/>
    <cellStyle name="Moeda 3 4 2 4 8" xfId="28953"/>
    <cellStyle name="Moeda 3 4 2 5" xfId="711"/>
    <cellStyle name="Moeda 3 4 2 5 2" xfId="2600"/>
    <cellStyle name="Moeda 3 4 2 5 2 2" xfId="5895"/>
    <cellStyle name="Moeda 3 4 2 5 2 2 2" xfId="22365"/>
    <cellStyle name="Moeda 3 4 2 5 2 2 2 2" xfId="53660"/>
    <cellStyle name="Moeda 3 4 2 5 2 2 3" xfId="15777"/>
    <cellStyle name="Moeda 3 4 2 5 2 2 3 2" xfId="47072"/>
    <cellStyle name="Moeda 3 4 2 5 2 2 4" xfId="37190"/>
    <cellStyle name="Moeda 3 4 2 5 2 3" xfId="9189"/>
    <cellStyle name="Moeda 3 4 2 5 2 3 2" xfId="25659"/>
    <cellStyle name="Moeda 3 4 2 5 2 3 2 2" xfId="56954"/>
    <cellStyle name="Moeda 3 4 2 5 2 3 3" xfId="40484"/>
    <cellStyle name="Moeda 3 4 2 5 2 4" xfId="19071"/>
    <cellStyle name="Moeda 3 4 2 5 2 4 2" xfId="50366"/>
    <cellStyle name="Moeda 3 4 2 5 2 5" xfId="12483"/>
    <cellStyle name="Moeda 3 4 2 5 2 5 2" xfId="43778"/>
    <cellStyle name="Moeda 3 4 2 5 2 6" xfId="33896"/>
    <cellStyle name="Moeda 3 4 2 5 2 7" xfId="30601"/>
    <cellStyle name="Moeda 3 4 2 5 3" xfId="4248"/>
    <cellStyle name="Moeda 3 4 2 5 3 2" xfId="20718"/>
    <cellStyle name="Moeda 3 4 2 5 3 2 2" xfId="52013"/>
    <cellStyle name="Moeda 3 4 2 5 3 3" xfId="14130"/>
    <cellStyle name="Moeda 3 4 2 5 3 3 2" xfId="45425"/>
    <cellStyle name="Moeda 3 4 2 5 3 4" xfId="35543"/>
    <cellStyle name="Moeda 3 4 2 5 4" xfId="7542"/>
    <cellStyle name="Moeda 3 4 2 5 4 2" xfId="24012"/>
    <cellStyle name="Moeda 3 4 2 5 4 2 2" xfId="55307"/>
    <cellStyle name="Moeda 3 4 2 5 4 3" xfId="38837"/>
    <cellStyle name="Moeda 3 4 2 5 5" xfId="17424"/>
    <cellStyle name="Moeda 3 4 2 5 5 2" xfId="48719"/>
    <cellStyle name="Moeda 3 4 2 5 6" xfId="10836"/>
    <cellStyle name="Moeda 3 4 2 5 6 2" xfId="42131"/>
    <cellStyle name="Moeda 3 4 2 5 7" xfId="27307"/>
    <cellStyle name="Moeda 3 4 2 5 7 2" xfId="32248"/>
    <cellStyle name="Moeda 3 4 2 5 8" xfId="28954"/>
    <cellStyle name="Moeda 3 4 2 6" xfId="2594"/>
    <cellStyle name="Moeda 3 4 2 6 2" xfId="5889"/>
    <cellStyle name="Moeda 3 4 2 6 2 2" xfId="22359"/>
    <cellStyle name="Moeda 3 4 2 6 2 2 2" xfId="53654"/>
    <cellStyle name="Moeda 3 4 2 6 2 3" xfId="15771"/>
    <cellStyle name="Moeda 3 4 2 6 2 3 2" xfId="47066"/>
    <cellStyle name="Moeda 3 4 2 6 2 4" xfId="37184"/>
    <cellStyle name="Moeda 3 4 2 6 3" xfId="9183"/>
    <cellStyle name="Moeda 3 4 2 6 3 2" xfId="25653"/>
    <cellStyle name="Moeda 3 4 2 6 3 2 2" xfId="56948"/>
    <cellStyle name="Moeda 3 4 2 6 3 3" xfId="40478"/>
    <cellStyle name="Moeda 3 4 2 6 4" xfId="19065"/>
    <cellStyle name="Moeda 3 4 2 6 4 2" xfId="50360"/>
    <cellStyle name="Moeda 3 4 2 6 5" xfId="12477"/>
    <cellStyle name="Moeda 3 4 2 6 5 2" xfId="43772"/>
    <cellStyle name="Moeda 3 4 2 6 6" xfId="33890"/>
    <cellStyle name="Moeda 3 4 2 6 7" xfId="30595"/>
    <cellStyle name="Moeda 3 4 2 7" xfId="4242"/>
    <cellStyle name="Moeda 3 4 2 7 2" xfId="20712"/>
    <cellStyle name="Moeda 3 4 2 7 2 2" xfId="52007"/>
    <cellStyle name="Moeda 3 4 2 7 3" xfId="14124"/>
    <cellStyle name="Moeda 3 4 2 7 3 2" xfId="45419"/>
    <cellStyle name="Moeda 3 4 2 7 4" xfId="35537"/>
    <cellStyle name="Moeda 3 4 2 8" xfId="7536"/>
    <cellStyle name="Moeda 3 4 2 8 2" xfId="24006"/>
    <cellStyle name="Moeda 3 4 2 8 2 2" xfId="55301"/>
    <cellStyle name="Moeda 3 4 2 8 3" xfId="38831"/>
    <cellStyle name="Moeda 3 4 2 9" xfId="17418"/>
    <cellStyle name="Moeda 3 4 2 9 2" xfId="48713"/>
    <cellStyle name="Moeda 3 4 3" xfId="712"/>
    <cellStyle name="Moeda 3 4 3 2" xfId="713"/>
    <cellStyle name="Moeda 3 4 3 2 2" xfId="2602"/>
    <cellStyle name="Moeda 3 4 3 2 2 2" xfId="5897"/>
    <cellStyle name="Moeda 3 4 3 2 2 2 2" xfId="22367"/>
    <cellStyle name="Moeda 3 4 3 2 2 2 2 2" xfId="53662"/>
    <cellStyle name="Moeda 3 4 3 2 2 2 3" xfId="15779"/>
    <cellStyle name="Moeda 3 4 3 2 2 2 3 2" xfId="47074"/>
    <cellStyle name="Moeda 3 4 3 2 2 2 4" xfId="37192"/>
    <cellStyle name="Moeda 3 4 3 2 2 3" xfId="9191"/>
    <cellStyle name="Moeda 3 4 3 2 2 3 2" xfId="25661"/>
    <cellStyle name="Moeda 3 4 3 2 2 3 2 2" xfId="56956"/>
    <cellStyle name="Moeda 3 4 3 2 2 3 3" xfId="40486"/>
    <cellStyle name="Moeda 3 4 3 2 2 4" xfId="19073"/>
    <cellStyle name="Moeda 3 4 3 2 2 4 2" xfId="50368"/>
    <cellStyle name="Moeda 3 4 3 2 2 5" xfId="12485"/>
    <cellStyle name="Moeda 3 4 3 2 2 5 2" xfId="43780"/>
    <cellStyle name="Moeda 3 4 3 2 2 6" xfId="33898"/>
    <cellStyle name="Moeda 3 4 3 2 2 7" xfId="30603"/>
    <cellStyle name="Moeda 3 4 3 2 3" xfId="4250"/>
    <cellStyle name="Moeda 3 4 3 2 3 2" xfId="20720"/>
    <cellStyle name="Moeda 3 4 3 2 3 2 2" xfId="52015"/>
    <cellStyle name="Moeda 3 4 3 2 3 3" xfId="14132"/>
    <cellStyle name="Moeda 3 4 3 2 3 3 2" xfId="45427"/>
    <cellStyle name="Moeda 3 4 3 2 3 4" xfId="35545"/>
    <cellStyle name="Moeda 3 4 3 2 4" xfId="7544"/>
    <cellStyle name="Moeda 3 4 3 2 4 2" xfId="24014"/>
    <cellStyle name="Moeda 3 4 3 2 4 2 2" xfId="55309"/>
    <cellStyle name="Moeda 3 4 3 2 4 3" xfId="38839"/>
    <cellStyle name="Moeda 3 4 3 2 5" xfId="17426"/>
    <cellStyle name="Moeda 3 4 3 2 5 2" xfId="48721"/>
    <cellStyle name="Moeda 3 4 3 2 6" xfId="10838"/>
    <cellStyle name="Moeda 3 4 3 2 6 2" xfId="42133"/>
    <cellStyle name="Moeda 3 4 3 2 7" xfId="27309"/>
    <cellStyle name="Moeda 3 4 3 2 7 2" xfId="32250"/>
    <cellStyle name="Moeda 3 4 3 2 8" xfId="28956"/>
    <cellStyle name="Moeda 3 4 3 3" xfId="2601"/>
    <cellStyle name="Moeda 3 4 3 3 2" xfId="5896"/>
    <cellStyle name="Moeda 3 4 3 3 2 2" xfId="22366"/>
    <cellStyle name="Moeda 3 4 3 3 2 2 2" xfId="53661"/>
    <cellStyle name="Moeda 3 4 3 3 2 3" xfId="15778"/>
    <cellStyle name="Moeda 3 4 3 3 2 3 2" xfId="47073"/>
    <cellStyle name="Moeda 3 4 3 3 2 4" xfId="37191"/>
    <cellStyle name="Moeda 3 4 3 3 3" xfId="9190"/>
    <cellStyle name="Moeda 3 4 3 3 3 2" xfId="25660"/>
    <cellStyle name="Moeda 3 4 3 3 3 2 2" xfId="56955"/>
    <cellStyle name="Moeda 3 4 3 3 3 3" xfId="40485"/>
    <cellStyle name="Moeda 3 4 3 3 4" xfId="19072"/>
    <cellStyle name="Moeda 3 4 3 3 4 2" xfId="50367"/>
    <cellStyle name="Moeda 3 4 3 3 5" xfId="12484"/>
    <cellStyle name="Moeda 3 4 3 3 5 2" xfId="43779"/>
    <cellStyle name="Moeda 3 4 3 3 6" xfId="33897"/>
    <cellStyle name="Moeda 3 4 3 3 7" xfId="30602"/>
    <cellStyle name="Moeda 3 4 3 4" xfId="4249"/>
    <cellStyle name="Moeda 3 4 3 4 2" xfId="20719"/>
    <cellStyle name="Moeda 3 4 3 4 2 2" xfId="52014"/>
    <cellStyle name="Moeda 3 4 3 4 3" xfId="14131"/>
    <cellStyle name="Moeda 3 4 3 4 3 2" xfId="45426"/>
    <cellStyle name="Moeda 3 4 3 4 4" xfId="35544"/>
    <cellStyle name="Moeda 3 4 3 5" xfId="7543"/>
    <cellStyle name="Moeda 3 4 3 5 2" xfId="24013"/>
    <cellStyle name="Moeda 3 4 3 5 2 2" xfId="55308"/>
    <cellStyle name="Moeda 3 4 3 5 3" xfId="38838"/>
    <cellStyle name="Moeda 3 4 3 6" xfId="17425"/>
    <cellStyle name="Moeda 3 4 3 6 2" xfId="48720"/>
    <cellStyle name="Moeda 3 4 3 7" xfId="10837"/>
    <cellStyle name="Moeda 3 4 3 7 2" xfId="42132"/>
    <cellStyle name="Moeda 3 4 3 8" xfId="27308"/>
    <cellStyle name="Moeda 3 4 3 8 2" xfId="32249"/>
    <cellStyle name="Moeda 3 4 3 9" xfId="28955"/>
    <cellStyle name="Moeda 3 4 4" xfId="714"/>
    <cellStyle name="Moeda 3 4 4 2" xfId="715"/>
    <cellStyle name="Moeda 3 4 4 2 2" xfId="2604"/>
    <cellStyle name="Moeda 3 4 4 2 2 2" xfId="5899"/>
    <cellStyle name="Moeda 3 4 4 2 2 2 2" xfId="22369"/>
    <cellStyle name="Moeda 3 4 4 2 2 2 2 2" xfId="53664"/>
    <cellStyle name="Moeda 3 4 4 2 2 2 3" xfId="15781"/>
    <cellStyle name="Moeda 3 4 4 2 2 2 3 2" xfId="47076"/>
    <cellStyle name="Moeda 3 4 4 2 2 2 4" xfId="37194"/>
    <cellStyle name="Moeda 3 4 4 2 2 3" xfId="9193"/>
    <cellStyle name="Moeda 3 4 4 2 2 3 2" xfId="25663"/>
    <cellStyle name="Moeda 3 4 4 2 2 3 2 2" xfId="56958"/>
    <cellStyle name="Moeda 3 4 4 2 2 3 3" xfId="40488"/>
    <cellStyle name="Moeda 3 4 4 2 2 4" xfId="19075"/>
    <cellStyle name="Moeda 3 4 4 2 2 4 2" xfId="50370"/>
    <cellStyle name="Moeda 3 4 4 2 2 5" xfId="12487"/>
    <cellStyle name="Moeda 3 4 4 2 2 5 2" xfId="43782"/>
    <cellStyle name="Moeda 3 4 4 2 2 6" xfId="33900"/>
    <cellStyle name="Moeda 3 4 4 2 2 7" xfId="30605"/>
    <cellStyle name="Moeda 3 4 4 2 3" xfId="4252"/>
    <cellStyle name="Moeda 3 4 4 2 3 2" xfId="20722"/>
    <cellStyle name="Moeda 3 4 4 2 3 2 2" xfId="52017"/>
    <cellStyle name="Moeda 3 4 4 2 3 3" xfId="14134"/>
    <cellStyle name="Moeda 3 4 4 2 3 3 2" xfId="45429"/>
    <cellStyle name="Moeda 3 4 4 2 3 4" xfId="35547"/>
    <cellStyle name="Moeda 3 4 4 2 4" xfId="7546"/>
    <cellStyle name="Moeda 3 4 4 2 4 2" xfId="24016"/>
    <cellStyle name="Moeda 3 4 4 2 4 2 2" xfId="55311"/>
    <cellStyle name="Moeda 3 4 4 2 4 3" xfId="38841"/>
    <cellStyle name="Moeda 3 4 4 2 5" xfId="17428"/>
    <cellStyle name="Moeda 3 4 4 2 5 2" xfId="48723"/>
    <cellStyle name="Moeda 3 4 4 2 6" xfId="10840"/>
    <cellStyle name="Moeda 3 4 4 2 6 2" xfId="42135"/>
    <cellStyle name="Moeda 3 4 4 2 7" xfId="27311"/>
    <cellStyle name="Moeda 3 4 4 2 7 2" xfId="32252"/>
    <cellStyle name="Moeda 3 4 4 2 8" xfId="28958"/>
    <cellStyle name="Moeda 3 4 4 3" xfId="2603"/>
    <cellStyle name="Moeda 3 4 4 3 2" xfId="5898"/>
    <cellStyle name="Moeda 3 4 4 3 2 2" xfId="22368"/>
    <cellStyle name="Moeda 3 4 4 3 2 2 2" xfId="53663"/>
    <cellStyle name="Moeda 3 4 4 3 2 3" xfId="15780"/>
    <cellStyle name="Moeda 3 4 4 3 2 3 2" xfId="47075"/>
    <cellStyle name="Moeda 3 4 4 3 2 4" xfId="37193"/>
    <cellStyle name="Moeda 3 4 4 3 3" xfId="9192"/>
    <cellStyle name="Moeda 3 4 4 3 3 2" xfId="25662"/>
    <cellStyle name="Moeda 3 4 4 3 3 2 2" xfId="56957"/>
    <cellStyle name="Moeda 3 4 4 3 3 3" xfId="40487"/>
    <cellStyle name="Moeda 3 4 4 3 4" xfId="19074"/>
    <cellStyle name="Moeda 3 4 4 3 4 2" xfId="50369"/>
    <cellStyle name="Moeda 3 4 4 3 5" xfId="12486"/>
    <cellStyle name="Moeda 3 4 4 3 5 2" xfId="43781"/>
    <cellStyle name="Moeda 3 4 4 3 6" xfId="33899"/>
    <cellStyle name="Moeda 3 4 4 3 7" xfId="30604"/>
    <cellStyle name="Moeda 3 4 4 4" xfId="4251"/>
    <cellStyle name="Moeda 3 4 4 4 2" xfId="20721"/>
    <cellStyle name="Moeda 3 4 4 4 2 2" xfId="52016"/>
    <cellStyle name="Moeda 3 4 4 4 3" xfId="14133"/>
    <cellStyle name="Moeda 3 4 4 4 3 2" xfId="45428"/>
    <cellStyle name="Moeda 3 4 4 4 4" xfId="35546"/>
    <cellStyle name="Moeda 3 4 4 5" xfId="7545"/>
    <cellStyle name="Moeda 3 4 4 5 2" xfId="24015"/>
    <cellStyle name="Moeda 3 4 4 5 2 2" xfId="55310"/>
    <cellStyle name="Moeda 3 4 4 5 3" xfId="38840"/>
    <cellStyle name="Moeda 3 4 4 6" xfId="17427"/>
    <cellStyle name="Moeda 3 4 4 6 2" xfId="48722"/>
    <cellStyle name="Moeda 3 4 4 7" xfId="10839"/>
    <cellStyle name="Moeda 3 4 4 7 2" xfId="42134"/>
    <cellStyle name="Moeda 3 4 4 8" xfId="27310"/>
    <cellStyle name="Moeda 3 4 4 8 2" xfId="32251"/>
    <cellStyle name="Moeda 3 4 4 9" xfId="28957"/>
    <cellStyle name="Moeda 3 4 5" xfId="716"/>
    <cellStyle name="Moeda 3 4 5 2" xfId="2605"/>
    <cellStyle name="Moeda 3 4 5 2 2" xfId="5900"/>
    <cellStyle name="Moeda 3 4 5 2 2 2" xfId="22370"/>
    <cellStyle name="Moeda 3 4 5 2 2 2 2" xfId="53665"/>
    <cellStyle name="Moeda 3 4 5 2 2 3" xfId="15782"/>
    <cellStyle name="Moeda 3 4 5 2 2 3 2" xfId="47077"/>
    <cellStyle name="Moeda 3 4 5 2 2 4" xfId="37195"/>
    <cellStyle name="Moeda 3 4 5 2 3" xfId="9194"/>
    <cellStyle name="Moeda 3 4 5 2 3 2" xfId="25664"/>
    <cellStyle name="Moeda 3 4 5 2 3 2 2" xfId="56959"/>
    <cellStyle name="Moeda 3 4 5 2 3 3" xfId="40489"/>
    <cellStyle name="Moeda 3 4 5 2 4" xfId="19076"/>
    <cellStyle name="Moeda 3 4 5 2 4 2" xfId="50371"/>
    <cellStyle name="Moeda 3 4 5 2 5" xfId="12488"/>
    <cellStyle name="Moeda 3 4 5 2 5 2" xfId="43783"/>
    <cellStyle name="Moeda 3 4 5 2 6" xfId="33901"/>
    <cellStyle name="Moeda 3 4 5 2 7" xfId="30606"/>
    <cellStyle name="Moeda 3 4 5 3" xfId="4253"/>
    <cellStyle name="Moeda 3 4 5 3 2" xfId="20723"/>
    <cellStyle name="Moeda 3 4 5 3 2 2" xfId="52018"/>
    <cellStyle name="Moeda 3 4 5 3 3" xfId="14135"/>
    <cellStyle name="Moeda 3 4 5 3 3 2" xfId="45430"/>
    <cellStyle name="Moeda 3 4 5 3 4" xfId="35548"/>
    <cellStyle name="Moeda 3 4 5 4" xfId="7547"/>
    <cellStyle name="Moeda 3 4 5 4 2" xfId="24017"/>
    <cellStyle name="Moeda 3 4 5 4 2 2" xfId="55312"/>
    <cellStyle name="Moeda 3 4 5 4 3" xfId="38842"/>
    <cellStyle name="Moeda 3 4 5 5" xfId="17429"/>
    <cellStyle name="Moeda 3 4 5 5 2" xfId="48724"/>
    <cellStyle name="Moeda 3 4 5 6" xfId="10841"/>
    <cellStyle name="Moeda 3 4 5 6 2" xfId="42136"/>
    <cellStyle name="Moeda 3 4 5 7" xfId="27312"/>
    <cellStyle name="Moeda 3 4 5 7 2" xfId="32253"/>
    <cellStyle name="Moeda 3 4 5 8" xfId="28959"/>
    <cellStyle name="Moeda 3 4 6" xfId="717"/>
    <cellStyle name="Moeda 3 4 6 2" xfId="2606"/>
    <cellStyle name="Moeda 3 4 6 2 2" xfId="5901"/>
    <cellStyle name="Moeda 3 4 6 2 2 2" xfId="22371"/>
    <cellStyle name="Moeda 3 4 6 2 2 2 2" xfId="53666"/>
    <cellStyle name="Moeda 3 4 6 2 2 3" xfId="15783"/>
    <cellStyle name="Moeda 3 4 6 2 2 3 2" xfId="47078"/>
    <cellStyle name="Moeda 3 4 6 2 2 4" xfId="37196"/>
    <cellStyle name="Moeda 3 4 6 2 3" xfId="9195"/>
    <cellStyle name="Moeda 3 4 6 2 3 2" xfId="25665"/>
    <cellStyle name="Moeda 3 4 6 2 3 2 2" xfId="56960"/>
    <cellStyle name="Moeda 3 4 6 2 3 3" xfId="40490"/>
    <cellStyle name="Moeda 3 4 6 2 4" xfId="19077"/>
    <cellStyle name="Moeda 3 4 6 2 4 2" xfId="50372"/>
    <cellStyle name="Moeda 3 4 6 2 5" xfId="12489"/>
    <cellStyle name="Moeda 3 4 6 2 5 2" xfId="43784"/>
    <cellStyle name="Moeda 3 4 6 2 6" xfId="33902"/>
    <cellStyle name="Moeda 3 4 6 2 7" xfId="30607"/>
    <cellStyle name="Moeda 3 4 6 3" xfId="4254"/>
    <cellStyle name="Moeda 3 4 6 3 2" xfId="20724"/>
    <cellStyle name="Moeda 3 4 6 3 2 2" xfId="52019"/>
    <cellStyle name="Moeda 3 4 6 3 3" xfId="14136"/>
    <cellStyle name="Moeda 3 4 6 3 3 2" xfId="45431"/>
    <cellStyle name="Moeda 3 4 6 3 4" xfId="35549"/>
    <cellStyle name="Moeda 3 4 6 4" xfId="7548"/>
    <cellStyle name="Moeda 3 4 6 4 2" xfId="24018"/>
    <cellStyle name="Moeda 3 4 6 4 2 2" xfId="55313"/>
    <cellStyle name="Moeda 3 4 6 4 3" xfId="38843"/>
    <cellStyle name="Moeda 3 4 6 5" xfId="17430"/>
    <cellStyle name="Moeda 3 4 6 5 2" xfId="48725"/>
    <cellStyle name="Moeda 3 4 6 6" xfId="10842"/>
    <cellStyle name="Moeda 3 4 6 6 2" xfId="42137"/>
    <cellStyle name="Moeda 3 4 6 7" xfId="27313"/>
    <cellStyle name="Moeda 3 4 6 7 2" xfId="32254"/>
    <cellStyle name="Moeda 3 4 6 8" xfId="28960"/>
    <cellStyle name="Moeda 3 4 7" xfId="2593"/>
    <cellStyle name="Moeda 3 4 7 2" xfId="5888"/>
    <cellStyle name="Moeda 3 4 7 2 2" xfId="22358"/>
    <cellStyle name="Moeda 3 4 7 2 2 2" xfId="53653"/>
    <cellStyle name="Moeda 3 4 7 2 3" xfId="15770"/>
    <cellStyle name="Moeda 3 4 7 2 3 2" xfId="47065"/>
    <cellStyle name="Moeda 3 4 7 2 4" xfId="37183"/>
    <cellStyle name="Moeda 3 4 7 3" xfId="9182"/>
    <cellStyle name="Moeda 3 4 7 3 2" xfId="25652"/>
    <cellStyle name="Moeda 3 4 7 3 2 2" xfId="56947"/>
    <cellStyle name="Moeda 3 4 7 3 3" xfId="40477"/>
    <cellStyle name="Moeda 3 4 7 4" xfId="19064"/>
    <cellStyle name="Moeda 3 4 7 4 2" xfId="50359"/>
    <cellStyle name="Moeda 3 4 7 5" xfId="12476"/>
    <cellStyle name="Moeda 3 4 7 5 2" xfId="43771"/>
    <cellStyle name="Moeda 3 4 7 6" xfId="33889"/>
    <cellStyle name="Moeda 3 4 7 7" xfId="30594"/>
    <cellStyle name="Moeda 3 4 8" xfId="4241"/>
    <cellStyle name="Moeda 3 4 8 2" xfId="20711"/>
    <cellStyle name="Moeda 3 4 8 2 2" xfId="52006"/>
    <cellStyle name="Moeda 3 4 8 3" xfId="14123"/>
    <cellStyle name="Moeda 3 4 8 3 2" xfId="45418"/>
    <cellStyle name="Moeda 3 4 8 4" xfId="35536"/>
    <cellStyle name="Moeda 3 4 9" xfId="7535"/>
    <cellStyle name="Moeda 3 4 9 2" xfId="24005"/>
    <cellStyle name="Moeda 3 4 9 2 2" xfId="55300"/>
    <cellStyle name="Moeda 3 4 9 3" xfId="38830"/>
    <cellStyle name="Moeda 3 5" xfId="718"/>
    <cellStyle name="Moeda 3 5 10" xfId="17431"/>
    <cellStyle name="Moeda 3 5 10 2" xfId="48726"/>
    <cellStyle name="Moeda 3 5 11" xfId="10843"/>
    <cellStyle name="Moeda 3 5 11 2" xfId="42138"/>
    <cellStyle name="Moeda 3 5 12" xfId="27314"/>
    <cellStyle name="Moeda 3 5 12 2" xfId="32255"/>
    <cellStyle name="Moeda 3 5 13" xfId="28961"/>
    <cellStyle name="Moeda 3 5 2" xfId="719"/>
    <cellStyle name="Moeda 3 5 2 10" xfId="10844"/>
    <cellStyle name="Moeda 3 5 2 10 2" xfId="42139"/>
    <cellStyle name="Moeda 3 5 2 11" xfId="27315"/>
    <cellStyle name="Moeda 3 5 2 11 2" xfId="32256"/>
    <cellStyle name="Moeda 3 5 2 12" xfId="28962"/>
    <cellStyle name="Moeda 3 5 2 2" xfId="720"/>
    <cellStyle name="Moeda 3 5 2 2 2" xfId="721"/>
    <cellStyle name="Moeda 3 5 2 2 2 2" xfId="2610"/>
    <cellStyle name="Moeda 3 5 2 2 2 2 2" xfId="5905"/>
    <cellStyle name="Moeda 3 5 2 2 2 2 2 2" xfId="22375"/>
    <cellStyle name="Moeda 3 5 2 2 2 2 2 2 2" xfId="53670"/>
    <cellStyle name="Moeda 3 5 2 2 2 2 2 3" xfId="15787"/>
    <cellStyle name="Moeda 3 5 2 2 2 2 2 3 2" xfId="47082"/>
    <cellStyle name="Moeda 3 5 2 2 2 2 2 4" xfId="37200"/>
    <cellStyle name="Moeda 3 5 2 2 2 2 3" xfId="9199"/>
    <cellStyle name="Moeda 3 5 2 2 2 2 3 2" xfId="25669"/>
    <cellStyle name="Moeda 3 5 2 2 2 2 3 2 2" xfId="56964"/>
    <cellStyle name="Moeda 3 5 2 2 2 2 3 3" xfId="40494"/>
    <cellStyle name="Moeda 3 5 2 2 2 2 4" xfId="19081"/>
    <cellStyle name="Moeda 3 5 2 2 2 2 4 2" xfId="50376"/>
    <cellStyle name="Moeda 3 5 2 2 2 2 5" xfId="12493"/>
    <cellStyle name="Moeda 3 5 2 2 2 2 5 2" xfId="43788"/>
    <cellStyle name="Moeda 3 5 2 2 2 2 6" xfId="33906"/>
    <cellStyle name="Moeda 3 5 2 2 2 2 7" xfId="30611"/>
    <cellStyle name="Moeda 3 5 2 2 2 3" xfId="4258"/>
    <cellStyle name="Moeda 3 5 2 2 2 3 2" xfId="20728"/>
    <cellStyle name="Moeda 3 5 2 2 2 3 2 2" xfId="52023"/>
    <cellStyle name="Moeda 3 5 2 2 2 3 3" xfId="14140"/>
    <cellStyle name="Moeda 3 5 2 2 2 3 3 2" xfId="45435"/>
    <cellStyle name="Moeda 3 5 2 2 2 3 4" xfId="35553"/>
    <cellStyle name="Moeda 3 5 2 2 2 4" xfId="7552"/>
    <cellStyle name="Moeda 3 5 2 2 2 4 2" xfId="24022"/>
    <cellStyle name="Moeda 3 5 2 2 2 4 2 2" xfId="55317"/>
    <cellStyle name="Moeda 3 5 2 2 2 4 3" xfId="38847"/>
    <cellStyle name="Moeda 3 5 2 2 2 5" xfId="17434"/>
    <cellStyle name="Moeda 3 5 2 2 2 5 2" xfId="48729"/>
    <cellStyle name="Moeda 3 5 2 2 2 6" xfId="10846"/>
    <cellStyle name="Moeda 3 5 2 2 2 6 2" xfId="42141"/>
    <cellStyle name="Moeda 3 5 2 2 2 7" xfId="27317"/>
    <cellStyle name="Moeda 3 5 2 2 2 7 2" xfId="32258"/>
    <cellStyle name="Moeda 3 5 2 2 2 8" xfId="28964"/>
    <cellStyle name="Moeda 3 5 2 2 3" xfId="2609"/>
    <cellStyle name="Moeda 3 5 2 2 3 2" xfId="5904"/>
    <cellStyle name="Moeda 3 5 2 2 3 2 2" xfId="22374"/>
    <cellStyle name="Moeda 3 5 2 2 3 2 2 2" xfId="53669"/>
    <cellStyle name="Moeda 3 5 2 2 3 2 3" xfId="15786"/>
    <cellStyle name="Moeda 3 5 2 2 3 2 3 2" xfId="47081"/>
    <cellStyle name="Moeda 3 5 2 2 3 2 4" xfId="37199"/>
    <cellStyle name="Moeda 3 5 2 2 3 3" xfId="9198"/>
    <cellStyle name="Moeda 3 5 2 2 3 3 2" xfId="25668"/>
    <cellStyle name="Moeda 3 5 2 2 3 3 2 2" xfId="56963"/>
    <cellStyle name="Moeda 3 5 2 2 3 3 3" xfId="40493"/>
    <cellStyle name="Moeda 3 5 2 2 3 4" xfId="19080"/>
    <cellStyle name="Moeda 3 5 2 2 3 4 2" xfId="50375"/>
    <cellStyle name="Moeda 3 5 2 2 3 5" xfId="12492"/>
    <cellStyle name="Moeda 3 5 2 2 3 5 2" xfId="43787"/>
    <cellStyle name="Moeda 3 5 2 2 3 6" xfId="33905"/>
    <cellStyle name="Moeda 3 5 2 2 3 7" xfId="30610"/>
    <cellStyle name="Moeda 3 5 2 2 4" xfId="4257"/>
    <cellStyle name="Moeda 3 5 2 2 4 2" xfId="20727"/>
    <cellStyle name="Moeda 3 5 2 2 4 2 2" xfId="52022"/>
    <cellStyle name="Moeda 3 5 2 2 4 3" xfId="14139"/>
    <cellStyle name="Moeda 3 5 2 2 4 3 2" xfId="45434"/>
    <cellStyle name="Moeda 3 5 2 2 4 4" xfId="35552"/>
    <cellStyle name="Moeda 3 5 2 2 5" xfId="7551"/>
    <cellStyle name="Moeda 3 5 2 2 5 2" xfId="24021"/>
    <cellStyle name="Moeda 3 5 2 2 5 2 2" xfId="55316"/>
    <cellStyle name="Moeda 3 5 2 2 5 3" xfId="38846"/>
    <cellStyle name="Moeda 3 5 2 2 6" xfId="17433"/>
    <cellStyle name="Moeda 3 5 2 2 6 2" xfId="48728"/>
    <cellStyle name="Moeda 3 5 2 2 7" xfId="10845"/>
    <cellStyle name="Moeda 3 5 2 2 7 2" xfId="42140"/>
    <cellStyle name="Moeda 3 5 2 2 8" xfId="27316"/>
    <cellStyle name="Moeda 3 5 2 2 8 2" xfId="32257"/>
    <cellStyle name="Moeda 3 5 2 2 9" xfId="28963"/>
    <cellStyle name="Moeda 3 5 2 3" xfId="722"/>
    <cellStyle name="Moeda 3 5 2 3 2" xfId="723"/>
    <cellStyle name="Moeda 3 5 2 3 2 2" xfId="2612"/>
    <cellStyle name="Moeda 3 5 2 3 2 2 2" xfId="5907"/>
    <cellStyle name="Moeda 3 5 2 3 2 2 2 2" xfId="22377"/>
    <cellStyle name="Moeda 3 5 2 3 2 2 2 2 2" xfId="53672"/>
    <cellStyle name="Moeda 3 5 2 3 2 2 2 3" xfId="15789"/>
    <cellStyle name="Moeda 3 5 2 3 2 2 2 3 2" xfId="47084"/>
    <cellStyle name="Moeda 3 5 2 3 2 2 2 4" xfId="37202"/>
    <cellStyle name="Moeda 3 5 2 3 2 2 3" xfId="9201"/>
    <cellStyle name="Moeda 3 5 2 3 2 2 3 2" xfId="25671"/>
    <cellStyle name="Moeda 3 5 2 3 2 2 3 2 2" xfId="56966"/>
    <cellStyle name="Moeda 3 5 2 3 2 2 3 3" xfId="40496"/>
    <cellStyle name="Moeda 3 5 2 3 2 2 4" xfId="19083"/>
    <cellStyle name="Moeda 3 5 2 3 2 2 4 2" xfId="50378"/>
    <cellStyle name="Moeda 3 5 2 3 2 2 5" xfId="12495"/>
    <cellStyle name="Moeda 3 5 2 3 2 2 5 2" xfId="43790"/>
    <cellStyle name="Moeda 3 5 2 3 2 2 6" xfId="33908"/>
    <cellStyle name="Moeda 3 5 2 3 2 2 7" xfId="30613"/>
    <cellStyle name="Moeda 3 5 2 3 2 3" xfId="4260"/>
    <cellStyle name="Moeda 3 5 2 3 2 3 2" xfId="20730"/>
    <cellStyle name="Moeda 3 5 2 3 2 3 2 2" xfId="52025"/>
    <cellStyle name="Moeda 3 5 2 3 2 3 3" xfId="14142"/>
    <cellStyle name="Moeda 3 5 2 3 2 3 3 2" xfId="45437"/>
    <cellStyle name="Moeda 3 5 2 3 2 3 4" xfId="35555"/>
    <cellStyle name="Moeda 3 5 2 3 2 4" xfId="7554"/>
    <cellStyle name="Moeda 3 5 2 3 2 4 2" xfId="24024"/>
    <cellStyle name="Moeda 3 5 2 3 2 4 2 2" xfId="55319"/>
    <cellStyle name="Moeda 3 5 2 3 2 4 3" xfId="38849"/>
    <cellStyle name="Moeda 3 5 2 3 2 5" xfId="17436"/>
    <cellStyle name="Moeda 3 5 2 3 2 5 2" xfId="48731"/>
    <cellStyle name="Moeda 3 5 2 3 2 6" xfId="10848"/>
    <cellStyle name="Moeda 3 5 2 3 2 6 2" xfId="42143"/>
    <cellStyle name="Moeda 3 5 2 3 2 7" xfId="27319"/>
    <cellStyle name="Moeda 3 5 2 3 2 7 2" xfId="32260"/>
    <cellStyle name="Moeda 3 5 2 3 2 8" xfId="28966"/>
    <cellStyle name="Moeda 3 5 2 3 3" xfId="2611"/>
    <cellStyle name="Moeda 3 5 2 3 3 2" xfId="5906"/>
    <cellStyle name="Moeda 3 5 2 3 3 2 2" xfId="22376"/>
    <cellStyle name="Moeda 3 5 2 3 3 2 2 2" xfId="53671"/>
    <cellStyle name="Moeda 3 5 2 3 3 2 3" xfId="15788"/>
    <cellStyle name="Moeda 3 5 2 3 3 2 3 2" xfId="47083"/>
    <cellStyle name="Moeda 3 5 2 3 3 2 4" xfId="37201"/>
    <cellStyle name="Moeda 3 5 2 3 3 3" xfId="9200"/>
    <cellStyle name="Moeda 3 5 2 3 3 3 2" xfId="25670"/>
    <cellStyle name="Moeda 3 5 2 3 3 3 2 2" xfId="56965"/>
    <cellStyle name="Moeda 3 5 2 3 3 3 3" xfId="40495"/>
    <cellStyle name="Moeda 3 5 2 3 3 4" xfId="19082"/>
    <cellStyle name="Moeda 3 5 2 3 3 4 2" xfId="50377"/>
    <cellStyle name="Moeda 3 5 2 3 3 5" xfId="12494"/>
    <cellStyle name="Moeda 3 5 2 3 3 5 2" xfId="43789"/>
    <cellStyle name="Moeda 3 5 2 3 3 6" xfId="33907"/>
    <cellStyle name="Moeda 3 5 2 3 3 7" xfId="30612"/>
    <cellStyle name="Moeda 3 5 2 3 4" xfId="4259"/>
    <cellStyle name="Moeda 3 5 2 3 4 2" xfId="20729"/>
    <cellStyle name="Moeda 3 5 2 3 4 2 2" xfId="52024"/>
    <cellStyle name="Moeda 3 5 2 3 4 3" xfId="14141"/>
    <cellStyle name="Moeda 3 5 2 3 4 3 2" xfId="45436"/>
    <cellStyle name="Moeda 3 5 2 3 4 4" xfId="35554"/>
    <cellStyle name="Moeda 3 5 2 3 5" xfId="7553"/>
    <cellStyle name="Moeda 3 5 2 3 5 2" xfId="24023"/>
    <cellStyle name="Moeda 3 5 2 3 5 2 2" xfId="55318"/>
    <cellStyle name="Moeda 3 5 2 3 5 3" xfId="38848"/>
    <cellStyle name="Moeda 3 5 2 3 6" xfId="17435"/>
    <cellStyle name="Moeda 3 5 2 3 6 2" xfId="48730"/>
    <cellStyle name="Moeda 3 5 2 3 7" xfId="10847"/>
    <cellStyle name="Moeda 3 5 2 3 7 2" xfId="42142"/>
    <cellStyle name="Moeda 3 5 2 3 8" xfId="27318"/>
    <cellStyle name="Moeda 3 5 2 3 8 2" xfId="32259"/>
    <cellStyle name="Moeda 3 5 2 3 9" xfId="28965"/>
    <cellStyle name="Moeda 3 5 2 4" xfId="724"/>
    <cellStyle name="Moeda 3 5 2 4 2" xfId="2613"/>
    <cellStyle name="Moeda 3 5 2 4 2 2" xfId="5908"/>
    <cellStyle name="Moeda 3 5 2 4 2 2 2" xfId="22378"/>
    <cellStyle name="Moeda 3 5 2 4 2 2 2 2" xfId="53673"/>
    <cellStyle name="Moeda 3 5 2 4 2 2 3" xfId="15790"/>
    <cellStyle name="Moeda 3 5 2 4 2 2 3 2" xfId="47085"/>
    <cellStyle name="Moeda 3 5 2 4 2 2 4" xfId="37203"/>
    <cellStyle name="Moeda 3 5 2 4 2 3" xfId="9202"/>
    <cellStyle name="Moeda 3 5 2 4 2 3 2" xfId="25672"/>
    <cellStyle name="Moeda 3 5 2 4 2 3 2 2" xfId="56967"/>
    <cellStyle name="Moeda 3 5 2 4 2 3 3" xfId="40497"/>
    <cellStyle name="Moeda 3 5 2 4 2 4" xfId="19084"/>
    <cellStyle name="Moeda 3 5 2 4 2 4 2" xfId="50379"/>
    <cellStyle name="Moeda 3 5 2 4 2 5" xfId="12496"/>
    <cellStyle name="Moeda 3 5 2 4 2 5 2" xfId="43791"/>
    <cellStyle name="Moeda 3 5 2 4 2 6" xfId="33909"/>
    <cellStyle name="Moeda 3 5 2 4 2 7" xfId="30614"/>
    <cellStyle name="Moeda 3 5 2 4 3" xfId="4261"/>
    <cellStyle name="Moeda 3 5 2 4 3 2" xfId="20731"/>
    <cellStyle name="Moeda 3 5 2 4 3 2 2" xfId="52026"/>
    <cellStyle name="Moeda 3 5 2 4 3 3" xfId="14143"/>
    <cellStyle name="Moeda 3 5 2 4 3 3 2" xfId="45438"/>
    <cellStyle name="Moeda 3 5 2 4 3 4" xfId="35556"/>
    <cellStyle name="Moeda 3 5 2 4 4" xfId="7555"/>
    <cellStyle name="Moeda 3 5 2 4 4 2" xfId="24025"/>
    <cellStyle name="Moeda 3 5 2 4 4 2 2" xfId="55320"/>
    <cellStyle name="Moeda 3 5 2 4 4 3" xfId="38850"/>
    <cellStyle name="Moeda 3 5 2 4 5" xfId="17437"/>
    <cellStyle name="Moeda 3 5 2 4 5 2" xfId="48732"/>
    <cellStyle name="Moeda 3 5 2 4 6" xfId="10849"/>
    <cellStyle name="Moeda 3 5 2 4 6 2" xfId="42144"/>
    <cellStyle name="Moeda 3 5 2 4 7" xfId="27320"/>
    <cellStyle name="Moeda 3 5 2 4 7 2" xfId="32261"/>
    <cellStyle name="Moeda 3 5 2 4 8" xfId="28967"/>
    <cellStyle name="Moeda 3 5 2 5" xfId="725"/>
    <cellStyle name="Moeda 3 5 2 5 2" xfId="2614"/>
    <cellStyle name="Moeda 3 5 2 5 2 2" xfId="5909"/>
    <cellStyle name="Moeda 3 5 2 5 2 2 2" xfId="22379"/>
    <cellStyle name="Moeda 3 5 2 5 2 2 2 2" xfId="53674"/>
    <cellStyle name="Moeda 3 5 2 5 2 2 3" xfId="15791"/>
    <cellStyle name="Moeda 3 5 2 5 2 2 3 2" xfId="47086"/>
    <cellStyle name="Moeda 3 5 2 5 2 2 4" xfId="37204"/>
    <cellStyle name="Moeda 3 5 2 5 2 3" xfId="9203"/>
    <cellStyle name="Moeda 3 5 2 5 2 3 2" xfId="25673"/>
    <cellStyle name="Moeda 3 5 2 5 2 3 2 2" xfId="56968"/>
    <cellStyle name="Moeda 3 5 2 5 2 3 3" xfId="40498"/>
    <cellStyle name="Moeda 3 5 2 5 2 4" xfId="19085"/>
    <cellStyle name="Moeda 3 5 2 5 2 4 2" xfId="50380"/>
    <cellStyle name="Moeda 3 5 2 5 2 5" xfId="12497"/>
    <cellStyle name="Moeda 3 5 2 5 2 5 2" xfId="43792"/>
    <cellStyle name="Moeda 3 5 2 5 2 6" xfId="33910"/>
    <cellStyle name="Moeda 3 5 2 5 2 7" xfId="30615"/>
    <cellStyle name="Moeda 3 5 2 5 3" xfId="4262"/>
    <cellStyle name="Moeda 3 5 2 5 3 2" xfId="20732"/>
    <cellStyle name="Moeda 3 5 2 5 3 2 2" xfId="52027"/>
    <cellStyle name="Moeda 3 5 2 5 3 3" xfId="14144"/>
    <cellStyle name="Moeda 3 5 2 5 3 3 2" xfId="45439"/>
    <cellStyle name="Moeda 3 5 2 5 3 4" xfId="35557"/>
    <cellStyle name="Moeda 3 5 2 5 4" xfId="7556"/>
    <cellStyle name="Moeda 3 5 2 5 4 2" xfId="24026"/>
    <cellStyle name="Moeda 3 5 2 5 4 2 2" xfId="55321"/>
    <cellStyle name="Moeda 3 5 2 5 4 3" xfId="38851"/>
    <cellStyle name="Moeda 3 5 2 5 5" xfId="17438"/>
    <cellStyle name="Moeda 3 5 2 5 5 2" xfId="48733"/>
    <cellStyle name="Moeda 3 5 2 5 6" xfId="10850"/>
    <cellStyle name="Moeda 3 5 2 5 6 2" xfId="42145"/>
    <cellStyle name="Moeda 3 5 2 5 7" xfId="27321"/>
    <cellStyle name="Moeda 3 5 2 5 7 2" xfId="32262"/>
    <cellStyle name="Moeda 3 5 2 5 8" xfId="28968"/>
    <cellStyle name="Moeda 3 5 2 6" xfId="2608"/>
    <cellStyle name="Moeda 3 5 2 6 2" xfId="5903"/>
    <cellStyle name="Moeda 3 5 2 6 2 2" xfId="22373"/>
    <cellStyle name="Moeda 3 5 2 6 2 2 2" xfId="53668"/>
    <cellStyle name="Moeda 3 5 2 6 2 3" xfId="15785"/>
    <cellStyle name="Moeda 3 5 2 6 2 3 2" xfId="47080"/>
    <cellStyle name="Moeda 3 5 2 6 2 4" xfId="37198"/>
    <cellStyle name="Moeda 3 5 2 6 3" xfId="9197"/>
    <cellStyle name="Moeda 3 5 2 6 3 2" xfId="25667"/>
    <cellStyle name="Moeda 3 5 2 6 3 2 2" xfId="56962"/>
    <cellStyle name="Moeda 3 5 2 6 3 3" xfId="40492"/>
    <cellStyle name="Moeda 3 5 2 6 4" xfId="19079"/>
    <cellStyle name="Moeda 3 5 2 6 4 2" xfId="50374"/>
    <cellStyle name="Moeda 3 5 2 6 5" xfId="12491"/>
    <cellStyle name="Moeda 3 5 2 6 5 2" xfId="43786"/>
    <cellStyle name="Moeda 3 5 2 6 6" xfId="33904"/>
    <cellStyle name="Moeda 3 5 2 6 7" xfId="30609"/>
    <cellStyle name="Moeda 3 5 2 7" xfId="4256"/>
    <cellStyle name="Moeda 3 5 2 7 2" xfId="20726"/>
    <cellStyle name="Moeda 3 5 2 7 2 2" xfId="52021"/>
    <cellStyle name="Moeda 3 5 2 7 3" xfId="14138"/>
    <cellStyle name="Moeda 3 5 2 7 3 2" xfId="45433"/>
    <cellStyle name="Moeda 3 5 2 7 4" xfId="35551"/>
    <cellStyle name="Moeda 3 5 2 8" xfId="7550"/>
    <cellStyle name="Moeda 3 5 2 8 2" xfId="24020"/>
    <cellStyle name="Moeda 3 5 2 8 2 2" xfId="55315"/>
    <cellStyle name="Moeda 3 5 2 8 3" xfId="38845"/>
    <cellStyle name="Moeda 3 5 2 9" xfId="17432"/>
    <cellStyle name="Moeda 3 5 2 9 2" xfId="48727"/>
    <cellStyle name="Moeda 3 5 3" xfId="726"/>
    <cellStyle name="Moeda 3 5 3 2" xfId="727"/>
    <cellStyle name="Moeda 3 5 3 2 2" xfId="2616"/>
    <cellStyle name="Moeda 3 5 3 2 2 2" xfId="5911"/>
    <cellStyle name="Moeda 3 5 3 2 2 2 2" xfId="22381"/>
    <cellStyle name="Moeda 3 5 3 2 2 2 2 2" xfId="53676"/>
    <cellStyle name="Moeda 3 5 3 2 2 2 3" xfId="15793"/>
    <cellStyle name="Moeda 3 5 3 2 2 2 3 2" xfId="47088"/>
    <cellStyle name="Moeda 3 5 3 2 2 2 4" xfId="37206"/>
    <cellStyle name="Moeda 3 5 3 2 2 3" xfId="9205"/>
    <cellStyle name="Moeda 3 5 3 2 2 3 2" xfId="25675"/>
    <cellStyle name="Moeda 3 5 3 2 2 3 2 2" xfId="56970"/>
    <cellStyle name="Moeda 3 5 3 2 2 3 3" xfId="40500"/>
    <cellStyle name="Moeda 3 5 3 2 2 4" xfId="19087"/>
    <cellStyle name="Moeda 3 5 3 2 2 4 2" xfId="50382"/>
    <cellStyle name="Moeda 3 5 3 2 2 5" xfId="12499"/>
    <cellStyle name="Moeda 3 5 3 2 2 5 2" xfId="43794"/>
    <cellStyle name="Moeda 3 5 3 2 2 6" xfId="33912"/>
    <cellStyle name="Moeda 3 5 3 2 2 7" xfId="30617"/>
    <cellStyle name="Moeda 3 5 3 2 3" xfId="4264"/>
    <cellStyle name="Moeda 3 5 3 2 3 2" xfId="20734"/>
    <cellStyle name="Moeda 3 5 3 2 3 2 2" xfId="52029"/>
    <cellStyle name="Moeda 3 5 3 2 3 3" xfId="14146"/>
    <cellStyle name="Moeda 3 5 3 2 3 3 2" xfId="45441"/>
    <cellStyle name="Moeda 3 5 3 2 3 4" xfId="35559"/>
    <cellStyle name="Moeda 3 5 3 2 4" xfId="7558"/>
    <cellStyle name="Moeda 3 5 3 2 4 2" xfId="24028"/>
    <cellStyle name="Moeda 3 5 3 2 4 2 2" xfId="55323"/>
    <cellStyle name="Moeda 3 5 3 2 4 3" xfId="38853"/>
    <cellStyle name="Moeda 3 5 3 2 5" xfId="17440"/>
    <cellStyle name="Moeda 3 5 3 2 5 2" xfId="48735"/>
    <cellStyle name="Moeda 3 5 3 2 6" xfId="10852"/>
    <cellStyle name="Moeda 3 5 3 2 6 2" xfId="42147"/>
    <cellStyle name="Moeda 3 5 3 2 7" xfId="27323"/>
    <cellStyle name="Moeda 3 5 3 2 7 2" xfId="32264"/>
    <cellStyle name="Moeda 3 5 3 2 8" xfId="28970"/>
    <cellStyle name="Moeda 3 5 3 3" xfId="2615"/>
    <cellStyle name="Moeda 3 5 3 3 2" xfId="5910"/>
    <cellStyle name="Moeda 3 5 3 3 2 2" xfId="22380"/>
    <cellStyle name="Moeda 3 5 3 3 2 2 2" xfId="53675"/>
    <cellStyle name="Moeda 3 5 3 3 2 3" xfId="15792"/>
    <cellStyle name="Moeda 3 5 3 3 2 3 2" xfId="47087"/>
    <cellStyle name="Moeda 3 5 3 3 2 4" xfId="37205"/>
    <cellStyle name="Moeda 3 5 3 3 3" xfId="9204"/>
    <cellStyle name="Moeda 3 5 3 3 3 2" xfId="25674"/>
    <cellStyle name="Moeda 3 5 3 3 3 2 2" xfId="56969"/>
    <cellStyle name="Moeda 3 5 3 3 3 3" xfId="40499"/>
    <cellStyle name="Moeda 3 5 3 3 4" xfId="19086"/>
    <cellStyle name="Moeda 3 5 3 3 4 2" xfId="50381"/>
    <cellStyle name="Moeda 3 5 3 3 5" xfId="12498"/>
    <cellStyle name="Moeda 3 5 3 3 5 2" xfId="43793"/>
    <cellStyle name="Moeda 3 5 3 3 6" xfId="33911"/>
    <cellStyle name="Moeda 3 5 3 3 7" xfId="30616"/>
    <cellStyle name="Moeda 3 5 3 4" xfId="4263"/>
    <cellStyle name="Moeda 3 5 3 4 2" xfId="20733"/>
    <cellStyle name="Moeda 3 5 3 4 2 2" xfId="52028"/>
    <cellStyle name="Moeda 3 5 3 4 3" xfId="14145"/>
    <cellStyle name="Moeda 3 5 3 4 3 2" xfId="45440"/>
    <cellStyle name="Moeda 3 5 3 4 4" xfId="35558"/>
    <cellStyle name="Moeda 3 5 3 5" xfId="7557"/>
    <cellStyle name="Moeda 3 5 3 5 2" xfId="24027"/>
    <cellStyle name="Moeda 3 5 3 5 2 2" xfId="55322"/>
    <cellStyle name="Moeda 3 5 3 5 3" xfId="38852"/>
    <cellStyle name="Moeda 3 5 3 6" xfId="17439"/>
    <cellStyle name="Moeda 3 5 3 6 2" xfId="48734"/>
    <cellStyle name="Moeda 3 5 3 7" xfId="10851"/>
    <cellStyle name="Moeda 3 5 3 7 2" xfId="42146"/>
    <cellStyle name="Moeda 3 5 3 8" xfId="27322"/>
    <cellStyle name="Moeda 3 5 3 8 2" xfId="32263"/>
    <cellStyle name="Moeda 3 5 3 9" xfId="28969"/>
    <cellStyle name="Moeda 3 5 4" xfId="728"/>
    <cellStyle name="Moeda 3 5 4 2" xfId="729"/>
    <cellStyle name="Moeda 3 5 4 2 2" xfId="2618"/>
    <cellStyle name="Moeda 3 5 4 2 2 2" xfId="5913"/>
    <cellStyle name="Moeda 3 5 4 2 2 2 2" xfId="22383"/>
    <cellStyle name="Moeda 3 5 4 2 2 2 2 2" xfId="53678"/>
    <cellStyle name="Moeda 3 5 4 2 2 2 3" xfId="15795"/>
    <cellStyle name="Moeda 3 5 4 2 2 2 3 2" xfId="47090"/>
    <cellStyle name="Moeda 3 5 4 2 2 2 4" xfId="37208"/>
    <cellStyle name="Moeda 3 5 4 2 2 3" xfId="9207"/>
    <cellStyle name="Moeda 3 5 4 2 2 3 2" xfId="25677"/>
    <cellStyle name="Moeda 3 5 4 2 2 3 2 2" xfId="56972"/>
    <cellStyle name="Moeda 3 5 4 2 2 3 3" xfId="40502"/>
    <cellStyle name="Moeda 3 5 4 2 2 4" xfId="19089"/>
    <cellStyle name="Moeda 3 5 4 2 2 4 2" xfId="50384"/>
    <cellStyle name="Moeda 3 5 4 2 2 5" xfId="12501"/>
    <cellStyle name="Moeda 3 5 4 2 2 5 2" xfId="43796"/>
    <cellStyle name="Moeda 3 5 4 2 2 6" xfId="33914"/>
    <cellStyle name="Moeda 3 5 4 2 2 7" xfId="30619"/>
    <cellStyle name="Moeda 3 5 4 2 3" xfId="4266"/>
    <cellStyle name="Moeda 3 5 4 2 3 2" xfId="20736"/>
    <cellStyle name="Moeda 3 5 4 2 3 2 2" xfId="52031"/>
    <cellStyle name="Moeda 3 5 4 2 3 3" xfId="14148"/>
    <cellStyle name="Moeda 3 5 4 2 3 3 2" xfId="45443"/>
    <cellStyle name="Moeda 3 5 4 2 3 4" xfId="35561"/>
    <cellStyle name="Moeda 3 5 4 2 4" xfId="7560"/>
    <cellStyle name="Moeda 3 5 4 2 4 2" xfId="24030"/>
    <cellStyle name="Moeda 3 5 4 2 4 2 2" xfId="55325"/>
    <cellStyle name="Moeda 3 5 4 2 4 3" xfId="38855"/>
    <cellStyle name="Moeda 3 5 4 2 5" xfId="17442"/>
    <cellStyle name="Moeda 3 5 4 2 5 2" xfId="48737"/>
    <cellStyle name="Moeda 3 5 4 2 6" xfId="10854"/>
    <cellStyle name="Moeda 3 5 4 2 6 2" xfId="42149"/>
    <cellStyle name="Moeda 3 5 4 2 7" xfId="27325"/>
    <cellStyle name="Moeda 3 5 4 2 7 2" xfId="32266"/>
    <cellStyle name="Moeda 3 5 4 2 8" xfId="28972"/>
    <cellStyle name="Moeda 3 5 4 3" xfId="2617"/>
    <cellStyle name="Moeda 3 5 4 3 2" xfId="5912"/>
    <cellStyle name="Moeda 3 5 4 3 2 2" xfId="22382"/>
    <cellStyle name="Moeda 3 5 4 3 2 2 2" xfId="53677"/>
    <cellStyle name="Moeda 3 5 4 3 2 3" xfId="15794"/>
    <cellStyle name="Moeda 3 5 4 3 2 3 2" xfId="47089"/>
    <cellStyle name="Moeda 3 5 4 3 2 4" xfId="37207"/>
    <cellStyle name="Moeda 3 5 4 3 3" xfId="9206"/>
    <cellStyle name="Moeda 3 5 4 3 3 2" xfId="25676"/>
    <cellStyle name="Moeda 3 5 4 3 3 2 2" xfId="56971"/>
    <cellStyle name="Moeda 3 5 4 3 3 3" xfId="40501"/>
    <cellStyle name="Moeda 3 5 4 3 4" xfId="19088"/>
    <cellStyle name="Moeda 3 5 4 3 4 2" xfId="50383"/>
    <cellStyle name="Moeda 3 5 4 3 5" xfId="12500"/>
    <cellStyle name="Moeda 3 5 4 3 5 2" xfId="43795"/>
    <cellStyle name="Moeda 3 5 4 3 6" xfId="33913"/>
    <cellStyle name="Moeda 3 5 4 3 7" xfId="30618"/>
    <cellStyle name="Moeda 3 5 4 4" xfId="4265"/>
    <cellStyle name="Moeda 3 5 4 4 2" xfId="20735"/>
    <cellStyle name="Moeda 3 5 4 4 2 2" xfId="52030"/>
    <cellStyle name="Moeda 3 5 4 4 3" xfId="14147"/>
    <cellStyle name="Moeda 3 5 4 4 3 2" xfId="45442"/>
    <cellStyle name="Moeda 3 5 4 4 4" xfId="35560"/>
    <cellStyle name="Moeda 3 5 4 5" xfId="7559"/>
    <cellStyle name="Moeda 3 5 4 5 2" xfId="24029"/>
    <cellStyle name="Moeda 3 5 4 5 2 2" xfId="55324"/>
    <cellStyle name="Moeda 3 5 4 5 3" xfId="38854"/>
    <cellStyle name="Moeda 3 5 4 6" xfId="17441"/>
    <cellStyle name="Moeda 3 5 4 6 2" xfId="48736"/>
    <cellStyle name="Moeda 3 5 4 7" xfId="10853"/>
    <cellStyle name="Moeda 3 5 4 7 2" xfId="42148"/>
    <cellStyle name="Moeda 3 5 4 8" xfId="27324"/>
    <cellStyle name="Moeda 3 5 4 8 2" xfId="32265"/>
    <cellStyle name="Moeda 3 5 4 9" xfId="28971"/>
    <cellStyle name="Moeda 3 5 5" xfId="730"/>
    <cellStyle name="Moeda 3 5 5 2" xfId="2619"/>
    <cellStyle name="Moeda 3 5 5 2 2" xfId="5914"/>
    <cellStyle name="Moeda 3 5 5 2 2 2" xfId="22384"/>
    <cellStyle name="Moeda 3 5 5 2 2 2 2" xfId="53679"/>
    <cellStyle name="Moeda 3 5 5 2 2 3" xfId="15796"/>
    <cellStyle name="Moeda 3 5 5 2 2 3 2" xfId="47091"/>
    <cellStyle name="Moeda 3 5 5 2 2 4" xfId="37209"/>
    <cellStyle name="Moeda 3 5 5 2 3" xfId="9208"/>
    <cellStyle name="Moeda 3 5 5 2 3 2" xfId="25678"/>
    <cellStyle name="Moeda 3 5 5 2 3 2 2" xfId="56973"/>
    <cellStyle name="Moeda 3 5 5 2 3 3" xfId="40503"/>
    <cellStyle name="Moeda 3 5 5 2 4" xfId="19090"/>
    <cellStyle name="Moeda 3 5 5 2 4 2" xfId="50385"/>
    <cellStyle name="Moeda 3 5 5 2 5" xfId="12502"/>
    <cellStyle name="Moeda 3 5 5 2 5 2" xfId="43797"/>
    <cellStyle name="Moeda 3 5 5 2 6" xfId="33915"/>
    <cellStyle name="Moeda 3 5 5 2 7" xfId="30620"/>
    <cellStyle name="Moeda 3 5 5 3" xfId="4267"/>
    <cellStyle name="Moeda 3 5 5 3 2" xfId="20737"/>
    <cellStyle name="Moeda 3 5 5 3 2 2" xfId="52032"/>
    <cellStyle name="Moeda 3 5 5 3 3" xfId="14149"/>
    <cellStyle name="Moeda 3 5 5 3 3 2" xfId="45444"/>
    <cellStyle name="Moeda 3 5 5 3 4" xfId="35562"/>
    <cellStyle name="Moeda 3 5 5 4" xfId="7561"/>
    <cellStyle name="Moeda 3 5 5 4 2" xfId="24031"/>
    <cellStyle name="Moeda 3 5 5 4 2 2" xfId="55326"/>
    <cellStyle name="Moeda 3 5 5 4 3" xfId="38856"/>
    <cellStyle name="Moeda 3 5 5 5" xfId="17443"/>
    <cellStyle name="Moeda 3 5 5 5 2" xfId="48738"/>
    <cellStyle name="Moeda 3 5 5 6" xfId="10855"/>
    <cellStyle name="Moeda 3 5 5 6 2" xfId="42150"/>
    <cellStyle name="Moeda 3 5 5 7" xfId="27326"/>
    <cellStyle name="Moeda 3 5 5 7 2" xfId="32267"/>
    <cellStyle name="Moeda 3 5 5 8" xfId="28973"/>
    <cellStyle name="Moeda 3 5 6" xfId="731"/>
    <cellStyle name="Moeda 3 5 6 2" xfId="2620"/>
    <cellStyle name="Moeda 3 5 6 2 2" xfId="5915"/>
    <cellStyle name="Moeda 3 5 6 2 2 2" xfId="22385"/>
    <cellStyle name="Moeda 3 5 6 2 2 2 2" xfId="53680"/>
    <cellStyle name="Moeda 3 5 6 2 2 3" xfId="15797"/>
    <cellStyle name="Moeda 3 5 6 2 2 3 2" xfId="47092"/>
    <cellStyle name="Moeda 3 5 6 2 2 4" xfId="37210"/>
    <cellStyle name="Moeda 3 5 6 2 3" xfId="9209"/>
    <cellStyle name="Moeda 3 5 6 2 3 2" xfId="25679"/>
    <cellStyle name="Moeda 3 5 6 2 3 2 2" xfId="56974"/>
    <cellStyle name="Moeda 3 5 6 2 3 3" xfId="40504"/>
    <cellStyle name="Moeda 3 5 6 2 4" xfId="19091"/>
    <cellStyle name="Moeda 3 5 6 2 4 2" xfId="50386"/>
    <cellStyle name="Moeda 3 5 6 2 5" xfId="12503"/>
    <cellStyle name="Moeda 3 5 6 2 5 2" xfId="43798"/>
    <cellStyle name="Moeda 3 5 6 2 6" xfId="33916"/>
    <cellStyle name="Moeda 3 5 6 2 7" xfId="30621"/>
    <cellStyle name="Moeda 3 5 6 3" xfId="4268"/>
    <cellStyle name="Moeda 3 5 6 3 2" xfId="20738"/>
    <cellStyle name="Moeda 3 5 6 3 2 2" xfId="52033"/>
    <cellStyle name="Moeda 3 5 6 3 3" xfId="14150"/>
    <cellStyle name="Moeda 3 5 6 3 3 2" xfId="45445"/>
    <cellStyle name="Moeda 3 5 6 3 4" xfId="35563"/>
    <cellStyle name="Moeda 3 5 6 4" xfId="7562"/>
    <cellStyle name="Moeda 3 5 6 4 2" xfId="24032"/>
    <cellStyle name="Moeda 3 5 6 4 2 2" xfId="55327"/>
    <cellStyle name="Moeda 3 5 6 4 3" xfId="38857"/>
    <cellStyle name="Moeda 3 5 6 5" xfId="17444"/>
    <cellStyle name="Moeda 3 5 6 5 2" xfId="48739"/>
    <cellStyle name="Moeda 3 5 6 6" xfId="10856"/>
    <cellStyle name="Moeda 3 5 6 6 2" xfId="42151"/>
    <cellStyle name="Moeda 3 5 6 7" xfId="27327"/>
    <cellStyle name="Moeda 3 5 6 7 2" xfId="32268"/>
    <cellStyle name="Moeda 3 5 6 8" xfId="28974"/>
    <cellStyle name="Moeda 3 5 7" xfId="2607"/>
    <cellStyle name="Moeda 3 5 7 2" xfId="5902"/>
    <cellStyle name="Moeda 3 5 7 2 2" xfId="22372"/>
    <cellStyle name="Moeda 3 5 7 2 2 2" xfId="53667"/>
    <cellStyle name="Moeda 3 5 7 2 3" xfId="15784"/>
    <cellStyle name="Moeda 3 5 7 2 3 2" xfId="47079"/>
    <cellStyle name="Moeda 3 5 7 2 4" xfId="37197"/>
    <cellStyle name="Moeda 3 5 7 3" xfId="9196"/>
    <cellStyle name="Moeda 3 5 7 3 2" xfId="25666"/>
    <cellStyle name="Moeda 3 5 7 3 2 2" xfId="56961"/>
    <cellStyle name="Moeda 3 5 7 3 3" xfId="40491"/>
    <cellStyle name="Moeda 3 5 7 4" xfId="19078"/>
    <cellStyle name="Moeda 3 5 7 4 2" xfId="50373"/>
    <cellStyle name="Moeda 3 5 7 5" xfId="12490"/>
    <cellStyle name="Moeda 3 5 7 5 2" xfId="43785"/>
    <cellStyle name="Moeda 3 5 7 6" xfId="33903"/>
    <cellStyle name="Moeda 3 5 7 7" xfId="30608"/>
    <cellStyle name="Moeda 3 5 8" xfId="4255"/>
    <cellStyle name="Moeda 3 5 8 2" xfId="20725"/>
    <cellStyle name="Moeda 3 5 8 2 2" xfId="52020"/>
    <cellStyle name="Moeda 3 5 8 3" xfId="14137"/>
    <cellStyle name="Moeda 3 5 8 3 2" xfId="45432"/>
    <cellStyle name="Moeda 3 5 8 4" xfId="35550"/>
    <cellStyle name="Moeda 3 5 9" xfId="7549"/>
    <cellStyle name="Moeda 3 5 9 2" xfId="24019"/>
    <cellStyle name="Moeda 3 5 9 2 2" xfId="55314"/>
    <cellStyle name="Moeda 3 5 9 3" xfId="38844"/>
    <cellStyle name="Moeda 3 6" xfId="732"/>
    <cellStyle name="Moeda 3 6 10" xfId="10857"/>
    <cellStyle name="Moeda 3 6 10 2" xfId="42152"/>
    <cellStyle name="Moeda 3 6 11" xfId="27328"/>
    <cellStyle name="Moeda 3 6 11 2" xfId="32269"/>
    <cellStyle name="Moeda 3 6 12" xfId="28975"/>
    <cellStyle name="Moeda 3 6 2" xfId="733"/>
    <cellStyle name="Moeda 3 6 2 2" xfId="734"/>
    <cellStyle name="Moeda 3 6 2 2 2" xfId="2623"/>
    <cellStyle name="Moeda 3 6 2 2 2 2" xfId="5918"/>
    <cellStyle name="Moeda 3 6 2 2 2 2 2" xfId="22388"/>
    <cellStyle name="Moeda 3 6 2 2 2 2 2 2" xfId="53683"/>
    <cellStyle name="Moeda 3 6 2 2 2 2 3" xfId="15800"/>
    <cellStyle name="Moeda 3 6 2 2 2 2 3 2" xfId="47095"/>
    <cellStyle name="Moeda 3 6 2 2 2 2 4" xfId="37213"/>
    <cellStyle name="Moeda 3 6 2 2 2 3" xfId="9212"/>
    <cellStyle name="Moeda 3 6 2 2 2 3 2" xfId="25682"/>
    <cellStyle name="Moeda 3 6 2 2 2 3 2 2" xfId="56977"/>
    <cellStyle name="Moeda 3 6 2 2 2 3 3" xfId="40507"/>
    <cellStyle name="Moeda 3 6 2 2 2 4" xfId="19094"/>
    <cellStyle name="Moeda 3 6 2 2 2 4 2" xfId="50389"/>
    <cellStyle name="Moeda 3 6 2 2 2 5" xfId="12506"/>
    <cellStyle name="Moeda 3 6 2 2 2 5 2" xfId="43801"/>
    <cellStyle name="Moeda 3 6 2 2 2 6" xfId="33919"/>
    <cellStyle name="Moeda 3 6 2 2 2 7" xfId="30624"/>
    <cellStyle name="Moeda 3 6 2 2 3" xfId="4271"/>
    <cellStyle name="Moeda 3 6 2 2 3 2" xfId="20741"/>
    <cellStyle name="Moeda 3 6 2 2 3 2 2" xfId="52036"/>
    <cellStyle name="Moeda 3 6 2 2 3 3" xfId="14153"/>
    <cellStyle name="Moeda 3 6 2 2 3 3 2" xfId="45448"/>
    <cellStyle name="Moeda 3 6 2 2 3 4" xfId="35566"/>
    <cellStyle name="Moeda 3 6 2 2 4" xfId="7565"/>
    <cellStyle name="Moeda 3 6 2 2 4 2" xfId="24035"/>
    <cellStyle name="Moeda 3 6 2 2 4 2 2" xfId="55330"/>
    <cellStyle name="Moeda 3 6 2 2 4 3" xfId="38860"/>
    <cellStyle name="Moeda 3 6 2 2 5" xfId="17447"/>
    <cellStyle name="Moeda 3 6 2 2 5 2" xfId="48742"/>
    <cellStyle name="Moeda 3 6 2 2 6" xfId="10859"/>
    <cellStyle name="Moeda 3 6 2 2 6 2" xfId="42154"/>
    <cellStyle name="Moeda 3 6 2 2 7" xfId="27330"/>
    <cellStyle name="Moeda 3 6 2 2 7 2" xfId="32271"/>
    <cellStyle name="Moeda 3 6 2 2 8" xfId="28977"/>
    <cellStyle name="Moeda 3 6 2 3" xfId="2622"/>
    <cellStyle name="Moeda 3 6 2 3 2" xfId="5917"/>
    <cellStyle name="Moeda 3 6 2 3 2 2" xfId="22387"/>
    <cellStyle name="Moeda 3 6 2 3 2 2 2" xfId="53682"/>
    <cellStyle name="Moeda 3 6 2 3 2 3" xfId="15799"/>
    <cellStyle name="Moeda 3 6 2 3 2 3 2" xfId="47094"/>
    <cellStyle name="Moeda 3 6 2 3 2 4" xfId="37212"/>
    <cellStyle name="Moeda 3 6 2 3 3" xfId="9211"/>
    <cellStyle name="Moeda 3 6 2 3 3 2" xfId="25681"/>
    <cellStyle name="Moeda 3 6 2 3 3 2 2" xfId="56976"/>
    <cellStyle name="Moeda 3 6 2 3 3 3" xfId="40506"/>
    <cellStyle name="Moeda 3 6 2 3 4" xfId="19093"/>
    <cellStyle name="Moeda 3 6 2 3 4 2" xfId="50388"/>
    <cellStyle name="Moeda 3 6 2 3 5" xfId="12505"/>
    <cellStyle name="Moeda 3 6 2 3 5 2" xfId="43800"/>
    <cellStyle name="Moeda 3 6 2 3 6" xfId="33918"/>
    <cellStyle name="Moeda 3 6 2 3 7" xfId="30623"/>
    <cellStyle name="Moeda 3 6 2 4" xfId="4270"/>
    <cellStyle name="Moeda 3 6 2 4 2" xfId="20740"/>
    <cellStyle name="Moeda 3 6 2 4 2 2" xfId="52035"/>
    <cellStyle name="Moeda 3 6 2 4 3" xfId="14152"/>
    <cellStyle name="Moeda 3 6 2 4 3 2" xfId="45447"/>
    <cellStyle name="Moeda 3 6 2 4 4" xfId="35565"/>
    <cellStyle name="Moeda 3 6 2 5" xfId="7564"/>
    <cellStyle name="Moeda 3 6 2 5 2" xfId="24034"/>
    <cellStyle name="Moeda 3 6 2 5 2 2" xfId="55329"/>
    <cellStyle name="Moeda 3 6 2 5 3" xfId="38859"/>
    <cellStyle name="Moeda 3 6 2 6" xfId="17446"/>
    <cellStyle name="Moeda 3 6 2 6 2" xfId="48741"/>
    <cellStyle name="Moeda 3 6 2 7" xfId="10858"/>
    <cellStyle name="Moeda 3 6 2 7 2" xfId="42153"/>
    <cellStyle name="Moeda 3 6 2 8" xfId="27329"/>
    <cellStyle name="Moeda 3 6 2 8 2" xfId="32270"/>
    <cellStyle name="Moeda 3 6 2 9" xfId="28976"/>
    <cellStyle name="Moeda 3 6 3" xfId="735"/>
    <cellStyle name="Moeda 3 6 3 2" xfId="736"/>
    <cellStyle name="Moeda 3 6 3 2 2" xfId="2625"/>
    <cellStyle name="Moeda 3 6 3 2 2 2" xfId="5920"/>
    <cellStyle name="Moeda 3 6 3 2 2 2 2" xfId="22390"/>
    <cellStyle name="Moeda 3 6 3 2 2 2 2 2" xfId="53685"/>
    <cellStyle name="Moeda 3 6 3 2 2 2 3" xfId="15802"/>
    <cellStyle name="Moeda 3 6 3 2 2 2 3 2" xfId="47097"/>
    <cellStyle name="Moeda 3 6 3 2 2 2 4" xfId="37215"/>
    <cellStyle name="Moeda 3 6 3 2 2 3" xfId="9214"/>
    <cellStyle name="Moeda 3 6 3 2 2 3 2" xfId="25684"/>
    <cellStyle name="Moeda 3 6 3 2 2 3 2 2" xfId="56979"/>
    <cellStyle name="Moeda 3 6 3 2 2 3 3" xfId="40509"/>
    <cellStyle name="Moeda 3 6 3 2 2 4" xfId="19096"/>
    <cellStyle name="Moeda 3 6 3 2 2 4 2" xfId="50391"/>
    <cellStyle name="Moeda 3 6 3 2 2 5" xfId="12508"/>
    <cellStyle name="Moeda 3 6 3 2 2 5 2" xfId="43803"/>
    <cellStyle name="Moeda 3 6 3 2 2 6" xfId="33921"/>
    <cellStyle name="Moeda 3 6 3 2 2 7" xfId="30626"/>
    <cellStyle name="Moeda 3 6 3 2 3" xfId="4273"/>
    <cellStyle name="Moeda 3 6 3 2 3 2" xfId="20743"/>
    <cellStyle name="Moeda 3 6 3 2 3 2 2" xfId="52038"/>
    <cellStyle name="Moeda 3 6 3 2 3 3" xfId="14155"/>
    <cellStyle name="Moeda 3 6 3 2 3 3 2" xfId="45450"/>
    <cellStyle name="Moeda 3 6 3 2 3 4" xfId="35568"/>
    <cellStyle name="Moeda 3 6 3 2 4" xfId="7567"/>
    <cellStyle name="Moeda 3 6 3 2 4 2" xfId="24037"/>
    <cellStyle name="Moeda 3 6 3 2 4 2 2" xfId="55332"/>
    <cellStyle name="Moeda 3 6 3 2 4 3" xfId="38862"/>
    <cellStyle name="Moeda 3 6 3 2 5" xfId="17449"/>
    <cellStyle name="Moeda 3 6 3 2 5 2" xfId="48744"/>
    <cellStyle name="Moeda 3 6 3 2 6" xfId="10861"/>
    <cellStyle name="Moeda 3 6 3 2 6 2" xfId="42156"/>
    <cellStyle name="Moeda 3 6 3 2 7" xfId="27332"/>
    <cellStyle name="Moeda 3 6 3 2 7 2" xfId="32273"/>
    <cellStyle name="Moeda 3 6 3 2 8" xfId="28979"/>
    <cellStyle name="Moeda 3 6 3 3" xfId="2624"/>
    <cellStyle name="Moeda 3 6 3 3 2" xfId="5919"/>
    <cellStyle name="Moeda 3 6 3 3 2 2" xfId="22389"/>
    <cellStyle name="Moeda 3 6 3 3 2 2 2" xfId="53684"/>
    <cellStyle name="Moeda 3 6 3 3 2 3" xfId="15801"/>
    <cellStyle name="Moeda 3 6 3 3 2 3 2" xfId="47096"/>
    <cellStyle name="Moeda 3 6 3 3 2 4" xfId="37214"/>
    <cellStyle name="Moeda 3 6 3 3 3" xfId="9213"/>
    <cellStyle name="Moeda 3 6 3 3 3 2" xfId="25683"/>
    <cellStyle name="Moeda 3 6 3 3 3 2 2" xfId="56978"/>
    <cellStyle name="Moeda 3 6 3 3 3 3" xfId="40508"/>
    <cellStyle name="Moeda 3 6 3 3 4" xfId="19095"/>
    <cellStyle name="Moeda 3 6 3 3 4 2" xfId="50390"/>
    <cellStyle name="Moeda 3 6 3 3 5" xfId="12507"/>
    <cellStyle name="Moeda 3 6 3 3 5 2" xfId="43802"/>
    <cellStyle name="Moeda 3 6 3 3 6" xfId="33920"/>
    <cellStyle name="Moeda 3 6 3 3 7" xfId="30625"/>
    <cellStyle name="Moeda 3 6 3 4" xfId="4272"/>
    <cellStyle name="Moeda 3 6 3 4 2" xfId="20742"/>
    <cellStyle name="Moeda 3 6 3 4 2 2" xfId="52037"/>
    <cellStyle name="Moeda 3 6 3 4 3" xfId="14154"/>
    <cellStyle name="Moeda 3 6 3 4 3 2" xfId="45449"/>
    <cellStyle name="Moeda 3 6 3 4 4" xfId="35567"/>
    <cellStyle name="Moeda 3 6 3 5" xfId="7566"/>
    <cellStyle name="Moeda 3 6 3 5 2" xfId="24036"/>
    <cellStyle name="Moeda 3 6 3 5 2 2" xfId="55331"/>
    <cellStyle name="Moeda 3 6 3 5 3" xfId="38861"/>
    <cellStyle name="Moeda 3 6 3 6" xfId="17448"/>
    <cellStyle name="Moeda 3 6 3 6 2" xfId="48743"/>
    <cellStyle name="Moeda 3 6 3 7" xfId="10860"/>
    <cellStyle name="Moeda 3 6 3 7 2" xfId="42155"/>
    <cellStyle name="Moeda 3 6 3 8" xfId="27331"/>
    <cellStyle name="Moeda 3 6 3 8 2" xfId="32272"/>
    <cellStyle name="Moeda 3 6 3 9" xfId="28978"/>
    <cellStyle name="Moeda 3 6 4" xfId="737"/>
    <cellStyle name="Moeda 3 6 4 2" xfId="2626"/>
    <cellStyle name="Moeda 3 6 4 2 2" xfId="5921"/>
    <cellStyle name="Moeda 3 6 4 2 2 2" xfId="22391"/>
    <cellStyle name="Moeda 3 6 4 2 2 2 2" xfId="53686"/>
    <cellStyle name="Moeda 3 6 4 2 2 3" xfId="15803"/>
    <cellStyle name="Moeda 3 6 4 2 2 3 2" xfId="47098"/>
    <cellStyle name="Moeda 3 6 4 2 2 4" xfId="37216"/>
    <cellStyle name="Moeda 3 6 4 2 3" xfId="9215"/>
    <cellStyle name="Moeda 3 6 4 2 3 2" xfId="25685"/>
    <cellStyle name="Moeda 3 6 4 2 3 2 2" xfId="56980"/>
    <cellStyle name="Moeda 3 6 4 2 3 3" xfId="40510"/>
    <cellStyle name="Moeda 3 6 4 2 4" xfId="19097"/>
    <cellStyle name="Moeda 3 6 4 2 4 2" xfId="50392"/>
    <cellStyle name="Moeda 3 6 4 2 5" xfId="12509"/>
    <cellStyle name="Moeda 3 6 4 2 5 2" xfId="43804"/>
    <cellStyle name="Moeda 3 6 4 2 6" xfId="33922"/>
    <cellStyle name="Moeda 3 6 4 2 7" xfId="30627"/>
    <cellStyle name="Moeda 3 6 4 3" xfId="4274"/>
    <cellStyle name="Moeda 3 6 4 3 2" xfId="20744"/>
    <cellStyle name="Moeda 3 6 4 3 2 2" xfId="52039"/>
    <cellStyle name="Moeda 3 6 4 3 3" xfId="14156"/>
    <cellStyle name="Moeda 3 6 4 3 3 2" xfId="45451"/>
    <cellStyle name="Moeda 3 6 4 3 4" xfId="35569"/>
    <cellStyle name="Moeda 3 6 4 4" xfId="7568"/>
    <cellStyle name="Moeda 3 6 4 4 2" xfId="24038"/>
    <cellStyle name="Moeda 3 6 4 4 2 2" xfId="55333"/>
    <cellStyle name="Moeda 3 6 4 4 3" xfId="38863"/>
    <cellStyle name="Moeda 3 6 4 5" xfId="17450"/>
    <cellStyle name="Moeda 3 6 4 5 2" xfId="48745"/>
    <cellStyle name="Moeda 3 6 4 6" xfId="10862"/>
    <cellStyle name="Moeda 3 6 4 6 2" xfId="42157"/>
    <cellStyle name="Moeda 3 6 4 7" xfId="27333"/>
    <cellStyle name="Moeda 3 6 4 7 2" xfId="32274"/>
    <cellStyle name="Moeda 3 6 4 8" xfId="28980"/>
    <cellStyle name="Moeda 3 6 5" xfId="738"/>
    <cellStyle name="Moeda 3 6 5 2" xfId="2627"/>
    <cellStyle name="Moeda 3 6 5 2 2" xfId="5922"/>
    <cellStyle name="Moeda 3 6 5 2 2 2" xfId="22392"/>
    <cellStyle name="Moeda 3 6 5 2 2 2 2" xfId="53687"/>
    <cellStyle name="Moeda 3 6 5 2 2 3" xfId="15804"/>
    <cellStyle name="Moeda 3 6 5 2 2 3 2" xfId="47099"/>
    <cellStyle name="Moeda 3 6 5 2 2 4" xfId="37217"/>
    <cellStyle name="Moeda 3 6 5 2 3" xfId="9216"/>
    <cellStyle name="Moeda 3 6 5 2 3 2" xfId="25686"/>
    <cellStyle name="Moeda 3 6 5 2 3 2 2" xfId="56981"/>
    <cellStyle name="Moeda 3 6 5 2 3 3" xfId="40511"/>
    <cellStyle name="Moeda 3 6 5 2 4" xfId="19098"/>
    <cellStyle name="Moeda 3 6 5 2 4 2" xfId="50393"/>
    <cellStyle name="Moeda 3 6 5 2 5" xfId="12510"/>
    <cellStyle name="Moeda 3 6 5 2 5 2" xfId="43805"/>
    <cellStyle name="Moeda 3 6 5 2 6" xfId="33923"/>
    <cellStyle name="Moeda 3 6 5 2 7" xfId="30628"/>
    <cellStyle name="Moeda 3 6 5 3" xfId="4275"/>
    <cellStyle name="Moeda 3 6 5 3 2" xfId="20745"/>
    <cellStyle name="Moeda 3 6 5 3 2 2" xfId="52040"/>
    <cellStyle name="Moeda 3 6 5 3 3" xfId="14157"/>
    <cellStyle name="Moeda 3 6 5 3 3 2" xfId="45452"/>
    <cellStyle name="Moeda 3 6 5 3 4" xfId="35570"/>
    <cellStyle name="Moeda 3 6 5 4" xfId="7569"/>
    <cellStyle name="Moeda 3 6 5 4 2" xfId="24039"/>
    <cellStyle name="Moeda 3 6 5 4 2 2" xfId="55334"/>
    <cellStyle name="Moeda 3 6 5 4 3" xfId="38864"/>
    <cellStyle name="Moeda 3 6 5 5" xfId="17451"/>
    <cellStyle name="Moeda 3 6 5 5 2" xfId="48746"/>
    <cellStyle name="Moeda 3 6 5 6" xfId="10863"/>
    <cellStyle name="Moeda 3 6 5 6 2" xfId="42158"/>
    <cellStyle name="Moeda 3 6 5 7" xfId="27334"/>
    <cellStyle name="Moeda 3 6 5 7 2" xfId="32275"/>
    <cellStyle name="Moeda 3 6 5 8" xfId="28981"/>
    <cellStyle name="Moeda 3 6 6" xfId="2621"/>
    <cellStyle name="Moeda 3 6 6 2" xfId="5916"/>
    <cellStyle name="Moeda 3 6 6 2 2" xfId="22386"/>
    <cellStyle name="Moeda 3 6 6 2 2 2" xfId="53681"/>
    <cellStyle name="Moeda 3 6 6 2 3" xfId="15798"/>
    <cellStyle name="Moeda 3 6 6 2 3 2" xfId="47093"/>
    <cellStyle name="Moeda 3 6 6 2 4" xfId="37211"/>
    <cellStyle name="Moeda 3 6 6 3" xfId="9210"/>
    <cellStyle name="Moeda 3 6 6 3 2" xfId="25680"/>
    <cellStyle name="Moeda 3 6 6 3 2 2" xfId="56975"/>
    <cellStyle name="Moeda 3 6 6 3 3" xfId="40505"/>
    <cellStyle name="Moeda 3 6 6 4" xfId="19092"/>
    <cellStyle name="Moeda 3 6 6 4 2" xfId="50387"/>
    <cellStyle name="Moeda 3 6 6 5" xfId="12504"/>
    <cellStyle name="Moeda 3 6 6 5 2" xfId="43799"/>
    <cellStyle name="Moeda 3 6 6 6" xfId="33917"/>
    <cellStyle name="Moeda 3 6 6 7" xfId="30622"/>
    <cellStyle name="Moeda 3 6 7" xfId="4269"/>
    <cellStyle name="Moeda 3 6 7 2" xfId="20739"/>
    <cellStyle name="Moeda 3 6 7 2 2" xfId="52034"/>
    <cellStyle name="Moeda 3 6 7 3" xfId="14151"/>
    <cellStyle name="Moeda 3 6 7 3 2" xfId="45446"/>
    <cellStyle name="Moeda 3 6 7 4" xfId="35564"/>
    <cellStyle name="Moeda 3 6 8" xfId="7563"/>
    <cellStyle name="Moeda 3 6 8 2" xfId="24033"/>
    <cellStyle name="Moeda 3 6 8 2 2" xfId="55328"/>
    <cellStyle name="Moeda 3 6 8 3" xfId="38858"/>
    <cellStyle name="Moeda 3 6 9" xfId="17445"/>
    <cellStyle name="Moeda 3 6 9 2" xfId="48740"/>
    <cellStyle name="Moeda 3 7" xfId="739"/>
    <cellStyle name="Moeda 3 7 10" xfId="28982"/>
    <cellStyle name="Moeda 3 7 2" xfId="740"/>
    <cellStyle name="Moeda 3 7 2 2" xfId="2629"/>
    <cellStyle name="Moeda 3 7 2 2 2" xfId="5924"/>
    <cellStyle name="Moeda 3 7 2 2 2 2" xfId="22394"/>
    <cellStyle name="Moeda 3 7 2 2 2 2 2" xfId="53689"/>
    <cellStyle name="Moeda 3 7 2 2 2 3" xfId="15806"/>
    <cellStyle name="Moeda 3 7 2 2 2 3 2" xfId="47101"/>
    <cellStyle name="Moeda 3 7 2 2 2 4" xfId="37219"/>
    <cellStyle name="Moeda 3 7 2 2 3" xfId="9218"/>
    <cellStyle name="Moeda 3 7 2 2 3 2" xfId="25688"/>
    <cellStyle name="Moeda 3 7 2 2 3 2 2" xfId="56983"/>
    <cellStyle name="Moeda 3 7 2 2 3 3" xfId="40513"/>
    <cellStyle name="Moeda 3 7 2 2 4" xfId="19100"/>
    <cellStyle name="Moeda 3 7 2 2 4 2" xfId="50395"/>
    <cellStyle name="Moeda 3 7 2 2 5" xfId="12512"/>
    <cellStyle name="Moeda 3 7 2 2 5 2" xfId="43807"/>
    <cellStyle name="Moeda 3 7 2 2 6" xfId="33925"/>
    <cellStyle name="Moeda 3 7 2 2 7" xfId="30630"/>
    <cellStyle name="Moeda 3 7 2 3" xfId="4277"/>
    <cellStyle name="Moeda 3 7 2 3 2" xfId="20747"/>
    <cellStyle name="Moeda 3 7 2 3 2 2" xfId="52042"/>
    <cellStyle name="Moeda 3 7 2 3 3" xfId="14159"/>
    <cellStyle name="Moeda 3 7 2 3 3 2" xfId="45454"/>
    <cellStyle name="Moeda 3 7 2 3 4" xfId="35572"/>
    <cellStyle name="Moeda 3 7 2 4" xfId="7571"/>
    <cellStyle name="Moeda 3 7 2 4 2" xfId="24041"/>
    <cellStyle name="Moeda 3 7 2 4 2 2" xfId="55336"/>
    <cellStyle name="Moeda 3 7 2 4 3" xfId="38866"/>
    <cellStyle name="Moeda 3 7 2 5" xfId="17453"/>
    <cellStyle name="Moeda 3 7 2 5 2" xfId="48748"/>
    <cellStyle name="Moeda 3 7 2 6" xfId="10865"/>
    <cellStyle name="Moeda 3 7 2 6 2" xfId="42160"/>
    <cellStyle name="Moeda 3 7 2 7" xfId="27336"/>
    <cellStyle name="Moeda 3 7 2 7 2" xfId="32277"/>
    <cellStyle name="Moeda 3 7 2 8" xfId="28983"/>
    <cellStyle name="Moeda 3 7 3" xfId="741"/>
    <cellStyle name="Moeda 3 7 4" xfId="2628"/>
    <cellStyle name="Moeda 3 7 4 2" xfId="5923"/>
    <cellStyle name="Moeda 3 7 4 2 2" xfId="22393"/>
    <cellStyle name="Moeda 3 7 4 2 2 2" xfId="53688"/>
    <cellStyle name="Moeda 3 7 4 2 3" xfId="15805"/>
    <cellStyle name="Moeda 3 7 4 2 3 2" xfId="47100"/>
    <cellStyle name="Moeda 3 7 4 2 4" xfId="37218"/>
    <cellStyle name="Moeda 3 7 4 3" xfId="9217"/>
    <cellStyle name="Moeda 3 7 4 3 2" xfId="25687"/>
    <cellStyle name="Moeda 3 7 4 3 2 2" xfId="56982"/>
    <cellStyle name="Moeda 3 7 4 3 3" xfId="40512"/>
    <cellStyle name="Moeda 3 7 4 4" xfId="19099"/>
    <cellStyle name="Moeda 3 7 4 4 2" xfId="50394"/>
    <cellStyle name="Moeda 3 7 4 5" xfId="12511"/>
    <cellStyle name="Moeda 3 7 4 5 2" xfId="43806"/>
    <cellStyle name="Moeda 3 7 4 6" xfId="33924"/>
    <cellStyle name="Moeda 3 7 4 7" xfId="30629"/>
    <cellStyle name="Moeda 3 7 5" xfId="4276"/>
    <cellStyle name="Moeda 3 7 5 2" xfId="20746"/>
    <cellStyle name="Moeda 3 7 5 2 2" xfId="52041"/>
    <cellStyle name="Moeda 3 7 5 3" xfId="14158"/>
    <cellStyle name="Moeda 3 7 5 3 2" xfId="45453"/>
    <cellStyle name="Moeda 3 7 5 4" xfId="35571"/>
    <cellStyle name="Moeda 3 7 6" xfId="7570"/>
    <cellStyle name="Moeda 3 7 6 2" xfId="24040"/>
    <cellStyle name="Moeda 3 7 6 2 2" xfId="55335"/>
    <cellStyle name="Moeda 3 7 6 3" xfId="38865"/>
    <cellStyle name="Moeda 3 7 7" xfId="17452"/>
    <cellStyle name="Moeda 3 7 7 2" xfId="48747"/>
    <cellStyle name="Moeda 3 7 8" xfId="10864"/>
    <cellStyle name="Moeda 3 7 8 2" xfId="42159"/>
    <cellStyle name="Moeda 3 7 9" xfId="27335"/>
    <cellStyle name="Moeda 3 7 9 2" xfId="32276"/>
    <cellStyle name="Moeda 3 8" xfId="742"/>
    <cellStyle name="Moeda 3 8 2" xfId="743"/>
    <cellStyle name="Moeda 3 8 2 2" xfId="2631"/>
    <cellStyle name="Moeda 3 8 2 2 2" xfId="5926"/>
    <cellStyle name="Moeda 3 8 2 2 2 2" xfId="22396"/>
    <cellStyle name="Moeda 3 8 2 2 2 2 2" xfId="53691"/>
    <cellStyle name="Moeda 3 8 2 2 2 3" xfId="15808"/>
    <cellStyle name="Moeda 3 8 2 2 2 3 2" xfId="47103"/>
    <cellStyle name="Moeda 3 8 2 2 2 4" xfId="37221"/>
    <cellStyle name="Moeda 3 8 2 2 3" xfId="9220"/>
    <cellStyle name="Moeda 3 8 2 2 3 2" xfId="25690"/>
    <cellStyle name="Moeda 3 8 2 2 3 2 2" xfId="56985"/>
    <cellStyle name="Moeda 3 8 2 2 3 3" xfId="40515"/>
    <cellStyle name="Moeda 3 8 2 2 4" xfId="19102"/>
    <cellStyle name="Moeda 3 8 2 2 4 2" xfId="50397"/>
    <cellStyle name="Moeda 3 8 2 2 5" xfId="12514"/>
    <cellStyle name="Moeda 3 8 2 2 5 2" xfId="43809"/>
    <cellStyle name="Moeda 3 8 2 2 6" xfId="33927"/>
    <cellStyle name="Moeda 3 8 2 2 7" xfId="30632"/>
    <cellStyle name="Moeda 3 8 2 3" xfId="4279"/>
    <cellStyle name="Moeda 3 8 2 3 2" xfId="20749"/>
    <cellStyle name="Moeda 3 8 2 3 2 2" xfId="52044"/>
    <cellStyle name="Moeda 3 8 2 3 3" xfId="14161"/>
    <cellStyle name="Moeda 3 8 2 3 3 2" xfId="45456"/>
    <cellStyle name="Moeda 3 8 2 3 4" xfId="35574"/>
    <cellStyle name="Moeda 3 8 2 4" xfId="7573"/>
    <cellStyle name="Moeda 3 8 2 4 2" xfId="24043"/>
    <cellStyle name="Moeda 3 8 2 4 2 2" xfId="55338"/>
    <cellStyle name="Moeda 3 8 2 4 3" xfId="38868"/>
    <cellStyle name="Moeda 3 8 2 5" xfId="17455"/>
    <cellStyle name="Moeda 3 8 2 5 2" xfId="48750"/>
    <cellStyle name="Moeda 3 8 2 6" xfId="10867"/>
    <cellStyle name="Moeda 3 8 2 6 2" xfId="42162"/>
    <cellStyle name="Moeda 3 8 2 7" xfId="27338"/>
    <cellStyle name="Moeda 3 8 2 7 2" xfId="32279"/>
    <cellStyle name="Moeda 3 8 2 8" xfId="28985"/>
    <cellStyle name="Moeda 3 8 3" xfId="2630"/>
    <cellStyle name="Moeda 3 8 3 2" xfId="5925"/>
    <cellStyle name="Moeda 3 8 3 2 2" xfId="22395"/>
    <cellStyle name="Moeda 3 8 3 2 2 2" xfId="53690"/>
    <cellStyle name="Moeda 3 8 3 2 3" xfId="15807"/>
    <cellStyle name="Moeda 3 8 3 2 3 2" xfId="47102"/>
    <cellStyle name="Moeda 3 8 3 2 4" xfId="37220"/>
    <cellStyle name="Moeda 3 8 3 3" xfId="9219"/>
    <cellStyle name="Moeda 3 8 3 3 2" xfId="25689"/>
    <cellStyle name="Moeda 3 8 3 3 2 2" xfId="56984"/>
    <cellStyle name="Moeda 3 8 3 3 3" xfId="40514"/>
    <cellStyle name="Moeda 3 8 3 4" xfId="19101"/>
    <cellStyle name="Moeda 3 8 3 4 2" xfId="50396"/>
    <cellStyle name="Moeda 3 8 3 5" xfId="12513"/>
    <cellStyle name="Moeda 3 8 3 5 2" xfId="43808"/>
    <cellStyle name="Moeda 3 8 3 6" xfId="33926"/>
    <cellStyle name="Moeda 3 8 3 7" xfId="30631"/>
    <cellStyle name="Moeda 3 8 4" xfId="4278"/>
    <cellStyle name="Moeda 3 8 4 2" xfId="20748"/>
    <cellStyle name="Moeda 3 8 4 2 2" xfId="52043"/>
    <cellStyle name="Moeda 3 8 4 3" xfId="14160"/>
    <cellStyle name="Moeda 3 8 4 3 2" xfId="45455"/>
    <cellStyle name="Moeda 3 8 4 4" xfId="35573"/>
    <cellStyle name="Moeda 3 8 5" xfId="7572"/>
    <cellStyle name="Moeda 3 8 5 2" xfId="24042"/>
    <cellStyle name="Moeda 3 8 5 2 2" xfId="55337"/>
    <cellStyle name="Moeda 3 8 5 3" xfId="38867"/>
    <cellStyle name="Moeda 3 8 6" xfId="17454"/>
    <cellStyle name="Moeda 3 8 6 2" xfId="48749"/>
    <cellStyle name="Moeda 3 8 7" xfId="10866"/>
    <cellStyle name="Moeda 3 8 7 2" xfId="42161"/>
    <cellStyle name="Moeda 3 8 8" xfId="27337"/>
    <cellStyle name="Moeda 3 8 8 2" xfId="32278"/>
    <cellStyle name="Moeda 3 8 9" xfId="28984"/>
    <cellStyle name="Moeda 3 9" xfId="744"/>
    <cellStyle name="Moeda 3 9 2" xfId="2632"/>
    <cellStyle name="Moeda 3 9 2 2" xfId="5927"/>
    <cellStyle name="Moeda 3 9 2 2 2" xfId="22397"/>
    <cellStyle name="Moeda 3 9 2 2 2 2" xfId="53692"/>
    <cellStyle name="Moeda 3 9 2 2 3" xfId="15809"/>
    <cellStyle name="Moeda 3 9 2 2 3 2" xfId="47104"/>
    <cellStyle name="Moeda 3 9 2 2 4" xfId="37222"/>
    <cellStyle name="Moeda 3 9 2 3" xfId="9221"/>
    <cellStyle name="Moeda 3 9 2 3 2" xfId="25691"/>
    <cellStyle name="Moeda 3 9 2 3 2 2" xfId="56986"/>
    <cellStyle name="Moeda 3 9 2 3 3" xfId="40516"/>
    <cellStyle name="Moeda 3 9 2 4" xfId="19103"/>
    <cellStyle name="Moeda 3 9 2 4 2" xfId="50398"/>
    <cellStyle name="Moeda 3 9 2 5" xfId="12515"/>
    <cellStyle name="Moeda 3 9 2 5 2" xfId="43810"/>
    <cellStyle name="Moeda 3 9 2 6" xfId="33928"/>
    <cellStyle name="Moeda 3 9 2 7" xfId="30633"/>
    <cellStyle name="Moeda 3 9 3" xfId="4280"/>
    <cellStyle name="Moeda 3 9 3 2" xfId="20750"/>
    <cellStyle name="Moeda 3 9 3 2 2" xfId="52045"/>
    <cellStyle name="Moeda 3 9 3 3" xfId="14162"/>
    <cellStyle name="Moeda 3 9 3 3 2" xfId="45457"/>
    <cellStyle name="Moeda 3 9 3 4" xfId="35575"/>
    <cellStyle name="Moeda 3 9 4" xfId="7574"/>
    <cellStyle name="Moeda 3 9 4 2" xfId="24044"/>
    <cellStyle name="Moeda 3 9 4 2 2" xfId="55339"/>
    <cellStyle name="Moeda 3 9 4 3" xfId="38869"/>
    <cellStyle name="Moeda 3 9 5" xfId="17456"/>
    <cellStyle name="Moeda 3 9 5 2" xfId="48751"/>
    <cellStyle name="Moeda 3 9 6" xfId="10868"/>
    <cellStyle name="Moeda 3 9 6 2" xfId="42163"/>
    <cellStyle name="Moeda 3 9 7" xfId="27339"/>
    <cellStyle name="Moeda 3 9 7 2" xfId="32280"/>
    <cellStyle name="Moeda 3 9 8" xfId="28986"/>
    <cellStyle name="Moeda 4" xfId="745"/>
    <cellStyle name="Moeda 4 2" xfId="746"/>
    <cellStyle name="Moeda 4 2 2" xfId="747"/>
    <cellStyle name="Moeda 4 3" xfId="748"/>
    <cellStyle name="Moeda 4 3 10" xfId="10869"/>
    <cellStyle name="Moeda 4 3 10 2" xfId="42164"/>
    <cellStyle name="Moeda 4 3 11" xfId="27340"/>
    <cellStyle name="Moeda 4 3 11 2" xfId="32281"/>
    <cellStyle name="Moeda 4 3 12" xfId="28987"/>
    <cellStyle name="Moeda 4 3 2" xfId="749"/>
    <cellStyle name="Moeda 4 3 2 2" xfId="750"/>
    <cellStyle name="Moeda 4 3 2 2 2" xfId="2635"/>
    <cellStyle name="Moeda 4 3 2 2 2 2" xfId="5930"/>
    <cellStyle name="Moeda 4 3 2 2 2 2 2" xfId="22400"/>
    <cellStyle name="Moeda 4 3 2 2 2 2 2 2" xfId="53695"/>
    <cellStyle name="Moeda 4 3 2 2 2 2 3" xfId="15812"/>
    <cellStyle name="Moeda 4 3 2 2 2 2 3 2" xfId="47107"/>
    <cellStyle name="Moeda 4 3 2 2 2 2 4" xfId="37225"/>
    <cellStyle name="Moeda 4 3 2 2 2 3" xfId="9224"/>
    <cellStyle name="Moeda 4 3 2 2 2 3 2" xfId="25694"/>
    <cellStyle name="Moeda 4 3 2 2 2 3 2 2" xfId="56989"/>
    <cellStyle name="Moeda 4 3 2 2 2 3 3" xfId="40519"/>
    <cellStyle name="Moeda 4 3 2 2 2 4" xfId="19106"/>
    <cellStyle name="Moeda 4 3 2 2 2 4 2" xfId="50401"/>
    <cellStyle name="Moeda 4 3 2 2 2 5" xfId="12518"/>
    <cellStyle name="Moeda 4 3 2 2 2 5 2" xfId="43813"/>
    <cellStyle name="Moeda 4 3 2 2 2 6" xfId="33931"/>
    <cellStyle name="Moeda 4 3 2 2 2 7" xfId="30636"/>
    <cellStyle name="Moeda 4 3 2 2 3" xfId="4283"/>
    <cellStyle name="Moeda 4 3 2 2 3 2" xfId="20753"/>
    <cellStyle name="Moeda 4 3 2 2 3 2 2" xfId="52048"/>
    <cellStyle name="Moeda 4 3 2 2 3 3" xfId="14165"/>
    <cellStyle name="Moeda 4 3 2 2 3 3 2" xfId="45460"/>
    <cellStyle name="Moeda 4 3 2 2 3 4" xfId="35578"/>
    <cellStyle name="Moeda 4 3 2 2 4" xfId="7577"/>
    <cellStyle name="Moeda 4 3 2 2 4 2" xfId="24047"/>
    <cellStyle name="Moeda 4 3 2 2 4 2 2" xfId="55342"/>
    <cellStyle name="Moeda 4 3 2 2 4 3" xfId="38872"/>
    <cellStyle name="Moeda 4 3 2 2 5" xfId="17459"/>
    <cellStyle name="Moeda 4 3 2 2 5 2" xfId="48754"/>
    <cellStyle name="Moeda 4 3 2 2 6" xfId="10871"/>
    <cellStyle name="Moeda 4 3 2 2 6 2" xfId="42166"/>
    <cellStyle name="Moeda 4 3 2 2 7" xfId="27342"/>
    <cellStyle name="Moeda 4 3 2 2 7 2" xfId="32283"/>
    <cellStyle name="Moeda 4 3 2 2 8" xfId="28989"/>
    <cellStyle name="Moeda 4 3 2 3" xfId="2634"/>
    <cellStyle name="Moeda 4 3 2 3 2" xfId="5929"/>
    <cellStyle name="Moeda 4 3 2 3 2 2" xfId="22399"/>
    <cellStyle name="Moeda 4 3 2 3 2 2 2" xfId="53694"/>
    <cellStyle name="Moeda 4 3 2 3 2 3" xfId="15811"/>
    <cellStyle name="Moeda 4 3 2 3 2 3 2" xfId="47106"/>
    <cellStyle name="Moeda 4 3 2 3 2 4" xfId="37224"/>
    <cellStyle name="Moeda 4 3 2 3 3" xfId="9223"/>
    <cellStyle name="Moeda 4 3 2 3 3 2" xfId="25693"/>
    <cellStyle name="Moeda 4 3 2 3 3 2 2" xfId="56988"/>
    <cellStyle name="Moeda 4 3 2 3 3 3" xfId="40518"/>
    <cellStyle name="Moeda 4 3 2 3 4" xfId="19105"/>
    <cellStyle name="Moeda 4 3 2 3 4 2" xfId="50400"/>
    <cellStyle name="Moeda 4 3 2 3 5" xfId="12517"/>
    <cellStyle name="Moeda 4 3 2 3 5 2" xfId="43812"/>
    <cellStyle name="Moeda 4 3 2 3 6" xfId="33930"/>
    <cellStyle name="Moeda 4 3 2 3 7" xfId="30635"/>
    <cellStyle name="Moeda 4 3 2 4" xfId="4282"/>
    <cellStyle name="Moeda 4 3 2 4 2" xfId="20752"/>
    <cellStyle name="Moeda 4 3 2 4 2 2" xfId="52047"/>
    <cellStyle name="Moeda 4 3 2 4 3" xfId="14164"/>
    <cellStyle name="Moeda 4 3 2 4 3 2" xfId="45459"/>
    <cellStyle name="Moeda 4 3 2 4 4" xfId="35577"/>
    <cellStyle name="Moeda 4 3 2 5" xfId="7576"/>
    <cellStyle name="Moeda 4 3 2 5 2" xfId="24046"/>
    <cellStyle name="Moeda 4 3 2 5 2 2" xfId="55341"/>
    <cellStyle name="Moeda 4 3 2 5 3" xfId="38871"/>
    <cellStyle name="Moeda 4 3 2 6" xfId="17458"/>
    <cellStyle name="Moeda 4 3 2 6 2" xfId="48753"/>
    <cellStyle name="Moeda 4 3 2 7" xfId="10870"/>
    <cellStyle name="Moeda 4 3 2 7 2" xfId="42165"/>
    <cellStyle name="Moeda 4 3 2 8" xfId="27341"/>
    <cellStyle name="Moeda 4 3 2 8 2" xfId="32282"/>
    <cellStyle name="Moeda 4 3 2 9" xfId="28988"/>
    <cellStyle name="Moeda 4 3 3" xfId="751"/>
    <cellStyle name="Moeda 4 3 3 2" xfId="752"/>
    <cellStyle name="Moeda 4 3 3 2 2" xfId="2637"/>
    <cellStyle name="Moeda 4 3 3 2 2 2" xfId="5932"/>
    <cellStyle name="Moeda 4 3 3 2 2 2 2" xfId="22402"/>
    <cellStyle name="Moeda 4 3 3 2 2 2 2 2" xfId="53697"/>
    <cellStyle name="Moeda 4 3 3 2 2 2 3" xfId="15814"/>
    <cellStyle name="Moeda 4 3 3 2 2 2 3 2" xfId="47109"/>
    <cellStyle name="Moeda 4 3 3 2 2 2 4" xfId="37227"/>
    <cellStyle name="Moeda 4 3 3 2 2 3" xfId="9226"/>
    <cellStyle name="Moeda 4 3 3 2 2 3 2" xfId="25696"/>
    <cellStyle name="Moeda 4 3 3 2 2 3 2 2" xfId="56991"/>
    <cellStyle name="Moeda 4 3 3 2 2 3 3" xfId="40521"/>
    <cellStyle name="Moeda 4 3 3 2 2 4" xfId="19108"/>
    <cellStyle name="Moeda 4 3 3 2 2 4 2" xfId="50403"/>
    <cellStyle name="Moeda 4 3 3 2 2 5" xfId="12520"/>
    <cellStyle name="Moeda 4 3 3 2 2 5 2" xfId="43815"/>
    <cellStyle name="Moeda 4 3 3 2 2 6" xfId="33933"/>
    <cellStyle name="Moeda 4 3 3 2 2 7" xfId="30638"/>
    <cellStyle name="Moeda 4 3 3 2 3" xfId="4285"/>
    <cellStyle name="Moeda 4 3 3 2 3 2" xfId="20755"/>
    <cellStyle name="Moeda 4 3 3 2 3 2 2" xfId="52050"/>
    <cellStyle name="Moeda 4 3 3 2 3 3" xfId="14167"/>
    <cellStyle name="Moeda 4 3 3 2 3 3 2" xfId="45462"/>
    <cellStyle name="Moeda 4 3 3 2 3 4" xfId="35580"/>
    <cellStyle name="Moeda 4 3 3 2 4" xfId="7579"/>
    <cellStyle name="Moeda 4 3 3 2 4 2" xfId="24049"/>
    <cellStyle name="Moeda 4 3 3 2 4 2 2" xfId="55344"/>
    <cellStyle name="Moeda 4 3 3 2 4 3" xfId="38874"/>
    <cellStyle name="Moeda 4 3 3 2 5" xfId="17461"/>
    <cellStyle name="Moeda 4 3 3 2 5 2" xfId="48756"/>
    <cellStyle name="Moeda 4 3 3 2 6" xfId="10873"/>
    <cellStyle name="Moeda 4 3 3 2 6 2" xfId="42168"/>
    <cellStyle name="Moeda 4 3 3 2 7" xfId="27344"/>
    <cellStyle name="Moeda 4 3 3 2 7 2" xfId="32285"/>
    <cellStyle name="Moeda 4 3 3 2 8" xfId="28991"/>
    <cellStyle name="Moeda 4 3 3 3" xfId="2636"/>
    <cellStyle name="Moeda 4 3 3 3 2" xfId="5931"/>
    <cellStyle name="Moeda 4 3 3 3 2 2" xfId="22401"/>
    <cellStyle name="Moeda 4 3 3 3 2 2 2" xfId="53696"/>
    <cellStyle name="Moeda 4 3 3 3 2 3" xfId="15813"/>
    <cellStyle name="Moeda 4 3 3 3 2 3 2" xfId="47108"/>
    <cellStyle name="Moeda 4 3 3 3 2 4" xfId="37226"/>
    <cellStyle name="Moeda 4 3 3 3 3" xfId="9225"/>
    <cellStyle name="Moeda 4 3 3 3 3 2" xfId="25695"/>
    <cellStyle name="Moeda 4 3 3 3 3 2 2" xfId="56990"/>
    <cellStyle name="Moeda 4 3 3 3 3 3" xfId="40520"/>
    <cellStyle name="Moeda 4 3 3 3 4" xfId="19107"/>
    <cellStyle name="Moeda 4 3 3 3 4 2" xfId="50402"/>
    <cellStyle name="Moeda 4 3 3 3 5" xfId="12519"/>
    <cellStyle name="Moeda 4 3 3 3 5 2" xfId="43814"/>
    <cellStyle name="Moeda 4 3 3 3 6" xfId="33932"/>
    <cellStyle name="Moeda 4 3 3 3 7" xfId="30637"/>
    <cellStyle name="Moeda 4 3 3 4" xfId="4284"/>
    <cellStyle name="Moeda 4 3 3 4 2" xfId="20754"/>
    <cellStyle name="Moeda 4 3 3 4 2 2" xfId="52049"/>
    <cellStyle name="Moeda 4 3 3 4 3" xfId="14166"/>
    <cellStyle name="Moeda 4 3 3 4 3 2" xfId="45461"/>
    <cellStyle name="Moeda 4 3 3 4 4" xfId="35579"/>
    <cellStyle name="Moeda 4 3 3 5" xfId="7578"/>
    <cellStyle name="Moeda 4 3 3 5 2" xfId="24048"/>
    <cellStyle name="Moeda 4 3 3 5 2 2" xfId="55343"/>
    <cellStyle name="Moeda 4 3 3 5 3" xfId="38873"/>
    <cellStyle name="Moeda 4 3 3 6" xfId="17460"/>
    <cellStyle name="Moeda 4 3 3 6 2" xfId="48755"/>
    <cellStyle name="Moeda 4 3 3 7" xfId="10872"/>
    <cellStyle name="Moeda 4 3 3 7 2" xfId="42167"/>
    <cellStyle name="Moeda 4 3 3 8" xfId="27343"/>
    <cellStyle name="Moeda 4 3 3 8 2" xfId="32284"/>
    <cellStyle name="Moeda 4 3 3 9" xfId="28990"/>
    <cellStyle name="Moeda 4 3 4" xfId="753"/>
    <cellStyle name="Moeda 4 3 4 2" xfId="2638"/>
    <cellStyle name="Moeda 4 3 4 2 2" xfId="5933"/>
    <cellStyle name="Moeda 4 3 4 2 2 2" xfId="22403"/>
    <cellStyle name="Moeda 4 3 4 2 2 2 2" xfId="53698"/>
    <cellStyle name="Moeda 4 3 4 2 2 3" xfId="15815"/>
    <cellStyle name="Moeda 4 3 4 2 2 3 2" xfId="47110"/>
    <cellStyle name="Moeda 4 3 4 2 2 4" xfId="37228"/>
    <cellStyle name="Moeda 4 3 4 2 3" xfId="9227"/>
    <cellStyle name="Moeda 4 3 4 2 3 2" xfId="25697"/>
    <cellStyle name="Moeda 4 3 4 2 3 2 2" xfId="56992"/>
    <cellStyle name="Moeda 4 3 4 2 3 3" xfId="40522"/>
    <cellStyle name="Moeda 4 3 4 2 4" xfId="19109"/>
    <cellStyle name="Moeda 4 3 4 2 4 2" xfId="50404"/>
    <cellStyle name="Moeda 4 3 4 2 5" xfId="12521"/>
    <cellStyle name="Moeda 4 3 4 2 5 2" xfId="43816"/>
    <cellStyle name="Moeda 4 3 4 2 6" xfId="33934"/>
    <cellStyle name="Moeda 4 3 4 2 7" xfId="30639"/>
    <cellStyle name="Moeda 4 3 4 3" xfId="4286"/>
    <cellStyle name="Moeda 4 3 4 3 2" xfId="20756"/>
    <cellStyle name="Moeda 4 3 4 3 2 2" xfId="52051"/>
    <cellStyle name="Moeda 4 3 4 3 3" xfId="14168"/>
    <cellStyle name="Moeda 4 3 4 3 3 2" xfId="45463"/>
    <cellStyle name="Moeda 4 3 4 3 4" xfId="35581"/>
    <cellStyle name="Moeda 4 3 4 4" xfId="7580"/>
    <cellStyle name="Moeda 4 3 4 4 2" xfId="24050"/>
    <cellStyle name="Moeda 4 3 4 4 2 2" xfId="55345"/>
    <cellStyle name="Moeda 4 3 4 4 3" xfId="38875"/>
    <cellStyle name="Moeda 4 3 4 5" xfId="17462"/>
    <cellStyle name="Moeda 4 3 4 5 2" xfId="48757"/>
    <cellStyle name="Moeda 4 3 4 6" xfId="10874"/>
    <cellStyle name="Moeda 4 3 4 6 2" xfId="42169"/>
    <cellStyle name="Moeda 4 3 4 7" xfId="27345"/>
    <cellStyle name="Moeda 4 3 4 7 2" xfId="32286"/>
    <cellStyle name="Moeda 4 3 4 8" xfId="28992"/>
    <cellStyle name="Moeda 4 3 5" xfId="754"/>
    <cellStyle name="Moeda 4 3 5 2" xfId="2639"/>
    <cellStyle name="Moeda 4 3 5 2 2" xfId="5934"/>
    <cellStyle name="Moeda 4 3 5 2 2 2" xfId="22404"/>
    <cellStyle name="Moeda 4 3 5 2 2 2 2" xfId="53699"/>
    <cellStyle name="Moeda 4 3 5 2 2 3" xfId="15816"/>
    <cellStyle name="Moeda 4 3 5 2 2 3 2" xfId="47111"/>
    <cellStyle name="Moeda 4 3 5 2 2 4" xfId="37229"/>
    <cellStyle name="Moeda 4 3 5 2 3" xfId="9228"/>
    <cellStyle name="Moeda 4 3 5 2 3 2" xfId="25698"/>
    <cellStyle name="Moeda 4 3 5 2 3 2 2" xfId="56993"/>
    <cellStyle name="Moeda 4 3 5 2 3 3" xfId="40523"/>
    <cellStyle name="Moeda 4 3 5 2 4" xfId="19110"/>
    <cellStyle name="Moeda 4 3 5 2 4 2" xfId="50405"/>
    <cellStyle name="Moeda 4 3 5 2 5" xfId="12522"/>
    <cellStyle name="Moeda 4 3 5 2 5 2" xfId="43817"/>
    <cellStyle name="Moeda 4 3 5 2 6" xfId="33935"/>
    <cellStyle name="Moeda 4 3 5 2 7" xfId="30640"/>
    <cellStyle name="Moeda 4 3 5 3" xfId="4287"/>
    <cellStyle name="Moeda 4 3 5 3 2" xfId="20757"/>
    <cellStyle name="Moeda 4 3 5 3 2 2" xfId="52052"/>
    <cellStyle name="Moeda 4 3 5 3 3" xfId="14169"/>
    <cellStyle name="Moeda 4 3 5 3 3 2" xfId="45464"/>
    <cellStyle name="Moeda 4 3 5 3 4" xfId="35582"/>
    <cellStyle name="Moeda 4 3 5 4" xfId="7581"/>
    <cellStyle name="Moeda 4 3 5 4 2" xfId="24051"/>
    <cellStyle name="Moeda 4 3 5 4 2 2" xfId="55346"/>
    <cellStyle name="Moeda 4 3 5 4 3" xfId="38876"/>
    <cellStyle name="Moeda 4 3 5 5" xfId="17463"/>
    <cellStyle name="Moeda 4 3 5 5 2" xfId="48758"/>
    <cellStyle name="Moeda 4 3 5 6" xfId="10875"/>
    <cellStyle name="Moeda 4 3 5 6 2" xfId="42170"/>
    <cellStyle name="Moeda 4 3 5 7" xfId="27346"/>
    <cellStyle name="Moeda 4 3 5 7 2" xfId="32287"/>
    <cellStyle name="Moeda 4 3 5 8" xfId="28993"/>
    <cellStyle name="Moeda 4 3 6" xfId="2633"/>
    <cellStyle name="Moeda 4 3 6 2" xfId="5928"/>
    <cellStyle name="Moeda 4 3 6 2 2" xfId="22398"/>
    <cellStyle name="Moeda 4 3 6 2 2 2" xfId="53693"/>
    <cellStyle name="Moeda 4 3 6 2 3" xfId="15810"/>
    <cellStyle name="Moeda 4 3 6 2 3 2" xfId="47105"/>
    <cellStyle name="Moeda 4 3 6 2 4" xfId="37223"/>
    <cellStyle name="Moeda 4 3 6 3" xfId="9222"/>
    <cellStyle name="Moeda 4 3 6 3 2" xfId="25692"/>
    <cellStyle name="Moeda 4 3 6 3 2 2" xfId="56987"/>
    <cellStyle name="Moeda 4 3 6 3 3" xfId="40517"/>
    <cellStyle name="Moeda 4 3 6 4" xfId="19104"/>
    <cellStyle name="Moeda 4 3 6 4 2" xfId="50399"/>
    <cellStyle name="Moeda 4 3 6 5" xfId="12516"/>
    <cellStyle name="Moeda 4 3 6 5 2" xfId="43811"/>
    <cellStyle name="Moeda 4 3 6 6" xfId="33929"/>
    <cellStyle name="Moeda 4 3 6 7" xfId="30634"/>
    <cellStyle name="Moeda 4 3 7" xfId="4281"/>
    <cellStyle name="Moeda 4 3 7 2" xfId="20751"/>
    <cellStyle name="Moeda 4 3 7 2 2" xfId="52046"/>
    <cellStyle name="Moeda 4 3 7 3" xfId="14163"/>
    <cellStyle name="Moeda 4 3 7 3 2" xfId="45458"/>
    <cellStyle name="Moeda 4 3 7 4" xfId="35576"/>
    <cellStyle name="Moeda 4 3 8" xfId="7575"/>
    <cellStyle name="Moeda 4 3 8 2" xfId="24045"/>
    <cellStyle name="Moeda 4 3 8 2 2" xfId="55340"/>
    <cellStyle name="Moeda 4 3 8 3" xfId="38870"/>
    <cellStyle name="Moeda 4 3 9" xfId="17457"/>
    <cellStyle name="Moeda 4 3 9 2" xfId="48752"/>
    <cellStyle name="Moeda 5" xfId="755"/>
    <cellStyle name="Moeda 6" xfId="756"/>
    <cellStyle name="Moeda 6 10" xfId="17464"/>
    <cellStyle name="Moeda 6 10 2" xfId="48759"/>
    <cellStyle name="Moeda 6 11" xfId="10876"/>
    <cellStyle name="Moeda 6 11 2" xfId="42171"/>
    <cellStyle name="Moeda 6 12" xfId="27347"/>
    <cellStyle name="Moeda 6 12 2" xfId="32288"/>
    <cellStyle name="Moeda 6 13" xfId="28994"/>
    <cellStyle name="Moeda 6 2" xfId="757"/>
    <cellStyle name="Moeda 6 2 10" xfId="10877"/>
    <cellStyle name="Moeda 6 2 10 2" xfId="42172"/>
    <cellStyle name="Moeda 6 2 11" xfId="27348"/>
    <cellStyle name="Moeda 6 2 11 2" xfId="32289"/>
    <cellStyle name="Moeda 6 2 12" xfId="28995"/>
    <cellStyle name="Moeda 6 2 2" xfId="758"/>
    <cellStyle name="Moeda 6 2 2 2" xfId="759"/>
    <cellStyle name="Moeda 6 2 2 2 2" xfId="2643"/>
    <cellStyle name="Moeda 6 2 2 2 2 2" xfId="5938"/>
    <cellStyle name="Moeda 6 2 2 2 2 2 2" xfId="22408"/>
    <cellStyle name="Moeda 6 2 2 2 2 2 2 2" xfId="53703"/>
    <cellStyle name="Moeda 6 2 2 2 2 2 3" xfId="15820"/>
    <cellStyle name="Moeda 6 2 2 2 2 2 3 2" xfId="47115"/>
    <cellStyle name="Moeda 6 2 2 2 2 2 4" xfId="37233"/>
    <cellStyle name="Moeda 6 2 2 2 2 3" xfId="9232"/>
    <cellStyle name="Moeda 6 2 2 2 2 3 2" xfId="25702"/>
    <cellStyle name="Moeda 6 2 2 2 2 3 2 2" xfId="56997"/>
    <cellStyle name="Moeda 6 2 2 2 2 3 3" xfId="40527"/>
    <cellStyle name="Moeda 6 2 2 2 2 4" xfId="19114"/>
    <cellStyle name="Moeda 6 2 2 2 2 4 2" xfId="50409"/>
    <cellStyle name="Moeda 6 2 2 2 2 5" xfId="12526"/>
    <cellStyle name="Moeda 6 2 2 2 2 5 2" xfId="43821"/>
    <cellStyle name="Moeda 6 2 2 2 2 6" xfId="33939"/>
    <cellStyle name="Moeda 6 2 2 2 2 7" xfId="30644"/>
    <cellStyle name="Moeda 6 2 2 2 3" xfId="4291"/>
    <cellStyle name="Moeda 6 2 2 2 3 2" xfId="20761"/>
    <cellStyle name="Moeda 6 2 2 2 3 2 2" xfId="52056"/>
    <cellStyle name="Moeda 6 2 2 2 3 3" xfId="14173"/>
    <cellStyle name="Moeda 6 2 2 2 3 3 2" xfId="45468"/>
    <cellStyle name="Moeda 6 2 2 2 3 4" xfId="35586"/>
    <cellStyle name="Moeda 6 2 2 2 4" xfId="7585"/>
    <cellStyle name="Moeda 6 2 2 2 4 2" xfId="24055"/>
    <cellStyle name="Moeda 6 2 2 2 4 2 2" xfId="55350"/>
    <cellStyle name="Moeda 6 2 2 2 4 3" xfId="38880"/>
    <cellStyle name="Moeda 6 2 2 2 5" xfId="17467"/>
    <cellStyle name="Moeda 6 2 2 2 5 2" xfId="48762"/>
    <cellStyle name="Moeda 6 2 2 2 6" xfId="10879"/>
    <cellStyle name="Moeda 6 2 2 2 6 2" xfId="42174"/>
    <cellStyle name="Moeda 6 2 2 2 7" xfId="27350"/>
    <cellStyle name="Moeda 6 2 2 2 7 2" xfId="32291"/>
    <cellStyle name="Moeda 6 2 2 2 8" xfId="28997"/>
    <cellStyle name="Moeda 6 2 2 3" xfId="2642"/>
    <cellStyle name="Moeda 6 2 2 3 2" xfId="5937"/>
    <cellStyle name="Moeda 6 2 2 3 2 2" xfId="22407"/>
    <cellStyle name="Moeda 6 2 2 3 2 2 2" xfId="53702"/>
    <cellStyle name="Moeda 6 2 2 3 2 3" xfId="15819"/>
    <cellStyle name="Moeda 6 2 2 3 2 3 2" xfId="47114"/>
    <cellStyle name="Moeda 6 2 2 3 2 4" xfId="37232"/>
    <cellStyle name="Moeda 6 2 2 3 3" xfId="9231"/>
    <cellStyle name="Moeda 6 2 2 3 3 2" xfId="25701"/>
    <cellStyle name="Moeda 6 2 2 3 3 2 2" xfId="56996"/>
    <cellStyle name="Moeda 6 2 2 3 3 3" xfId="40526"/>
    <cellStyle name="Moeda 6 2 2 3 4" xfId="19113"/>
    <cellStyle name="Moeda 6 2 2 3 4 2" xfId="50408"/>
    <cellStyle name="Moeda 6 2 2 3 5" xfId="12525"/>
    <cellStyle name="Moeda 6 2 2 3 5 2" xfId="43820"/>
    <cellStyle name="Moeda 6 2 2 3 6" xfId="33938"/>
    <cellStyle name="Moeda 6 2 2 3 7" xfId="30643"/>
    <cellStyle name="Moeda 6 2 2 4" xfId="4290"/>
    <cellStyle name="Moeda 6 2 2 4 2" xfId="20760"/>
    <cellStyle name="Moeda 6 2 2 4 2 2" xfId="52055"/>
    <cellStyle name="Moeda 6 2 2 4 3" xfId="14172"/>
    <cellStyle name="Moeda 6 2 2 4 3 2" xfId="45467"/>
    <cellStyle name="Moeda 6 2 2 4 4" xfId="35585"/>
    <cellStyle name="Moeda 6 2 2 5" xfId="7584"/>
    <cellStyle name="Moeda 6 2 2 5 2" xfId="24054"/>
    <cellStyle name="Moeda 6 2 2 5 2 2" xfId="55349"/>
    <cellStyle name="Moeda 6 2 2 5 3" xfId="38879"/>
    <cellStyle name="Moeda 6 2 2 6" xfId="17466"/>
    <cellStyle name="Moeda 6 2 2 6 2" xfId="48761"/>
    <cellStyle name="Moeda 6 2 2 7" xfId="10878"/>
    <cellStyle name="Moeda 6 2 2 7 2" xfId="42173"/>
    <cellStyle name="Moeda 6 2 2 8" xfId="27349"/>
    <cellStyle name="Moeda 6 2 2 8 2" xfId="32290"/>
    <cellStyle name="Moeda 6 2 2 9" xfId="28996"/>
    <cellStyle name="Moeda 6 2 3" xfId="760"/>
    <cellStyle name="Moeda 6 2 3 2" xfId="761"/>
    <cellStyle name="Moeda 6 2 3 2 2" xfId="2645"/>
    <cellStyle name="Moeda 6 2 3 2 2 2" xfId="5940"/>
    <cellStyle name="Moeda 6 2 3 2 2 2 2" xfId="22410"/>
    <cellStyle name="Moeda 6 2 3 2 2 2 2 2" xfId="53705"/>
    <cellStyle name="Moeda 6 2 3 2 2 2 3" xfId="15822"/>
    <cellStyle name="Moeda 6 2 3 2 2 2 3 2" xfId="47117"/>
    <cellStyle name="Moeda 6 2 3 2 2 2 4" xfId="37235"/>
    <cellStyle name="Moeda 6 2 3 2 2 3" xfId="9234"/>
    <cellStyle name="Moeda 6 2 3 2 2 3 2" xfId="25704"/>
    <cellStyle name="Moeda 6 2 3 2 2 3 2 2" xfId="56999"/>
    <cellStyle name="Moeda 6 2 3 2 2 3 3" xfId="40529"/>
    <cellStyle name="Moeda 6 2 3 2 2 4" xfId="19116"/>
    <cellStyle name="Moeda 6 2 3 2 2 4 2" xfId="50411"/>
    <cellStyle name="Moeda 6 2 3 2 2 5" xfId="12528"/>
    <cellStyle name="Moeda 6 2 3 2 2 5 2" xfId="43823"/>
    <cellStyle name="Moeda 6 2 3 2 2 6" xfId="33941"/>
    <cellStyle name="Moeda 6 2 3 2 2 7" xfId="30646"/>
    <cellStyle name="Moeda 6 2 3 2 3" xfId="4293"/>
    <cellStyle name="Moeda 6 2 3 2 3 2" xfId="20763"/>
    <cellStyle name="Moeda 6 2 3 2 3 2 2" xfId="52058"/>
    <cellStyle name="Moeda 6 2 3 2 3 3" xfId="14175"/>
    <cellStyle name="Moeda 6 2 3 2 3 3 2" xfId="45470"/>
    <cellStyle name="Moeda 6 2 3 2 3 4" xfId="35588"/>
    <cellStyle name="Moeda 6 2 3 2 4" xfId="7587"/>
    <cellStyle name="Moeda 6 2 3 2 4 2" xfId="24057"/>
    <cellStyle name="Moeda 6 2 3 2 4 2 2" xfId="55352"/>
    <cellStyle name="Moeda 6 2 3 2 4 3" xfId="38882"/>
    <cellStyle name="Moeda 6 2 3 2 5" xfId="17469"/>
    <cellStyle name="Moeda 6 2 3 2 5 2" xfId="48764"/>
    <cellStyle name="Moeda 6 2 3 2 6" xfId="10881"/>
    <cellStyle name="Moeda 6 2 3 2 6 2" xfId="42176"/>
    <cellStyle name="Moeda 6 2 3 2 7" xfId="27352"/>
    <cellStyle name="Moeda 6 2 3 2 7 2" xfId="32293"/>
    <cellStyle name="Moeda 6 2 3 2 8" xfId="28999"/>
    <cellStyle name="Moeda 6 2 3 3" xfId="2644"/>
    <cellStyle name="Moeda 6 2 3 3 2" xfId="5939"/>
    <cellStyle name="Moeda 6 2 3 3 2 2" xfId="22409"/>
    <cellStyle name="Moeda 6 2 3 3 2 2 2" xfId="53704"/>
    <cellStyle name="Moeda 6 2 3 3 2 3" xfId="15821"/>
    <cellStyle name="Moeda 6 2 3 3 2 3 2" xfId="47116"/>
    <cellStyle name="Moeda 6 2 3 3 2 4" xfId="37234"/>
    <cellStyle name="Moeda 6 2 3 3 3" xfId="9233"/>
    <cellStyle name="Moeda 6 2 3 3 3 2" xfId="25703"/>
    <cellStyle name="Moeda 6 2 3 3 3 2 2" xfId="56998"/>
    <cellStyle name="Moeda 6 2 3 3 3 3" xfId="40528"/>
    <cellStyle name="Moeda 6 2 3 3 4" xfId="19115"/>
    <cellStyle name="Moeda 6 2 3 3 4 2" xfId="50410"/>
    <cellStyle name="Moeda 6 2 3 3 5" xfId="12527"/>
    <cellStyle name="Moeda 6 2 3 3 5 2" xfId="43822"/>
    <cellStyle name="Moeda 6 2 3 3 6" xfId="33940"/>
    <cellStyle name="Moeda 6 2 3 3 7" xfId="30645"/>
    <cellStyle name="Moeda 6 2 3 4" xfId="4292"/>
    <cellStyle name="Moeda 6 2 3 4 2" xfId="20762"/>
    <cellStyle name="Moeda 6 2 3 4 2 2" xfId="52057"/>
    <cellStyle name="Moeda 6 2 3 4 3" xfId="14174"/>
    <cellStyle name="Moeda 6 2 3 4 3 2" xfId="45469"/>
    <cellStyle name="Moeda 6 2 3 4 4" xfId="35587"/>
    <cellStyle name="Moeda 6 2 3 5" xfId="7586"/>
    <cellStyle name="Moeda 6 2 3 5 2" xfId="24056"/>
    <cellStyle name="Moeda 6 2 3 5 2 2" xfId="55351"/>
    <cellStyle name="Moeda 6 2 3 5 3" xfId="38881"/>
    <cellStyle name="Moeda 6 2 3 6" xfId="17468"/>
    <cellStyle name="Moeda 6 2 3 6 2" xfId="48763"/>
    <cellStyle name="Moeda 6 2 3 7" xfId="10880"/>
    <cellStyle name="Moeda 6 2 3 7 2" xfId="42175"/>
    <cellStyle name="Moeda 6 2 3 8" xfId="27351"/>
    <cellStyle name="Moeda 6 2 3 8 2" xfId="32292"/>
    <cellStyle name="Moeda 6 2 3 9" xfId="28998"/>
    <cellStyle name="Moeda 6 2 4" xfId="762"/>
    <cellStyle name="Moeda 6 2 4 2" xfId="2646"/>
    <cellStyle name="Moeda 6 2 4 2 2" xfId="5941"/>
    <cellStyle name="Moeda 6 2 4 2 2 2" xfId="22411"/>
    <cellStyle name="Moeda 6 2 4 2 2 2 2" xfId="53706"/>
    <cellStyle name="Moeda 6 2 4 2 2 3" xfId="15823"/>
    <cellStyle name="Moeda 6 2 4 2 2 3 2" xfId="47118"/>
    <cellStyle name="Moeda 6 2 4 2 2 4" xfId="37236"/>
    <cellStyle name="Moeda 6 2 4 2 3" xfId="9235"/>
    <cellStyle name="Moeda 6 2 4 2 3 2" xfId="25705"/>
    <cellStyle name="Moeda 6 2 4 2 3 2 2" xfId="57000"/>
    <cellStyle name="Moeda 6 2 4 2 3 3" xfId="40530"/>
    <cellStyle name="Moeda 6 2 4 2 4" xfId="19117"/>
    <cellStyle name="Moeda 6 2 4 2 4 2" xfId="50412"/>
    <cellStyle name="Moeda 6 2 4 2 5" xfId="12529"/>
    <cellStyle name="Moeda 6 2 4 2 5 2" xfId="43824"/>
    <cellStyle name="Moeda 6 2 4 2 6" xfId="33942"/>
    <cellStyle name="Moeda 6 2 4 2 7" xfId="30647"/>
    <cellStyle name="Moeda 6 2 4 3" xfId="4294"/>
    <cellStyle name="Moeda 6 2 4 3 2" xfId="20764"/>
    <cellStyle name="Moeda 6 2 4 3 2 2" xfId="52059"/>
    <cellStyle name="Moeda 6 2 4 3 3" xfId="14176"/>
    <cellStyle name="Moeda 6 2 4 3 3 2" xfId="45471"/>
    <cellStyle name="Moeda 6 2 4 3 4" xfId="35589"/>
    <cellStyle name="Moeda 6 2 4 4" xfId="7588"/>
    <cellStyle name="Moeda 6 2 4 4 2" xfId="24058"/>
    <cellStyle name="Moeda 6 2 4 4 2 2" xfId="55353"/>
    <cellStyle name="Moeda 6 2 4 4 3" xfId="38883"/>
    <cellStyle name="Moeda 6 2 4 5" xfId="17470"/>
    <cellStyle name="Moeda 6 2 4 5 2" xfId="48765"/>
    <cellStyle name="Moeda 6 2 4 6" xfId="10882"/>
    <cellStyle name="Moeda 6 2 4 6 2" xfId="42177"/>
    <cellStyle name="Moeda 6 2 4 7" xfId="27353"/>
    <cellStyle name="Moeda 6 2 4 7 2" xfId="32294"/>
    <cellStyle name="Moeda 6 2 4 8" xfId="29000"/>
    <cellStyle name="Moeda 6 2 5" xfId="763"/>
    <cellStyle name="Moeda 6 2 5 2" xfId="2647"/>
    <cellStyle name="Moeda 6 2 5 2 2" xfId="5942"/>
    <cellStyle name="Moeda 6 2 5 2 2 2" xfId="22412"/>
    <cellStyle name="Moeda 6 2 5 2 2 2 2" xfId="53707"/>
    <cellStyle name="Moeda 6 2 5 2 2 3" xfId="15824"/>
    <cellStyle name="Moeda 6 2 5 2 2 3 2" xfId="47119"/>
    <cellStyle name="Moeda 6 2 5 2 2 4" xfId="37237"/>
    <cellStyle name="Moeda 6 2 5 2 3" xfId="9236"/>
    <cellStyle name="Moeda 6 2 5 2 3 2" xfId="25706"/>
    <cellStyle name="Moeda 6 2 5 2 3 2 2" xfId="57001"/>
    <cellStyle name="Moeda 6 2 5 2 3 3" xfId="40531"/>
    <cellStyle name="Moeda 6 2 5 2 4" xfId="19118"/>
    <cellStyle name="Moeda 6 2 5 2 4 2" xfId="50413"/>
    <cellStyle name="Moeda 6 2 5 2 5" xfId="12530"/>
    <cellStyle name="Moeda 6 2 5 2 5 2" xfId="43825"/>
    <cellStyle name="Moeda 6 2 5 2 6" xfId="33943"/>
    <cellStyle name="Moeda 6 2 5 2 7" xfId="30648"/>
    <cellStyle name="Moeda 6 2 5 3" xfId="4295"/>
    <cellStyle name="Moeda 6 2 5 3 2" xfId="20765"/>
    <cellStyle name="Moeda 6 2 5 3 2 2" xfId="52060"/>
    <cellStyle name="Moeda 6 2 5 3 3" xfId="14177"/>
    <cellStyle name="Moeda 6 2 5 3 3 2" xfId="45472"/>
    <cellStyle name="Moeda 6 2 5 3 4" xfId="35590"/>
    <cellStyle name="Moeda 6 2 5 4" xfId="7589"/>
    <cellStyle name="Moeda 6 2 5 4 2" xfId="24059"/>
    <cellStyle name="Moeda 6 2 5 4 2 2" xfId="55354"/>
    <cellStyle name="Moeda 6 2 5 4 3" xfId="38884"/>
    <cellStyle name="Moeda 6 2 5 5" xfId="17471"/>
    <cellStyle name="Moeda 6 2 5 5 2" xfId="48766"/>
    <cellStyle name="Moeda 6 2 5 6" xfId="10883"/>
    <cellStyle name="Moeda 6 2 5 6 2" xfId="42178"/>
    <cellStyle name="Moeda 6 2 5 7" xfId="27354"/>
    <cellStyle name="Moeda 6 2 5 7 2" xfId="32295"/>
    <cellStyle name="Moeda 6 2 5 8" xfId="29001"/>
    <cellStyle name="Moeda 6 2 6" xfId="2641"/>
    <cellStyle name="Moeda 6 2 6 2" xfId="5936"/>
    <cellStyle name="Moeda 6 2 6 2 2" xfId="22406"/>
    <cellStyle name="Moeda 6 2 6 2 2 2" xfId="53701"/>
    <cellStyle name="Moeda 6 2 6 2 3" xfId="15818"/>
    <cellStyle name="Moeda 6 2 6 2 3 2" xfId="47113"/>
    <cellStyle name="Moeda 6 2 6 2 4" xfId="37231"/>
    <cellStyle name="Moeda 6 2 6 3" xfId="9230"/>
    <cellStyle name="Moeda 6 2 6 3 2" xfId="25700"/>
    <cellStyle name="Moeda 6 2 6 3 2 2" xfId="56995"/>
    <cellStyle name="Moeda 6 2 6 3 3" xfId="40525"/>
    <cellStyle name="Moeda 6 2 6 4" xfId="19112"/>
    <cellStyle name="Moeda 6 2 6 4 2" xfId="50407"/>
    <cellStyle name="Moeda 6 2 6 5" xfId="12524"/>
    <cellStyle name="Moeda 6 2 6 5 2" xfId="43819"/>
    <cellStyle name="Moeda 6 2 6 6" xfId="33937"/>
    <cellStyle name="Moeda 6 2 6 7" xfId="30642"/>
    <cellStyle name="Moeda 6 2 7" xfId="4289"/>
    <cellStyle name="Moeda 6 2 7 2" xfId="20759"/>
    <cellStyle name="Moeda 6 2 7 2 2" xfId="52054"/>
    <cellStyle name="Moeda 6 2 7 3" xfId="14171"/>
    <cellStyle name="Moeda 6 2 7 3 2" xfId="45466"/>
    <cellStyle name="Moeda 6 2 7 4" xfId="35584"/>
    <cellStyle name="Moeda 6 2 8" xfId="7583"/>
    <cellStyle name="Moeda 6 2 8 2" xfId="24053"/>
    <cellStyle name="Moeda 6 2 8 2 2" xfId="55348"/>
    <cellStyle name="Moeda 6 2 8 3" xfId="38878"/>
    <cellStyle name="Moeda 6 2 9" xfId="17465"/>
    <cellStyle name="Moeda 6 2 9 2" xfId="48760"/>
    <cellStyle name="Moeda 6 3" xfId="764"/>
    <cellStyle name="Moeda 6 3 2" xfId="765"/>
    <cellStyle name="Moeda 6 3 2 2" xfId="2649"/>
    <cellStyle name="Moeda 6 3 2 2 2" xfId="5944"/>
    <cellStyle name="Moeda 6 3 2 2 2 2" xfId="22414"/>
    <cellStyle name="Moeda 6 3 2 2 2 2 2" xfId="53709"/>
    <cellStyle name="Moeda 6 3 2 2 2 3" xfId="15826"/>
    <cellStyle name="Moeda 6 3 2 2 2 3 2" xfId="47121"/>
    <cellStyle name="Moeda 6 3 2 2 2 4" xfId="37239"/>
    <cellStyle name="Moeda 6 3 2 2 3" xfId="9238"/>
    <cellStyle name="Moeda 6 3 2 2 3 2" xfId="25708"/>
    <cellStyle name="Moeda 6 3 2 2 3 2 2" xfId="57003"/>
    <cellStyle name="Moeda 6 3 2 2 3 3" xfId="40533"/>
    <cellStyle name="Moeda 6 3 2 2 4" xfId="19120"/>
    <cellStyle name="Moeda 6 3 2 2 4 2" xfId="50415"/>
    <cellStyle name="Moeda 6 3 2 2 5" xfId="12532"/>
    <cellStyle name="Moeda 6 3 2 2 5 2" xfId="43827"/>
    <cellStyle name="Moeda 6 3 2 2 6" xfId="33945"/>
    <cellStyle name="Moeda 6 3 2 2 7" xfId="30650"/>
    <cellStyle name="Moeda 6 3 2 3" xfId="4297"/>
    <cellStyle name="Moeda 6 3 2 3 2" xfId="20767"/>
    <cellStyle name="Moeda 6 3 2 3 2 2" xfId="52062"/>
    <cellStyle name="Moeda 6 3 2 3 3" xfId="14179"/>
    <cellStyle name="Moeda 6 3 2 3 3 2" xfId="45474"/>
    <cellStyle name="Moeda 6 3 2 3 4" xfId="35592"/>
    <cellStyle name="Moeda 6 3 2 4" xfId="7591"/>
    <cellStyle name="Moeda 6 3 2 4 2" xfId="24061"/>
    <cellStyle name="Moeda 6 3 2 4 2 2" xfId="55356"/>
    <cellStyle name="Moeda 6 3 2 4 3" xfId="38886"/>
    <cellStyle name="Moeda 6 3 2 5" xfId="17473"/>
    <cellStyle name="Moeda 6 3 2 5 2" xfId="48768"/>
    <cellStyle name="Moeda 6 3 2 6" xfId="10885"/>
    <cellStyle name="Moeda 6 3 2 6 2" xfId="42180"/>
    <cellStyle name="Moeda 6 3 2 7" xfId="27356"/>
    <cellStyle name="Moeda 6 3 2 7 2" xfId="32297"/>
    <cellStyle name="Moeda 6 3 2 8" xfId="29003"/>
    <cellStyle name="Moeda 6 3 3" xfId="2648"/>
    <cellStyle name="Moeda 6 3 3 2" xfId="5943"/>
    <cellStyle name="Moeda 6 3 3 2 2" xfId="22413"/>
    <cellStyle name="Moeda 6 3 3 2 2 2" xfId="53708"/>
    <cellStyle name="Moeda 6 3 3 2 3" xfId="15825"/>
    <cellStyle name="Moeda 6 3 3 2 3 2" xfId="47120"/>
    <cellStyle name="Moeda 6 3 3 2 4" xfId="37238"/>
    <cellStyle name="Moeda 6 3 3 3" xfId="9237"/>
    <cellStyle name="Moeda 6 3 3 3 2" xfId="25707"/>
    <cellStyle name="Moeda 6 3 3 3 2 2" xfId="57002"/>
    <cellStyle name="Moeda 6 3 3 3 3" xfId="40532"/>
    <cellStyle name="Moeda 6 3 3 4" xfId="19119"/>
    <cellStyle name="Moeda 6 3 3 4 2" xfId="50414"/>
    <cellStyle name="Moeda 6 3 3 5" xfId="12531"/>
    <cellStyle name="Moeda 6 3 3 5 2" xfId="43826"/>
    <cellStyle name="Moeda 6 3 3 6" xfId="33944"/>
    <cellStyle name="Moeda 6 3 3 7" xfId="30649"/>
    <cellStyle name="Moeda 6 3 4" xfId="4296"/>
    <cellStyle name="Moeda 6 3 4 2" xfId="20766"/>
    <cellStyle name="Moeda 6 3 4 2 2" xfId="52061"/>
    <cellStyle name="Moeda 6 3 4 3" xfId="14178"/>
    <cellStyle name="Moeda 6 3 4 3 2" xfId="45473"/>
    <cellStyle name="Moeda 6 3 4 4" xfId="35591"/>
    <cellStyle name="Moeda 6 3 5" xfId="7590"/>
    <cellStyle name="Moeda 6 3 5 2" xfId="24060"/>
    <cellStyle name="Moeda 6 3 5 2 2" xfId="55355"/>
    <cellStyle name="Moeda 6 3 5 3" xfId="38885"/>
    <cellStyle name="Moeda 6 3 6" xfId="17472"/>
    <cellStyle name="Moeda 6 3 6 2" xfId="48767"/>
    <cellStyle name="Moeda 6 3 7" xfId="10884"/>
    <cellStyle name="Moeda 6 3 7 2" xfId="42179"/>
    <cellStyle name="Moeda 6 3 8" xfId="27355"/>
    <cellStyle name="Moeda 6 3 8 2" xfId="32296"/>
    <cellStyle name="Moeda 6 3 9" xfId="29002"/>
    <cellStyle name="Moeda 6 4" xfId="766"/>
    <cellStyle name="Moeda 6 4 2" xfId="767"/>
    <cellStyle name="Moeda 6 4 2 2" xfId="2651"/>
    <cellStyle name="Moeda 6 4 2 2 2" xfId="5946"/>
    <cellStyle name="Moeda 6 4 2 2 2 2" xfId="22416"/>
    <cellStyle name="Moeda 6 4 2 2 2 2 2" xfId="53711"/>
    <cellStyle name="Moeda 6 4 2 2 2 3" xfId="15828"/>
    <cellStyle name="Moeda 6 4 2 2 2 3 2" xfId="47123"/>
    <cellStyle name="Moeda 6 4 2 2 2 4" xfId="37241"/>
    <cellStyle name="Moeda 6 4 2 2 3" xfId="9240"/>
    <cellStyle name="Moeda 6 4 2 2 3 2" xfId="25710"/>
    <cellStyle name="Moeda 6 4 2 2 3 2 2" xfId="57005"/>
    <cellStyle name="Moeda 6 4 2 2 3 3" xfId="40535"/>
    <cellStyle name="Moeda 6 4 2 2 4" xfId="19122"/>
    <cellStyle name="Moeda 6 4 2 2 4 2" xfId="50417"/>
    <cellStyle name="Moeda 6 4 2 2 5" xfId="12534"/>
    <cellStyle name="Moeda 6 4 2 2 5 2" xfId="43829"/>
    <cellStyle name="Moeda 6 4 2 2 6" xfId="33947"/>
    <cellStyle name="Moeda 6 4 2 2 7" xfId="30652"/>
    <cellStyle name="Moeda 6 4 2 3" xfId="4299"/>
    <cellStyle name="Moeda 6 4 2 3 2" xfId="20769"/>
    <cellStyle name="Moeda 6 4 2 3 2 2" xfId="52064"/>
    <cellStyle name="Moeda 6 4 2 3 3" xfId="14181"/>
    <cellStyle name="Moeda 6 4 2 3 3 2" xfId="45476"/>
    <cellStyle name="Moeda 6 4 2 3 4" xfId="35594"/>
    <cellStyle name="Moeda 6 4 2 4" xfId="7593"/>
    <cellStyle name="Moeda 6 4 2 4 2" xfId="24063"/>
    <cellStyle name="Moeda 6 4 2 4 2 2" xfId="55358"/>
    <cellStyle name="Moeda 6 4 2 4 3" xfId="38888"/>
    <cellStyle name="Moeda 6 4 2 5" xfId="17475"/>
    <cellStyle name="Moeda 6 4 2 5 2" xfId="48770"/>
    <cellStyle name="Moeda 6 4 2 6" xfId="10887"/>
    <cellStyle name="Moeda 6 4 2 6 2" xfId="42182"/>
    <cellStyle name="Moeda 6 4 2 7" xfId="27358"/>
    <cellStyle name="Moeda 6 4 2 7 2" xfId="32299"/>
    <cellStyle name="Moeda 6 4 2 8" xfId="29005"/>
    <cellStyle name="Moeda 6 4 3" xfId="2650"/>
    <cellStyle name="Moeda 6 4 3 2" xfId="5945"/>
    <cellStyle name="Moeda 6 4 3 2 2" xfId="22415"/>
    <cellStyle name="Moeda 6 4 3 2 2 2" xfId="53710"/>
    <cellStyle name="Moeda 6 4 3 2 3" xfId="15827"/>
    <cellStyle name="Moeda 6 4 3 2 3 2" xfId="47122"/>
    <cellStyle name="Moeda 6 4 3 2 4" xfId="37240"/>
    <cellStyle name="Moeda 6 4 3 3" xfId="9239"/>
    <cellStyle name="Moeda 6 4 3 3 2" xfId="25709"/>
    <cellStyle name="Moeda 6 4 3 3 2 2" xfId="57004"/>
    <cellStyle name="Moeda 6 4 3 3 3" xfId="40534"/>
    <cellStyle name="Moeda 6 4 3 4" xfId="19121"/>
    <cellStyle name="Moeda 6 4 3 4 2" xfId="50416"/>
    <cellStyle name="Moeda 6 4 3 5" xfId="12533"/>
    <cellStyle name="Moeda 6 4 3 5 2" xfId="43828"/>
    <cellStyle name="Moeda 6 4 3 6" xfId="33946"/>
    <cellStyle name="Moeda 6 4 3 7" xfId="30651"/>
    <cellStyle name="Moeda 6 4 4" xfId="4298"/>
    <cellStyle name="Moeda 6 4 4 2" xfId="20768"/>
    <cellStyle name="Moeda 6 4 4 2 2" xfId="52063"/>
    <cellStyle name="Moeda 6 4 4 3" xfId="14180"/>
    <cellStyle name="Moeda 6 4 4 3 2" xfId="45475"/>
    <cellStyle name="Moeda 6 4 4 4" xfId="35593"/>
    <cellStyle name="Moeda 6 4 5" xfId="7592"/>
    <cellStyle name="Moeda 6 4 5 2" xfId="24062"/>
    <cellStyle name="Moeda 6 4 5 2 2" xfId="55357"/>
    <cellStyle name="Moeda 6 4 5 3" xfId="38887"/>
    <cellStyle name="Moeda 6 4 6" xfId="17474"/>
    <cellStyle name="Moeda 6 4 6 2" xfId="48769"/>
    <cellStyle name="Moeda 6 4 7" xfId="10886"/>
    <cellStyle name="Moeda 6 4 7 2" xfId="42181"/>
    <cellStyle name="Moeda 6 4 8" xfId="27357"/>
    <cellStyle name="Moeda 6 4 8 2" xfId="32298"/>
    <cellStyle name="Moeda 6 4 9" xfId="29004"/>
    <cellStyle name="Moeda 6 5" xfId="768"/>
    <cellStyle name="Moeda 6 5 2" xfId="2652"/>
    <cellStyle name="Moeda 6 5 2 2" xfId="5947"/>
    <cellStyle name="Moeda 6 5 2 2 2" xfId="22417"/>
    <cellStyle name="Moeda 6 5 2 2 2 2" xfId="53712"/>
    <cellStyle name="Moeda 6 5 2 2 3" xfId="15829"/>
    <cellStyle name="Moeda 6 5 2 2 3 2" xfId="47124"/>
    <cellStyle name="Moeda 6 5 2 2 4" xfId="37242"/>
    <cellStyle name="Moeda 6 5 2 3" xfId="9241"/>
    <cellStyle name="Moeda 6 5 2 3 2" xfId="25711"/>
    <cellStyle name="Moeda 6 5 2 3 2 2" xfId="57006"/>
    <cellStyle name="Moeda 6 5 2 3 3" xfId="40536"/>
    <cellStyle name="Moeda 6 5 2 4" xfId="19123"/>
    <cellStyle name="Moeda 6 5 2 4 2" xfId="50418"/>
    <cellStyle name="Moeda 6 5 2 5" xfId="12535"/>
    <cellStyle name="Moeda 6 5 2 5 2" xfId="43830"/>
    <cellStyle name="Moeda 6 5 2 6" xfId="33948"/>
    <cellStyle name="Moeda 6 5 2 7" xfId="30653"/>
    <cellStyle name="Moeda 6 5 3" xfId="4300"/>
    <cellStyle name="Moeda 6 5 3 2" xfId="20770"/>
    <cellStyle name="Moeda 6 5 3 2 2" xfId="52065"/>
    <cellStyle name="Moeda 6 5 3 3" xfId="14182"/>
    <cellStyle name="Moeda 6 5 3 3 2" xfId="45477"/>
    <cellStyle name="Moeda 6 5 3 4" xfId="35595"/>
    <cellStyle name="Moeda 6 5 4" xfId="7594"/>
    <cellStyle name="Moeda 6 5 4 2" xfId="24064"/>
    <cellStyle name="Moeda 6 5 4 2 2" xfId="55359"/>
    <cellStyle name="Moeda 6 5 4 3" xfId="38889"/>
    <cellStyle name="Moeda 6 5 5" xfId="17476"/>
    <cellStyle name="Moeda 6 5 5 2" xfId="48771"/>
    <cellStyle name="Moeda 6 5 6" xfId="10888"/>
    <cellStyle name="Moeda 6 5 6 2" xfId="42183"/>
    <cellStyle name="Moeda 6 5 7" xfId="27359"/>
    <cellStyle name="Moeda 6 5 7 2" xfId="32300"/>
    <cellStyle name="Moeda 6 5 8" xfId="29006"/>
    <cellStyle name="Moeda 6 6" xfId="769"/>
    <cellStyle name="Moeda 6 6 2" xfId="2653"/>
    <cellStyle name="Moeda 6 6 2 2" xfId="5948"/>
    <cellStyle name="Moeda 6 6 2 2 2" xfId="22418"/>
    <cellStyle name="Moeda 6 6 2 2 2 2" xfId="53713"/>
    <cellStyle name="Moeda 6 6 2 2 3" xfId="15830"/>
    <cellStyle name="Moeda 6 6 2 2 3 2" xfId="47125"/>
    <cellStyle name="Moeda 6 6 2 2 4" xfId="37243"/>
    <cellStyle name="Moeda 6 6 2 3" xfId="9242"/>
    <cellStyle name="Moeda 6 6 2 3 2" xfId="25712"/>
    <cellStyle name="Moeda 6 6 2 3 2 2" xfId="57007"/>
    <cellStyle name="Moeda 6 6 2 3 3" xfId="40537"/>
    <cellStyle name="Moeda 6 6 2 4" xfId="19124"/>
    <cellStyle name="Moeda 6 6 2 4 2" xfId="50419"/>
    <cellStyle name="Moeda 6 6 2 5" xfId="12536"/>
    <cellStyle name="Moeda 6 6 2 5 2" xfId="43831"/>
    <cellStyle name="Moeda 6 6 2 6" xfId="33949"/>
    <cellStyle name="Moeda 6 6 2 7" xfId="30654"/>
    <cellStyle name="Moeda 6 6 3" xfId="4301"/>
    <cellStyle name="Moeda 6 6 3 2" xfId="20771"/>
    <cellStyle name="Moeda 6 6 3 2 2" xfId="52066"/>
    <cellStyle name="Moeda 6 6 3 3" xfId="14183"/>
    <cellStyle name="Moeda 6 6 3 3 2" xfId="45478"/>
    <cellStyle name="Moeda 6 6 3 4" xfId="35596"/>
    <cellStyle name="Moeda 6 6 4" xfId="7595"/>
    <cellStyle name="Moeda 6 6 4 2" xfId="24065"/>
    <cellStyle name="Moeda 6 6 4 2 2" xfId="55360"/>
    <cellStyle name="Moeda 6 6 4 3" xfId="38890"/>
    <cellStyle name="Moeda 6 6 5" xfId="17477"/>
    <cellStyle name="Moeda 6 6 5 2" xfId="48772"/>
    <cellStyle name="Moeda 6 6 6" xfId="10889"/>
    <cellStyle name="Moeda 6 6 6 2" xfId="42184"/>
    <cellStyle name="Moeda 6 6 7" xfId="27360"/>
    <cellStyle name="Moeda 6 6 7 2" xfId="32301"/>
    <cellStyle name="Moeda 6 6 8" xfId="29007"/>
    <cellStyle name="Moeda 6 7" xfId="2640"/>
    <cellStyle name="Moeda 6 7 2" xfId="5935"/>
    <cellStyle name="Moeda 6 7 2 2" xfId="22405"/>
    <cellStyle name="Moeda 6 7 2 2 2" xfId="53700"/>
    <cellStyle name="Moeda 6 7 2 3" xfId="15817"/>
    <cellStyle name="Moeda 6 7 2 3 2" xfId="47112"/>
    <cellStyle name="Moeda 6 7 2 4" xfId="37230"/>
    <cellStyle name="Moeda 6 7 3" xfId="9229"/>
    <cellStyle name="Moeda 6 7 3 2" xfId="25699"/>
    <cellStyle name="Moeda 6 7 3 2 2" xfId="56994"/>
    <cellStyle name="Moeda 6 7 3 3" xfId="40524"/>
    <cellStyle name="Moeda 6 7 4" xfId="19111"/>
    <cellStyle name="Moeda 6 7 4 2" xfId="50406"/>
    <cellStyle name="Moeda 6 7 5" xfId="12523"/>
    <cellStyle name="Moeda 6 7 5 2" xfId="43818"/>
    <cellStyle name="Moeda 6 7 6" xfId="33936"/>
    <cellStyle name="Moeda 6 7 7" xfId="30641"/>
    <cellStyle name="Moeda 6 8" xfId="4288"/>
    <cellStyle name="Moeda 6 8 2" xfId="20758"/>
    <cellStyle name="Moeda 6 8 2 2" xfId="52053"/>
    <cellStyle name="Moeda 6 8 3" xfId="14170"/>
    <cellStyle name="Moeda 6 8 3 2" xfId="45465"/>
    <cellStyle name="Moeda 6 8 4" xfId="35583"/>
    <cellStyle name="Moeda 6 9" xfId="7582"/>
    <cellStyle name="Moeda 6 9 2" xfId="24052"/>
    <cellStyle name="Moeda 6 9 2 2" xfId="55347"/>
    <cellStyle name="Moeda 6 9 3" xfId="38877"/>
    <cellStyle name="Moeda 7" xfId="770"/>
    <cellStyle name="Moeda 7 10" xfId="10890"/>
    <cellStyle name="Moeda 7 10 2" xfId="42185"/>
    <cellStyle name="Moeda 7 11" xfId="27361"/>
    <cellStyle name="Moeda 7 11 2" xfId="32302"/>
    <cellStyle name="Moeda 7 12" xfId="29008"/>
    <cellStyle name="Moeda 7 2" xfId="771"/>
    <cellStyle name="Moeda 7 2 2" xfId="772"/>
    <cellStyle name="Moeda 7 2 2 2" xfId="2656"/>
    <cellStyle name="Moeda 7 2 2 2 2" xfId="5951"/>
    <cellStyle name="Moeda 7 2 2 2 2 2" xfId="22421"/>
    <cellStyle name="Moeda 7 2 2 2 2 2 2" xfId="53716"/>
    <cellStyle name="Moeda 7 2 2 2 2 3" xfId="15833"/>
    <cellStyle name="Moeda 7 2 2 2 2 3 2" xfId="47128"/>
    <cellStyle name="Moeda 7 2 2 2 2 4" xfId="37246"/>
    <cellStyle name="Moeda 7 2 2 2 3" xfId="9245"/>
    <cellStyle name="Moeda 7 2 2 2 3 2" xfId="25715"/>
    <cellStyle name="Moeda 7 2 2 2 3 2 2" xfId="57010"/>
    <cellStyle name="Moeda 7 2 2 2 3 3" xfId="40540"/>
    <cellStyle name="Moeda 7 2 2 2 4" xfId="19127"/>
    <cellStyle name="Moeda 7 2 2 2 4 2" xfId="50422"/>
    <cellStyle name="Moeda 7 2 2 2 5" xfId="12539"/>
    <cellStyle name="Moeda 7 2 2 2 5 2" xfId="43834"/>
    <cellStyle name="Moeda 7 2 2 2 6" xfId="33952"/>
    <cellStyle name="Moeda 7 2 2 2 7" xfId="30657"/>
    <cellStyle name="Moeda 7 2 2 3" xfId="4304"/>
    <cellStyle name="Moeda 7 2 2 3 2" xfId="20774"/>
    <cellStyle name="Moeda 7 2 2 3 2 2" xfId="52069"/>
    <cellStyle name="Moeda 7 2 2 3 3" xfId="14186"/>
    <cellStyle name="Moeda 7 2 2 3 3 2" xfId="45481"/>
    <cellStyle name="Moeda 7 2 2 3 4" xfId="35599"/>
    <cellStyle name="Moeda 7 2 2 4" xfId="7598"/>
    <cellStyle name="Moeda 7 2 2 4 2" xfId="24068"/>
    <cellStyle name="Moeda 7 2 2 4 2 2" xfId="55363"/>
    <cellStyle name="Moeda 7 2 2 4 3" xfId="38893"/>
    <cellStyle name="Moeda 7 2 2 5" xfId="17480"/>
    <cellStyle name="Moeda 7 2 2 5 2" xfId="48775"/>
    <cellStyle name="Moeda 7 2 2 6" xfId="10892"/>
    <cellStyle name="Moeda 7 2 2 6 2" xfId="42187"/>
    <cellStyle name="Moeda 7 2 2 7" xfId="27363"/>
    <cellStyle name="Moeda 7 2 2 7 2" xfId="32304"/>
    <cellStyle name="Moeda 7 2 2 8" xfId="29010"/>
    <cellStyle name="Moeda 7 2 3" xfId="2655"/>
    <cellStyle name="Moeda 7 2 3 2" xfId="5950"/>
    <cellStyle name="Moeda 7 2 3 2 2" xfId="22420"/>
    <cellStyle name="Moeda 7 2 3 2 2 2" xfId="53715"/>
    <cellStyle name="Moeda 7 2 3 2 3" xfId="15832"/>
    <cellStyle name="Moeda 7 2 3 2 3 2" xfId="47127"/>
    <cellStyle name="Moeda 7 2 3 2 4" xfId="37245"/>
    <cellStyle name="Moeda 7 2 3 3" xfId="9244"/>
    <cellStyle name="Moeda 7 2 3 3 2" xfId="25714"/>
    <cellStyle name="Moeda 7 2 3 3 2 2" xfId="57009"/>
    <cellStyle name="Moeda 7 2 3 3 3" xfId="40539"/>
    <cellStyle name="Moeda 7 2 3 4" xfId="19126"/>
    <cellStyle name="Moeda 7 2 3 4 2" xfId="50421"/>
    <cellStyle name="Moeda 7 2 3 5" xfId="12538"/>
    <cellStyle name="Moeda 7 2 3 5 2" xfId="43833"/>
    <cellStyle name="Moeda 7 2 3 6" xfId="33951"/>
    <cellStyle name="Moeda 7 2 3 7" xfId="30656"/>
    <cellStyle name="Moeda 7 2 4" xfId="4303"/>
    <cellStyle name="Moeda 7 2 4 2" xfId="20773"/>
    <cellStyle name="Moeda 7 2 4 2 2" xfId="52068"/>
    <cellStyle name="Moeda 7 2 4 3" xfId="14185"/>
    <cellStyle name="Moeda 7 2 4 3 2" xfId="45480"/>
    <cellStyle name="Moeda 7 2 4 4" xfId="35598"/>
    <cellStyle name="Moeda 7 2 5" xfId="7597"/>
    <cellStyle name="Moeda 7 2 5 2" xfId="24067"/>
    <cellStyle name="Moeda 7 2 5 2 2" xfId="55362"/>
    <cellStyle name="Moeda 7 2 5 3" xfId="38892"/>
    <cellStyle name="Moeda 7 2 6" xfId="17479"/>
    <cellStyle name="Moeda 7 2 6 2" xfId="48774"/>
    <cellStyle name="Moeda 7 2 7" xfId="10891"/>
    <cellStyle name="Moeda 7 2 7 2" xfId="42186"/>
    <cellStyle name="Moeda 7 2 8" xfId="27362"/>
    <cellStyle name="Moeda 7 2 8 2" xfId="32303"/>
    <cellStyle name="Moeda 7 2 9" xfId="29009"/>
    <cellStyle name="Moeda 7 3" xfId="773"/>
    <cellStyle name="Moeda 7 3 2" xfId="774"/>
    <cellStyle name="Moeda 7 3 2 2" xfId="2658"/>
    <cellStyle name="Moeda 7 3 2 2 2" xfId="5953"/>
    <cellStyle name="Moeda 7 3 2 2 2 2" xfId="22423"/>
    <cellStyle name="Moeda 7 3 2 2 2 2 2" xfId="53718"/>
    <cellStyle name="Moeda 7 3 2 2 2 3" xfId="15835"/>
    <cellStyle name="Moeda 7 3 2 2 2 3 2" xfId="47130"/>
    <cellStyle name="Moeda 7 3 2 2 2 4" xfId="37248"/>
    <cellStyle name="Moeda 7 3 2 2 3" xfId="9247"/>
    <cellStyle name="Moeda 7 3 2 2 3 2" xfId="25717"/>
    <cellStyle name="Moeda 7 3 2 2 3 2 2" xfId="57012"/>
    <cellStyle name="Moeda 7 3 2 2 3 3" xfId="40542"/>
    <cellStyle name="Moeda 7 3 2 2 4" xfId="19129"/>
    <cellStyle name="Moeda 7 3 2 2 4 2" xfId="50424"/>
    <cellStyle name="Moeda 7 3 2 2 5" xfId="12541"/>
    <cellStyle name="Moeda 7 3 2 2 5 2" xfId="43836"/>
    <cellStyle name="Moeda 7 3 2 2 6" xfId="33954"/>
    <cellStyle name="Moeda 7 3 2 2 7" xfId="30659"/>
    <cellStyle name="Moeda 7 3 2 3" xfId="4306"/>
    <cellStyle name="Moeda 7 3 2 3 2" xfId="20776"/>
    <cellStyle name="Moeda 7 3 2 3 2 2" xfId="52071"/>
    <cellStyle name="Moeda 7 3 2 3 3" xfId="14188"/>
    <cellStyle name="Moeda 7 3 2 3 3 2" xfId="45483"/>
    <cellStyle name="Moeda 7 3 2 3 4" xfId="35601"/>
    <cellStyle name="Moeda 7 3 2 4" xfId="7600"/>
    <cellStyle name="Moeda 7 3 2 4 2" xfId="24070"/>
    <cellStyle name="Moeda 7 3 2 4 2 2" xfId="55365"/>
    <cellStyle name="Moeda 7 3 2 4 3" xfId="38895"/>
    <cellStyle name="Moeda 7 3 2 5" xfId="17482"/>
    <cellStyle name="Moeda 7 3 2 5 2" xfId="48777"/>
    <cellStyle name="Moeda 7 3 2 6" xfId="10894"/>
    <cellStyle name="Moeda 7 3 2 6 2" xfId="42189"/>
    <cellStyle name="Moeda 7 3 2 7" xfId="27365"/>
    <cellStyle name="Moeda 7 3 2 7 2" xfId="32306"/>
    <cellStyle name="Moeda 7 3 2 8" xfId="29012"/>
    <cellStyle name="Moeda 7 3 3" xfId="2657"/>
    <cellStyle name="Moeda 7 3 3 2" xfId="5952"/>
    <cellStyle name="Moeda 7 3 3 2 2" xfId="22422"/>
    <cellStyle name="Moeda 7 3 3 2 2 2" xfId="53717"/>
    <cellStyle name="Moeda 7 3 3 2 3" xfId="15834"/>
    <cellStyle name="Moeda 7 3 3 2 3 2" xfId="47129"/>
    <cellStyle name="Moeda 7 3 3 2 4" xfId="37247"/>
    <cellStyle name="Moeda 7 3 3 3" xfId="9246"/>
    <cellStyle name="Moeda 7 3 3 3 2" xfId="25716"/>
    <cellStyle name="Moeda 7 3 3 3 2 2" xfId="57011"/>
    <cellStyle name="Moeda 7 3 3 3 3" xfId="40541"/>
    <cellStyle name="Moeda 7 3 3 4" xfId="19128"/>
    <cellStyle name="Moeda 7 3 3 4 2" xfId="50423"/>
    <cellStyle name="Moeda 7 3 3 5" xfId="12540"/>
    <cellStyle name="Moeda 7 3 3 5 2" xfId="43835"/>
    <cellStyle name="Moeda 7 3 3 6" xfId="33953"/>
    <cellStyle name="Moeda 7 3 3 7" xfId="30658"/>
    <cellStyle name="Moeda 7 3 4" xfId="4305"/>
    <cellStyle name="Moeda 7 3 4 2" xfId="20775"/>
    <cellStyle name="Moeda 7 3 4 2 2" xfId="52070"/>
    <cellStyle name="Moeda 7 3 4 3" xfId="14187"/>
    <cellStyle name="Moeda 7 3 4 3 2" xfId="45482"/>
    <cellStyle name="Moeda 7 3 4 4" xfId="35600"/>
    <cellStyle name="Moeda 7 3 5" xfId="7599"/>
    <cellStyle name="Moeda 7 3 5 2" xfId="24069"/>
    <cellStyle name="Moeda 7 3 5 2 2" xfId="55364"/>
    <cellStyle name="Moeda 7 3 5 3" xfId="38894"/>
    <cellStyle name="Moeda 7 3 6" xfId="17481"/>
    <cellStyle name="Moeda 7 3 6 2" xfId="48776"/>
    <cellStyle name="Moeda 7 3 7" xfId="10893"/>
    <cellStyle name="Moeda 7 3 7 2" xfId="42188"/>
    <cellStyle name="Moeda 7 3 8" xfId="27364"/>
    <cellStyle name="Moeda 7 3 8 2" xfId="32305"/>
    <cellStyle name="Moeda 7 3 9" xfId="29011"/>
    <cellStyle name="Moeda 7 4" xfId="775"/>
    <cellStyle name="Moeda 7 4 2" xfId="2659"/>
    <cellStyle name="Moeda 7 4 2 2" xfId="5954"/>
    <cellStyle name="Moeda 7 4 2 2 2" xfId="22424"/>
    <cellStyle name="Moeda 7 4 2 2 2 2" xfId="53719"/>
    <cellStyle name="Moeda 7 4 2 2 3" xfId="15836"/>
    <cellStyle name="Moeda 7 4 2 2 3 2" xfId="47131"/>
    <cellStyle name="Moeda 7 4 2 2 4" xfId="37249"/>
    <cellStyle name="Moeda 7 4 2 3" xfId="9248"/>
    <cellStyle name="Moeda 7 4 2 3 2" xfId="25718"/>
    <cellStyle name="Moeda 7 4 2 3 2 2" xfId="57013"/>
    <cellStyle name="Moeda 7 4 2 3 3" xfId="40543"/>
    <cellStyle name="Moeda 7 4 2 4" xfId="19130"/>
    <cellStyle name="Moeda 7 4 2 4 2" xfId="50425"/>
    <cellStyle name="Moeda 7 4 2 5" xfId="12542"/>
    <cellStyle name="Moeda 7 4 2 5 2" xfId="43837"/>
    <cellStyle name="Moeda 7 4 2 6" xfId="33955"/>
    <cellStyle name="Moeda 7 4 2 7" xfId="30660"/>
    <cellStyle name="Moeda 7 4 3" xfId="4307"/>
    <cellStyle name="Moeda 7 4 3 2" xfId="20777"/>
    <cellStyle name="Moeda 7 4 3 2 2" xfId="52072"/>
    <cellStyle name="Moeda 7 4 3 3" xfId="14189"/>
    <cellStyle name="Moeda 7 4 3 3 2" xfId="45484"/>
    <cellStyle name="Moeda 7 4 3 4" xfId="35602"/>
    <cellStyle name="Moeda 7 4 4" xfId="7601"/>
    <cellStyle name="Moeda 7 4 4 2" xfId="24071"/>
    <cellStyle name="Moeda 7 4 4 2 2" xfId="55366"/>
    <cellStyle name="Moeda 7 4 4 3" xfId="38896"/>
    <cellStyle name="Moeda 7 4 5" xfId="17483"/>
    <cellStyle name="Moeda 7 4 5 2" xfId="48778"/>
    <cellStyle name="Moeda 7 4 6" xfId="10895"/>
    <cellStyle name="Moeda 7 4 6 2" xfId="42190"/>
    <cellStyle name="Moeda 7 4 7" xfId="27366"/>
    <cellStyle name="Moeda 7 4 7 2" xfId="32307"/>
    <cellStyle name="Moeda 7 4 8" xfId="29013"/>
    <cellStyle name="Moeda 7 5" xfId="776"/>
    <cellStyle name="Moeda 7 5 2" xfId="2660"/>
    <cellStyle name="Moeda 7 5 2 2" xfId="5955"/>
    <cellStyle name="Moeda 7 5 2 2 2" xfId="22425"/>
    <cellStyle name="Moeda 7 5 2 2 2 2" xfId="53720"/>
    <cellStyle name="Moeda 7 5 2 2 3" xfId="15837"/>
    <cellStyle name="Moeda 7 5 2 2 3 2" xfId="47132"/>
    <cellStyle name="Moeda 7 5 2 2 4" xfId="37250"/>
    <cellStyle name="Moeda 7 5 2 3" xfId="9249"/>
    <cellStyle name="Moeda 7 5 2 3 2" xfId="25719"/>
    <cellStyle name="Moeda 7 5 2 3 2 2" xfId="57014"/>
    <cellStyle name="Moeda 7 5 2 3 3" xfId="40544"/>
    <cellStyle name="Moeda 7 5 2 4" xfId="19131"/>
    <cellStyle name="Moeda 7 5 2 4 2" xfId="50426"/>
    <cellStyle name="Moeda 7 5 2 5" xfId="12543"/>
    <cellStyle name="Moeda 7 5 2 5 2" xfId="43838"/>
    <cellStyle name="Moeda 7 5 2 6" xfId="33956"/>
    <cellStyle name="Moeda 7 5 2 7" xfId="30661"/>
    <cellStyle name="Moeda 7 5 3" xfId="4308"/>
    <cellStyle name="Moeda 7 5 3 2" xfId="20778"/>
    <cellStyle name="Moeda 7 5 3 2 2" xfId="52073"/>
    <cellStyle name="Moeda 7 5 3 3" xfId="14190"/>
    <cellStyle name="Moeda 7 5 3 3 2" xfId="45485"/>
    <cellStyle name="Moeda 7 5 3 4" xfId="35603"/>
    <cellStyle name="Moeda 7 5 4" xfId="7602"/>
    <cellStyle name="Moeda 7 5 4 2" xfId="24072"/>
    <cellStyle name="Moeda 7 5 4 2 2" xfId="55367"/>
    <cellStyle name="Moeda 7 5 4 3" xfId="38897"/>
    <cellStyle name="Moeda 7 5 5" xfId="17484"/>
    <cellStyle name="Moeda 7 5 5 2" xfId="48779"/>
    <cellStyle name="Moeda 7 5 6" xfId="10896"/>
    <cellStyle name="Moeda 7 5 6 2" xfId="42191"/>
    <cellStyle name="Moeda 7 5 7" xfId="27367"/>
    <cellStyle name="Moeda 7 5 7 2" xfId="32308"/>
    <cellStyle name="Moeda 7 5 8" xfId="29014"/>
    <cellStyle name="Moeda 7 6" xfId="2654"/>
    <cellStyle name="Moeda 7 6 2" xfId="5949"/>
    <cellStyle name="Moeda 7 6 2 2" xfId="22419"/>
    <cellStyle name="Moeda 7 6 2 2 2" xfId="53714"/>
    <cellStyle name="Moeda 7 6 2 3" xfId="15831"/>
    <cellStyle name="Moeda 7 6 2 3 2" xfId="47126"/>
    <cellStyle name="Moeda 7 6 2 4" xfId="37244"/>
    <cellStyle name="Moeda 7 6 3" xfId="9243"/>
    <cellStyle name="Moeda 7 6 3 2" xfId="25713"/>
    <cellStyle name="Moeda 7 6 3 2 2" xfId="57008"/>
    <cellStyle name="Moeda 7 6 3 3" xfId="40538"/>
    <cellStyle name="Moeda 7 6 4" xfId="19125"/>
    <cellStyle name="Moeda 7 6 4 2" xfId="50420"/>
    <cellStyle name="Moeda 7 6 5" xfId="12537"/>
    <cellStyle name="Moeda 7 6 5 2" xfId="43832"/>
    <cellStyle name="Moeda 7 6 6" xfId="33950"/>
    <cellStyle name="Moeda 7 6 7" xfId="30655"/>
    <cellStyle name="Moeda 7 7" xfId="4302"/>
    <cellStyle name="Moeda 7 7 2" xfId="20772"/>
    <cellStyle name="Moeda 7 7 2 2" xfId="52067"/>
    <cellStyle name="Moeda 7 7 3" xfId="14184"/>
    <cellStyle name="Moeda 7 7 3 2" xfId="45479"/>
    <cellStyle name="Moeda 7 7 4" xfId="35597"/>
    <cellStyle name="Moeda 7 8" xfId="7596"/>
    <cellStyle name="Moeda 7 8 2" xfId="24066"/>
    <cellStyle name="Moeda 7 8 2 2" xfId="55361"/>
    <cellStyle name="Moeda 7 8 3" xfId="38891"/>
    <cellStyle name="Moeda 7 9" xfId="17478"/>
    <cellStyle name="Moeda 7 9 2" xfId="48773"/>
    <cellStyle name="Moeda 8" xfId="777"/>
    <cellStyle name="Moeda 8 10" xfId="10897"/>
    <cellStyle name="Moeda 8 10 2" xfId="42192"/>
    <cellStyle name="Moeda 8 11" xfId="27368"/>
    <cellStyle name="Moeda 8 11 2" xfId="32309"/>
    <cellStyle name="Moeda 8 12" xfId="29015"/>
    <cellStyle name="Moeda 8 2" xfId="778"/>
    <cellStyle name="Moeda 8 2 2" xfId="779"/>
    <cellStyle name="Moeda 8 2 2 2" xfId="2663"/>
    <cellStyle name="Moeda 8 2 2 2 2" xfId="5958"/>
    <cellStyle name="Moeda 8 2 2 2 2 2" xfId="22428"/>
    <cellStyle name="Moeda 8 2 2 2 2 2 2" xfId="53723"/>
    <cellStyle name="Moeda 8 2 2 2 2 3" xfId="15840"/>
    <cellStyle name="Moeda 8 2 2 2 2 3 2" xfId="47135"/>
    <cellStyle name="Moeda 8 2 2 2 2 4" xfId="37253"/>
    <cellStyle name="Moeda 8 2 2 2 3" xfId="9252"/>
    <cellStyle name="Moeda 8 2 2 2 3 2" xfId="25722"/>
    <cellStyle name="Moeda 8 2 2 2 3 2 2" xfId="57017"/>
    <cellStyle name="Moeda 8 2 2 2 3 3" xfId="40547"/>
    <cellStyle name="Moeda 8 2 2 2 4" xfId="19134"/>
    <cellStyle name="Moeda 8 2 2 2 4 2" xfId="50429"/>
    <cellStyle name="Moeda 8 2 2 2 5" xfId="12546"/>
    <cellStyle name="Moeda 8 2 2 2 5 2" xfId="43841"/>
    <cellStyle name="Moeda 8 2 2 2 6" xfId="33959"/>
    <cellStyle name="Moeda 8 2 2 2 7" xfId="30664"/>
    <cellStyle name="Moeda 8 2 2 3" xfId="4311"/>
    <cellStyle name="Moeda 8 2 2 3 2" xfId="20781"/>
    <cellStyle name="Moeda 8 2 2 3 2 2" xfId="52076"/>
    <cellStyle name="Moeda 8 2 2 3 3" xfId="14193"/>
    <cellStyle name="Moeda 8 2 2 3 3 2" xfId="45488"/>
    <cellStyle name="Moeda 8 2 2 3 4" xfId="35606"/>
    <cellStyle name="Moeda 8 2 2 4" xfId="7605"/>
    <cellStyle name="Moeda 8 2 2 4 2" xfId="24075"/>
    <cellStyle name="Moeda 8 2 2 4 2 2" xfId="55370"/>
    <cellStyle name="Moeda 8 2 2 4 3" xfId="38900"/>
    <cellStyle name="Moeda 8 2 2 5" xfId="17487"/>
    <cellStyle name="Moeda 8 2 2 5 2" xfId="48782"/>
    <cellStyle name="Moeda 8 2 2 6" xfId="10899"/>
    <cellStyle name="Moeda 8 2 2 6 2" xfId="42194"/>
    <cellStyle name="Moeda 8 2 2 7" xfId="27370"/>
    <cellStyle name="Moeda 8 2 2 7 2" xfId="32311"/>
    <cellStyle name="Moeda 8 2 2 8" xfId="29017"/>
    <cellStyle name="Moeda 8 2 3" xfId="2662"/>
    <cellStyle name="Moeda 8 2 3 2" xfId="5957"/>
    <cellStyle name="Moeda 8 2 3 2 2" xfId="22427"/>
    <cellStyle name="Moeda 8 2 3 2 2 2" xfId="53722"/>
    <cellStyle name="Moeda 8 2 3 2 3" xfId="15839"/>
    <cellStyle name="Moeda 8 2 3 2 3 2" xfId="47134"/>
    <cellStyle name="Moeda 8 2 3 2 4" xfId="37252"/>
    <cellStyle name="Moeda 8 2 3 3" xfId="9251"/>
    <cellStyle name="Moeda 8 2 3 3 2" xfId="25721"/>
    <cellStyle name="Moeda 8 2 3 3 2 2" xfId="57016"/>
    <cellStyle name="Moeda 8 2 3 3 3" xfId="40546"/>
    <cellStyle name="Moeda 8 2 3 4" xfId="19133"/>
    <cellStyle name="Moeda 8 2 3 4 2" xfId="50428"/>
    <cellStyle name="Moeda 8 2 3 5" xfId="12545"/>
    <cellStyle name="Moeda 8 2 3 5 2" xfId="43840"/>
    <cellStyle name="Moeda 8 2 3 6" xfId="33958"/>
    <cellStyle name="Moeda 8 2 3 7" xfId="30663"/>
    <cellStyle name="Moeda 8 2 4" xfId="4310"/>
    <cellStyle name="Moeda 8 2 4 2" xfId="20780"/>
    <cellStyle name="Moeda 8 2 4 2 2" xfId="52075"/>
    <cellStyle name="Moeda 8 2 4 3" xfId="14192"/>
    <cellStyle name="Moeda 8 2 4 3 2" xfId="45487"/>
    <cellStyle name="Moeda 8 2 4 4" xfId="35605"/>
    <cellStyle name="Moeda 8 2 5" xfId="7604"/>
    <cellStyle name="Moeda 8 2 5 2" xfId="24074"/>
    <cellStyle name="Moeda 8 2 5 2 2" xfId="55369"/>
    <cellStyle name="Moeda 8 2 5 3" xfId="38899"/>
    <cellStyle name="Moeda 8 2 6" xfId="17486"/>
    <cellStyle name="Moeda 8 2 6 2" xfId="48781"/>
    <cellStyle name="Moeda 8 2 7" xfId="10898"/>
    <cellStyle name="Moeda 8 2 7 2" xfId="42193"/>
    <cellStyle name="Moeda 8 2 8" xfId="27369"/>
    <cellStyle name="Moeda 8 2 8 2" xfId="32310"/>
    <cellStyle name="Moeda 8 2 9" xfId="29016"/>
    <cellStyle name="Moeda 8 3" xfId="780"/>
    <cellStyle name="Moeda 8 3 2" xfId="781"/>
    <cellStyle name="Moeda 8 3 2 2" xfId="2665"/>
    <cellStyle name="Moeda 8 3 2 2 2" xfId="5960"/>
    <cellStyle name="Moeda 8 3 2 2 2 2" xfId="22430"/>
    <cellStyle name="Moeda 8 3 2 2 2 2 2" xfId="53725"/>
    <cellStyle name="Moeda 8 3 2 2 2 3" xfId="15842"/>
    <cellStyle name="Moeda 8 3 2 2 2 3 2" xfId="47137"/>
    <cellStyle name="Moeda 8 3 2 2 2 4" xfId="37255"/>
    <cellStyle name="Moeda 8 3 2 2 3" xfId="9254"/>
    <cellStyle name="Moeda 8 3 2 2 3 2" xfId="25724"/>
    <cellStyle name="Moeda 8 3 2 2 3 2 2" xfId="57019"/>
    <cellStyle name="Moeda 8 3 2 2 3 3" xfId="40549"/>
    <cellStyle name="Moeda 8 3 2 2 4" xfId="19136"/>
    <cellStyle name="Moeda 8 3 2 2 4 2" xfId="50431"/>
    <cellStyle name="Moeda 8 3 2 2 5" xfId="12548"/>
    <cellStyle name="Moeda 8 3 2 2 5 2" xfId="43843"/>
    <cellStyle name="Moeda 8 3 2 2 6" xfId="33961"/>
    <cellStyle name="Moeda 8 3 2 2 7" xfId="30666"/>
    <cellStyle name="Moeda 8 3 2 3" xfId="4313"/>
    <cellStyle name="Moeda 8 3 2 3 2" xfId="20783"/>
    <cellStyle name="Moeda 8 3 2 3 2 2" xfId="52078"/>
    <cellStyle name="Moeda 8 3 2 3 3" xfId="14195"/>
    <cellStyle name="Moeda 8 3 2 3 3 2" xfId="45490"/>
    <cellStyle name="Moeda 8 3 2 3 4" xfId="35608"/>
    <cellStyle name="Moeda 8 3 2 4" xfId="7607"/>
    <cellStyle name="Moeda 8 3 2 4 2" xfId="24077"/>
    <cellStyle name="Moeda 8 3 2 4 2 2" xfId="55372"/>
    <cellStyle name="Moeda 8 3 2 4 3" xfId="38902"/>
    <cellStyle name="Moeda 8 3 2 5" xfId="17489"/>
    <cellStyle name="Moeda 8 3 2 5 2" xfId="48784"/>
    <cellStyle name="Moeda 8 3 2 6" xfId="10901"/>
    <cellStyle name="Moeda 8 3 2 6 2" xfId="42196"/>
    <cellStyle name="Moeda 8 3 2 7" xfId="27372"/>
    <cellStyle name="Moeda 8 3 2 7 2" xfId="32313"/>
    <cellStyle name="Moeda 8 3 2 8" xfId="29019"/>
    <cellStyle name="Moeda 8 3 3" xfId="2664"/>
    <cellStyle name="Moeda 8 3 3 2" xfId="5959"/>
    <cellStyle name="Moeda 8 3 3 2 2" xfId="22429"/>
    <cellStyle name="Moeda 8 3 3 2 2 2" xfId="53724"/>
    <cellStyle name="Moeda 8 3 3 2 3" xfId="15841"/>
    <cellStyle name="Moeda 8 3 3 2 3 2" xfId="47136"/>
    <cellStyle name="Moeda 8 3 3 2 4" xfId="37254"/>
    <cellStyle name="Moeda 8 3 3 3" xfId="9253"/>
    <cellStyle name="Moeda 8 3 3 3 2" xfId="25723"/>
    <cellStyle name="Moeda 8 3 3 3 2 2" xfId="57018"/>
    <cellStyle name="Moeda 8 3 3 3 3" xfId="40548"/>
    <cellStyle name="Moeda 8 3 3 4" xfId="19135"/>
    <cellStyle name="Moeda 8 3 3 4 2" xfId="50430"/>
    <cellStyle name="Moeda 8 3 3 5" xfId="12547"/>
    <cellStyle name="Moeda 8 3 3 5 2" xfId="43842"/>
    <cellStyle name="Moeda 8 3 3 6" xfId="33960"/>
    <cellStyle name="Moeda 8 3 3 7" xfId="30665"/>
    <cellStyle name="Moeda 8 3 4" xfId="4312"/>
    <cellStyle name="Moeda 8 3 4 2" xfId="20782"/>
    <cellStyle name="Moeda 8 3 4 2 2" xfId="52077"/>
    <cellStyle name="Moeda 8 3 4 3" xfId="14194"/>
    <cellStyle name="Moeda 8 3 4 3 2" xfId="45489"/>
    <cellStyle name="Moeda 8 3 4 4" xfId="35607"/>
    <cellStyle name="Moeda 8 3 5" xfId="7606"/>
    <cellStyle name="Moeda 8 3 5 2" xfId="24076"/>
    <cellStyle name="Moeda 8 3 5 2 2" xfId="55371"/>
    <cellStyle name="Moeda 8 3 5 3" xfId="38901"/>
    <cellStyle name="Moeda 8 3 6" xfId="17488"/>
    <cellStyle name="Moeda 8 3 6 2" xfId="48783"/>
    <cellStyle name="Moeda 8 3 7" xfId="10900"/>
    <cellStyle name="Moeda 8 3 7 2" xfId="42195"/>
    <cellStyle name="Moeda 8 3 8" xfId="27371"/>
    <cellStyle name="Moeda 8 3 8 2" xfId="32312"/>
    <cellStyle name="Moeda 8 3 9" xfId="29018"/>
    <cellStyle name="Moeda 8 4" xfId="782"/>
    <cellStyle name="Moeda 8 4 2" xfId="2666"/>
    <cellStyle name="Moeda 8 4 2 2" xfId="5961"/>
    <cellStyle name="Moeda 8 4 2 2 2" xfId="22431"/>
    <cellStyle name="Moeda 8 4 2 2 2 2" xfId="53726"/>
    <cellStyle name="Moeda 8 4 2 2 3" xfId="15843"/>
    <cellStyle name="Moeda 8 4 2 2 3 2" xfId="47138"/>
    <cellStyle name="Moeda 8 4 2 2 4" xfId="37256"/>
    <cellStyle name="Moeda 8 4 2 3" xfId="9255"/>
    <cellStyle name="Moeda 8 4 2 3 2" xfId="25725"/>
    <cellStyle name="Moeda 8 4 2 3 2 2" xfId="57020"/>
    <cellStyle name="Moeda 8 4 2 3 3" xfId="40550"/>
    <cellStyle name="Moeda 8 4 2 4" xfId="19137"/>
    <cellStyle name="Moeda 8 4 2 4 2" xfId="50432"/>
    <cellStyle name="Moeda 8 4 2 5" xfId="12549"/>
    <cellStyle name="Moeda 8 4 2 5 2" xfId="43844"/>
    <cellStyle name="Moeda 8 4 2 6" xfId="33962"/>
    <cellStyle name="Moeda 8 4 2 7" xfId="30667"/>
    <cellStyle name="Moeda 8 4 3" xfId="4314"/>
    <cellStyle name="Moeda 8 4 3 2" xfId="20784"/>
    <cellStyle name="Moeda 8 4 3 2 2" xfId="52079"/>
    <cellStyle name="Moeda 8 4 3 3" xfId="14196"/>
    <cellStyle name="Moeda 8 4 3 3 2" xfId="45491"/>
    <cellStyle name="Moeda 8 4 3 4" xfId="35609"/>
    <cellStyle name="Moeda 8 4 4" xfId="7608"/>
    <cellStyle name="Moeda 8 4 4 2" xfId="24078"/>
    <cellStyle name="Moeda 8 4 4 2 2" xfId="55373"/>
    <cellStyle name="Moeda 8 4 4 3" xfId="38903"/>
    <cellStyle name="Moeda 8 4 5" xfId="17490"/>
    <cellStyle name="Moeda 8 4 5 2" xfId="48785"/>
    <cellStyle name="Moeda 8 4 6" xfId="10902"/>
    <cellStyle name="Moeda 8 4 6 2" xfId="42197"/>
    <cellStyle name="Moeda 8 4 7" xfId="27373"/>
    <cellStyle name="Moeda 8 4 7 2" xfId="32314"/>
    <cellStyle name="Moeda 8 4 8" xfId="29020"/>
    <cellStyle name="Moeda 8 5" xfId="783"/>
    <cellStyle name="Moeda 8 5 2" xfId="2667"/>
    <cellStyle name="Moeda 8 5 2 2" xfId="5962"/>
    <cellStyle name="Moeda 8 5 2 2 2" xfId="22432"/>
    <cellStyle name="Moeda 8 5 2 2 2 2" xfId="53727"/>
    <cellStyle name="Moeda 8 5 2 2 3" xfId="15844"/>
    <cellStyle name="Moeda 8 5 2 2 3 2" xfId="47139"/>
    <cellStyle name="Moeda 8 5 2 2 4" xfId="37257"/>
    <cellStyle name="Moeda 8 5 2 3" xfId="9256"/>
    <cellStyle name="Moeda 8 5 2 3 2" xfId="25726"/>
    <cellStyle name="Moeda 8 5 2 3 2 2" xfId="57021"/>
    <cellStyle name="Moeda 8 5 2 3 3" xfId="40551"/>
    <cellStyle name="Moeda 8 5 2 4" xfId="19138"/>
    <cellStyle name="Moeda 8 5 2 4 2" xfId="50433"/>
    <cellStyle name="Moeda 8 5 2 5" xfId="12550"/>
    <cellStyle name="Moeda 8 5 2 5 2" xfId="43845"/>
    <cellStyle name="Moeda 8 5 2 6" xfId="33963"/>
    <cellStyle name="Moeda 8 5 2 7" xfId="30668"/>
    <cellStyle name="Moeda 8 5 3" xfId="4315"/>
    <cellStyle name="Moeda 8 5 3 2" xfId="20785"/>
    <cellStyle name="Moeda 8 5 3 2 2" xfId="52080"/>
    <cellStyle name="Moeda 8 5 3 3" xfId="14197"/>
    <cellStyle name="Moeda 8 5 3 3 2" xfId="45492"/>
    <cellStyle name="Moeda 8 5 3 4" xfId="35610"/>
    <cellStyle name="Moeda 8 5 4" xfId="7609"/>
    <cellStyle name="Moeda 8 5 4 2" xfId="24079"/>
    <cellStyle name="Moeda 8 5 4 2 2" xfId="55374"/>
    <cellStyle name="Moeda 8 5 4 3" xfId="38904"/>
    <cellStyle name="Moeda 8 5 5" xfId="17491"/>
    <cellStyle name="Moeda 8 5 5 2" xfId="48786"/>
    <cellStyle name="Moeda 8 5 6" xfId="10903"/>
    <cellStyle name="Moeda 8 5 6 2" xfId="42198"/>
    <cellStyle name="Moeda 8 5 7" xfId="27374"/>
    <cellStyle name="Moeda 8 5 7 2" xfId="32315"/>
    <cellStyle name="Moeda 8 5 8" xfId="29021"/>
    <cellStyle name="Moeda 8 6" xfId="2661"/>
    <cellStyle name="Moeda 8 6 2" xfId="5956"/>
    <cellStyle name="Moeda 8 6 2 2" xfId="22426"/>
    <cellStyle name="Moeda 8 6 2 2 2" xfId="53721"/>
    <cellStyle name="Moeda 8 6 2 3" xfId="15838"/>
    <cellStyle name="Moeda 8 6 2 3 2" xfId="47133"/>
    <cellStyle name="Moeda 8 6 2 4" xfId="37251"/>
    <cellStyle name="Moeda 8 6 3" xfId="9250"/>
    <cellStyle name="Moeda 8 6 3 2" xfId="25720"/>
    <cellStyle name="Moeda 8 6 3 2 2" xfId="57015"/>
    <cellStyle name="Moeda 8 6 3 3" xfId="40545"/>
    <cellStyle name="Moeda 8 6 4" xfId="19132"/>
    <cellStyle name="Moeda 8 6 4 2" xfId="50427"/>
    <cellStyle name="Moeda 8 6 5" xfId="12544"/>
    <cellStyle name="Moeda 8 6 5 2" xfId="43839"/>
    <cellStyle name="Moeda 8 6 6" xfId="33957"/>
    <cellStyle name="Moeda 8 6 7" xfId="30662"/>
    <cellStyle name="Moeda 8 7" xfId="4309"/>
    <cellStyle name="Moeda 8 7 2" xfId="20779"/>
    <cellStyle name="Moeda 8 7 2 2" xfId="52074"/>
    <cellStyle name="Moeda 8 7 3" xfId="14191"/>
    <cellStyle name="Moeda 8 7 3 2" xfId="45486"/>
    <cellStyle name="Moeda 8 7 4" xfId="35604"/>
    <cellStyle name="Moeda 8 8" xfId="7603"/>
    <cellStyle name="Moeda 8 8 2" xfId="24073"/>
    <cellStyle name="Moeda 8 8 2 2" xfId="55368"/>
    <cellStyle name="Moeda 8 8 3" xfId="38898"/>
    <cellStyle name="Moeda 8 9" xfId="17485"/>
    <cellStyle name="Moeda 8 9 2" xfId="48780"/>
    <cellStyle name="Moeda 9" xfId="784"/>
    <cellStyle name="Moeda 9 2" xfId="785"/>
    <cellStyle name="Neutra 2" xfId="786"/>
    <cellStyle name="Neutra 2 2" xfId="787"/>
    <cellStyle name="Neutra 2 3" xfId="788"/>
    <cellStyle name="Neutral" xfId="789"/>
    <cellStyle name="Normal" xfId="0" builtinId="0"/>
    <cellStyle name="Normal 10" xfId="790"/>
    <cellStyle name="Normal 10 2" xfId="3"/>
    <cellStyle name="Normal 11" xfId="2"/>
    <cellStyle name="Normal 11 2" xfId="791"/>
    <cellStyle name="Normal 11 3" xfId="792"/>
    <cellStyle name="Normal 12" xfId="793"/>
    <cellStyle name="Normal 12 2" xfId="794"/>
    <cellStyle name="Normal 12 3" xfId="795"/>
    <cellStyle name="Normal 12 4" xfId="796"/>
    <cellStyle name="Normal 13" xfId="797"/>
    <cellStyle name="Normal 14" xfId="798"/>
    <cellStyle name="Normal 14 2" xfId="799"/>
    <cellStyle name="Normal 14 3" xfId="800"/>
    <cellStyle name="Normal 14 4" xfId="801"/>
    <cellStyle name="Normal 14 5" xfId="802"/>
    <cellStyle name="Normal 15" xfId="803"/>
    <cellStyle name="Normal 15 2" xfId="804"/>
    <cellStyle name="Normal 15 3" xfId="805"/>
    <cellStyle name="Normal 15 4" xfId="806"/>
    <cellStyle name="Normal 16" xfId="807"/>
    <cellStyle name="Normal 17" xfId="7"/>
    <cellStyle name="Normal 18" xfId="808"/>
    <cellStyle name="Normal 19" xfId="809"/>
    <cellStyle name="Normal 19 10" xfId="810"/>
    <cellStyle name="Normal 19 10 2" xfId="811"/>
    <cellStyle name="Normal 19 2" xfId="812"/>
    <cellStyle name="Normal 2" xfId="1"/>
    <cellStyle name="Normal 2 2" xfId="813"/>
    <cellStyle name="Normal 2 2 2" xfId="814"/>
    <cellStyle name="Normal 2 2 2 2" xfId="815"/>
    <cellStyle name="Normal 2 2 2 2 2" xfId="816"/>
    <cellStyle name="Normal 2 2 2 2 2 2" xfId="817"/>
    <cellStyle name="Normal 2 2 2 2 2 2 2" xfId="818"/>
    <cellStyle name="Normal 2 2 2 2 2 3" xfId="819"/>
    <cellStyle name="Normal 2 2 2 2 2 3 2" xfId="820"/>
    <cellStyle name="Normal 2 2 2 2 2 4" xfId="821"/>
    <cellStyle name="Normal 2 2 2 2 2_Anexo III - PLO ATA RJ 21_10_15" xfId="822"/>
    <cellStyle name="Normal 2 2 2 2 3" xfId="823"/>
    <cellStyle name="Normal 2 2 2 2 3 2" xfId="824"/>
    <cellStyle name="Normal 2 2 2 2 4" xfId="825"/>
    <cellStyle name="Normal 2 2 2 2 4 2" xfId="826"/>
    <cellStyle name="Normal 2 2 2 2 5" xfId="827"/>
    <cellStyle name="Normal 2 2 2 2_Anexo III - PLO ATA RJ 21_10_15" xfId="828"/>
    <cellStyle name="Normal 2 2 2 3" xfId="829"/>
    <cellStyle name="Normal 2 2 2 3 2" xfId="830"/>
    <cellStyle name="Normal 2 2 2 3 2 2" xfId="831"/>
    <cellStyle name="Normal 2 2 2 3 3" xfId="832"/>
    <cellStyle name="Normal 2 2 2 3 3 2" xfId="833"/>
    <cellStyle name="Normal 2 2 2 3 4" xfId="834"/>
    <cellStyle name="Normal 2 2 2 3_Anexo III - PLO ATA RJ 21_10_15" xfId="835"/>
    <cellStyle name="Normal 2 2 2 4" xfId="836"/>
    <cellStyle name="Normal 2 2 2 4 2" xfId="837"/>
    <cellStyle name="Normal 2 2 2 5" xfId="838"/>
    <cellStyle name="Normal 2 2 2 5 2" xfId="839"/>
    <cellStyle name="Normal 2 2 2 6" xfId="840"/>
    <cellStyle name="Normal 2 2 2 6 2" xfId="841"/>
    <cellStyle name="Normal 2 2 2 7" xfId="842"/>
    <cellStyle name="Normal 2 2 2_Anexo III - PLO ATA RJ 21_10_15" xfId="843"/>
    <cellStyle name="Normal 2 2 3" xfId="9"/>
    <cellStyle name="Normal 2 3" xfId="844"/>
    <cellStyle name="Normal 2 4" xfId="845"/>
    <cellStyle name="Normal 2 4 2" xfId="846"/>
    <cellStyle name="Normal 2 4 3" xfId="847"/>
    <cellStyle name="Normal 2 5" xfId="848"/>
    <cellStyle name="Normal 2 6" xfId="849"/>
    <cellStyle name="Normal 2 7" xfId="850"/>
    <cellStyle name="Normal 2_Anexo III - PLO ATA RJ 21_10_15" xfId="851"/>
    <cellStyle name="Normal 3" xfId="852"/>
    <cellStyle name="Normal 3 2" xfId="853"/>
    <cellStyle name="Normal 3 2 2" xfId="5"/>
    <cellStyle name="Normal 3 2 2 2" xfId="854"/>
    <cellStyle name="Normal 3 2 2 2 2" xfId="855"/>
    <cellStyle name="Normal 3 2 3" xfId="856"/>
    <cellStyle name="Normal 3 2 4" xfId="857"/>
    <cellStyle name="Normal 3_APENDICE G PLANILHA_COMPOSICAO_CUSTOS_FACILITIES_TOTAL" xfId="858"/>
    <cellStyle name="Normal 37" xfId="859"/>
    <cellStyle name="Normal 37 2" xfId="860"/>
    <cellStyle name="Normal 38" xfId="861"/>
    <cellStyle name="Normal 38 10" xfId="862"/>
    <cellStyle name="Normal 38 2" xfId="863"/>
    <cellStyle name="Normal 4" xfId="864"/>
    <cellStyle name="Normal 4 2" xfId="865"/>
    <cellStyle name="Normal 45 2" xfId="866"/>
    <cellStyle name="Normal 46 2" xfId="867"/>
    <cellStyle name="Normal 5" xfId="868"/>
    <cellStyle name="Normal 5 2" xfId="869"/>
    <cellStyle name="Normal 5 2 2" xfId="870"/>
    <cellStyle name="Normal 5 3" xfId="871"/>
    <cellStyle name="Normal 5 4" xfId="2668"/>
    <cellStyle name="Normal 53" xfId="872"/>
    <cellStyle name="Normal 6" xfId="873"/>
    <cellStyle name="Normal 6 2" xfId="874"/>
    <cellStyle name="Normal 6 3" xfId="875"/>
    <cellStyle name="Normal 6 4" xfId="876"/>
    <cellStyle name="Normal 7" xfId="877"/>
    <cellStyle name="Normal 7 2" xfId="878"/>
    <cellStyle name="Normal 7 2 2" xfId="879"/>
    <cellStyle name="Normal 7 2 2 2" xfId="880"/>
    <cellStyle name="Normal 7 2 2 2 2" xfId="881"/>
    <cellStyle name="Normal 7 2 2 3" xfId="882"/>
    <cellStyle name="Normal 7 2 2 3 2" xfId="883"/>
    <cellStyle name="Normal 7 2 2 4" xfId="884"/>
    <cellStyle name="Normal 7 2 2 5" xfId="885"/>
    <cellStyle name="Normal 7 2 2_Anexo III - PLO ATA RJ 21_10_15" xfId="886"/>
    <cellStyle name="Normal 7 2 3" xfId="887"/>
    <cellStyle name="Normal 7 2 3 2" xfId="888"/>
    <cellStyle name="Normal 7 2 4" xfId="889"/>
    <cellStyle name="Normal 7 2 4 2" xfId="890"/>
    <cellStyle name="Normal 7 2 5" xfId="891"/>
    <cellStyle name="Normal 7 2 6" xfId="892"/>
    <cellStyle name="Normal 7 2_Anexo III - PLO ATA RJ 21_10_15" xfId="893"/>
    <cellStyle name="Normal 7 3" xfId="894"/>
    <cellStyle name="Normal 7 3 2" xfId="895"/>
    <cellStyle name="Normal 7 3 2 2" xfId="896"/>
    <cellStyle name="Normal 7 3 3" xfId="897"/>
    <cellStyle name="Normal 7 3 3 2" xfId="898"/>
    <cellStyle name="Normal 7 3 4" xfId="899"/>
    <cellStyle name="Normal 7 3 5" xfId="900"/>
    <cellStyle name="Normal 7 3_Anexo III - PLO ATA RJ 21_10_15" xfId="901"/>
    <cellStyle name="Normal 7 4" xfId="902"/>
    <cellStyle name="Normal 7 4 2" xfId="903"/>
    <cellStyle name="Normal 7 5" xfId="904"/>
    <cellStyle name="Normal 7 5 2" xfId="905"/>
    <cellStyle name="Normal 7 6" xfId="906"/>
    <cellStyle name="Normal 7 6 2" xfId="907"/>
    <cellStyle name="Normal 7 7" xfId="908"/>
    <cellStyle name="Normal 7 8" xfId="909"/>
    <cellStyle name="Normal 7_Anexo III - PLO ATA RJ 21_10_15" xfId="910"/>
    <cellStyle name="Normal 7_Pasta2" xfId="2451"/>
    <cellStyle name="Normal 8" xfId="911"/>
    <cellStyle name="Normal 8 2" xfId="912"/>
    <cellStyle name="Normal 8 3" xfId="913"/>
    <cellStyle name="Normal 9" xfId="914"/>
    <cellStyle name="Normal 9 2" xfId="915"/>
    <cellStyle name="Normal 9 3" xfId="916"/>
    <cellStyle name="Nota 2" xfId="917"/>
    <cellStyle name="Nota 2 2" xfId="918"/>
    <cellStyle name="Nota 2 2 2" xfId="919"/>
    <cellStyle name="Nota 2 3" xfId="920"/>
    <cellStyle name="Nota 2 3 2" xfId="921"/>
    <cellStyle name="Nota 2 4" xfId="922"/>
    <cellStyle name="Nota 2_APENDICE G PLANILHA_COMPOSICAO_CUSTOS_FACILITIES_TOTAL" xfId="923"/>
    <cellStyle name="Nota 3" xfId="924"/>
    <cellStyle name="Nota 3 2" xfId="925"/>
    <cellStyle name="Nota 4" xfId="926"/>
    <cellStyle name="Nota 4 2" xfId="927"/>
    <cellStyle name="Nota 5" xfId="928"/>
    <cellStyle name="Nota 5 2" xfId="929"/>
    <cellStyle name="Nota 6" xfId="930"/>
    <cellStyle name="Nota 7" xfId="931"/>
    <cellStyle name="Note" xfId="932"/>
    <cellStyle name="Note 2" xfId="933"/>
    <cellStyle name="Note 2 2" xfId="934"/>
    <cellStyle name="Note 2 2 2" xfId="935"/>
    <cellStyle name="Note 2 3" xfId="936"/>
    <cellStyle name="Note 2 3 2" xfId="937"/>
    <cellStyle name="Note 2 3 2 2" xfId="938"/>
    <cellStyle name="Note 2 3 3" xfId="939"/>
    <cellStyle name="Note 2 4" xfId="940"/>
    <cellStyle name="Note 3" xfId="941"/>
    <cellStyle name="Note 3 2" xfId="942"/>
    <cellStyle name="Note 4" xfId="943"/>
    <cellStyle name="Note 4 2" xfId="944"/>
    <cellStyle name="Note 4 2 2" xfId="945"/>
    <cellStyle name="Note 4 3" xfId="946"/>
    <cellStyle name="Note 5" xfId="947"/>
    <cellStyle name="Note 5 2" xfId="948"/>
    <cellStyle name="Note 6" xfId="949"/>
    <cellStyle name="Output" xfId="950"/>
    <cellStyle name="Output 2" xfId="951"/>
    <cellStyle name="Porcentagem" xfId="27160" builtinId="5"/>
    <cellStyle name="Porcentagem 10" xfId="952"/>
    <cellStyle name="Porcentagem 10 2" xfId="953"/>
    <cellStyle name="Porcentagem 10 2 2" xfId="32316"/>
    <cellStyle name="Porcentagem 10 3" xfId="954"/>
    <cellStyle name="Porcentagem 11" xfId="955"/>
    <cellStyle name="Porcentagem 11 2" xfId="956"/>
    <cellStyle name="Porcentagem 2" xfId="4"/>
    <cellStyle name="Porcentagem 2 2" xfId="957"/>
    <cellStyle name="Porcentagem 2 2 2" xfId="958"/>
    <cellStyle name="Porcentagem 2 3" xfId="959"/>
    <cellStyle name="Porcentagem 2 3 2" xfId="960"/>
    <cellStyle name="Porcentagem 2 4" xfId="2453"/>
    <cellStyle name="Porcentagem 3" xfId="961"/>
    <cellStyle name="Porcentagem 3 2" xfId="962"/>
    <cellStyle name="Porcentagem 3 2 2" xfId="963"/>
    <cellStyle name="Porcentagem 3 3" xfId="964"/>
    <cellStyle name="Porcentagem 3 4" xfId="965"/>
    <cellStyle name="Porcentagem 3 5" xfId="966"/>
    <cellStyle name="Porcentagem 4" xfId="967"/>
    <cellStyle name="Porcentagem 4 2" xfId="968"/>
    <cellStyle name="Porcentagem 5" xfId="969"/>
    <cellStyle name="Porcentagem 5 2" xfId="970"/>
    <cellStyle name="Porcentagem 6" xfId="971"/>
    <cellStyle name="Porcentagem 6 2" xfId="972"/>
    <cellStyle name="Porcentagem 6 3" xfId="973"/>
    <cellStyle name="Porcentagem 7" xfId="974"/>
    <cellStyle name="Porcentagem 8" xfId="975"/>
    <cellStyle name="Porcentagem 8 2" xfId="976"/>
    <cellStyle name="Porcentagem 8 3" xfId="977"/>
    <cellStyle name="Porcentagem 9" xfId="978"/>
    <cellStyle name="Porcentagem 9 2" xfId="979"/>
    <cellStyle name="Saída 2" xfId="980"/>
    <cellStyle name="Saída 2 2" xfId="981"/>
    <cellStyle name="Saída 2 3" xfId="982"/>
    <cellStyle name="Saída 3" xfId="983"/>
    <cellStyle name="Separador de milhares 12" xfId="984"/>
    <cellStyle name="Separador de milhares 12 10" xfId="4316"/>
    <cellStyle name="Separador de milhares 12 10 2" xfId="20786"/>
    <cellStyle name="Separador de milhares 12 10 2 2" xfId="52081"/>
    <cellStyle name="Separador de milhares 12 10 3" xfId="14198"/>
    <cellStyle name="Separador de milhares 12 10 3 2" xfId="45493"/>
    <cellStyle name="Separador de milhares 12 10 4" xfId="35611"/>
    <cellStyle name="Separador de milhares 12 11" xfId="7610"/>
    <cellStyle name="Separador de milhares 12 11 2" xfId="24080"/>
    <cellStyle name="Separador de milhares 12 11 2 2" xfId="55375"/>
    <cellStyle name="Separador de milhares 12 11 3" xfId="38905"/>
    <cellStyle name="Separador de milhares 12 12" xfId="17492"/>
    <cellStyle name="Separador de milhares 12 12 2" xfId="48787"/>
    <cellStyle name="Separador de milhares 12 13" xfId="10904"/>
    <cellStyle name="Separador de milhares 12 13 2" xfId="42199"/>
    <cellStyle name="Separador de milhares 12 14" xfId="27375"/>
    <cellStyle name="Separador de milhares 12 14 2" xfId="32317"/>
    <cellStyle name="Separador de milhares 12 15" xfId="29022"/>
    <cellStyle name="Separador de milhares 12 2" xfId="985"/>
    <cellStyle name="Separador de milhares 12 2 10" xfId="986"/>
    <cellStyle name="Separador de milhares 12 2 10 10" xfId="987"/>
    <cellStyle name="Separador de milhares 12 2 10 10 2" xfId="2672"/>
    <cellStyle name="Separador de milhares 12 2 10 10 2 2" xfId="5966"/>
    <cellStyle name="Separador de milhares 12 2 10 10 2 2 2" xfId="22436"/>
    <cellStyle name="Separador de milhares 12 2 10 10 2 2 2 2" xfId="53731"/>
    <cellStyle name="Separador de milhares 12 2 10 10 2 2 3" xfId="15848"/>
    <cellStyle name="Separador de milhares 12 2 10 10 2 2 3 2" xfId="47143"/>
    <cellStyle name="Separador de milhares 12 2 10 10 2 2 4" xfId="37261"/>
    <cellStyle name="Separador de milhares 12 2 10 10 2 3" xfId="9260"/>
    <cellStyle name="Separador de milhares 12 2 10 10 2 3 2" xfId="25730"/>
    <cellStyle name="Separador de milhares 12 2 10 10 2 3 2 2" xfId="57025"/>
    <cellStyle name="Separador de milhares 12 2 10 10 2 3 3" xfId="40555"/>
    <cellStyle name="Separador de milhares 12 2 10 10 2 4" xfId="19142"/>
    <cellStyle name="Separador de milhares 12 2 10 10 2 4 2" xfId="50437"/>
    <cellStyle name="Separador de milhares 12 2 10 10 2 5" xfId="12554"/>
    <cellStyle name="Separador de milhares 12 2 10 10 2 5 2" xfId="43849"/>
    <cellStyle name="Separador de milhares 12 2 10 10 2 6" xfId="33967"/>
    <cellStyle name="Separador de milhares 12 2 10 10 2 7" xfId="30672"/>
    <cellStyle name="Separador de milhares 12 2 10 10 3" xfId="4319"/>
    <cellStyle name="Separador de milhares 12 2 10 10 3 2" xfId="20789"/>
    <cellStyle name="Separador de milhares 12 2 10 10 3 2 2" xfId="52084"/>
    <cellStyle name="Separador de milhares 12 2 10 10 3 3" xfId="14201"/>
    <cellStyle name="Separador de milhares 12 2 10 10 3 3 2" xfId="45496"/>
    <cellStyle name="Separador de milhares 12 2 10 10 3 4" xfId="35614"/>
    <cellStyle name="Separador de milhares 12 2 10 10 4" xfId="7613"/>
    <cellStyle name="Separador de milhares 12 2 10 10 4 2" xfId="24083"/>
    <cellStyle name="Separador de milhares 12 2 10 10 4 2 2" xfId="55378"/>
    <cellStyle name="Separador de milhares 12 2 10 10 4 3" xfId="38908"/>
    <cellStyle name="Separador de milhares 12 2 10 10 5" xfId="17495"/>
    <cellStyle name="Separador de milhares 12 2 10 10 5 2" xfId="48790"/>
    <cellStyle name="Separador de milhares 12 2 10 10 6" xfId="10907"/>
    <cellStyle name="Separador de milhares 12 2 10 10 6 2" xfId="42202"/>
    <cellStyle name="Separador de milhares 12 2 10 10 7" xfId="27378"/>
    <cellStyle name="Separador de milhares 12 2 10 10 7 2" xfId="32320"/>
    <cellStyle name="Separador de milhares 12 2 10 10 8" xfId="29025"/>
    <cellStyle name="Separador de milhares 12 2 10 11" xfId="2671"/>
    <cellStyle name="Separador de milhares 12 2 10 11 2" xfId="5965"/>
    <cellStyle name="Separador de milhares 12 2 10 11 2 2" xfId="22435"/>
    <cellStyle name="Separador de milhares 12 2 10 11 2 2 2" xfId="53730"/>
    <cellStyle name="Separador de milhares 12 2 10 11 2 3" xfId="15847"/>
    <cellStyle name="Separador de milhares 12 2 10 11 2 3 2" xfId="47142"/>
    <cellStyle name="Separador de milhares 12 2 10 11 2 4" xfId="37260"/>
    <cellStyle name="Separador de milhares 12 2 10 11 3" xfId="9259"/>
    <cellStyle name="Separador de milhares 12 2 10 11 3 2" xfId="25729"/>
    <cellStyle name="Separador de milhares 12 2 10 11 3 2 2" xfId="57024"/>
    <cellStyle name="Separador de milhares 12 2 10 11 3 3" xfId="40554"/>
    <cellStyle name="Separador de milhares 12 2 10 11 4" xfId="19141"/>
    <cellStyle name="Separador de milhares 12 2 10 11 4 2" xfId="50436"/>
    <cellStyle name="Separador de milhares 12 2 10 11 5" xfId="12553"/>
    <cellStyle name="Separador de milhares 12 2 10 11 5 2" xfId="43848"/>
    <cellStyle name="Separador de milhares 12 2 10 11 6" xfId="33966"/>
    <cellStyle name="Separador de milhares 12 2 10 11 7" xfId="30671"/>
    <cellStyle name="Separador de milhares 12 2 10 12" xfId="4318"/>
    <cellStyle name="Separador de milhares 12 2 10 12 2" xfId="20788"/>
    <cellStyle name="Separador de milhares 12 2 10 12 2 2" xfId="52083"/>
    <cellStyle name="Separador de milhares 12 2 10 12 3" xfId="14200"/>
    <cellStyle name="Separador de milhares 12 2 10 12 3 2" xfId="45495"/>
    <cellStyle name="Separador de milhares 12 2 10 12 4" xfId="35613"/>
    <cellStyle name="Separador de milhares 12 2 10 13" xfId="7612"/>
    <cellStyle name="Separador de milhares 12 2 10 13 2" xfId="24082"/>
    <cellStyle name="Separador de milhares 12 2 10 13 2 2" xfId="55377"/>
    <cellStyle name="Separador de milhares 12 2 10 13 3" xfId="38907"/>
    <cellStyle name="Separador de milhares 12 2 10 14" xfId="17494"/>
    <cellStyle name="Separador de milhares 12 2 10 14 2" xfId="48789"/>
    <cellStyle name="Separador de milhares 12 2 10 15" xfId="10906"/>
    <cellStyle name="Separador de milhares 12 2 10 15 2" xfId="42201"/>
    <cellStyle name="Separador de milhares 12 2 10 16" xfId="27377"/>
    <cellStyle name="Separador de milhares 12 2 10 16 2" xfId="32319"/>
    <cellStyle name="Separador de milhares 12 2 10 17" xfId="29024"/>
    <cellStyle name="Separador de milhares 12 2 10 2" xfId="988"/>
    <cellStyle name="Separador de milhares 12 2 10 2 10" xfId="7614"/>
    <cellStyle name="Separador de milhares 12 2 10 2 10 2" xfId="24084"/>
    <cellStyle name="Separador de milhares 12 2 10 2 10 2 2" xfId="55379"/>
    <cellStyle name="Separador de milhares 12 2 10 2 10 3" xfId="38909"/>
    <cellStyle name="Separador de milhares 12 2 10 2 11" xfId="17496"/>
    <cellStyle name="Separador de milhares 12 2 10 2 11 2" xfId="48791"/>
    <cellStyle name="Separador de milhares 12 2 10 2 12" xfId="10908"/>
    <cellStyle name="Separador de milhares 12 2 10 2 12 2" xfId="42203"/>
    <cellStyle name="Separador de milhares 12 2 10 2 13" xfId="27379"/>
    <cellStyle name="Separador de milhares 12 2 10 2 13 2" xfId="32321"/>
    <cellStyle name="Separador de milhares 12 2 10 2 14" xfId="29026"/>
    <cellStyle name="Separador de milhares 12 2 10 2 2" xfId="989"/>
    <cellStyle name="Separador de milhares 12 2 10 2 2 10" xfId="10909"/>
    <cellStyle name="Separador de milhares 12 2 10 2 2 10 2" xfId="42204"/>
    <cellStyle name="Separador de milhares 12 2 10 2 2 11" xfId="27380"/>
    <cellStyle name="Separador de milhares 12 2 10 2 2 11 2" xfId="32322"/>
    <cellStyle name="Separador de milhares 12 2 10 2 2 12" xfId="29027"/>
    <cellStyle name="Separador de milhares 12 2 10 2 2 2" xfId="990"/>
    <cellStyle name="Separador de milhares 12 2 10 2 2 2 10" xfId="29028"/>
    <cellStyle name="Separador de milhares 12 2 10 2 2 2 2" xfId="991"/>
    <cellStyle name="Separador de milhares 12 2 10 2 2 2 2 2" xfId="2676"/>
    <cellStyle name="Separador de milhares 12 2 10 2 2 2 2 2 2" xfId="5970"/>
    <cellStyle name="Separador de milhares 12 2 10 2 2 2 2 2 2 2" xfId="22440"/>
    <cellStyle name="Separador de milhares 12 2 10 2 2 2 2 2 2 2 2" xfId="53735"/>
    <cellStyle name="Separador de milhares 12 2 10 2 2 2 2 2 2 3" xfId="15852"/>
    <cellStyle name="Separador de milhares 12 2 10 2 2 2 2 2 2 3 2" xfId="47147"/>
    <cellStyle name="Separador de milhares 12 2 10 2 2 2 2 2 2 4" xfId="37265"/>
    <cellStyle name="Separador de milhares 12 2 10 2 2 2 2 2 3" xfId="9264"/>
    <cellStyle name="Separador de milhares 12 2 10 2 2 2 2 2 3 2" xfId="25734"/>
    <cellStyle name="Separador de milhares 12 2 10 2 2 2 2 2 3 2 2" xfId="57029"/>
    <cellStyle name="Separador de milhares 12 2 10 2 2 2 2 2 3 3" xfId="40559"/>
    <cellStyle name="Separador de milhares 12 2 10 2 2 2 2 2 4" xfId="19146"/>
    <cellStyle name="Separador de milhares 12 2 10 2 2 2 2 2 4 2" xfId="50441"/>
    <cellStyle name="Separador de milhares 12 2 10 2 2 2 2 2 5" xfId="12558"/>
    <cellStyle name="Separador de milhares 12 2 10 2 2 2 2 2 5 2" xfId="43853"/>
    <cellStyle name="Separador de milhares 12 2 10 2 2 2 2 2 6" xfId="33971"/>
    <cellStyle name="Separador de milhares 12 2 10 2 2 2 2 2 7" xfId="30676"/>
    <cellStyle name="Separador de milhares 12 2 10 2 2 2 2 3" xfId="4323"/>
    <cellStyle name="Separador de milhares 12 2 10 2 2 2 2 3 2" xfId="20793"/>
    <cellStyle name="Separador de milhares 12 2 10 2 2 2 2 3 2 2" xfId="52088"/>
    <cellStyle name="Separador de milhares 12 2 10 2 2 2 2 3 3" xfId="14205"/>
    <cellStyle name="Separador de milhares 12 2 10 2 2 2 2 3 3 2" xfId="45500"/>
    <cellStyle name="Separador de milhares 12 2 10 2 2 2 2 3 4" xfId="35618"/>
    <cellStyle name="Separador de milhares 12 2 10 2 2 2 2 4" xfId="7617"/>
    <cellStyle name="Separador de milhares 12 2 10 2 2 2 2 4 2" xfId="24087"/>
    <cellStyle name="Separador de milhares 12 2 10 2 2 2 2 4 2 2" xfId="55382"/>
    <cellStyle name="Separador de milhares 12 2 10 2 2 2 2 4 3" xfId="38912"/>
    <cellStyle name="Separador de milhares 12 2 10 2 2 2 2 5" xfId="17499"/>
    <cellStyle name="Separador de milhares 12 2 10 2 2 2 2 5 2" xfId="48794"/>
    <cellStyle name="Separador de milhares 12 2 10 2 2 2 2 6" xfId="10911"/>
    <cellStyle name="Separador de milhares 12 2 10 2 2 2 2 6 2" xfId="42206"/>
    <cellStyle name="Separador de milhares 12 2 10 2 2 2 2 7" xfId="27382"/>
    <cellStyle name="Separador de milhares 12 2 10 2 2 2 2 7 2" xfId="32324"/>
    <cellStyle name="Separador de milhares 12 2 10 2 2 2 2 8" xfId="29029"/>
    <cellStyle name="Separador de milhares 12 2 10 2 2 2 3" xfId="992"/>
    <cellStyle name="Separador de milhares 12 2 10 2 2 2 3 2" xfId="2677"/>
    <cellStyle name="Separador de milhares 12 2 10 2 2 2 3 2 2" xfId="5971"/>
    <cellStyle name="Separador de milhares 12 2 10 2 2 2 3 2 2 2" xfId="22441"/>
    <cellStyle name="Separador de milhares 12 2 10 2 2 2 3 2 2 2 2" xfId="53736"/>
    <cellStyle name="Separador de milhares 12 2 10 2 2 2 3 2 2 3" xfId="15853"/>
    <cellStyle name="Separador de milhares 12 2 10 2 2 2 3 2 2 3 2" xfId="47148"/>
    <cellStyle name="Separador de milhares 12 2 10 2 2 2 3 2 2 4" xfId="37266"/>
    <cellStyle name="Separador de milhares 12 2 10 2 2 2 3 2 3" xfId="9265"/>
    <cellStyle name="Separador de milhares 12 2 10 2 2 2 3 2 3 2" xfId="25735"/>
    <cellStyle name="Separador de milhares 12 2 10 2 2 2 3 2 3 2 2" xfId="57030"/>
    <cellStyle name="Separador de milhares 12 2 10 2 2 2 3 2 3 3" xfId="40560"/>
    <cellStyle name="Separador de milhares 12 2 10 2 2 2 3 2 4" xfId="19147"/>
    <cellStyle name="Separador de milhares 12 2 10 2 2 2 3 2 4 2" xfId="50442"/>
    <cellStyle name="Separador de milhares 12 2 10 2 2 2 3 2 5" xfId="12559"/>
    <cellStyle name="Separador de milhares 12 2 10 2 2 2 3 2 5 2" xfId="43854"/>
    <cellStyle name="Separador de milhares 12 2 10 2 2 2 3 2 6" xfId="33972"/>
    <cellStyle name="Separador de milhares 12 2 10 2 2 2 3 2 7" xfId="30677"/>
    <cellStyle name="Separador de milhares 12 2 10 2 2 2 3 3" xfId="4324"/>
    <cellStyle name="Separador de milhares 12 2 10 2 2 2 3 3 2" xfId="20794"/>
    <cellStyle name="Separador de milhares 12 2 10 2 2 2 3 3 2 2" xfId="52089"/>
    <cellStyle name="Separador de milhares 12 2 10 2 2 2 3 3 3" xfId="14206"/>
    <cellStyle name="Separador de milhares 12 2 10 2 2 2 3 3 3 2" xfId="45501"/>
    <cellStyle name="Separador de milhares 12 2 10 2 2 2 3 3 4" xfId="35619"/>
    <cellStyle name="Separador de milhares 12 2 10 2 2 2 3 4" xfId="7618"/>
    <cellStyle name="Separador de milhares 12 2 10 2 2 2 3 4 2" xfId="24088"/>
    <cellStyle name="Separador de milhares 12 2 10 2 2 2 3 4 2 2" xfId="55383"/>
    <cellStyle name="Separador de milhares 12 2 10 2 2 2 3 4 3" xfId="38913"/>
    <cellStyle name="Separador de milhares 12 2 10 2 2 2 3 5" xfId="17500"/>
    <cellStyle name="Separador de milhares 12 2 10 2 2 2 3 5 2" xfId="48795"/>
    <cellStyle name="Separador de milhares 12 2 10 2 2 2 3 6" xfId="10912"/>
    <cellStyle name="Separador de milhares 12 2 10 2 2 2 3 6 2" xfId="42207"/>
    <cellStyle name="Separador de milhares 12 2 10 2 2 2 3 7" xfId="27383"/>
    <cellStyle name="Separador de milhares 12 2 10 2 2 2 3 7 2" xfId="32325"/>
    <cellStyle name="Separador de milhares 12 2 10 2 2 2 3 8" xfId="29030"/>
    <cellStyle name="Separador de milhares 12 2 10 2 2 2 4" xfId="2675"/>
    <cellStyle name="Separador de milhares 12 2 10 2 2 2 4 2" xfId="5969"/>
    <cellStyle name="Separador de milhares 12 2 10 2 2 2 4 2 2" xfId="22439"/>
    <cellStyle name="Separador de milhares 12 2 10 2 2 2 4 2 2 2" xfId="53734"/>
    <cellStyle name="Separador de milhares 12 2 10 2 2 2 4 2 3" xfId="15851"/>
    <cellStyle name="Separador de milhares 12 2 10 2 2 2 4 2 3 2" xfId="47146"/>
    <cellStyle name="Separador de milhares 12 2 10 2 2 2 4 2 4" xfId="37264"/>
    <cellStyle name="Separador de milhares 12 2 10 2 2 2 4 3" xfId="9263"/>
    <cellStyle name="Separador de milhares 12 2 10 2 2 2 4 3 2" xfId="25733"/>
    <cellStyle name="Separador de milhares 12 2 10 2 2 2 4 3 2 2" xfId="57028"/>
    <cellStyle name="Separador de milhares 12 2 10 2 2 2 4 3 3" xfId="40558"/>
    <cellStyle name="Separador de milhares 12 2 10 2 2 2 4 4" xfId="19145"/>
    <cellStyle name="Separador de milhares 12 2 10 2 2 2 4 4 2" xfId="50440"/>
    <cellStyle name="Separador de milhares 12 2 10 2 2 2 4 5" xfId="12557"/>
    <cellStyle name="Separador de milhares 12 2 10 2 2 2 4 5 2" xfId="43852"/>
    <cellStyle name="Separador de milhares 12 2 10 2 2 2 4 6" xfId="33970"/>
    <cellStyle name="Separador de milhares 12 2 10 2 2 2 4 7" xfId="30675"/>
    <cellStyle name="Separador de milhares 12 2 10 2 2 2 5" xfId="4322"/>
    <cellStyle name="Separador de milhares 12 2 10 2 2 2 5 2" xfId="20792"/>
    <cellStyle name="Separador de milhares 12 2 10 2 2 2 5 2 2" xfId="52087"/>
    <cellStyle name="Separador de milhares 12 2 10 2 2 2 5 3" xfId="14204"/>
    <cellStyle name="Separador de milhares 12 2 10 2 2 2 5 3 2" xfId="45499"/>
    <cellStyle name="Separador de milhares 12 2 10 2 2 2 5 4" xfId="35617"/>
    <cellStyle name="Separador de milhares 12 2 10 2 2 2 6" xfId="7616"/>
    <cellStyle name="Separador de milhares 12 2 10 2 2 2 6 2" xfId="24086"/>
    <cellStyle name="Separador de milhares 12 2 10 2 2 2 6 2 2" xfId="55381"/>
    <cellStyle name="Separador de milhares 12 2 10 2 2 2 6 3" xfId="38911"/>
    <cellStyle name="Separador de milhares 12 2 10 2 2 2 7" xfId="17498"/>
    <cellStyle name="Separador de milhares 12 2 10 2 2 2 7 2" xfId="48793"/>
    <cellStyle name="Separador de milhares 12 2 10 2 2 2 8" xfId="10910"/>
    <cellStyle name="Separador de milhares 12 2 10 2 2 2 8 2" xfId="42205"/>
    <cellStyle name="Separador de milhares 12 2 10 2 2 2 9" xfId="27381"/>
    <cellStyle name="Separador de milhares 12 2 10 2 2 2 9 2" xfId="32323"/>
    <cellStyle name="Separador de milhares 12 2 10 2 2 3" xfId="993"/>
    <cellStyle name="Separador de milhares 12 2 10 2 2 3 2" xfId="994"/>
    <cellStyle name="Separador de milhares 12 2 10 2 2 3 2 2" xfId="2679"/>
    <cellStyle name="Separador de milhares 12 2 10 2 2 3 2 2 2" xfId="5973"/>
    <cellStyle name="Separador de milhares 12 2 10 2 2 3 2 2 2 2" xfId="22443"/>
    <cellStyle name="Separador de milhares 12 2 10 2 2 3 2 2 2 2 2" xfId="53738"/>
    <cellStyle name="Separador de milhares 12 2 10 2 2 3 2 2 2 3" xfId="15855"/>
    <cellStyle name="Separador de milhares 12 2 10 2 2 3 2 2 2 3 2" xfId="47150"/>
    <cellStyle name="Separador de milhares 12 2 10 2 2 3 2 2 2 4" xfId="37268"/>
    <cellStyle name="Separador de milhares 12 2 10 2 2 3 2 2 3" xfId="9267"/>
    <cellStyle name="Separador de milhares 12 2 10 2 2 3 2 2 3 2" xfId="25737"/>
    <cellStyle name="Separador de milhares 12 2 10 2 2 3 2 2 3 2 2" xfId="57032"/>
    <cellStyle name="Separador de milhares 12 2 10 2 2 3 2 2 3 3" xfId="40562"/>
    <cellStyle name="Separador de milhares 12 2 10 2 2 3 2 2 4" xfId="19149"/>
    <cellStyle name="Separador de milhares 12 2 10 2 2 3 2 2 4 2" xfId="50444"/>
    <cellStyle name="Separador de milhares 12 2 10 2 2 3 2 2 5" xfId="12561"/>
    <cellStyle name="Separador de milhares 12 2 10 2 2 3 2 2 5 2" xfId="43856"/>
    <cellStyle name="Separador de milhares 12 2 10 2 2 3 2 2 6" xfId="33974"/>
    <cellStyle name="Separador de milhares 12 2 10 2 2 3 2 2 7" xfId="30679"/>
    <cellStyle name="Separador de milhares 12 2 10 2 2 3 2 3" xfId="4326"/>
    <cellStyle name="Separador de milhares 12 2 10 2 2 3 2 3 2" xfId="20796"/>
    <cellStyle name="Separador de milhares 12 2 10 2 2 3 2 3 2 2" xfId="52091"/>
    <cellStyle name="Separador de milhares 12 2 10 2 2 3 2 3 3" xfId="14208"/>
    <cellStyle name="Separador de milhares 12 2 10 2 2 3 2 3 3 2" xfId="45503"/>
    <cellStyle name="Separador de milhares 12 2 10 2 2 3 2 3 4" xfId="35621"/>
    <cellStyle name="Separador de milhares 12 2 10 2 2 3 2 4" xfId="7620"/>
    <cellStyle name="Separador de milhares 12 2 10 2 2 3 2 4 2" xfId="24090"/>
    <cellStyle name="Separador de milhares 12 2 10 2 2 3 2 4 2 2" xfId="55385"/>
    <cellStyle name="Separador de milhares 12 2 10 2 2 3 2 4 3" xfId="38915"/>
    <cellStyle name="Separador de milhares 12 2 10 2 2 3 2 5" xfId="17502"/>
    <cellStyle name="Separador de milhares 12 2 10 2 2 3 2 5 2" xfId="48797"/>
    <cellStyle name="Separador de milhares 12 2 10 2 2 3 2 6" xfId="10914"/>
    <cellStyle name="Separador de milhares 12 2 10 2 2 3 2 6 2" xfId="42209"/>
    <cellStyle name="Separador de milhares 12 2 10 2 2 3 2 7" xfId="27385"/>
    <cellStyle name="Separador de milhares 12 2 10 2 2 3 2 7 2" xfId="32327"/>
    <cellStyle name="Separador de milhares 12 2 10 2 2 3 2 8" xfId="29032"/>
    <cellStyle name="Separador de milhares 12 2 10 2 2 3 3" xfId="2678"/>
    <cellStyle name="Separador de milhares 12 2 10 2 2 3 3 2" xfId="5972"/>
    <cellStyle name="Separador de milhares 12 2 10 2 2 3 3 2 2" xfId="22442"/>
    <cellStyle name="Separador de milhares 12 2 10 2 2 3 3 2 2 2" xfId="53737"/>
    <cellStyle name="Separador de milhares 12 2 10 2 2 3 3 2 3" xfId="15854"/>
    <cellStyle name="Separador de milhares 12 2 10 2 2 3 3 2 3 2" xfId="47149"/>
    <cellStyle name="Separador de milhares 12 2 10 2 2 3 3 2 4" xfId="37267"/>
    <cellStyle name="Separador de milhares 12 2 10 2 2 3 3 3" xfId="9266"/>
    <cellStyle name="Separador de milhares 12 2 10 2 2 3 3 3 2" xfId="25736"/>
    <cellStyle name="Separador de milhares 12 2 10 2 2 3 3 3 2 2" xfId="57031"/>
    <cellStyle name="Separador de milhares 12 2 10 2 2 3 3 3 3" xfId="40561"/>
    <cellStyle name="Separador de milhares 12 2 10 2 2 3 3 4" xfId="19148"/>
    <cellStyle name="Separador de milhares 12 2 10 2 2 3 3 4 2" xfId="50443"/>
    <cellStyle name="Separador de milhares 12 2 10 2 2 3 3 5" xfId="12560"/>
    <cellStyle name="Separador de milhares 12 2 10 2 2 3 3 5 2" xfId="43855"/>
    <cellStyle name="Separador de milhares 12 2 10 2 2 3 3 6" xfId="33973"/>
    <cellStyle name="Separador de milhares 12 2 10 2 2 3 3 7" xfId="30678"/>
    <cellStyle name="Separador de milhares 12 2 10 2 2 3 4" xfId="4325"/>
    <cellStyle name="Separador de milhares 12 2 10 2 2 3 4 2" xfId="20795"/>
    <cellStyle name="Separador de milhares 12 2 10 2 2 3 4 2 2" xfId="52090"/>
    <cellStyle name="Separador de milhares 12 2 10 2 2 3 4 3" xfId="14207"/>
    <cellStyle name="Separador de milhares 12 2 10 2 2 3 4 3 2" xfId="45502"/>
    <cellStyle name="Separador de milhares 12 2 10 2 2 3 4 4" xfId="35620"/>
    <cellStyle name="Separador de milhares 12 2 10 2 2 3 5" xfId="7619"/>
    <cellStyle name="Separador de milhares 12 2 10 2 2 3 5 2" xfId="24089"/>
    <cellStyle name="Separador de milhares 12 2 10 2 2 3 5 2 2" xfId="55384"/>
    <cellStyle name="Separador de milhares 12 2 10 2 2 3 5 3" xfId="38914"/>
    <cellStyle name="Separador de milhares 12 2 10 2 2 3 6" xfId="17501"/>
    <cellStyle name="Separador de milhares 12 2 10 2 2 3 6 2" xfId="48796"/>
    <cellStyle name="Separador de milhares 12 2 10 2 2 3 7" xfId="10913"/>
    <cellStyle name="Separador de milhares 12 2 10 2 2 3 7 2" xfId="42208"/>
    <cellStyle name="Separador de milhares 12 2 10 2 2 3 8" xfId="27384"/>
    <cellStyle name="Separador de milhares 12 2 10 2 2 3 8 2" xfId="32326"/>
    <cellStyle name="Separador de milhares 12 2 10 2 2 3 9" xfId="29031"/>
    <cellStyle name="Separador de milhares 12 2 10 2 2 4" xfId="995"/>
    <cellStyle name="Separador de milhares 12 2 10 2 2 4 2" xfId="2680"/>
    <cellStyle name="Separador de milhares 12 2 10 2 2 4 2 2" xfId="5974"/>
    <cellStyle name="Separador de milhares 12 2 10 2 2 4 2 2 2" xfId="22444"/>
    <cellStyle name="Separador de milhares 12 2 10 2 2 4 2 2 2 2" xfId="53739"/>
    <cellStyle name="Separador de milhares 12 2 10 2 2 4 2 2 3" xfId="15856"/>
    <cellStyle name="Separador de milhares 12 2 10 2 2 4 2 2 3 2" xfId="47151"/>
    <cellStyle name="Separador de milhares 12 2 10 2 2 4 2 2 4" xfId="37269"/>
    <cellStyle name="Separador de milhares 12 2 10 2 2 4 2 3" xfId="9268"/>
    <cellStyle name="Separador de milhares 12 2 10 2 2 4 2 3 2" xfId="25738"/>
    <cellStyle name="Separador de milhares 12 2 10 2 2 4 2 3 2 2" xfId="57033"/>
    <cellStyle name="Separador de milhares 12 2 10 2 2 4 2 3 3" xfId="40563"/>
    <cellStyle name="Separador de milhares 12 2 10 2 2 4 2 4" xfId="19150"/>
    <cellStyle name="Separador de milhares 12 2 10 2 2 4 2 4 2" xfId="50445"/>
    <cellStyle name="Separador de milhares 12 2 10 2 2 4 2 5" xfId="12562"/>
    <cellStyle name="Separador de milhares 12 2 10 2 2 4 2 5 2" xfId="43857"/>
    <cellStyle name="Separador de milhares 12 2 10 2 2 4 2 6" xfId="33975"/>
    <cellStyle name="Separador de milhares 12 2 10 2 2 4 2 7" xfId="30680"/>
    <cellStyle name="Separador de milhares 12 2 10 2 2 4 3" xfId="4327"/>
    <cellStyle name="Separador de milhares 12 2 10 2 2 4 3 2" xfId="20797"/>
    <cellStyle name="Separador de milhares 12 2 10 2 2 4 3 2 2" xfId="52092"/>
    <cellStyle name="Separador de milhares 12 2 10 2 2 4 3 3" xfId="14209"/>
    <cellStyle name="Separador de milhares 12 2 10 2 2 4 3 3 2" xfId="45504"/>
    <cellStyle name="Separador de milhares 12 2 10 2 2 4 3 4" xfId="35622"/>
    <cellStyle name="Separador de milhares 12 2 10 2 2 4 4" xfId="7621"/>
    <cellStyle name="Separador de milhares 12 2 10 2 2 4 4 2" xfId="24091"/>
    <cellStyle name="Separador de milhares 12 2 10 2 2 4 4 2 2" xfId="55386"/>
    <cellStyle name="Separador de milhares 12 2 10 2 2 4 4 3" xfId="38916"/>
    <cellStyle name="Separador de milhares 12 2 10 2 2 4 5" xfId="17503"/>
    <cellStyle name="Separador de milhares 12 2 10 2 2 4 5 2" xfId="48798"/>
    <cellStyle name="Separador de milhares 12 2 10 2 2 4 6" xfId="10915"/>
    <cellStyle name="Separador de milhares 12 2 10 2 2 4 6 2" xfId="42210"/>
    <cellStyle name="Separador de milhares 12 2 10 2 2 4 7" xfId="27386"/>
    <cellStyle name="Separador de milhares 12 2 10 2 2 4 7 2" xfId="32328"/>
    <cellStyle name="Separador de milhares 12 2 10 2 2 4 8" xfId="29033"/>
    <cellStyle name="Separador de milhares 12 2 10 2 2 5" xfId="996"/>
    <cellStyle name="Separador de milhares 12 2 10 2 2 5 2" xfId="2681"/>
    <cellStyle name="Separador de milhares 12 2 10 2 2 5 2 2" xfId="5975"/>
    <cellStyle name="Separador de milhares 12 2 10 2 2 5 2 2 2" xfId="22445"/>
    <cellStyle name="Separador de milhares 12 2 10 2 2 5 2 2 2 2" xfId="53740"/>
    <cellStyle name="Separador de milhares 12 2 10 2 2 5 2 2 3" xfId="15857"/>
    <cellStyle name="Separador de milhares 12 2 10 2 2 5 2 2 3 2" xfId="47152"/>
    <cellStyle name="Separador de milhares 12 2 10 2 2 5 2 2 4" xfId="37270"/>
    <cellStyle name="Separador de milhares 12 2 10 2 2 5 2 3" xfId="9269"/>
    <cellStyle name="Separador de milhares 12 2 10 2 2 5 2 3 2" xfId="25739"/>
    <cellStyle name="Separador de milhares 12 2 10 2 2 5 2 3 2 2" xfId="57034"/>
    <cellStyle name="Separador de milhares 12 2 10 2 2 5 2 3 3" xfId="40564"/>
    <cellStyle name="Separador de milhares 12 2 10 2 2 5 2 4" xfId="19151"/>
    <cellStyle name="Separador de milhares 12 2 10 2 2 5 2 4 2" xfId="50446"/>
    <cellStyle name="Separador de milhares 12 2 10 2 2 5 2 5" xfId="12563"/>
    <cellStyle name="Separador de milhares 12 2 10 2 2 5 2 5 2" xfId="43858"/>
    <cellStyle name="Separador de milhares 12 2 10 2 2 5 2 6" xfId="33976"/>
    <cellStyle name="Separador de milhares 12 2 10 2 2 5 2 7" xfId="30681"/>
    <cellStyle name="Separador de milhares 12 2 10 2 2 5 3" xfId="4328"/>
    <cellStyle name="Separador de milhares 12 2 10 2 2 5 3 2" xfId="20798"/>
    <cellStyle name="Separador de milhares 12 2 10 2 2 5 3 2 2" xfId="52093"/>
    <cellStyle name="Separador de milhares 12 2 10 2 2 5 3 3" xfId="14210"/>
    <cellStyle name="Separador de milhares 12 2 10 2 2 5 3 3 2" xfId="45505"/>
    <cellStyle name="Separador de milhares 12 2 10 2 2 5 3 4" xfId="35623"/>
    <cellStyle name="Separador de milhares 12 2 10 2 2 5 4" xfId="7622"/>
    <cellStyle name="Separador de milhares 12 2 10 2 2 5 4 2" xfId="24092"/>
    <cellStyle name="Separador de milhares 12 2 10 2 2 5 4 2 2" xfId="55387"/>
    <cellStyle name="Separador de milhares 12 2 10 2 2 5 4 3" xfId="38917"/>
    <cellStyle name="Separador de milhares 12 2 10 2 2 5 5" xfId="17504"/>
    <cellStyle name="Separador de milhares 12 2 10 2 2 5 5 2" xfId="48799"/>
    <cellStyle name="Separador de milhares 12 2 10 2 2 5 6" xfId="10916"/>
    <cellStyle name="Separador de milhares 12 2 10 2 2 5 6 2" xfId="42211"/>
    <cellStyle name="Separador de milhares 12 2 10 2 2 5 7" xfId="27387"/>
    <cellStyle name="Separador de milhares 12 2 10 2 2 5 7 2" xfId="32329"/>
    <cellStyle name="Separador de milhares 12 2 10 2 2 5 8" xfId="29034"/>
    <cellStyle name="Separador de milhares 12 2 10 2 2 6" xfId="2674"/>
    <cellStyle name="Separador de milhares 12 2 10 2 2 6 2" xfId="5968"/>
    <cellStyle name="Separador de milhares 12 2 10 2 2 6 2 2" xfId="22438"/>
    <cellStyle name="Separador de milhares 12 2 10 2 2 6 2 2 2" xfId="53733"/>
    <cellStyle name="Separador de milhares 12 2 10 2 2 6 2 3" xfId="15850"/>
    <cellStyle name="Separador de milhares 12 2 10 2 2 6 2 3 2" xfId="47145"/>
    <cellStyle name="Separador de milhares 12 2 10 2 2 6 2 4" xfId="37263"/>
    <cellStyle name="Separador de milhares 12 2 10 2 2 6 3" xfId="9262"/>
    <cellStyle name="Separador de milhares 12 2 10 2 2 6 3 2" xfId="25732"/>
    <cellStyle name="Separador de milhares 12 2 10 2 2 6 3 2 2" xfId="57027"/>
    <cellStyle name="Separador de milhares 12 2 10 2 2 6 3 3" xfId="40557"/>
    <cellStyle name="Separador de milhares 12 2 10 2 2 6 4" xfId="19144"/>
    <cellStyle name="Separador de milhares 12 2 10 2 2 6 4 2" xfId="50439"/>
    <cellStyle name="Separador de milhares 12 2 10 2 2 6 5" xfId="12556"/>
    <cellStyle name="Separador de milhares 12 2 10 2 2 6 5 2" xfId="43851"/>
    <cellStyle name="Separador de milhares 12 2 10 2 2 6 6" xfId="33969"/>
    <cellStyle name="Separador de milhares 12 2 10 2 2 6 7" xfId="30674"/>
    <cellStyle name="Separador de milhares 12 2 10 2 2 7" xfId="4321"/>
    <cellStyle name="Separador de milhares 12 2 10 2 2 7 2" xfId="20791"/>
    <cellStyle name="Separador de milhares 12 2 10 2 2 7 2 2" xfId="52086"/>
    <cellStyle name="Separador de milhares 12 2 10 2 2 7 3" xfId="14203"/>
    <cellStyle name="Separador de milhares 12 2 10 2 2 7 3 2" xfId="45498"/>
    <cellStyle name="Separador de milhares 12 2 10 2 2 7 4" xfId="35616"/>
    <cellStyle name="Separador de milhares 12 2 10 2 2 8" xfId="7615"/>
    <cellStyle name="Separador de milhares 12 2 10 2 2 8 2" xfId="24085"/>
    <cellStyle name="Separador de milhares 12 2 10 2 2 8 2 2" xfId="55380"/>
    <cellStyle name="Separador de milhares 12 2 10 2 2 8 3" xfId="38910"/>
    <cellStyle name="Separador de milhares 12 2 10 2 2 9" xfId="17497"/>
    <cellStyle name="Separador de milhares 12 2 10 2 2 9 2" xfId="48792"/>
    <cellStyle name="Separador de milhares 12 2 10 2 3" xfId="997"/>
    <cellStyle name="Separador de milhares 12 2 10 2 3 10" xfId="27388"/>
    <cellStyle name="Separador de milhares 12 2 10 2 3 10 2" xfId="32330"/>
    <cellStyle name="Separador de milhares 12 2 10 2 3 11" xfId="29035"/>
    <cellStyle name="Separador de milhares 12 2 10 2 3 2" xfId="998"/>
    <cellStyle name="Separador de milhares 12 2 10 2 3 2 2" xfId="999"/>
    <cellStyle name="Separador de milhares 12 2 10 2 3 2 2 2" xfId="2684"/>
    <cellStyle name="Separador de milhares 12 2 10 2 3 2 2 2 2" xfId="5978"/>
    <cellStyle name="Separador de milhares 12 2 10 2 3 2 2 2 2 2" xfId="22448"/>
    <cellStyle name="Separador de milhares 12 2 10 2 3 2 2 2 2 2 2" xfId="53743"/>
    <cellStyle name="Separador de milhares 12 2 10 2 3 2 2 2 2 3" xfId="15860"/>
    <cellStyle name="Separador de milhares 12 2 10 2 3 2 2 2 2 3 2" xfId="47155"/>
    <cellStyle name="Separador de milhares 12 2 10 2 3 2 2 2 2 4" xfId="37273"/>
    <cellStyle name="Separador de milhares 12 2 10 2 3 2 2 2 3" xfId="9272"/>
    <cellStyle name="Separador de milhares 12 2 10 2 3 2 2 2 3 2" xfId="25742"/>
    <cellStyle name="Separador de milhares 12 2 10 2 3 2 2 2 3 2 2" xfId="57037"/>
    <cellStyle name="Separador de milhares 12 2 10 2 3 2 2 2 3 3" xfId="40567"/>
    <cellStyle name="Separador de milhares 12 2 10 2 3 2 2 2 4" xfId="19154"/>
    <cellStyle name="Separador de milhares 12 2 10 2 3 2 2 2 4 2" xfId="50449"/>
    <cellStyle name="Separador de milhares 12 2 10 2 3 2 2 2 5" xfId="12566"/>
    <cellStyle name="Separador de milhares 12 2 10 2 3 2 2 2 5 2" xfId="43861"/>
    <cellStyle name="Separador de milhares 12 2 10 2 3 2 2 2 6" xfId="33979"/>
    <cellStyle name="Separador de milhares 12 2 10 2 3 2 2 2 7" xfId="30684"/>
    <cellStyle name="Separador de milhares 12 2 10 2 3 2 2 3" xfId="4331"/>
    <cellStyle name="Separador de milhares 12 2 10 2 3 2 2 3 2" xfId="20801"/>
    <cellStyle name="Separador de milhares 12 2 10 2 3 2 2 3 2 2" xfId="52096"/>
    <cellStyle name="Separador de milhares 12 2 10 2 3 2 2 3 3" xfId="14213"/>
    <cellStyle name="Separador de milhares 12 2 10 2 3 2 2 3 3 2" xfId="45508"/>
    <cellStyle name="Separador de milhares 12 2 10 2 3 2 2 3 4" xfId="35626"/>
    <cellStyle name="Separador de milhares 12 2 10 2 3 2 2 4" xfId="7625"/>
    <cellStyle name="Separador de milhares 12 2 10 2 3 2 2 4 2" xfId="24095"/>
    <cellStyle name="Separador de milhares 12 2 10 2 3 2 2 4 2 2" xfId="55390"/>
    <cellStyle name="Separador de milhares 12 2 10 2 3 2 2 4 3" xfId="38920"/>
    <cellStyle name="Separador de milhares 12 2 10 2 3 2 2 5" xfId="17507"/>
    <cellStyle name="Separador de milhares 12 2 10 2 3 2 2 5 2" xfId="48802"/>
    <cellStyle name="Separador de milhares 12 2 10 2 3 2 2 6" xfId="10919"/>
    <cellStyle name="Separador de milhares 12 2 10 2 3 2 2 6 2" xfId="42214"/>
    <cellStyle name="Separador de milhares 12 2 10 2 3 2 2 7" xfId="27390"/>
    <cellStyle name="Separador de milhares 12 2 10 2 3 2 2 7 2" xfId="32332"/>
    <cellStyle name="Separador de milhares 12 2 10 2 3 2 2 8" xfId="29037"/>
    <cellStyle name="Separador de milhares 12 2 10 2 3 2 3" xfId="2683"/>
    <cellStyle name="Separador de milhares 12 2 10 2 3 2 3 2" xfId="5977"/>
    <cellStyle name="Separador de milhares 12 2 10 2 3 2 3 2 2" xfId="22447"/>
    <cellStyle name="Separador de milhares 12 2 10 2 3 2 3 2 2 2" xfId="53742"/>
    <cellStyle name="Separador de milhares 12 2 10 2 3 2 3 2 3" xfId="15859"/>
    <cellStyle name="Separador de milhares 12 2 10 2 3 2 3 2 3 2" xfId="47154"/>
    <cellStyle name="Separador de milhares 12 2 10 2 3 2 3 2 4" xfId="37272"/>
    <cellStyle name="Separador de milhares 12 2 10 2 3 2 3 3" xfId="9271"/>
    <cellStyle name="Separador de milhares 12 2 10 2 3 2 3 3 2" xfId="25741"/>
    <cellStyle name="Separador de milhares 12 2 10 2 3 2 3 3 2 2" xfId="57036"/>
    <cellStyle name="Separador de milhares 12 2 10 2 3 2 3 3 3" xfId="40566"/>
    <cellStyle name="Separador de milhares 12 2 10 2 3 2 3 4" xfId="19153"/>
    <cellStyle name="Separador de milhares 12 2 10 2 3 2 3 4 2" xfId="50448"/>
    <cellStyle name="Separador de milhares 12 2 10 2 3 2 3 5" xfId="12565"/>
    <cellStyle name="Separador de milhares 12 2 10 2 3 2 3 5 2" xfId="43860"/>
    <cellStyle name="Separador de milhares 12 2 10 2 3 2 3 6" xfId="33978"/>
    <cellStyle name="Separador de milhares 12 2 10 2 3 2 3 7" xfId="30683"/>
    <cellStyle name="Separador de milhares 12 2 10 2 3 2 4" xfId="4330"/>
    <cellStyle name="Separador de milhares 12 2 10 2 3 2 4 2" xfId="20800"/>
    <cellStyle name="Separador de milhares 12 2 10 2 3 2 4 2 2" xfId="52095"/>
    <cellStyle name="Separador de milhares 12 2 10 2 3 2 4 3" xfId="14212"/>
    <cellStyle name="Separador de milhares 12 2 10 2 3 2 4 3 2" xfId="45507"/>
    <cellStyle name="Separador de milhares 12 2 10 2 3 2 4 4" xfId="35625"/>
    <cellStyle name="Separador de milhares 12 2 10 2 3 2 5" xfId="7624"/>
    <cellStyle name="Separador de milhares 12 2 10 2 3 2 5 2" xfId="24094"/>
    <cellStyle name="Separador de milhares 12 2 10 2 3 2 5 2 2" xfId="55389"/>
    <cellStyle name="Separador de milhares 12 2 10 2 3 2 5 3" xfId="38919"/>
    <cellStyle name="Separador de milhares 12 2 10 2 3 2 6" xfId="17506"/>
    <cellStyle name="Separador de milhares 12 2 10 2 3 2 6 2" xfId="48801"/>
    <cellStyle name="Separador de milhares 12 2 10 2 3 2 7" xfId="10918"/>
    <cellStyle name="Separador de milhares 12 2 10 2 3 2 7 2" xfId="42213"/>
    <cellStyle name="Separador de milhares 12 2 10 2 3 2 8" xfId="27389"/>
    <cellStyle name="Separador de milhares 12 2 10 2 3 2 8 2" xfId="32331"/>
    <cellStyle name="Separador de milhares 12 2 10 2 3 2 9" xfId="29036"/>
    <cellStyle name="Separador de milhares 12 2 10 2 3 3" xfId="1000"/>
    <cellStyle name="Separador de milhares 12 2 10 2 3 3 2" xfId="1001"/>
    <cellStyle name="Separador de milhares 12 2 10 2 3 3 2 2" xfId="2686"/>
    <cellStyle name="Separador de milhares 12 2 10 2 3 3 2 2 2" xfId="5980"/>
    <cellStyle name="Separador de milhares 12 2 10 2 3 3 2 2 2 2" xfId="22450"/>
    <cellStyle name="Separador de milhares 12 2 10 2 3 3 2 2 2 2 2" xfId="53745"/>
    <cellStyle name="Separador de milhares 12 2 10 2 3 3 2 2 2 3" xfId="15862"/>
    <cellStyle name="Separador de milhares 12 2 10 2 3 3 2 2 2 3 2" xfId="47157"/>
    <cellStyle name="Separador de milhares 12 2 10 2 3 3 2 2 2 4" xfId="37275"/>
    <cellStyle name="Separador de milhares 12 2 10 2 3 3 2 2 3" xfId="9274"/>
    <cellStyle name="Separador de milhares 12 2 10 2 3 3 2 2 3 2" xfId="25744"/>
    <cellStyle name="Separador de milhares 12 2 10 2 3 3 2 2 3 2 2" xfId="57039"/>
    <cellStyle name="Separador de milhares 12 2 10 2 3 3 2 2 3 3" xfId="40569"/>
    <cellStyle name="Separador de milhares 12 2 10 2 3 3 2 2 4" xfId="19156"/>
    <cellStyle name="Separador de milhares 12 2 10 2 3 3 2 2 4 2" xfId="50451"/>
    <cellStyle name="Separador de milhares 12 2 10 2 3 3 2 2 5" xfId="12568"/>
    <cellStyle name="Separador de milhares 12 2 10 2 3 3 2 2 5 2" xfId="43863"/>
    <cellStyle name="Separador de milhares 12 2 10 2 3 3 2 2 6" xfId="33981"/>
    <cellStyle name="Separador de milhares 12 2 10 2 3 3 2 2 7" xfId="30686"/>
    <cellStyle name="Separador de milhares 12 2 10 2 3 3 2 3" xfId="4333"/>
    <cellStyle name="Separador de milhares 12 2 10 2 3 3 2 3 2" xfId="20803"/>
    <cellStyle name="Separador de milhares 12 2 10 2 3 3 2 3 2 2" xfId="52098"/>
    <cellStyle name="Separador de milhares 12 2 10 2 3 3 2 3 3" xfId="14215"/>
    <cellStyle name="Separador de milhares 12 2 10 2 3 3 2 3 3 2" xfId="45510"/>
    <cellStyle name="Separador de milhares 12 2 10 2 3 3 2 3 4" xfId="35628"/>
    <cellStyle name="Separador de milhares 12 2 10 2 3 3 2 4" xfId="7627"/>
    <cellStyle name="Separador de milhares 12 2 10 2 3 3 2 4 2" xfId="24097"/>
    <cellStyle name="Separador de milhares 12 2 10 2 3 3 2 4 2 2" xfId="55392"/>
    <cellStyle name="Separador de milhares 12 2 10 2 3 3 2 4 3" xfId="38922"/>
    <cellStyle name="Separador de milhares 12 2 10 2 3 3 2 5" xfId="17509"/>
    <cellStyle name="Separador de milhares 12 2 10 2 3 3 2 5 2" xfId="48804"/>
    <cellStyle name="Separador de milhares 12 2 10 2 3 3 2 6" xfId="10921"/>
    <cellStyle name="Separador de milhares 12 2 10 2 3 3 2 6 2" xfId="42216"/>
    <cellStyle name="Separador de milhares 12 2 10 2 3 3 2 7" xfId="27392"/>
    <cellStyle name="Separador de milhares 12 2 10 2 3 3 2 7 2" xfId="32334"/>
    <cellStyle name="Separador de milhares 12 2 10 2 3 3 2 8" xfId="29039"/>
    <cellStyle name="Separador de milhares 12 2 10 2 3 3 3" xfId="2685"/>
    <cellStyle name="Separador de milhares 12 2 10 2 3 3 3 2" xfId="5979"/>
    <cellStyle name="Separador de milhares 12 2 10 2 3 3 3 2 2" xfId="22449"/>
    <cellStyle name="Separador de milhares 12 2 10 2 3 3 3 2 2 2" xfId="53744"/>
    <cellStyle name="Separador de milhares 12 2 10 2 3 3 3 2 3" xfId="15861"/>
    <cellStyle name="Separador de milhares 12 2 10 2 3 3 3 2 3 2" xfId="47156"/>
    <cellStyle name="Separador de milhares 12 2 10 2 3 3 3 2 4" xfId="37274"/>
    <cellStyle name="Separador de milhares 12 2 10 2 3 3 3 3" xfId="9273"/>
    <cellStyle name="Separador de milhares 12 2 10 2 3 3 3 3 2" xfId="25743"/>
    <cellStyle name="Separador de milhares 12 2 10 2 3 3 3 3 2 2" xfId="57038"/>
    <cellStyle name="Separador de milhares 12 2 10 2 3 3 3 3 3" xfId="40568"/>
    <cellStyle name="Separador de milhares 12 2 10 2 3 3 3 4" xfId="19155"/>
    <cellStyle name="Separador de milhares 12 2 10 2 3 3 3 4 2" xfId="50450"/>
    <cellStyle name="Separador de milhares 12 2 10 2 3 3 3 5" xfId="12567"/>
    <cellStyle name="Separador de milhares 12 2 10 2 3 3 3 5 2" xfId="43862"/>
    <cellStyle name="Separador de milhares 12 2 10 2 3 3 3 6" xfId="33980"/>
    <cellStyle name="Separador de milhares 12 2 10 2 3 3 3 7" xfId="30685"/>
    <cellStyle name="Separador de milhares 12 2 10 2 3 3 4" xfId="4332"/>
    <cellStyle name="Separador de milhares 12 2 10 2 3 3 4 2" xfId="20802"/>
    <cellStyle name="Separador de milhares 12 2 10 2 3 3 4 2 2" xfId="52097"/>
    <cellStyle name="Separador de milhares 12 2 10 2 3 3 4 3" xfId="14214"/>
    <cellStyle name="Separador de milhares 12 2 10 2 3 3 4 3 2" xfId="45509"/>
    <cellStyle name="Separador de milhares 12 2 10 2 3 3 4 4" xfId="35627"/>
    <cellStyle name="Separador de milhares 12 2 10 2 3 3 5" xfId="7626"/>
    <cellStyle name="Separador de milhares 12 2 10 2 3 3 5 2" xfId="24096"/>
    <cellStyle name="Separador de milhares 12 2 10 2 3 3 5 2 2" xfId="55391"/>
    <cellStyle name="Separador de milhares 12 2 10 2 3 3 5 3" xfId="38921"/>
    <cellStyle name="Separador de milhares 12 2 10 2 3 3 6" xfId="17508"/>
    <cellStyle name="Separador de milhares 12 2 10 2 3 3 6 2" xfId="48803"/>
    <cellStyle name="Separador de milhares 12 2 10 2 3 3 7" xfId="10920"/>
    <cellStyle name="Separador de milhares 12 2 10 2 3 3 7 2" xfId="42215"/>
    <cellStyle name="Separador de milhares 12 2 10 2 3 3 8" xfId="27391"/>
    <cellStyle name="Separador de milhares 12 2 10 2 3 3 8 2" xfId="32333"/>
    <cellStyle name="Separador de milhares 12 2 10 2 3 3 9" xfId="29038"/>
    <cellStyle name="Separador de milhares 12 2 10 2 3 4" xfId="1002"/>
    <cellStyle name="Separador de milhares 12 2 10 2 3 4 2" xfId="2687"/>
    <cellStyle name="Separador de milhares 12 2 10 2 3 4 2 2" xfId="5981"/>
    <cellStyle name="Separador de milhares 12 2 10 2 3 4 2 2 2" xfId="22451"/>
    <cellStyle name="Separador de milhares 12 2 10 2 3 4 2 2 2 2" xfId="53746"/>
    <cellStyle name="Separador de milhares 12 2 10 2 3 4 2 2 3" xfId="15863"/>
    <cellStyle name="Separador de milhares 12 2 10 2 3 4 2 2 3 2" xfId="47158"/>
    <cellStyle name="Separador de milhares 12 2 10 2 3 4 2 2 4" xfId="37276"/>
    <cellStyle name="Separador de milhares 12 2 10 2 3 4 2 3" xfId="9275"/>
    <cellStyle name="Separador de milhares 12 2 10 2 3 4 2 3 2" xfId="25745"/>
    <cellStyle name="Separador de milhares 12 2 10 2 3 4 2 3 2 2" xfId="57040"/>
    <cellStyle name="Separador de milhares 12 2 10 2 3 4 2 3 3" xfId="40570"/>
    <cellStyle name="Separador de milhares 12 2 10 2 3 4 2 4" xfId="19157"/>
    <cellStyle name="Separador de milhares 12 2 10 2 3 4 2 4 2" xfId="50452"/>
    <cellStyle name="Separador de milhares 12 2 10 2 3 4 2 5" xfId="12569"/>
    <cellStyle name="Separador de milhares 12 2 10 2 3 4 2 5 2" xfId="43864"/>
    <cellStyle name="Separador de milhares 12 2 10 2 3 4 2 6" xfId="33982"/>
    <cellStyle name="Separador de milhares 12 2 10 2 3 4 2 7" xfId="30687"/>
    <cellStyle name="Separador de milhares 12 2 10 2 3 4 3" xfId="4334"/>
    <cellStyle name="Separador de milhares 12 2 10 2 3 4 3 2" xfId="20804"/>
    <cellStyle name="Separador de milhares 12 2 10 2 3 4 3 2 2" xfId="52099"/>
    <cellStyle name="Separador de milhares 12 2 10 2 3 4 3 3" xfId="14216"/>
    <cellStyle name="Separador de milhares 12 2 10 2 3 4 3 3 2" xfId="45511"/>
    <cellStyle name="Separador de milhares 12 2 10 2 3 4 3 4" xfId="35629"/>
    <cellStyle name="Separador de milhares 12 2 10 2 3 4 4" xfId="7628"/>
    <cellStyle name="Separador de milhares 12 2 10 2 3 4 4 2" xfId="24098"/>
    <cellStyle name="Separador de milhares 12 2 10 2 3 4 4 2 2" xfId="55393"/>
    <cellStyle name="Separador de milhares 12 2 10 2 3 4 4 3" xfId="38923"/>
    <cellStyle name="Separador de milhares 12 2 10 2 3 4 5" xfId="17510"/>
    <cellStyle name="Separador de milhares 12 2 10 2 3 4 5 2" xfId="48805"/>
    <cellStyle name="Separador de milhares 12 2 10 2 3 4 6" xfId="10922"/>
    <cellStyle name="Separador de milhares 12 2 10 2 3 4 6 2" xfId="42217"/>
    <cellStyle name="Separador de milhares 12 2 10 2 3 4 7" xfId="27393"/>
    <cellStyle name="Separador de milhares 12 2 10 2 3 4 7 2" xfId="32335"/>
    <cellStyle name="Separador de milhares 12 2 10 2 3 4 8" xfId="29040"/>
    <cellStyle name="Separador de milhares 12 2 10 2 3 5" xfId="2682"/>
    <cellStyle name="Separador de milhares 12 2 10 2 3 5 2" xfId="5976"/>
    <cellStyle name="Separador de milhares 12 2 10 2 3 5 2 2" xfId="22446"/>
    <cellStyle name="Separador de milhares 12 2 10 2 3 5 2 2 2" xfId="53741"/>
    <cellStyle name="Separador de milhares 12 2 10 2 3 5 2 3" xfId="15858"/>
    <cellStyle name="Separador de milhares 12 2 10 2 3 5 2 3 2" xfId="47153"/>
    <cellStyle name="Separador de milhares 12 2 10 2 3 5 2 4" xfId="37271"/>
    <cellStyle name="Separador de milhares 12 2 10 2 3 5 3" xfId="9270"/>
    <cellStyle name="Separador de milhares 12 2 10 2 3 5 3 2" xfId="25740"/>
    <cellStyle name="Separador de milhares 12 2 10 2 3 5 3 2 2" xfId="57035"/>
    <cellStyle name="Separador de milhares 12 2 10 2 3 5 3 3" xfId="40565"/>
    <cellStyle name="Separador de milhares 12 2 10 2 3 5 4" xfId="19152"/>
    <cellStyle name="Separador de milhares 12 2 10 2 3 5 4 2" xfId="50447"/>
    <cellStyle name="Separador de milhares 12 2 10 2 3 5 5" xfId="12564"/>
    <cellStyle name="Separador de milhares 12 2 10 2 3 5 5 2" xfId="43859"/>
    <cellStyle name="Separador de milhares 12 2 10 2 3 5 6" xfId="33977"/>
    <cellStyle name="Separador de milhares 12 2 10 2 3 5 7" xfId="30682"/>
    <cellStyle name="Separador de milhares 12 2 10 2 3 6" xfId="4329"/>
    <cellStyle name="Separador de milhares 12 2 10 2 3 6 2" xfId="20799"/>
    <cellStyle name="Separador de milhares 12 2 10 2 3 6 2 2" xfId="52094"/>
    <cellStyle name="Separador de milhares 12 2 10 2 3 6 3" xfId="14211"/>
    <cellStyle name="Separador de milhares 12 2 10 2 3 6 3 2" xfId="45506"/>
    <cellStyle name="Separador de milhares 12 2 10 2 3 6 4" xfId="35624"/>
    <cellStyle name="Separador de milhares 12 2 10 2 3 7" xfId="7623"/>
    <cellStyle name="Separador de milhares 12 2 10 2 3 7 2" xfId="24093"/>
    <cellStyle name="Separador de milhares 12 2 10 2 3 7 2 2" xfId="55388"/>
    <cellStyle name="Separador de milhares 12 2 10 2 3 7 3" xfId="38918"/>
    <cellStyle name="Separador de milhares 12 2 10 2 3 8" xfId="17505"/>
    <cellStyle name="Separador de milhares 12 2 10 2 3 8 2" xfId="48800"/>
    <cellStyle name="Separador de milhares 12 2 10 2 3 9" xfId="10917"/>
    <cellStyle name="Separador de milhares 12 2 10 2 3 9 2" xfId="42212"/>
    <cellStyle name="Separador de milhares 12 2 10 2 4" xfId="1003"/>
    <cellStyle name="Separador de milhares 12 2 10 2 4 2" xfId="1004"/>
    <cellStyle name="Separador de milhares 12 2 10 2 4 2 2" xfId="2689"/>
    <cellStyle name="Separador de milhares 12 2 10 2 4 2 2 2" xfId="5983"/>
    <cellStyle name="Separador de milhares 12 2 10 2 4 2 2 2 2" xfId="22453"/>
    <cellStyle name="Separador de milhares 12 2 10 2 4 2 2 2 2 2" xfId="53748"/>
    <cellStyle name="Separador de milhares 12 2 10 2 4 2 2 2 3" xfId="15865"/>
    <cellStyle name="Separador de milhares 12 2 10 2 4 2 2 2 3 2" xfId="47160"/>
    <cellStyle name="Separador de milhares 12 2 10 2 4 2 2 2 4" xfId="37278"/>
    <cellStyle name="Separador de milhares 12 2 10 2 4 2 2 3" xfId="9277"/>
    <cellStyle name="Separador de milhares 12 2 10 2 4 2 2 3 2" xfId="25747"/>
    <cellStyle name="Separador de milhares 12 2 10 2 4 2 2 3 2 2" xfId="57042"/>
    <cellStyle name="Separador de milhares 12 2 10 2 4 2 2 3 3" xfId="40572"/>
    <cellStyle name="Separador de milhares 12 2 10 2 4 2 2 4" xfId="19159"/>
    <cellStyle name="Separador de milhares 12 2 10 2 4 2 2 4 2" xfId="50454"/>
    <cellStyle name="Separador de milhares 12 2 10 2 4 2 2 5" xfId="12571"/>
    <cellStyle name="Separador de milhares 12 2 10 2 4 2 2 5 2" xfId="43866"/>
    <cellStyle name="Separador de milhares 12 2 10 2 4 2 2 6" xfId="33984"/>
    <cellStyle name="Separador de milhares 12 2 10 2 4 2 2 7" xfId="30689"/>
    <cellStyle name="Separador de milhares 12 2 10 2 4 2 3" xfId="4336"/>
    <cellStyle name="Separador de milhares 12 2 10 2 4 2 3 2" xfId="20806"/>
    <cellStyle name="Separador de milhares 12 2 10 2 4 2 3 2 2" xfId="52101"/>
    <cellStyle name="Separador de milhares 12 2 10 2 4 2 3 3" xfId="14218"/>
    <cellStyle name="Separador de milhares 12 2 10 2 4 2 3 3 2" xfId="45513"/>
    <cellStyle name="Separador de milhares 12 2 10 2 4 2 3 4" xfId="35631"/>
    <cellStyle name="Separador de milhares 12 2 10 2 4 2 4" xfId="7630"/>
    <cellStyle name="Separador de milhares 12 2 10 2 4 2 4 2" xfId="24100"/>
    <cellStyle name="Separador de milhares 12 2 10 2 4 2 4 2 2" xfId="55395"/>
    <cellStyle name="Separador de milhares 12 2 10 2 4 2 4 3" xfId="38925"/>
    <cellStyle name="Separador de milhares 12 2 10 2 4 2 5" xfId="17512"/>
    <cellStyle name="Separador de milhares 12 2 10 2 4 2 5 2" xfId="48807"/>
    <cellStyle name="Separador de milhares 12 2 10 2 4 2 6" xfId="10924"/>
    <cellStyle name="Separador de milhares 12 2 10 2 4 2 6 2" xfId="42219"/>
    <cellStyle name="Separador de milhares 12 2 10 2 4 2 7" xfId="27395"/>
    <cellStyle name="Separador de milhares 12 2 10 2 4 2 7 2" xfId="32337"/>
    <cellStyle name="Separador de milhares 12 2 10 2 4 2 8" xfId="29042"/>
    <cellStyle name="Separador de milhares 12 2 10 2 4 3" xfId="2688"/>
    <cellStyle name="Separador de milhares 12 2 10 2 4 3 2" xfId="5982"/>
    <cellStyle name="Separador de milhares 12 2 10 2 4 3 2 2" xfId="22452"/>
    <cellStyle name="Separador de milhares 12 2 10 2 4 3 2 2 2" xfId="53747"/>
    <cellStyle name="Separador de milhares 12 2 10 2 4 3 2 3" xfId="15864"/>
    <cellStyle name="Separador de milhares 12 2 10 2 4 3 2 3 2" xfId="47159"/>
    <cellStyle name="Separador de milhares 12 2 10 2 4 3 2 4" xfId="37277"/>
    <cellStyle name="Separador de milhares 12 2 10 2 4 3 3" xfId="9276"/>
    <cellStyle name="Separador de milhares 12 2 10 2 4 3 3 2" xfId="25746"/>
    <cellStyle name="Separador de milhares 12 2 10 2 4 3 3 2 2" xfId="57041"/>
    <cellStyle name="Separador de milhares 12 2 10 2 4 3 3 3" xfId="40571"/>
    <cellStyle name="Separador de milhares 12 2 10 2 4 3 4" xfId="19158"/>
    <cellStyle name="Separador de milhares 12 2 10 2 4 3 4 2" xfId="50453"/>
    <cellStyle name="Separador de milhares 12 2 10 2 4 3 5" xfId="12570"/>
    <cellStyle name="Separador de milhares 12 2 10 2 4 3 5 2" xfId="43865"/>
    <cellStyle name="Separador de milhares 12 2 10 2 4 3 6" xfId="33983"/>
    <cellStyle name="Separador de milhares 12 2 10 2 4 3 7" xfId="30688"/>
    <cellStyle name="Separador de milhares 12 2 10 2 4 4" xfId="4335"/>
    <cellStyle name="Separador de milhares 12 2 10 2 4 4 2" xfId="20805"/>
    <cellStyle name="Separador de milhares 12 2 10 2 4 4 2 2" xfId="52100"/>
    <cellStyle name="Separador de milhares 12 2 10 2 4 4 3" xfId="14217"/>
    <cellStyle name="Separador de milhares 12 2 10 2 4 4 3 2" xfId="45512"/>
    <cellStyle name="Separador de milhares 12 2 10 2 4 4 4" xfId="35630"/>
    <cellStyle name="Separador de milhares 12 2 10 2 4 5" xfId="7629"/>
    <cellStyle name="Separador de milhares 12 2 10 2 4 5 2" xfId="24099"/>
    <cellStyle name="Separador de milhares 12 2 10 2 4 5 2 2" xfId="55394"/>
    <cellStyle name="Separador de milhares 12 2 10 2 4 5 3" xfId="38924"/>
    <cellStyle name="Separador de milhares 12 2 10 2 4 6" xfId="17511"/>
    <cellStyle name="Separador de milhares 12 2 10 2 4 6 2" xfId="48806"/>
    <cellStyle name="Separador de milhares 12 2 10 2 4 7" xfId="10923"/>
    <cellStyle name="Separador de milhares 12 2 10 2 4 7 2" xfId="42218"/>
    <cellStyle name="Separador de milhares 12 2 10 2 4 8" xfId="27394"/>
    <cellStyle name="Separador de milhares 12 2 10 2 4 8 2" xfId="32336"/>
    <cellStyle name="Separador de milhares 12 2 10 2 4 9" xfId="29041"/>
    <cellStyle name="Separador de milhares 12 2 10 2 5" xfId="1005"/>
    <cellStyle name="Separador de milhares 12 2 10 2 5 2" xfId="1006"/>
    <cellStyle name="Separador de milhares 12 2 10 2 5 2 2" xfId="2691"/>
    <cellStyle name="Separador de milhares 12 2 10 2 5 2 2 2" xfId="5985"/>
    <cellStyle name="Separador de milhares 12 2 10 2 5 2 2 2 2" xfId="22455"/>
    <cellStyle name="Separador de milhares 12 2 10 2 5 2 2 2 2 2" xfId="53750"/>
    <cellStyle name="Separador de milhares 12 2 10 2 5 2 2 2 3" xfId="15867"/>
    <cellStyle name="Separador de milhares 12 2 10 2 5 2 2 2 3 2" xfId="47162"/>
    <cellStyle name="Separador de milhares 12 2 10 2 5 2 2 2 4" xfId="37280"/>
    <cellStyle name="Separador de milhares 12 2 10 2 5 2 2 3" xfId="9279"/>
    <cellStyle name="Separador de milhares 12 2 10 2 5 2 2 3 2" xfId="25749"/>
    <cellStyle name="Separador de milhares 12 2 10 2 5 2 2 3 2 2" xfId="57044"/>
    <cellStyle name="Separador de milhares 12 2 10 2 5 2 2 3 3" xfId="40574"/>
    <cellStyle name="Separador de milhares 12 2 10 2 5 2 2 4" xfId="19161"/>
    <cellStyle name="Separador de milhares 12 2 10 2 5 2 2 4 2" xfId="50456"/>
    <cellStyle name="Separador de milhares 12 2 10 2 5 2 2 5" xfId="12573"/>
    <cellStyle name="Separador de milhares 12 2 10 2 5 2 2 5 2" xfId="43868"/>
    <cellStyle name="Separador de milhares 12 2 10 2 5 2 2 6" xfId="33986"/>
    <cellStyle name="Separador de milhares 12 2 10 2 5 2 2 7" xfId="30691"/>
    <cellStyle name="Separador de milhares 12 2 10 2 5 2 3" xfId="4338"/>
    <cellStyle name="Separador de milhares 12 2 10 2 5 2 3 2" xfId="20808"/>
    <cellStyle name="Separador de milhares 12 2 10 2 5 2 3 2 2" xfId="52103"/>
    <cellStyle name="Separador de milhares 12 2 10 2 5 2 3 3" xfId="14220"/>
    <cellStyle name="Separador de milhares 12 2 10 2 5 2 3 3 2" xfId="45515"/>
    <cellStyle name="Separador de milhares 12 2 10 2 5 2 3 4" xfId="35633"/>
    <cellStyle name="Separador de milhares 12 2 10 2 5 2 4" xfId="7632"/>
    <cellStyle name="Separador de milhares 12 2 10 2 5 2 4 2" xfId="24102"/>
    <cellStyle name="Separador de milhares 12 2 10 2 5 2 4 2 2" xfId="55397"/>
    <cellStyle name="Separador de milhares 12 2 10 2 5 2 4 3" xfId="38927"/>
    <cellStyle name="Separador de milhares 12 2 10 2 5 2 5" xfId="17514"/>
    <cellStyle name="Separador de milhares 12 2 10 2 5 2 5 2" xfId="48809"/>
    <cellStyle name="Separador de milhares 12 2 10 2 5 2 6" xfId="10926"/>
    <cellStyle name="Separador de milhares 12 2 10 2 5 2 6 2" xfId="42221"/>
    <cellStyle name="Separador de milhares 12 2 10 2 5 2 7" xfId="27397"/>
    <cellStyle name="Separador de milhares 12 2 10 2 5 2 7 2" xfId="32339"/>
    <cellStyle name="Separador de milhares 12 2 10 2 5 2 8" xfId="29044"/>
    <cellStyle name="Separador de milhares 12 2 10 2 5 3" xfId="2690"/>
    <cellStyle name="Separador de milhares 12 2 10 2 5 3 2" xfId="5984"/>
    <cellStyle name="Separador de milhares 12 2 10 2 5 3 2 2" xfId="22454"/>
    <cellStyle name="Separador de milhares 12 2 10 2 5 3 2 2 2" xfId="53749"/>
    <cellStyle name="Separador de milhares 12 2 10 2 5 3 2 3" xfId="15866"/>
    <cellStyle name="Separador de milhares 12 2 10 2 5 3 2 3 2" xfId="47161"/>
    <cellStyle name="Separador de milhares 12 2 10 2 5 3 2 4" xfId="37279"/>
    <cellStyle name="Separador de milhares 12 2 10 2 5 3 3" xfId="9278"/>
    <cellStyle name="Separador de milhares 12 2 10 2 5 3 3 2" xfId="25748"/>
    <cellStyle name="Separador de milhares 12 2 10 2 5 3 3 2 2" xfId="57043"/>
    <cellStyle name="Separador de milhares 12 2 10 2 5 3 3 3" xfId="40573"/>
    <cellStyle name="Separador de milhares 12 2 10 2 5 3 4" xfId="19160"/>
    <cellStyle name="Separador de milhares 12 2 10 2 5 3 4 2" xfId="50455"/>
    <cellStyle name="Separador de milhares 12 2 10 2 5 3 5" xfId="12572"/>
    <cellStyle name="Separador de milhares 12 2 10 2 5 3 5 2" xfId="43867"/>
    <cellStyle name="Separador de milhares 12 2 10 2 5 3 6" xfId="33985"/>
    <cellStyle name="Separador de milhares 12 2 10 2 5 3 7" xfId="30690"/>
    <cellStyle name="Separador de milhares 12 2 10 2 5 4" xfId="4337"/>
    <cellStyle name="Separador de milhares 12 2 10 2 5 4 2" xfId="20807"/>
    <cellStyle name="Separador de milhares 12 2 10 2 5 4 2 2" xfId="52102"/>
    <cellStyle name="Separador de milhares 12 2 10 2 5 4 3" xfId="14219"/>
    <cellStyle name="Separador de milhares 12 2 10 2 5 4 3 2" xfId="45514"/>
    <cellStyle name="Separador de milhares 12 2 10 2 5 4 4" xfId="35632"/>
    <cellStyle name="Separador de milhares 12 2 10 2 5 5" xfId="7631"/>
    <cellStyle name="Separador de milhares 12 2 10 2 5 5 2" xfId="24101"/>
    <cellStyle name="Separador de milhares 12 2 10 2 5 5 2 2" xfId="55396"/>
    <cellStyle name="Separador de milhares 12 2 10 2 5 5 3" xfId="38926"/>
    <cellStyle name="Separador de milhares 12 2 10 2 5 6" xfId="17513"/>
    <cellStyle name="Separador de milhares 12 2 10 2 5 6 2" xfId="48808"/>
    <cellStyle name="Separador de milhares 12 2 10 2 5 7" xfId="10925"/>
    <cellStyle name="Separador de milhares 12 2 10 2 5 7 2" xfId="42220"/>
    <cellStyle name="Separador de milhares 12 2 10 2 5 8" xfId="27396"/>
    <cellStyle name="Separador de milhares 12 2 10 2 5 8 2" xfId="32338"/>
    <cellStyle name="Separador de milhares 12 2 10 2 5 9" xfId="29043"/>
    <cellStyle name="Separador de milhares 12 2 10 2 6" xfId="1007"/>
    <cellStyle name="Separador de milhares 12 2 10 2 6 2" xfId="2692"/>
    <cellStyle name="Separador de milhares 12 2 10 2 6 2 2" xfId="5986"/>
    <cellStyle name="Separador de milhares 12 2 10 2 6 2 2 2" xfId="22456"/>
    <cellStyle name="Separador de milhares 12 2 10 2 6 2 2 2 2" xfId="53751"/>
    <cellStyle name="Separador de milhares 12 2 10 2 6 2 2 3" xfId="15868"/>
    <cellStyle name="Separador de milhares 12 2 10 2 6 2 2 3 2" xfId="47163"/>
    <cellStyle name="Separador de milhares 12 2 10 2 6 2 2 4" xfId="37281"/>
    <cellStyle name="Separador de milhares 12 2 10 2 6 2 3" xfId="9280"/>
    <cellStyle name="Separador de milhares 12 2 10 2 6 2 3 2" xfId="25750"/>
    <cellStyle name="Separador de milhares 12 2 10 2 6 2 3 2 2" xfId="57045"/>
    <cellStyle name="Separador de milhares 12 2 10 2 6 2 3 3" xfId="40575"/>
    <cellStyle name="Separador de milhares 12 2 10 2 6 2 4" xfId="19162"/>
    <cellStyle name="Separador de milhares 12 2 10 2 6 2 4 2" xfId="50457"/>
    <cellStyle name="Separador de milhares 12 2 10 2 6 2 5" xfId="12574"/>
    <cellStyle name="Separador de milhares 12 2 10 2 6 2 5 2" xfId="43869"/>
    <cellStyle name="Separador de milhares 12 2 10 2 6 2 6" xfId="33987"/>
    <cellStyle name="Separador de milhares 12 2 10 2 6 2 7" xfId="30692"/>
    <cellStyle name="Separador de milhares 12 2 10 2 6 3" xfId="4339"/>
    <cellStyle name="Separador de milhares 12 2 10 2 6 3 2" xfId="20809"/>
    <cellStyle name="Separador de milhares 12 2 10 2 6 3 2 2" xfId="52104"/>
    <cellStyle name="Separador de milhares 12 2 10 2 6 3 3" xfId="14221"/>
    <cellStyle name="Separador de milhares 12 2 10 2 6 3 3 2" xfId="45516"/>
    <cellStyle name="Separador de milhares 12 2 10 2 6 3 4" xfId="35634"/>
    <cellStyle name="Separador de milhares 12 2 10 2 6 4" xfId="7633"/>
    <cellStyle name="Separador de milhares 12 2 10 2 6 4 2" xfId="24103"/>
    <cellStyle name="Separador de milhares 12 2 10 2 6 4 2 2" xfId="55398"/>
    <cellStyle name="Separador de milhares 12 2 10 2 6 4 3" xfId="38928"/>
    <cellStyle name="Separador de milhares 12 2 10 2 6 5" xfId="17515"/>
    <cellStyle name="Separador de milhares 12 2 10 2 6 5 2" xfId="48810"/>
    <cellStyle name="Separador de milhares 12 2 10 2 6 6" xfId="10927"/>
    <cellStyle name="Separador de milhares 12 2 10 2 6 6 2" xfId="42222"/>
    <cellStyle name="Separador de milhares 12 2 10 2 6 7" xfId="27398"/>
    <cellStyle name="Separador de milhares 12 2 10 2 6 7 2" xfId="32340"/>
    <cellStyle name="Separador de milhares 12 2 10 2 6 8" xfId="29045"/>
    <cellStyle name="Separador de milhares 12 2 10 2 7" xfId="1008"/>
    <cellStyle name="Separador de milhares 12 2 10 2 7 2" xfId="2693"/>
    <cellStyle name="Separador de milhares 12 2 10 2 7 2 2" xfId="5987"/>
    <cellStyle name="Separador de milhares 12 2 10 2 7 2 2 2" xfId="22457"/>
    <cellStyle name="Separador de milhares 12 2 10 2 7 2 2 2 2" xfId="53752"/>
    <cellStyle name="Separador de milhares 12 2 10 2 7 2 2 3" xfId="15869"/>
    <cellStyle name="Separador de milhares 12 2 10 2 7 2 2 3 2" xfId="47164"/>
    <cellStyle name="Separador de milhares 12 2 10 2 7 2 2 4" xfId="37282"/>
    <cellStyle name="Separador de milhares 12 2 10 2 7 2 3" xfId="9281"/>
    <cellStyle name="Separador de milhares 12 2 10 2 7 2 3 2" xfId="25751"/>
    <cellStyle name="Separador de milhares 12 2 10 2 7 2 3 2 2" xfId="57046"/>
    <cellStyle name="Separador de milhares 12 2 10 2 7 2 3 3" xfId="40576"/>
    <cellStyle name="Separador de milhares 12 2 10 2 7 2 4" xfId="19163"/>
    <cellStyle name="Separador de milhares 12 2 10 2 7 2 4 2" xfId="50458"/>
    <cellStyle name="Separador de milhares 12 2 10 2 7 2 5" xfId="12575"/>
    <cellStyle name="Separador de milhares 12 2 10 2 7 2 5 2" xfId="43870"/>
    <cellStyle name="Separador de milhares 12 2 10 2 7 2 6" xfId="33988"/>
    <cellStyle name="Separador de milhares 12 2 10 2 7 2 7" xfId="30693"/>
    <cellStyle name="Separador de milhares 12 2 10 2 7 3" xfId="4340"/>
    <cellStyle name="Separador de milhares 12 2 10 2 7 3 2" xfId="20810"/>
    <cellStyle name="Separador de milhares 12 2 10 2 7 3 2 2" xfId="52105"/>
    <cellStyle name="Separador de milhares 12 2 10 2 7 3 3" xfId="14222"/>
    <cellStyle name="Separador de milhares 12 2 10 2 7 3 3 2" xfId="45517"/>
    <cellStyle name="Separador de milhares 12 2 10 2 7 3 4" xfId="35635"/>
    <cellStyle name="Separador de milhares 12 2 10 2 7 4" xfId="7634"/>
    <cellStyle name="Separador de milhares 12 2 10 2 7 4 2" xfId="24104"/>
    <cellStyle name="Separador de milhares 12 2 10 2 7 4 2 2" xfId="55399"/>
    <cellStyle name="Separador de milhares 12 2 10 2 7 4 3" xfId="38929"/>
    <cellStyle name="Separador de milhares 12 2 10 2 7 5" xfId="17516"/>
    <cellStyle name="Separador de milhares 12 2 10 2 7 5 2" xfId="48811"/>
    <cellStyle name="Separador de milhares 12 2 10 2 7 6" xfId="10928"/>
    <cellStyle name="Separador de milhares 12 2 10 2 7 6 2" xfId="42223"/>
    <cellStyle name="Separador de milhares 12 2 10 2 7 7" xfId="27399"/>
    <cellStyle name="Separador de milhares 12 2 10 2 7 7 2" xfId="32341"/>
    <cellStyle name="Separador de milhares 12 2 10 2 7 8" xfId="29046"/>
    <cellStyle name="Separador de milhares 12 2 10 2 8" xfId="2673"/>
    <cellStyle name="Separador de milhares 12 2 10 2 8 2" xfId="5967"/>
    <cellStyle name="Separador de milhares 12 2 10 2 8 2 2" xfId="22437"/>
    <cellStyle name="Separador de milhares 12 2 10 2 8 2 2 2" xfId="53732"/>
    <cellStyle name="Separador de milhares 12 2 10 2 8 2 3" xfId="15849"/>
    <cellStyle name="Separador de milhares 12 2 10 2 8 2 3 2" xfId="47144"/>
    <cellStyle name="Separador de milhares 12 2 10 2 8 2 4" xfId="37262"/>
    <cellStyle name="Separador de milhares 12 2 10 2 8 3" xfId="9261"/>
    <cellStyle name="Separador de milhares 12 2 10 2 8 3 2" xfId="25731"/>
    <cellStyle name="Separador de milhares 12 2 10 2 8 3 2 2" xfId="57026"/>
    <cellStyle name="Separador de milhares 12 2 10 2 8 3 3" xfId="40556"/>
    <cellStyle name="Separador de milhares 12 2 10 2 8 4" xfId="19143"/>
    <cellStyle name="Separador de milhares 12 2 10 2 8 4 2" xfId="50438"/>
    <cellStyle name="Separador de milhares 12 2 10 2 8 5" xfId="12555"/>
    <cellStyle name="Separador de milhares 12 2 10 2 8 5 2" xfId="43850"/>
    <cellStyle name="Separador de milhares 12 2 10 2 8 6" xfId="33968"/>
    <cellStyle name="Separador de milhares 12 2 10 2 8 7" xfId="30673"/>
    <cellStyle name="Separador de milhares 12 2 10 2 9" xfId="4320"/>
    <cellStyle name="Separador de milhares 12 2 10 2 9 2" xfId="20790"/>
    <cellStyle name="Separador de milhares 12 2 10 2 9 2 2" xfId="52085"/>
    <cellStyle name="Separador de milhares 12 2 10 2 9 3" xfId="14202"/>
    <cellStyle name="Separador de milhares 12 2 10 2 9 3 2" xfId="45497"/>
    <cellStyle name="Separador de milhares 12 2 10 2 9 4" xfId="35615"/>
    <cellStyle name="Separador de milhares 12 2 10 3" xfId="1009"/>
    <cellStyle name="Separador de milhares 12 2 10 3 10" xfId="27400"/>
    <cellStyle name="Separador de milhares 12 2 10 3 10 2" xfId="32342"/>
    <cellStyle name="Separador de milhares 12 2 10 3 11" xfId="29047"/>
    <cellStyle name="Separador de milhares 12 2 10 3 2" xfId="1010"/>
    <cellStyle name="Separador de milhares 12 2 10 3 2 2" xfId="1011"/>
    <cellStyle name="Separador de milhares 12 2 10 3 2 2 2" xfId="2696"/>
    <cellStyle name="Separador de milhares 12 2 10 3 2 2 2 2" xfId="5990"/>
    <cellStyle name="Separador de milhares 12 2 10 3 2 2 2 2 2" xfId="22460"/>
    <cellStyle name="Separador de milhares 12 2 10 3 2 2 2 2 2 2" xfId="53755"/>
    <cellStyle name="Separador de milhares 12 2 10 3 2 2 2 2 3" xfId="15872"/>
    <cellStyle name="Separador de milhares 12 2 10 3 2 2 2 2 3 2" xfId="47167"/>
    <cellStyle name="Separador de milhares 12 2 10 3 2 2 2 2 4" xfId="37285"/>
    <cellStyle name="Separador de milhares 12 2 10 3 2 2 2 3" xfId="9284"/>
    <cellStyle name="Separador de milhares 12 2 10 3 2 2 2 3 2" xfId="25754"/>
    <cellStyle name="Separador de milhares 12 2 10 3 2 2 2 3 2 2" xfId="57049"/>
    <cellStyle name="Separador de milhares 12 2 10 3 2 2 2 3 3" xfId="40579"/>
    <cellStyle name="Separador de milhares 12 2 10 3 2 2 2 4" xfId="19166"/>
    <cellStyle name="Separador de milhares 12 2 10 3 2 2 2 4 2" xfId="50461"/>
    <cellStyle name="Separador de milhares 12 2 10 3 2 2 2 5" xfId="12578"/>
    <cellStyle name="Separador de milhares 12 2 10 3 2 2 2 5 2" xfId="43873"/>
    <cellStyle name="Separador de milhares 12 2 10 3 2 2 2 6" xfId="33991"/>
    <cellStyle name="Separador de milhares 12 2 10 3 2 2 2 7" xfId="30696"/>
    <cellStyle name="Separador de milhares 12 2 10 3 2 2 3" xfId="4343"/>
    <cellStyle name="Separador de milhares 12 2 10 3 2 2 3 2" xfId="20813"/>
    <cellStyle name="Separador de milhares 12 2 10 3 2 2 3 2 2" xfId="52108"/>
    <cellStyle name="Separador de milhares 12 2 10 3 2 2 3 3" xfId="14225"/>
    <cellStyle name="Separador de milhares 12 2 10 3 2 2 3 3 2" xfId="45520"/>
    <cellStyle name="Separador de milhares 12 2 10 3 2 2 3 4" xfId="35638"/>
    <cellStyle name="Separador de milhares 12 2 10 3 2 2 4" xfId="7637"/>
    <cellStyle name="Separador de milhares 12 2 10 3 2 2 4 2" xfId="24107"/>
    <cellStyle name="Separador de milhares 12 2 10 3 2 2 4 2 2" xfId="55402"/>
    <cellStyle name="Separador de milhares 12 2 10 3 2 2 4 3" xfId="38932"/>
    <cellStyle name="Separador de milhares 12 2 10 3 2 2 5" xfId="17519"/>
    <cellStyle name="Separador de milhares 12 2 10 3 2 2 5 2" xfId="48814"/>
    <cellStyle name="Separador de milhares 12 2 10 3 2 2 6" xfId="10931"/>
    <cellStyle name="Separador de milhares 12 2 10 3 2 2 6 2" xfId="42226"/>
    <cellStyle name="Separador de milhares 12 2 10 3 2 2 7" xfId="27402"/>
    <cellStyle name="Separador de milhares 12 2 10 3 2 2 7 2" xfId="32344"/>
    <cellStyle name="Separador de milhares 12 2 10 3 2 2 8" xfId="29049"/>
    <cellStyle name="Separador de milhares 12 2 10 3 2 3" xfId="2695"/>
    <cellStyle name="Separador de milhares 12 2 10 3 2 3 2" xfId="5989"/>
    <cellStyle name="Separador de milhares 12 2 10 3 2 3 2 2" xfId="22459"/>
    <cellStyle name="Separador de milhares 12 2 10 3 2 3 2 2 2" xfId="53754"/>
    <cellStyle name="Separador de milhares 12 2 10 3 2 3 2 3" xfId="15871"/>
    <cellStyle name="Separador de milhares 12 2 10 3 2 3 2 3 2" xfId="47166"/>
    <cellStyle name="Separador de milhares 12 2 10 3 2 3 2 4" xfId="37284"/>
    <cellStyle name="Separador de milhares 12 2 10 3 2 3 3" xfId="9283"/>
    <cellStyle name="Separador de milhares 12 2 10 3 2 3 3 2" xfId="25753"/>
    <cellStyle name="Separador de milhares 12 2 10 3 2 3 3 2 2" xfId="57048"/>
    <cellStyle name="Separador de milhares 12 2 10 3 2 3 3 3" xfId="40578"/>
    <cellStyle name="Separador de milhares 12 2 10 3 2 3 4" xfId="19165"/>
    <cellStyle name="Separador de milhares 12 2 10 3 2 3 4 2" xfId="50460"/>
    <cellStyle name="Separador de milhares 12 2 10 3 2 3 5" xfId="12577"/>
    <cellStyle name="Separador de milhares 12 2 10 3 2 3 5 2" xfId="43872"/>
    <cellStyle name="Separador de milhares 12 2 10 3 2 3 6" xfId="33990"/>
    <cellStyle name="Separador de milhares 12 2 10 3 2 3 7" xfId="30695"/>
    <cellStyle name="Separador de milhares 12 2 10 3 2 4" xfId="4342"/>
    <cellStyle name="Separador de milhares 12 2 10 3 2 4 2" xfId="20812"/>
    <cellStyle name="Separador de milhares 12 2 10 3 2 4 2 2" xfId="52107"/>
    <cellStyle name="Separador de milhares 12 2 10 3 2 4 3" xfId="14224"/>
    <cellStyle name="Separador de milhares 12 2 10 3 2 4 3 2" xfId="45519"/>
    <cellStyle name="Separador de milhares 12 2 10 3 2 4 4" xfId="35637"/>
    <cellStyle name="Separador de milhares 12 2 10 3 2 5" xfId="7636"/>
    <cellStyle name="Separador de milhares 12 2 10 3 2 5 2" xfId="24106"/>
    <cellStyle name="Separador de milhares 12 2 10 3 2 5 2 2" xfId="55401"/>
    <cellStyle name="Separador de milhares 12 2 10 3 2 5 3" xfId="38931"/>
    <cellStyle name="Separador de milhares 12 2 10 3 2 6" xfId="17518"/>
    <cellStyle name="Separador de milhares 12 2 10 3 2 6 2" xfId="48813"/>
    <cellStyle name="Separador de milhares 12 2 10 3 2 7" xfId="10930"/>
    <cellStyle name="Separador de milhares 12 2 10 3 2 7 2" xfId="42225"/>
    <cellStyle name="Separador de milhares 12 2 10 3 2 8" xfId="27401"/>
    <cellStyle name="Separador de milhares 12 2 10 3 2 8 2" xfId="32343"/>
    <cellStyle name="Separador de milhares 12 2 10 3 2 9" xfId="29048"/>
    <cellStyle name="Separador de milhares 12 2 10 3 3" xfId="1012"/>
    <cellStyle name="Separador de milhares 12 2 10 3 3 2" xfId="1013"/>
    <cellStyle name="Separador de milhares 12 2 10 3 3 2 2" xfId="2698"/>
    <cellStyle name="Separador de milhares 12 2 10 3 3 2 2 2" xfId="5992"/>
    <cellStyle name="Separador de milhares 12 2 10 3 3 2 2 2 2" xfId="22462"/>
    <cellStyle name="Separador de milhares 12 2 10 3 3 2 2 2 2 2" xfId="53757"/>
    <cellStyle name="Separador de milhares 12 2 10 3 3 2 2 2 3" xfId="15874"/>
    <cellStyle name="Separador de milhares 12 2 10 3 3 2 2 2 3 2" xfId="47169"/>
    <cellStyle name="Separador de milhares 12 2 10 3 3 2 2 2 4" xfId="37287"/>
    <cellStyle name="Separador de milhares 12 2 10 3 3 2 2 3" xfId="9286"/>
    <cellStyle name="Separador de milhares 12 2 10 3 3 2 2 3 2" xfId="25756"/>
    <cellStyle name="Separador de milhares 12 2 10 3 3 2 2 3 2 2" xfId="57051"/>
    <cellStyle name="Separador de milhares 12 2 10 3 3 2 2 3 3" xfId="40581"/>
    <cellStyle name="Separador de milhares 12 2 10 3 3 2 2 4" xfId="19168"/>
    <cellStyle name="Separador de milhares 12 2 10 3 3 2 2 4 2" xfId="50463"/>
    <cellStyle name="Separador de milhares 12 2 10 3 3 2 2 5" xfId="12580"/>
    <cellStyle name="Separador de milhares 12 2 10 3 3 2 2 5 2" xfId="43875"/>
    <cellStyle name="Separador de milhares 12 2 10 3 3 2 2 6" xfId="33993"/>
    <cellStyle name="Separador de milhares 12 2 10 3 3 2 2 7" xfId="30698"/>
    <cellStyle name="Separador de milhares 12 2 10 3 3 2 3" xfId="4345"/>
    <cellStyle name="Separador de milhares 12 2 10 3 3 2 3 2" xfId="20815"/>
    <cellStyle name="Separador de milhares 12 2 10 3 3 2 3 2 2" xfId="52110"/>
    <cellStyle name="Separador de milhares 12 2 10 3 3 2 3 3" xfId="14227"/>
    <cellStyle name="Separador de milhares 12 2 10 3 3 2 3 3 2" xfId="45522"/>
    <cellStyle name="Separador de milhares 12 2 10 3 3 2 3 4" xfId="35640"/>
    <cellStyle name="Separador de milhares 12 2 10 3 3 2 4" xfId="7639"/>
    <cellStyle name="Separador de milhares 12 2 10 3 3 2 4 2" xfId="24109"/>
    <cellStyle name="Separador de milhares 12 2 10 3 3 2 4 2 2" xfId="55404"/>
    <cellStyle name="Separador de milhares 12 2 10 3 3 2 4 3" xfId="38934"/>
    <cellStyle name="Separador de milhares 12 2 10 3 3 2 5" xfId="17521"/>
    <cellStyle name="Separador de milhares 12 2 10 3 3 2 5 2" xfId="48816"/>
    <cellStyle name="Separador de milhares 12 2 10 3 3 2 6" xfId="10933"/>
    <cellStyle name="Separador de milhares 12 2 10 3 3 2 6 2" xfId="42228"/>
    <cellStyle name="Separador de milhares 12 2 10 3 3 2 7" xfId="27404"/>
    <cellStyle name="Separador de milhares 12 2 10 3 3 2 7 2" xfId="32346"/>
    <cellStyle name="Separador de milhares 12 2 10 3 3 2 8" xfId="29051"/>
    <cellStyle name="Separador de milhares 12 2 10 3 3 3" xfId="2697"/>
    <cellStyle name="Separador de milhares 12 2 10 3 3 3 2" xfId="5991"/>
    <cellStyle name="Separador de milhares 12 2 10 3 3 3 2 2" xfId="22461"/>
    <cellStyle name="Separador de milhares 12 2 10 3 3 3 2 2 2" xfId="53756"/>
    <cellStyle name="Separador de milhares 12 2 10 3 3 3 2 3" xfId="15873"/>
    <cellStyle name="Separador de milhares 12 2 10 3 3 3 2 3 2" xfId="47168"/>
    <cellStyle name="Separador de milhares 12 2 10 3 3 3 2 4" xfId="37286"/>
    <cellStyle name="Separador de milhares 12 2 10 3 3 3 3" xfId="9285"/>
    <cellStyle name="Separador de milhares 12 2 10 3 3 3 3 2" xfId="25755"/>
    <cellStyle name="Separador de milhares 12 2 10 3 3 3 3 2 2" xfId="57050"/>
    <cellStyle name="Separador de milhares 12 2 10 3 3 3 3 3" xfId="40580"/>
    <cellStyle name="Separador de milhares 12 2 10 3 3 3 4" xfId="19167"/>
    <cellStyle name="Separador de milhares 12 2 10 3 3 3 4 2" xfId="50462"/>
    <cellStyle name="Separador de milhares 12 2 10 3 3 3 5" xfId="12579"/>
    <cellStyle name="Separador de milhares 12 2 10 3 3 3 5 2" xfId="43874"/>
    <cellStyle name="Separador de milhares 12 2 10 3 3 3 6" xfId="33992"/>
    <cellStyle name="Separador de milhares 12 2 10 3 3 3 7" xfId="30697"/>
    <cellStyle name="Separador de milhares 12 2 10 3 3 4" xfId="4344"/>
    <cellStyle name="Separador de milhares 12 2 10 3 3 4 2" xfId="20814"/>
    <cellStyle name="Separador de milhares 12 2 10 3 3 4 2 2" xfId="52109"/>
    <cellStyle name="Separador de milhares 12 2 10 3 3 4 3" xfId="14226"/>
    <cellStyle name="Separador de milhares 12 2 10 3 3 4 3 2" xfId="45521"/>
    <cellStyle name="Separador de milhares 12 2 10 3 3 4 4" xfId="35639"/>
    <cellStyle name="Separador de milhares 12 2 10 3 3 5" xfId="7638"/>
    <cellStyle name="Separador de milhares 12 2 10 3 3 5 2" xfId="24108"/>
    <cellStyle name="Separador de milhares 12 2 10 3 3 5 2 2" xfId="55403"/>
    <cellStyle name="Separador de milhares 12 2 10 3 3 5 3" xfId="38933"/>
    <cellStyle name="Separador de milhares 12 2 10 3 3 6" xfId="17520"/>
    <cellStyle name="Separador de milhares 12 2 10 3 3 6 2" xfId="48815"/>
    <cellStyle name="Separador de milhares 12 2 10 3 3 7" xfId="10932"/>
    <cellStyle name="Separador de milhares 12 2 10 3 3 7 2" xfId="42227"/>
    <cellStyle name="Separador de milhares 12 2 10 3 3 8" xfId="27403"/>
    <cellStyle name="Separador de milhares 12 2 10 3 3 8 2" xfId="32345"/>
    <cellStyle name="Separador de milhares 12 2 10 3 3 9" xfId="29050"/>
    <cellStyle name="Separador de milhares 12 2 10 3 4" xfId="1014"/>
    <cellStyle name="Separador de milhares 12 2 10 3 4 2" xfId="2699"/>
    <cellStyle name="Separador de milhares 12 2 10 3 4 2 2" xfId="5993"/>
    <cellStyle name="Separador de milhares 12 2 10 3 4 2 2 2" xfId="22463"/>
    <cellStyle name="Separador de milhares 12 2 10 3 4 2 2 2 2" xfId="53758"/>
    <cellStyle name="Separador de milhares 12 2 10 3 4 2 2 3" xfId="15875"/>
    <cellStyle name="Separador de milhares 12 2 10 3 4 2 2 3 2" xfId="47170"/>
    <cellStyle name="Separador de milhares 12 2 10 3 4 2 2 4" xfId="37288"/>
    <cellStyle name="Separador de milhares 12 2 10 3 4 2 3" xfId="9287"/>
    <cellStyle name="Separador de milhares 12 2 10 3 4 2 3 2" xfId="25757"/>
    <cellStyle name="Separador de milhares 12 2 10 3 4 2 3 2 2" xfId="57052"/>
    <cellStyle name="Separador de milhares 12 2 10 3 4 2 3 3" xfId="40582"/>
    <cellStyle name="Separador de milhares 12 2 10 3 4 2 4" xfId="19169"/>
    <cellStyle name="Separador de milhares 12 2 10 3 4 2 4 2" xfId="50464"/>
    <cellStyle name="Separador de milhares 12 2 10 3 4 2 5" xfId="12581"/>
    <cellStyle name="Separador de milhares 12 2 10 3 4 2 5 2" xfId="43876"/>
    <cellStyle name="Separador de milhares 12 2 10 3 4 2 6" xfId="33994"/>
    <cellStyle name="Separador de milhares 12 2 10 3 4 2 7" xfId="30699"/>
    <cellStyle name="Separador de milhares 12 2 10 3 4 3" xfId="4346"/>
    <cellStyle name="Separador de milhares 12 2 10 3 4 3 2" xfId="20816"/>
    <cellStyle name="Separador de milhares 12 2 10 3 4 3 2 2" xfId="52111"/>
    <cellStyle name="Separador de milhares 12 2 10 3 4 3 3" xfId="14228"/>
    <cellStyle name="Separador de milhares 12 2 10 3 4 3 3 2" xfId="45523"/>
    <cellStyle name="Separador de milhares 12 2 10 3 4 3 4" xfId="35641"/>
    <cellStyle name="Separador de milhares 12 2 10 3 4 4" xfId="7640"/>
    <cellStyle name="Separador de milhares 12 2 10 3 4 4 2" xfId="24110"/>
    <cellStyle name="Separador de milhares 12 2 10 3 4 4 2 2" xfId="55405"/>
    <cellStyle name="Separador de milhares 12 2 10 3 4 4 3" xfId="38935"/>
    <cellStyle name="Separador de milhares 12 2 10 3 4 5" xfId="17522"/>
    <cellStyle name="Separador de milhares 12 2 10 3 4 5 2" xfId="48817"/>
    <cellStyle name="Separador de milhares 12 2 10 3 4 6" xfId="10934"/>
    <cellStyle name="Separador de milhares 12 2 10 3 4 6 2" xfId="42229"/>
    <cellStyle name="Separador de milhares 12 2 10 3 4 7" xfId="27405"/>
    <cellStyle name="Separador de milhares 12 2 10 3 4 7 2" xfId="32347"/>
    <cellStyle name="Separador de milhares 12 2 10 3 4 8" xfId="29052"/>
    <cellStyle name="Separador de milhares 12 2 10 3 5" xfId="2694"/>
    <cellStyle name="Separador de milhares 12 2 10 3 5 2" xfId="5988"/>
    <cellStyle name="Separador de milhares 12 2 10 3 5 2 2" xfId="22458"/>
    <cellStyle name="Separador de milhares 12 2 10 3 5 2 2 2" xfId="53753"/>
    <cellStyle name="Separador de milhares 12 2 10 3 5 2 3" xfId="15870"/>
    <cellStyle name="Separador de milhares 12 2 10 3 5 2 3 2" xfId="47165"/>
    <cellStyle name="Separador de milhares 12 2 10 3 5 2 4" xfId="37283"/>
    <cellStyle name="Separador de milhares 12 2 10 3 5 3" xfId="9282"/>
    <cellStyle name="Separador de milhares 12 2 10 3 5 3 2" xfId="25752"/>
    <cellStyle name="Separador de milhares 12 2 10 3 5 3 2 2" xfId="57047"/>
    <cellStyle name="Separador de milhares 12 2 10 3 5 3 3" xfId="40577"/>
    <cellStyle name="Separador de milhares 12 2 10 3 5 4" xfId="19164"/>
    <cellStyle name="Separador de milhares 12 2 10 3 5 4 2" xfId="50459"/>
    <cellStyle name="Separador de milhares 12 2 10 3 5 5" xfId="12576"/>
    <cellStyle name="Separador de milhares 12 2 10 3 5 5 2" xfId="43871"/>
    <cellStyle name="Separador de milhares 12 2 10 3 5 6" xfId="33989"/>
    <cellStyle name="Separador de milhares 12 2 10 3 5 7" xfId="30694"/>
    <cellStyle name="Separador de milhares 12 2 10 3 6" xfId="4341"/>
    <cellStyle name="Separador de milhares 12 2 10 3 6 2" xfId="20811"/>
    <cellStyle name="Separador de milhares 12 2 10 3 6 2 2" xfId="52106"/>
    <cellStyle name="Separador de milhares 12 2 10 3 6 3" xfId="14223"/>
    <cellStyle name="Separador de milhares 12 2 10 3 6 3 2" xfId="45518"/>
    <cellStyle name="Separador de milhares 12 2 10 3 6 4" xfId="35636"/>
    <cellStyle name="Separador de milhares 12 2 10 3 7" xfId="7635"/>
    <cellStyle name="Separador de milhares 12 2 10 3 7 2" xfId="24105"/>
    <cellStyle name="Separador de milhares 12 2 10 3 7 2 2" xfId="55400"/>
    <cellStyle name="Separador de milhares 12 2 10 3 7 3" xfId="38930"/>
    <cellStyle name="Separador de milhares 12 2 10 3 8" xfId="17517"/>
    <cellStyle name="Separador de milhares 12 2 10 3 8 2" xfId="48812"/>
    <cellStyle name="Separador de milhares 12 2 10 3 9" xfId="10929"/>
    <cellStyle name="Separador de milhares 12 2 10 3 9 2" xfId="42224"/>
    <cellStyle name="Separador de milhares 12 2 10 4" xfId="1015"/>
    <cellStyle name="Separador de milhares 12 2 10 4 10" xfId="27406"/>
    <cellStyle name="Separador de milhares 12 2 10 4 10 2" xfId="32348"/>
    <cellStyle name="Separador de milhares 12 2 10 4 11" xfId="29053"/>
    <cellStyle name="Separador de milhares 12 2 10 4 2" xfId="1016"/>
    <cellStyle name="Separador de milhares 12 2 10 4 2 2" xfId="1017"/>
    <cellStyle name="Separador de milhares 12 2 10 4 2 2 2" xfId="2702"/>
    <cellStyle name="Separador de milhares 12 2 10 4 2 2 2 2" xfId="5996"/>
    <cellStyle name="Separador de milhares 12 2 10 4 2 2 2 2 2" xfId="22466"/>
    <cellStyle name="Separador de milhares 12 2 10 4 2 2 2 2 2 2" xfId="53761"/>
    <cellStyle name="Separador de milhares 12 2 10 4 2 2 2 2 3" xfId="15878"/>
    <cellStyle name="Separador de milhares 12 2 10 4 2 2 2 2 3 2" xfId="47173"/>
    <cellStyle name="Separador de milhares 12 2 10 4 2 2 2 2 4" xfId="37291"/>
    <cellStyle name="Separador de milhares 12 2 10 4 2 2 2 3" xfId="9290"/>
    <cellStyle name="Separador de milhares 12 2 10 4 2 2 2 3 2" xfId="25760"/>
    <cellStyle name="Separador de milhares 12 2 10 4 2 2 2 3 2 2" xfId="57055"/>
    <cellStyle name="Separador de milhares 12 2 10 4 2 2 2 3 3" xfId="40585"/>
    <cellStyle name="Separador de milhares 12 2 10 4 2 2 2 4" xfId="19172"/>
    <cellStyle name="Separador de milhares 12 2 10 4 2 2 2 4 2" xfId="50467"/>
    <cellStyle name="Separador de milhares 12 2 10 4 2 2 2 5" xfId="12584"/>
    <cellStyle name="Separador de milhares 12 2 10 4 2 2 2 5 2" xfId="43879"/>
    <cellStyle name="Separador de milhares 12 2 10 4 2 2 2 6" xfId="33997"/>
    <cellStyle name="Separador de milhares 12 2 10 4 2 2 2 7" xfId="30702"/>
    <cellStyle name="Separador de milhares 12 2 10 4 2 2 3" xfId="4349"/>
    <cellStyle name="Separador de milhares 12 2 10 4 2 2 3 2" xfId="20819"/>
    <cellStyle name="Separador de milhares 12 2 10 4 2 2 3 2 2" xfId="52114"/>
    <cellStyle name="Separador de milhares 12 2 10 4 2 2 3 3" xfId="14231"/>
    <cellStyle name="Separador de milhares 12 2 10 4 2 2 3 3 2" xfId="45526"/>
    <cellStyle name="Separador de milhares 12 2 10 4 2 2 3 4" xfId="35644"/>
    <cellStyle name="Separador de milhares 12 2 10 4 2 2 4" xfId="7643"/>
    <cellStyle name="Separador de milhares 12 2 10 4 2 2 4 2" xfId="24113"/>
    <cellStyle name="Separador de milhares 12 2 10 4 2 2 4 2 2" xfId="55408"/>
    <cellStyle name="Separador de milhares 12 2 10 4 2 2 4 3" xfId="38938"/>
    <cellStyle name="Separador de milhares 12 2 10 4 2 2 5" xfId="17525"/>
    <cellStyle name="Separador de milhares 12 2 10 4 2 2 5 2" xfId="48820"/>
    <cellStyle name="Separador de milhares 12 2 10 4 2 2 6" xfId="10937"/>
    <cellStyle name="Separador de milhares 12 2 10 4 2 2 6 2" xfId="42232"/>
    <cellStyle name="Separador de milhares 12 2 10 4 2 2 7" xfId="27408"/>
    <cellStyle name="Separador de milhares 12 2 10 4 2 2 7 2" xfId="32350"/>
    <cellStyle name="Separador de milhares 12 2 10 4 2 2 8" xfId="29055"/>
    <cellStyle name="Separador de milhares 12 2 10 4 2 3" xfId="2701"/>
    <cellStyle name="Separador de milhares 12 2 10 4 2 3 2" xfId="5995"/>
    <cellStyle name="Separador de milhares 12 2 10 4 2 3 2 2" xfId="22465"/>
    <cellStyle name="Separador de milhares 12 2 10 4 2 3 2 2 2" xfId="53760"/>
    <cellStyle name="Separador de milhares 12 2 10 4 2 3 2 3" xfId="15877"/>
    <cellStyle name="Separador de milhares 12 2 10 4 2 3 2 3 2" xfId="47172"/>
    <cellStyle name="Separador de milhares 12 2 10 4 2 3 2 4" xfId="37290"/>
    <cellStyle name="Separador de milhares 12 2 10 4 2 3 3" xfId="9289"/>
    <cellStyle name="Separador de milhares 12 2 10 4 2 3 3 2" xfId="25759"/>
    <cellStyle name="Separador de milhares 12 2 10 4 2 3 3 2 2" xfId="57054"/>
    <cellStyle name="Separador de milhares 12 2 10 4 2 3 3 3" xfId="40584"/>
    <cellStyle name="Separador de milhares 12 2 10 4 2 3 4" xfId="19171"/>
    <cellStyle name="Separador de milhares 12 2 10 4 2 3 4 2" xfId="50466"/>
    <cellStyle name="Separador de milhares 12 2 10 4 2 3 5" xfId="12583"/>
    <cellStyle name="Separador de milhares 12 2 10 4 2 3 5 2" xfId="43878"/>
    <cellStyle name="Separador de milhares 12 2 10 4 2 3 6" xfId="33996"/>
    <cellStyle name="Separador de milhares 12 2 10 4 2 3 7" xfId="30701"/>
    <cellStyle name="Separador de milhares 12 2 10 4 2 4" xfId="4348"/>
    <cellStyle name="Separador de milhares 12 2 10 4 2 4 2" xfId="20818"/>
    <cellStyle name="Separador de milhares 12 2 10 4 2 4 2 2" xfId="52113"/>
    <cellStyle name="Separador de milhares 12 2 10 4 2 4 3" xfId="14230"/>
    <cellStyle name="Separador de milhares 12 2 10 4 2 4 3 2" xfId="45525"/>
    <cellStyle name="Separador de milhares 12 2 10 4 2 4 4" xfId="35643"/>
    <cellStyle name="Separador de milhares 12 2 10 4 2 5" xfId="7642"/>
    <cellStyle name="Separador de milhares 12 2 10 4 2 5 2" xfId="24112"/>
    <cellStyle name="Separador de milhares 12 2 10 4 2 5 2 2" xfId="55407"/>
    <cellStyle name="Separador de milhares 12 2 10 4 2 5 3" xfId="38937"/>
    <cellStyle name="Separador de milhares 12 2 10 4 2 6" xfId="17524"/>
    <cellStyle name="Separador de milhares 12 2 10 4 2 6 2" xfId="48819"/>
    <cellStyle name="Separador de milhares 12 2 10 4 2 7" xfId="10936"/>
    <cellStyle name="Separador de milhares 12 2 10 4 2 7 2" xfId="42231"/>
    <cellStyle name="Separador de milhares 12 2 10 4 2 8" xfId="27407"/>
    <cellStyle name="Separador de milhares 12 2 10 4 2 8 2" xfId="32349"/>
    <cellStyle name="Separador de milhares 12 2 10 4 2 9" xfId="29054"/>
    <cellStyle name="Separador de milhares 12 2 10 4 3" xfId="1018"/>
    <cellStyle name="Separador de milhares 12 2 10 4 3 2" xfId="1019"/>
    <cellStyle name="Separador de milhares 12 2 10 4 3 2 2" xfId="2704"/>
    <cellStyle name="Separador de milhares 12 2 10 4 3 2 2 2" xfId="5998"/>
    <cellStyle name="Separador de milhares 12 2 10 4 3 2 2 2 2" xfId="22468"/>
    <cellStyle name="Separador de milhares 12 2 10 4 3 2 2 2 2 2" xfId="53763"/>
    <cellStyle name="Separador de milhares 12 2 10 4 3 2 2 2 3" xfId="15880"/>
    <cellStyle name="Separador de milhares 12 2 10 4 3 2 2 2 3 2" xfId="47175"/>
    <cellStyle name="Separador de milhares 12 2 10 4 3 2 2 2 4" xfId="37293"/>
    <cellStyle name="Separador de milhares 12 2 10 4 3 2 2 3" xfId="9292"/>
    <cellStyle name="Separador de milhares 12 2 10 4 3 2 2 3 2" xfId="25762"/>
    <cellStyle name="Separador de milhares 12 2 10 4 3 2 2 3 2 2" xfId="57057"/>
    <cellStyle name="Separador de milhares 12 2 10 4 3 2 2 3 3" xfId="40587"/>
    <cellStyle name="Separador de milhares 12 2 10 4 3 2 2 4" xfId="19174"/>
    <cellStyle name="Separador de milhares 12 2 10 4 3 2 2 4 2" xfId="50469"/>
    <cellStyle name="Separador de milhares 12 2 10 4 3 2 2 5" xfId="12586"/>
    <cellStyle name="Separador de milhares 12 2 10 4 3 2 2 5 2" xfId="43881"/>
    <cellStyle name="Separador de milhares 12 2 10 4 3 2 2 6" xfId="33999"/>
    <cellStyle name="Separador de milhares 12 2 10 4 3 2 2 7" xfId="30704"/>
    <cellStyle name="Separador de milhares 12 2 10 4 3 2 3" xfId="4351"/>
    <cellStyle name="Separador de milhares 12 2 10 4 3 2 3 2" xfId="20821"/>
    <cellStyle name="Separador de milhares 12 2 10 4 3 2 3 2 2" xfId="52116"/>
    <cellStyle name="Separador de milhares 12 2 10 4 3 2 3 3" xfId="14233"/>
    <cellStyle name="Separador de milhares 12 2 10 4 3 2 3 3 2" xfId="45528"/>
    <cellStyle name="Separador de milhares 12 2 10 4 3 2 3 4" xfId="35646"/>
    <cellStyle name="Separador de milhares 12 2 10 4 3 2 4" xfId="7645"/>
    <cellStyle name="Separador de milhares 12 2 10 4 3 2 4 2" xfId="24115"/>
    <cellStyle name="Separador de milhares 12 2 10 4 3 2 4 2 2" xfId="55410"/>
    <cellStyle name="Separador de milhares 12 2 10 4 3 2 4 3" xfId="38940"/>
    <cellStyle name="Separador de milhares 12 2 10 4 3 2 5" xfId="17527"/>
    <cellStyle name="Separador de milhares 12 2 10 4 3 2 5 2" xfId="48822"/>
    <cellStyle name="Separador de milhares 12 2 10 4 3 2 6" xfId="10939"/>
    <cellStyle name="Separador de milhares 12 2 10 4 3 2 6 2" xfId="42234"/>
    <cellStyle name="Separador de milhares 12 2 10 4 3 2 7" xfId="27410"/>
    <cellStyle name="Separador de milhares 12 2 10 4 3 2 7 2" xfId="32352"/>
    <cellStyle name="Separador de milhares 12 2 10 4 3 2 8" xfId="29057"/>
    <cellStyle name="Separador de milhares 12 2 10 4 3 3" xfId="2703"/>
    <cellStyle name="Separador de milhares 12 2 10 4 3 3 2" xfId="5997"/>
    <cellStyle name="Separador de milhares 12 2 10 4 3 3 2 2" xfId="22467"/>
    <cellStyle name="Separador de milhares 12 2 10 4 3 3 2 2 2" xfId="53762"/>
    <cellStyle name="Separador de milhares 12 2 10 4 3 3 2 3" xfId="15879"/>
    <cellStyle name="Separador de milhares 12 2 10 4 3 3 2 3 2" xfId="47174"/>
    <cellStyle name="Separador de milhares 12 2 10 4 3 3 2 4" xfId="37292"/>
    <cellStyle name="Separador de milhares 12 2 10 4 3 3 3" xfId="9291"/>
    <cellStyle name="Separador de milhares 12 2 10 4 3 3 3 2" xfId="25761"/>
    <cellStyle name="Separador de milhares 12 2 10 4 3 3 3 2 2" xfId="57056"/>
    <cellStyle name="Separador de milhares 12 2 10 4 3 3 3 3" xfId="40586"/>
    <cellStyle name="Separador de milhares 12 2 10 4 3 3 4" xfId="19173"/>
    <cellStyle name="Separador de milhares 12 2 10 4 3 3 4 2" xfId="50468"/>
    <cellStyle name="Separador de milhares 12 2 10 4 3 3 5" xfId="12585"/>
    <cellStyle name="Separador de milhares 12 2 10 4 3 3 5 2" xfId="43880"/>
    <cellStyle name="Separador de milhares 12 2 10 4 3 3 6" xfId="33998"/>
    <cellStyle name="Separador de milhares 12 2 10 4 3 3 7" xfId="30703"/>
    <cellStyle name="Separador de milhares 12 2 10 4 3 4" xfId="4350"/>
    <cellStyle name="Separador de milhares 12 2 10 4 3 4 2" xfId="20820"/>
    <cellStyle name="Separador de milhares 12 2 10 4 3 4 2 2" xfId="52115"/>
    <cellStyle name="Separador de milhares 12 2 10 4 3 4 3" xfId="14232"/>
    <cellStyle name="Separador de milhares 12 2 10 4 3 4 3 2" xfId="45527"/>
    <cellStyle name="Separador de milhares 12 2 10 4 3 4 4" xfId="35645"/>
    <cellStyle name="Separador de milhares 12 2 10 4 3 5" xfId="7644"/>
    <cellStyle name="Separador de milhares 12 2 10 4 3 5 2" xfId="24114"/>
    <cellStyle name="Separador de milhares 12 2 10 4 3 5 2 2" xfId="55409"/>
    <cellStyle name="Separador de milhares 12 2 10 4 3 5 3" xfId="38939"/>
    <cellStyle name="Separador de milhares 12 2 10 4 3 6" xfId="17526"/>
    <cellStyle name="Separador de milhares 12 2 10 4 3 6 2" xfId="48821"/>
    <cellStyle name="Separador de milhares 12 2 10 4 3 7" xfId="10938"/>
    <cellStyle name="Separador de milhares 12 2 10 4 3 7 2" xfId="42233"/>
    <cellStyle name="Separador de milhares 12 2 10 4 3 8" xfId="27409"/>
    <cellStyle name="Separador de milhares 12 2 10 4 3 8 2" xfId="32351"/>
    <cellStyle name="Separador de milhares 12 2 10 4 3 9" xfId="29056"/>
    <cellStyle name="Separador de milhares 12 2 10 4 4" xfId="1020"/>
    <cellStyle name="Separador de milhares 12 2 10 4 4 2" xfId="2705"/>
    <cellStyle name="Separador de milhares 12 2 10 4 4 2 2" xfId="5999"/>
    <cellStyle name="Separador de milhares 12 2 10 4 4 2 2 2" xfId="22469"/>
    <cellStyle name="Separador de milhares 12 2 10 4 4 2 2 2 2" xfId="53764"/>
    <cellStyle name="Separador de milhares 12 2 10 4 4 2 2 3" xfId="15881"/>
    <cellStyle name="Separador de milhares 12 2 10 4 4 2 2 3 2" xfId="47176"/>
    <cellStyle name="Separador de milhares 12 2 10 4 4 2 2 4" xfId="37294"/>
    <cellStyle name="Separador de milhares 12 2 10 4 4 2 3" xfId="9293"/>
    <cellStyle name="Separador de milhares 12 2 10 4 4 2 3 2" xfId="25763"/>
    <cellStyle name="Separador de milhares 12 2 10 4 4 2 3 2 2" xfId="57058"/>
    <cellStyle name="Separador de milhares 12 2 10 4 4 2 3 3" xfId="40588"/>
    <cellStyle name="Separador de milhares 12 2 10 4 4 2 4" xfId="19175"/>
    <cellStyle name="Separador de milhares 12 2 10 4 4 2 4 2" xfId="50470"/>
    <cellStyle name="Separador de milhares 12 2 10 4 4 2 5" xfId="12587"/>
    <cellStyle name="Separador de milhares 12 2 10 4 4 2 5 2" xfId="43882"/>
    <cellStyle name="Separador de milhares 12 2 10 4 4 2 6" xfId="34000"/>
    <cellStyle name="Separador de milhares 12 2 10 4 4 2 7" xfId="30705"/>
    <cellStyle name="Separador de milhares 12 2 10 4 4 3" xfId="4352"/>
    <cellStyle name="Separador de milhares 12 2 10 4 4 3 2" xfId="20822"/>
    <cellStyle name="Separador de milhares 12 2 10 4 4 3 2 2" xfId="52117"/>
    <cellStyle name="Separador de milhares 12 2 10 4 4 3 3" xfId="14234"/>
    <cellStyle name="Separador de milhares 12 2 10 4 4 3 3 2" xfId="45529"/>
    <cellStyle name="Separador de milhares 12 2 10 4 4 3 4" xfId="35647"/>
    <cellStyle name="Separador de milhares 12 2 10 4 4 4" xfId="7646"/>
    <cellStyle name="Separador de milhares 12 2 10 4 4 4 2" xfId="24116"/>
    <cellStyle name="Separador de milhares 12 2 10 4 4 4 2 2" xfId="55411"/>
    <cellStyle name="Separador de milhares 12 2 10 4 4 4 3" xfId="38941"/>
    <cellStyle name="Separador de milhares 12 2 10 4 4 5" xfId="17528"/>
    <cellStyle name="Separador de milhares 12 2 10 4 4 5 2" xfId="48823"/>
    <cellStyle name="Separador de milhares 12 2 10 4 4 6" xfId="10940"/>
    <cellStyle name="Separador de milhares 12 2 10 4 4 6 2" xfId="42235"/>
    <cellStyle name="Separador de milhares 12 2 10 4 4 7" xfId="27411"/>
    <cellStyle name="Separador de milhares 12 2 10 4 4 7 2" xfId="32353"/>
    <cellStyle name="Separador de milhares 12 2 10 4 4 8" xfId="29058"/>
    <cellStyle name="Separador de milhares 12 2 10 4 5" xfId="2700"/>
    <cellStyle name="Separador de milhares 12 2 10 4 5 2" xfId="5994"/>
    <cellStyle name="Separador de milhares 12 2 10 4 5 2 2" xfId="22464"/>
    <cellStyle name="Separador de milhares 12 2 10 4 5 2 2 2" xfId="53759"/>
    <cellStyle name="Separador de milhares 12 2 10 4 5 2 3" xfId="15876"/>
    <cellStyle name="Separador de milhares 12 2 10 4 5 2 3 2" xfId="47171"/>
    <cellStyle name="Separador de milhares 12 2 10 4 5 2 4" xfId="37289"/>
    <cellStyle name="Separador de milhares 12 2 10 4 5 3" xfId="9288"/>
    <cellStyle name="Separador de milhares 12 2 10 4 5 3 2" xfId="25758"/>
    <cellStyle name="Separador de milhares 12 2 10 4 5 3 2 2" xfId="57053"/>
    <cellStyle name="Separador de milhares 12 2 10 4 5 3 3" xfId="40583"/>
    <cellStyle name="Separador de milhares 12 2 10 4 5 4" xfId="19170"/>
    <cellStyle name="Separador de milhares 12 2 10 4 5 4 2" xfId="50465"/>
    <cellStyle name="Separador de milhares 12 2 10 4 5 5" xfId="12582"/>
    <cellStyle name="Separador de milhares 12 2 10 4 5 5 2" xfId="43877"/>
    <cellStyle name="Separador de milhares 12 2 10 4 5 6" xfId="33995"/>
    <cellStyle name="Separador de milhares 12 2 10 4 5 7" xfId="30700"/>
    <cellStyle name="Separador de milhares 12 2 10 4 6" xfId="4347"/>
    <cellStyle name="Separador de milhares 12 2 10 4 6 2" xfId="20817"/>
    <cellStyle name="Separador de milhares 12 2 10 4 6 2 2" xfId="52112"/>
    <cellStyle name="Separador de milhares 12 2 10 4 6 3" xfId="14229"/>
    <cellStyle name="Separador de milhares 12 2 10 4 6 3 2" xfId="45524"/>
    <cellStyle name="Separador de milhares 12 2 10 4 6 4" xfId="35642"/>
    <cellStyle name="Separador de milhares 12 2 10 4 7" xfId="7641"/>
    <cellStyle name="Separador de milhares 12 2 10 4 7 2" xfId="24111"/>
    <cellStyle name="Separador de milhares 12 2 10 4 7 2 2" xfId="55406"/>
    <cellStyle name="Separador de milhares 12 2 10 4 7 3" xfId="38936"/>
    <cellStyle name="Separador de milhares 12 2 10 4 8" xfId="17523"/>
    <cellStyle name="Separador de milhares 12 2 10 4 8 2" xfId="48818"/>
    <cellStyle name="Separador de milhares 12 2 10 4 9" xfId="10935"/>
    <cellStyle name="Separador de milhares 12 2 10 4 9 2" xfId="42230"/>
    <cellStyle name="Separador de milhares 12 2 10 5" xfId="1021"/>
    <cellStyle name="Separador de milhares 12 2 10 5 10" xfId="27412"/>
    <cellStyle name="Separador de milhares 12 2 10 5 10 2" xfId="32354"/>
    <cellStyle name="Separador de milhares 12 2 10 5 11" xfId="29059"/>
    <cellStyle name="Separador de milhares 12 2 10 5 2" xfId="1022"/>
    <cellStyle name="Separador de milhares 12 2 10 5 2 2" xfId="1023"/>
    <cellStyle name="Separador de milhares 12 2 10 5 2 2 2" xfId="2708"/>
    <cellStyle name="Separador de milhares 12 2 10 5 2 2 2 2" xfId="6002"/>
    <cellStyle name="Separador de milhares 12 2 10 5 2 2 2 2 2" xfId="22472"/>
    <cellStyle name="Separador de milhares 12 2 10 5 2 2 2 2 2 2" xfId="53767"/>
    <cellStyle name="Separador de milhares 12 2 10 5 2 2 2 2 3" xfId="15884"/>
    <cellStyle name="Separador de milhares 12 2 10 5 2 2 2 2 3 2" xfId="47179"/>
    <cellStyle name="Separador de milhares 12 2 10 5 2 2 2 2 4" xfId="37297"/>
    <cellStyle name="Separador de milhares 12 2 10 5 2 2 2 3" xfId="9296"/>
    <cellStyle name="Separador de milhares 12 2 10 5 2 2 2 3 2" xfId="25766"/>
    <cellStyle name="Separador de milhares 12 2 10 5 2 2 2 3 2 2" xfId="57061"/>
    <cellStyle name="Separador de milhares 12 2 10 5 2 2 2 3 3" xfId="40591"/>
    <cellStyle name="Separador de milhares 12 2 10 5 2 2 2 4" xfId="19178"/>
    <cellStyle name="Separador de milhares 12 2 10 5 2 2 2 4 2" xfId="50473"/>
    <cellStyle name="Separador de milhares 12 2 10 5 2 2 2 5" xfId="12590"/>
    <cellStyle name="Separador de milhares 12 2 10 5 2 2 2 5 2" xfId="43885"/>
    <cellStyle name="Separador de milhares 12 2 10 5 2 2 2 6" xfId="34003"/>
    <cellStyle name="Separador de milhares 12 2 10 5 2 2 2 7" xfId="30708"/>
    <cellStyle name="Separador de milhares 12 2 10 5 2 2 3" xfId="4355"/>
    <cellStyle name="Separador de milhares 12 2 10 5 2 2 3 2" xfId="20825"/>
    <cellStyle name="Separador de milhares 12 2 10 5 2 2 3 2 2" xfId="52120"/>
    <cellStyle name="Separador de milhares 12 2 10 5 2 2 3 3" xfId="14237"/>
    <cellStyle name="Separador de milhares 12 2 10 5 2 2 3 3 2" xfId="45532"/>
    <cellStyle name="Separador de milhares 12 2 10 5 2 2 3 4" xfId="35650"/>
    <cellStyle name="Separador de milhares 12 2 10 5 2 2 4" xfId="7649"/>
    <cellStyle name="Separador de milhares 12 2 10 5 2 2 4 2" xfId="24119"/>
    <cellStyle name="Separador de milhares 12 2 10 5 2 2 4 2 2" xfId="55414"/>
    <cellStyle name="Separador de milhares 12 2 10 5 2 2 4 3" xfId="38944"/>
    <cellStyle name="Separador de milhares 12 2 10 5 2 2 5" xfId="17531"/>
    <cellStyle name="Separador de milhares 12 2 10 5 2 2 5 2" xfId="48826"/>
    <cellStyle name="Separador de milhares 12 2 10 5 2 2 6" xfId="10943"/>
    <cellStyle name="Separador de milhares 12 2 10 5 2 2 6 2" xfId="42238"/>
    <cellStyle name="Separador de milhares 12 2 10 5 2 2 7" xfId="27414"/>
    <cellStyle name="Separador de milhares 12 2 10 5 2 2 7 2" xfId="32356"/>
    <cellStyle name="Separador de milhares 12 2 10 5 2 2 8" xfId="29061"/>
    <cellStyle name="Separador de milhares 12 2 10 5 2 3" xfId="2707"/>
    <cellStyle name="Separador de milhares 12 2 10 5 2 3 2" xfId="6001"/>
    <cellStyle name="Separador de milhares 12 2 10 5 2 3 2 2" xfId="22471"/>
    <cellStyle name="Separador de milhares 12 2 10 5 2 3 2 2 2" xfId="53766"/>
    <cellStyle name="Separador de milhares 12 2 10 5 2 3 2 3" xfId="15883"/>
    <cellStyle name="Separador de milhares 12 2 10 5 2 3 2 3 2" xfId="47178"/>
    <cellStyle name="Separador de milhares 12 2 10 5 2 3 2 4" xfId="37296"/>
    <cellStyle name="Separador de milhares 12 2 10 5 2 3 3" xfId="9295"/>
    <cellStyle name="Separador de milhares 12 2 10 5 2 3 3 2" xfId="25765"/>
    <cellStyle name="Separador de milhares 12 2 10 5 2 3 3 2 2" xfId="57060"/>
    <cellStyle name="Separador de milhares 12 2 10 5 2 3 3 3" xfId="40590"/>
    <cellStyle name="Separador de milhares 12 2 10 5 2 3 4" xfId="19177"/>
    <cellStyle name="Separador de milhares 12 2 10 5 2 3 4 2" xfId="50472"/>
    <cellStyle name="Separador de milhares 12 2 10 5 2 3 5" xfId="12589"/>
    <cellStyle name="Separador de milhares 12 2 10 5 2 3 5 2" xfId="43884"/>
    <cellStyle name="Separador de milhares 12 2 10 5 2 3 6" xfId="34002"/>
    <cellStyle name="Separador de milhares 12 2 10 5 2 3 7" xfId="30707"/>
    <cellStyle name="Separador de milhares 12 2 10 5 2 4" xfId="4354"/>
    <cellStyle name="Separador de milhares 12 2 10 5 2 4 2" xfId="20824"/>
    <cellStyle name="Separador de milhares 12 2 10 5 2 4 2 2" xfId="52119"/>
    <cellStyle name="Separador de milhares 12 2 10 5 2 4 3" xfId="14236"/>
    <cellStyle name="Separador de milhares 12 2 10 5 2 4 3 2" xfId="45531"/>
    <cellStyle name="Separador de milhares 12 2 10 5 2 4 4" xfId="35649"/>
    <cellStyle name="Separador de milhares 12 2 10 5 2 5" xfId="7648"/>
    <cellStyle name="Separador de milhares 12 2 10 5 2 5 2" xfId="24118"/>
    <cellStyle name="Separador de milhares 12 2 10 5 2 5 2 2" xfId="55413"/>
    <cellStyle name="Separador de milhares 12 2 10 5 2 5 3" xfId="38943"/>
    <cellStyle name="Separador de milhares 12 2 10 5 2 6" xfId="17530"/>
    <cellStyle name="Separador de milhares 12 2 10 5 2 6 2" xfId="48825"/>
    <cellStyle name="Separador de milhares 12 2 10 5 2 7" xfId="10942"/>
    <cellStyle name="Separador de milhares 12 2 10 5 2 7 2" xfId="42237"/>
    <cellStyle name="Separador de milhares 12 2 10 5 2 8" xfId="27413"/>
    <cellStyle name="Separador de milhares 12 2 10 5 2 8 2" xfId="32355"/>
    <cellStyle name="Separador de milhares 12 2 10 5 2 9" xfId="29060"/>
    <cellStyle name="Separador de milhares 12 2 10 5 3" xfId="1024"/>
    <cellStyle name="Separador de milhares 12 2 10 5 3 2" xfId="1025"/>
    <cellStyle name="Separador de milhares 12 2 10 5 3 2 2" xfId="2710"/>
    <cellStyle name="Separador de milhares 12 2 10 5 3 2 2 2" xfId="6004"/>
    <cellStyle name="Separador de milhares 12 2 10 5 3 2 2 2 2" xfId="22474"/>
    <cellStyle name="Separador de milhares 12 2 10 5 3 2 2 2 2 2" xfId="53769"/>
    <cellStyle name="Separador de milhares 12 2 10 5 3 2 2 2 3" xfId="15886"/>
    <cellStyle name="Separador de milhares 12 2 10 5 3 2 2 2 3 2" xfId="47181"/>
    <cellStyle name="Separador de milhares 12 2 10 5 3 2 2 2 4" xfId="37299"/>
    <cellStyle name="Separador de milhares 12 2 10 5 3 2 2 3" xfId="9298"/>
    <cellStyle name="Separador de milhares 12 2 10 5 3 2 2 3 2" xfId="25768"/>
    <cellStyle name="Separador de milhares 12 2 10 5 3 2 2 3 2 2" xfId="57063"/>
    <cellStyle name="Separador de milhares 12 2 10 5 3 2 2 3 3" xfId="40593"/>
    <cellStyle name="Separador de milhares 12 2 10 5 3 2 2 4" xfId="19180"/>
    <cellStyle name="Separador de milhares 12 2 10 5 3 2 2 4 2" xfId="50475"/>
    <cellStyle name="Separador de milhares 12 2 10 5 3 2 2 5" xfId="12592"/>
    <cellStyle name="Separador de milhares 12 2 10 5 3 2 2 5 2" xfId="43887"/>
    <cellStyle name="Separador de milhares 12 2 10 5 3 2 2 6" xfId="34005"/>
    <cellStyle name="Separador de milhares 12 2 10 5 3 2 2 7" xfId="30710"/>
    <cellStyle name="Separador de milhares 12 2 10 5 3 2 3" xfId="4357"/>
    <cellStyle name="Separador de milhares 12 2 10 5 3 2 3 2" xfId="20827"/>
    <cellStyle name="Separador de milhares 12 2 10 5 3 2 3 2 2" xfId="52122"/>
    <cellStyle name="Separador de milhares 12 2 10 5 3 2 3 3" xfId="14239"/>
    <cellStyle name="Separador de milhares 12 2 10 5 3 2 3 3 2" xfId="45534"/>
    <cellStyle name="Separador de milhares 12 2 10 5 3 2 3 4" xfId="35652"/>
    <cellStyle name="Separador de milhares 12 2 10 5 3 2 4" xfId="7651"/>
    <cellStyle name="Separador de milhares 12 2 10 5 3 2 4 2" xfId="24121"/>
    <cellStyle name="Separador de milhares 12 2 10 5 3 2 4 2 2" xfId="55416"/>
    <cellStyle name="Separador de milhares 12 2 10 5 3 2 4 3" xfId="38946"/>
    <cellStyle name="Separador de milhares 12 2 10 5 3 2 5" xfId="17533"/>
    <cellStyle name="Separador de milhares 12 2 10 5 3 2 5 2" xfId="48828"/>
    <cellStyle name="Separador de milhares 12 2 10 5 3 2 6" xfId="10945"/>
    <cellStyle name="Separador de milhares 12 2 10 5 3 2 6 2" xfId="42240"/>
    <cellStyle name="Separador de milhares 12 2 10 5 3 2 7" xfId="27416"/>
    <cellStyle name="Separador de milhares 12 2 10 5 3 2 7 2" xfId="32358"/>
    <cellStyle name="Separador de milhares 12 2 10 5 3 2 8" xfId="29063"/>
    <cellStyle name="Separador de milhares 12 2 10 5 3 3" xfId="2709"/>
    <cellStyle name="Separador de milhares 12 2 10 5 3 3 2" xfId="6003"/>
    <cellStyle name="Separador de milhares 12 2 10 5 3 3 2 2" xfId="22473"/>
    <cellStyle name="Separador de milhares 12 2 10 5 3 3 2 2 2" xfId="53768"/>
    <cellStyle name="Separador de milhares 12 2 10 5 3 3 2 3" xfId="15885"/>
    <cellStyle name="Separador de milhares 12 2 10 5 3 3 2 3 2" xfId="47180"/>
    <cellStyle name="Separador de milhares 12 2 10 5 3 3 2 4" xfId="37298"/>
    <cellStyle name="Separador de milhares 12 2 10 5 3 3 3" xfId="9297"/>
    <cellStyle name="Separador de milhares 12 2 10 5 3 3 3 2" xfId="25767"/>
    <cellStyle name="Separador de milhares 12 2 10 5 3 3 3 2 2" xfId="57062"/>
    <cellStyle name="Separador de milhares 12 2 10 5 3 3 3 3" xfId="40592"/>
    <cellStyle name="Separador de milhares 12 2 10 5 3 3 4" xfId="19179"/>
    <cellStyle name="Separador de milhares 12 2 10 5 3 3 4 2" xfId="50474"/>
    <cellStyle name="Separador de milhares 12 2 10 5 3 3 5" xfId="12591"/>
    <cellStyle name="Separador de milhares 12 2 10 5 3 3 5 2" xfId="43886"/>
    <cellStyle name="Separador de milhares 12 2 10 5 3 3 6" xfId="34004"/>
    <cellStyle name="Separador de milhares 12 2 10 5 3 3 7" xfId="30709"/>
    <cellStyle name="Separador de milhares 12 2 10 5 3 4" xfId="4356"/>
    <cellStyle name="Separador de milhares 12 2 10 5 3 4 2" xfId="20826"/>
    <cellStyle name="Separador de milhares 12 2 10 5 3 4 2 2" xfId="52121"/>
    <cellStyle name="Separador de milhares 12 2 10 5 3 4 3" xfId="14238"/>
    <cellStyle name="Separador de milhares 12 2 10 5 3 4 3 2" xfId="45533"/>
    <cellStyle name="Separador de milhares 12 2 10 5 3 4 4" xfId="35651"/>
    <cellStyle name="Separador de milhares 12 2 10 5 3 5" xfId="7650"/>
    <cellStyle name="Separador de milhares 12 2 10 5 3 5 2" xfId="24120"/>
    <cellStyle name="Separador de milhares 12 2 10 5 3 5 2 2" xfId="55415"/>
    <cellStyle name="Separador de milhares 12 2 10 5 3 5 3" xfId="38945"/>
    <cellStyle name="Separador de milhares 12 2 10 5 3 6" xfId="17532"/>
    <cellStyle name="Separador de milhares 12 2 10 5 3 6 2" xfId="48827"/>
    <cellStyle name="Separador de milhares 12 2 10 5 3 7" xfId="10944"/>
    <cellStyle name="Separador de milhares 12 2 10 5 3 7 2" xfId="42239"/>
    <cellStyle name="Separador de milhares 12 2 10 5 3 8" xfId="27415"/>
    <cellStyle name="Separador de milhares 12 2 10 5 3 8 2" xfId="32357"/>
    <cellStyle name="Separador de milhares 12 2 10 5 3 9" xfId="29062"/>
    <cellStyle name="Separador de milhares 12 2 10 5 4" xfId="1026"/>
    <cellStyle name="Separador de milhares 12 2 10 5 4 2" xfId="2711"/>
    <cellStyle name="Separador de milhares 12 2 10 5 4 2 2" xfId="6005"/>
    <cellStyle name="Separador de milhares 12 2 10 5 4 2 2 2" xfId="22475"/>
    <cellStyle name="Separador de milhares 12 2 10 5 4 2 2 2 2" xfId="53770"/>
    <cellStyle name="Separador de milhares 12 2 10 5 4 2 2 3" xfId="15887"/>
    <cellStyle name="Separador de milhares 12 2 10 5 4 2 2 3 2" xfId="47182"/>
    <cellStyle name="Separador de milhares 12 2 10 5 4 2 2 4" xfId="37300"/>
    <cellStyle name="Separador de milhares 12 2 10 5 4 2 3" xfId="9299"/>
    <cellStyle name="Separador de milhares 12 2 10 5 4 2 3 2" xfId="25769"/>
    <cellStyle name="Separador de milhares 12 2 10 5 4 2 3 2 2" xfId="57064"/>
    <cellStyle name="Separador de milhares 12 2 10 5 4 2 3 3" xfId="40594"/>
    <cellStyle name="Separador de milhares 12 2 10 5 4 2 4" xfId="19181"/>
    <cellStyle name="Separador de milhares 12 2 10 5 4 2 4 2" xfId="50476"/>
    <cellStyle name="Separador de milhares 12 2 10 5 4 2 5" xfId="12593"/>
    <cellStyle name="Separador de milhares 12 2 10 5 4 2 5 2" xfId="43888"/>
    <cellStyle name="Separador de milhares 12 2 10 5 4 2 6" xfId="34006"/>
    <cellStyle name="Separador de milhares 12 2 10 5 4 2 7" xfId="30711"/>
    <cellStyle name="Separador de milhares 12 2 10 5 4 3" xfId="4358"/>
    <cellStyle name="Separador de milhares 12 2 10 5 4 3 2" xfId="20828"/>
    <cellStyle name="Separador de milhares 12 2 10 5 4 3 2 2" xfId="52123"/>
    <cellStyle name="Separador de milhares 12 2 10 5 4 3 3" xfId="14240"/>
    <cellStyle name="Separador de milhares 12 2 10 5 4 3 3 2" xfId="45535"/>
    <cellStyle name="Separador de milhares 12 2 10 5 4 3 4" xfId="35653"/>
    <cellStyle name="Separador de milhares 12 2 10 5 4 4" xfId="7652"/>
    <cellStyle name="Separador de milhares 12 2 10 5 4 4 2" xfId="24122"/>
    <cellStyle name="Separador de milhares 12 2 10 5 4 4 2 2" xfId="55417"/>
    <cellStyle name="Separador de milhares 12 2 10 5 4 4 3" xfId="38947"/>
    <cellStyle name="Separador de milhares 12 2 10 5 4 5" xfId="17534"/>
    <cellStyle name="Separador de milhares 12 2 10 5 4 5 2" xfId="48829"/>
    <cellStyle name="Separador de milhares 12 2 10 5 4 6" xfId="10946"/>
    <cellStyle name="Separador de milhares 12 2 10 5 4 6 2" xfId="42241"/>
    <cellStyle name="Separador de milhares 12 2 10 5 4 7" xfId="27417"/>
    <cellStyle name="Separador de milhares 12 2 10 5 4 7 2" xfId="32359"/>
    <cellStyle name="Separador de milhares 12 2 10 5 4 8" xfId="29064"/>
    <cellStyle name="Separador de milhares 12 2 10 5 5" xfId="2706"/>
    <cellStyle name="Separador de milhares 12 2 10 5 5 2" xfId="6000"/>
    <cellStyle name="Separador de milhares 12 2 10 5 5 2 2" xfId="22470"/>
    <cellStyle name="Separador de milhares 12 2 10 5 5 2 2 2" xfId="53765"/>
    <cellStyle name="Separador de milhares 12 2 10 5 5 2 3" xfId="15882"/>
    <cellStyle name="Separador de milhares 12 2 10 5 5 2 3 2" xfId="47177"/>
    <cellStyle name="Separador de milhares 12 2 10 5 5 2 4" xfId="37295"/>
    <cellStyle name="Separador de milhares 12 2 10 5 5 3" xfId="9294"/>
    <cellStyle name="Separador de milhares 12 2 10 5 5 3 2" xfId="25764"/>
    <cellStyle name="Separador de milhares 12 2 10 5 5 3 2 2" xfId="57059"/>
    <cellStyle name="Separador de milhares 12 2 10 5 5 3 3" xfId="40589"/>
    <cellStyle name="Separador de milhares 12 2 10 5 5 4" xfId="19176"/>
    <cellStyle name="Separador de milhares 12 2 10 5 5 4 2" xfId="50471"/>
    <cellStyle name="Separador de milhares 12 2 10 5 5 5" xfId="12588"/>
    <cellStyle name="Separador de milhares 12 2 10 5 5 5 2" xfId="43883"/>
    <cellStyle name="Separador de milhares 12 2 10 5 5 6" xfId="34001"/>
    <cellStyle name="Separador de milhares 12 2 10 5 5 7" xfId="30706"/>
    <cellStyle name="Separador de milhares 12 2 10 5 6" xfId="4353"/>
    <cellStyle name="Separador de milhares 12 2 10 5 6 2" xfId="20823"/>
    <cellStyle name="Separador de milhares 12 2 10 5 6 2 2" xfId="52118"/>
    <cellStyle name="Separador de milhares 12 2 10 5 6 3" xfId="14235"/>
    <cellStyle name="Separador de milhares 12 2 10 5 6 3 2" xfId="45530"/>
    <cellStyle name="Separador de milhares 12 2 10 5 6 4" xfId="35648"/>
    <cellStyle name="Separador de milhares 12 2 10 5 7" xfId="7647"/>
    <cellStyle name="Separador de milhares 12 2 10 5 7 2" xfId="24117"/>
    <cellStyle name="Separador de milhares 12 2 10 5 7 2 2" xfId="55412"/>
    <cellStyle name="Separador de milhares 12 2 10 5 7 3" xfId="38942"/>
    <cellStyle name="Separador de milhares 12 2 10 5 8" xfId="17529"/>
    <cellStyle name="Separador de milhares 12 2 10 5 8 2" xfId="48824"/>
    <cellStyle name="Separador de milhares 12 2 10 5 9" xfId="10941"/>
    <cellStyle name="Separador de milhares 12 2 10 5 9 2" xfId="42236"/>
    <cellStyle name="Separador de milhares 12 2 10 6" xfId="1027"/>
    <cellStyle name="Separador de milhares 12 2 10 6 2" xfId="1028"/>
    <cellStyle name="Separador de milhares 12 2 10 6 2 2" xfId="2713"/>
    <cellStyle name="Separador de milhares 12 2 10 6 2 2 2" xfId="6007"/>
    <cellStyle name="Separador de milhares 12 2 10 6 2 2 2 2" xfId="22477"/>
    <cellStyle name="Separador de milhares 12 2 10 6 2 2 2 2 2" xfId="53772"/>
    <cellStyle name="Separador de milhares 12 2 10 6 2 2 2 3" xfId="15889"/>
    <cellStyle name="Separador de milhares 12 2 10 6 2 2 2 3 2" xfId="47184"/>
    <cellStyle name="Separador de milhares 12 2 10 6 2 2 2 4" xfId="37302"/>
    <cellStyle name="Separador de milhares 12 2 10 6 2 2 3" xfId="9301"/>
    <cellStyle name="Separador de milhares 12 2 10 6 2 2 3 2" xfId="25771"/>
    <cellStyle name="Separador de milhares 12 2 10 6 2 2 3 2 2" xfId="57066"/>
    <cellStyle name="Separador de milhares 12 2 10 6 2 2 3 3" xfId="40596"/>
    <cellStyle name="Separador de milhares 12 2 10 6 2 2 4" xfId="19183"/>
    <cellStyle name="Separador de milhares 12 2 10 6 2 2 4 2" xfId="50478"/>
    <cellStyle name="Separador de milhares 12 2 10 6 2 2 5" xfId="12595"/>
    <cellStyle name="Separador de milhares 12 2 10 6 2 2 5 2" xfId="43890"/>
    <cellStyle name="Separador de milhares 12 2 10 6 2 2 6" xfId="34008"/>
    <cellStyle name="Separador de milhares 12 2 10 6 2 2 7" xfId="30713"/>
    <cellStyle name="Separador de milhares 12 2 10 6 2 3" xfId="4360"/>
    <cellStyle name="Separador de milhares 12 2 10 6 2 3 2" xfId="20830"/>
    <cellStyle name="Separador de milhares 12 2 10 6 2 3 2 2" xfId="52125"/>
    <cellStyle name="Separador de milhares 12 2 10 6 2 3 3" xfId="14242"/>
    <cellStyle name="Separador de milhares 12 2 10 6 2 3 3 2" xfId="45537"/>
    <cellStyle name="Separador de milhares 12 2 10 6 2 3 4" xfId="35655"/>
    <cellStyle name="Separador de milhares 12 2 10 6 2 4" xfId="7654"/>
    <cellStyle name="Separador de milhares 12 2 10 6 2 4 2" xfId="24124"/>
    <cellStyle name="Separador de milhares 12 2 10 6 2 4 2 2" xfId="55419"/>
    <cellStyle name="Separador de milhares 12 2 10 6 2 4 3" xfId="38949"/>
    <cellStyle name="Separador de milhares 12 2 10 6 2 5" xfId="17536"/>
    <cellStyle name="Separador de milhares 12 2 10 6 2 5 2" xfId="48831"/>
    <cellStyle name="Separador de milhares 12 2 10 6 2 6" xfId="10948"/>
    <cellStyle name="Separador de milhares 12 2 10 6 2 6 2" xfId="42243"/>
    <cellStyle name="Separador de milhares 12 2 10 6 2 7" xfId="27419"/>
    <cellStyle name="Separador de milhares 12 2 10 6 2 7 2" xfId="32361"/>
    <cellStyle name="Separador de milhares 12 2 10 6 2 8" xfId="29066"/>
    <cellStyle name="Separador de milhares 12 2 10 6 3" xfId="2712"/>
    <cellStyle name="Separador de milhares 12 2 10 6 3 2" xfId="6006"/>
    <cellStyle name="Separador de milhares 12 2 10 6 3 2 2" xfId="22476"/>
    <cellStyle name="Separador de milhares 12 2 10 6 3 2 2 2" xfId="53771"/>
    <cellStyle name="Separador de milhares 12 2 10 6 3 2 3" xfId="15888"/>
    <cellStyle name="Separador de milhares 12 2 10 6 3 2 3 2" xfId="47183"/>
    <cellStyle name="Separador de milhares 12 2 10 6 3 2 4" xfId="37301"/>
    <cellStyle name="Separador de milhares 12 2 10 6 3 3" xfId="9300"/>
    <cellStyle name="Separador de milhares 12 2 10 6 3 3 2" xfId="25770"/>
    <cellStyle name="Separador de milhares 12 2 10 6 3 3 2 2" xfId="57065"/>
    <cellStyle name="Separador de milhares 12 2 10 6 3 3 3" xfId="40595"/>
    <cellStyle name="Separador de milhares 12 2 10 6 3 4" xfId="19182"/>
    <cellStyle name="Separador de milhares 12 2 10 6 3 4 2" xfId="50477"/>
    <cellStyle name="Separador de milhares 12 2 10 6 3 5" xfId="12594"/>
    <cellStyle name="Separador de milhares 12 2 10 6 3 5 2" xfId="43889"/>
    <cellStyle name="Separador de milhares 12 2 10 6 3 6" xfId="34007"/>
    <cellStyle name="Separador de milhares 12 2 10 6 3 7" xfId="30712"/>
    <cellStyle name="Separador de milhares 12 2 10 6 4" xfId="4359"/>
    <cellStyle name="Separador de milhares 12 2 10 6 4 2" xfId="20829"/>
    <cellStyle name="Separador de milhares 12 2 10 6 4 2 2" xfId="52124"/>
    <cellStyle name="Separador de milhares 12 2 10 6 4 3" xfId="14241"/>
    <cellStyle name="Separador de milhares 12 2 10 6 4 3 2" xfId="45536"/>
    <cellStyle name="Separador de milhares 12 2 10 6 4 4" xfId="35654"/>
    <cellStyle name="Separador de milhares 12 2 10 6 5" xfId="7653"/>
    <cellStyle name="Separador de milhares 12 2 10 6 5 2" xfId="24123"/>
    <cellStyle name="Separador de milhares 12 2 10 6 5 2 2" xfId="55418"/>
    <cellStyle name="Separador de milhares 12 2 10 6 5 3" xfId="38948"/>
    <cellStyle name="Separador de milhares 12 2 10 6 6" xfId="17535"/>
    <cellStyle name="Separador de milhares 12 2 10 6 6 2" xfId="48830"/>
    <cellStyle name="Separador de milhares 12 2 10 6 7" xfId="10947"/>
    <cellStyle name="Separador de milhares 12 2 10 6 7 2" xfId="42242"/>
    <cellStyle name="Separador de milhares 12 2 10 6 8" xfId="27418"/>
    <cellStyle name="Separador de milhares 12 2 10 6 8 2" xfId="32360"/>
    <cellStyle name="Separador de milhares 12 2 10 6 9" xfId="29065"/>
    <cellStyle name="Separador de milhares 12 2 10 7" xfId="1029"/>
    <cellStyle name="Separador de milhares 12 2 10 7 2" xfId="1030"/>
    <cellStyle name="Separador de milhares 12 2 10 7 2 2" xfId="2715"/>
    <cellStyle name="Separador de milhares 12 2 10 7 2 2 2" xfId="6009"/>
    <cellStyle name="Separador de milhares 12 2 10 7 2 2 2 2" xfId="22479"/>
    <cellStyle name="Separador de milhares 12 2 10 7 2 2 2 2 2" xfId="53774"/>
    <cellStyle name="Separador de milhares 12 2 10 7 2 2 2 3" xfId="15891"/>
    <cellStyle name="Separador de milhares 12 2 10 7 2 2 2 3 2" xfId="47186"/>
    <cellStyle name="Separador de milhares 12 2 10 7 2 2 2 4" xfId="37304"/>
    <cellStyle name="Separador de milhares 12 2 10 7 2 2 3" xfId="9303"/>
    <cellStyle name="Separador de milhares 12 2 10 7 2 2 3 2" xfId="25773"/>
    <cellStyle name="Separador de milhares 12 2 10 7 2 2 3 2 2" xfId="57068"/>
    <cellStyle name="Separador de milhares 12 2 10 7 2 2 3 3" xfId="40598"/>
    <cellStyle name="Separador de milhares 12 2 10 7 2 2 4" xfId="19185"/>
    <cellStyle name="Separador de milhares 12 2 10 7 2 2 4 2" xfId="50480"/>
    <cellStyle name="Separador de milhares 12 2 10 7 2 2 5" xfId="12597"/>
    <cellStyle name="Separador de milhares 12 2 10 7 2 2 5 2" xfId="43892"/>
    <cellStyle name="Separador de milhares 12 2 10 7 2 2 6" xfId="34010"/>
    <cellStyle name="Separador de milhares 12 2 10 7 2 2 7" xfId="30715"/>
    <cellStyle name="Separador de milhares 12 2 10 7 2 3" xfId="4362"/>
    <cellStyle name="Separador de milhares 12 2 10 7 2 3 2" xfId="20832"/>
    <cellStyle name="Separador de milhares 12 2 10 7 2 3 2 2" xfId="52127"/>
    <cellStyle name="Separador de milhares 12 2 10 7 2 3 3" xfId="14244"/>
    <cellStyle name="Separador de milhares 12 2 10 7 2 3 3 2" xfId="45539"/>
    <cellStyle name="Separador de milhares 12 2 10 7 2 3 4" xfId="35657"/>
    <cellStyle name="Separador de milhares 12 2 10 7 2 4" xfId="7656"/>
    <cellStyle name="Separador de milhares 12 2 10 7 2 4 2" xfId="24126"/>
    <cellStyle name="Separador de milhares 12 2 10 7 2 4 2 2" xfId="55421"/>
    <cellStyle name="Separador de milhares 12 2 10 7 2 4 3" xfId="38951"/>
    <cellStyle name="Separador de milhares 12 2 10 7 2 5" xfId="17538"/>
    <cellStyle name="Separador de milhares 12 2 10 7 2 5 2" xfId="48833"/>
    <cellStyle name="Separador de milhares 12 2 10 7 2 6" xfId="10950"/>
    <cellStyle name="Separador de milhares 12 2 10 7 2 6 2" xfId="42245"/>
    <cellStyle name="Separador de milhares 12 2 10 7 2 7" xfId="27421"/>
    <cellStyle name="Separador de milhares 12 2 10 7 2 7 2" xfId="32363"/>
    <cellStyle name="Separador de milhares 12 2 10 7 2 8" xfId="29068"/>
    <cellStyle name="Separador de milhares 12 2 10 7 3" xfId="2714"/>
    <cellStyle name="Separador de milhares 12 2 10 7 3 2" xfId="6008"/>
    <cellStyle name="Separador de milhares 12 2 10 7 3 2 2" xfId="22478"/>
    <cellStyle name="Separador de milhares 12 2 10 7 3 2 2 2" xfId="53773"/>
    <cellStyle name="Separador de milhares 12 2 10 7 3 2 3" xfId="15890"/>
    <cellStyle name="Separador de milhares 12 2 10 7 3 2 3 2" xfId="47185"/>
    <cellStyle name="Separador de milhares 12 2 10 7 3 2 4" xfId="37303"/>
    <cellStyle name="Separador de milhares 12 2 10 7 3 3" xfId="9302"/>
    <cellStyle name="Separador de milhares 12 2 10 7 3 3 2" xfId="25772"/>
    <cellStyle name="Separador de milhares 12 2 10 7 3 3 2 2" xfId="57067"/>
    <cellStyle name="Separador de milhares 12 2 10 7 3 3 3" xfId="40597"/>
    <cellStyle name="Separador de milhares 12 2 10 7 3 4" xfId="19184"/>
    <cellStyle name="Separador de milhares 12 2 10 7 3 4 2" xfId="50479"/>
    <cellStyle name="Separador de milhares 12 2 10 7 3 5" xfId="12596"/>
    <cellStyle name="Separador de milhares 12 2 10 7 3 5 2" xfId="43891"/>
    <cellStyle name="Separador de milhares 12 2 10 7 3 6" xfId="34009"/>
    <cellStyle name="Separador de milhares 12 2 10 7 3 7" xfId="30714"/>
    <cellStyle name="Separador de milhares 12 2 10 7 4" xfId="4361"/>
    <cellStyle name="Separador de milhares 12 2 10 7 4 2" xfId="20831"/>
    <cellStyle name="Separador de milhares 12 2 10 7 4 2 2" xfId="52126"/>
    <cellStyle name="Separador de milhares 12 2 10 7 4 3" xfId="14243"/>
    <cellStyle name="Separador de milhares 12 2 10 7 4 3 2" xfId="45538"/>
    <cellStyle name="Separador de milhares 12 2 10 7 4 4" xfId="35656"/>
    <cellStyle name="Separador de milhares 12 2 10 7 5" xfId="7655"/>
    <cellStyle name="Separador de milhares 12 2 10 7 5 2" xfId="24125"/>
    <cellStyle name="Separador de milhares 12 2 10 7 5 2 2" xfId="55420"/>
    <cellStyle name="Separador de milhares 12 2 10 7 5 3" xfId="38950"/>
    <cellStyle name="Separador de milhares 12 2 10 7 6" xfId="17537"/>
    <cellStyle name="Separador de milhares 12 2 10 7 6 2" xfId="48832"/>
    <cellStyle name="Separador de milhares 12 2 10 7 7" xfId="10949"/>
    <cellStyle name="Separador de milhares 12 2 10 7 7 2" xfId="42244"/>
    <cellStyle name="Separador de milhares 12 2 10 7 8" xfId="27420"/>
    <cellStyle name="Separador de milhares 12 2 10 7 8 2" xfId="32362"/>
    <cellStyle name="Separador de milhares 12 2 10 7 9" xfId="29067"/>
    <cellStyle name="Separador de milhares 12 2 10 8" xfId="1031"/>
    <cellStyle name="Separador de milhares 12 2 10 8 2" xfId="2716"/>
    <cellStyle name="Separador de milhares 12 2 10 8 2 2" xfId="6010"/>
    <cellStyle name="Separador de milhares 12 2 10 8 2 2 2" xfId="22480"/>
    <cellStyle name="Separador de milhares 12 2 10 8 2 2 2 2" xfId="53775"/>
    <cellStyle name="Separador de milhares 12 2 10 8 2 2 3" xfId="15892"/>
    <cellStyle name="Separador de milhares 12 2 10 8 2 2 3 2" xfId="47187"/>
    <cellStyle name="Separador de milhares 12 2 10 8 2 2 4" xfId="37305"/>
    <cellStyle name="Separador de milhares 12 2 10 8 2 3" xfId="9304"/>
    <cellStyle name="Separador de milhares 12 2 10 8 2 3 2" xfId="25774"/>
    <cellStyle name="Separador de milhares 12 2 10 8 2 3 2 2" xfId="57069"/>
    <cellStyle name="Separador de milhares 12 2 10 8 2 3 3" xfId="40599"/>
    <cellStyle name="Separador de milhares 12 2 10 8 2 4" xfId="19186"/>
    <cellStyle name="Separador de milhares 12 2 10 8 2 4 2" xfId="50481"/>
    <cellStyle name="Separador de milhares 12 2 10 8 2 5" xfId="12598"/>
    <cellStyle name="Separador de milhares 12 2 10 8 2 5 2" xfId="43893"/>
    <cellStyle name="Separador de milhares 12 2 10 8 2 6" xfId="34011"/>
    <cellStyle name="Separador de milhares 12 2 10 8 2 7" xfId="30716"/>
    <cellStyle name="Separador de milhares 12 2 10 8 3" xfId="4363"/>
    <cellStyle name="Separador de milhares 12 2 10 8 3 2" xfId="20833"/>
    <cellStyle name="Separador de milhares 12 2 10 8 3 2 2" xfId="52128"/>
    <cellStyle name="Separador de milhares 12 2 10 8 3 3" xfId="14245"/>
    <cellStyle name="Separador de milhares 12 2 10 8 3 3 2" xfId="45540"/>
    <cellStyle name="Separador de milhares 12 2 10 8 3 4" xfId="35658"/>
    <cellStyle name="Separador de milhares 12 2 10 8 4" xfId="7657"/>
    <cellStyle name="Separador de milhares 12 2 10 8 4 2" xfId="24127"/>
    <cellStyle name="Separador de milhares 12 2 10 8 4 2 2" xfId="55422"/>
    <cellStyle name="Separador de milhares 12 2 10 8 4 3" xfId="38952"/>
    <cellStyle name="Separador de milhares 12 2 10 8 5" xfId="17539"/>
    <cellStyle name="Separador de milhares 12 2 10 8 5 2" xfId="48834"/>
    <cellStyle name="Separador de milhares 12 2 10 8 6" xfId="10951"/>
    <cellStyle name="Separador de milhares 12 2 10 8 6 2" xfId="42246"/>
    <cellStyle name="Separador de milhares 12 2 10 8 7" xfId="27422"/>
    <cellStyle name="Separador de milhares 12 2 10 8 7 2" xfId="32364"/>
    <cellStyle name="Separador de milhares 12 2 10 8 8" xfId="29069"/>
    <cellStyle name="Separador de milhares 12 2 10 9" xfId="1032"/>
    <cellStyle name="Separador de milhares 12 2 10 9 2" xfId="2717"/>
    <cellStyle name="Separador de milhares 12 2 10 9 2 2" xfId="6011"/>
    <cellStyle name="Separador de milhares 12 2 10 9 2 2 2" xfId="22481"/>
    <cellStyle name="Separador de milhares 12 2 10 9 2 2 2 2" xfId="53776"/>
    <cellStyle name="Separador de milhares 12 2 10 9 2 2 3" xfId="15893"/>
    <cellStyle name="Separador de milhares 12 2 10 9 2 2 3 2" xfId="47188"/>
    <cellStyle name="Separador de milhares 12 2 10 9 2 2 4" xfId="37306"/>
    <cellStyle name="Separador de milhares 12 2 10 9 2 3" xfId="9305"/>
    <cellStyle name="Separador de milhares 12 2 10 9 2 3 2" xfId="25775"/>
    <cellStyle name="Separador de milhares 12 2 10 9 2 3 2 2" xfId="57070"/>
    <cellStyle name="Separador de milhares 12 2 10 9 2 3 3" xfId="40600"/>
    <cellStyle name="Separador de milhares 12 2 10 9 2 4" xfId="19187"/>
    <cellStyle name="Separador de milhares 12 2 10 9 2 4 2" xfId="50482"/>
    <cellStyle name="Separador de milhares 12 2 10 9 2 5" xfId="12599"/>
    <cellStyle name="Separador de milhares 12 2 10 9 2 5 2" xfId="43894"/>
    <cellStyle name="Separador de milhares 12 2 10 9 2 6" xfId="34012"/>
    <cellStyle name="Separador de milhares 12 2 10 9 2 7" xfId="30717"/>
    <cellStyle name="Separador de milhares 12 2 10 9 3" xfId="4364"/>
    <cellStyle name="Separador de milhares 12 2 10 9 3 2" xfId="20834"/>
    <cellStyle name="Separador de milhares 12 2 10 9 3 2 2" xfId="52129"/>
    <cellStyle name="Separador de milhares 12 2 10 9 3 3" xfId="14246"/>
    <cellStyle name="Separador de milhares 12 2 10 9 3 3 2" xfId="45541"/>
    <cellStyle name="Separador de milhares 12 2 10 9 3 4" xfId="35659"/>
    <cellStyle name="Separador de milhares 12 2 10 9 4" xfId="7658"/>
    <cellStyle name="Separador de milhares 12 2 10 9 4 2" xfId="24128"/>
    <cellStyle name="Separador de milhares 12 2 10 9 4 2 2" xfId="55423"/>
    <cellStyle name="Separador de milhares 12 2 10 9 4 3" xfId="38953"/>
    <cellStyle name="Separador de milhares 12 2 10 9 5" xfId="17540"/>
    <cellStyle name="Separador de milhares 12 2 10 9 5 2" xfId="48835"/>
    <cellStyle name="Separador de milhares 12 2 10 9 6" xfId="10952"/>
    <cellStyle name="Separador de milhares 12 2 10 9 6 2" xfId="42247"/>
    <cellStyle name="Separador de milhares 12 2 10 9 7" xfId="27423"/>
    <cellStyle name="Separador de milhares 12 2 10 9 7 2" xfId="32365"/>
    <cellStyle name="Separador de milhares 12 2 10 9 8" xfId="29070"/>
    <cellStyle name="Separador de milhares 12 2 11" xfId="1033"/>
    <cellStyle name="Separador de milhares 12 2 11 2" xfId="1034"/>
    <cellStyle name="Separador de milhares 12 2 11 2 2" xfId="2719"/>
    <cellStyle name="Separador de milhares 12 2 11 2 2 2" xfId="6013"/>
    <cellStyle name="Separador de milhares 12 2 11 2 2 2 2" xfId="22483"/>
    <cellStyle name="Separador de milhares 12 2 11 2 2 2 2 2" xfId="53778"/>
    <cellStyle name="Separador de milhares 12 2 11 2 2 2 3" xfId="15895"/>
    <cellStyle name="Separador de milhares 12 2 11 2 2 2 3 2" xfId="47190"/>
    <cellStyle name="Separador de milhares 12 2 11 2 2 2 4" xfId="37308"/>
    <cellStyle name="Separador de milhares 12 2 11 2 2 3" xfId="9307"/>
    <cellStyle name="Separador de milhares 12 2 11 2 2 3 2" xfId="25777"/>
    <cellStyle name="Separador de milhares 12 2 11 2 2 3 2 2" xfId="57072"/>
    <cellStyle name="Separador de milhares 12 2 11 2 2 3 3" xfId="40602"/>
    <cellStyle name="Separador de milhares 12 2 11 2 2 4" xfId="19189"/>
    <cellStyle name="Separador de milhares 12 2 11 2 2 4 2" xfId="50484"/>
    <cellStyle name="Separador de milhares 12 2 11 2 2 5" xfId="12601"/>
    <cellStyle name="Separador de milhares 12 2 11 2 2 5 2" xfId="43896"/>
    <cellStyle name="Separador de milhares 12 2 11 2 2 6" xfId="34014"/>
    <cellStyle name="Separador de milhares 12 2 11 2 2 7" xfId="30719"/>
    <cellStyle name="Separador de milhares 12 2 11 2 3" xfId="4366"/>
    <cellStyle name="Separador de milhares 12 2 11 2 3 2" xfId="20836"/>
    <cellStyle name="Separador de milhares 12 2 11 2 3 2 2" xfId="52131"/>
    <cellStyle name="Separador de milhares 12 2 11 2 3 3" xfId="14248"/>
    <cellStyle name="Separador de milhares 12 2 11 2 3 3 2" xfId="45543"/>
    <cellStyle name="Separador de milhares 12 2 11 2 3 4" xfId="35661"/>
    <cellStyle name="Separador de milhares 12 2 11 2 4" xfId="7660"/>
    <cellStyle name="Separador de milhares 12 2 11 2 4 2" xfId="24130"/>
    <cellStyle name="Separador de milhares 12 2 11 2 4 2 2" xfId="55425"/>
    <cellStyle name="Separador de milhares 12 2 11 2 4 3" xfId="38955"/>
    <cellStyle name="Separador de milhares 12 2 11 2 5" xfId="17542"/>
    <cellStyle name="Separador de milhares 12 2 11 2 5 2" xfId="48837"/>
    <cellStyle name="Separador de milhares 12 2 11 2 6" xfId="10954"/>
    <cellStyle name="Separador de milhares 12 2 11 2 6 2" xfId="42249"/>
    <cellStyle name="Separador de milhares 12 2 11 2 7" xfId="27425"/>
    <cellStyle name="Separador de milhares 12 2 11 2 7 2" xfId="32367"/>
    <cellStyle name="Separador de milhares 12 2 11 2 8" xfId="29072"/>
    <cellStyle name="Separador de milhares 12 2 11 3" xfId="2718"/>
    <cellStyle name="Separador de milhares 12 2 11 3 2" xfId="6012"/>
    <cellStyle name="Separador de milhares 12 2 11 3 2 2" xfId="22482"/>
    <cellStyle name="Separador de milhares 12 2 11 3 2 2 2" xfId="53777"/>
    <cellStyle name="Separador de milhares 12 2 11 3 2 3" xfId="15894"/>
    <cellStyle name="Separador de milhares 12 2 11 3 2 3 2" xfId="47189"/>
    <cellStyle name="Separador de milhares 12 2 11 3 2 4" xfId="37307"/>
    <cellStyle name="Separador de milhares 12 2 11 3 3" xfId="9306"/>
    <cellStyle name="Separador de milhares 12 2 11 3 3 2" xfId="25776"/>
    <cellStyle name="Separador de milhares 12 2 11 3 3 2 2" xfId="57071"/>
    <cellStyle name="Separador de milhares 12 2 11 3 3 3" xfId="40601"/>
    <cellStyle name="Separador de milhares 12 2 11 3 4" xfId="19188"/>
    <cellStyle name="Separador de milhares 12 2 11 3 4 2" xfId="50483"/>
    <cellStyle name="Separador de milhares 12 2 11 3 5" xfId="12600"/>
    <cellStyle name="Separador de milhares 12 2 11 3 5 2" xfId="43895"/>
    <cellStyle name="Separador de milhares 12 2 11 3 6" xfId="34013"/>
    <cellStyle name="Separador de milhares 12 2 11 3 7" xfId="30718"/>
    <cellStyle name="Separador de milhares 12 2 11 4" xfId="4365"/>
    <cellStyle name="Separador de milhares 12 2 11 4 2" xfId="20835"/>
    <cellStyle name="Separador de milhares 12 2 11 4 2 2" xfId="52130"/>
    <cellStyle name="Separador de milhares 12 2 11 4 3" xfId="14247"/>
    <cellStyle name="Separador de milhares 12 2 11 4 3 2" xfId="45542"/>
    <cellStyle name="Separador de milhares 12 2 11 4 4" xfId="35660"/>
    <cellStyle name="Separador de milhares 12 2 11 5" xfId="7659"/>
    <cellStyle name="Separador de milhares 12 2 11 5 2" xfId="24129"/>
    <cellStyle name="Separador de milhares 12 2 11 5 2 2" xfId="55424"/>
    <cellStyle name="Separador de milhares 12 2 11 5 3" xfId="38954"/>
    <cellStyle name="Separador de milhares 12 2 11 6" xfId="17541"/>
    <cellStyle name="Separador de milhares 12 2 11 6 2" xfId="48836"/>
    <cellStyle name="Separador de milhares 12 2 11 7" xfId="10953"/>
    <cellStyle name="Separador de milhares 12 2 11 7 2" xfId="42248"/>
    <cellStyle name="Separador de milhares 12 2 11 8" xfId="27424"/>
    <cellStyle name="Separador de milhares 12 2 11 8 2" xfId="32366"/>
    <cellStyle name="Separador de milhares 12 2 11 9" xfId="29071"/>
    <cellStyle name="Separador de milhares 12 2 12" xfId="1035"/>
    <cellStyle name="Separador de milhares 12 2 12 2" xfId="2720"/>
    <cellStyle name="Separador de milhares 12 2 12 2 2" xfId="6014"/>
    <cellStyle name="Separador de milhares 12 2 12 2 2 2" xfId="22484"/>
    <cellStyle name="Separador de milhares 12 2 12 2 2 2 2" xfId="53779"/>
    <cellStyle name="Separador de milhares 12 2 12 2 2 3" xfId="15896"/>
    <cellStyle name="Separador de milhares 12 2 12 2 2 3 2" xfId="47191"/>
    <cellStyle name="Separador de milhares 12 2 12 2 2 4" xfId="37309"/>
    <cellStyle name="Separador de milhares 12 2 12 2 3" xfId="9308"/>
    <cellStyle name="Separador de milhares 12 2 12 2 3 2" xfId="25778"/>
    <cellStyle name="Separador de milhares 12 2 12 2 3 2 2" xfId="57073"/>
    <cellStyle name="Separador de milhares 12 2 12 2 3 3" xfId="40603"/>
    <cellStyle name="Separador de milhares 12 2 12 2 4" xfId="19190"/>
    <cellStyle name="Separador de milhares 12 2 12 2 4 2" xfId="50485"/>
    <cellStyle name="Separador de milhares 12 2 12 2 5" xfId="12602"/>
    <cellStyle name="Separador de milhares 12 2 12 2 5 2" xfId="43897"/>
    <cellStyle name="Separador de milhares 12 2 12 2 6" xfId="34015"/>
    <cellStyle name="Separador de milhares 12 2 12 2 7" xfId="30720"/>
    <cellStyle name="Separador de milhares 12 2 12 3" xfId="4367"/>
    <cellStyle name="Separador de milhares 12 2 12 3 2" xfId="20837"/>
    <cellStyle name="Separador de milhares 12 2 12 3 2 2" xfId="52132"/>
    <cellStyle name="Separador de milhares 12 2 12 3 3" xfId="14249"/>
    <cellStyle name="Separador de milhares 12 2 12 3 3 2" xfId="45544"/>
    <cellStyle name="Separador de milhares 12 2 12 3 4" xfId="35662"/>
    <cellStyle name="Separador de milhares 12 2 12 4" xfId="7661"/>
    <cellStyle name="Separador de milhares 12 2 12 4 2" xfId="24131"/>
    <cellStyle name="Separador de milhares 12 2 12 4 2 2" xfId="55426"/>
    <cellStyle name="Separador de milhares 12 2 12 4 3" xfId="38956"/>
    <cellStyle name="Separador de milhares 12 2 12 5" xfId="17543"/>
    <cellStyle name="Separador de milhares 12 2 12 5 2" xfId="48838"/>
    <cellStyle name="Separador de milhares 12 2 12 6" xfId="10955"/>
    <cellStyle name="Separador de milhares 12 2 12 6 2" xfId="42250"/>
    <cellStyle name="Separador de milhares 12 2 12 7" xfId="27426"/>
    <cellStyle name="Separador de milhares 12 2 12 7 2" xfId="32368"/>
    <cellStyle name="Separador de milhares 12 2 12 8" xfId="29073"/>
    <cellStyle name="Separador de milhares 12 2 13" xfId="1036"/>
    <cellStyle name="Separador de milhares 12 2 13 2" xfId="2721"/>
    <cellStyle name="Separador de milhares 12 2 13 2 2" xfId="6015"/>
    <cellStyle name="Separador de milhares 12 2 13 2 2 2" xfId="22485"/>
    <cellStyle name="Separador de milhares 12 2 13 2 2 2 2" xfId="53780"/>
    <cellStyle name="Separador de milhares 12 2 13 2 2 3" xfId="15897"/>
    <cellStyle name="Separador de milhares 12 2 13 2 2 3 2" xfId="47192"/>
    <cellStyle name="Separador de milhares 12 2 13 2 2 4" xfId="37310"/>
    <cellStyle name="Separador de milhares 12 2 13 2 3" xfId="9309"/>
    <cellStyle name="Separador de milhares 12 2 13 2 3 2" xfId="25779"/>
    <cellStyle name="Separador de milhares 12 2 13 2 3 2 2" xfId="57074"/>
    <cellStyle name="Separador de milhares 12 2 13 2 3 3" xfId="40604"/>
    <cellStyle name="Separador de milhares 12 2 13 2 4" xfId="19191"/>
    <cellStyle name="Separador de milhares 12 2 13 2 4 2" xfId="50486"/>
    <cellStyle name="Separador de milhares 12 2 13 2 5" xfId="12603"/>
    <cellStyle name="Separador de milhares 12 2 13 2 5 2" xfId="43898"/>
    <cellStyle name="Separador de milhares 12 2 13 2 6" xfId="34016"/>
    <cellStyle name="Separador de milhares 12 2 13 2 7" xfId="30721"/>
    <cellStyle name="Separador de milhares 12 2 13 3" xfId="4368"/>
    <cellStyle name="Separador de milhares 12 2 13 3 2" xfId="20838"/>
    <cellStyle name="Separador de milhares 12 2 13 3 2 2" xfId="52133"/>
    <cellStyle name="Separador de milhares 12 2 13 3 3" xfId="14250"/>
    <cellStyle name="Separador de milhares 12 2 13 3 3 2" xfId="45545"/>
    <cellStyle name="Separador de milhares 12 2 13 3 4" xfId="35663"/>
    <cellStyle name="Separador de milhares 12 2 13 4" xfId="7662"/>
    <cellStyle name="Separador de milhares 12 2 13 4 2" xfId="24132"/>
    <cellStyle name="Separador de milhares 12 2 13 4 2 2" xfId="55427"/>
    <cellStyle name="Separador de milhares 12 2 13 4 3" xfId="38957"/>
    <cellStyle name="Separador de milhares 12 2 13 5" xfId="17544"/>
    <cellStyle name="Separador de milhares 12 2 13 5 2" xfId="48839"/>
    <cellStyle name="Separador de milhares 12 2 13 6" xfId="10956"/>
    <cellStyle name="Separador de milhares 12 2 13 6 2" xfId="42251"/>
    <cellStyle name="Separador de milhares 12 2 13 7" xfId="27427"/>
    <cellStyle name="Separador de milhares 12 2 13 7 2" xfId="32369"/>
    <cellStyle name="Separador de milhares 12 2 13 8" xfId="29074"/>
    <cellStyle name="Separador de milhares 12 2 14" xfId="2670"/>
    <cellStyle name="Separador de milhares 12 2 14 2" xfId="5964"/>
    <cellStyle name="Separador de milhares 12 2 14 2 2" xfId="22434"/>
    <cellStyle name="Separador de milhares 12 2 14 2 2 2" xfId="53729"/>
    <cellStyle name="Separador de milhares 12 2 14 2 3" xfId="15846"/>
    <cellStyle name="Separador de milhares 12 2 14 2 3 2" xfId="47141"/>
    <cellStyle name="Separador de milhares 12 2 14 2 4" xfId="37259"/>
    <cellStyle name="Separador de milhares 12 2 14 3" xfId="9258"/>
    <cellStyle name="Separador de milhares 12 2 14 3 2" xfId="25728"/>
    <cellStyle name="Separador de milhares 12 2 14 3 2 2" xfId="57023"/>
    <cellStyle name="Separador de milhares 12 2 14 3 3" xfId="40553"/>
    <cellStyle name="Separador de milhares 12 2 14 4" xfId="19140"/>
    <cellStyle name="Separador de milhares 12 2 14 4 2" xfId="50435"/>
    <cellStyle name="Separador de milhares 12 2 14 5" xfId="12552"/>
    <cellStyle name="Separador de milhares 12 2 14 5 2" xfId="43847"/>
    <cellStyle name="Separador de milhares 12 2 14 6" xfId="33965"/>
    <cellStyle name="Separador de milhares 12 2 14 7" xfId="30670"/>
    <cellStyle name="Separador de milhares 12 2 15" xfId="4317"/>
    <cellStyle name="Separador de milhares 12 2 15 2" xfId="20787"/>
    <cellStyle name="Separador de milhares 12 2 15 2 2" xfId="52082"/>
    <cellStyle name="Separador de milhares 12 2 15 3" xfId="14199"/>
    <cellStyle name="Separador de milhares 12 2 15 3 2" xfId="45494"/>
    <cellStyle name="Separador de milhares 12 2 15 4" xfId="35612"/>
    <cellStyle name="Separador de milhares 12 2 16" xfId="7611"/>
    <cellStyle name="Separador de milhares 12 2 16 2" xfId="24081"/>
    <cellStyle name="Separador de milhares 12 2 16 2 2" xfId="55376"/>
    <cellStyle name="Separador de milhares 12 2 16 3" xfId="38906"/>
    <cellStyle name="Separador de milhares 12 2 17" xfId="17493"/>
    <cellStyle name="Separador de milhares 12 2 17 2" xfId="48788"/>
    <cellStyle name="Separador de milhares 12 2 18" xfId="10905"/>
    <cellStyle name="Separador de milhares 12 2 18 2" xfId="42200"/>
    <cellStyle name="Separador de milhares 12 2 19" xfId="27376"/>
    <cellStyle name="Separador de milhares 12 2 19 2" xfId="32318"/>
    <cellStyle name="Separador de milhares 12 2 2" xfId="1037"/>
    <cellStyle name="Separador de milhares 12 2 2 2" xfId="1038"/>
    <cellStyle name="Separador de milhares 12 2 2 2 10" xfId="4369"/>
    <cellStyle name="Separador de milhares 12 2 2 2 10 2" xfId="20839"/>
    <cellStyle name="Separador de milhares 12 2 2 2 10 2 2" xfId="52134"/>
    <cellStyle name="Separador de milhares 12 2 2 2 10 3" xfId="14251"/>
    <cellStyle name="Separador de milhares 12 2 2 2 10 3 2" xfId="45546"/>
    <cellStyle name="Separador de milhares 12 2 2 2 10 4" xfId="35664"/>
    <cellStyle name="Separador de milhares 12 2 2 2 11" xfId="7663"/>
    <cellStyle name="Separador de milhares 12 2 2 2 11 2" xfId="24133"/>
    <cellStyle name="Separador de milhares 12 2 2 2 11 2 2" xfId="55428"/>
    <cellStyle name="Separador de milhares 12 2 2 2 11 3" xfId="38958"/>
    <cellStyle name="Separador de milhares 12 2 2 2 12" xfId="17545"/>
    <cellStyle name="Separador de milhares 12 2 2 2 12 2" xfId="48840"/>
    <cellStyle name="Separador de milhares 12 2 2 2 13" xfId="10957"/>
    <cellStyle name="Separador de milhares 12 2 2 2 13 2" xfId="42252"/>
    <cellStyle name="Separador de milhares 12 2 2 2 14" xfId="27428"/>
    <cellStyle name="Separador de milhares 12 2 2 2 14 2" xfId="32370"/>
    <cellStyle name="Separador de milhares 12 2 2 2 15" xfId="29075"/>
    <cellStyle name="Separador de milhares 12 2 2 2 2" xfId="1039"/>
    <cellStyle name="Separador de milhares 12 2 2 2 2 10" xfId="7664"/>
    <cellStyle name="Separador de milhares 12 2 2 2 2 10 2" xfId="24134"/>
    <cellStyle name="Separador de milhares 12 2 2 2 2 10 2 2" xfId="55429"/>
    <cellStyle name="Separador de milhares 12 2 2 2 2 10 3" xfId="38959"/>
    <cellStyle name="Separador de milhares 12 2 2 2 2 11" xfId="17546"/>
    <cellStyle name="Separador de milhares 12 2 2 2 2 11 2" xfId="48841"/>
    <cellStyle name="Separador de milhares 12 2 2 2 2 12" xfId="10958"/>
    <cellStyle name="Separador de milhares 12 2 2 2 2 12 2" xfId="42253"/>
    <cellStyle name="Separador de milhares 12 2 2 2 2 13" xfId="27429"/>
    <cellStyle name="Separador de milhares 12 2 2 2 2 13 2" xfId="32371"/>
    <cellStyle name="Separador de milhares 12 2 2 2 2 14" xfId="29076"/>
    <cellStyle name="Separador de milhares 12 2 2 2 2 2" xfId="1040"/>
    <cellStyle name="Separador de milhares 12 2 2 2 2 2 10" xfId="10959"/>
    <cellStyle name="Separador de milhares 12 2 2 2 2 2 10 2" xfId="42254"/>
    <cellStyle name="Separador de milhares 12 2 2 2 2 2 11" xfId="27430"/>
    <cellStyle name="Separador de milhares 12 2 2 2 2 2 11 2" xfId="32372"/>
    <cellStyle name="Separador de milhares 12 2 2 2 2 2 12" xfId="29077"/>
    <cellStyle name="Separador de milhares 12 2 2 2 2 2 2" xfId="1041"/>
    <cellStyle name="Separador de milhares 12 2 2 2 2 2 2 2" xfId="1042"/>
    <cellStyle name="Separador de milhares 12 2 2 2 2 2 2 2 2" xfId="2726"/>
    <cellStyle name="Separador de milhares 12 2 2 2 2 2 2 2 2 2" xfId="6020"/>
    <cellStyle name="Separador de milhares 12 2 2 2 2 2 2 2 2 2 2" xfId="22490"/>
    <cellStyle name="Separador de milhares 12 2 2 2 2 2 2 2 2 2 2 2" xfId="53785"/>
    <cellStyle name="Separador de milhares 12 2 2 2 2 2 2 2 2 2 3" xfId="15902"/>
    <cellStyle name="Separador de milhares 12 2 2 2 2 2 2 2 2 2 3 2" xfId="47197"/>
    <cellStyle name="Separador de milhares 12 2 2 2 2 2 2 2 2 2 4" xfId="37315"/>
    <cellStyle name="Separador de milhares 12 2 2 2 2 2 2 2 2 3" xfId="9314"/>
    <cellStyle name="Separador de milhares 12 2 2 2 2 2 2 2 2 3 2" xfId="25784"/>
    <cellStyle name="Separador de milhares 12 2 2 2 2 2 2 2 2 3 2 2" xfId="57079"/>
    <cellStyle name="Separador de milhares 12 2 2 2 2 2 2 2 2 3 3" xfId="40609"/>
    <cellStyle name="Separador de milhares 12 2 2 2 2 2 2 2 2 4" xfId="19196"/>
    <cellStyle name="Separador de milhares 12 2 2 2 2 2 2 2 2 4 2" xfId="50491"/>
    <cellStyle name="Separador de milhares 12 2 2 2 2 2 2 2 2 5" xfId="12608"/>
    <cellStyle name="Separador de milhares 12 2 2 2 2 2 2 2 2 5 2" xfId="43903"/>
    <cellStyle name="Separador de milhares 12 2 2 2 2 2 2 2 2 6" xfId="34021"/>
    <cellStyle name="Separador de milhares 12 2 2 2 2 2 2 2 2 7" xfId="30726"/>
    <cellStyle name="Separador de milhares 12 2 2 2 2 2 2 2 3" xfId="4373"/>
    <cellStyle name="Separador de milhares 12 2 2 2 2 2 2 2 3 2" xfId="20843"/>
    <cellStyle name="Separador de milhares 12 2 2 2 2 2 2 2 3 2 2" xfId="52138"/>
    <cellStyle name="Separador de milhares 12 2 2 2 2 2 2 2 3 3" xfId="14255"/>
    <cellStyle name="Separador de milhares 12 2 2 2 2 2 2 2 3 3 2" xfId="45550"/>
    <cellStyle name="Separador de milhares 12 2 2 2 2 2 2 2 3 4" xfId="35668"/>
    <cellStyle name="Separador de milhares 12 2 2 2 2 2 2 2 4" xfId="7667"/>
    <cellStyle name="Separador de milhares 12 2 2 2 2 2 2 2 4 2" xfId="24137"/>
    <cellStyle name="Separador de milhares 12 2 2 2 2 2 2 2 4 2 2" xfId="55432"/>
    <cellStyle name="Separador de milhares 12 2 2 2 2 2 2 2 4 3" xfId="38962"/>
    <cellStyle name="Separador de milhares 12 2 2 2 2 2 2 2 5" xfId="17549"/>
    <cellStyle name="Separador de milhares 12 2 2 2 2 2 2 2 5 2" xfId="48844"/>
    <cellStyle name="Separador de milhares 12 2 2 2 2 2 2 2 6" xfId="10961"/>
    <cellStyle name="Separador de milhares 12 2 2 2 2 2 2 2 6 2" xfId="42256"/>
    <cellStyle name="Separador de milhares 12 2 2 2 2 2 2 2 7" xfId="27432"/>
    <cellStyle name="Separador de milhares 12 2 2 2 2 2 2 2 7 2" xfId="32374"/>
    <cellStyle name="Separador de milhares 12 2 2 2 2 2 2 2 8" xfId="29079"/>
    <cellStyle name="Separador de milhares 12 2 2 2 2 2 2 3" xfId="2725"/>
    <cellStyle name="Separador de milhares 12 2 2 2 2 2 2 3 2" xfId="6019"/>
    <cellStyle name="Separador de milhares 12 2 2 2 2 2 2 3 2 2" xfId="22489"/>
    <cellStyle name="Separador de milhares 12 2 2 2 2 2 2 3 2 2 2" xfId="53784"/>
    <cellStyle name="Separador de milhares 12 2 2 2 2 2 2 3 2 3" xfId="15901"/>
    <cellStyle name="Separador de milhares 12 2 2 2 2 2 2 3 2 3 2" xfId="47196"/>
    <cellStyle name="Separador de milhares 12 2 2 2 2 2 2 3 2 4" xfId="37314"/>
    <cellStyle name="Separador de milhares 12 2 2 2 2 2 2 3 3" xfId="9313"/>
    <cellStyle name="Separador de milhares 12 2 2 2 2 2 2 3 3 2" xfId="25783"/>
    <cellStyle name="Separador de milhares 12 2 2 2 2 2 2 3 3 2 2" xfId="57078"/>
    <cellStyle name="Separador de milhares 12 2 2 2 2 2 2 3 3 3" xfId="40608"/>
    <cellStyle name="Separador de milhares 12 2 2 2 2 2 2 3 4" xfId="19195"/>
    <cellStyle name="Separador de milhares 12 2 2 2 2 2 2 3 4 2" xfId="50490"/>
    <cellStyle name="Separador de milhares 12 2 2 2 2 2 2 3 5" xfId="12607"/>
    <cellStyle name="Separador de milhares 12 2 2 2 2 2 2 3 5 2" xfId="43902"/>
    <cellStyle name="Separador de milhares 12 2 2 2 2 2 2 3 6" xfId="34020"/>
    <cellStyle name="Separador de milhares 12 2 2 2 2 2 2 3 7" xfId="30725"/>
    <cellStyle name="Separador de milhares 12 2 2 2 2 2 2 4" xfId="4372"/>
    <cellStyle name="Separador de milhares 12 2 2 2 2 2 2 4 2" xfId="20842"/>
    <cellStyle name="Separador de milhares 12 2 2 2 2 2 2 4 2 2" xfId="52137"/>
    <cellStyle name="Separador de milhares 12 2 2 2 2 2 2 4 3" xfId="14254"/>
    <cellStyle name="Separador de milhares 12 2 2 2 2 2 2 4 3 2" xfId="45549"/>
    <cellStyle name="Separador de milhares 12 2 2 2 2 2 2 4 4" xfId="35667"/>
    <cellStyle name="Separador de milhares 12 2 2 2 2 2 2 5" xfId="7666"/>
    <cellStyle name="Separador de milhares 12 2 2 2 2 2 2 5 2" xfId="24136"/>
    <cellStyle name="Separador de milhares 12 2 2 2 2 2 2 5 2 2" xfId="55431"/>
    <cellStyle name="Separador de milhares 12 2 2 2 2 2 2 5 3" xfId="38961"/>
    <cellStyle name="Separador de milhares 12 2 2 2 2 2 2 6" xfId="17548"/>
    <cellStyle name="Separador de milhares 12 2 2 2 2 2 2 6 2" xfId="48843"/>
    <cellStyle name="Separador de milhares 12 2 2 2 2 2 2 7" xfId="10960"/>
    <cellStyle name="Separador de milhares 12 2 2 2 2 2 2 7 2" xfId="42255"/>
    <cellStyle name="Separador de milhares 12 2 2 2 2 2 2 8" xfId="27431"/>
    <cellStyle name="Separador de milhares 12 2 2 2 2 2 2 8 2" xfId="32373"/>
    <cellStyle name="Separador de milhares 12 2 2 2 2 2 2 9" xfId="29078"/>
    <cellStyle name="Separador de milhares 12 2 2 2 2 2 3" xfId="1043"/>
    <cellStyle name="Separador de milhares 12 2 2 2 2 2 3 2" xfId="1044"/>
    <cellStyle name="Separador de milhares 12 2 2 2 2 2 3 2 2" xfId="2728"/>
    <cellStyle name="Separador de milhares 12 2 2 2 2 2 3 2 2 2" xfId="6022"/>
    <cellStyle name="Separador de milhares 12 2 2 2 2 2 3 2 2 2 2" xfId="22492"/>
    <cellStyle name="Separador de milhares 12 2 2 2 2 2 3 2 2 2 2 2" xfId="53787"/>
    <cellStyle name="Separador de milhares 12 2 2 2 2 2 3 2 2 2 3" xfId="15904"/>
    <cellStyle name="Separador de milhares 12 2 2 2 2 2 3 2 2 2 3 2" xfId="47199"/>
    <cellStyle name="Separador de milhares 12 2 2 2 2 2 3 2 2 2 4" xfId="37317"/>
    <cellStyle name="Separador de milhares 12 2 2 2 2 2 3 2 2 3" xfId="9316"/>
    <cellStyle name="Separador de milhares 12 2 2 2 2 2 3 2 2 3 2" xfId="25786"/>
    <cellStyle name="Separador de milhares 12 2 2 2 2 2 3 2 2 3 2 2" xfId="57081"/>
    <cellStyle name="Separador de milhares 12 2 2 2 2 2 3 2 2 3 3" xfId="40611"/>
    <cellStyle name="Separador de milhares 12 2 2 2 2 2 3 2 2 4" xfId="19198"/>
    <cellStyle name="Separador de milhares 12 2 2 2 2 2 3 2 2 4 2" xfId="50493"/>
    <cellStyle name="Separador de milhares 12 2 2 2 2 2 3 2 2 5" xfId="12610"/>
    <cellStyle name="Separador de milhares 12 2 2 2 2 2 3 2 2 5 2" xfId="43905"/>
    <cellStyle name="Separador de milhares 12 2 2 2 2 2 3 2 2 6" xfId="34023"/>
    <cellStyle name="Separador de milhares 12 2 2 2 2 2 3 2 2 7" xfId="30728"/>
    <cellStyle name="Separador de milhares 12 2 2 2 2 2 3 2 3" xfId="4375"/>
    <cellStyle name="Separador de milhares 12 2 2 2 2 2 3 2 3 2" xfId="20845"/>
    <cellStyle name="Separador de milhares 12 2 2 2 2 2 3 2 3 2 2" xfId="52140"/>
    <cellStyle name="Separador de milhares 12 2 2 2 2 2 3 2 3 3" xfId="14257"/>
    <cellStyle name="Separador de milhares 12 2 2 2 2 2 3 2 3 3 2" xfId="45552"/>
    <cellStyle name="Separador de milhares 12 2 2 2 2 2 3 2 3 4" xfId="35670"/>
    <cellStyle name="Separador de milhares 12 2 2 2 2 2 3 2 4" xfId="7669"/>
    <cellStyle name="Separador de milhares 12 2 2 2 2 2 3 2 4 2" xfId="24139"/>
    <cellStyle name="Separador de milhares 12 2 2 2 2 2 3 2 4 2 2" xfId="55434"/>
    <cellStyle name="Separador de milhares 12 2 2 2 2 2 3 2 4 3" xfId="38964"/>
    <cellStyle name="Separador de milhares 12 2 2 2 2 2 3 2 5" xfId="17551"/>
    <cellStyle name="Separador de milhares 12 2 2 2 2 2 3 2 5 2" xfId="48846"/>
    <cellStyle name="Separador de milhares 12 2 2 2 2 2 3 2 6" xfId="10963"/>
    <cellStyle name="Separador de milhares 12 2 2 2 2 2 3 2 6 2" xfId="42258"/>
    <cellStyle name="Separador de milhares 12 2 2 2 2 2 3 2 7" xfId="27434"/>
    <cellStyle name="Separador de milhares 12 2 2 2 2 2 3 2 7 2" xfId="32376"/>
    <cellStyle name="Separador de milhares 12 2 2 2 2 2 3 2 8" xfId="29081"/>
    <cellStyle name="Separador de milhares 12 2 2 2 2 2 3 3" xfId="2727"/>
    <cellStyle name="Separador de milhares 12 2 2 2 2 2 3 3 2" xfId="6021"/>
    <cellStyle name="Separador de milhares 12 2 2 2 2 2 3 3 2 2" xfId="22491"/>
    <cellStyle name="Separador de milhares 12 2 2 2 2 2 3 3 2 2 2" xfId="53786"/>
    <cellStyle name="Separador de milhares 12 2 2 2 2 2 3 3 2 3" xfId="15903"/>
    <cellStyle name="Separador de milhares 12 2 2 2 2 2 3 3 2 3 2" xfId="47198"/>
    <cellStyle name="Separador de milhares 12 2 2 2 2 2 3 3 2 4" xfId="37316"/>
    <cellStyle name="Separador de milhares 12 2 2 2 2 2 3 3 3" xfId="9315"/>
    <cellStyle name="Separador de milhares 12 2 2 2 2 2 3 3 3 2" xfId="25785"/>
    <cellStyle name="Separador de milhares 12 2 2 2 2 2 3 3 3 2 2" xfId="57080"/>
    <cellStyle name="Separador de milhares 12 2 2 2 2 2 3 3 3 3" xfId="40610"/>
    <cellStyle name="Separador de milhares 12 2 2 2 2 2 3 3 4" xfId="19197"/>
    <cellStyle name="Separador de milhares 12 2 2 2 2 2 3 3 4 2" xfId="50492"/>
    <cellStyle name="Separador de milhares 12 2 2 2 2 2 3 3 5" xfId="12609"/>
    <cellStyle name="Separador de milhares 12 2 2 2 2 2 3 3 5 2" xfId="43904"/>
    <cellStyle name="Separador de milhares 12 2 2 2 2 2 3 3 6" xfId="34022"/>
    <cellStyle name="Separador de milhares 12 2 2 2 2 2 3 3 7" xfId="30727"/>
    <cellStyle name="Separador de milhares 12 2 2 2 2 2 3 4" xfId="4374"/>
    <cellStyle name="Separador de milhares 12 2 2 2 2 2 3 4 2" xfId="20844"/>
    <cellStyle name="Separador de milhares 12 2 2 2 2 2 3 4 2 2" xfId="52139"/>
    <cellStyle name="Separador de milhares 12 2 2 2 2 2 3 4 3" xfId="14256"/>
    <cellStyle name="Separador de milhares 12 2 2 2 2 2 3 4 3 2" xfId="45551"/>
    <cellStyle name="Separador de milhares 12 2 2 2 2 2 3 4 4" xfId="35669"/>
    <cellStyle name="Separador de milhares 12 2 2 2 2 2 3 5" xfId="7668"/>
    <cellStyle name="Separador de milhares 12 2 2 2 2 2 3 5 2" xfId="24138"/>
    <cellStyle name="Separador de milhares 12 2 2 2 2 2 3 5 2 2" xfId="55433"/>
    <cellStyle name="Separador de milhares 12 2 2 2 2 2 3 5 3" xfId="38963"/>
    <cellStyle name="Separador de milhares 12 2 2 2 2 2 3 6" xfId="17550"/>
    <cellStyle name="Separador de milhares 12 2 2 2 2 2 3 6 2" xfId="48845"/>
    <cellStyle name="Separador de milhares 12 2 2 2 2 2 3 7" xfId="10962"/>
    <cellStyle name="Separador de milhares 12 2 2 2 2 2 3 7 2" xfId="42257"/>
    <cellStyle name="Separador de milhares 12 2 2 2 2 2 3 8" xfId="27433"/>
    <cellStyle name="Separador de milhares 12 2 2 2 2 2 3 8 2" xfId="32375"/>
    <cellStyle name="Separador de milhares 12 2 2 2 2 2 3 9" xfId="29080"/>
    <cellStyle name="Separador de milhares 12 2 2 2 2 2 4" xfId="1045"/>
    <cellStyle name="Separador de milhares 12 2 2 2 2 2 4 2" xfId="2729"/>
    <cellStyle name="Separador de milhares 12 2 2 2 2 2 4 2 2" xfId="6023"/>
    <cellStyle name="Separador de milhares 12 2 2 2 2 2 4 2 2 2" xfId="22493"/>
    <cellStyle name="Separador de milhares 12 2 2 2 2 2 4 2 2 2 2" xfId="53788"/>
    <cellStyle name="Separador de milhares 12 2 2 2 2 2 4 2 2 3" xfId="15905"/>
    <cellStyle name="Separador de milhares 12 2 2 2 2 2 4 2 2 3 2" xfId="47200"/>
    <cellStyle name="Separador de milhares 12 2 2 2 2 2 4 2 2 4" xfId="37318"/>
    <cellStyle name="Separador de milhares 12 2 2 2 2 2 4 2 3" xfId="9317"/>
    <cellStyle name="Separador de milhares 12 2 2 2 2 2 4 2 3 2" xfId="25787"/>
    <cellStyle name="Separador de milhares 12 2 2 2 2 2 4 2 3 2 2" xfId="57082"/>
    <cellStyle name="Separador de milhares 12 2 2 2 2 2 4 2 3 3" xfId="40612"/>
    <cellStyle name="Separador de milhares 12 2 2 2 2 2 4 2 4" xfId="19199"/>
    <cellStyle name="Separador de milhares 12 2 2 2 2 2 4 2 4 2" xfId="50494"/>
    <cellStyle name="Separador de milhares 12 2 2 2 2 2 4 2 5" xfId="12611"/>
    <cellStyle name="Separador de milhares 12 2 2 2 2 2 4 2 5 2" xfId="43906"/>
    <cellStyle name="Separador de milhares 12 2 2 2 2 2 4 2 6" xfId="34024"/>
    <cellStyle name="Separador de milhares 12 2 2 2 2 2 4 2 7" xfId="30729"/>
    <cellStyle name="Separador de milhares 12 2 2 2 2 2 4 3" xfId="4376"/>
    <cellStyle name="Separador de milhares 12 2 2 2 2 2 4 3 2" xfId="20846"/>
    <cellStyle name="Separador de milhares 12 2 2 2 2 2 4 3 2 2" xfId="52141"/>
    <cellStyle name="Separador de milhares 12 2 2 2 2 2 4 3 3" xfId="14258"/>
    <cellStyle name="Separador de milhares 12 2 2 2 2 2 4 3 3 2" xfId="45553"/>
    <cellStyle name="Separador de milhares 12 2 2 2 2 2 4 3 4" xfId="35671"/>
    <cellStyle name="Separador de milhares 12 2 2 2 2 2 4 4" xfId="7670"/>
    <cellStyle name="Separador de milhares 12 2 2 2 2 2 4 4 2" xfId="24140"/>
    <cellStyle name="Separador de milhares 12 2 2 2 2 2 4 4 2 2" xfId="55435"/>
    <cellStyle name="Separador de milhares 12 2 2 2 2 2 4 4 3" xfId="38965"/>
    <cellStyle name="Separador de milhares 12 2 2 2 2 2 4 5" xfId="17552"/>
    <cellStyle name="Separador de milhares 12 2 2 2 2 2 4 5 2" xfId="48847"/>
    <cellStyle name="Separador de milhares 12 2 2 2 2 2 4 6" xfId="10964"/>
    <cellStyle name="Separador de milhares 12 2 2 2 2 2 4 6 2" xfId="42259"/>
    <cellStyle name="Separador de milhares 12 2 2 2 2 2 4 7" xfId="27435"/>
    <cellStyle name="Separador de milhares 12 2 2 2 2 2 4 7 2" xfId="32377"/>
    <cellStyle name="Separador de milhares 12 2 2 2 2 2 4 8" xfId="29082"/>
    <cellStyle name="Separador de milhares 12 2 2 2 2 2 5" xfId="1046"/>
    <cellStyle name="Separador de milhares 12 2 2 2 2 2 5 2" xfId="2730"/>
    <cellStyle name="Separador de milhares 12 2 2 2 2 2 5 2 2" xfId="6024"/>
    <cellStyle name="Separador de milhares 12 2 2 2 2 2 5 2 2 2" xfId="22494"/>
    <cellStyle name="Separador de milhares 12 2 2 2 2 2 5 2 2 2 2" xfId="53789"/>
    <cellStyle name="Separador de milhares 12 2 2 2 2 2 5 2 2 3" xfId="15906"/>
    <cellStyle name="Separador de milhares 12 2 2 2 2 2 5 2 2 3 2" xfId="47201"/>
    <cellStyle name="Separador de milhares 12 2 2 2 2 2 5 2 2 4" xfId="37319"/>
    <cellStyle name="Separador de milhares 12 2 2 2 2 2 5 2 3" xfId="9318"/>
    <cellStyle name="Separador de milhares 12 2 2 2 2 2 5 2 3 2" xfId="25788"/>
    <cellStyle name="Separador de milhares 12 2 2 2 2 2 5 2 3 2 2" xfId="57083"/>
    <cellStyle name="Separador de milhares 12 2 2 2 2 2 5 2 3 3" xfId="40613"/>
    <cellStyle name="Separador de milhares 12 2 2 2 2 2 5 2 4" xfId="19200"/>
    <cellStyle name="Separador de milhares 12 2 2 2 2 2 5 2 4 2" xfId="50495"/>
    <cellStyle name="Separador de milhares 12 2 2 2 2 2 5 2 5" xfId="12612"/>
    <cellStyle name="Separador de milhares 12 2 2 2 2 2 5 2 5 2" xfId="43907"/>
    <cellStyle name="Separador de milhares 12 2 2 2 2 2 5 2 6" xfId="34025"/>
    <cellStyle name="Separador de milhares 12 2 2 2 2 2 5 2 7" xfId="30730"/>
    <cellStyle name="Separador de milhares 12 2 2 2 2 2 5 3" xfId="4377"/>
    <cellStyle name="Separador de milhares 12 2 2 2 2 2 5 3 2" xfId="20847"/>
    <cellStyle name="Separador de milhares 12 2 2 2 2 2 5 3 2 2" xfId="52142"/>
    <cellStyle name="Separador de milhares 12 2 2 2 2 2 5 3 3" xfId="14259"/>
    <cellStyle name="Separador de milhares 12 2 2 2 2 2 5 3 3 2" xfId="45554"/>
    <cellStyle name="Separador de milhares 12 2 2 2 2 2 5 3 4" xfId="35672"/>
    <cellStyle name="Separador de milhares 12 2 2 2 2 2 5 4" xfId="7671"/>
    <cellStyle name="Separador de milhares 12 2 2 2 2 2 5 4 2" xfId="24141"/>
    <cellStyle name="Separador de milhares 12 2 2 2 2 2 5 4 2 2" xfId="55436"/>
    <cellStyle name="Separador de milhares 12 2 2 2 2 2 5 4 3" xfId="38966"/>
    <cellStyle name="Separador de milhares 12 2 2 2 2 2 5 5" xfId="17553"/>
    <cellStyle name="Separador de milhares 12 2 2 2 2 2 5 5 2" xfId="48848"/>
    <cellStyle name="Separador de milhares 12 2 2 2 2 2 5 6" xfId="10965"/>
    <cellStyle name="Separador de milhares 12 2 2 2 2 2 5 6 2" xfId="42260"/>
    <cellStyle name="Separador de milhares 12 2 2 2 2 2 5 7" xfId="27436"/>
    <cellStyle name="Separador de milhares 12 2 2 2 2 2 5 7 2" xfId="32378"/>
    <cellStyle name="Separador de milhares 12 2 2 2 2 2 5 8" xfId="29083"/>
    <cellStyle name="Separador de milhares 12 2 2 2 2 2 6" xfId="2724"/>
    <cellStyle name="Separador de milhares 12 2 2 2 2 2 6 2" xfId="6018"/>
    <cellStyle name="Separador de milhares 12 2 2 2 2 2 6 2 2" xfId="22488"/>
    <cellStyle name="Separador de milhares 12 2 2 2 2 2 6 2 2 2" xfId="53783"/>
    <cellStyle name="Separador de milhares 12 2 2 2 2 2 6 2 3" xfId="15900"/>
    <cellStyle name="Separador de milhares 12 2 2 2 2 2 6 2 3 2" xfId="47195"/>
    <cellStyle name="Separador de milhares 12 2 2 2 2 2 6 2 4" xfId="37313"/>
    <cellStyle name="Separador de milhares 12 2 2 2 2 2 6 3" xfId="9312"/>
    <cellStyle name="Separador de milhares 12 2 2 2 2 2 6 3 2" xfId="25782"/>
    <cellStyle name="Separador de milhares 12 2 2 2 2 2 6 3 2 2" xfId="57077"/>
    <cellStyle name="Separador de milhares 12 2 2 2 2 2 6 3 3" xfId="40607"/>
    <cellStyle name="Separador de milhares 12 2 2 2 2 2 6 4" xfId="19194"/>
    <cellStyle name="Separador de milhares 12 2 2 2 2 2 6 4 2" xfId="50489"/>
    <cellStyle name="Separador de milhares 12 2 2 2 2 2 6 5" xfId="12606"/>
    <cellStyle name="Separador de milhares 12 2 2 2 2 2 6 5 2" xfId="43901"/>
    <cellStyle name="Separador de milhares 12 2 2 2 2 2 6 6" xfId="34019"/>
    <cellStyle name="Separador de milhares 12 2 2 2 2 2 6 7" xfId="30724"/>
    <cellStyle name="Separador de milhares 12 2 2 2 2 2 7" xfId="4371"/>
    <cellStyle name="Separador de milhares 12 2 2 2 2 2 7 2" xfId="20841"/>
    <cellStyle name="Separador de milhares 12 2 2 2 2 2 7 2 2" xfId="52136"/>
    <cellStyle name="Separador de milhares 12 2 2 2 2 2 7 3" xfId="14253"/>
    <cellStyle name="Separador de milhares 12 2 2 2 2 2 7 3 2" xfId="45548"/>
    <cellStyle name="Separador de milhares 12 2 2 2 2 2 7 4" xfId="35666"/>
    <cellStyle name="Separador de milhares 12 2 2 2 2 2 8" xfId="7665"/>
    <cellStyle name="Separador de milhares 12 2 2 2 2 2 8 2" xfId="24135"/>
    <cellStyle name="Separador de milhares 12 2 2 2 2 2 8 2 2" xfId="55430"/>
    <cellStyle name="Separador de milhares 12 2 2 2 2 2 8 3" xfId="38960"/>
    <cellStyle name="Separador de milhares 12 2 2 2 2 2 9" xfId="17547"/>
    <cellStyle name="Separador de milhares 12 2 2 2 2 2 9 2" xfId="48842"/>
    <cellStyle name="Separador de milhares 12 2 2 2 2 3" xfId="1047"/>
    <cellStyle name="Separador de milhares 12 2 2 2 2 3 10" xfId="10966"/>
    <cellStyle name="Separador de milhares 12 2 2 2 2 3 10 2" xfId="42261"/>
    <cellStyle name="Separador de milhares 12 2 2 2 2 3 11" xfId="27437"/>
    <cellStyle name="Separador de milhares 12 2 2 2 2 3 11 2" xfId="32379"/>
    <cellStyle name="Separador de milhares 12 2 2 2 2 3 12" xfId="29084"/>
    <cellStyle name="Separador de milhares 12 2 2 2 2 3 2" xfId="1048"/>
    <cellStyle name="Separador de milhares 12 2 2 2 2 3 2 2" xfId="1049"/>
    <cellStyle name="Separador de milhares 12 2 2 2 2 3 2 2 2" xfId="2733"/>
    <cellStyle name="Separador de milhares 12 2 2 2 2 3 2 2 2 2" xfId="6027"/>
    <cellStyle name="Separador de milhares 12 2 2 2 2 3 2 2 2 2 2" xfId="22497"/>
    <cellStyle name="Separador de milhares 12 2 2 2 2 3 2 2 2 2 2 2" xfId="53792"/>
    <cellStyle name="Separador de milhares 12 2 2 2 2 3 2 2 2 2 3" xfId="15909"/>
    <cellStyle name="Separador de milhares 12 2 2 2 2 3 2 2 2 2 3 2" xfId="47204"/>
    <cellStyle name="Separador de milhares 12 2 2 2 2 3 2 2 2 2 4" xfId="37322"/>
    <cellStyle name="Separador de milhares 12 2 2 2 2 3 2 2 2 3" xfId="9321"/>
    <cellStyle name="Separador de milhares 12 2 2 2 2 3 2 2 2 3 2" xfId="25791"/>
    <cellStyle name="Separador de milhares 12 2 2 2 2 3 2 2 2 3 2 2" xfId="57086"/>
    <cellStyle name="Separador de milhares 12 2 2 2 2 3 2 2 2 3 3" xfId="40616"/>
    <cellStyle name="Separador de milhares 12 2 2 2 2 3 2 2 2 4" xfId="19203"/>
    <cellStyle name="Separador de milhares 12 2 2 2 2 3 2 2 2 4 2" xfId="50498"/>
    <cellStyle name="Separador de milhares 12 2 2 2 2 3 2 2 2 5" xfId="12615"/>
    <cellStyle name="Separador de milhares 12 2 2 2 2 3 2 2 2 5 2" xfId="43910"/>
    <cellStyle name="Separador de milhares 12 2 2 2 2 3 2 2 2 6" xfId="34028"/>
    <cellStyle name="Separador de milhares 12 2 2 2 2 3 2 2 2 7" xfId="30733"/>
    <cellStyle name="Separador de milhares 12 2 2 2 2 3 2 2 3" xfId="4380"/>
    <cellStyle name="Separador de milhares 12 2 2 2 2 3 2 2 3 2" xfId="20850"/>
    <cellStyle name="Separador de milhares 12 2 2 2 2 3 2 2 3 2 2" xfId="52145"/>
    <cellStyle name="Separador de milhares 12 2 2 2 2 3 2 2 3 3" xfId="14262"/>
    <cellStyle name="Separador de milhares 12 2 2 2 2 3 2 2 3 3 2" xfId="45557"/>
    <cellStyle name="Separador de milhares 12 2 2 2 2 3 2 2 3 4" xfId="35675"/>
    <cellStyle name="Separador de milhares 12 2 2 2 2 3 2 2 4" xfId="7674"/>
    <cellStyle name="Separador de milhares 12 2 2 2 2 3 2 2 4 2" xfId="24144"/>
    <cellStyle name="Separador de milhares 12 2 2 2 2 3 2 2 4 2 2" xfId="55439"/>
    <cellStyle name="Separador de milhares 12 2 2 2 2 3 2 2 4 3" xfId="38969"/>
    <cellStyle name="Separador de milhares 12 2 2 2 2 3 2 2 5" xfId="17556"/>
    <cellStyle name="Separador de milhares 12 2 2 2 2 3 2 2 5 2" xfId="48851"/>
    <cellStyle name="Separador de milhares 12 2 2 2 2 3 2 2 6" xfId="10968"/>
    <cellStyle name="Separador de milhares 12 2 2 2 2 3 2 2 6 2" xfId="42263"/>
    <cellStyle name="Separador de milhares 12 2 2 2 2 3 2 2 7" xfId="27439"/>
    <cellStyle name="Separador de milhares 12 2 2 2 2 3 2 2 7 2" xfId="32381"/>
    <cellStyle name="Separador de milhares 12 2 2 2 2 3 2 2 8" xfId="29086"/>
    <cellStyle name="Separador de milhares 12 2 2 2 2 3 2 3" xfId="2732"/>
    <cellStyle name="Separador de milhares 12 2 2 2 2 3 2 3 2" xfId="6026"/>
    <cellStyle name="Separador de milhares 12 2 2 2 2 3 2 3 2 2" xfId="22496"/>
    <cellStyle name="Separador de milhares 12 2 2 2 2 3 2 3 2 2 2" xfId="53791"/>
    <cellStyle name="Separador de milhares 12 2 2 2 2 3 2 3 2 3" xfId="15908"/>
    <cellStyle name="Separador de milhares 12 2 2 2 2 3 2 3 2 3 2" xfId="47203"/>
    <cellStyle name="Separador de milhares 12 2 2 2 2 3 2 3 2 4" xfId="37321"/>
    <cellStyle name="Separador de milhares 12 2 2 2 2 3 2 3 3" xfId="9320"/>
    <cellStyle name="Separador de milhares 12 2 2 2 2 3 2 3 3 2" xfId="25790"/>
    <cellStyle name="Separador de milhares 12 2 2 2 2 3 2 3 3 2 2" xfId="57085"/>
    <cellStyle name="Separador de milhares 12 2 2 2 2 3 2 3 3 3" xfId="40615"/>
    <cellStyle name="Separador de milhares 12 2 2 2 2 3 2 3 4" xfId="19202"/>
    <cellStyle name="Separador de milhares 12 2 2 2 2 3 2 3 4 2" xfId="50497"/>
    <cellStyle name="Separador de milhares 12 2 2 2 2 3 2 3 5" xfId="12614"/>
    <cellStyle name="Separador de milhares 12 2 2 2 2 3 2 3 5 2" xfId="43909"/>
    <cellStyle name="Separador de milhares 12 2 2 2 2 3 2 3 6" xfId="34027"/>
    <cellStyle name="Separador de milhares 12 2 2 2 2 3 2 3 7" xfId="30732"/>
    <cellStyle name="Separador de milhares 12 2 2 2 2 3 2 4" xfId="4379"/>
    <cellStyle name="Separador de milhares 12 2 2 2 2 3 2 4 2" xfId="20849"/>
    <cellStyle name="Separador de milhares 12 2 2 2 2 3 2 4 2 2" xfId="52144"/>
    <cellStyle name="Separador de milhares 12 2 2 2 2 3 2 4 3" xfId="14261"/>
    <cellStyle name="Separador de milhares 12 2 2 2 2 3 2 4 3 2" xfId="45556"/>
    <cellStyle name="Separador de milhares 12 2 2 2 2 3 2 4 4" xfId="35674"/>
    <cellStyle name="Separador de milhares 12 2 2 2 2 3 2 5" xfId="7673"/>
    <cellStyle name="Separador de milhares 12 2 2 2 2 3 2 5 2" xfId="24143"/>
    <cellStyle name="Separador de milhares 12 2 2 2 2 3 2 5 2 2" xfId="55438"/>
    <cellStyle name="Separador de milhares 12 2 2 2 2 3 2 5 3" xfId="38968"/>
    <cellStyle name="Separador de milhares 12 2 2 2 2 3 2 6" xfId="17555"/>
    <cellStyle name="Separador de milhares 12 2 2 2 2 3 2 6 2" xfId="48850"/>
    <cellStyle name="Separador de milhares 12 2 2 2 2 3 2 7" xfId="10967"/>
    <cellStyle name="Separador de milhares 12 2 2 2 2 3 2 7 2" xfId="42262"/>
    <cellStyle name="Separador de milhares 12 2 2 2 2 3 2 8" xfId="27438"/>
    <cellStyle name="Separador de milhares 12 2 2 2 2 3 2 8 2" xfId="32380"/>
    <cellStyle name="Separador de milhares 12 2 2 2 2 3 2 9" xfId="29085"/>
    <cellStyle name="Separador de milhares 12 2 2 2 2 3 3" xfId="1050"/>
    <cellStyle name="Separador de milhares 12 2 2 2 2 3 3 2" xfId="1051"/>
    <cellStyle name="Separador de milhares 12 2 2 2 2 3 3 2 2" xfId="2735"/>
    <cellStyle name="Separador de milhares 12 2 2 2 2 3 3 2 2 2" xfId="6029"/>
    <cellStyle name="Separador de milhares 12 2 2 2 2 3 3 2 2 2 2" xfId="22499"/>
    <cellStyle name="Separador de milhares 12 2 2 2 2 3 3 2 2 2 2 2" xfId="53794"/>
    <cellStyle name="Separador de milhares 12 2 2 2 2 3 3 2 2 2 3" xfId="15911"/>
    <cellStyle name="Separador de milhares 12 2 2 2 2 3 3 2 2 2 3 2" xfId="47206"/>
    <cellStyle name="Separador de milhares 12 2 2 2 2 3 3 2 2 2 4" xfId="37324"/>
    <cellStyle name="Separador de milhares 12 2 2 2 2 3 3 2 2 3" xfId="9323"/>
    <cellStyle name="Separador de milhares 12 2 2 2 2 3 3 2 2 3 2" xfId="25793"/>
    <cellStyle name="Separador de milhares 12 2 2 2 2 3 3 2 2 3 2 2" xfId="57088"/>
    <cellStyle name="Separador de milhares 12 2 2 2 2 3 3 2 2 3 3" xfId="40618"/>
    <cellStyle name="Separador de milhares 12 2 2 2 2 3 3 2 2 4" xfId="19205"/>
    <cellStyle name="Separador de milhares 12 2 2 2 2 3 3 2 2 4 2" xfId="50500"/>
    <cellStyle name="Separador de milhares 12 2 2 2 2 3 3 2 2 5" xfId="12617"/>
    <cellStyle name="Separador de milhares 12 2 2 2 2 3 3 2 2 5 2" xfId="43912"/>
    <cellStyle name="Separador de milhares 12 2 2 2 2 3 3 2 2 6" xfId="34030"/>
    <cellStyle name="Separador de milhares 12 2 2 2 2 3 3 2 2 7" xfId="30735"/>
    <cellStyle name="Separador de milhares 12 2 2 2 2 3 3 2 3" xfId="4382"/>
    <cellStyle name="Separador de milhares 12 2 2 2 2 3 3 2 3 2" xfId="20852"/>
    <cellStyle name="Separador de milhares 12 2 2 2 2 3 3 2 3 2 2" xfId="52147"/>
    <cellStyle name="Separador de milhares 12 2 2 2 2 3 3 2 3 3" xfId="14264"/>
    <cellStyle name="Separador de milhares 12 2 2 2 2 3 3 2 3 3 2" xfId="45559"/>
    <cellStyle name="Separador de milhares 12 2 2 2 2 3 3 2 3 4" xfId="35677"/>
    <cellStyle name="Separador de milhares 12 2 2 2 2 3 3 2 4" xfId="7676"/>
    <cellStyle name="Separador de milhares 12 2 2 2 2 3 3 2 4 2" xfId="24146"/>
    <cellStyle name="Separador de milhares 12 2 2 2 2 3 3 2 4 2 2" xfId="55441"/>
    <cellStyle name="Separador de milhares 12 2 2 2 2 3 3 2 4 3" xfId="38971"/>
    <cellStyle name="Separador de milhares 12 2 2 2 2 3 3 2 5" xfId="17558"/>
    <cellStyle name="Separador de milhares 12 2 2 2 2 3 3 2 5 2" xfId="48853"/>
    <cellStyle name="Separador de milhares 12 2 2 2 2 3 3 2 6" xfId="10970"/>
    <cellStyle name="Separador de milhares 12 2 2 2 2 3 3 2 6 2" xfId="42265"/>
    <cellStyle name="Separador de milhares 12 2 2 2 2 3 3 2 7" xfId="27441"/>
    <cellStyle name="Separador de milhares 12 2 2 2 2 3 3 2 7 2" xfId="32383"/>
    <cellStyle name="Separador de milhares 12 2 2 2 2 3 3 2 8" xfId="29088"/>
    <cellStyle name="Separador de milhares 12 2 2 2 2 3 3 3" xfId="2734"/>
    <cellStyle name="Separador de milhares 12 2 2 2 2 3 3 3 2" xfId="6028"/>
    <cellStyle name="Separador de milhares 12 2 2 2 2 3 3 3 2 2" xfId="22498"/>
    <cellStyle name="Separador de milhares 12 2 2 2 2 3 3 3 2 2 2" xfId="53793"/>
    <cellStyle name="Separador de milhares 12 2 2 2 2 3 3 3 2 3" xfId="15910"/>
    <cellStyle name="Separador de milhares 12 2 2 2 2 3 3 3 2 3 2" xfId="47205"/>
    <cellStyle name="Separador de milhares 12 2 2 2 2 3 3 3 2 4" xfId="37323"/>
    <cellStyle name="Separador de milhares 12 2 2 2 2 3 3 3 3" xfId="9322"/>
    <cellStyle name="Separador de milhares 12 2 2 2 2 3 3 3 3 2" xfId="25792"/>
    <cellStyle name="Separador de milhares 12 2 2 2 2 3 3 3 3 2 2" xfId="57087"/>
    <cellStyle name="Separador de milhares 12 2 2 2 2 3 3 3 3 3" xfId="40617"/>
    <cellStyle name="Separador de milhares 12 2 2 2 2 3 3 3 4" xfId="19204"/>
    <cellStyle name="Separador de milhares 12 2 2 2 2 3 3 3 4 2" xfId="50499"/>
    <cellStyle name="Separador de milhares 12 2 2 2 2 3 3 3 5" xfId="12616"/>
    <cellStyle name="Separador de milhares 12 2 2 2 2 3 3 3 5 2" xfId="43911"/>
    <cellStyle name="Separador de milhares 12 2 2 2 2 3 3 3 6" xfId="34029"/>
    <cellStyle name="Separador de milhares 12 2 2 2 2 3 3 3 7" xfId="30734"/>
    <cellStyle name="Separador de milhares 12 2 2 2 2 3 3 4" xfId="4381"/>
    <cellStyle name="Separador de milhares 12 2 2 2 2 3 3 4 2" xfId="20851"/>
    <cellStyle name="Separador de milhares 12 2 2 2 2 3 3 4 2 2" xfId="52146"/>
    <cellStyle name="Separador de milhares 12 2 2 2 2 3 3 4 3" xfId="14263"/>
    <cellStyle name="Separador de milhares 12 2 2 2 2 3 3 4 3 2" xfId="45558"/>
    <cellStyle name="Separador de milhares 12 2 2 2 2 3 3 4 4" xfId="35676"/>
    <cellStyle name="Separador de milhares 12 2 2 2 2 3 3 5" xfId="7675"/>
    <cellStyle name="Separador de milhares 12 2 2 2 2 3 3 5 2" xfId="24145"/>
    <cellStyle name="Separador de milhares 12 2 2 2 2 3 3 5 2 2" xfId="55440"/>
    <cellStyle name="Separador de milhares 12 2 2 2 2 3 3 5 3" xfId="38970"/>
    <cellStyle name="Separador de milhares 12 2 2 2 2 3 3 6" xfId="17557"/>
    <cellStyle name="Separador de milhares 12 2 2 2 2 3 3 6 2" xfId="48852"/>
    <cellStyle name="Separador de milhares 12 2 2 2 2 3 3 7" xfId="10969"/>
    <cellStyle name="Separador de milhares 12 2 2 2 2 3 3 7 2" xfId="42264"/>
    <cellStyle name="Separador de milhares 12 2 2 2 2 3 3 8" xfId="27440"/>
    <cellStyle name="Separador de milhares 12 2 2 2 2 3 3 8 2" xfId="32382"/>
    <cellStyle name="Separador de milhares 12 2 2 2 2 3 3 9" xfId="29087"/>
    <cellStyle name="Separador de milhares 12 2 2 2 2 3 4" xfId="1052"/>
    <cellStyle name="Separador de milhares 12 2 2 2 2 3 4 2" xfId="2736"/>
    <cellStyle name="Separador de milhares 12 2 2 2 2 3 4 2 2" xfId="6030"/>
    <cellStyle name="Separador de milhares 12 2 2 2 2 3 4 2 2 2" xfId="22500"/>
    <cellStyle name="Separador de milhares 12 2 2 2 2 3 4 2 2 2 2" xfId="53795"/>
    <cellStyle name="Separador de milhares 12 2 2 2 2 3 4 2 2 3" xfId="15912"/>
    <cellStyle name="Separador de milhares 12 2 2 2 2 3 4 2 2 3 2" xfId="47207"/>
    <cellStyle name="Separador de milhares 12 2 2 2 2 3 4 2 2 4" xfId="37325"/>
    <cellStyle name="Separador de milhares 12 2 2 2 2 3 4 2 3" xfId="9324"/>
    <cellStyle name="Separador de milhares 12 2 2 2 2 3 4 2 3 2" xfId="25794"/>
    <cellStyle name="Separador de milhares 12 2 2 2 2 3 4 2 3 2 2" xfId="57089"/>
    <cellStyle name="Separador de milhares 12 2 2 2 2 3 4 2 3 3" xfId="40619"/>
    <cellStyle name="Separador de milhares 12 2 2 2 2 3 4 2 4" xfId="19206"/>
    <cellStyle name="Separador de milhares 12 2 2 2 2 3 4 2 4 2" xfId="50501"/>
    <cellStyle name="Separador de milhares 12 2 2 2 2 3 4 2 5" xfId="12618"/>
    <cellStyle name="Separador de milhares 12 2 2 2 2 3 4 2 5 2" xfId="43913"/>
    <cellStyle name="Separador de milhares 12 2 2 2 2 3 4 2 6" xfId="34031"/>
    <cellStyle name="Separador de milhares 12 2 2 2 2 3 4 2 7" xfId="30736"/>
    <cellStyle name="Separador de milhares 12 2 2 2 2 3 4 3" xfId="4383"/>
    <cellStyle name="Separador de milhares 12 2 2 2 2 3 4 3 2" xfId="20853"/>
    <cellStyle name="Separador de milhares 12 2 2 2 2 3 4 3 2 2" xfId="52148"/>
    <cellStyle name="Separador de milhares 12 2 2 2 2 3 4 3 3" xfId="14265"/>
    <cellStyle name="Separador de milhares 12 2 2 2 2 3 4 3 3 2" xfId="45560"/>
    <cellStyle name="Separador de milhares 12 2 2 2 2 3 4 3 4" xfId="35678"/>
    <cellStyle name="Separador de milhares 12 2 2 2 2 3 4 4" xfId="7677"/>
    <cellStyle name="Separador de milhares 12 2 2 2 2 3 4 4 2" xfId="24147"/>
    <cellStyle name="Separador de milhares 12 2 2 2 2 3 4 4 2 2" xfId="55442"/>
    <cellStyle name="Separador de milhares 12 2 2 2 2 3 4 4 3" xfId="38972"/>
    <cellStyle name="Separador de milhares 12 2 2 2 2 3 4 5" xfId="17559"/>
    <cellStyle name="Separador de milhares 12 2 2 2 2 3 4 5 2" xfId="48854"/>
    <cellStyle name="Separador de milhares 12 2 2 2 2 3 4 6" xfId="10971"/>
    <cellStyle name="Separador de milhares 12 2 2 2 2 3 4 6 2" xfId="42266"/>
    <cellStyle name="Separador de milhares 12 2 2 2 2 3 4 7" xfId="27442"/>
    <cellStyle name="Separador de milhares 12 2 2 2 2 3 4 7 2" xfId="32384"/>
    <cellStyle name="Separador de milhares 12 2 2 2 2 3 4 8" xfId="29089"/>
    <cellStyle name="Separador de milhares 12 2 2 2 2 3 5" xfId="1053"/>
    <cellStyle name="Separador de milhares 12 2 2 2 2 3 5 2" xfId="2737"/>
    <cellStyle name="Separador de milhares 12 2 2 2 2 3 5 2 2" xfId="6031"/>
    <cellStyle name="Separador de milhares 12 2 2 2 2 3 5 2 2 2" xfId="22501"/>
    <cellStyle name="Separador de milhares 12 2 2 2 2 3 5 2 2 2 2" xfId="53796"/>
    <cellStyle name="Separador de milhares 12 2 2 2 2 3 5 2 2 3" xfId="15913"/>
    <cellStyle name="Separador de milhares 12 2 2 2 2 3 5 2 2 3 2" xfId="47208"/>
    <cellStyle name="Separador de milhares 12 2 2 2 2 3 5 2 2 4" xfId="37326"/>
    <cellStyle name="Separador de milhares 12 2 2 2 2 3 5 2 3" xfId="9325"/>
    <cellStyle name="Separador de milhares 12 2 2 2 2 3 5 2 3 2" xfId="25795"/>
    <cellStyle name="Separador de milhares 12 2 2 2 2 3 5 2 3 2 2" xfId="57090"/>
    <cellStyle name="Separador de milhares 12 2 2 2 2 3 5 2 3 3" xfId="40620"/>
    <cellStyle name="Separador de milhares 12 2 2 2 2 3 5 2 4" xfId="19207"/>
    <cellStyle name="Separador de milhares 12 2 2 2 2 3 5 2 4 2" xfId="50502"/>
    <cellStyle name="Separador de milhares 12 2 2 2 2 3 5 2 5" xfId="12619"/>
    <cellStyle name="Separador de milhares 12 2 2 2 2 3 5 2 5 2" xfId="43914"/>
    <cellStyle name="Separador de milhares 12 2 2 2 2 3 5 2 6" xfId="34032"/>
    <cellStyle name="Separador de milhares 12 2 2 2 2 3 5 2 7" xfId="30737"/>
    <cellStyle name="Separador de milhares 12 2 2 2 2 3 5 3" xfId="4384"/>
    <cellStyle name="Separador de milhares 12 2 2 2 2 3 5 3 2" xfId="20854"/>
    <cellStyle name="Separador de milhares 12 2 2 2 2 3 5 3 2 2" xfId="52149"/>
    <cellStyle name="Separador de milhares 12 2 2 2 2 3 5 3 3" xfId="14266"/>
    <cellStyle name="Separador de milhares 12 2 2 2 2 3 5 3 3 2" xfId="45561"/>
    <cellStyle name="Separador de milhares 12 2 2 2 2 3 5 3 4" xfId="35679"/>
    <cellStyle name="Separador de milhares 12 2 2 2 2 3 5 4" xfId="7678"/>
    <cellStyle name="Separador de milhares 12 2 2 2 2 3 5 4 2" xfId="24148"/>
    <cellStyle name="Separador de milhares 12 2 2 2 2 3 5 4 2 2" xfId="55443"/>
    <cellStyle name="Separador de milhares 12 2 2 2 2 3 5 4 3" xfId="38973"/>
    <cellStyle name="Separador de milhares 12 2 2 2 2 3 5 5" xfId="17560"/>
    <cellStyle name="Separador de milhares 12 2 2 2 2 3 5 5 2" xfId="48855"/>
    <cellStyle name="Separador de milhares 12 2 2 2 2 3 5 6" xfId="10972"/>
    <cellStyle name="Separador de milhares 12 2 2 2 2 3 5 6 2" xfId="42267"/>
    <cellStyle name="Separador de milhares 12 2 2 2 2 3 5 7" xfId="27443"/>
    <cellStyle name="Separador de milhares 12 2 2 2 2 3 5 7 2" xfId="32385"/>
    <cellStyle name="Separador de milhares 12 2 2 2 2 3 5 8" xfId="29090"/>
    <cellStyle name="Separador de milhares 12 2 2 2 2 3 6" xfId="2731"/>
    <cellStyle name="Separador de milhares 12 2 2 2 2 3 6 2" xfId="6025"/>
    <cellStyle name="Separador de milhares 12 2 2 2 2 3 6 2 2" xfId="22495"/>
    <cellStyle name="Separador de milhares 12 2 2 2 2 3 6 2 2 2" xfId="53790"/>
    <cellStyle name="Separador de milhares 12 2 2 2 2 3 6 2 3" xfId="15907"/>
    <cellStyle name="Separador de milhares 12 2 2 2 2 3 6 2 3 2" xfId="47202"/>
    <cellStyle name="Separador de milhares 12 2 2 2 2 3 6 2 4" xfId="37320"/>
    <cellStyle name="Separador de milhares 12 2 2 2 2 3 6 3" xfId="9319"/>
    <cellStyle name="Separador de milhares 12 2 2 2 2 3 6 3 2" xfId="25789"/>
    <cellStyle name="Separador de milhares 12 2 2 2 2 3 6 3 2 2" xfId="57084"/>
    <cellStyle name="Separador de milhares 12 2 2 2 2 3 6 3 3" xfId="40614"/>
    <cellStyle name="Separador de milhares 12 2 2 2 2 3 6 4" xfId="19201"/>
    <cellStyle name="Separador de milhares 12 2 2 2 2 3 6 4 2" xfId="50496"/>
    <cellStyle name="Separador de milhares 12 2 2 2 2 3 6 5" xfId="12613"/>
    <cellStyle name="Separador de milhares 12 2 2 2 2 3 6 5 2" xfId="43908"/>
    <cellStyle name="Separador de milhares 12 2 2 2 2 3 6 6" xfId="34026"/>
    <cellStyle name="Separador de milhares 12 2 2 2 2 3 6 7" xfId="30731"/>
    <cellStyle name="Separador de milhares 12 2 2 2 2 3 7" xfId="4378"/>
    <cellStyle name="Separador de milhares 12 2 2 2 2 3 7 2" xfId="20848"/>
    <cellStyle name="Separador de milhares 12 2 2 2 2 3 7 2 2" xfId="52143"/>
    <cellStyle name="Separador de milhares 12 2 2 2 2 3 7 3" xfId="14260"/>
    <cellStyle name="Separador de milhares 12 2 2 2 2 3 7 3 2" xfId="45555"/>
    <cellStyle name="Separador de milhares 12 2 2 2 2 3 7 4" xfId="35673"/>
    <cellStyle name="Separador de milhares 12 2 2 2 2 3 8" xfId="7672"/>
    <cellStyle name="Separador de milhares 12 2 2 2 2 3 8 2" xfId="24142"/>
    <cellStyle name="Separador de milhares 12 2 2 2 2 3 8 2 2" xfId="55437"/>
    <cellStyle name="Separador de milhares 12 2 2 2 2 3 8 3" xfId="38967"/>
    <cellStyle name="Separador de milhares 12 2 2 2 2 3 9" xfId="17554"/>
    <cellStyle name="Separador de milhares 12 2 2 2 2 3 9 2" xfId="48849"/>
    <cellStyle name="Separador de milhares 12 2 2 2 2 4" xfId="1054"/>
    <cellStyle name="Separador de milhares 12 2 2 2 2 4 2" xfId="1055"/>
    <cellStyle name="Separador de milhares 12 2 2 2 2 4 2 2" xfId="2739"/>
    <cellStyle name="Separador de milhares 12 2 2 2 2 4 2 2 2" xfId="6033"/>
    <cellStyle name="Separador de milhares 12 2 2 2 2 4 2 2 2 2" xfId="22503"/>
    <cellStyle name="Separador de milhares 12 2 2 2 2 4 2 2 2 2 2" xfId="53798"/>
    <cellStyle name="Separador de milhares 12 2 2 2 2 4 2 2 2 3" xfId="15915"/>
    <cellStyle name="Separador de milhares 12 2 2 2 2 4 2 2 2 3 2" xfId="47210"/>
    <cellStyle name="Separador de milhares 12 2 2 2 2 4 2 2 2 4" xfId="37328"/>
    <cellStyle name="Separador de milhares 12 2 2 2 2 4 2 2 3" xfId="9327"/>
    <cellStyle name="Separador de milhares 12 2 2 2 2 4 2 2 3 2" xfId="25797"/>
    <cellStyle name="Separador de milhares 12 2 2 2 2 4 2 2 3 2 2" xfId="57092"/>
    <cellStyle name="Separador de milhares 12 2 2 2 2 4 2 2 3 3" xfId="40622"/>
    <cellStyle name="Separador de milhares 12 2 2 2 2 4 2 2 4" xfId="19209"/>
    <cellStyle name="Separador de milhares 12 2 2 2 2 4 2 2 4 2" xfId="50504"/>
    <cellStyle name="Separador de milhares 12 2 2 2 2 4 2 2 5" xfId="12621"/>
    <cellStyle name="Separador de milhares 12 2 2 2 2 4 2 2 5 2" xfId="43916"/>
    <cellStyle name="Separador de milhares 12 2 2 2 2 4 2 2 6" xfId="34034"/>
    <cellStyle name="Separador de milhares 12 2 2 2 2 4 2 2 7" xfId="30739"/>
    <cellStyle name="Separador de milhares 12 2 2 2 2 4 2 3" xfId="4386"/>
    <cellStyle name="Separador de milhares 12 2 2 2 2 4 2 3 2" xfId="20856"/>
    <cellStyle name="Separador de milhares 12 2 2 2 2 4 2 3 2 2" xfId="52151"/>
    <cellStyle name="Separador de milhares 12 2 2 2 2 4 2 3 3" xfId="14268"/>
    <cellStyle name="Separador de milhares 12 2 2 2 2 4 2 3 3 2" xfId="45563"/>
    <cellStyle name="Separador de milhares 12 2 2 2 2 4 2 3 4" xfId="35681"/>
    <cellStyle name="Separador de milhares 12 2 2 2 2 4 2 4" xfId="7680"/>
    <cellStyle name="Separador de milhares 12 2 2 2 2 4 2 4 2" xfId="24150"/>
    <cellStyle name="Separador de milhares 12 2 2 2 2 4 2 4 2 2" xfId="55445"/>
    <cellStyle name="Separador de milhares 12 2 2 2 2 4 2 4 3" xfId="38975"/>
    <cellStyle name="Separador de milhares 12 2 2 2 2 4 2 5" xfId="17562"/>
    <cellStyle name="Separador de milhares 12 2 2 2 2 4 2 5 2" xfId="48857"/>
    <cellStyle name="Separador de milhares 12 2 2 2 2 4 2 6" xfId="10974"/>
    <cellStyle name="Separador de milhares 12 2 2 2 2 4 2 6 2" xfId="42269"/>
    <cellStyle name="Separador de milhares 12 2 2 2 2 4 2 7" xfId="27445"/>
    <cellStyle name="Separador de milhares 12 2 2 2 2 4 2 7 2" xfId="32387"/>
    <cellStyle name="Separador de milhares 12 2 2 2 2 4 2 8" xfId="29092"/>
    <cellStyle name="Separador de milhares 12 2 2 2 2 4 3" xfId="2738"/>
    <cellStyle name="Separador de milhares 12 2 2 2 2 4 3 2" xfId="6032"/>
    <cellStyle name="Separador de milhares 12 2 2 2 2 4 3 2 2" xfId="22502"/>
    <cellStyle name="Separador de milhares 12 2 2 2 2 4 3 2 2 2" xfId="53797"/>
    <cellStyle name="Separador de milhares 12 2 2 2 2 4 3 2 3" xfId="15914"/>
    <cellStyle name="Separador de milhares 12 2 2 2 2 4 3 2 3 2" xfId="47209"/>
    <cellStyle name="Separador de milhares 12 2 2 2 2 4 3 2 4" xfId="37327"/>
    <cellStyle name="Separador de milhares 12 2 2 2 2 4 3 3" xfId="9326"/>
    <cellStyle name="Separador de milhares 12 2 2 2 2 4 3 3 2" xfId="25796"/>
    <cellStyle name="Separador de milhares 12 2 2 2 2 4 3 3 2 2" xfId="57091"/>
    <cellStyle name="Separador de milhares 12 2 2 2 2 4 3 3 3" xfId="40621"/>
    <cellStyle name="Separador de milhares 12 2 2 2 2 4 3 4" xfId="19208"/>
    <cellStyle name="Separador de milhares 12 2 2 2 2 4 3 4 2" xfId="50503"/>
    <cellStyle name="Separador de milhares 12 2 2 2 2 4 3 5" xfId="12620"/>
    <cellStyle name="Separador de milhares 12 2 2 2 2 4 3 5 2" xfId="43915"/>
    <cellStyle name="Separador de milhares 12 2 2 2 2 4 3 6" xfId="34033"/>
    <cellStyle name="Separador de milhares 12 2 2 2 2 4 3 7" xfId="30738"/>
    <cellStyle name="Separador de milhares 12 2 2 2 2 4 4" xfId="4385"/>
    <cellStyle name="Separador de milhares 12 2 2 2 2 4 4 2" xfId="20855"/>
    <cellStyle name="Separador de milhares 12 2 2 2 2 4 4 2 2" xfId="52150"/>
    <cellStyle name="Separador de milhares 12 2 2 2 2 4 4 3" xfId="14267"/>
    <cellStyle name="Separador de milhares 12 2 2 2 2 4 4 3 2" xfId="45562"/>
    <cellStyle name="Separador de milhares 12 2 2 2 2 4 4 4" xfId="35680"/>
    <cellStyle name="Separador de milhares 12 2 2 2 2 4 5" xfId="7679"/>
    <cellStyle name="Separador de milhares 12 2 2 2 2 4 5 2" xfId="24149"/>
    <cellStyle name="Separador de milhares 12 2 2 2 2 4 5 2 2" xfId="55444"/>
    <cellStyle name="Separador de milhares 12 2 2 2 2 4 5 3" xfId="38974"/>
    <cellStyle name="Separador de milhares 12 2 2 2 2 4 6" xfId="17561"/>
    <cellStyle name="Separador de milhares 12 2 2 2 2 4 6 2" xfId="48856"/>
    <cellStyle name="Separador de milhares 12 2 2 2 2 4 7" xfId="10973"/>
    <cellStyle name="Separador de milhares 12 2 2 2 2 4 7 2" xfId="42268"/>
    <cellStyle name="Separador de milhares 12 2 2 2 2 4 8" xfId="27444"/>
    <cellStyle name="Separador de milhares 12 2 2 2 2 4 8 2" xfId="32386"/>
    <cellStyle name="Separador de milhares 12 2 2 2 2 4 9" xfId="29091"/>
    <cellStyle name="Separador de milhares 12 2 2 2 2 5" xfId="1056"/>
    <cellStyle name="Separador de milhares 12 2 2 2 2 5 2" xfId="1057"/>
    <cellStyle name="Separador de milhares 12 2 2 2 2 5 2 2" xfId="2741"/>
    <cellStyle name="Separador de milhares 12 2 2 2 2 5 2 2 2" xfId="6035"/>
    <cellStyle name="Separador de milhares 12 2 2 2 2 5 2 2 2 2" xfId="22505"/>
    <cellStyle name="Separador de milhares 12 2 2 2 2 5 2 2 2 2 2" xfId="53800"/>
    <cellStyle name="Separador de milhares 12 2 2 2 2 5 2 2 2 3" xfId="15917"/>
    <cellStyle name="Separador de milhares 12 2 2 2 2 5 2 2 2 3 2" xfId="47212"/>
    <cellStyle name="Separador de milhares 12 2 2 2 2 5 2 2 2 4" xfId="37330"/>
    <cellStyle name="Separador de milhares 12 2 2 2 2 5 2 2 3" xfId="9329"/>
    <cellStyle name="Separador de milhares 12 2 2 2 2 5 2 2 3 2" xfId="25799"/>
    <cellStyle name="Separador de milhares 12 2 2 2 2 5 2 2 3 2 2" xfId="57094"/>
    <cellStyle name="Separador de milhares 12 2 2 2 2 5 2 2 3 3" xfId="40624"/>
    <cellStyle name="Separador de milhares 12 2 2 2 2 5 2 2 4" xfId="19211"/>
    <cellStyle name="Separador de milhares 12 2 2 2 2 5 2 2 4 2" xfId="50506"/>
    <cellStyle name="Separador de milhares 12 2 2 2 2 5 2 2 5" xfId="12623"/>
    <cellStyle name="Separador de milhares 12 2 2 2 2 5 2 2 5 2" xfId="43918"/>
    <cellStyle name="Separador de milhares 12 2 2 2 2 5 2 2 6" xfId="34036"/>
    <cellStyle name="Separador de milhares 12 2 2 2 2 5 2 2 7" xfId="30741"/>
    <cellStyle name="Separador de milhares 12 2 2 2 2 5 2 3" xfId="4388"/>
    <cellStyle name="Separador de milhares 12 2 2 2 2 5 2 3 2" xfId="20858"/>
    <cellStyle name="Separador de milhares 12 2 2 2 2 5 2 3 2 2" xfId="52153"/>
    <cellStyle name="Separador de milhares 12 2 2 2 2 5 2 3 3" xfId="14270"/>
    <cellStyle name="Separador de milhares 12 2 2 2 2 5 2 3 3 2" xfId="45565"/>
    <cellStyle name="Separador de milhares 12 2 2 2 2 5 2 3 4" xfId="35683"/>
    <cellStyle name="Separador de milhares 12 2 2 2 2 5 2 4" xfId="7682"/>
    <cellStyle name="Separador de milhares 12 2 2 2 2 5 2 4 2" xfId="24152"/>
    <cellStyle name="Separador de milhares 12 2 2 2 2 5 2 4 2 2" xfId="55447"/>
    <cellStyle name="Separador de milhares 12 2 2 2 2 5 2 4 3" xfId="38977"/>
    <cellStyle name="Separador de milhares 12 2 2 2 2 5 2 5" xfId="17564"/>
    <cellStyle name="Separador de milhares 12 2 2 2 2 5 2 5 2" xfId="48859"/>
    <cellStyle name="Separador de milhares 12 2 2 2 2 5 2 6" xfId="10976"/>
    <cellStyle name="Separador de milhares 12 2 2 2 2 5 2 6 2" xfId="42271"/>
    <cellStyle name="Separador de milhares 12 2 2 2 2 5 2 7" xfId="27447"/>
    <cellStyle name="Separador de milhares 12 2 2 2 2 5 2 7 2" xfId="32389"/>
    <cellStyle name="Separador de milhares 12 2 2 2 2 5 2 8" xfId="29094"/>
    <cellStyle name="Separador de milhares 12 2 2 2 2 5 3" xfId="2740"/>
    <cellStyle name="Separador de milhares 12 2 2 2 2 5 3 2" xfId="6034"/>
    <cellStyle name="Separador de milhares 12 2 2 2 2 5 3 2 2" xfId="22504"/>
    <cellStyle name="Separador de milhares 12 2 2 2 2 5 3 2 2 2" xfId="53799"/>
    <cellStyle name="Separador de milhares 12 2 2 2 2 5 3 2 3" xfId="15916"/>
    <cellStyle name="Separador de milhares 12 2 2 2 2 5 3 2 3 2" xfId="47211"/>
    <cellStyle name="Separador de milhares 12 2 2 2 2 5 3 2 4" xfId="37329"/>
    <cellStyle name="Separador de milhares 12 2 2 2 2 5 3 3" xfId="9328"/>
    <cellStyle name="Separador de milhares 12 2 2 2 2 5 3 3 2" xfId="25798"/>
    <cellStyle name="Separador de milhares 12 2 2 2 2 5 3 3 2 2" xfId="57093"/>
    <cellStyle name="Separador de milhares 12 2 2 2 2 5 3 3 3" xfId="40623"/>
    <cellStyle name="Separador de milhares 12 2 2 2 2 5 3 4" xfId="19210"/>
    <cellStyle name="Separador de milhares 12 2 2 2 2 5 3 4 2" xfId="50505"/>
    <cellStyle name="Separador de milhares 12 2 2 2 2 5 3 5" xfId="12622"/>
    <cellStyle name="Separador de milhares 12 2 2 2 2 5 3 5 2" xfId="43917"/>
    <cellStyle name="Separador de milhares 12 2 2 2 2 5 3 6" xfId="34035"/>
    <cellStyle name="Separador de milhares 12 2 2 2 2 5 3 7" xfId="30740"/>
    <cellStyle name="Separador de milhares 12 2 2 2 2 5 4" xfId="4387"/>
    <cellStyle name="Separador de milhares 12 2 2 2 2 5 4 2" xfId="20857"/>
    <cellStyle name="Separador de milhares 12 2 2 2 2 5 4 2 2" xfId="52152"/>
    <cellStyle name="Separador de milhares 12 2 2 2 2 5 4 3" xfId="14269"/>
    <cellStyle name="Separador de milhares 12 2 2 2 2 5 4 3 2" xfId="45564"/>
    <cellStyle name="Separador de milhares 12 2 2 2 2 5 4 4" xfId="35682"/>
    <cellStyle name="Separador de milhares 12 2 2 2 2 5 5" xfId="7681"/>
    <cellStyle name="Separador de milhares 12 2 2 2 2 5 5 2" xfId="24151"/>
    <cellStyle name="Separador de milhares 12 2 2 2 2 5 5 2 2" xfId="55446"/>
    <cellStyle name="Separador de milhares 12 2 2 2 2 5 5 3" xfId="38976"/>
    <cellStyle name="Separador de milhares 12 2 2 2 2 5 6" xfId="17563"/>
    <cellStyle name="Separador de milhares 12 2 2 2 2 5 6 2" xfId="48858"/>
    <cellStyle name="Separador de milhares 12 2 2 2 2 5 7" xfId="10975"/>
    <cellStyle name="Separador de milhares 12 2 2 2 2 5 7 2" xfId="42270"/>
    <cellStyle name="Separador de milhares 12 2 2 2 2 5 8" xfId="27446"/>
    <cellStyle name="Separador de milhares 12 2 2 2 2 5 8 2" xfId="32388"/>
    <cellStyle name="Separador de milhares 12 2 2 2 2 5 9" xfId="29093"/>
    <cellStyle name="Separador de milhares 12 2 2 2 2 6" xfId="1058"/>
    <cellStyle name="Separador de milhares 12 2 2 2 2 6 2" xfId="2742"/>
    <cellStyle name="Separador de milhares 12 2 2 2 2 6 2 2" xfId="6036"/>
    <cellStyle name="Separador de milhares 12 2 2 2 2 6 2 2 2" xfId="22506"/>
    <cellStyle name="Separador de milhares 12 2 2 2 2 6 2 2 2 2" xfId="53801"/>
    <cellStyle name="Separador de milhares 12 2 2 2 2 6 2 2 3" xfId="15918"/>
    <cellStyle name="Separador de milhares 12 2 2 2 2 6 2 2 3 2" xfId="47213"/>
    <cellStyle name="Separador de milhares 12 2 2 2 2 6 2 2 4" xfId="37331"/>
    <cellStyle name="Separador de milhares 12 2 2 2 2 6 2 3" xfId="9330"/>
    <cellStyle name="Separador de milhares 12 2 2 2 2 6 2 3 2" xfId="25800"/>
    <cellStyle name="Separador de milhares 12 2 2 2 2 6 2 3 2 2" xfId="57095"/>
    <cellStyle name="Separador de milhares 12 2 2 2 2 6 2 3 3" xfId="40625"/>
    <cellStyle name="Separador de milhares 12 2 2 2 2 6 2 4" xfId="19212"/>
    <cellStyle name="Separador de milhares 12 2 2 2 2 6 2 4 2" xfId="50507"/>
    <cellStyle name="Separador de milhares 12 2 2 2 2 6 2 5" xfId="12624"/>
    <cellStyle name="Separador de milhares 12 2 2 2 2 6 2 5 2" xfId="43919"/>
    <cellStyle name="Separador de milhares 12 2 2 2 2 6 2 6" xfId="34037"/>
    <cellStyle name="Separador de milhares 12 2 2 2 2 6 2 7" xfId="30742"/>
    <cellStyle name="Separador de milhares 12 2 2 2 2 6 3" xfId="4389"/>
    <cellStyle name="Separador de milhares 12 2 2 2 2 6 3 2" xfId="20859"/>
    <cellStyle name="Separador de milhares 12 2 2 2 2 6 3 2 2" xfId="52154"/>
    <cellStyle name="Separador de milhares 12 2 2 2 2 6 3 3" xfId="14271"/>
    <cellStyle name="Separador de milhares 12 2 2 2 2 6 3 3 2" xfId="45566"/>
    <cellStyle name="Separador de milhares 12 2 2 2 2 6 3 4" xfId="35684"/>
    <cellStyle name="Separador de milhares 12 2 2 2 2 6 4" xfId="7683"/>
    <cellStyle name="Separador de milhares 12 2 2 2 2 6 4 2" xfId="24153"/>
    <cellStyle name="Separador de milhares 12 2 2 2 2 6 4 2 2" xfId="55448"/>
    <cellStyle name="Separador de milhares 12 2 2 2 2 6 4 3" xfId="38978"/>
    <cellStyle name="Separador de milhares 12 2 2 2 2 6 5" xfId="17565"/>
    <cellStyle name="Separador de milhares 12 2 2 2 2 6 5 2" xfId="48860"/>
    <cellStyle name="Separador de milhares 12 2 2 2 2 6 6" xfId="10977"/>
    <cellStyle name="Separador de milhares 12 2 2 2 2 6 6 2" xfId="42272"/>
    <cellStyle name="Separador de milhares 12 2 2 2 2 6 7" xfId="27448"/>
    <cellStyle name="Separador de milhares 12 2 2 2 2 6 7 2" xfId="32390"/>
    <cellStyle name="Separador de milhares 12 2 2 2 2 6 8" xfId="29095"/>
    <cellStyle name="Separador de milhares 12 2 2 2 2 7" xfId="1059"/>
    <cellStyle name="Separador de milhares 12 2 2 2 2 7 2" xfId="2743"/>
    <cellStyle name="Separador de milhares 12 2 2 2 2 7 2 2" xfId="6037"/>
    <cellStyle name="Separador de milhares 12 2 2 2 2 7 2 2 2" xfId="22507"/>
    <cellStyle name="Separador de milhares 12 2 2 2 2 7 2 2 2 2" xfId="53802"/>
    <cellStyle name="Separador de milhares 12 2 2 2 2 7 2 2 3" xfId="15919"/>
    <cellStyle name="Separador de milhares 12 2 2 2 2 7 2 2 3 2" xfId="47214"/>
    <cellStyle name="Separador de milhares 12 2 2 2 2 7 2 2 4" xfId="37332"/>
    <cellStyle name="Separador de milhares 12 2 2 2 2 7 2 3" xfId="9331"/>
    <cellStyle name="Separador de milhares 12 2 2 2 2 7 2 3 2" xfId="25801"/>
    <cellStyle name="Separador de milhares 12 2 2 2 2 7 2 3 2 2" xfId="57096"/>
    <cellStyle name="Separador de milhares 12 2 2 2 2 7 2 3 3" xfId="40626"/>
    <cellStyle name="Separador de milhares 12 2 2 2 2 7 2 4" xfId="19213"/>
    <cellStyle name="Separador de milhares 12 2 2 2 2 7 2 4 2" xfId="50508"/>
    <cellStyle name="Separador de milhares 12 2 2 2 2 7 2 5" xfId="12625"/>
    <cellStyle name="Separador de milhares 12 2 2 2 2 7 2 5 2" xfId="43920"/>
    <cellStyle name="Separador de milhares 12 2 2 2 2 7 2 6" xfId="34038"/>
    <cellStyle name="Separador de milhares 12 2 2 2 2 7 2 7" xfId="30743"/>
    <cellStyle name="Separador de milhares 12 2 2 2 2 7 3" xfId="4390"/>
    <cellStyle name="Separador de milhares 12 2 2 2 2 7 3 2" xfId="20860"/>
    <cellStyle name="Separador de milhares 12 2 2 2 2 7 3 2 2" xfId="52155"/>
    <cellStyle name="Separador de milhares 12 2 2 2 2 7 3 3" xfId="14272"/>
    <cellStyle name="Separador de milhares 12 2 2 2 2 7 3 3 2" xfId="45567"/>
    <cellStyle name="Separador de milhares 12 2 2 2 2 7 3 4" xfId="35685"/>
    <cellStyle name="Separador de milhares 12 2 2 2 2 7 4" xfId="7684"/>
    <cellStyle name="Separador de milhares 12 2 2 2 2 7 4 2" xfId="24154"/>
    <cellStyle name="Separador de milhares 12 2 2 2 2 7 4 2 2" xfId="55449"/>
    <cellStyle name="Separador de milhares 12 2 2 2 2 7 4 3" xfId="38979"/>
    <cellStyle name="Separador de milhares 12 2 2 2 2 7 5" xfId="17566"/>
    <cellStyle name="Separador de milhares 12 2 2 2 2 7 5 2" xfId="48861"/>
    <cellStyle name="Separador de milhares 12 2 2 2 2 7 6" xfId="10978"/>
    <cellStyle name="Separador de milhares 12 2 2 2 2 7 6 2" xfId="42273"/>
    <cellStyle name="Separador de milhares 12 2 2 2 2 7 7" xfId="27449"/>
    <cellStyle name="Separador de milhares 12 2 2 2 2 7 7 2" xfId="32391"/>
    <cellStyle name="Separador de milhares 12 2 2 2 2 7 8" xfId="29096"/>
    <cellStyle name="Separador de milhares 12 2 2 2 2 8" xfId="2723"/>
    <cellStyle name="Separador de milhares 12 2 2 2 2 8 2" xfId="6017"/>
    <cellStyle name="Separador de milhares 12 2 2 2 2 8 2 2" xfId="22487"/>
    <cellStyle name="Separador de milhares 12 2 2 2 2 8 2 2 2" xfId="53782"/>
    <cellStyle name="Separador de milhares 12 2 2 2 2 8 2 3" xfId="15899"/>
    <cellStyle name="Separador de milhares 12 2 2 2 2 8 2 3 2" xfId="47194"/>
    <cellStyle name="Separador de milhares 12 2 2 2 2 8 2 4" xfId="37312"/>
    <cellStyle name="Separador de milhares 12 2 2 2 2 8 3" xfId="9311"/>
    <cellStyle name="Separador de milhares 12 2 2 2 2 8 3 2" xfId="25781"/>
    <cellStyle name="Separador de milhares 12 2 2 2 2 8 3 2 2" xfId="57076"/>
    <cellStyle name="Separador de milhares 12 2 2 2 2 8 3 3" xfId="40606"/>
    <cellStyle name="Separador de milhares 12 2 2 2 2 8 4" xfId="19193"/>
    <cellStyle name="Separador de milhares 12 2 2 2 2 8 4 2" xfId="50488"/>
    <cellStyle name="Separador de milhares 12 2 2 2 2 8 5" xfId="12605"/>
    <cellStyle name="Separador de milhares 12 2 2 2 2 8 5 2" xfId="43900"/>
    <cellStyle name="Separador de milhares 12 2 2 2 2 8 6" xfId="34018"/>
    <cellStyle name="Separador de milhares 12 2 2 2 2 8 7" xfId="30723"/>
    <cellStyle name="Separador de milhares 12 2 2 2 2 9" xfId="4370"/>
    <cellStyle name="Separador de milhares 12 2 2 2 2 9 2" xfId="20840"/>
    <cellStyle name="Separador de milhares 12 2 2 2 2 9 2 2" xfId="52135"/>
    <cellStyle name="Separador de milhares 12 2 2 2 2 9 3" xfId="14252"/>
    <cellStyle name="Separador de milhares 12 2 2 2 2 9 3 2" xfId="45547"/>
    <cellStyle name="Separador de milhares 12 2 2 2 2 9 4" xfId="35665"/>
    <cellStyle name="Separador de milhares 12 2 2 2 3" xfId="1060"/>
    <cellStyle name="Separador de milhares 12 2 2 2 3 10" xfId="10979"/>
    <cellStyle name="Separador de milhares 12 2 2 2 3 10 2" xfId="42274"/>
    <cellStyle name="Separador de milhares 12 2 2 2 3 11" xfId="27450"/>
    <cellStyle name="Separador de milhares 12 2 2 2 3 11 2" xfId="32392"/>
    <cellStyle name="Separador de milhares 12 2 2 2 3 12" xfId="29097"/>
    <cellStyle name="Separador de milhares 12 2 2 2 3 2" xfId="1061"/>
    <cellStyle name="Separador de milhares 12 2 2 2 3 2 2" xfId="1062"/>
    <cellStyle name="Separador de milhares 12 2 2 2 3 2 2 2" xfId="2746"/>
    <cellStyle name="Separador de milhares 12 2 2 2 3 2 2 2 2" xfId="6040"/>
    <cellStyle name="Separador de milhares 12 2 2 2 3 2 2 2 2 2" xfId="22510"/>
    <cellStyle name="Separador de milhares 12 2 2 2 3 2 2 2 2 2 2" xfId="53805"/>
    <cellStyle name="Separador de milhares 12 2 2 2 3 2 2 2 2 3" xfId="15922"/>
    <cellStyle name="Separador de milhares 12 2 2 2 3 2 2 2 2 3 2" xfId="47217"/>
    <cellStyle name="Separador de milhares 12 2 2 2 3 2 2 2 2 4" xfId="37335"/>
    <cellStyle name="Separador de milhares 12 2 2 2 3 2 2 2 3" xfId="9334"/>
    <cellStyle name="Separador de milhares 12 2 2 2 3 2 2 2 3 2" xfId="25804"/>
    <cellStyle name="Separador de milhares 12 2 2 2 3 2 2 2 3 2 2" xfId="57099"/>
    <cellStyle name="Separador de milhares 12 2 2 2 3 2 2 2 3 3" xfId="40629"/>
    <cellStyle name="Separador de milhares 12 2 2 2 3 2 2 2 4" xfId="19216"/>
    <cellStyle name="Separador de milhares 12 2 2 2 3 2 2 2 4 2" xfId="50511"/>
    <cellStyle name="Separador de milhares 12 2 2 2 3 2 2 2 5" xfId="12628"/>
    <cellStyle name="Separador de milhares 12 2 2 2 3 2 2 2 5 2" xfId="43923"/>
    <cellStyle name="Separador de milhares 12 2 2 2 3 2 2 2 6" xfId="34041"/>
    <cellStyle name="Separador de milhares 12 2 2 2 3 2 2 2 7" xfId="30746"/>
    <cellStyle name="Separador de milhares 12 2 2 2 3 2 2 3" xfId="4393"/>
    <cellStyle name="Separador de milhares 12 2 2 2 3 2 2 3 2" xfId="20863"/>
    <cellStyle name="Separador de milhares 12 2 2 2 3 2 2 3 2 2" xfId="52158"/>
    <cellStyle name="Separador de milhares 12 2 2 2 3 2 2 3 3" xfId="14275"/>
    <cellStyle name="Separador de milhares 12 2 2 2 3 2 2 3 3 2" xfId="45570"/>
    <cellStyle name="Separador de milhares 12 2 2 2 3 2 2 3 4" xfId="35688"/>
    <cellStyle name="Separador de milhares 12 2 2 2 3 2 2 4" xfId="7687"/>
    <cellStyle name="Separador de milhares 12 2 2 2 3 2 2 4 2" xfId="24157"/>
    <cellStyle name="Separador de milhares 12 2 2 2 3 2 2 4 2 2" xfId="55452"/>
    <cellStyle name="Separador de milhares 12 2 2 2 3 2 2 4 3" xfId="38982"/>
    <cellStyle name="Separador de milhares 12 2 2 2 3 2 2 5" xfId="17569"/>
    <cellStyle name="Separador de milhares 12 2 2 2 3 2 2 5 2" xfId="48864"/>
    <cellStyle name="Separador de milhares 12 2 2 2 3 2 2 6" xfId="10981"/>
    <cellStyle name="Separador de milhares 12 2 2 2 3 2 2 6 2" xfId="42276"/>
    <cellStyle name="Separador de milhares 12 2 2 2 3 2 2 7" xfId="27452"/>
    <cellStyle name="Separador de milhares 12 2 2 2 3 2 2 7 2" xfId="32394"/>
    <cellStyle name="Separador de milhares 12 2 2 2 3 2 2 8" xfId="29099"/>
    <cellStyle name="Separador de milhares 12 2 2 2 3 2 3" xfId="2745"/>
    <cellStyle name="Separador de milhares 12 2 2 2 3 2 3 2" xfId="6039"/>
    <cellStyle name="Separador de milhares 12 2 2 2 3 2 3 2 2" xfId="22509"/>
    <cellStyle name="Separador de milhares 12 2 2 2 3 2 3 2 2 2" xfId="53804"/>
    <cellStyle name="Separador de milhares 12 2 2 2 3 2 3 2 3" xfId="15921"/>
    <cellStyle name="Separador de milhares 12 2 2 2 3 2 3 2 3 2" xfId="47216"/>
    <cellStyle name="Separador de milhares 12 2 2 2 3 2 3 2 4" xfId="37334"/>
    <cellStyle name="Separador de milhares 12 2 2 2 3 2 3 3" xfId="9333"/>
    <cellStyle name="Separador de milhares 12 2 2 2 3 2 3 3 2" xfId="25803"/>
    <cellStyle name="Separador de milhares 12 2 2 2 3 2 3 3 2 2" xfId="57098"/>
    <cellStyle name="Separador de milhares 12 2 2 2 3 2 3 3 3" xfId="40628"/>
    <cellStyle name="Separador de milhares 12 2 2 2 3 2 3 4" xfId="19215"/>
    <cellStyle name="Separador de milhares 12 2 2 2 3 2 3 4 2" xfId="50510"/>
    <cellStyle name="Separador de milhares 12 2 2 2 3 2 3 5" xfId="12627"/>
    <cellStyle name="Separador de milhares 12 2 2 2 3 2 3 5 2" xfId="43922"/>
    <cellStyle name="Separador de milhares 12 2 2 2 3 2 3 6" xfId="34040"/>
    <cellStyle name="Separador de milhares 12 2 2 2 3 2 3 7" xfId="30745"/>
    <cellStyle name="Separador de milhares 12 2 2 2 3 2 4" xfId="4392"/>
    <cellStyle name="Separador de milhares 12 2 2 2 3 2 4 2" xfId="20862"/>
    <cellStyle name="Separador de milhares 12 2 2 2 3 2 4 2 2" xfId="52157"/>
    <cellStyle name="Separador de milhares 12 2 2 2 3 2 4 3" xfId="14274"/>
    <cellStyle name="Separador de milhares 12 2 2 2 3 2 4 3 2" xfId="45569"/>
    <cellStyle name="Separador de milhares 12 2 2 2 3 2 4 4" xfId="35687"/>
    <cellStyle name="Separador de milhares 12 2 2 2 3 2 5" xfId="7686"/>
    <cellStyle name="Separador de milhares 12 2 2 2 3 2 5 2" xfId="24156"/>
    <cellStyle name="Separador de milhares 12 2 2 2 3 2 5 2 2" xfId="55451"/>
    <cellStyle name="Separador de milhares 12 2 2 2 3 2 5 3" xfId="38981"/>
    <cellStyle name="Separador de milhares 12 2 2 2 3 2 6" xfId="17568"/>
    <cellStyle name="Separador de milhares 12 2 2 2 3 2 6 2" xfId="48863"/>
    <cellStyle name="Separador de milhares 12 2 2 2 3 2 7" xfId="10980"/>
    <cellStyle name="Separador de milhares 12 2 2 2 3 2 7 2" xfId="42275"/>
    <cellStyle name="Separador de milhares 12 2 2 2 3 2 8" xfId="27451"/>
    <cellStyle name="Separador de milhares 12 2 2 2 3 2 8 2" xfId="32393"/>
    <cellStyle name="Separador de milhares 12 2 2 2 3 2 9" xfId="29098"/>
    <cellStyle name="Separador de milhares 12 2 2 2 3 3" xfId="1063"/>
    <cellStyle name="Separador de milhares 12 2 2 2 3 3 2" xfId="1064"/>
    <cellStyle name="Separador de milhares 12 2 2 2 3 3 2 2" xfId="2748"/>
    <cellStyle name="Separador de milhares 12 2 2 2 3 3 2 2 2" xfId="6042"/>
    <cellStyle name="Separador de milhares 12 2 2 2 3 3 2 2 2 2" xfId="22512"/>
    <cellStyle name="Separador de milhares 12 2 2 2 3 3 2 2 2 2 2" xfId="53807"/>
    <cellStyle name="Separador de milhares 12 2 2 2 3 3 2 2 2 3" xfId="15924"/>
    <cellStyle name="Separador de milhares 12 2 2 2 3 3 2 2 2 3 2" xfId="47219"/>
    <cellStyle name="Separador de milhares 12 2 2 2 3 3 2 2 2 4" xfId="37337"/>
    <cellStyle name="Separador de milhares 12 2 2 2 3 3 2 2 3" xfId="9336"/>
    <cellStyle name="Separador de milhares 12 2 2 2 3 3 2 2 3 2" xfId="25806"/>
    <cellStyle name="Separador de milhares 12 2 2 2 3 3 2 2 3 2 2" xfId="57101"/>
    <cellStyle name="Separador de milhares 12 2 2 2 3 3 2 2 3 3" xfId="40631"/>
    <cellStyle name="Separador de milhares 12 2 2 2 3 3 2 2 4" xfId="19218"/>
    <cellStyle name="Separador de milhares 12 2 2 2 3 3 2 2 4 2" xfId="50513"/>
    <cellStyle name="Separador de milhares 12 2 2 2 3 3 2 2 5" xfId="12630"/>
    <cellStyle name="Separador de milhares 12 2 2 2 3 3 2 2 5 2" xfId="43925"/>
    <cellStyle name="Separador de milhares 12 2 2 2 3 3 2 2 6" xfId="34043"/>
    <cellStyle name="Separador de milhares 12 2 2 2 3 3 2 2 7" xfId="30748"/>
    <cellStyle name="Separador de milhares 12 2 2 2 3 3 2 3" xfId="4395"/>
    <cellStyle name="Separador de milhares 12 2 2 2 3 3 2 3 2" xfId="20865"/>
    <cellStyle name="Separador de milhares 12 2 2 2 3 3 2 3 2 2" xfId="52160"/>
    <cellStyle name="Separador de milhares 12 2 2 2 3 3 2 3 3" xfId="14277"/>
    <cellStyle name="Separador de milhares 12 2 2 2 3 3 2 3 3 2" xfId="45572"/>
    <cellStyle name="Separador de milhares 12 2 2 2 3 3 2 3 4" xfId="35690"/>
    <cellStyle name="Separador de milhares 12 2 2 2 3 3 2 4" xfId="7689"/>
    <cellStyle name="Separador de milhares 12 2 2 2 3 3 2 4 2" xfId="24159"/>
    <cellStyle name="Separador de milhares 12 2 2 2 3 3 2 4 2 2" xfId="55454"/>
    <cellStyle name="Separador de milhares 12 2 2 2 3 3 2 4 3" xfId="38984"/>
    <cellStyle name="Separador de milhares 12 2 2 2 3 3 2 5" xfId="17571"/>
    <cellStyle name="Separador de milhares 12 2 2 2 3 3 2 5 2" xfId="48866"/>
    <cellStyle name="Separador de milhares 12 2 2 2 3 3 2 6" xfId="10983"/>
    <cellStyle name="Separador de milhares 12 2 2 2 3 3 2 6 2" xfId="42278"/>
    <cellStyle name="Separador de milhares 12 2 2 2 3 3 2 7" xfId="27454"/>
    <cellStyle name="Separador de milhares 12 2 2 2 3 3 2 7 2" xfId="32396"/>
    <cellStyle name="Separador de milhares 12 2 2 2 3 3 2 8" xfId="29101"/>
    <cellStyle name="Separador de milhares 12 2 2 2 3 3 3" xfId="2747"/>
    <cellStyle name="Separador de milhares 12 2 2 2 3 3 3 2" xfId="6041"/>
    <cellStyle name="Separador de milhares 12 2 2 2 3 3 3 2 2" xfId="22511"/>
    <cellStyle name="Separador de milhares 12 2 2 2 3 3 3 2 2 2" xfId="53806"/>
    <cellStyle name="Separador de milhares 12 2 2 2 3 3 3 2 3" xfId="15923"/>
    <cellStyle name="Separador de milhares 12 2 2 2 3 3 3 2 3 2" xfId="47218"/>
    <cellStyle name="Separador de milhares 12 2 2 2 3 3 3 2 4" xfId="37336"/>
    <cellStyle name="Separador de milhares 12 2 2 2 3 3 3 3" xfId="9335"/>
    <cellStyle name="Separador de milhares 12 2 2 2 3 3 3 3 2" xfId="25805"/>
    <cellStyle name="Separador de milhares 12 2 2 2 3 3 3 3 2 2" xfId="57100"/>
    <cellStyle name="Separador de milhares 12 2 2 2 3 3 3 3 3" xfId="40630"/>
    <cellStyle name="Separador de milhares 12 2 2 2 3 3 3 4" xfId="19217"/>
    <cellStyle name="Separador de milhares 12 2 2 2 3 3 3 4 2" xfId="50512"/>
    <cellStyle name="Separador de milhares 12 2 2 2 3 3 3 5" xfId="12629"/>
    <cellStyle name="Separador de milhares 12 2 2 2 3 3 3 5 2" xfId="43924"/>
    <cellStyle name="Separador de milhares 12 2 2 2 3 3 3 6" xfId="34042"/>
    <cellStyle name="Separador de milhares 12 2 2 2 3 3 3 7" xfId="30747"/>
    <cellStyle name="Separador de milhares 12 2 2 2 3 3 4" xfId="4394"/>
    <cellStyle name="Separador de milhares 12 2 2 2 3 3 4 2" xfId="20864"/>
    <cellStyle name="Separador de milhares 12 2 2 2 3 3 4 2 2" xfId="52159"/>
    <cellStyle name="Separador de milhares 12 2 2 2 3 3 4 3" xfId="14276"/>
    <cellStyle name="Separador de milhares 12 2 2 2 3 3 4 3 2" xfId="45571"/>
    <cellStyle name="Separador de milhares 12 2 2 2 3 3 4 4" xfId="35689"/>
    <cellStyle name="Separador de milhares 12 2 2 2 3 3 5" xfId="7688"/>
    <cellStyle name="Separador de milhares 12 2 2 2 3 3 5 2" xfId="24158"/>
    <cellStyle name="Separador de milhares 12 2 2 2 3 3 5 2 2" xfId="55453"/>
    <cellStyle name="Separador de milhares 12 2 2 2 3 3 5 3" xfId="38983"/>
    <cellStyle name="Separador de milhares 12 2 2 2 3 3 6" xfId="17570"/>
    <cellStyle name="Separador de milhares 12 2 2 2 3 3 6 2" xfId="48865"/>
    <cellStyle name="Separador de milhares 12 2 2 2 3 3 7" xfId="10982"/>
    <cellStyle name="Separador de milhares 12 2 2 2 3 3 7 2" xfId="42277"/>
    <cellStyle name="Separador de milhares 12 2 2 2 3 3 8" xfId="27453"/>
    <cellStyle name="Separador de milhares 12 2 2 2 3 3 8 2" xfId="32395"/>
    <cellStyle name="Separador de milhares 12 2 2 2 3 3 9" xfId="29100"/>
    <cellStyle name="Separador de milhares 12 2 2 2 3 4" xfId="1065"/>
    <cellStyle name="Separador de milhares 12 2 2 2 3 4 2" xfId="2749"/>
    <cellStyle name="Separador de milhares 12 2 2 2 3 4 2 2" xfId="6043"/>
    <cellStyle name="Separador de milhares 12 2 2 2 3 4 2 2 2" xfId="22513"/>
    <cellStyle name="Separador de milhares 12 2 2 2 3 4 2 2 2 2" xfId="53808"/>
    <cellStyle name="Separador de milhares 12 2 2 2 3 4 2 2 3" xfId="15925"/>
    <cellStyle name="Separador de milhares 12 2 2 2 3 4 2 2 3 2" xfId="47220"/>
    <cellStyle name="Separador de milhares 12 2 2 2 3 4 2 2 4" xfId="37338"/>
    <cellStyle name="Separador de milhares 12 2 2 2 3 4 2 3" xfId="9337"/>
    <cellStyle name="Separador de milhares 12 2 2 2 3 4 2 3 2" xfId="25807"/>
    <cellStyle name="Separador de milhares 12 2 2 2 3 4 2 3 2 2" xfId="57102"/>
    <cellStyle name="Separador de milhares 12 2 2 2 3 4 2 3 3" xfId="40632"/>
    <cellStyle name="Separador de milhares 12 2 2 2 3 4 2 4" xfId="19219"/>
    <cellStyle name="Separador de milhares 12 2 2 2 3 4 2 4 2" xfId="50514"/>
    <cellStyle name="Separador de milhares 12 2 2 2 3 4 2 5" xfId="12631"/>
    <cellStyle name="Separador de milhares 12 2 2 2 3 4 2 5 2" xfId="43926"/>
    <cellStyle name="Separador de milhares 12 2 2 2 3 4 2 6" xfId="34044"/>
    <cellStyle name="Separador de milhares 12 2 2 2 3 4 2 7" xfId="30749"/>
    <cellStyle name="Separador de milhares 12 2 2 2 3 4 3" xfId="4396"/>
    <cellStyle name="Separador de milhares 12 2 2 2 3 4 3 2" xfId="20866"/>
    <cellStyle name="Separador de milhares 12 2 2 2 3 4 3 2 2" xfId="52161"/>
    <cellStyle name="Separador de milhares 12 2 2 2 3 4 3 3" xfId="14278"/>
    <cellStyle name="Separador de milhares 12 2 2 2 3 4 3 3 2" xfId="45573"/>
    <cellStyle name="Separador de milhares 12 2 2 2 3 4 3 4" xfId="35691"/>
    <cellStyle name="Separador de milhares 12 2 2 2 3 4 4" xfId="7690"/>
    <cellStyle name="Separador de milhares 12 2 2 2 3 4 4 2" xfId="24160"/>
    <cellStyle name="Separador de milhares 12 2 2 2 3 4 4 2 2" xfId="55455"/>
    <cellStyle name="Separador de milhares 12 2 2 2 3 4 4 3" xfId="38985"/>
    <cellStyle name="Separador de milhares 12 2 2 2 3 4 5" xfId="17572"/>
    <cellStyle name="Separador de milhares 12 2 2 2 3 4 5 2" xfId="48867"/>
    <cellStyle name="Separador de milhares 12 2 2 2 3 4 6" xfId="10984"/>
    <cellStyle name="Separador de milhares 12 2 2 2 3 4 6 2" xfId="42279"/>
    <cellStyle name="Separador de milhares 12 2 2 2 3 4 7" xfId="27455"/>
    <cellStyle name="Separador de milhares 12 2 2 2 3 4 7 2" xfId="32397"/>
    <cellStyle name="Separador de milhares 12 2 2 2 3 4 8" xfId="29102"/>
    <cellStyle name="Separador de milhares 12 2 2 2 3 5" xfId="1066"/>
    <cellStyle name="Separador de milhares 12 2 2 2 3 5 2" xfId="2750"/>
    <cellStyle name="Separador de milhares 12 2 2 2 3 5 2 2" xfId="6044"/>
    <cellStyle name="Separador de milhares 12 2 2 2 3 5 2 2 2" xfId="22514"/>
    <cellStyle name="Separador de milhares 12 2 2 2 3 5 2 2 2 2" xfId="53809"/>
    <cellStyle name="Separador de milhares 12 2 2 2 3 5 2 2 3" xfId="15926"/>
    <cellStyle name="Separador de milhares 12 2 2 2 3 5 2 2 3 2" xfId="47221"/>
    <cellStyle name="Separador de milhares 12 2 2 2 3 5 2 2 4" xfId="37339"/>
    <cellStyle name="Separador de milhares 12 2 2 2 3 5 2 3" xfId="9338"/>
    <cellStyle name="Separador de milhares 12 2 2 2 3 5 2 3 2" xfId="25808"/>
    <cellStyle name="Separador de milhares 12 2 2 2 3 5 2 3 2 2" xfId="57103"/>
    <cellStyle name="Separador de milhares 12 2 2 2 3 5 2 3 3" xfId="40633"/>
    <cellStyle name="Separador de milhares 12 2 2 2 3 5 2 4" xfId="19220"/>
    <cellStyle name="Separador de milhares 12 2 2 2 3 5 2 4 2" xfId="50515"/>
    <cellStyle name="Separador de milhares 12 2 2 2 3 5 2 5" xfId="12632"/>
    <cellStyle name="Separador de milhares 12 2 2 2 3 5 2 5 2" xfId="43927"/>
    <cellStyle name="Separador de milhares 12 2 2 2 3 5 2 6" xfId="34045"/>
    <cellStyle name="Separador de milhares 12 2 2 2 3 5 2 7" xfId="30750"/>
    <cellStyle name="Separador de milhares 12 2 2 2 3 5 3" xfId="4397"/>
    <cellStyle name="Separador de milhares 12 2 2 2 3 5 3 2" xfId="20867"/>
    <cellStyle name="Separador de milhares 12 2 2 2 3 5 3 2 2" xfId="52162"/>
    <cellStyle name="Separador de milhares 12 2 2 2 3 5 3 3" xfId="14279"/>
    <cellStyle name="Separador de milhares 12 2 2 2 3 5 3 3 2" xfId="45574"/>
    <cellStyle name="Separador de milhares 12 2 2 2 3 5 3 4" xfId="35692"/>
    <cellStyle name="Separador de milhares 12 2 2 2 3 5 4" xfId="7691"/>
    <cellStyle name="Separador de milhares 12 2 2 2 3 5 4 2" xfId="24161"/>
    <cellStyle name="Separador de milhares 12 2 2 2 3 5 4 2 2" xfId="55456"/>
    <cellStyle name="Separador de milhares 12 2 2 2 3 5 4 3" xfId="38986"/>
    <cellStyle name="Separador de milhares 12 2 2 2 3 5 5" xfId="17573"/>
    <cellStyle name="Separador de milhares 12 2 2 2 3 5 5 2" xfId="48868"/>
    <cellStyle name="Separador de milhares 12 2 2 2 3 5 6" xfId="10985"/>
    <cellStyle name="Separador de milhares 12 2 2 2 3 5 6 2" xfId="42280"/>
    <cellStyle name="Separador de milhares 12 2 2 2 3 5 7" xfId="27456"/>
    <cellStyle name="Separador de milhares 12 2 2 2 3 5 7 2" xfId="32398"/>
    <cellStyle name="Separador de milhares 12 2 2 2 3 5 8" xfId="29103"/>
    <cellStyle name="Separador de milhares 12 2 2 2 3 6" xfId="2744"/>
    <cellStyle name="Separador de milhares 12 2 2 2 3 6 2" xfId="6038"/>
    <cellStyle name="Separador de milhares 12 2 2 2 3 6 2 2" xfId="22508"/>
    <cellStyle name="Separador de milhares 12 2 2 2 3 6 2 2 2" xfId="53803"/>
    <cellStyle name="Separador de milhares 12 2 2 2 3 6 2 3" xfId="15920"/>
    <cellStyle name="Separador de milhares 12 2 2 2 3 6 2 3 2" xfId="47215"/>
    <cellStyle name="Separador de milhares 12 2 2 2 3 6 2 4" xfId="37333"/>
    <cellStyle name="Separador de milhares 12 2 2 2 3 6 3" xfId="9332"/>
    <cellStyle name="Separador de milhares 12 2 2 2 3 6 3 2" xfId="25802"/>
    <cellStyle name="Separador de milhares 12 2 2 2 3 6 3 2 2" xfId="57097"/>
    <cellStyle name="Separador de milhares 12 2 2 2 3 6 3 3" xfId="40627"/>
    <cellStyle name="Separador de milhares 12 2 2 2 3 6 4" xfId="19214"/>
    <cellStyle name="Separador de milhares 12 2 2 2 3 6 4 2" xfId="50509"/>
    <cellStyle name="Separador de milhares 12 2 2 2 3 6 5" xfId="12626"/>
    <cellStyle name="Separador de milhares 12 2 2 2 3 6 5 2" xfId="43921"/>
    <cellStyle name="Separador de milhares 12 2 2 2 3 6 6" xfId="34039"/>
    <cellStyle name="Separador de milhares 12 2 2 2 3 6 7" xfId="30744"/>
    <cellStyle name="Separador de milhares 12 2 2 2 3 7" xfId="4391"/>
    <cellStyle name="Separador de milhares 12 2 2 2 3 7 2" xfId="20861"/>
    <cellStyle name="Separador de milhares 12 2 2 2 3 7 2 2" xfId="52156"/>
    <cellStyle name="Separador de milhares 12 2 2 2 3 7 3" xfId="14273"/>
    <cellStyle name="Separador de milhares 12 2 2 2 3 7 3 2" xfId="45568"/>
    <cellStyle name="Separador de milhares 12 2 2 2 3 7 4" xfId="35686"/>
    <cellStyle name="Separador de milhares 12 2 2 2 3 8" xfId="7685"/>
    <cellStyle name="Separador de milhares 12 2 2 2 3 8 2" xfId="24155"/>
    <cellStyle name="Separador de milhares 12 2 2 2 3 8 2 2" xfId="55450"/>
    <cellStyle name="Separador de milhares 12 2 2 2 3 8 3" xfId="38980"/>
    <cellStyle name="Separador de milhares 12 2 2 2 3 9" xfId="17567"/>
    <cellStyle name="Separador de milhares 12 2 2 2 3 9 2" xfId="48862"/>
    <cellStyle name="Separador de milhares 12 2 2 2 4" xfId="1067"/>
    <cellStyle name="Separador de milhares 12 2 2 2 4 10" xfId="10986"/>
    <cellStyle name="Separador de milhares 12 2 2 2 4 10 2" xfId="42281"/>
    <cellStyle name="Separador de milhares 12 2 2 2 4 11" xfId="27457"/>
    <cellStyle name="Separador de milhares 12 2 2 2 4 11 2" xfId="32399"/>
    <cellStyle name="Separador de milhares 12 2 2 2 4 12" xfId="29104"/>
    <cellStyle name="Separador de milhares 12 2 2 2 4 2" xfId="1068"/>
    <cellStyle name="Separador de milhares 12 2 2 2 4 2 2" xfId="1069"/>
    <cellStyle name="Separador de milhares 12 2 2 2 4 2 2 2" xfId="2753"/>
    <cellStyle name="Separador de milhares 12 2 2 2 4 2 2 2 2" xfId="6047"/>
    <cellStyle name="Separador de milhares 12 2 2 2 4 2 2 2 2 2" xfId="22517"/>
    <cellStyle name="Separador de milhares 12 2 2 2 4 2 2 2 2 2 2" xfId="53812"/>
    <cellStyle name="Separador de milhares 12 2 2 2 4 2 2 2 2 3" xfId="15929"/>
    <cellStyle name="Separador de milhares 12 2 2 2 4 2 2 2 2 3 2" xfId="47224"/>
    <cellStyle name="Separador de milhares 12 2 2 2 4 2 2 2 2 4" xfId="37342"/>
    <cellStyle name="Separador de milhares 12 2 2 2 4 2 2 2 3" xfId="9341"/>
    <cellStyle name="Separador de milhares 12 2 2 2 4 2 2 2 3 2" xfId="25811"/>
    <cellStyle name="Separador de milhares 12 2 2 2 4 2 2 2 3 2 2" xfId="57106"/>
    <cellStyle name="Separador de milhares 12 2 2 2 4 2 2 2 3 3" xfId="40636"/>
    <cellStyle name="Separador de milhares 12 2 2 2 4 2 2 2 4" xfId="19223"/>
    <cellStyle name="Separador de milhares 12 2 2 2 4 2 2 2 4 2" xfId="50518"/>
    <cellStyle name="Separador de milhares 12 2 2 2 4 2 2 2 5" xfId="12635"/>
    <cellStyle name="Separador de milhares 12 2 2 2 4 2 2 2 5 2" xfId="43930"/>
    <cellStyle name="Separador de milhares 12 2 2 2 4 2 2 2 6" xfId="34048"/>
    <cellStyle name="Separador de milhares 12 2 2 2 4 2 2 2 7" xfId="30753"/>
    <cellStyle name="Separador de milhares 12 2 2 2 4 2 2 3" xfId="4400"/>
    <cellStyle name="Separador de milhares 12 2 2 2 4 2 2 3 2" xfId="20870"/>
    <cellStyle name="Separador de milhares 12 2 2 2 4 2 2 3 2 2" xfId="52165"/>
    <cellStyle name="Separador de milhares 12 2 2 2 4 2 2 3 3" xfId="14282"/>
    <cellStyle name="Separador de milhares 12 2 2 2 4 2 2 3 3 2" xfId="45577"/>
    <cellStyle name="Separador de milhares 12 2 2 2 4 2 2 3 4" xfId="35695"/>
    <cellStyle name="Separador de milhares 12 2 2 2 4 2 2 4" xfId="7694"/>
    <cellStyle name="Separador de milhares 12 2 2 2 4 2 2 4 2" xfId="24164"/>
    <cellStyle name="Separador de milhares 12 2 2 2 4 2 2 4 2 2" xfId="55459"/>
    <cellStyle name="Separador de milhares 12 2 2 2 4 2 2 4 3" xfId="38989"/>
    <cellStyle name="Separador de milhares 12 2 2 2 4 2 2 5" xfId="17576"/>
    <cellStyle name="Separador de milhares 12 2 2 2 4 2 2 5 2" xfId="48871"/>
    <cellStyle name="Separador de milhares 12 2 2 2 4 2 2 6" xfId="10988"/>
    <cellStyle name="Separador de milhares 12 2 2 2 4 2 2 6 2" xfId="42283"/>
    <cellStyle name="Separador de milhares 12 2 2 2 4 2 2 7" xfId="27459"/>
    <cellStyle name="Separador de milhares 12 2 2 2 4 2 2 7 2" xfId="32401"/>
    <cellStyle name="Separador de milhares 12 2 2 2 4 2 2 8" xfId="29106"/>
    <cellStyle name="Separador de milhares 12 2 2 2 4 2 3" xfId="2752"/>
    <cellStyle name="Separador de milhares 12 2 2 2 4 2 3 2" xfId="6046"/>
    <cellStyle name="Separador de milhares 12 2 2 2 4 2 3 2 2" xfId="22516"/>
    <cellStyle name="Separador de milhares 12 2 2 2 4 2 3 2 2 2" xfId="53811"/>
    <cellStyle name="Separador de milhares 12 2 2 2 4 2 3 2 3" xfId="15928"/>
    <cellStyle name="Separador de milhares 12 2 2 2 4 2 3 2 3 2" xfId="47223"/>
    <cellStyle name="Separador de milhares 12 2 2 2 4 2 3 2 4" xfId="37341"/>
    <cellStyle name="Separador de milhares 12 2 2 2 4 2 3 3" xfId="9340"/>
    <cellStyle name="Separador de milhares 12 2 2 2 4 2 3 3 2" xfId="25810"/>
    <cellStyle name="Separador de milhares 12 2 2 2 4 2 3 3 2 2" xfId="57105"/>
    <cellStyle name="Separador de milhares 12 2 2 2 4 2 3 3 3" xfId="40635"/>
    <cellStyle name="Separador de milhares 12 2 2 2 4 2 3 4" xfId="19222"/>
    <cellStyle name="Separador de milhares 12 2 2 2 4 2 3 4 2" xfId="50517"/>
    <cellStyle name="Separador de milhares 12 2 2 2 4 2 3 5" xfId="12634"/>
    <cellStyle name="Separador de milhares 12 2 2 2 4 2 3 5 2" xfId="43929"/>
    <cellStyle name="Separador de milhares 12 2 2 2 4 2 3 6" xfId="34047"/>
    <cellStyle name="Separador de milhares 12 2 2 2 4 2 3 7" xfId="30752"/>
    <cellStyle name="Separador de milhares 12 2 2 2 4 2 4" xfId="4399"/>
    <cellStyle name="Separador de milhares 12 2 2 2 4 2 4 2" xfId="20869"/>
    <cellStyle name="Separador de milhares 12 2 2 2 4 2 4 2 2" xfId="52164"/>
    <cellStyle name="Separador de milhares 12 2 2 2 4 2 4 3" xfId="14281"/>
    <cellStyle name="Separador de milhares 12 2 2 2 4 2 4 3 2" xfId="45576"/>
    <cellStyle name="Separador de milhares 12 2 2 2 4 2 4 4" xfId="35694"/>
    <cellStyle name="Separador de milhares 12 2 2 2 4 2 5" xfId="7693"/>
    <cellStyle name="Separador de milhares 12 2 2 2 4 2 5 2" xfId="24163"/>
    <cellStyle name="Separador de milhares 12 2 2 2 4 2 5 2 2" xfId="55458"/>
    <cellStyle name="Separador de milhares 12 2 2 2 4 2 5 3" xfId="38988"/>
    <cellStyle name="Separador de milhares 12 2 2 2 4 2 6" xfId="17575"/>
    <cellStyle name="Separador de milhares 12 2 2 2 4 2 6 2" xfId="48870"/>
    <cellStyle name="Separador de milhares 12 2 2 2 4 2 7" xfId="10987"/>
    <cellStyle name="Separador de milhares 12 2 2 2 4 2 7 2" xfId="42282"/>
    <cellStyle name="Separador de milhares 12 2 2 2 4 2 8" xfId="27458"/>
    <cellStyle name="Separador de milhares 12 2 2 2 4 2 8 2" xfId="32400"/>
    <cellStyle name="Separador de milhares 12 2 2 2 4 2 9" xfId="29105"/>
    <cellStyle name="Separador de milhares 12 2 2 2 4 3" xfId="1070"/>
    <cellStyle name="Separador de milhares 12 2 2 2 4 3 2" xfId="1071"/>
    <cellStyle name="Separador de milhares 12 2 2 2 4 3 2 2" xfId="2755"/>
    <cellStyle name="Separador de milhares 12 2 2 2 4 3 2 2 2" xfId="6049"/>
    <cellStyle name="Separador de milhares 12 2 2 2 4 3 2 2 2 2" xfId="22519"/>
    <cellStyle name="Separador de milhares 12 2 2 2 4 3 2 2 2 2 2" xfId="53814"/>
    <cellStyle name="Separador de milhares 12 2 2 2 4 3 2 2 2 3" xfId="15931"/>
    <cellStyle name="Separador de milhares 12 2 2 2 4 3 2 2 2 3 2" xfId="47226"/>
    <cellStyle name="Separador de milhares 12 2 2 2 4 3 2 2 2 4" xfId="37344"/>
    <cellStyle name="Separador de milhares 12 2 2 2 4 3 2 2 3" xfId="9343"/>
    <cellStyle name="Separador de milhares 12 2 2 2 4 3 2 2 3 2" xfId="25813"/>
    <cellStyle name="Separador de milhares 12 2 2 2 4 3 2 2 3 2 2" xfId="57108"/>
    <cellStyle name="Separador de milhares 12 2 2 2 4 3 2 2 3 3" xfId="40638"/>
    <cellStyle name="Separador de milhares 12 2 2 2 4 3 2 2 4" xfId="19225"/>
    <cellStyle name="Separador de milhares 12 2 2 2 4 3 2 2 4 2" xfId="50520"/>
    <cellStyle name="Separador de milhares 12 2 2 2 4 3 2 2 5" xfId="12637"/>
    <cellStyle name="Separador de milhares 12 2 2 2 4 3 2 2 5 2" xfId="43932"/>
    <cellStyle name="Separador de milhares 12 2 2 2 4 3 2 2 6" xfId="34050"/>
    <cellStyle name="Separador de milhares 12 2 2 2 4 3 2 2 7" xfId="30755"/>
    <cellStyle name="Separador de milhares 12 2 2 2 4 3 2 3" xfId="4402"/>
    <cellStyle name="Separador de milhares 12 2 2 2 4 3 2 3 2" xfId="20872"/>
    <cellStyle name="Separador de milhares 12 2 2 2 4 3 2 3 2 2" xfId="52167"/>
    <cellStyle name="Separador de milhares 12 2 2 2 4 3 2 3 3" xfId="14284"/>
    <cellStyle name="Separador de milhares 12 2 2 2 4 3 2 3 3 2" xfId="45579"/>
    <cellStyle name="Separador de milhares 12 2 2 2 4 3 2 3 4" xfId="35697"/>
    <cellStyle name="Separador de milhares 12 2 2 2 4 3 2 4" xfId="7696"/>
    <cellStyle name="Separador de milhares 12 2 2 2 4 3 2 4 2" xfId="24166"/>
    <cellStyle name="Separador de milhares 12 2 2 2 4 3 2 4 2 2" xfId="55461"/>
    <cellStyle name="Separador de milhares 12 2 2 2 4 3 2 4 3" xfId="38991"/>
    <cellStyle name="Separador de milhares 12 2 2 2 4 3 2 5" xfId="17578"/>
    <cellStyle name="Separador de milhares 12 2 2 2 4 3 2 5 2" xfId="48873"/>
    <cellStyle name="Separador de milhares 12 2 2 2 4 3 2 6" xfId="10990"/>
    <cellStyle name="Separador de milhares 12 2 2 2 4 3 2 6 2" xfId="42285"/>
    <cellStyle name="Separador de milhares 12 2 2 2 4 3 2 7" xfId="27461"/>
    <cellStyle name="Separador de milhares 12 2 2 2 4 3 2 7 2" xfId="32403"/>
    <cellStyle name="Separador de milhares 12 2 2 2 4 3 2 8" xfId="29108"/>
    <cellStyle name="Separador de milhares 12 2 2 2 4 3 3" xfId="2754"/>
    <cellStyle name="Separador de milhares 12 2 2 2 4 3 3 2" xfId="6048"/>
    <cellStyle name="Separador de milhares 12 2 2 2 4 3 3 2 2" xfId="22518"/>
    <cellStyle name="Separador de milhares 12 2 2 2 4 3 3 2 2 2" xfId="53813"/>
    <cellStyle name="Separador de milhares 12 2 2 2 4 3 3 2 3" xfId="15930"/>
    <cellStyle name="Separador de milhares 12 2 2 2 4 3 3 2 3 2" xfId="47225"/>
    <cellStyle name="Separador de milhares 12 2 2 2 4 3 3 2 4" xfId="37343"/>
    <cellStyle name="Separador de milhares 12 2 2 2 4 3 3 3" xfId="9342"/>
    <cellStyle name="Separador de milhares 12 2 2 2 4 3 3 3 2" xfId="25812"/>
    <cellStyle name="Separador de milhares 12 2 2 2 4 3 3 3 2 2" xfId="57107"/>
    <cellStyle name="Separador de milhares 12 2 2 2 4 3 3 3 3" xfId="40637"/>
    <cellStyle name="Separador de milhares 12 2 2 2 4 3 3 4" xfId="19224"/>
    <cellStyle name="Separador de milhares 12 2 2 2 4 3 3 4 2" xfId="50519"/>
    <cellStyle name="Separador de milhares 12 2 2 2 4 3 3 5" xfId="12636"/>
    <cellStyle name="Separador de milhares 12 2 2 2 4 3 3 5 2" xfId="43931"/>
    <cellStyle name="Separador de milhares 12 2 2 2 4 3 3 6" xfId="34049"/>
    <cellStyle name="Separador de milhares 12 2 2 2 4 3 3 7" xfId="30754"/>
    <cellStyle name="Separador de milhares 12 2 2 2 4 3 4" xfId="4401"/>
    <cellStyle name="Separador de milhares 12 2 2 2 4 3 4 2" xfId="20871"/>
    <cellStyle name="Separador de milhares 12 2 2 2 4 3 4 2 2" xfId="52166"/>
    <cellStyle name="Separador de milhares 12 2 2 2 4 3 4 3" xfId="14283"/>
    <cellStyle name="Separador de milhares 12 2 2 2 4 3 4 3 2" xfId="45578"/>
    <cellStyle name="Separador de milhares 12 2 2 2 4 3 4 4" xfId="35696"/>
    <cellStyle name="Separador de milhares 12 2 2 2 4 3 5" xfId="7695"/>
    <cellStyle name="Separador de milhares 12 2 2 2 4 3 5 2" xfId="24165"/>
    <cellStyle name="Separador de milhares 12 2 2 2 4 3 5 2 2" xfId="55460"/>
    <cellStyle name="Separador de milhares 12 2 2 2 4 3 5 3" xfId="38990"/>
    <cellStyle name="Separador de milhares 12 2 2 2 4 3 6" xfId="17577"/>
    <cellStyle name="Separador de milhares 12 2 2 2 4 3 6 2" xfId="48872"/>
    <cellStyle name="Separador de milhares 12 2 2 2 4 3 7" xfId="10989"/>
    <cellStyle name="Separador de milhares 12 2 2 2 4 3 7 2" xfId="42284"/>
    <cellStyle name="Separador de milhares 12 2 2 2 4 3 8" xfId="27460"/>
    <cellStyle name="Separador de milhares 12 2 2 2 4 3 8 2" xfId="32402"/>
    <cellStyle name="Separador de milhares 12 2 2 2 4 3 9" xfId="29107"/>
    <cellStyle name="Separador de milhares 12 2 2 2 4 4" xfId="1072"/>
    <cellStyle name="Separador de milhares 12 2 2 2 4 4 2" xfId="2756"/>
    <cellStyle name="Separador de milhares 12 2 2 2 4 4 2 2" xfId="6050"/>
    <cellStyle name="Separador de milhares 12 2 2 2 4 4 2 2 2" xfId="22520"/>
    <cellStyle name="Separador de milhares 12 2 2 2 4 4 2 2 2 2" xfId="53815"/>
    <cellStyle name="Separador de milhares 12 2 2 2 4 4 2 2 3" xfId="15932"/>
    <cellStyle name="Separador de milhares 12 2 2 2 4 4 2 2 3 2" xfId="47227"/>
    <cellStyle name="Separador de milhares 12 2 2 2 4 4 2 2 4" xfId="37345"/>
    <cellStyle name="Separador de milhares 12 2 2 2 4 4 2 3" xfId="9344"/>
    <cellStyle name="Separador de milhares 12 2 2 2 4 4 2 3 2" xfId="25814"/>
    <cellStyle name="Separador de milhares 12 2 2 2 4 4 2 3 2 2" xfId="57109"/>
    <cellStyle name="Separador de milhares 12 2 2 2 4 4 2 3 3" xfId="40639"/>
    <cellStyle name="Separador de milhares 12 2 2 2 4 4 2 4" xfId="19226"/>
    <cellStyle name="Separador de milhares 12 2 2 2 4 4 2 4 2" xfId="50521"/>
    <cellStyle name="Separador de milhares 12 2 2 2 4 4 2 5" xfId="12638"/>
    <cellStyle name="Separador de milhares 12 2 2 2 4 4 2 5 2" xfId="43933"/>
    <cellStyle name="Separador de milhares 12 2 2 2 4 4 2 6" xfId="34051"/>
    <cellStyle name="Separador de milhares 12 2 2 2 4 4 2 7" xfId="30756"/>
    <cellStyle name="Separador de milhares 12 2 2 2 4 4 3" xfId="4403"/>
    <cellStyle name="Separador de milhares 12 2 2 2 4 4 3 2" xfId="20873"/>
    <cellStyle name="Separador de milhares 12 2 2 2 4 4 3 2 2" xfId="52168"/>
    <cellStyle name="Separador de milhares 12 2 2 2 4 4 3 3" xfId="14285"/>
    <cellStyle name="Separador de milhares 12 2 2 2 4 4 3 3 2" xfId="45580"/>
    <cellStyle name="Separador de milhares 12 2 2 2 4 4 3 4" xfId="35698"/>
    <cellStyle name="Separador de milhares 12 2 2 2 4 4 4" xfId="7697"/>
    <cellStyle name="Separador de milhares 12 2 2 2 4 4 4 2" xfId="24167"/>
    <cellStyle name="Separador de milhares 12 2 2 2 4 4 4 2 2" xfId="55462"/>
    <cellStyle name="Separador de milhares 12 2 2 2 4 4 4 3" xfId="38992"/>
    <cellStyle name="Separador de milhares 12 2 2 2 4 4 5" xfId="17579"/>
    <cellStyle name="Separador de milhares 12 2 2 2 4 4 5 2" xfId="48874"/>
    <cellStyle name="Separador de milhares 12 2 2 2 4 4 6" xfId="10991"/>
    <cellStyle name="Separador de milhares 12 2 2 2 4 4 6 2" xfId="42286"/>
    <cellStyle name="Separador de milhares 12 2 2 2 4 4 7" xfId="27462"/>
    <cellStyle name="Separador de milhares 12 2 2 2 4 4 7 2" xfId="32404"/>
    <cellStyle name="Separador de milhares 12 2 2 2 4 4 8" xfId="29109"/>
    <cellStyle name="Separador de milhares 12 2 2 2 4 5" xfId="1073"/>
    <cellStyle name="Separador de milhares 12 2 2 2 4 5 2" xfId="2757"/>
    <cellStyle name="Separador de milhares 12 2 2 2 4 5 2 2" xfId="6051"/>
    <cellStyle name="Separador de milhares 12 2 2 2 4 5 2 2 2" xfId="22521"/>
    <cellStyle name="Separador de milhares 12 2 2 2 4 5 2 2 2 2" xfId="53816"/>
    <cellStyle name="Separador de milhares 12 2 2 2 4 5 2 2 3" xfId="15933"/>
    <cellStyle name="Separador de milhares 12 2 2 2 4 5 2 2 3 2" xfId="47228"/>
    <cellStyle name="Separador de milhares 12 2 2 2 4 5 2 2 4" xfId="37346"/>
    <cellStyle name="Separador de milhares 12 2 2 2 4 5 2 3" xfId="9345"/>
    <cellStyle name="Separador de milhares 12 2 2 2 4 5 2 3 2" xfId="25815"/>
    <cellStyle name="Separador de milhares 12 2 2 2 4 5 2 3 2 2" xfId="57110"/>
    <cellStyle name="Separador de milhares 12 2 2 2 4 5 2 3 3" xfId="40640"/>
    <cellStyle name="Separador de milhares 12 2 2 2 4 5 2 4" xfId="19227"/>
    <cellStyle name="Separador de milhares 12 2 2 2 4 5 2 4 2" xfId="50522"/>
    <cellStyle name="Separador de milhares 12 2 2 2 4 5 2 5" xfId="12639"/>
    <cellStyle name="Separador de milhares 12 2 2 2 4 5 2 5 2" xfId="43934"/>
    <cellStyle name="Separador de milhares 12 2 2 2 4 5 2 6" xfId="34052"/>
    <cellStyle name="Separador de milhares 12 2 2 2 4 5 2 7" xfId="30757"/>
    <cellStyle name="Separador de milhares 12 2 2 2 4 5 3" xfId="4404"/>
    <cellStyle name="Separador de milhares 12 2 2 2 4 5 3 2" xfId="20874"/>
    <cellStyle name="Separador de milhares 12 2 2 2 4 5 3 2 2" xfId="52169"/>
    <cellStyle name="Separador de milhares 12 2 2 2 4 5 3 3" xfId="14286"/>
    <cellStyle name="Separador de milhares 12 2 2 2 4 5 3 3 2" xfId="45581"/>
    <cellStyle name="Separador de milhares 12 2 2 2 4 5 3 4" xfId="35699"/>
    <cellStyle name="Separador de milhares 12 2 2 2 4 5 4" xfId="7698"/>
    <cellStyle name="Separador de milhares 12 2 2 2 4 5 4 2" xfId="24168"/>
    <cellStyle name="Separador de milhares 12 2 2 2 4 5 4 2 2" xfId="55463"/>
    <cellStyle name="Separador de milhares 12 2 2 2 4 5 4 3" xfId="38993"/>
    <cellStyle name="Separador de milhares 12 2 2 2 4 5 5" xfId="17580"/>
    <cellStyle name="Separador de milhares 12 2 2 2 4 5 5 2" xfId="48875"/>
    <cellStyle name="Separador de milhares 12 2 2 2 4 5 6" xfId="10992"/>
    <cellStyle name="Separador de milhares 12 2 2 2 4 5 6 2" xfId="42287"/>
    <cellStyle name="Separador de milhares 12 2 2 2 4 5 7" xfId="27463"/>
    <cellStyle name="Separador de milhares 12 2 2 2 4 5 7 2" xfId="32405"/>
    <cellStyle name="Separador de milhares 12 2 2 2 4 5 8" xfId="29110"/>
    <cellStyle name="Separador de milhares 12 2 2 2 4 6" xfId="2751"/>
    <cellStyle name="Separador de milhares 12 2 2 2 4 6 2" xfId="6045"/>
    <cellStyle name="Separador de milhares 12 2 2 2 4 6 2 2" xfId="22515"/>
    <cellStyle name="Separador de milhares 12 2 2 2 4 6 2 2 2" xfId="53810"/>
    <cellStyle name="Separador de milhares 12 2 2 2 4 6 2 3" xfId="15927"/>
    <cellStyle name="Separador de milhares 12 2 2 2 4 6 2 3 2" xfId="47222"/>
    <cellStyle name="Separador de milhares 12 2 2 2 4 6 2 4" xfId="37340"/>
    <cellStyle name="Separador de milhares 12 2 2 2 4 6 3" xfId="9339"/>
    <cellStyle name="Separador de milhares 12 2 2 2 4 6 3 2" xfId="25809"/>
    <cellStyle name="Separador de milhares 12 2 2 2 4 6 3 2 2" xfId="57104"/>
    <cellStyle name="Separador de milhares 12 2 2 2 4 6 3 3" xfId="40634"/>
    <cellStyle name="Separador de milhares 12 2 2 2 4 6 4" xfId="19221"/>
    <cellStyle name="Separador de milhares 12 2 2 2 4 6 4 2" xfId="50516"/>
    <cellStyle name="Separador de milhares 12 2 2 2 4 6 5" xfId="12633"/>
    <cellStyle name="Separador de milhares 12 2 2 2 4 6 5 2" xfId="43928"/>
    <cellStyle name="Separador de milhares 12 2 2 2 4 6 6" xfId="34046"/>
    <cellStyle name="Separador de milhares 12 2 2 2 4 6 7" xfId="30751"/>
    <cellStyle name="Separador de milhares 12 2 2 2 4 7" xfId="4398"/>
    <cellStyle name="Separador de milhares 12 2 2 2 4 7 2" xfId="20868"/>
    <cellStyle name="Separador de milhares 12 2 2 2 4 7 2 2" xfId="52163"/>
    <cellStyle name="Separador de milhares 12 2 2 2 4 7 3" xfId="14280"/>
    <cellStyle name="Separador de milhares 12 2 2 2 4 7 3 2" xfId="45575"/>
    <cellStyle name="Separador de milhares 12 2 2 2 4 7 4" xfId="35693"/>
    <cellStyle name="Separador de milhares 12 2 2 2 4 8" xfId="7692"/>
    <cellStyle name="Separador de milhares 12 2 2 2 4 8 2" xfId="24162"/>
    <cellStyle name="Separador de milhares 12 2 2 2 4 8 2 2" xfId="55457"/>
    <cellStyle name="Separador de milhares 12 2 2 2 4 8 3" xfId="38987"/>
    <cellStyle name="Separador de milhares 12 2 2 2 4 9" xfId="17574"/>
    <cellStyle name="Separador de milhares 12 2 2 2 4 9 2" xfId="48869"/>
    <cellStyle name="Separador de milhares 12 2 2 2 5" xfId="1074"/>
    <cellStyle name="Separador de milhares 12 2 2 2 5 2" xfId="1075"/>
    <cellStyle name="Separador de milhares 12 2 2 2 5 2 2" xfId="2759"/>
    <cellStyle name="Separador de milhares 12 2 2 2 5 2 2 2" xfId="6053"/>
    <cellStyle name="Separador de milhares 12 2 2 2 5 2 2 2 2" xfId="22523"/>
    <cellStyle name="Separador de milhares 12 2 2 2 5 2 2 2 2 2" xfId="53818"/>
    <cellStyle name="Separador de milhares 12 2 2 2 5 2 2 2 3" xfId="15935"/>
    <cellStyle name="Separador de milhares 12 2 2 2 5 2 2 2 3 2" xfId="47230"/>
    <cellStyle name="Separador de milhares 12 2 2 2 5 2 2 2 4" xfId="37348"/>
    <cellStyle name="Separador de milhares 12 2 2 2 5 2 2 3" xfId="9347"/>
    <cellStyle name="Separador de milhares 12 2 2 2 5 2 2 3 2" xfId="25817"/>
    <cellStyle name="Separador de milhares 12 2 2 2 5 2 2 3 2 2" xfId="57112"/>
    <cellStyle name="Separador de milhares 12 2 2 2 5 2 2 3 3" xfId="40642"/>
    <cellStyle name="Separador de milhares 12 2 2 2 5 2 2 4" xfId="19229"/>
    <cellStyle name="Separador de milhares 12 2 2 2 5 2 2 4 2" xfId="50524"/>
    <cellStyle name="Separador de milhares 12 2 2 2 5 2 2 5" xfId="12641"/>
    <cellStyle name="Separador de milhares 12 2 2 2 5 2 2 5 2" xfId="43936"/>
    <cellStyle name="Separador de milhares 12 2 2 2 5 2 2 6" xfId="34054"/>
    <cellStyle name="Separador de milhares 12 2 2 2 5 2 2 7" xfId="30759"/>
    <cellStyle name="Separador de milhares 12 2 2 2 5 2 3" xfId="4406"/>
    <cellStyle name="Separador de milhares 12 2 2 2 5 2 3 2" xfId="20876"/>
    <cellStyle name="Separador de milhares 12 2 2 2 5 2 3 2 2" xfId="52171"/>
    <cellStyle name="Separador de milhares 12 2 2 2 5 2 3 3" xfId="14288"/>
    <cellStyle name="Separador de milhares 12 2 2 2 5 2 3 3 2" xfId="45583"/>
    <cellStyle name="Separador de milhares 12 2 2 2 5 2 3 4" xfId="35701"/>
    <cellStyle name="Separador de milhares 12 2 2 2 5 2 4" xfId="7700"/>
    <cellStyle name="Separador de milhares 12 2 2 2 5 2 4 2" xfId="24170"/>
    <cellStyle name="Separador de milhares 12 2 2 2 5 2 4 2 2" xfId="55465"/>
    <cellStyle name="Separador de milhares 12 2 2 2 5 2 4 3" xfId="38995"/>
    <cellStyle name="Separador de milhares 12 2 2 2 5 2 5" xfId="17582"/>
    <cellStyle name="Separador de milhares 12 2 2 2 5 2 5 2" xfId="48877"/>
    <cellStyle name="Separador de milhares 12 2 2 2 5 2 6" xfId="10994"/>
    <cellStyle name="Separador de milhares 12 2 2 2 5 2 6 2" xfId="42289"/>
    <cellStyle name="Separador de milhares 12 2 2 2 5 2 7" xfId="27465"/>
    <cellStyle name="Separador de milhares 12 2 2 2 5 2 7 2" xfId="32407"/>
    <cellStyle name="Separador de milhares 12 2 2 2 5 2 8" xfId="29112"/>
    <cellStyle name="Separador de milhares 12 2 2 2 5 3" xfId="2758"/>
    <cellStyle name="Separador de milhares 12 2 2 2 5 3 2" xfId="6052"/>
    <cellStyle name="Separador de milhares 12 2 2 2 5 3 2 2" xfId="22522"/>
    <cellStyle name="Separador de milhares 12 2 2 2 5 3 2 2 2" xfId="53817"/>
    <cellStyle name="Separador de milhares 12 2 2 2 5 3 2 3" xfId="15934"/>
    <cellStyle name="Separador de milhares 12 2 2 2 5 3 2 3 2" xfId="47229"/>
    <cellStyle name="Separador de milhares 12 2 2 2 5 3 2 4" xfId="37347"/>
    <cellStyle name="Separador de milhares 12 2 2 2 5 3 3" xfId="9346"/>
    <cellStyle name="Separador de milhares 12 2 2 2 5 3 3 2" xfId="25816"/>
    <cellStyle name="Separador de milhares 12 2 2 2 5 3 3 2 2" xfId="57111"/>
    <cellStyle name="Separador de milhares 12 2 2 2 5 3 3 3" xfId="40641"/>
    <cellStyle name="Separador de milhares 12 2 2 2 5 3 4" xfId="19228"/>
    <cellStyle name="Separador de milhares 12 2 2 2 5 3 4 2" xfId="50523"/>
    <cellStyle name="Separador de milhares 12 2 2 2 5 3 5" xfId="12640"/>
    <cellStyle name="Separador de milhares 12 2 2 2 5 3 5 2" xfId="43935"/>
    <cellStyle name="Separador de milhares 12 2 2 2 5 3 6" xfId="34053"/>
    <cellStyle name="Separador de milhares 12 2 2 2 5 3 7" xfId="30758"/>
    <cellStyle name="Separador de milhares 12 2 2 2 5 4" xfId="4405"/>
    <cellStyle name="Separador de milhares 12 2 2 2 5 4 2" xfId="20875"/>
    <cellStyle name="Separador de milhares 12 2 2 2 5 4 2 2" xfId="52170"/>
    <cellStyle name="Separador de milhares 12 2 2 2 5 4 3" xfId="14287"/>
    <cellStyle name="Separador de milhares 12 2 2 2 5 4 3 2" xfId="45582"/>
    <cellStyle name="Separador de milhares 12 2 2 2 5 4 4" xfId="35700"/>
    <cellStyle name="Separador de milhares 12 2 2 2 5 5" xfId="7699"/>
    <cellStyle name="Separador de milhares 12 2 2 2 5 5 2" xfId="24169"/>
    <cellStyle name="Separador de milhares 12 2 2 2 5 5 2 2" xfId="55464"/>
    <cellStyle name="Separador de milhares 12 2 2 2 5 5 3" xfId="38994"/>
    <cellStyle name="Separador de milhares 12 2 2 2 5 6" xfId="17581"/>
    <cellStyle name="Separador de milhares 12 2 2 2 5 6 2" xfId="48876"/>
    <cellStyle name="Separador de milhares 12 2 2 2 5 7" xfId="10993"/>
    <cellStyle name="Separador de milhares 12 2 2 2 5 7 2" xfId="42288"/>
    <cellStyle name="Separador de milhares 12 2 2 2 5 8" xfId="27464"/>
    <cellStyle name="Separador de milhares 12 2 2 2 5 8 2" xfId="32406"/>
    <cellStyle name="Separador de milhares 12 2 2 2 5 9" xfId="29111"/>
    <cellStyle name="Separador de milhares 12 2 2 2 6" xfId="1076"/>
    <cellStyle name="Separador de milhares 12 2 2 2 6 2" xfId="1077"/>
    <cellStyle name="Separador de milhares 12 2 2 2 6 2 2" xfId="2761"/>
    <cellStyle name="Separador de milhares 12 2 2 2 6 2 2 2" xfId="6055"/>
    <cellStyle name="Separador de milhares 12 2 2 2 6 2 2 2 2" xfId="22525"/>
    <cellStyle name="Separador de milhares 12 2 2 2 6 2 2 2 2 2" xfId="53820"/>
    <cellStyle name="Separador de milhares 12 2 2 2 6 2 2 2 3" xfId="15937"/>
    <cellStyle name="Separador de milhares 12 2 2 2 6 2 2 2 3 2" xfId="47232"/>
    <cellStyle name="Separador de milhares 12 2 2 2 6 2 2 2 4" xfId="37350"/>
    <cellStyle name="Separador de milhares 12 2 2 2 6 2 2 3" xfId="9349"/>
    <cellStyle name="Separador de milhares 12 2 2 2 6 2 2 3 2" xfId="25819"/>
    <cellStyle name="Separador de milhares 12 2 2 2 6 2 2 3 2 2" xfId="57114"/>
    <cellStyle name="Separador de milhares 12 2 2 2 6 2 2 3 3" xfId="40644"/>
    <cellStyle name="Separador de milhares 12 2 2 2 6 2 2 4" xfId="19231"/>
    <cellStyle name="Separador de milhares 12 2 2 2 6 2 2 4 2" xfId="50526"/>
    <cellStyle name="Separador de milhares 12 2 2 2 6 2 2 5" xfId="12643"/>
    <cellStyle name="Separador de milhares 12 2 2 2 6 2 2 5 2" xfId="43938"/>
    <cellStyle name="Separador de milhares 12 2 2 2 6 2 2 6" xfId="34056"/>
    <cellStyle name="Separador de milhares 12 2 2 2 6 2 2 7" xfId="30761"/>
    <cellStyle name="Separador de milhares 12 2 2 2 6 2 3" xfId="4408"/>
    <cellStyle name="Separador de milhares 12 2 2 2 6 2 3 2" xfId="20878"/>
    <cellStyle name="Separador de milhares 12 2 2 2 6 2 3 2 2" xfId="52173"/>
    <cellStyle name="Separador de milhares 12 2 2 2 6 2 3 3" xfId="14290"/>
    <cellStyle name="Separador de milhares 12 2 2 2 6 2 3 3 2" xfId="45585"/>
    <cellStyle name="Separador de milhares 12 2 2 2 6 2 3 4" xfId="35703"/>
    <cellStyle name="Separador de milhares 12 2 2 2 6 2 4" xfId="7702"/>
    <cellStyle name="Separador de milhares 12 2 2 2 6 2 4 2" xfId="24172"/>
    <cellStyle name="Separador de milhares 12 2 2 2 6 2 4 2 2" xfId="55467"/>
    <cellStyle name="Separador de milhares 12 2 2 2 6 2 4 3" xfId="38997"/>
    <cellStyle name="Separador de milhares 12 2 2 2 6 2 5" xfId="17584"/>
    <cellStyle name="Separador de milhares 12 2 2 2 6 2 5 2" xfId="48879"/>
    <cellStyle name="Separador de milhares 12 2 2 2 6 2 6" xfId="10996"/>
    <cellStyle name="Separador de milhares 12 2 2 2 6 2 6 2" xfId="42291"/>
    <cellStyle name="Separador de milhares 12 2 2 2 6 2 7" xfId="27467"/>
    <cellStyle name="Separador de milhares 12 2 2 2 6 2 7 2" xfId="32409"/>
    <cellStyle name="Separador de milhares 12 2 2 2 6 2 8" xfId="29114"/>
    <cellStyle name="Separador de milhares 12 2 2 2 6 3" xfId="2760"/>
    <cellStyle name="Separador de milhares 12 2 2 2 6 3 2" xfId="6054"/>
    <cellStyle name="Separador de milhares 12 2 2 2 6 3 2 2" xfId="22524"/>
    <cellStyle name="Separador de milhares 12 2 2 2 6 3 2 2 2" xfId="53819"/>
    <cellStyle name="Separador de milhares 12 2 2 2 6 3 2 3" xfId="15936"/>
    <cellStyle name="Separador de milhares 12 2 2 2 6 3 2 3 2" xfId="47231"/>
    <cellStyle name="Separador de milhares 12 2 2 2 6 3 2 4" xfId="37349"/>
    <cellStyle name="Separador de milhares 12 2 2 2 6 3 3" xfId="9348"/>
    <cellStyle name="Separador de milhares 12 2 2 2 6 3 3 2" xfId="25818"/>
    <cellStyle name="Separador de milhares 12 2 2 2 6 3 3 2 2" xfId="57113"/>
    <cellStyle name="Separador de milhares 12 2 2 2 6 3 3 3" xfId="40643"/>
    <cellStyle name="Separador de milhares 12 2 2 2 6 3 4" xfId="19230"/>
    <cellStyle name="Separador de milhares 12 2 2 2 6 3 4 2" xfId="50525"/>
    <cellStyle name="Separador de milhares 12 2 2 2 6 3 5" xfId="12642"/>
    <cellStyle name="Separador de milhares 12 2 2 2 6 3 5 2" xfId="43937"/>
    <cellStyle name="Separador de milhares 12 2 2 2 6 3 6" xfId="34055"/>
    <cellStyle name="Separador de milhares 12 2 2 2 6 3 7" xfId="30760"/>
    <cellStyle name="Separador de milhares 12 2 2 2 6 4" xfId="4407"/>
    <cellStyle name="Separador de milhares 12 2 2 2 6 4 2" xfId="20877"/>
    <cellStyle name="Separador de milhares 12 2 2 2 6 4 2 2" xfId="52172"/>
    <cellStyle name="Separador de milhares 12 2 2 2 6 4 3" xfId="14289"/>
    <cellStyle name="Separador de milhares 12 2 2 2 6 4 3 2" xfId="45584"/>
    <cellStyle name="Separador de milhares 12 2 2 2 6 4 4" xfId="35702"/>
    <cellStyle name="Separador de milhares 12 2 2 2 6 5" xfId="7701"/>
    <cellStyle name="Separador de milhares 12 2 2 2 6 5 2" xfId="24171"/>
    <cellStyle name="Separador de milhares 12 2 2 2 6 5 2 2" xfId="55466"/>
    <cellStyle name="Separador de milhares 12 2 2 2 6 5 3" xfId="38996"/>
    <cellStyle name="Separador de milhares 12 2 2 2 6 6" xfId="17583"/>
    <cellStyle name="Separador de milhares 12 2 2 2 6 6 2" xfId="48878"/>
    <cellStyle name="Separador de milhares 12 2 2 2 6 7" xfId="10995"/>
    <cellStyle name="Separador de milhares 12 2 2 2 6 7 2" xfId="42290"/>
    <cellStyle name="Separador de milhares 12 2 2 2 6 8" xfId="27466"/>
    <cellStyle name="Separador de milhares 12 2 2 2 6 8 2" xfId="32408"/>
    <cellStyle name="Separador de milhares 12 2 2 2 6 9" xfId="29113"/>
    <cellStyle name="Separador de milhares 12 2 2 2 7" xfId="1078"/>
    <cellStyle name="Separador de milhares 12 2 2 2 7 2" xfId="2762"/>
    <cellStyle name="Separador de milhares 12 2 2 2 7 2 2" xfId="6056"/>
    <cellStyle name="Separador de milhares 12 2 2 2 7 2 2 2" xfId="22526"/>
    <cellStyle name="Separador de milhares 12 2 2 2 7 2 2 2 2" xfId="53821"/>
    <cellStyle name="Separador de milhares 12 2 2 2 7 2 2 3" xfId="15938"/>
    <cellStyle name="Separador de milhares 12 2 2 2 7 2 2 3 2" xfId="47233"/>
    <cellStyle name="Separador de milhares 12 2 2 2 7 2 2 4" xfId="37351"/>
    <cellStyle name="Separador de milhares 12 2 2 2 7 2 3" xfId="9350"/>
    <cellStyle name="Separador de milhares 12 2 2 2 7 2 3 2" xfId="25820"/>
    <cellStyle name="Separador de milhares 12 2 2 2 7 2 3 2 2" xfId="57115"/>
    <cellStyle name="Separador de milhares 12 2 2 2 7 2 3 3" xfId="40645"/>
    <cellStyle name="Separador de milhares 12 2 2 2 7 2 4" xfId="19232"/>
    <cellStyle name="Separador de milhares 12 2 2 2 7 2 4 2" xfId="50527"/>
    <cellStyle name="Separador de milhares 12 2 2 2 7 2 5" xfId="12644"/>
    <cellStyle name="Separador de milhares 12 2 2 2 7 2 5 2" xfId="43939"/>
    <cellStyle name="Separador de milhares 12 2 2 2 7 2 6" xfId="34057"/>
    <cellStyle name="Separador de milhares 12 2 2 2 7 2 7" xfId="30762"/>
    <cellStyle name="Separador de milhares 12 2 2 2 7 3" xfId="4409"/>
    <cellStyle name="Separador de milhares 12 2 2 2 7 3 2" xfId="20879"/>
    <cellStyle name="Separador de milhares 12 2 2 2 7 3 2 2" xfId="52174"/>
    <cellStyle name="Separador de milhares 12 2 2 2 7 3 3" xfId="14291"/>
    <cellStyle name="Separador de milhares 12 2 2 2 7 3 3 2" xfId="45586"/>
    <cellStyle name="Separador de milhares 12 2 2 2 7 3 4" xfId="35704"/>
    <cellStyle name="Separador de milhares 12 2 2 2 7 4" xfId="7703"/>
    <cellStyle name="Separador de milhares 12 2 2 2 7 4 2" xfId="24173"/>
    <cellStyle name="Separador de milhares 12 2 2 2 7 4 2 2" xfId="55468"/>
    <cellStyle name="Separador de milhares 12 2 2 2 7 4 3" xfId="38998"/>
    <cellStyle name="Separador de milhares 12 2 2 2 7 5" xfId="17585"/>
    <cellStyle name="Separador de milhares 12 2 2 2 7 5 2" xfId="48880"/>
    <cellStyle name="Separador de milhares 12 2 2 2 7 6" xfId="10997"/>
    <cellStyle name="Separador de milhares 12 2 2 2 7 6 2" xfId="42292"/>
    <cellStyle name="Separador de milhares 12 2 2 2 7 7" xfId="27468"/>
    <cellStyle name="Separador de milhares 12 2 2 2 7 7 2" xfId="32410"/>
    <cellStyle name="Separador de milhares 12 2 2 2 7 8" xfId="29115"/>
    <cellStyle name="Separador de milhares 12 2 2 2 8" xfId="1079"/>
    <cellStyle name="Separador de milhares 12 2 2 2 8 2" xfId="2763"/>
    <cellStyle name="Separador de milhares 12 2 2 2 8 2 2" xfId="6057"/>
    <cellStyle name="Separador de milhares 12 2 2 2 8 2 2 2" xfId="22527"/>
    <cellStyle name="Separador de milhares 12 2 2 2 8 2 2 2 2" xfId="53822"/>
    <cellStyle name="Separador de milhares 12 2 2 2 8 2 2 3" xfId="15939"/>
    <cellStyle name="Separador de milhares 12 2 2 2 8 2 2 3 2" xfId="47234"/>
    <cellStyle name="Separador de milhares 12 2 2 2 8 2 2 4" xfId="37352"/>
    <cellStyle name="Separador de milhares 12 2 2 2 8 2 3" xfId="9351"/>
    <cellStyle name="Separador de milhares 12 2 2 2 8 2 3 2" xfId="25821"/>
    <cellStyle name="Separador de milhares 12 2 2 2 8 2 3 2 2" xfId="57116"/>
    <cellStyle name="Separador de milhares 12 2 2 2 8 2 3 3" xfId="40646"/>
    <cellStyle name="Separador de milhares 12 2 2 2 8 2 4" xfId="19233"/>
    <cellStyle name="Separador de milhares 12 2 2 2 8 2 4 2" xfId="50528"/>
    <cellStyle name="Separador de milhares 12 2 2 2 8 2 5" xfId="12645"/>
    <cellStyle name="Separador de milhares 12 2 2 2 8 2 5 2" xfId="43940"/>
    <cellStyle name="Separador de milhares 12 2 2 2 8 2 6" xfId="34058"/>
    <cellStyle name="Separador de milhares 12 2 2 2 8 2 7" xfId="30763"/>
    <cellStyle name="Separador de milhares 12 2 2 2 8 3" xfId="4410"/>
    <cellStyle name="Separador de milhares 12 2 2 2 8 3 2" xfId="20880"/>
    <cellStyle name="Separador de milhares 12 2 2 2 8 3 2 2" xfId="52175"/>
    <cellStyle name="Separador de milhares 12 2 2 2 8 3 3" xfId="14292"/>
    <cellStyle name="Separador de milhares 12 2 2 2 8 3 3 2" xfId="45587"/>
    <cellStyle name="Separador de milhares 12 2 2 2 8 3 4" xfId="35705"/>
    <cellStyle name="Separador de milhares 12 2 2 2 8 4" xfId="7704"/>
    <cellStyle name="Separador de milhares 12 2 2 2 8 4 2" xfId="24174"/>
    <cellStyle name="Separador de milhares 12 2 2 2 8 4 2 2" xfId="55469"/>
    <cellStyle name="Separador de milhares 12 2 2 2 8 4 3" xfId="38999"/>
    <cellStyle name="Separador de milhares 12 2 2 2 8 5" xfId="17586"/>
    <cellStyle name="Separador de milhares 12 2 2 2 8 5 2" xfId="48881"/>
    <cellStyle name="Separador de milhares 12 2 2 2 8 6" xfId="10998"/>
    <cellStyle name="Separador de milhares 12 2 2 2 8 6 2" xfId="42293"/>
    <cellStyle name="Separador de milhares 12 2 2 2 8 7" xfId="27469"/>
    <cellStyle name="Separador de milhares 12 2 2 2 8 7 2" xfId="32411"/>
    <cellStyle name="Separador de milhares 12 2 2 2 8 8" xfId="29116"/>
    <cellStyle name="Separador de milhares 12 2 2 2 9" xfId="2722"/>
    <cellStyle name="Separador de milhares 12 2 2 2 9 2" xfId="6016"/>
    <cellStyle name="Separador de milhares 12 2 2 2 9 2 2" xfId="22486"/>
    <cellStyle name="Separador de milhares 12 2 2 2 9 2 2 2" xfId="53781"/>
    <cellStyle name="Separador de milhares 12 2 2 2 9 2 3" xfId="15898"/>
    <cellStyle name="Separador de milhares 12 2 2 2 9 2 3 2" xfId="47193"/>
    <cellStyle name="Separador de milhares 12 2 2 2 9 2 4" xfId="37311"/>
    <cellStyle name="Separador de milhares 12 2 2 2 9 3" xfId="9310"/>
    <cellStyle name="Separador de milhares 12 2 2 2 9 3 2" xfId="25780"/>
    <cellStyle name="Separador de milhares 12 2 2 2 9 3 2 2" xfId="57075"/>
    <cellStyle name="Separador de milhares 12 2 2 2 9 3 3" xfId="40605"/>
    <cellStyle name="Separador de milhares 12 2 2 2 9 4" xfId="19192"/>
    <cellStyle name="Separador de milhares 12 2 2 2 9 4 2" xfId="50487"/>
    <cellStyle name="Separador de milhares 12 2 2 2 9 5" xfId="12604"/>
    <cellStyle name="Separador de milhares 12 2 2 2 9 5 2" xfId="43899"/>
    <cellStyle name="Separador de milhares 12 2 2 2 9 6" xfId="34017"/>
    <cellStyle name="Separador de milhares 12 2 2 2 9 7" xfId="30722"/>
    <cellStyle name="Separador de milhares 12 2 2 3" xfId="1080"/>
    <cellStyle name="Separador de milhares 12 2 2 3 10" xfId="7705"/>
    <cellStyle name="Separador de milhares 12 2 2 3 10 2" xfId="24175"/>
    <cellStyle name="Separador de milhares 12 2 2 3 10 2 2" xfId="55470"/>
    <cellStyle name="Separador de milhares 12 2 2 3 10 3" xfId="39000"/>
    <cellStyle name="Separador de milhares 12 2 2 3 11" xfId="17587"/>
    <cellStyle name="Separador de milhares 12 2 2 3 11 2" xfId="48882"/>
    <cellStyle name="Separador de milhares 12 2 2 3 12" xfId="10999"/>
    <cellStyle name="Separador de milhares 12 2 2 3 12 2" xfId="42294"/>
    <cellStyle name="Separador de milhares 12 2 2 3 13" xfId="27470"/>
    <cellStyle name="Separador de milhares 12 2 2 3 13 2" xfId="32412"/>
    <cellStyle name="Separador de milhares 12 2 2 3 14" xfId="29117"/>
    <cellStyle name="Separador de milhares 12 2 2 3 2" xfId="1081"/>
    <cellStyle name="Separador de milhares 12 2 2 3 2 10" xfId="11000"/>
    <cellStyle name="Separador de milhares 12 2 2 3 2 10 2" xfId="42295"/>
    <cellStyle name="Separador de milhares 12 2 2 3 2 11" xfId="27471"/>
    <cellStyle name="Separador de milhares 12 2 2 3 2 11 2" xfId="32413"/>
    <cellStyle name="Separador de milhares 12 2 2 3 2 12" xfId="29118"/>
    <cellStyle name="Separador de milhares 12 2 2 3 2 2" xfId="1082"/>
    <cellStyle name="Separador de milhares 12 2 2 3 2 2 2" xfId="1083"/>
    <cellStyle name="Separador de milhares 12 2 2 3 2 2 2 2" xfId="2767"/>
    <cellStyle name="Separador de milhares 12 2 2 3 2 2 2 2 2" xfId="6061"/>
    <cellStyle name="Separador de milhares 12 2 2 3 2 2 2 2 2 2" xfId="22531"/>
    <cellStyle name="Separador de milhares 12 2 2 3 2 2 2 2 2 2 2" xfId="53826"/>
    <cellStyle name="Separador de milhares 12 2 2 3 2 2 2 2 2 3" xfId="15943"/>
    <cellStyle name="Separador de milhares 12 2 2 3 2 2 2 2 2 3 2" xfId="47238"/>
    <cellStyle name="Separador de milhares 12 2 2 3 2 2 2 2 2 4" xfId="37356"/>
    <cellStyle name="Separador de milhares 12 2 2 3 2 2 2 2 3" xfId="9355"/>
    <cellStyle name="Separador de milhares 12 2 2 3 2 2 2 2 3 2" xfId="25825"/>
    <cellStyle name="Separador de milhares 12 2 2 3 2 2 2 2 3 2 2" xfId="57120"/>
    <cellStyle name="Separador de milhares 12 2 2 3 2 2 2 2 3 3" xfId="40650"/>
    <cellStyle name="Separador de milhares 12 2 2 3 2 2 2 2 4" xfId="19237"/>
    <cellStyle name="Separador de milhares 12 2 2 3 2 2 2 2 4 2" xfId="50532"/>
    <cellStyle name="Separador de milhares 12 2 2 3 2 2 2 2 5" xfId="12649"/>
    <cellStyle name="Separador de milhares 12 2 2 3 2 2 2 2 5 2" xfId="43944"/>
    <cellStyle name="Separador de milhares 12 2 2 3 2 2 2 2 6" xfId="34062"/>
    <cellStyle name="Separador de milhares 12 2 2 3 2 2 2 2 7" xfId="30767"/>
    <cellStyle name="Separador de milhares 12 2 2 3 2 2 2 3" xfId="4414"/>
    <cellStyle name="Separador de milhares 12 2 2 3 2 2 2 3 2" xfId="20884"/>
    <cellStyle name="Separador de milhares 12 2 2 3 2 2 2 3 2 2" xfId="52179"/>
    <cellStyle name="Separador de milhares 12 2 2 3 2 2 2 3 3" xfId="14296"/>
    <cellStyle name="Separador de milhares 12 2 2 3 2 2 2 3 3 2" xfId="45591"/>
    <cellStyle name="Separador de milhares 12 2 2 3 2 2 2 3 4" xfId="35709"/>
    <cellStyle name="Separador de milhares 12 2 2 3 2 2 2 4" xfId="7708"/>
    <cellStyle name="Separador de milhares 12 2 2 3 2 2 2 4 2" xfId="24178"/>
    <cellStyle name="Separador de milhares 12 2 2 3 2 2 2 4 2 2" xfId="55473"/>
    <cellStyle name="Separador de milhares 12 2 2 3 2 2 2 4 3" xfId="39003"/>
    <cellStyle name="Separador de milhares 12 2 2 3 2 2 2 5" xfId="17590"/>
    <cellStyle name="Separador de milhares 12 2 2 3 2 2 2 5 2" xfId="48885"/>
    <cellStyle name="Separador de milhares 12 2 2 3 2 2 2 6" xfId="11002"/>
    <cellStyle name="Separador de milhares 12 2 2 3 2 2 2 6 2" xfId="42297"/>
    <cellStyle name="Separador de milhares 12 2 2 3 2 2 2 7" xfId="27473"/>
    <cellStyle name="Separador de milhares 12 2 2 3 2 2 2 7 2" xfId="32415"/>
    <cellStyle name="Separador de milhares 12 2 2 3 2 2 2 8" xfId="29120"/>
    <cellStyle name="Separador de milhares 12 2 2 3 2 2 3" xfId="2766"/>
    <cellStyle name="Separador de milhares 12 2 2 3 2 2 3 2" xfId="6060"/>
    <cellStyle name="Separador de milhares 12 2 2 3 2 2 3 2 2" xfId="22530"/>
    <cellStyle name="Separador de milhares 12 2 2 3 2 2 3 2 2 2" xfId="53825"/>
    <cellStyle name="Separador de milhares 12 2 2 3 2 2 3 2 3" xfId="15942"/>
    <cellStyle name="Separador de milhares 12 2 2 3 2 2 3 2 3 2" xfId="47237"/>
    <cellStyle name="Separador de milhares 12 2 2 3 2 2 3 2 4" xfId="37355"/>
    <cellStyle name="Separador de milhares 12 2 2 3 2 2 3 3" xfId="9354"/>
    <cellStyle name="Separador de milhares 12 2 2 3 2 2 3 3 2" xfId="25824"/>
    <cellStyle name="Separador de milhares 12 2 2 3 2 2 3 3 2 2" xfId="57119"/>
    <cellStyle name="Separador de milhares 12 2 2 3 2 2 3 3 3" xfId="40649"/>
    <cellStyle name="Separador de milhares 12 2 2 3 2 2 3 4" xfId="19236"/>
    <cellStyle name="Separador de milhares 12 2 2 3 2 2 3 4 2" xfId="50531"/>
    <cellStyle name="Separador de milhares 12 2 2 3 2 2 3 5" xfId="12648"/>
    <cellStyle name="Separador de milhares 12 2 2 3 2 2 3 5 2" xfId="43943"/>
    <cellStyle name="Separador de milhares 12 2 2 3 2 2 3 6" xfId="34061"/>
    <cellStyle name="Separador de milhares 12 2 2 3 2 2 3 7" xfId="30766"/>
    <cellStyle name="Separador de milhares 12 2 2 3 2 2 4" xfId="4413"/>
    <cellStyle name="Separador de milhares 12 2 2 3 2 2 4 2" xfId="20883"/>
    <cellStyle name="Separador de milhares 12 2 2 3 2 2 4 2 2" xfId="52178"/>
    <cellStyle name="Separador de milhares 12 2 2 3 2 2 4 3" xfId="14295"/>
    <cellStyle name="Separador de milhares 12 2 2 3 2 2 4 3 2" xfId="45590"/>
    <cellStyle name="Separador de milhares 12 2 2 3 2 2 4 4" xfId="35708"/>
    <cellStyle name="Separador de milhares 12 2 2 3 2 2 5" xfId="7707"/>
    <cellStyle name="Separador de milhares 12 2 2 3 2 2 5 2" xfId="24177"/>
    <cellStyle name="Separador de milhares 12 2 2 3 2 2 5 2 2" xfId="55472"/>
    <cellStyle name="Separador de milhares 12 2 2 3 2 2 5 3" xfId="39002"/>
    <cellStyle name="Separador de milhares 12 2 2 3 2 2 6" xfId="17589"/>
    <cellStyle name="Separador de milhares 12 2 2 3 2 2 6 2" xfId="48884"/>
    <cellStyle name="Separador de milhares 12 2 2 3 2 2 7" xfId="11001"/>
    <cellStyle name="Separador de milhares 12 2 2 3 2 2 7 2" xfId="42296"/>
    <cellStyle name="Separador de milhares 12 2 2 3 2 2 8" xfId="27472"/>
    <cellStyle name="Separador de milhares 12 2 2 3 2 2 8 2" xfId="32414"/>
    <cellStyle name="Separador de milhares 12 2 2 3 2 2 9" xfId="29119"/>
    <cellStyle name="Separador de milhares 12 2 2 3 2 3" xfId="1084"/>
    <cellStyle name="Separador de milhares 12 2 2 3 2 3 2" xfId="1085"/>
    <cellStyle name="Separador de milhares 12 2 2 3 2 3 2 2" xfId="2769"/>
    <cellStyle name="Separador de milhares 12 2 2 3 2 3 2 2 2" xfId="6063"/>
    <cellStyle name="Separador de milhares 12 2 2 3 2 3 2 2 2 2" xfId="22533"/>
    <cellStyle name="Separador de milhares 12 2 2 3 2 3 2 2 2 2 2" xfId="53828"/>
    <cellStyle name="Separador de milhares 12 2 2 3 2 3 2 2 2 3" xfId="15945"/>
    <cellStyle name="Separador de milhares 12 2 2 3 2 3 2 2 2 3 2" xfId="47240"/>
    <cellStyle name="Separador de milhares 12 2 2 3 2 3 2 2 2 4" xfId="37358"/>
    <cellStyle name="Separador de milhares 12 2 2 3 2 3 2 2 3" xfId="9357"/>
    <cellStyle name="Separador de milhares 12 2 2 3 2 3 2 2 3 2" xfId="25827"/>
    <cellStyle name="Separador de milhares 12 2 2 3 2 3 2 2 3 2 2" xfId="57122"/>
    <cellStyle name="Separador de milhares 12 2 2 3 2 3 2 2 3 3" xfId="40652"/>
    <cellStyle name="Separador de milhares 12 2 2 3 2 3 2 2 4" xfId="19239"/>
    <cellStyle name="Separador de milhares 12 2 2 3 2 3 2 2 4 2" xfId="50534"/>
    <cellStyle name="Separador de milhares 12 2 2 3 2 3 2 2 5" xfId="12651"/>
    <cellStyle name="Separador de milhares 12 2 2 3 2 3 2 2 5 2" xfId="43946"/>
    <cellStyle name="Separador de milhares 12 2 2 3 2 3 2 2 6" xfId="34064"/>
    <cellStyle name="Separador de milhares 12 2 2 3 2 3 2 2 7" xfId="30769"/>
    <cellStyle name="Separador de milhares 12 2 2 3 2 3 2 3" xfId="4416"/>
    <cellStyle name="Separador de milhares 12 2 2 3 2 3 2 3 2" xfId="20886"/>
    <cellStyle name="Separador de milhares 12 2 2 3 2 3 2 3 2 2" xfId="52181"/>
    <cellStyle name="Separador de milhares 12 2 2 3 2 3 2 3 3" xfId="14298"/>
    <cellStyle name="Separador de milhares 12 2 2 3 2 3 2 3 3 2" xfId="45593"/>
    <cellStyle name="Separador de milhares 12 2 2 3 2 3 2 3 4" xfId="35711"/>
    <cellStyle name="Separador de milhares 12 2 2 3 2 3 2 4" xfId="7710"/>
    <cellStyle name="Separador de milhares 12 2 2 3 2 3 2 4 2" xfId="24180"/>
    <cellStyle name="Separador de milhares 12 2 2 3 2 3 2 4 2 2" xfId="55475"/>
    <cellStyle name="Separador de milhares 12 2 2 3 2 3 2 4 3" xfId="39005"/>
    <cellStyle name="Separador de milhares 12 2 2 3 2 3 2 5" xfId="17592"/>
    <cellStyle name="Separador de milhares 12 2 2 3 2 3 2 5 2" xfId="48887"/>
    <cellStyle name="Separador de milhares 12 2 2 3 2 3 2 6" xfId="11004"/>
    <cellStyle name="Separador de milhares 12 2 2 3 2 3 2 6 2" xfId="42299"/>
    <cellStyle name="Separador de milhares 12 2 2 3 2 3 2 7" xfId="27475"/>
    <cellStyle name="Separador de milhares 12 2 2 3 2 3 2 7 2" xfId="32417"/>
    <cellStyle name="Separador de milhares 12 2 2 3 2 3 2 8" xfId="29122"/>
    <cellStyle name="Separador de milhares 12 2 2 3 2 3 3" xfId="2768"/>
    <cellStyle name="Separador de milhares 12 2 2 3 2 3 3 2" xfId="6062"/>
    <cellStyle name="Separador de milhares 12 2 2 3 2 3 3 2 2" xfId="22532"/>
    <cellStyle name="Separador de milhares 12 2 2 3 2 3 3 2 2 2" xfId="53827"/>
    <cellStyle name="Separador de milhares 12 2 2 3 2 3 3 2 3" xfId="15944"/>
    <cellStyle name="Separador de milhares 12 2 2 3 2 3 3 2 3 2" xfId="47239"/>
    <cellStyle name="Separador de milhares 12 2 2 3 2 3 3 2 4" xfId="37357"/>
    <cellStyle name="Separador de milhares 12 2 2 3 2 3 3 3" xfId="9356"/>
    <cellStyle name="Separador de milhares 12 2 2 3 2 3 3 3 2" xfId="25826"/>
    <cellStyle name="Separador de milhares 12 2 2 3 2 3 3 3 2 2" xfId="57121"/>
    <cellStyle name="Separador de milhares 12 2 2 3 2 3 3 3 3" xfId="40651"/>
    <cellStyle name="Separador de milhares 12 2 2 3 2 3 3 4" xfId="19238"/>
    <cellStyle name="Separador de milhares 12 2 2 3 2 3 3 4 2" xfId="50533"/>
    <cellStyle name="Separador de milhares 12 2 2 3 2 3 3 5" xfId="12650"/>
    <cellStyle name="Separador de milhares 12 2 2 3 2 3 3 5 2" xfId="43945"/>
    <cellStyle name="Separador de milhares 12 2 2 3 2 3 3 6" xfId="34063"/>
    <cellStyle name="Separador de milhares 12 2 2 3 2 3 3 7" xfId="30768"/>
    <cellStyle name="Separador de milhares 12 2 2 3 2 3 4" xfId="4415"/>
    <cellStyle name="Separador de milhares 12 2 2 3 2 3 4 2" xfId="20885"/>
    <cellStyle name="Separador de milhares 12 2 2 3 2 3 4 2 2" xfId="52180"/>
    <cellStyle name="Separador de milhares 12 2 2 3 2 3 4 3" xfId="14297"/>
    <cellStyle name="Separador de milhares 12 2 2 3 2 3 4 3 2" xfId="45592"/>
    <cellStyle name="Separador de milhares 12 2 2 3 2 3 4 4" xfId="35710"/>
    <cellStyle name="Separador de milhares 12 2 2 3 2 3 5" xfId="7709"/>
    <cellStyle name="Separador de milhares 12 2 2 3 2 3 5 2" xfId="24179"/>
    <cellStyle name="Separador de milhares 12 2 2 3 2 3 5 2 2" xfId="55474"/>
    <cellStyle name="Separador de milhares 12 2 2 3 2 3 5 3" xfId="39004"/>
    <cellStyle name="Separador de milhares 12 2 2 3 2 3 6" xfId="17591"/>
    <cellStyle name="Separador de milhares 12 2 2 3 2 3 6 2" xfId="48886"/>
    <cellStyle name="Separador de milhares 12 2 2 3 2 3 7" xfId="11003"/>
    <cellStyle name="Separador de milhares 12 2 2 3 2 3 7 2" xfId="42298"/>
    <cellStyle name="Separador de milhares 12 2 2 3 2 3 8" xfId="27474"/>
    <cellStyle name="Separador de milhares 12 2 2 3 2 3 8 2" xfId="32416"/>
    <cellStyle name="Separador de milhares 12 2 2 3 2 3 9" xfId="29121"/>
    <cellStyle name="Separador de milhares 12 2 2 3 2 4" xfId="1086"/>
    <cellStyle name="Separador de milhares 12 2 2 3 2 4 2" xfId="2770"/>
    <cellStyle name="Separador de milhares 12 2 2 3 2 4 2 2" xfId="6064"/>
    <cellStyle name="Separador de milhares 12 2 2 3 2 4 2 2 2" xfId="22534"/>
    <cellStyle name="Separador de milhares 12 2 2 3 2 4 2 2 2 2" xfId="53829"/>
    <cellStyle name="Separador de milhares 12 2 2 3 2 4 2 2 3" xfId="15946"/>
    <cellStyle name="Separador de milhares 12 2 2 3 2 4 2 2 3 2" xfId="47241"/>
    <cellStyle name="Separador de milhares 12 2 2 3 2 4 2 2 4" xfId="37359"/>
    <cellStyle name="Separador de milhares 12 2 2 3 2 4 2 3" xfId="9358"/>
    <cellStyle name="Separador de milhares 12 2 2 3 2 4 2 3 2" xfId="25828"/>
    <cellStyle name="Separador de milhares 12 2 2 3 2 4 2 3 2 2" xfId="57123"/>
    <cellStyle name="Separador de milhares 12 2 2 3 2 4 2 3 3" xfId="40653"/>
    <cellStyle name="Separador de milhares 12 2 2 3 2 4 2 4" xfId="19240"/>
    <cellStyle name="Separador de milhares 12 2 2 3 2 4 2 4 2" xfId="50535"/>
    <cellStyle name="Separador de milhares 12 2 2 3 2 4 2 5" xfId="12652"/>
    <cellStyle name="Separador de milhares 12 2 2 3 2 4 2 5 2" xfId="43947"/>
    <cellStyle name="Separador de milhares 12 2 2 3 2 4 2 6" xfId="34065"/>
    <cellStyle name="Separador de milhares 12 2 2 3 2 4 2 7" xfId="30770"/>
    <cellStyle name="Separador de milhares 12 2 2 3 2 4 3" xfId="4417"/>
    <cellStyle name="Separador de milhares 12 2 2 3 2 4 3 2" xfId="20887"/>
    <cellStyle name="Separador de milhares 12 2 2 3 2 4 3 2 2" xfId="52182"/>
    <cellStyle name="Separador de milhares 12 2 2 3 2 4 3 3" xfId="14299"/>
    <cellStyle name="Separador de milhares 12 2 2 3 2 4 3 3 2" xfId="45594"/>
    <cellStyle name="Separador de milhares 12 2 2 3 2 4 3 4" xfId="35712"/>
    <cellStyle name="Separador de milhares 12 2 2 3 2 4 4" xfId="7711"/>
    <cellStyle name="Separador de milhares 12 2 2 3 2 4 4 2" xfId="24181"/>
    <cellStyle name="Separador de milhares 12 2 2 3 2 4 4 2 2" xfId="55476"/>
    <cellStyle name="Separador de milhares 12 2 2 3 2 4 4 3" xfId="39006"/>
    <cellStyle name="Separador de milhares 12 2 2 3 2 4 5" xfId="17593"/>
    <cellStyle name="Separador de milhares 12 2 2 3 2 4 5 2" xfId="48888"/>
    <cellStyle name="Separador de milhares 12 2 2 3 2 4 6" xfId="11005"/>
    <cellStyle name="Separador de milhares 12 2 2 3 2 4 6 2" xfId="42300"/>
    <cellStyle name="Separador de milhares 12 2 2 3 2 4 7" xfId="27476"/>
    <cellStyle name="Separador de milhares 12 2 2 3 2 4 7 2" xfId="32418"/>
    <cellStyle name="Separador de milhares 12 2 2 3 2 4 8" xfId="29123"/>
    <cellStyle name="Separador de milhares 12 2 2 3 2 5" xfId="1087"/>
    <cellStyle name="Separador de milhares 12 2 2 3 2 5 2" xfId="2771"/>
    <cellStyle name="Separador de milhares 12 2 2 3 2 5 2 2" xfId="6065"/>
    <cellStyle name="Separador de milhares 12 2 2 3 2 5 2 2 2" xfId="22535"/>
    <cellStyle name="Separador de milhares 12 2 2 3 2 5 2 2 2 2" xfId="53830"/>
    <cellStyle name="Separador de milhares 12 2 2 3 2 5 2 2 3" xfId="15947"/>
    <cellStyle name="Separador de milhares 12 2 2 3 2 5 2 2 3 2" xfId="47242"/>
    <cellStyle name="Separador de milhares 12 2 2 3 2 5 2 2 4" xfId="37360"/>
    <cellStyle name="Separador de milhares 12 2 2 3 2 5 2 3" xfId="9359"/>
    <cellStyle name="Separador de milhares 12 2 2 3 2 5 2 3 2" xfId="25829"/>
    <cellStyle name="Separador de milhares 12 2 2 3 2 5 2 3 2 2" xfId="57124"/>
    <cellStyle name="Separador de milhares 12 2 2 3 2 5 2 3 3" xfId="40654"/>
    <cellStyle name="Separador de milhares 12 2 2 3 2 5 2 4" xfId="19241"/>
    <cellStyle name="Separador de milhares 12 2 2 3 2 5 2 4 2" xfId="50536"/>
    <cellStyle name="Separador de milhares 12 2 2 3 2 5 2 5" xfId="12653"/>
    <cellStyle name="Separador de milhares 12 2 2 3 2 5 2 5 2" xfId="43948"/>
    <cellStyle name="Separador de milhares 12 2 2 3 2 5 2 6" xfId="34066"/>
    <cellStyle name="Separador de milhares 12 2 2 3 2 5 2 7" xfId="30771"/>
    <cellStyle name="Separador de milhares 12 2 2 3 2 5 3" xfId="4418"/>
    <cellStyle name="Separador de milhares 12 2 2 3 2 5 3 2" xfId="20888"/>
    <cellStyle name="Separador de milhares 12 2 2 3 2 5 3 2 2" xfId="52183"/>
    <cellStyle name="Separador de milhares 12 2 2 3 2 5 3 3" xfId="14300"/>
    <cellStyle name="Separador de milhares 12 2 2 3 2 5 3 3 2" xfId="45595"/>
    <cellStyle name="Separador de milhares 12 2 2 3 2 5 3 4" xfId="35713"/>
    <cellStyle name="Separador de milhares 12 2 2 3 2 5 4" xfId="7712"/>
    <cellStyle name="Separador de milhares 12 2 2 3 2 5 4 2" xfId="24182"/>
    <cellStyle name="Separador de milhares 12 2 2 3 2 5 4 2 2" xfId="55477"/>
    <cellStyle name="Separador de milhares 12 2 2 3 2 5 4 3" xfId="39007"/>
    <cellStyle name="Separador de milhares 12 2 2 3 2 5 5" xfId="17594"/>
    <cellStyle name="Separador de milhares 12 2 2 3 2 5 5 2" xfId="48889"/>
    <cellStyle name="Separador de milhares 12 2 2 3 2 5 6" xfId="11006"/>
    <cellStyle name="Separador de milhares 12 2 2 3 2 5 6 2" xfId="42301"/>
    <cellStyle name="Separador de milhares 12 2 2 3 2 5 7" xfId="27477"/>
    <cellStyle name="Separador de milhares 12 2 2 3 2 5 7 2" xfId="32419"/>
    <cellStyle name="Separador de milhares 12 2 2 3 2 5 8" xfId="29124"/>
    <cellStyle name="Separador de milhares 12 2 2 3 2 6" xfId="2765"/>
    <cellStyle name="Separador de milhares 12 2 2 3 2 6 2" xfId="6059"/>
    <cellStyle name="Separador de milhares 12 2 2 3 2 6 2 2" xfId="22529"/>
    <cellStyle name="Separador de milhares 12 2 2 3 2 6 2 2 2" xfId="53824"/>
    <cellStyle name="Separador de milhares 12 2 2 3 2 6 2 3" xfId="15941"/>
    <cellStyle name="Separador de milhares 12 2 2 3 2 6 2 3 2" xfId="47236"/>
    <cellStyle name="Separador de milhares 12 2 2 3 2 6 2 4" xfId="37354"/>
    <cellStyle name="Separador de milhares 12 2 2 3 2 6 3" xfId="9353"/>
    <cellStyle name="Separador de milhares 12 2 2 3 2 6 3 2" xfId="25823"/>
    <cellStyle name="Separador de milhares 12 2 2 3 2 6 3 2 2" xfId="57118"/>
    <cellStyle name="Separador de milhares 12 2 2 3 2 6 3 3" xfId="40648"/>
    <cellStyle name="Separador de milhares 12 2 2 3 2 6 4" xfId="19235"/>
    <cellStyle name="Separador de milhares 12 2 2 3 2 6 4 2" xfId="50530"/>
    <cellStyle name="Separador de milhares 12 2 2 3 2 6 5" xfId="12647"/>
    <cellStyle name="Separador de milhares 12 2 2 3 2 6 5 2" xfId="43942"/>
    <cellStyle name="Separador de milhares 12 2 2 3 2 6 6" xfId="34060"/>
    <cellStyle name="Separador de milhares 12 2 2 3 2 6 7" xfId="30765"/>
    <cellStyle name="Separador de milhares 12 2 2 3 2 7" xfId="4412"/>
    <cellStyle name="Separador de milhares 12 2 2 3 2 7 2" xfId="20882"/>
    <cellStyle name="Separador de milhares 12 2 2 3 2 7 2 2" xfId="52177"/>
    <cellStyle name="Separador de milhares 12 2 2 3 2 7 3" xfId="14294"/>
    <cellStyle name="Separador de milhares 12 2 2 3 2 7 3 2" xfId="45589"/>
    <cellStyle name="Separador de milhares 12 2 2 3 2 7 4" xfId="35707"/>
    <cellStyle name="Separador de milhares 12 2 2 3 2 8" xfId="7706"/>
    <cellStyle name="Separador de milhares 12 2 2 3 2 8 2" xfId="24176"/>
    <cellStyle name="Separador de milhares 12 2 2 3 2 8 2 2" xfId="55471"/>
    <cellStyle name="Separador de milhares 12 2 2 3 2 8 3" xfId="39001"/>
    <cellStyle name="Separador de milhares 12 2 2 3 2 9" xfId="17588"/>
    <cellStyle name="Separador de milhares 12 2 2 3 2 9 2" xfId="48883"/>
    <cellStyle name="Separador de milhares 12 2 2 3 3" xfId="1088"/>
    <cellStyle name="Separador de milhares 12 2 2 3 3 10" xfId="11007"/>
    <cellStyle name="Separador de milhares 12 2 2 3 3 10 2" xfId="42302"/>
    <cellStyle name="Separador de milhares 12 2 2 3 3 11" xfId="27478"/>
    <cellStyle name="Separador de milhares 12 2 2 3 3 11 2" xfId="32420"/>
    <cellStyle name="Separador de milhares 12 2 2 3 3 12" xfId="29125"/>
    <cellStyle name="Separador de milhares 12 2 2 3 3 2" xfId="1089"/>
    <cellStyle name="Separador de milhares 12 2 2 3 3 2 2" xfId="1090"/>
    <cellStyle name="Separador de milhares 12 2 2 3 3 2 2 2" xfId="2774"/>
    <cellStyle name="Separador de milhares 12 2 2 3 3 2 2 2 2" xfId="6068"/>
    <cellStyle name="Separador de milhares 12 2 2 3 3 2 2 2 2 2" xfId="22538"/>
    <cellStyle name="Separador de milhares 12 2 2 3 3 2 2 2 2 2 2" xfId="53833"/>
    <cellStyle name="Separador de milhares 12 2 2 3 3 2 2 2 2 3" xfId="15950"/>
    <cellStyle name="Separador de milhares 12 2 2 3 3 2 2 2 2 3 2" xfId="47245"/>
    <cellStyle name="Separador de milhares 12 2 2 3 3 2 2 2 2 4" xfId="37363"/>
    <cellStyle name="Separador de milhares 12 2 2 3 3 2 2 2 3" xfId="9362"/>
    <cellStyle name="Separador de milhares 12 2 2 3 3 2 2 2 3 2" xfId="25832"/>
    <cellStyle name="Separador de milhares 12 2 2 3 3 2 2 2 3 2 2" xfId="57127"/>
    <cellStyle name="Separador de milhares 12 2 2 3 3 2 2 2 3 3" xfId="40657"/>
    <cellStyle name="Separador de milhares 12 2 2 3 3 2 2 2 4" xfId="19244"/>
    <cellStyle name="Separador de milhares 12 2 2 3 3 2 2 2 4 2" xfId="50539"/>
    <cellStyle name="Separador de milhares 12 2 2 3 3 2 2 2 5" xfId="12656"/>
    <cellStyle name="Separador de milhares 12 2 2 3 3 2 2 2 5 2" xfId="43951"/>
    <cellStyle name="Separador de milhares 12 2 2 3 3 2 2 2 6" xfId="34069"/>
    <cellStyle name="Separador de milhares 12 2 2 3 3 2 2 2 7" xfId="30774"/>
    <cellStyle name="Separador de milhares 12 2 2 3 3 2 2 3" xfId="4421"/>
    <cellStyle name="Separador de milhares 12 2 2 3 3 2 2 3 2" xfId="20891"/>
    <cellStyle name="Separador de milhares 12 2 2 3 3 2 2 3 2 2" xfId="52186"/>
    <cellStyle name="Separador de milhares 12 2 2 3 3 2 2 3 3" xfId="14303"/>
    <cellStyle name="Separador de milhares 12 2 2 3 3 2 2 3 3 2" xfId="45598"/>
    <cellStyle name="Separador de milhares 12 2 2 3 3 2 2 3 4" xfId="35716"/>
    <cellStyle name="Separador de milhares 12 2 2 3 3 2 2 4" xfId="7715"/>
    <cellStyle name="Separador de milhares 12 2 2 3 3 2 2 4 2" xfId="24185"/>
    <cellStyle name="Separador de milhares 12 2 2 3 3 2 2 4 2 2" xfId="55480"/>
    <cellStyle name="Separador de milhares 12 2 2 3 3 2 2 4 3" xfId="39010"/>
    <cellStyle name="Separador de milhares 12 2 2 3 3 2 2 5" xfId="17597"/>
    <cellStyle name="Separador de milhares 12 2 2 3 3 2 2 5 2" xfId="48892"/>
    <cellStyle name="Separador de milhares 12 2 2 3 3 2 2 6" xfId="11009"/>
    <cellStyle name="Separador de milhares 12 2 2 3 3 2 2 6 2" xfId="42304"/>
    <cellStyle name="Separador de milhares 12 2 2 3 3 2 2 7" xfId="27480"/>
    <cellStyle name="Separador de milhares 12 2 2 3 3 2 2 7 2" xfId="32422"/>
    <cellStyle name="Separador de milhares 12 2 2 3 3 2 2 8" xfId="29127"/>
    <cellStyle name="Separador de milhares 12 2 2 3 3 2 3" xfId="2773"/>
    <cellStyle name="Separador de milhares 12 2 2 3 3 2 3 2" xfId="6067"/>
    <cellStyle name="Separador de milhares 12 2 2 3 3 2 3 2 2" xfId="22537"/>
    <cellStyle name="Separador de milhares 12 2 2 3 3 2 3 2 2 2" xfId="53832"/>
    <cellStyle name="Separador de milhares 12 2 2 3 3 2 3 2 3" xfId="15949"/>
    <cellStyle name="Separador de milhares 12 2 2 3 3 2 3 2 3 2" xfId="47244"/>
    <cellStyle name="Separador de milhares 12 2 2 3 3 2 3 2 4" xfId="37362"/>
    <cellStyle name="Separador de milhares 12 2 2 3 3 2 3 3" xfId="9361"/>
    <cellStyle name="Separador de milhares 12 2 2 3 3 2 3 3 2" xfId="25831"/>
    <cellStyle name="Separador de milhares 12 2 2 3 3 2 3 3 2 2" xfId="57126"/>
    <cellStyle name="Separador de milhares 12 2 2 3 3 2 3 3 3" xfId="40656"/>
    <cellStyle name="Separador de milhares 12 2 2 3 3 2 3 4" xfId="19243"/>
    <cellStyle name="Separador de milhares 12 2 2 3 3 2 3 4 2" xfId="50538"/>
    <cellStyle name="Separador de milhares 12 2 2 3 3 2 3 5" xfId="12655"/>
    <cellStyle name="Separador de milhares 12 2 2 3 3 2 3 5 2" xfId="43950"/>
    <cellStyle name="Separador de milhares 12 2 2 3 3 2 3 6" xfId="34068"/>
    <cellStyle name="Separador de milhares 12 2 2 3 3 2 3 7" xfId="30773"/>
    <cellStyle name="Separador de milhares 12 2 2 3 3 2 4" xfId="4420"/>
    <cellStyle name="Separador de milhares 12 2 2 3 3 2 4 2" xfId="20890"/>
    <cellStyle name="Separador de milhares 12 2 2 3 3 2 4 2 2" xfId="52185"/>
    <cellStyle name="Separador de milhares 12 2 2 3 3 2 4 3" xfId="14302"/>
    <cellStyle name="Separador de milhares 12 2 2 3 3 2 4 3 2" xfId="45597"/>
    <cellStyle name="Separador de milhares 12 2 2 3 3 2 4 4" xfId="35715"/>
    <cellStyle name="Separador de milhares 12 2 2 3 3 2 5" xfId="7714"/>
    <cellStyle name="Separador de milhares 12 2 2 3 3 2 5 2" xfId="24184"/>
    <cellStyle name="Separador de milhares 12 2 2 3 3 2 5 2 2" xfId="55479"/>
    <cellStyle name="Separador de milhares 12 2 2 3 3 2 5 3" xfId="39009"/>
    <cellStyle name="Separador de milhares 12 2 2 3 3 2 6" xfId="17596"/>
    <cellStyle name="Separador de milhares 12 2 2 3 3 2 6 2" xfId="48891"/>
    <cellStyle name="Separador de milhares 12 2 2 3 3 2 7" xfId="11008"/>
    <cellStyle name="Separador de milhares 12 2 2 3 3 2 7 2" xfId="42303"/>
    <cellStyle name="Separador de milhares 12 2 2 3 3 2 8" xfId="27479"/>
    <cellStyle name="Separador de milhares 12 2 2 3 3 2 8 2" xfId="32421"/>
    <cellStyle name="Separador de milhares 12 2 2 3 3 2 9" xfId="29126"/>
    <cellStyle name="Separador de milhares 12 2 2 3 3 3" xfId="1091"/>
    <cellStyle name="Separador de milhares 12 2 2 3 3 3 2" xfId="1092"/>
    <cellStyle name="Separador de milhares 12 2 2 3 3 3 2 2" xfId="2776"/>
    <cellStyle name="Separador de milhares 12 2 2 3 3 3 2 2 2" xfId="6070"/>
    <cellStyle name="Separador de milhares 12 2 2 3 3 3 2 2 2 2" xfId="22540"/>
    <cellStyle name="Separador de milhares 12 2 2 3 3 3 2 2 2 2 2" xfId="53835"/>
    <cellStyle name="Separador de milhares 12 2 2 3 3 3 2 2 2 3" xfId="15952"/>
    <cellStyle name="Separador de milhares 12 2 2 3 3 3 2 2 2 3 2" xfId="47247"/>
    <cellStyle name="Separador de milhares 12 2 2 3 3 3 2 2 2 4" xfId="37365"/>
    <cellStyle name="Separador de milhares 12 2 2 3 3 3 2 2 3" xfId="9364"/>
    <cellStyle name="Separador de milhares 12 2 2 3 3 3 2 2 3 2" xfId="25834"/>
    <cellStyle name="Separador de milhares 12 2 2 3 3 3 2 2 3 2 2" xfId="57129"/>
    <cellStyle name="Separador de milhares 12 2 2 3 3 3 2 2 3 3" xfId="40659"/>
    <cellStyle name="Separador de milhares 12 2 2 3 3 3 2 2 4" xfId="19246"/>
    <cellStyle name="Separador de milhares 12 2 2 3 3 3 2 2 4 2" xfId="50541"/>
    <cellStyle name="Separador de milhares 12 2 2 3 3 3 2 2 5" xfId="12658"/>
    <cellStyle name="Separador de milhares 12 2 2 3 3 3 2 2 5 2" xfId="43953"/>
    <cellStyle name="Separador de milhares 12 2 2 3 3 3 2 2 6" xfId="34071"/>
    <cellStyle name="Separador de milhares 12 2 2 3 3 3 2 2 7" xfId="30776"/>
    <cellStyle name="Separador de milhares 12 2 2 3 3 3 2 3" xfId="4423"/>
    <cellStyle name="Separador de milhares 12 2 2 3 3 3 2 3 2" xfId="20893"/>
    <cellStyle name="Separador de milhares 12 2 2 3 3 3 2 3 2 2" xfId="52188"/>
    <cellStyle name="Separador de milhares 12 2 2 3 3 3 2 3 3" xfId="14305"/>
    <cellStyle name="Separador de milhares 12 2 2 3 3 3 2 3 3 2" xfId="45600"/>
    <cellStyle name="Separador de milhares 12 2 2 3 3 3 2 3 4" xfId="35718"/>
    <cellStyle name="Separador de milhares 12 2 2 3 3 3 2 4" xfId="7717"/>
    <cellStyle name="Separador de milhares 12 2 2 3 3 3 2 4 2" xfId="24187"/>
    <cellStyle name="Separador de milhares 12 2 2 3 3 3 2 4 2 2" xfId="55482"/>
    <cellStyle name="Separador de milhares 12 2 2 3 3 3 2 4 3" xfId="39012"/>
    <cellStyle name="Separador de milhares 12 2 2 3 3 3 2 5" xfId="17599"/>
    <cellStyle name="Separador de milhares 12 2 2 3 3 3 2 5 2" xfId="48894"/>
    <cellStyle name="Separador de milhares 12 2 2 3 3 3 2 6" xfId="11011"/>
    <cellStyle name="Separador de milhares 12 2 2 3 3 3 2 6 2" xfId="42306"/>
    <cellStyle name="Separador de milhares 12 2 2 3 3 3 2 7" xfId="27482"/>
    <cellStyle name="Separador de milhares 12 2 2 3 3 3 2 7 2" xfId="32424"/>
    <cellStyle name="Separador de milhares 12 2 2 3 3 3 2 8" xfId="29129"/>
    <cellStyle name="Separador de milhares 12 2 2 3 3 3 3" xfId="2775"/>
    <cellStyle name="Separador de milhares 12 2 2 3 3 3 3 2" xfId="6069"/>
    <cellStyle name="Separador de milhares 12 2 2 3 3 3 3 2 2" xfId="22539"/>
    <cellStyle name="Separador de milhares 12 2 2 3 3 3 3 2 2 2" xfId="53834"/>
    <cellStyle name="Separador de milhares 12 2 2 3 3 3 3 2 3" xfId="15951"/>
    <cellStyle name="Separador de milhares 12 2 2 3 3 3 3 2 3 2" xfId="47246"/>
    <cellStyle name="Separador de milhares 12 2 2 3 3 3 3 2 4" xfId="37364"/>
    <cellStyle name="Separador de milhares 12 2 2 3 3 3 3 3" xfId="9363"/>
    <cellStyle name="Separador de milhares 12 2 2 3 3 3 3 3 2" xfId="25833"/>
    <cellStyle name="Separador de milhares 12 2 2 3 3 3 3 3 2 2" xfId="57128"/>
    <cellStyle name="Separador de milhares 12 2 2 3 3 3 3 3 3" xfId="40658"/>
    <cellStyle name="Separador de milhares 12 2 2 3 3 3 3 4" xfId="19245"/>
    <cellStyle name="Separador de milhares 12 2 2 3 3 3 3 4 2" xfId="50540"/>
    <cellStyle name="Separador de milhares 12 2 2 3 3 3 3 5" xfId="12657"/>
    <cellStyle name="Separador de milhares 12 2 2 3 3 3 3 5 2" xfId="43952"/>
    <cellStyle name="Separador de milhares 12 2 2 3 3 3 3 6" xfId="34070"/>
    <cellStyle name="Separador de milhares 12 2 2 3 3 3 3 7" xfId="30775"/>
    <cellStyle name="Separador de milhares 12 2 2 3 3 3 4" xfId="4422"/>
    <cellStyle name="Separador de milhares 12 2 2 3 3 3 4 2" xfId="20892"/>
    <cellStyle name="Separador de milhares 12 2 2 3 3 3 4 2 2" xfId="52187"/>
    <cellStyle name="Separador de milhares 12 2 2 3 3 3 4 3" xfId="14304"/>
    <cellStyle name="Separador de milhares 12 2 2 3 3 3 4 3 2" xfId="45599"/>
    <cellStyle name="Separador de milhares 12 2 2 3 3 3 4 4" xfId="35717"/>
    <cellStyle name="Separador de milhares 12 2 2 3 3 3 5" xfId="7716"/>
    <cellStyle name="Separador de milhares 12 2 2 3 3 3 5 2" xfId="24186"/>
    <cellStyle name="Separador de milhares 12 2 2 3 3 3 5 2 2" xfId="55481"/>
    <cellStyle name="Separador de milhares 12 2 2 3 3 3 5 3" xfId="39011"/>
    <cellStyle name="Separador de milhares 12 2 2 3 3 3 6" xfId="17598"/>
    <cellStyle name="Separador de milhares 12 2 2 3 3 3 6 2" xfId="48893"/>
    <cellStyle name="Separador de milhares 12 2 2 3 3 3 7" xfId="11010"/>
    <cellStyle name="Separador de milhares 12 2 2 3 3 3 7 2" xfId="42305"/>
    <cellStyle name="Separador de milhares 12 2 2 3 3 3 8" xfId="27481"/>
    <cellStyle name="Separador de milhares 12 2 2 3 3 3 8 2" xfId="32423"/>
    <cellStyle name="Separador de milhares 12 2 2 3 3 3 9" xfId="29128"/>
    <cellStyle name="Separador de milhares 12 2 2 3 3 4" xfId="1093"/>
    <cellStyle name="Separador de milhares 12 2 2 3 3 4 2" xfId="2777"/>
    <cellStyle name="Separador de milhares 12 2 2 3 3 4 2 2" xfId="6071"/>
    <cellStyle name="Separador de milhares 12 2 2 3 3 4 2 2 2" xfId="22541"/>
    <cellStyle name="Separador de milhares 12 2 2 3 3 4 2 2 2 2" xfId="53836"/>
    <cellStyle name="Separador de milhares 12 2 2 3 3 4 2 2 3" xfId="15953"/>
    <cellStyle name="Separador de milhares 12 2 2 3 3 4 2 2 3 2" xfId="47248"/>
    <cellStyle name="Separador de milhares 12 2 2 3 3 4 2 2 4" xfId="37366"/>
    <cellStyle name="Separador de milhares 12 2 2 3 3 4 2 3" xfId="9365"/>
    <cellStyle name="Separador de milhares 12 2 2 3 3 4 2 3 2" xfId="25835"/>
    <cellStyle name="Separador de milhares 12 2 2 3 3 4 2 3 2 2" xfId="57130"/>
    <cellStyle name="Separador de milhares 12 2 2 3 3 4 2 3 3" xfId="40660"/>
    <cellStyle name="Separador de milhares 12 2 2 3 3 4 2 4" xfId="19247"/>
    <cellStyle name="Separador de milhares 12 2 2 3 3 4 2 4 2" xfId="50542"/>
    <cellStyle name="Separador de milhares 12 2 2 3 3 4 2 5" xfId="12659"/>
    <cellStyle name="Separador de milhares 12 2 2 3 3 4 2 5 2" xfId="43954"/>
    <cellStyle name="Separador de milhares 12 2 2 3 3 4 2 6" xfId="34072"/>
    <cellStyle name="Separador de milhares 12 2 2 3 3 4 2 7" xfId="30777"/>
    <cellStyle name="Separador de milhares 12 2 2 3 3 4 3" xfId="4424"/>
    <cellStyle name="Separador de milhares 12 2 2 3 3 4 3 2" xfId="20894"/>
    <cellStyle name="Separador de milhares 12 2 2 3 3 4 3 2 2" xfId="52189"/>
    <cellStyle name="Separador de milhares 12 2 2 3 3 4 3 3" xfId="14306"/>
    <cellStyle name="Separador de milhares 12 2 2 3 3 4 3 3 2" xfId="45601"/>
    <cellStyle name="Separador de milhares 12 2 2 3 3 4 3 4" xfId="35719"/>
    <cellStyle name="Separador de milhares 12 2 2 3 3 4 4" xfId="7718"/>
    <cellStyle name="Separador de milhares 12 2 2 3 3 4 4 2" xfId="24188"/>
    <cellStyle name="Separador de milhares 12 2 2 3 3 4 4 2 2" xfId="55483"/>
    <cellStyle name="Separador de milhares 12 2 2 3 3 4 4 3" xfId="39013"/>
    <cellStyle name="Separador de milhares 12 2 2 3 3 4 5" xfId="17600"/>
    <cellStyle name="Separador de milhares 12 2 2 3 3 4 5 2" xfId="48895"/>
    <cellStyle name="Separador de milhares 12 2 2 3 3 4 6" xfId="11012"/>
    <cellStyle name="Separador de milhares 12 2 2 3 3 4 6 2" xfId="42307"/>
    <cellStyle name="Separador de milhares 12 2 2 3 3 4 7" xfId="27483"/>
    <cellStyle name="Separador de milhares 12 2 2 3 3 4 7 2" xfId="32425"/>
    <cellStyle name="Separador de milhares 12 2 2 3 3 4 8" xfId="29130"/>
    <cellStyle name="Separador de milhares 12 2 2 3 3 5" xfId="1094"/>
    <cellStyle name="Separador de milhares 12 2 2 3 3 5 2" xfId="2778"/>
    <cellStyle name="Separador de milhares 12 2 2 3 3 5 2 2" xfId="6072"/>
    <cellStyle name="Separador de milhares 12 2 2 3 3 5 2 2 2" xfId="22542"/>
    <cellStyle name="Separador de milhares 12 2 2 3 3 5 2 2 2 2" xfId="53837"/>
    <cellStyle name="Separador de milhares 12 2 2 3 3 5 2 2 3" xfId="15954"/>
    <cellStyle name="Separador de milhares 12 2 2 3 3 5 2 2 3 2" xfId="47249"/>
    <cellStyle name="Separador de milhares 12 2 2 3 3 5 2 2 4" xfId="37367"/>
    <cellStyle name="Separador de milhares 12 2 2 3 3 5 2 3" xfId="9366"/>
    <cellStyle name="Separador de milhares 12 2 2 3 3 5 2 3 2" xfId="25836"/>
    <cellStyle name="Separador de milhares 12 2 2 3 3 5 2 3 2 2" xfId="57131"/>
    <cellStyle name="Separador de milhares 12 2 2 3 3 5 2 3 3" xfId="40661"/>
    <cellStyle name="Separador de milhares 12 2 2 3 3 5 2 4" xfId="19248"/>
    <cellStyle name="Separador de milhares 12 2 2 3 3 5 2 4 2" xfId="50543"/>
    <cellStyle name="Separador de milhares 12 2 2 3 3 5 2 5" xfId="12660"/>
    <cellStyle name="Separador de milhares 12 2 2 3 3 5 2 5 2" xfId="43955"/>
    <cellStyle name="Separador de milhares 12 2 2 3 3 5 2 6" xfId="34073"/>
    <cellStyle name="Separador de milhares 12 2 2 3 3 5 2 7" xfId="30778"/>
    <cellStyle name="Separador de milhares 12 2 2 3 3 5 3" xfId="4425"/>
    <cellStyle name="Separador de milhares 12 2 2 3 3 5 3 2" xfId="20895"/>
    <cellStyle name="Separador de milhares 12 2 2 3 3 5 3 2 2" xfId="52190"/>
    <cellStyle name="Separador de milhares 12 2 2 3 3 5 3 3" xfId="14307"/>
    <cellStyle name="Separador de milhares 12 2 2 3 3 5 3 3 2" xfId="45602"/>
    <cellStyle name="Separador de milhares 12 2 2 3 3 5 3 4" xfId="35720"/>
    <cellStyle name="Separador de milhares 12 2 2 3 3 5 4" xfId="7719"/>
    <cellStyle name="Separador de milhares 12 2 2 3 3 5 4 2" xfId="24189"/>
    <cellStyle name="Separador de milhares 12 2 2 3 3 5 4 2 2" xfId="55484"/>
    <cellStyle name="Separador de milhares 12 2 2 3 3 5 4 3" xfId="39014"/>
    <cellStyle name="Separador de milhares 12 2 2 3 3 5 5" xfId="17601"/>
    <cellStyle name="Separador de milhares 12 2 2 3 3 5 5 2" xfId="48896"/>
    <cellStyle name="Separador de milhares 12 2 2 3 3 5 6" xfId="11013"/>
    <cellStyle name="Separador de milhares 12 2 2 3 3 5 6 2" xfId="42308"/>
    <cellStyle name="Separador de milhares 12 2 2 3 3 5 7" xfId="27484"/>
    <cellStyle name="Separador de milhares 12 2 2 3 3 5 7 2" xfId="32426"/>
    <cellStyle name="Separador de milhares 12 2 2 3 3 5 8" xfId="29131"/>
    <cellStyle name="Separador de milhares 12 2 2 3 3 6" xfId="2772"/>
    <cellStyle name="Separador de milhares 12 2 2 3 3 6 2" xfId="6066"/>
    <cellStyle name="Separador de milhares 12 2 2 3 3 6 2 2" xfId="22536"/>
    <cellStyle name="Separador de milhares 12 2 2 3 3 6 2 2 2" xfId="53831"/>
    <cellStyle name="Separador de milhares 12 2 2 3 3 6 2 3" xfId="15948"/>
    <cellStyle name="Separador de milhares 12 2 2 3 3 6 2 3 2" xfId="47243"/>
    <cellStyle name="Separador de milhares 12 2 2 3 3 6 2 4" xfId="37361"/>
    <cellStyle name="Separador de milhares 12 2 2 3 3 6 3" xfId="9360"/>
    <cellStyle name="Separador de milhares 12 2 2 3 3 6 3 2" xfId="25830"/>
    <cellStyle name="Separador de milhares 12 2 2 3 3 6 3 2 2" xfId="57125"/>
    <cellStyle name="Separador de milhares 12 2 2 3 3 6 3 3" xfId="40655"/>
    <cellStyle name="Separador de milhares 12 2 2 3 3 6 4" xfId="19242"/>
    <cellStyle name="Separador de milhares 12 2 2 3 3 6 4 2" xfId="50537"/>
    <cellStyle name="Separador de milhares 12 2 2 3 3 6 5" xfId="12654"/>
    <cellStyle name="Separador de milhares 12 2 2 3 3 6 5 2" xfId="43949"/>
    <cellStyle name="Separador de milhares 12 2 2 3 3 6 6" xfId="34067"/>
    <cellStyle name="Separador de milhares 12 2 2 3 3 6 7" xfId="30772"/>
    <cellStyle name="Separador de milhares 12 2 2 3 3 7" xfId="4419"/>
    <cellStyle name="Separador de milhares 12 2 2 3 3 7 2" xfId="20889"/>
    <cellStyle name="Separador de milhares 12 2 2 3 3 7 2 2" xfId="52184"/>
    <cellStyle name="Separador de milhares 12 2 2 3 3 7 3" xfId="14301"/>
    <cellStyle name="Separador de milhares 12 2 2 3 3 7 3 2" xfId="45596"/>
    <cellStyle name="Separador de milhares 12 2 2 3 3 7 4" xfId="35714"/>
    <cellStyle name="Separador de milhares 12 2 2 3 3 8" xfId="7713"/>
    <cellStyle name="Separador de milhares 12 2 2 3 3 8 2" xfId="24183"/>
    <cellStyle name="Separador de milhares 12 2 2 3 3 8 2 2" xfId="55478"/>
    <cellStyle name="Separador de milhares 12 2 2 3 3 8 3" xfId="39008"/>
    <cellStyle name="Separador de milhares 12 2 2 3 3 9" xfId="17595"/>
    <cellStyle name="Separador de milhares 12 2 2 3 3 9 2" xfId="48890"/>
    <cellStyle name="Separador de milhares 12 2 2 3 4" xfId="1095"/>
    <cellStyle name="Separador de milhares 12 2 2 3 4 2" xfId="1096"/>
    <cellStyle name="Separador de milhares 12 2 2 3 4 2 2" xfId="2780"/>
    <cellStyle name="Separador de milhares 12 2 2 3 4 2 2 2" xfId="6074"/>
    <cellStyle name="Separador de milhares 12 2 2 3 4 2 2 2 2" xfId="22544"/>
    <cellStyle name="Separador de milhares 12 2 2 3 4 2 2 2 2 2" xfId="53839"/>
    <cellStyle name="Separador de milhares 12 2 2 3 4 2 2 2 3" xfId="15956"/>
    <cellStyle name="Separador de milhares 12 2 2 3 4 2 2 2 3 2" xfId="47251"/>
    <cellStyle name="Separador de milhares 12 2 2 3 4 2 2 2 4" xfId="37369"/>
    <cellStyle name="Separador de milhares 12 2 2 3 4 2 2 3" xfId="9368"/>
    <cellStyle name="Separador de milhares 12 2 2 3 4 2 2 3 2" xfId="25838"/>
    <cellStyle name="Separador de milhares 12 2 2 3 4 2 2 3 2 2" xfId="57133"/>
    <cellStyle name="Separador de milhares 12 2 2 3 4 2 2 3 3" xfId="40663"/>
    <cellStyle name="Separador de milhares 12 2 2 3 4 2 2 4" xfId="19250"/>
    <cellStyle name="Separador de milhares 12 2 2 3 4 2 2 4 2" xfId="50545"/>
    <cellStyle name="Separador de milhares 12 2 2 3 4 2 2 5" xfId="12662"/>
    <cellStyle name="Separador de milhares 12 2 2 3 4 2 2 5 2" xfId="43957"/>
    <cellStyle name="Separador de milhares 12 2 2 3 4 2 2 6" xfId="34075"/>
    <cellStyle name="Separador de milhares 12 2 2 3 4 2 2 7" xfId="30780"/>
    <cellStyle name="Separador de milhares 12 2 2 3 4 2 3" xfId="4427"/>
    <cellStyle name="Separador de milhares 12 2 2 3 4 2 3 2" xfId="20897"/>
    <cellStyle name="Separador de milhares 12 2 2 3 4 2 3 2 2" xfId="52192"/>
    <cellStyle name="Separador de milhares 12 2 2 3 4 2 3 3" xfId="14309"/>
    <cellStyle name="Separador de milhares 12 2 2 3 4 2 3 3 2" xfId="45604"/>
    <cellStyle name="Separador de milhares 12 2 2 3 4 2 3 4" xfId="35722"/>
    <cellStyle name="Separador de milhares 12 2 2 3 4 2 4" xfId="7721"/>
    <cellStyle name="Separador de milhares 12 2 2 3 4 2 4 2" xfId="24191"/>
    <cellStyle name="Separador de milhares 12 2 2 3 4 2 4 2 2" xfId="55486"/>
    <cellStyle name="Separador de milhares 12 2 2 3 4 2 4 3" xfId="39016"/>
    <cellStyle name="Separador de milhares 12 2 2 3 4 2 5" xfId="17603"/>
    <cellStyle name="Separador de milhares 12 2 2 3 4 2 5 2" xfId="48898"/>
    <cellStyle name="Separador de milhares 12 2 2 3 4 2 6" xfId="11015"/>
    <cellStyle name="Separador de milhares 12 2 2 3 4 2 6 2" xfId="42310"/>
    <cellStyle name="Separador de milhares 12 2 2 3 4 2 7" xfId="27486"/>
    <cellStyle name="Separador de milhares 12 2 2 3 4 2 7 2" xfId="32428"/>
    <cellStyle name="Separador de milhares 12 2 2 3 4 2 8" xfId="29133"/>
    <cellStyle name="Separador de milhares 12 2 2 3 4 3" xfId="2779"/>
    <cellStyle name="Separador de milhares 12 2 2 3 4 3 2" xfId="6073"/>
    <cellStyle name="Separador de milhares 12 2 2 3 4 3 2 2" xfId="22543"/>
    <cellStyle name="Separador de milhares 12 2 2 3 4 3 2 2 2" xfId="53838"/>
    <cellStyle name="Separador de milhares 12 2 2 3 4 3 2 3" xfId="15955"/>
    <cellStyle name="Separador de milhares 12 2 2 3 4 3 2 3 2" xfId="47250"/>
    <cellStyle name="Separador de milhares 12 2 2 3 4 3 2 4" xfId="37368"/>
    <cellStyle name="Separador de milhares 12 2 2 3 4 3 3" xfId="9367"/>
    <cellStyle name="Separador de milhares 12 2 2 3 4 3 3 2" xfId="25837"/>
    <cellStyle name="Separador de milhares 12 2 2 3 4 3 3 2 2" xfId="57132"/>
    <cellStyle name="Separador de milhares 12 2 2 3 4 3 3 3" xfId="40662"/>
    <cellStyle name="Separador de milhares 12 2 2 3 4 3 4" xfId="19249"/>
    <cellStyle name="Separador de milhares 12 2 2 3 4 3 4 2" xfId="50544"/>
    <cellStyle name="Separador de milhares 12 2 2 3 4 3 5" xfId="12661"/>
    <cellStyle name="Separador de milhares 12 2 2 3 4 3 5 2" xfId="43956"/>
    <cellStyle name="Separador de milhares 12 2 2 3 4 3 6" xfId="34074"/>
    <cellStyle name="Separador de milhares 12 2 2 3 4 3 7" xfId="30779"/>
    <cellStyle name="Separador de milhares 12 2 2 3 4 4" xfId="4426"/>
    <cellStyle name="Separador de milhares 12 2 2 3 4 4 2" xfId="20896"/>
    <cellStyle name="Separador de milhares 12 2 2 3 4 4 2 2" xfId="52191"/>
    <cellStyle name="Separador de milhares 12 2 2 3 4 4 3" xfId="14308"/>
    <cellStyle name="Separador de milhares 12 2 2 3 4 4 3 2" xfId="45603"/>
    <cellStyle name="Separador de milhares 12 2 2 3 4 4 4" xfId="35721"/>
    <cellStyle name="Separador de milhares 12 2 2 3 4 5" xfId="7720"/>
    <cellStyle name="Separador de milhares 12 2 2 3 4 5 2" xfId="24190"/>
    <cellStyle name="Separador de milhares 12 2 2 3 4 5 2 2" xfId="55485"/>
    <cellStyle name="Separador de milhares 12 2 2 3 4 5 3" xfId="39015"/>
    <cellStyle name="Separador de milhares 12 2 2 3 4 6" xfId="17602"/>
    <cellStyle name="Separador de milhares 12 2 2 3 4 6 2" xfId="48897"/>
    <cellStyle name="Separador de milhares 12 2 2 3 4 7" xfId="11014"/>
    <cellStyle name="Separador de milhares 12 2 2 3 4 7 2" xfId="42309"/>
    <cellStyle name="Separador de milhares 12 2 2 3 4 8" xfId="27485"/>
    <cellStyle name="Separador de milhares 12 2 2 3 4 8 2" xfId="32427"/>
    <cellStyle name="Separador de milhares 12 2 2 3 4 9" xfId="29132"/>
    <cellStyle name="Separador de milhares 12 2 2 3 5" xfId="1097"/>
    <cellStyle name="Separador de milhares 12 2 2 3 5 2" xfId="1098"/>
    <cellStyle name="Separador de milhares 12 2 2 3 5 2 2" xfId="2782"/>
    <cellStyle name="Separador de milhares 12 2 2 3 5 2 2 2" xfId="6076"/>
    <cellStyle name="Separador de milhares 12 2 2 3 5 2 2 2 2" xfId="22546"/>
    <cellStyle name="Separador de milhares 12 2 2 3 5 2 2 2 2 2" xfId="53841"/>
    <cellStyle name="Separador de milhares 12 2 2 3 5 2 2 2 3" xfId="15958"/>
    <cellStyle name="Separador de milhares 12 2 2 3 5 2 2 2 3 2" xfId="47253"/>
    <cellStyle name="Separador de milhares 12 2 2 3 5 2 2 2 4" xfId="37371"/>
    <cellStyle name="Separador de milhares 12 2 2 3 5 2 2 3" xfId="9370"/>
    <cellStyle name="Separador de milhares 12 2 2 3 5 2 2 3 2" xfId="25840"/>
    <cellStyle name="Separador de milhares 12 2 2 3 5 2 2 3 2 2" xfId="57135"/>
    <cellStyle name="Separador de milhares 12 2 2 3 5 2 2 3 3" xfId="40665"/>
    <cellStyle name="Separador de milhares 12 2 2 3 5 2 2 4" xfId="19252"/>
    <cellStyle name="Separador de milhares 12 2 2 3 5 2 2 4 2" xfId="50547"/>
    <cellStyle name="Separador de milhares 12 2 2 3 5 2 2 5" xfId="12664"/>
    <cellStyle name="Separador de milhares 12 2 2 3 5 2 2 5 2" xfId="43959"/>
    <cellStyle name="Separador de milhares 12 2 2 3 5 2 2 6" xfId="34077"/>
    <cellStyle name="Separador de milhares 12 2 2 3 5 2 2 7" xfId="30782"/>
    <cellStyle name="Separador de milhares 12 2 2 3 5 2 3" xfId="4429"/>
    <cellStyle name="Separador de milhares 12 2 2 3 5 2 3 2" xfId="20899"/>
    <cellStyle name="Separador de milhares 12 2 2 3 5 2 3 2 2" xfId="52194"/>
    <cellStyle name="Separador de milhares 12 2 2 3 5 2 3 3" xfId="14311"/>
    <cellStyle name="Separador de milhares 12 2 2 3 5 2 3 3 2" xfId="45606"/>
    <cellStyle name="Separador de milhares 12 2 2 3 5 2 3 4" xfId="35724"/>
    <cellStyle name="Separador de milhares 12 2 2 3 5 2 4" xfId="7723"/>
    <cellStyle name="Separador de milhares 12 2 2 3 5 2 4 2" xfId="24193"/>
    <cellStyle name="Separador de milhares 12 2 2 3 5 2 4 2 2" xfId="55488"/>
    <cellStyle name="Separador de milhares 12 2 2 3 5 2 4 3" xfId="39018"/>
    <cellStyle name="Separador de milhares 12 2 2 3 5 2 5" xfId="17605"/>
    <cellStyle name="Separador de milhares 12 2 2 3 5 2 5 2" xfId="48900"/>
    <cellStyle name="Separador de milhares 12 2 2 3 5 2 6" xfId="11017"/>
    <cellStyle name="Separador de milhares 12 2 2 3 5 2 6 2" xfId="42312"/>
    <cellStyle name="Separador de milhares 12 2 2 3 5 2 7" xfId="27488"/>
    <cellStyle name="Separador de milhares 12 2 2 3 5 2 7 2" xfId="32430"/>
    <cellStyle name="Separador de milhares 12 2 2 3 5 2 8" xfId="29135"/>
    <cellStyle name="Separador de milhares 12 2 2 3 5 3" xfId="2781"/>
    <cellStyle name="Separador de milhares 12 2 2 3 5 3 2" xfId="6075"/>
    <cellStyle name="Separador de milhares 12 2 2 3 5 3 2 2" xfId="22545"/>
    <cellStyle name="Separador de milhares 12 2 2 3 5 3 2 2 2" xfId="53840"/>
    <cellStyle name="Separador de milhares 12 2 2 3 5 3 2 3" xfId="15957"/>
    <cellStyle name="Separador de milhares 12 2 2 3 5 3 2 3 2" xfId="47252"/>
    <cellStyle name="Separador de milhares 12 2 2 3 5 3 2 4" xfId="37370"/>
    <cellStyle name="Separador de milhares 12 2 2 3 5 3 3" xfId="9369"/>
    <cellStyle name="Separador de milhares 12 2 2 3 5 3 3 2" xfId="25839"/>
    <cellStyle name="Separador de milhares 12 2 2 3 5 3 3 2 2" xfId="57134"/>
    <cellStyle name="Separador de milhares 12 2 2 3 5 3 3 3" xfId="40664"/>
    <cellStyle name="Separador de milhares 12 2 2 3 5 3 4" xfId="19251"/>
    <cellStyle name="Separador de milhares 12 2 2 3 5 3 4 2" xfId="50546"/>
    <cellStyle name="Separador de milhares 12 2 2 3 5 3 5" xfId="12663"/>
    <cellStyle name="Separador de milhares 12 2 2 3 5 3 5 2" xfId="43958"/>
    <cellStyle name="Separador de milhares 12 2 2 3 5 3 6" xfId="34076"/>
    <cellStyle name="Separador de milhares 12 2 2 3 5 3 7" xfId="30781"/>
    <cellStyle name="Separador de milhares 12 2 2 3 5 4" xfId="4428"/>
    <cellStyle name="Separador de milhares 12 2 2 3 5 4 2" xfId="20898"/>
    <cellStyle name="Separador de milhares 12 2 2 3 5 4 2 2" xfId="52193"/>
    <cellStyle name="Separador de milhares 12 2 2 3 5 4 3" xfId="14310"/>
    <cellStyle name="Separador de milhares 12 2 2 3 5 4 3 2" xfId="45605"/>
    <cellStyle name="Separador de milhares 12 2 2 3 5 4 4" xfId="35723"/>
    <cellStyle name="Separador de milhares 12 2 2 3 5 5" xfId="7722"/>
    <cellStyle name="Separador de milhares 12 2 2 3 5 5 2" xfId="24192"/>
    <cellStyle name="Separador de milhares 12 2 2 3 5 5 2 2" xfId="55487"/>
    <cellStyle name="Separador de milhares 12 2 2 3 5 5 3" xfId="39017"/>
    <cellStyle name="Separador de milhares 12 2 2 3 5 6" xfId="17604"/>
    <cellStyle name="Separador de milhares 12 2 2 3 5 6 2" xfId="48899"/>
    <cellStyle name="Separador de milhares 12 2 2 3 5 7" xfId="11016"/>
    <cellStyle name="Separador de milhares 12 2 2 3 5 7 2" xfId="42311"/>
    <cellStyle name="Separador de milhares 12 2 2 3 5 8" xfId="27487"/>
    <cellStyle name="Separador de milhares 12 2 2 3 5 8 2" xfId="32429"/>
    <cellStyle name="Separador de milhares 12 2 2 3 5 9" xfId="29134"/>
    <cellStyle name="Separador de milhares 12 2 2 3 6" xfId="1099"/>
    <cellStyle name="Separador de milhares 12 2 2 3 6 2" xfId="2783"/>
    <cellStyle name="Separador de milhares 12 2 2 3 6 2 2" xfId="6077"/>
    <cellStyle name="Separador de milhares 12 2 2 3 6 2 2 2" xfId="22547"/>
    <cellStyle name="Separador de milhares 12 2 2 3 6 2 2 2 2" xfId="53842"/>
    <cellStyle name="Separador de milhares 12 2 2 3 6 2 2 3" xfId="15959"/>
    <cellStyle name="Separador de milhares 12 2 2 3 6 2 2 3 2" xfId="47254"/>
    <cellStyle name="Separador de milhares 12 2 2 3 6 2 2 4" xfId="37372"/>
    <cellStyle name="Separador de milhares 12 2 2 3 6 2 3" xfId="9371"/>
    <cellStyle name="Separador de milhares 12 2 2 3 6 2 3 2" xfId="25841"/>
    <cellStyle name="Separador de milhares 12 2 2 3 6 2 3 2 2" xfId="57136"/>
    <cellStyle name="Separador de milhares 12 2 2 3 6 2 3 3" xfId="40666"/>
    <cellStyle name="Separador de milhares 12 2 2 3 6 2 4" xfId="19253"/>
    <cellStyle name="Separador de milhares 12 2 2 3 6 2 4 2" xfId="50548"/>
    <cellStyle name="Separador de milhares 12 2 2 3 6 2 5" xfId="12665"/>
    <cellStyle name="Separador de milhares 12 2 2 3 6 2 5 2" xfId="43960"/>
    <cellStyle name="Separador de milhares 12 2 2 3 6 2 6" xfId="34078"/>
    <cellStyle name="Separador de milhares 12 2 2 3 6 2 7" xfId="30783"/>
    <cellStyle name="Separador de milhares 12 2 2 3 6 3" xfId="4430"/>
    <cellStyle name="Separador de milhares 12 2 2 3 6 3 2" xfId="20900"/>
    <cellStyle name="Separador de milhares 12 2 2 3 6 3 2 2" xfId="52195"/>
    <cellStyle name="Separador de milhares 12 2 2 3 6 3 3" xfId="14312"/>
    <cellStyle name="Separador de milhares 12 2 2 3 6 3 3 2" xfId="45607"/>
    <cellStyle name="Separador de milhares 12 2 2 3 6 3 4" xfId="35725"/>
    <cellStyle name="Separador de milhares 12 2 2 3 6 4" xfId="7724"/>
    <cellStyle name="Separador de milhares 12 2 2 3 6 4 2" xfId="24194"/>
    <cellStyle name="Separador de milhares 12 2 2 3 6 4 2 2" xfId="55489"/>
    <cellStyle name="Separador de milhares 12 2 2 3 6 4 3" xfId="39019"/>
    <cellStyle name="Separador de milhares 12 2 2 3 6 5" xfId="17606"/>
    <cellStyle name="Separador de milhares 12 2 2 3 6 5 2" xfId="48901"/>
    <cellStyle name="Separador de milhares 12 2 2 3 6 6" xfId="11018"/>
    <cellStyle name="Separador de milhares 12 2 2 3 6 6 2" xfId="42313"/>
    <cellStyle name="Separador de milhares 12 2 2 3 6 7" xfId="27489"/>
    <cellStyle name="Separador de milhares 12 2 2 3 6 7 2" xfId="32431"/>
    <cellStyle name="Separador de milhares 12 2 2 3 6 8" xfId="29136"/>
    <cellStyle name="Separador de milhares 12 2 2 3 7" xfId="1100"/>
    <cellStyle name="Separador de milhares 12 2 2 3 7 2" xfId="2784"/>
    <cellStyle name="Separador de milhares 12 2 2 3 7 2 2" xfId="6078"/>
    <cellStyle name="Separador de milhares 12 2 2 3 7 2 2 2" xfId="22548"/>
    <cellStyle name="Separador de milhares 12 2 2 3 7 2 2 2 2" xfId="53843"/>
    <cellStyle name="Separador de milhares 12 2 2 3 7 2 2 3" xfId="15960"/>
    <cellStyle name="Separador de milhares 12 2 2 3 7 2 2 3 2" xfId="47255"/>
    <cellStyle name="Separador de milhares 12 2 2 3 7 2 2 4" xfId="37373"/>
    <cellStyle name="Separador de milhares 12 2 2 3 7 2 3" xfId="9372"/>
    <cellStyle name="Separador de milhares 12 2 2 3 7 2 3 2" xfId="25842"/>
    <cellStyle name="Separador de milhares 12 2 2 3 7 2 3 2 2" xfId="57137"/>
    <cellStyle name="Separador de milhares 12 2 2 3 7 2 3 3" xfId="40667"/>
    <cellStyle name="Separador de milhares 12 2 2 3 7 2 4" xfId="19254"/>
    <cellStyle name="Separador de milhares 12 2 2 3 7 2 4 2" xfId="50549"/>
    <cellStyle name="Separador de milhares 12 2 2 3 7 2 5" xfId="12666"/>
    <cellStyle name="Separador de milhares 12 2 2 3 7 2 5 2" xfId="43961"/>
    <cellStyle name="Separador de milhares 12 2 2 3 7 2 6" xfId="34079"/>
    <cellStyle name="Separador de milhares 12 2 2 3 7 2 7" xfId="30784"/>
    <cellStyle name="Separador de milhares 12 2 2 3 7 3" xfId="4431"/>
    <cellStyle name="Separador de milhares 12 2 2 3 7 3 2" xfId="20901"/>
    <cellStyle name="Separador de milhares 12 2 2 3 7 3 2 2" xfId="52196"/>
    <cellStyle name="Separador de milhares 12 2 2 3 7 3 3" xfId="14313"/>
    <cellStyle name="Separador de milhares 12 2 2 3 7 3 3 2" xfId="45608"/>
    <cellStyle name="Separador de milhares 12 2 2 3 7 3 4" xfId="35726"/>
    <cellStyle name="Separador de milhares 12 2 2 3 7 4" xfId="7725"/>
    <cellStyle name="Separador de milhares 12 2 2 3 7 4 2" xfId="24195"/>
    <cellStyle name="Separador de milhares 12 2 2 3 7 4 2 2" xfId="55490"/>
    <cellStyle name="Separador de milhares 12 2 2 3 7 4 3" xfId="39020"/>
    <cellStyle name="Separador de milhares 12 2 2 3 7 5" xfId="17607"/>
    <cellStyle name="Separador de milhares 12 2 2 3 7 5 2" xfId="48902"/>
    <cellStyle name="Separador de milhares 12 2 2 3 7 6" xfId="11019"/>
    <cellStyle name="Separador de milhares 12 2 2 3 7 6 2" xfId="42314"/>
    <cellStyle name="Separador de milhares 12 2 2 3 7 7" xfId="27490"/>
    <cellStyle name="Separador de milhares 12 2 2 3 7 7 2" xfId="32432"/>
    <cellStyle name="Separador de milhares 12 2 2 3 7 8" xfId="29137"/>
    <cellStyle name="Separador de milhares 12 2 2 3 8" xfId="2764"/>
    <cellStyle name="Separador de milhares 12 2 2 3 8 2" xfId="6058"/>
    <cellStyle name="Separador de milhares 12 2 2 3 8 2 2" xfId="22528"/>
    <cellStyle name="Separador de milhares 12 2 2 3 8 2 2 2" xfId="53823"/>
    <cellStyle name="Separador de milhares 12 2 2 3 8 2 3" xfId="15940"/>
    <cellStyle name="Separador de milhares 12 2 2 3 8 2 3 2" xfId="47235"/>
    <cellStyle name="Separador de milhares 12 2 2 3 8 2 4" xfId="37353"/>
    <cellStyle name="Separador de milhares 12 2 2 3 8 3" xfId="9352"/>
    <cellStyle name="Separador de milhares 12 2 2 3 8 3 2" xfId="25822"/>
    <cellStyle name="Separador de milhares 12 2 2 3 8 3 2 2" xfId="57117"/>
    <cellStyle name="Separador de milhares 12 2 2 3 8 3 3" xfId="40647"/>
    <cellStyle name="Separador de milhares 12 2 2 3 8 4" xfId="19234"/>
    <cellStyle name="Separador de milhares 12 2 2 3 8 4 2" xfId="50529"/>
    <cellStyle name="Separador de milhares 12 2 2 3 8 5" xfId="12646"/>
    <cellStyle name="Separador de milhares 12 2 2 3 8 5 2" xfId="43941"/>
    <cellStyle name="Separador de milhares 12 2 2 3 8 6" xfId="34059"/>
    <cellStyle name="Separador de milhares 12 2 2 3 8 7" xfId="30764"/>
    <cellStyle name="Separador de milhares 12 2 2 3 9" xfId="4411"/>
    <cellStyle name="Separador de milhares 12 2 2 3 9 2" xfId="20881"/>
    <cellStyle name="Separador de milhares 12 2 2 3 9 2 2" xfId="52176"/>
    <cellStyle name="Separador de milhares 12 2 2 3 9 3" xfId="14293"/>
    <cellStyle name="Separador de milhares 12 2 2 3 9 3 2" xfId="45588"/>
    <cellStyle name="Separador de milhares 12 2 2 3 9 4" xfId="35706"/>
    <cellStyle name="Separador de milhares 12 2 20" xfId="29023"/>
    <cellStyle name="Separador de milhares 12 2 3" xfId="1101"/>
    <cellStyle name="Separador de milhares 12 2 3 10" xfId="7726"/>
    <cellStyle name="Separador de milhares 12 2 3 10 2" xfId="24196"/>
    <cellStyle name="Separador de milhares 12 2 3 10 2 2" xfId="55491"/>
    <cellStyle name="Separador de milhares 12 2 3 10 3" xfId="39021"/>
    <cellStyle name="Separador de milhares 12 2 3 11" xfId="17608"/>
    <cellStyle name="Separador de milhares 12 2 3 11 2" xfId="48903"/>
    <cellStyle name="Separador de milhares 12 2 3 12" xfId="11020"/>
    <cellStyle name="Separador de milhares 12 2 3 12 2" xfId="42315"/>
    <cellStyle name="Separador de milhares 12 2 3 13" xfId="27491"/>
    <cellStyle name="Separador de milhares 12 2 3 13 2" xfId="32433"/>
    <cellStyle name="Separador de milhares 12 2 3 14" xfId="29138"/>
    <cellStyle name="Separador de milhares 12 2 3 2" xfId="1102"/>
    <cellStyle name="Separador de milhares 12 2 3 2 10" xfId="11021"/>
    <cellStyle name="Separador de milhares 12 2 3 2 10 2" xfId="42316"/>
    <cellStyle name="Separador de milhares 12 2 3 2 11" xfId="27492"/>
    <cellStyle name="Separador de milhares 12 2 3 2 11 2" xfId="32434"/>
    <cellStyle name="Separador de milhares 12 2 3 2 12" xfId="29139"/>
    <cellStyle name="Separador de milhares 12 2 3 2 2" xfId="1103"/>
    <cellStyle name="Separador de milhares 12 2 3 2 2 2" xfId="1104"/>
    <cellStyle name="Separador de milhares 12 2 3 2 2 2 2" xfId="2788"/>
    <cellStyle name="Separador de milhares 12 2 3 2 2 2 2 2" xfId="6082"/>
    <cellStyle name="Separador de milhares 12 2 3 2 2 2 2 2 2" xfId="22552"/>
    <cellStyle name="Separador de milhares 12 2 3 2 2 2 2 2 2 2" xfId="53847"/>
    <cellStyle name="Separador de milhares 12 2 3 2 2 2 2 2 3" xfId="15964"/>
    <cellStyle name="Separador de milhares 12 2 3 2 2 2 2 2 3 2" xfId="47259"/>
    <cellStyle name="Separador de milhares 12 2 3 2 2 2 2 2 4" xfId="37377"/>
    <cellStyle name="Separador de milhares 12 2 3 2 2 2 2 3" xfId="9376"/>
    <cellStyle name="Separador de milhares 12 2 3 2 2 2 2 3 2" xfId="25846"/>
    <cellStyle name="Separador de milhares 12 2 3 2 2 2 2 3 2 2" xfId="57141"/>
    <cellStyle name="Separador de milhares 12 2 3 2 2 2 2 3 3" xfId="40671"/>
    <cellStyle name="Separador de milhares 12 2 3 2 2 2 2 4" xfId="19258"/>
    <cellStyle name="Separador de milhares 12 2 3 2 2 2 2 4 2" xfId="50553"/>
    <cellStyle name="Separador de milhares 12 2 3 2 2 2 2 5" xfId="12670"/>
    <cellStyle name="Separador de milhares 12 2 3 2 2 2 2 5 2" xfId="43965"/>
    <cellStyle name="Separador de milhares 12 2 3 2 2 2 2 6" xfId="34083"/>
    <cellStyle name="Separador de milhares 12 2 3 2 2 2 2 7" xfId="30788"/>
    <cellStyle name="Separador de milhares 12 2 3 2 2 2 3" xfId="4435"/>
    <cellStyle name="Separador de milhares 12 2 3 2 2 2 3 2" xfId="20905"/>
    <cellStyle name="Separador de milhares 12 2 3 2 2 2 3 2 2" xfId="52200"/>
    <cellStyle name="Separador de milhares 12 2 3 2 2 2 3 3" xfId="14317"/>
    <cellStyle name="Separador de milhares 12 2 3 2 2 2 3 3 2" xfId="45612"/>
    <cellStyle name="Separador de milhares 12 2 3 2 2 2 3 4" xfId="35730"/>
    <cellStyle name="Separador de milhares 12 2 3 2 2 2 4" xfId="7729"/>
    <cellStyle name="Separador de milhares 12 2 3 2 2 2 4 2" xfId="24199"/>
    <cellStyle name="Separador de milhares 12 2 3 2 2 2 4 2 2" xfId="55494"/>
    <cellStyle name="Separador de milhares 12 2 3 2 2 2 4 3" xfId="39024"/>
    <cellStyle name="Separador de milhares 12 2 3 2 2 2 5" xfId="17611"/>
    <cellStyle name="Separador de milhares 12 2 3 2 2 2 5 2" xfId="48906"/>
    <cellStyle name="Separador de milhares 12 2 3 2 2 2 6" xfId="11023"/>
    <cellStyle name="Separador de milhares 12 2 3 2 2 2 6 2" xfId="42318"/>
    <cellStyle name="Separador de milhares 12 2 3 2 2 2 7" xfId="27494"/>
    <cellStyle name="Separador de milhares 12 2 3 2 2 2 7 2" xfId="32436"/>
    <cellStyle name="Separador de milhares 12 2 3 2 2 2 8" xfId="29141"/>
    <cellStyle name="Separador de milhares 12 2 3 2 2 3" xfId="2787"/>
    <cellStyle name="Separador de milhares 12 2 3 2 2 3 2" xfId="6081"/>
    <cellStyle name="Separador de milhares 12 2 3 2 2 3 2 2" xfId="22551"/>
    <cellStyle name="Separador de milhares 12 2 3 2 2 3 2 2 2" xfId="53846"/>
    <cellStyle name="Separador de milhares 12 2 3 2 2 3 2 3" xfId="15963"/>
    <cellStyle name="Separador de milhares 12 2 3 2 2 3 2 3 2" xfId="47258"/>
    <cellStyle name="Separador de milhares 12 2 3 2 2 3 2 4" xfId="37376"/>
    <cellStyle name="Separador de milhares 12 2 3 2 2 3 3" xfId="9375"/>
    <cellStyle name="Separador de milhares 12 2 3 2 2 3 3 2" xfId="25845"/>
    <cellStyle name="Separador de milhares 12 2 3 2 2 3 3 2 2" xfId="57140"/>
    <cellStyle name="Separador de milhares 12 2 3 2 2 3 3 3" xfId="40670"/>
    <cellStyle name="Separador de milhares 12 2 3 2 2 3 4" xfId="19257"/>
    <cellStyle name="Separador de milhares 12 2 3 2 2 3 4 2" xfId="50552"/>
    <cellStyle name="Separador de milhares 12 2 3 2 2 3 5" xfId="12669"/>
    <cellStyle name="Separador de milhares 12 2 3 2 2 3 5 2" xfId="43964"/>
    <cellStyle name="Separador de milhares 12 2 3 2 2 3 6" xfId="34082"/>
    <cellStyle name="Separador de milhares 12 2 3 2 2 3 7" xfId="30787"/>
    <cellStyle name="Separador de milhares 12 2 3 2 2 4" xfId="4434"/>
    <cellStyle name="Separador de milhares 12 2 3 2 2 4 2" xfId="20904"/>
    <cellStyle name="Separador de milhares 12 2 3 2 2 4 2 2" xfId="52199"/>
    <cellStyle name="Separador de milhares 12 2 3 2 2 4 3" xfId="14316"/>
    <cellStyle name="Separador de milhares 12 2 3 2 2 4 3 2" xfId="45611"/>
    <cellStyle name="Separador de milhares 12 2 3 2 2 4 4" xfId="35729"/>
    <cellStyle name="Separador de milhares 12 2 3 2 2 5" xfId="7728"/>
    <cellStyle name="Separador de milhares 12 2 3 2 2 5 2" xfId="24198"/>
    <cellStyle name="Separador de milhares 12 2 3 2 2 5 2 2" xfId="55493"/>
    <cellStyle name="Separador de milhares 12 2 3 2 2 5 3" xfId="39023"/>
    <cellStyle name="Separador de milhares 12 2 3 2 2 6" xfId="17610"/>
    <cellStyle name="Separador de milhares 12 2 3 2 2 6 2" xfId="48905"/>
    <cellStyle name="Separador de milhares 12 2 3 2 2 7" xfId="11022"/>
    <cellStyle name="Separador de milhares 12 2 3 2 2 7 2" xfId="42317"/>
    <cellStyle name="Separador de milhares 12 2 3 2 2 8" xfId="27493"/>
    <cellStyle name="Separador de milhares 12 2 3 2 2 8 2" xfId="32435"/>
    <cellStyle name="Separador de milhares 12 2 3 2 2 9" xfId="29140"/>
    <cellStyle name="Separador de milhares 12 2 3 2 3" xfId="1105"/>
    <cellStyle name="Separador de milhares 12 2 3 2 3 2" xfId="1106"/>
    <cellStyle name="Separador de milhares 12 2 3 2 3 2 2" xfId="2790"/>
    <cellStyle name="Separador de milhares 12 2 3 2 3 2 2 2" xfId="6084"/>
    <cellStyle name="Separador de milhares 12 2 3 2 3 2 2 2 2" xfId="22554"/>
    <cellStyle name="Separador de milhares 12 2 3 2 3 2 2 2 2 2" xfId="53849"/>
    <cellStyle name="Separador de milhares 12 2 3 2 3 2 2 2 3" xfId="15966"/>
    <cellStyle name="Separador de milhares 12 2 3 2 3 2 2 2 3 2" xfId="47261"/>
    <cellStyle name="Separador de milhares 12 2 3 2 3 2 2 2 4" xfId="37379"/>
    <cellStyle name="Separador de milhares 12 2 3 2 3 2 2 3" xfId="9378"/>
    <cellStyle name="Separador de milhares 12 2 3 2 3 2 2 3 2" xfId="25848"/>
    <cellStyle name="Separador de milhares 12 2 3 2 3 2 2 3 2 2" xfId="57143"/>
    <cellStyle name="Separador de milhares 12 2 3 2 3 2 2 3 3" xfId="40673"/>
    <cellStyle name="Separador de milhares 12 2 3 2 3 2 2 4" xfId="19260"/>
    <cellStyle name="Separador de milhares 12 2 3 2 3 2 2 4 2" xfId="50555"/>
    <cellStyle name="Separador de milhares 12 2 3 2 3 2 2 5" xfId="12672"/>
    <cellStyle name="Separador de milhares 12 2 3 2 3 2 2 5 2" xfId="43967"/>
    <cellStyle name="Separador de milhares 12 2 3 2 3 2 2 6" xfId="34085"/>
    <cellStyle name="Separador de milhares 12 2 3 2 3 2 2 7" xfId="30790"/>
    <cellStyle name="Separador de milhares 12 2 3 2 3 2 3" xfId="4437"/>
    <cellStyle name="Separador de milhares 12 2 3 2 3 2 3 2" xfId="20907"/>
    <cellStyle name="Separador de milhares 12 2 3 2 3 2 3 2 2" xfId="52202"/>
    <cellStyle name="Separador de milhares 12 2 3 2 3 2 3 3" xfId="14319"/>
    <cellStyle name="Separador de milhares 12 2 3 2 3 2 3 3 2" xfId="45614"/>
    <cellStyle name="Separador de milhares 12 2 3 2 3 2 3 4" xfId="35732"/>
    <cellStyle name="Separador de milhares 12 2 3 2 3 2 4" xfId="7731"/>
    <cellStyle name="Separador de milhares 12 2 3 2 3 2 4 2" xfId="24201"/>
    <cellStyle name="Separador de milhares 12 2 3 2 3 2 4 2 2" xfId="55496"/>
    <cellStyle name="Separador de milhares 12 2 3 2 3 2 4 3" xfId="39026"/>
    <cellStyle name="Separador de milhares 12 2 3 2 3 2 5" xfId="17613"/>
    <cellStyle name="Separador de milhares 12 2 3 2 3 2 5 2" xfId="48908"/>
    <cellStyle name="Separador de milhares 12 2 3 2 3 2 6" xfId="11025"/>
    <cellStyle name="Separador de milhares 12 2 3 2 3 2 6 2" xfId="42320"/>
    <cellStyle name="Separador de milhares 12 2 3 2 3 2 7" xfId="27496"/>
    <cellStyle name="Separador de milhares 12 2 3 2 3 2 7 2" xfId="32438"/>
    <cellStyle name="Separador de milhares 12 2 3 2 3 2 8" xfId="29143"/>
    <cellStyle name="Separador de milhares 12 2 3 2 3 3" xfId="2789"/>
    <cellStyle name="Separador de milhares 12 2 3 2 3 3 2" xfId="6083"/>
    <cellStyle name="Separador de milhares 12 2 3 2 3 3 2 2" xfId="22553"/>
    <cellStyle name="Separador de milhares 12 2 3 2 3 3 2 2 2" xfId="53848"/>
    <cellStyle name="Separador de milhares 12 2 3 2 3 3 2 3" xfId="15965"/>
    <cellStyle name="Separador de milhares 12 2 3 2 3 3 2 3 2" xfId="47260"/>
    <cellStyle name="Separador de milhares 12 2 3 2 3 3 2 4" xfId="37378"/>
    <cellStyle name="Separador de milhares 12 2 3 2 3 3 3" xfId="9377"/>
    <cellStyle name="Separador de milhares 12 2 3 2 3 3 3 2" xfId="25847"/>
    <cellStyle name="Separador de milhares 12 2 3 2 3 3 3 2 2" xfId="57142"/>
    <cellStyle name="Separador de milhares 12 2 3 2 3 3 3 3" xfId="40672"/>
    <cellStyle name="Separador de milhares 12 2 3 2 3 3 4" xfId="19259"/>
    <cellStyle name="Separador de milhares 12 2 3 2 3 3 4 2" xfId="50554"/>
    <cellStyle name="Separador de milhares 12 2 3 2 3 3 5" xfId="12671"/>
    <cellStyle name="Separador de milhares 12 2 3 2 3 3 5 2" xfId="43966"/>
    <cellStyle name="Separador de milhares 12 2 3 2 3 3 6" xfId="34084"/>
    <cellStyle name="Separador de milhares 12 2 3 2 3 3 7" xfId="30789"/>
    <cellStyle name="Separador de milhares 12 2 3 2 3 4" xfId="4436"/>
    <cellStyle name="Separador de milhares 12 2 3 2 3 4 2" xfId="20906"/>
    <cellStyle name="Separador de milhares 12 2 3 2 3 4 2 2" xfId="52201"/>
    <cellStyle name="Separador de milhares 12 2 3 2 3 4 3" xfId="14318"/>
    <cellStyle name="Separador de milhares 12 2 3 2 3 4 3 2" xfId="45613"/>
    <cellStyle name="Separador de milhares 12 2 3 2 3 4 4" xfId="35731"/>
    <cellStyle name="Separador de milhares 12 2 3 2 3 5" xfId="7730"/>
    <cellStyle name="Separador de milhares 12 2 3 2 3 5 2" xfId="24200"/>
    <cellStyle name="Separador de milhares 12 2 3 2 3 5 2 2" xfId="55495"/>
    <cellStyle name="Separador de milhares 12 2 3 2 3 5 3" xfId="39025"/>
    <cellStyle name="Separador de milhares 12 2 3 2 3 6" xfId="17612"/>
    <cellStyle name="Separador de milhares 12 2 3 2 3 6 2" xfId="48907"/>
    <cellStyle name="Separador de milhares 12 2 3 2 3 7" xfId="11024"/>
    <cellStyle name="Separador de milhares 12 2 3 2 3 7 2" xfId="42319"/>
    <cellStyle name="Separador de milhares 12 2 3 2 3 8" xfId="27495"/>
    <cellStyle name="Separador de milhares 12 2 3 2 3 8 2" xfId="32437"/>
    <cellStyle name="Separador de milhares 12 2 3 2 3 9" xfId="29142"/>
    <cellStyle name="Separador de milhares 12 2 3 2 4" xfId="1107"/>
    <cellStyle name="Separador de milhares 12 2 3 2 4 2" xfId="2791"/>
    <cellStyle name="Separador de milhares 12 2 3 2 4 2 2" xfId="6085"/>
    <cellStyle name="Separador de milhares 12 2 3 2 4 2 2 2" xfId="22555"/>
    <cellStyle name="Separador de milhares 12 2 3 2 4 2 2 2 2" xfId="53850"/>
    <cellStyle name="Separador de milhares 12 2 3 2 4 2 2 3" xfId="15967"/>
    <cellStyle name="Separador de milhares 12 2 3 2 4 2 2 3 2" xfId="47262"/>
    <cellStyle name="Separador de milhares 12 2 3 2 4 2 2 4" xfId="37380"/>
    <cellStyle name="Separador de milhares 12 2 3 2 4 2 3" xfId="9379"/>
    <cellStyle name="Separador de milhares 12 2 3 2 4 2 3 2" xfId="25849"/>
    <cellStyle name="Separador de milhares 12 2 3 2 4 2 3 2 2" xfId="57144"/>
    <cellStyle name="Separador de milhares 12 2 3 2 4 2 3 3" xfId="40674"/>
    <cellStyle name="Separador de milhares 12 2 3 2 4 2 4" xfId="19261"/>
    <cellStyle name="Separador de milhares 12 2 3 2 4 2 4 2" xfId="50556"/>
    <cellStyle name="Separador de milhares 12 2 3 2 4 2 5" xfId="12673"/>
    <cellStyle name="Separador de milhares 12 2 3 2 4 2 5 2" xfId="43968"/>
    <cellStyle name="Separador de milhares 12 2 3 2 4 2 6" xfId="34086"/>
    <cellStyle name="Separador de milhares 12 2 3 2 4 2 7" xfId="30791"/>
    <cellStyle name="Separador de milhares 12 2 3 2 4 3" xfId="4438"/>
    <cellStyle name="Separador de milhares 12 2 3 2 4 3 2" xfId="20908"/>
    <cellStyle name="Separador de milhares 12 2 3 2 4 3 2 2" xfId="52203"/>
    <cellStyle name="Separador de milhares 12 2 3 2 4 3 3" xfId="14320"/>
    <cellStyle name="Separador de milhares 12 2 3 2 4 3 3 2" xfId="45615"/>
    <cellStyle name="Separador de milhares 12 2 3 2 4 3 4" xfId="35733"/>
    <cellStyle name="Separador de milhares 12 2 3 2 4 4" xfId="7732"/>
    <cellStyle name="Separador de milhares 12 2 3 2 4 4 2" xfId="24202"/>
    <cellStyle name="Separador de milhares 12 2 3 2 4 4 2 2" xfId="55497"/>
    <cellStyle name="Separador de milhares 12 2 3 2 4 4 3" xfId="39027"/>
    <cellStyle name="Separador de milhares 12 2 3 2 4 5" xfId="17614"/>
    <cellStyle name="Separador de milhares 12 2 3 2 4 5 2" xfId="48909"/>
    <cellStyle name="Separador de milhares 12 2 3 2 4 6" xfId="11026"/>
    <cellStyle name="Separador de milhares 12 2 3 2 4 6 2" xfId="42321"/>
    <cellStyle name="Separador de milhares 12 2 3 2 4 7" xfId="27497"/>
    <cellStyle name="Separador de milhares 12 2 3 2 4 7 2" xfId="32439"/>
    <cellStyle name="Separador de milhares 12 2 3 2 4 8" xfId="29144"/>
    <cellStyle name="Separador de milhares 12 2 3 2 5" xfId="1108"/>
    <cellStyle name="Separador de milhares 12 2 3 2 5 2" xfId="2792"/>
    <cellStyle name="Separador de milhares 12 2 3 2 5 2 2" xfId="6086"/>
    <cellStyle name="Separador de milhares 12 2 3 2 5 2 2 2" xfId="22556"/>
    <cellStyle name="Separador de milhares 12 2 3 2 5 2 2 2 2" xfId="53851"/>
    <cellStyle name="Separador de milhares 12 2 3 2 5 2 2 3" xfId="15968"/>
    <cellStyle name="Separador de milhares 12 2 3 2 5 2 2 3 2" xfId="47263"/>
    <cellStyle name="Separador de milhares 12 2 3 2 5 2 2 4" xfId="37381"/>
    <cellStyle name="Separador de milhares 12 2 3 2 5 2 3" xfId="9380"/>
    <cellStyle name="Separador de milhares 12 2 3 2 5 2 3 2" xfId="25850"/>
    <cellStyle name="Separador de milhares 12 2 3 2 5 2 3 2 2" xfId="57145"/>
    <cellStyle name="Separador de milhares 12 2 3 2 5 2 3 3" xfId="40675"/>
    <cellStyle name="Separador de milhares 12 2 3 2 5 2 4" xfId="19262"/>
    <cellStyle name="Separador de milhares 12 2 3 2 5 2 4 2" xfId="50557"/>
    <cellStyle name="Separador de milhares 12 2 3 2 5 2 5" xfId="12674"/>
    <cellStyle name="Separador de milhares 12 2 3 2 5 2 5 2" xfId="43969"/>
    <cellStyle name="Separador de milhares 12 2 3 2 5 2 6" xfId="34087"/>
    <cellStyle name="Separador de milhares 12 2 3 2 5 2 7" xfId="30792"/>
    <cellStyle name="Separador de milhares 12 2 3 2 5 3" xfId="4439"/>
    <cellStyle name="Separador de milhares 12 2 3 2 5 3 2" xfId="20909"/>
    <cellStyle name="Separador de milhares 12 2 3 2 5 3 2 2" xfId="52204"/>
    <cellStyle name="Separador de milhares 12 2 3 2 5 3 3" xfId="14321"/>
    <cellStyle name="Separador de milhares 12 2 3 2 5 3 3 2" xfId="45616"/>
    <cellStyle name="Separador de milhares 12 2 3 2 5 3 4" xfId="35734"/>
    <cellStyle name="Separador de milhares 12 2 3 2 5 4" xfId="7733"/>
    <cellStyle name="Separador de milhares 12 2 3 2 5 4 2" xfId="24203"/>
    <cellStyle name="Separador de milhares 12 2 3 2 5 4 2 2" xfId="55498"/>
    <cellStyle name="Separador de milhares 12 2 3 2 5 4 3" xfId="39028"/>
    <cellStyle name="Separador de milhares 12 2 3 2 5 5" xfId="17615"/>
    <cellStyle name="Separador de milhares 12 2 3 2 5 5 2" xfId="48910"/>
    <cellStyle name="Separador de milhares 12 2 3 2 5 6" xfId="11027"/>
    <cellStyle name="Separador de milhares 12 2 3 2 5 6 2" xfId="42322"/>
    <cellStyle name="Separador de milhares 12 2 3 2 5 7" xfId="27498"/>
    <cellStyle name="Separador de milhares 12 2 3 2 5 7 2" xfId="32440"/>
    <cellStyle name="Separador de milhares 12 2 3 2 5 8" xfId="29145"/>
    <cellStyle name="Separador de milhares 12 2 3 2 6" xfId="2786"/>
    <cellStyle name="Separador de milhares 12 2 3 2 6 2" xfId="6080"/>
    <cellStyle name="Separador de milhares 12 2 3 2 6 2 2" xfId="22550"/>
    <cellStyle name="Separador de milhares 12 2 3 2 6 2 2 2" xfId="53845"/>
    <cellStyle name="Separador de milhares 12 2 3 2 6 2 3" xfId="15962"/>
    <cellStyle name="Separador de milhares 12 2 3 2 6 2 3 2" xfId="47257"/>
    <cellStyle name="Separador de milhares 12 2 3 2 6 2 4" xfId="37375"/>
    <cellStyle name="Separador de milhares 12 2 3 2 6 3" xfId="9374"/>
    <cellStyle name="Separador de milhares 12 2 3 2 6 3 2" xfId="25844"/>
    <cellStyle name="Separador de milhares 12 2 3 2 6 3 2 2" xfId="57139"/>
    <cellStyle name="Separador de milhares 12 2 3 2 6 3 3" xfId="40669"/>
    <cellStyle name="Separador de milhares 12 2 3 2 6 4" xfId="19256"/>
    <cellStyle name="Separador de milhares 12 2 3 2 6 4 2" xfId="50551"/>
    <cellStyle name="Separador de milhares 12 2 3 2 6 5" xfId="12668"/>
    <cellStyle name="Separador de milhares 12 2 3 2 6 5 2" xfId="43963"/>
    <cellStyle name="Separador de milhares 12 2 3 2 6 6" xfId="34081"/>
    <cellStyle name="Separador de milhares 12 2 3 2 6 7" xfId="30786"/>
    <cellStyle name="Separador de milhares 12 2 3 2 7" xfId="4433"/>
    <cellStyle name="Separador de milhares 12 2 3 2 7 2" xfId="20903"/>
    <cellStyle name="Separador de milhares 12 2 3 2 7 2 2" xfId="52198"/>
    <cellStyle name="Separador de milhares 12 2 3 2 7 3" xfId="14315"/>
    <cellStyle name="Separador de milhares 12 2 3 2 7 3 2" xfId="45610"/>
    <cellStyle name="Separador de milhares 12 2 3 2 7 4" xfId="35728"/>
    <cellStyle name="Separador de milhares 12 2 3 2 8" xfId="7727"/>
    <cellStyle name="Separador de milhares 12 2 3 2 8 2" xfId="24197"/>
    <cellStyle name="Separador de milhares 12 2 3 2 8 2 2" xfId="55492"/>
    <cellStyle name="Separador de milhares 12 2 3 2 8 3" xfId="39022"/>
    <cellStyle name="Separador de milhares 12 2 3 2 9" xfId="17609"/>
    <cellStyle name="Separador de milhares 12 2 3 2 9 2" xfId="48904"/>
    <cellStyle name="Separador de milhares 12 2 3 3" xfId="1109"/>
    <cellStyle name="Separador de milhares 12 2 3 3 10" xfId="11028"/>
    <cellStyle name="Separador de milhares 12 2 3 3 10 2" xfId="42323"/>
    <cellStyle name="Separador de milhares 12 2 3 3 11" xfId="27499"/>
    <cellStyle name="Separador de milhares 12 2 3 3 11 2" xfId="32441"/>
    <cellStyle name="Separador de milhares 12 2 3 3 12" xfId="29146"/>
    <cellStyle name="Separador de milhares 12 2 3 3 2" xfId="1110"/>
    <cellStyle name="Separador de milhares 12 2 3 3 2 2" xfId="1111"/>
    <cellStyle name="Separador de milhares 12 2 3 3 2 2 2" xfId="2795"/>
    <cellStyle name="Separador de milhares 12 2 3 3 2 2 2 2" xfId="6089"/>
    <cellStyle name="Separador de milhares 12 2 3 3 2 2 2 2 2" xfId="22559"/>
    <cellStyle name="Separador de milhares 12 2 3 3 2 2 2 2 2 2" xfId="53854"/>
    <cellStyle name="Separador de milhares 12 2 3 3 2 2 2 2 3" xfId="15971"/>
    <cellStyle name="Separador de milhares 12 2 3 3 2 2 2 2 3 2" xfId="47266"/>
    <cellStyle name="Separador de milhares 12 2 3 3 2 2 2 2 4" xfId="37384"/>
    <cellStyle name="Separador de milhares 12 2 3 3 2 2 2 3" xfId="9383"/>
    <cellStyle name="Separador de milhares 12 2 3 3 2 2 2 3 2" xfId="25853"/>
    <cellStyle name="Separador de milhares 12 2 3 3 2 2 2 3 2 2" xfId="57148"/>
    <cellStyle name="Separador de milhares 12 2 3 3 2 2 2 3 3" xfId="40678"/>
    <cellStyle name="Separador de milhares 12 2 3 3 2 2 2 4" xfId="19265"/>
    <cellStyle name="Separador de milhares 12 2 3 3 2 2 2 4 2" xfId="50560"/>
    <cellStyle name="Separador de milhares 12 2 3 3 2 2 2 5" xfId="12677"/>
    <cellStyle name="Separador de milhares 12 2 3 3 2 2 2 5 2" xfId="43972"/>
    <cellStyle name="Separador de milhares 12 2 3 3 2 2 2 6" xfId="34090"/>
    <cellStyle name="Separador de milhares 12 2 3 3 2 2 2 7" xfId="30795"/>
    <cellStyle name="Separador de milhares 12 2 3 3 2 2 3" xfId="4442"/>
    <cellStyle name="Separador de milhares 12 2 3 3 2 2 3 2" xfId="20912"/>
    <cellStyle name="Separador de milhares 12 2 3 3 2 2 3 2 2" xfId="52207"/>
    <cellStyle name="Separador de milhares 12 2 3 3 2 2 3 3" xfId="14324"/>
    <cellStyle name="Separador de milhares 12 2 3 3 2 2 3 3 2" xfId="45619"/>
    <cellStyle name="Separador de milhares 12 2 3 3 2 2 3 4" xfId="35737"/>
    <cellStyle name="Separador de milhares 12 2 3 3 2 2 4" xfId="7736"/>
    <cellStyle name="Separador de milhares 12 2 3 3 2 2 4 2" xfId="24206"/>
    <cellStyle name="Separador de milhares 12 2 3 3 2 2 4 2 2" xfId="55501"/>
    <cellStyle name="Separador de milhares 12 2 3 3 2 2 4 3" xfId="39031"/>
    <cellStyle name="Separador de milhares 12 2 3 3 2 2 5" xfId="17618"/>
    <cellStyle name="Separador de milhares 12 2 3 3 2 2 5 2" xfId="48913"/>
    <cellStyle name="Separador de milhares 12 2 3 3 2 2 6" xfId="11030"/>
    <cellStyle name="Separador de milhares 12 2 3 3 2 2 6 2" xfId="42325"/>
    <cellStyle name="Separador de milhares 12 2 3 3 2 2 7" xfId="27501"/>
    <cellStyle name="Separador de milhares 12 2 3 3 2 2 7 2" xfId="32443"/>
    <cellStyle name="Separador de milhares 12 2 3 3 2 2 8" xfId="29148"/>
    <cellStyle name="Separador de milhares 12 2 3 3 2 3" xfId="2794"/>
    <cellStyle name="Separador de milhares 12 2 3 3 2 3 2" xfId="6088"/>
    <cellStyle name="Separador de milhares 12 2 3 3 2 3 2 2" xfId="22558"/>
    <cellStyle name="Separador de milhares 12 2 3 3 2 3 2 2 2" xfId="53853"/>
    <cellStyle name="Separador de milhares 12 2 3 3 2 3 2 3" xfId="15970"/>
    <cellStyle name="Separador de milhares 12 2 3 3 2 3 2 3 2" xfId="47265"/>
    <cellStyle name="Separador de milhares 12 2 3 3 2 3 2 4" xfId="37383"/>
    <cellStyle name="Separador de milhares 12 2 3 3 2 3 3" xfId="9382"/>
    <cellStyle name="Separador de milhares 12 2 3 3 2 3 3 2" xfId="25852"/>
    <cellStyle name="Separador de milhares 12 2 3 3 2 3 3 2 2" xfId="57147"/>
    <cellStyle name="Separador de milhares 12 2 3 3 2 3 3 3" xfId="40677"/>
    <cellStyle name="Separador de milhares 12 2 3 3 2 3 4" xfId="19264"/>
    <cellStyle name="Separador de milhares 12 2 3 3 2 3 4 2" xfId="50559"/>
    <cellStyle name="Separador de milhares 12 2 3 3 2 3 5" xfId="12676"/>
    <cellStyle name="Separador de milhares 12 2 3 3 2 3 5 2" xfId="43971"/>
    <cellStyle name="Separador de milhares 12 2 3 3 2 3 6" xfId="34089"/>
    <cellStyle name="Separador de milhares 12 2 3 3 2 3 7" xfId="30794"/>
    <cellStyle name="Separador de milhares 12 2 3 3 2 4" xfId="4441"/>
    <cellStyle name="Separador de milhares 12 2 3 3 2 4 2" xfId="20911"/>
    <cellStyle name="Separador de milhares 12 2 3 3 2 4 2 2" xfId="52206"/>
    <cellStyle name="Separador de milhares 12 2 3 3 2 4 3" xfId="14323"/>
    <cellStyle name="Separador de milhares 12 2 3 3 2 4 3 2" xfId="45618"/>
    <cellStyle name="Separador de milhares 12 2 3 3 2 4 4" xfId="35736"/>
    <cellStyle name="Separador de milhares 12 2 3 3 2 5" xfId="7735"/>
    <cellStyle name="Separador de milhares 12 2 3 3 2 5 2" xfId="24205"/>
    <cellStyle name="Separador de milhares 12 2 3 3 2 5 2 2" xfId="55500"/>
    <cellStyle name="Separador de milhares 12 2 3 3 2 5 3" xfId="39030"/>
    <cellStyle name="Separador de milhares 12 2 3 3 2 6" xfId="17617"/>
    <cellStyle name="Separador de milhares 12 2 3 3 2 6 2" xfId="48912"/>
    <cellStyle name="Separador de milhares 12 2 3 3 2 7" xfId="11029"/>
    <cellStyle name="Separador de milhares 12 2 3 3 2 7 2" xfId="42324"/>
    <cellStyle name="Separador de milhares 12 2 3 3 2 8" xfId="27500"/>
    <cellStyle name="Separador de milhares 12 2 3 3 2 8 2" xfId="32442"/>
    <cellStyle name="Separador de milhares 12 2 3 3 2 9" xfId="29147"/>
    <cellStyle name="Separador de milhares 12 2 3 3 3" xfId="1112"/>
    <cellStyle name="Separador de milhares 12 2 3 3 3 2" xfId="1113"/>
    <cellStyle name="Separador de milhares 12 2 3 3 3 2 2" xfId="2797"/>
    <cellStyle name="Separador de milhares 12 2 3 3 3 2 2 2" xfId="6091"/>
    <cellStyle name="Separador de milhares 12 2 3 3 3 2 2 2 2" xfId="22561"/>
    <cellStyle name="Separador de milhares 12 2 3 3 3 2 2 2 2 2" xfId="53856"/>
    <cellStyle name="Separador de milhares 12 2 3 3 3 2 2 2 3" xfId="15973"/>
    <cellStyle name="Separador de milhares 12 2 3 3 3 2 2 2 3 2" xfId="47268"/>
    <cellStyle name="Separador de milhares 12 2 3 3 3 2 2 2 4" xfId="37386"/>
    <cellStyle name="Separador de milhares 12 2 3 3 3 2 2 3" xfId="9385"/>
    <cellStyle name="Separador de milhares 12 2 3 3 3 2 2 3 2" xfId="25855"/>
    <cellStyle name="Separador de milhares 12 2 3 3 3 2 2 3 2 2" xfId="57150"/>
    <cellStyle name="Separador de milhares 12 2 3 3 3 2 2 3 3" xfId="40680"/>
    <cellStyle name="Separador de milhares 12 2 3 3 3 2 2 4" xfId="19267"/>
    <cellStyle name="Separador de milhares 12 2 3 3 3 2 2 4 2" xfId="50562"/>
    <cellStyle name="Separador de milhares 12 2 3 3 3 2 2 5" xfId="12679"/>
    <cellStyle name="Separador de milhares 12 2 3 3 3 2 2 5 2" xfId="43974"/>
    <cellStyle name="Separador de milhares 12 2 3 3 3 2 2 6" xfId="34092"/>
    <cellStyle name="Separador de milhares 12 2 3 3 3 2 2 7" xfId="30797"/>
    <cellStyle name="Separador de milhares 12 2 3 3 3 2 3" xfId="4444"/>
    <cellStyle name="Separador de milhares 12 2 3 3 3 2 3 2" xfId="20914"/>
    <cellStyle name="Separador de milhares 12 2 3 3 3 2 3 2 2" xfId="52209"/>
    <cellStyle name="Separador de milhares 12 2 3 3 3 2 3 3" xfId="14326"/>
    <cellStyle name="Separador de milhares 12 2 3 3 3 2 3 3 2" xfId="45621"/>
    <cellStyle name="Separador de milhares 12 2 3 3 3 2 3 4" xfId="35739"/>
    <cellStyle name="Separador de milhares 12 2 3 3 3 2 4" xfId="7738"/>
    <cellStyle name="Separador de milhares 12 2 3 3 3 2 4 2" xfId="24208"/>
    <cellStyle name="Separador de milhares 12 2 3 3 3 2 4 2 2" xfId="55503"/>
    <cellStyle name="Separador de milhares 12 2 3 3 3 2 4 3" xfId="39033"/>
    <cellStyle name="Separador de milhares 12 2 3 3 3 2 5" xfId="17620"/>
    <cellStyle name="Separador de milhares 12 2 3 3 3 2 5 2" xfId="48915"/>
    <cellStyle name="Separador de milhares 12 2 3 3 3 2 6" xfId="11032"/>
    <cellStyle name="Separador de milhares 12 2 3 3 3 2 6 2" xfId="42327"/>
    <cellStyle name="Separador de milhares 12 2 3 3 3 2 7" xfId="27503"/>
    <cellStyle name="Separador de milhares 12 2 3 3 3 2 7 2" xfId="32445"/>
    <cellStyle name="Separador de milhares 12 2 3 3 3 2 8" xfId="29150"/>
    <cellStyle name="Separador de milhares 12 2 3 3 3 3" xfId="2796"/>
    <cellStyle name="Separador de milhares 12 2 3 3 3 3 2" xfId="6090"/>
    <cellStyle name="Separador de milhares 12 2 3 3 3 3 2 2" xfId="22560"/>
    <cellStyle name="Separador de milhares 12 2 3 3 3 3 2 2 2" xfId="53855"/>
    <cellStyle name="Separador de milhares 12 2 3 3 3 3 2 3" xfId="15972"/>
    <cellStyle name="Separador de milhares 12 2 3 3 3 3 2 3 2" xfId="47267"/>
    <cellStyle name="Separador de milhares 12 2 3 3 3 3 2 4" xfId="37385"/>
    <cellStyle name="Separador de milhares 12 2 3 3 3 3 3" xfId="9384"/>
    <cellStyle name="Separador de milhares 12 2 3 3 3 3 3 2" xfId="25854"/>
    <cellStyle name="Separador de milhares 12 2 3 3 3 3 3 2 2" xfId="57149"/>
    <cellStyle name="Separador de milhares 12 2 3 3 3 3 3 3" xfId="40679"/>
    <cellStyle name="Separador de milhares 12 2 3 3 3 3 4" xfId="19266"/>
    <cellStyle name="Separador de milhares 12 2 3 3 3 3 4 2" xfId="50561"/>
    <cellStyle name="Separador de milhares 12 2 3 3 3 3 5" xfId="12678"/>
    <cellStyle name="Separador de milhares 12 2 3 3 3 3 5 2" xfId="43973"/>
    <cellStyle name="Separador de milhares 12 2 3 3 3 3 6" xfId="34091"/>
    <cellStyle name="Separador de milhares 12 2 3 3 3 3 7" xfId="30796"/>
    <cellStyle name="Separador de milhares 12 2 3 3 3 4" xfId="4443"/>
    <cellStyle name="Separador de milhares 12 2 3 3 3 4 2" xfId="20913"/>
    <cellStyle name="Separador de milhares 12 2 3 3 3 4 2 2" xfId="52208"/>
    <cellStyle name="Separador de milhares 12 2 3 3 3 4 3" xfId="14325"/>
    <cellStyle name="Separador de milhares 12 2 3 3 3 4 3 2" xfId="45620"/>
    <cellStyle name="Separador de milhares 12 2 3 3 3 4 4" xfId="35738"/>
    <cellStyle name="Separador de milhares 12 2 3 3 3 5" xfId="7737"/>
    <cellStyle name="Separador de milhares 12 2 3 3 3 5 2" xfId="24207"/>
    <cellStyle name="Separador de milhares 12 2 3 3 3 5 2 2" xfId="55502"/>
    <cellStyle name="Separador de milhares 12 2 3 3 3 5 3" xfId="39032"/>
    <cellStyle name="Separador de milhares 12 2 3 3 3 6" xfId="17619"/>
    <cellStyle name="Separador de milhares 12 2 3 3 3 6 2" xfId="48914"/>
    <cellStyle name="Separador de milhares 12 2 3 3 3 7" xfId="11031"/>
    <cellStyle name="Separador de milhares 12 2 3 3 3 7 2" xfId="42326"/>
    <cellStyle name="Separador de milhares 12 2 3 3 3 8" xfId="27502"/>
    <cellStyle name="Separador de milhares 12 2 3 3 3 8 2" xfId="32444"/>
    <cellStyle name="Separador de milhares 12 2 3 3 3 9" xfId="29149"/>
    <cellStyle name="Separador de milhares 12 2 3 3 4" xfId="1114"/>
    <cellStyle name="Separador de milhares 12 2 3 3 4 2" xfId="2798"/>
    <cellStyle name="Separador de milhares 12 2 3 3 4 2 2" xfId="6092"/>
    <cellStyle name="Separador de milhares 12 2 3 3 4 2 2 2" xfId="22562"/>
    <cellStyle name="Separador de milhares 12 2 3 3 4 2 2 2 2" xfId="53857"/>
    <cellStyle name="Separador de milhares 12 2 3 3 4 2 2 3" xfId="15974"/>
    <cellStyle name="Separador de milhares 12 2 3 3 4 2 2 3 2" xfId="47269"/>
    <cellStyle name="Separador de milhares 12 2 3 3 4 2 2 4" xfId="37387"/>
    <cellStyle name="Separador de milhares 12 2 3 3 4 2 3" xfId="9386"/>
    <cellStyle name="Separador de milhares 12 2 3 3 4 2 3 2" xfId="25856"/>
    <cellStyle name="Separador de milhares 12 2 3 3 4 2 3 2 2" xfId="57151"/>
    <cellStyle name="Separador de milhares 12 2 3 3 4 2 3 3" xfId="40681"/>
    <cellStyle name="Separador de milhares 12 2 3 3 4 2 4" xfId="19268"/>
    <cellStyle name="Separador de milhares 12 2 3 3 4 2 4 2" xfId="50563"/>
    <cellStyle name="Separador de milhares 12 2 3 3 4 2 5" xfId="12680"/>
    <cellStyle name="Separador de milhares 12 2 3 3 4 2 5 2" xfId="43975"/>
    <cellStyle name="Separador de milhares 12 2 3 3 4 2 6" xfId="34093"/>
    <cellStyle name="Separador de milhares 12 2 3 3 4 2 7" xfId="30798"/>
    <cellStyle name="Separador de milhares 12 2 3 3 4 3" xfId="4445"/>
    <cellStyle name="Separador de milhares 12 2 3 3 4 3 2" xfId="20915"/>
    <cellStyle name="Separador de milhares 12 2 3 3 4 3 2 2" xfId="52210"/>
    <cellStyle name="Separador de milhares 12 2 3 3 4 3 3" xfId="14327"/>
    <cellStyle name="Separador de milhares 12 2 3 3 4 3 3 2" xfId="45622"/>
    <cellStyle name="Separador de milhares 12 2 3 3 4 3 4" xfId="35740"/>
    <cellStyle name="Separador de milhares 12 2 3 3 4 4" xfId="7739"/>
    <cellStyle name="Separador de milhares 12 2 3 3 4 4 2" xfId="24209"/>
    <cellStyle name="Separador de milhares 12 2 3 3 4 4 2 2" xfId="55504"/>
    <cellStyle name="Separador de milhares 12 2 3 3 4 4 3" xfId="39034"/>
    <cellStyle name="Separador de milhares 12 2 3 3 4 5" xfId="17621"/>
    <cellStyle name="Separador de milhares 12 2 3 3 4 5 2" xfId="48916"/>
    <cellStyle name="Separador de milhares 12 2 3 3 4 6" xfId="11033"/>
    <cellStyle name="Separador de milhares 12 2 3 3 4 6 2" xfId="42328"/>
    <cellStyle name="Separador de milhares 12 2 3 3 4 7" xfId="27504"/>
    <cellStyle name="Separador de milhares 12 2 3 3 4 7 2" xfId="32446"/>
    <cellStyle name="Separador de milhares 12 2 3 3 4 8" xfId="29151"/>
    <cellStyle name="Separador de milhares 12 2 3 3 5" xfId="1115"/>
    <cellStyle name="Separador de milhares 12 2 3 3 5 2" xfId="2799"/>
    <cellStyle name="Separador de milhares 12 2 3 3 5 2 2" xfId="6093"/>
    <cellStyle name="Separador de milhares 12 2 3 3 5 2 2 2" xfId="22563"/>
    <cellStyle name="Separador de milhares 12 2 3 3 5 2 2 2 2" xfId="53858"/>
    <cellStyle name="Separador de milhares 12 2 3 3 5 2 2 3" xfId="15975"/>
    <cellStyle name="Separador de milhares 12 2 3 3 5 2 2 3 2" xfId="47270"/>
    <cellStyle name="Separador de milhares 12 2 3 3 5 2 2 4" xfId="37388"/>
    <cellStyle name="Separador de milhares 12 2 3 3 5 2 3" xfId="9387"/>
    <cellStyle name="Separador de milhares 12 2 3 3 5 2 3 2" xfId="25857"/>
    <cellStyle name="Separador de milhares 12 2 3 3 5 2 3 2 2" xfId="57152"/>
    <cellStyle name="Separador de milhares 12 2 3 3 5 2 3 3" xfId="40682"/>
    <cellStyle name="Separador de milhares 12 2 3 3 5 2 4" xfId="19269"/>
    <cellStyle name="Separador de milhares 12 2 3 3 5 2 4 2" xfId="50564"/>
    <cellStyle name="Separador de milhares 12 2 3 3 5 2 5" xfId="12681"/>
    <cellStyle name="Separador de milhares 12 2 3 3 5 2 5 2" xfId="43976"/>
    <cellStyle name="Separador de milhares 12 2 3 3 5 2 6" xfId="34094"/>
    <cellStyle name="Separador de milhares 12 2 3 3 5 2 7" xfId="30799"/>
    <cellStyle name="Separador de milhares 12 2 3 3 5 3" xfId="4446"/>
    <cellStyle name="Separador de milhares 12 2 3 3 5 3 2" xfId="20916"/>
    <cellStyle name="Separador de milhares 12 2 3 3 5 3 2 2" xfId="52211"/>
    <cellStyle name="Separador de milhares 12 2 3 3 5 3 3" xfId="14328"/>
    <cellStyle name="Separador de milhares 12 2 3 3 5 3 3 2" xfId="45623"/>
    <cellStyle name="Separador de milhares 12 2 3 3 5 3 4" xfId="35741"/>
    <cellStyle name="Separador de milhares 12 2 3 3 5 4" xfId="7740"/>
    <cellStyle name="Separador de milhares 12 2 3 3 5 4 2" xfId="24210"/>
    <cellStyle name="Separador de milhares 12 2 3 3 5 4 2 2" xfId="55505"/>
    <cellStyle name="Separador de milhares 12 2 3 3 5 4 3" xfId="39035"/>
    <cellStyle name="Separador de milhares 12 2 3 3 5 5" xfId="17622"/>
    <cellStyle name="Separador de milhares 12 2 3 3 5 5 2" xfId="48917"/>
    <cellStyle name="Separador de milhares 12 2 3 3 5 6" xfId="11034"/>
    <cellStyle name="Separador de milhares 12 2 3 3 5 6 2" xfId="42329"/>
    <cellStyle name="Separador de milhares 12 2 3 3 5 7" xfId="27505"/>
    <cellStyle name="Separador de milhares 12 2 3 3 5 7 2" xfId="32447"/>
    <cellStyle name="Separador de milhares 12 2 3 3 5 8" xfId="29152"/>
    <cellStyle name="Separador de milhares 12 2 3 3 6" xfId="2793"/>
    <cellStyle name="Separador de milhares 12 2 3 3 6 2" xfId="6087"/>
    <cellStyle name="Separador de milhares 12 2 3 3 6 2 2" xfId="22557"/>
    <cellStyle name="Separador de milhares 12 2 3 3 6 2 2 2" xfId="53852"/>
    <cellStyle name="Separador de milhares 12 2 3 3 6 2 3" xfId="15969"/>
    <cellStyle name="Separador de milhares 12 2 3 3 6 2 3 2" xfId="47264"/>
    <cellStyle name="Separador de milhares 12 2 3 3 6 2 4" xfId="37382"/>
    <cellStyle name="Separador de milhares 12 2 3 3 6 3" xfId="9381"/>
    <cellStyle name="Separador de milhares 12 2 3 3 6 3 2" xfId="25851"/>
    <cellStyle name="Separador de milhares 12 2 3 3 6 3 2 2" xfId="57146"/>
    <cellStyle name="Separador de milhares 12 2 3 3 6 3 3" xfId="40676"/>
    <cellStyle name="Separador de milhares 12 2 3 3 6 4" xfId="19263"/>
    <cellStyle name="Separador de milhares 12 2 3 3 6 4 2" xfId="50558"/>
    <cellStyle name="Separador de milhares 12 2 3 3 6 5" xfId="12675"/>
    <cellStyle name="Separador de milhares 12 2 3 3 6 5 2" xfId="43970"/>
    <cellStyle name="Separador de milhares 12 2 3 3 6 6" xfId="34088"/>
    <cellStyle name="Separador de milhares 12 2 3 3 6 7" xfId="30793"/>
    <cellStyle name="Separador de milhares 12 2 3 3 7" xfId="4440"/>
    <cellStyle name="Separador de milhares 12 2 3 3 7 2" xfId="20910"/>
    <cellStyle name="Separador de milhares 12 2 3 3 7 2 2" xfId="52205"/>
    <cellStyle name="Separador de milhares 12 2 3 3 7 3" xfId="14322"/>
    <cellStyle name="Separador de milhares 12 2 3 3 7 3 2" xfId="45617"/>
    <cellStyle name="Separador de milhares 12 2 3 3 7 4" xfId="35735"/>
    <cellStyle name="Separador de milhares 12 2 3 3 8" xfId="7734"/>
    <cellStyle name="Separador de milhares 12 2 3 3 8 2" xfId="24204"/>
    <cellStyle name="Separador de milhares 12 2 3 3 8 2 2" xfId="55499"/>
    <cellStyle name="Separador de milhares 12 2 3 3 8 3" xfId="39029"/>
    <cellStyle name="Separador de milhares 12 2 3 3 9" xfId="17616"/>
    <cellStyle name="Separador de milhares 12 2 3 3 9 2" xfId="48911"/>
    <cellStyle name="Separador de milhares 12 2 3 4" xfId="1116"/>
    <cellStyle name="Separador de milhares 12 2 3 4 2" xfId="1117"/>
    <cellStyle name="Separador de milhares 12 2 3 4 2 2" xfId="2801"/>
    <cellStyle name="Separador de milhares 12 2 3 4 2 2 2" xfId="6095"/>
    <cellStyle name="Separador de milhares 12 2 3 4 2 2 2 2" xfId="22565"/>
    <cellStyle name="Separador de milhares 12 2 3 4 2 2 2 2 2" xfId="53860"/>
    <cellStyle name="Separador de milhares 12 2 3 4 2 2 2 3" xfId="15977"/>
    <cellStyle name="Separador de milhares 12 2 3 4 2 2 2 3 2" xfId="47272"/>
    <cellStyle name="Separador de milhares 12 2 3 4 2 2 2 4" xfId="37390"/>
    <cellStyle name="Separador de milhares 12 2 3 4 2 2 3" xfId="9389"/>
    <cellStyle name="Separador de milhares 12 2 3 4 2 2 3 2" xfId="25859"/>
    <cellStyle name="Separador de milhares 12 2 3 4 2 2 3 2 2" xfId="57154"/>
    <cellStyle name="Separador de milhares 12 2 3 4 2 2 3 3" xfId="40684"/>
    <cellStyle name="Separador de milhares 12 2 3 4 2 2 4" xfId="19271"/>
    <cellStyle name="Separador de milhares 12 2 3 4 2 2 4 2" xfId="50566"/>
    <cellStyle name="Separador de milhares 12 2 3 4 2 2 5" xfId="12683"/>
    <cellStyle name="Separador de milhares 12 2 3 4 2 2 5 2" xfId="43978"/>
    <cellStyle name="Separador de milhares 12 2 3 4 2 2 6" xfId="34096"/>
    <cellStyle name="Separador de milhares 12 2 3 4 2 2 7" xfId="30801"/>
    <cellStyle name="Separador de milhares 12 2 3 4 2 3" xfId="4448"/>
    <cellStyle name="Separador de milhares 12 2 3 4 2 3 2" xfId="20918"/>
    <cellStyle name="Separador de milhares 12 2 3 4 2 3 2 2" xfId="52213"/>
    <cellStyle name="Separador de milhares 12 2 3 4 2 3 3" xfId="14330"/>
    <cellStyle name="Separador de milhares 12 2 3 4 2 3 3 2" xfId="45625"/>
    <cellStyle name="Separador de milhares 12 2 3 4 2 3 4" xfId="35743"/>
    <cellStyle name="Separador de milhares 12 2 3 4 2 4" xfId="7742"/>
    <cellStyle name="Separador de milhares 12 2 3 4 2 4 2" xfId="24212"/>
    <cellStyle name="Separador de milhares 12 2 3 4 2 4 2 2" xfId="55507"/>
    <cellStyle name="Separador de milhares 12 2 3 4 2 4 3" xfId="39037"/>
    <cellStyle name="Separador de milhares 12 2 3 4 2 5" xfId="17624"/>
    <cellStyle name="Separador de milhares 12 2 3 4 2 5 2" xfId="48919"/>
    <cellStyle name="Separador de milhares 12 2 3 4 2 6" xfId="11036"/>
    <cellStyle name="Separador de milhares 12 2 3 4 2 6 2" xfId="42331"/>
    <cellStyle name="Separador de milhares 12 2 3 4 2 7" xfId="27507"/>
    <cellStyle name="Separador de milhares 12 2 3 4 2 7 2" xfId="32449"/>
    <cellStyle name="Separador de milhares 12 2 3 4 2 8" xfId="29154"/>
    <cellStyle name="Separador de milhares 12 2 3 4 3" xfId="2800"/>
    <cellStyle name="Separador de milhares 12 2 3 4 3 2" xfId="6094"/>
    <cellStyle name="Separador de milhares 12 2 3 4 3 2 2" xfId="22564"/>
    <cellStyle name="Separador de milhares 12 2 3 4 3 2 2 2" xfId="53859"/>
    <cellStyle name="Separador de milhares 12 2 3 4 3 2 3" xfId="15976"/>
    <cellStyle name="Separador de milhares 12 2 3 4 3 2 3 2" xfId="47271"/>
    <cellStyle name="Separador de milhares 12 2 3 4 3 2 4" xfId="37389"/>
    <cellStyle name="Separador de milhares 12 2 3 4 3 3" xfId="9388"/>
    <cellStyle name="Separador de milhares 12 2 3 4 3 3 2" xfId="25858"/>
    <cellStyle name="Separador de milhares 12 2 3 4 3 3 2 2" xfId="57153"/>
    <cellStyle name="Separador de milhares 12 2 3 4 3 3 3" xfId="40683"/>
    <cellStyle name="Separador de milhares 12 2 3 4 3 4" xfId="19270"/>
    <cellStyle name="Separador de milhares 12 2 3 4 3 4 2" xfId="50565"/>
    <cellStyle name="Separador de milhares 12 2 3 4 3 5" xfId="12682"/>
    <cellStyle name="Separador de milhares 12 2 3 4 3 5 2" xfId="43977"/>
    <cellStyle name="Separador de milhares 12 2 3 4 3 6" xfId="34095"/>
    <cellStyle name="Separador de milhares 12 2 3 4 3 7" xfId="30800"/>
    <cellStyle name="Separador de milhares 12 2 3 4 4" xfId="4447"/>
    <cellStyle name="Separador de milhares 12 2 3 4 4 2" xfId="20917"/>
    <cellStyle name="Separador de milhares 12 2 3 4 4 2 2" xfId="52212"/>
    <cellStyle name="Separador de milhares 12 2 3 4 4 3" xfId="14329"/>
    <cellStyle name="Separador de milhares 12 2 3 4 4 3 2" xfId="45624"/>
    <cellStyle name="Separador de milhares 12 2 3 4 4 4" xfId="35742"/>
    <cellStyle name="Separador de milhares 12 2 3 4 5" xfId="7741"/>
    <cellStyle name="Separador de milhares 12 2 3 4 5 2" xfId="24211"/>
    <cellStyle name="Separador de milhares 12 2 3 4 5 2 2" xfId="55506"/>
    <cellStyle name="Separador de milhares 12 2 3 4 5 3" xfId="39036"/>
    <cellStyle name="Separador de milhares 12 2 3 4 6" xfId="17623"/>
    <cellStyle name="Separador de milhares 12 2 3 4 6 2" xfId="48918"/>
    <cellStyle name="Separador de milhares 12 2 3 4 7" xfId="11035"/>
    <cellStyle name="Separador de milhares 12 2 3 4 7 2" xfId="42330"/>
    <cellStyle name="Separador de milhares 12 2 3 4 8" xfId="27506"/>
    <cellStyle name="Separador de milhares 12 2 3 4 8 2" xfId="32448"/>
    <cellStyle name="Separador de milhares 12 2 3 4 9" xfId="29153"/>
    <cellStyle name="Separador de milhares 12 2 3 5" xfId="1118"/>
    <cellStyle name="Separador de milhares 12 2 3 5 2" xfId="1119"/>
    <cellStyle name="Separador de milhares 12 2 3 5 2 2" xfId="2803"/>
    <cellStyle name="Separador de milhares 12 2 3 5 2 2 2" xfId="6097"/>
    <cellStyle name="Separador de milhares 12 2 3 5 2 2 2 2" xfId="22567"/>
    <cellStyle name="Separador de milhares 12 2 3 5 2 2 2 2 2" xfId="53862"/>
    <cellStyle name="Separador de milhares 12 2 3 5 2 2 2 3" xfId="15979"/>
    <cellStyle name="Separador de milhares 12 2 3 5 2 2 2 3 2" xfId="47274"/>
    <cellStyle name="Separador de milhares 12 2 3 5 2 2 2 4" xfId="37392"/>
    <cellStyle name="Separador de milhares 12 2 3 5 2 2 3" xfId="9391"/>
    <cellStyle name="Separador de milhares 12 2 3 5 2 2 3 2" xfId="25861"/>
    <cellStyle name="Separador de milhares 12 2 3 5 2 2 3 2 2" xfId="57156"/>
    <cellStyle name="Separador de milhares 12 2 3 5 2 2 3 3" xfId="40686"/>
    <cellStyle name="Separador de milhares 12 2 3 5 2 2 4" xfId="19273"/>
    <cellStyle name="Separador de milhares 12 2 3 5 2 2 4 2" xfId="50568"/>
    <cellStyle name="Separador de milhares 12 2 3 5 2 2 5" xfId="12685"/>
    <cellStyle name="Separador de milhares 12 2 3 5 2 2 5 2" xfId="43980"/>
    <cellStyle name="Separador de milhares 12 2 3 5 2 2 6" xfId="34098"/>
    <cellStyle name="Separador de milhares 12 2 3 5 2 2 7" xfId="30803"/>
    <cellStyle name="Separador de milhares 12 2 3 5 2 3" xfId="4450"/>
    <cellStyle name="Separador de milhares 12 2 3 5 2 3 2" xfId="20920"/>
    <cellStyle name="Separador de milhares 12 2 3 5 2 3 2 2" xfId="52215"/>
    <cellStyle name="Separador de milhares 12 2 3 5 2 3 3" xfId="14332"/>
    <cellStyle name="Separador de milhares 12 2 3 5 2 3 3 2" xfId="45627"/>
    <cellStyle name="Separador de milhares 12 2 3 5 2 3 4" xfId="35745"/>
    <cellStyle name="Separador de milhares 12 2 3 5 2 4" xfId="7744"/>
    <cellStyle name="Separador de milhares 12 2 3 5 2 4 2" xfId="24214"/>
    <cellStyle name="Separador de milhares 12 2 3 5 2 4 2 2" xfId="55509"/>
    <cellStyle name="Separador de milhares 12 2 3 5 2 4 3" xfId="39039"/>
    <cellStyle name="Separador de milhares 12 2 3 5 2 5" xfId="17626"/>
    <cellStyle name="Separador de milhares 12 2 3 5 2 5 2" xfId="48921"/>
    <cellStyle name="Separador de milhares 12 2 3 5 2 6" xfId="11038"/>
    <cellStyle name="Separador de milhares 12 2 3 5 2 6 2" xfId="42333"/>
    <cellStyle name="Separador de milhares 12 2 3 5 2 7" xfId="27509"/>
    <cellStyle name="Separador de milhares 12 2 3 5 2 7 2" xfId="32451"/>
    <cellStyle name="Separador de milhares 12 2 3 5 2 8" xfId="29156"/>
    <cellStyle name="Separador de milhares 12 2 3 5 3" xfId="2802"/>
    <cellStyle name="Separador de milhares 12 2 3 5 3 2" xfId="6096"/>
    <cellStyle name="Separador de milhares 12 2 3 5 3 2 2" xfId="22566"/>
    <cellStyle name="Separador de milhares 12 2 3 5 3 2 2 2" xfId="53861"/>
    <cellStyle name="Separador de milhares 12 2 3 5 3 2 3" xfId="15978"/>
    <cellStyle name="Separador de milhares 12 2 3 5 3 2 3 2" xfId="47273"/>
    <cellStyle name="Separador de milhares 12 2 3 5 3 2 4" xfId="37391"/>
    <cellStyle name="Separador de milhares 12 2 3 5 3 3" xfId="9390"/>
    <cellStyle name="Separador de milhares 12 2 3 5 3 3 2" xfId="25860"/>
    <cellStyle name="Separador de milhares 12 2 3 5 3 3 2 2" xfId="57155"/>
    <cellStyle name="Separador de milhares 12 2 3 5 3 3 3" xfId="40685"/>
    <cellStyle name="Separador de milhares 12 2 3 5 3 4" xfId="19272"/>
    <cellStyle name="Separador de milhares 12 2 3 5 3 4 2" xfId="50567"/>
    <cellStyle name="Separador de milhares 12 2 3 5 3 5" xfId="12684"/>
    <cellStyle name="Separador de milhares 12 2 3 5 3 5 2" xfId="43979"/>
    <cellStyle name="Separador de milhares 12 2 3 5 3 6" xfId="34097"/>
    <cellStyle name="Separador de milhares 12 2 3 5 3 7" xfId="30802"/>
    <cellStyle name="Separador de milhares 12 2 3 5 4" xfId="4449"/>
    <cellStyle name="Separador de milhares 12 2 3 5 4 2" xfId="20919"/>
    <cellStyle name="Separador de milhares 12 2 3 5 4 2 2" xfId="52214"/>
    <cellStyle name="Separador de milhares 12 2 3 5 4 3" xfId="14331"/>
    <cellStyle name="Separador de milhares 12 2 3 5 4 3 2" xfId="45626"/>
    <cellStyle name="Separador de milhares 12 2 3 5 4 4" xfId="35744"/>
    <cellStyle name="Separador de milhares 12 2 3 5 5" xfId="7743"/>
    <cellStyle name="Separador de milhares 12 2 3 5 5 2" xfId="24213"/>
    <cellStyle name="Separador de milhares 12 2 3 5 5 2 2" xfId="55508"/>
    <cellStyle name="Separador de milhares 12 2 3 5 5 3" xfId="39038"/>
    <cellStyle name="Separador de milhares 12 2 3 5 6" xfId="17625"/>
    <cellStyle name="Separador de milhares 12 2 3 5 6 2" xfId="48920"/>
    <cellStyle name="Separador de milhares 12 2 3 5 7" xfId="11037"/>
    <cellStyle name="Separador de milhares 12 2 3 5 7 2" xfId="42332"/>
    <cellStyle name="Separador de milhares 12 2 3 5 8" xfId="27508"/>
    <cellStyle name="Separador de milhares 12 2 3 5 8 2" xfId="32450"/>
    <cellStyle name="Separador de milhares 12 2 3 5 9" xfId="29155"/>
    <cellStyle name="Separador de milhares 12 2 3 6" xfId="1120"/>
    <cellStyle name="Separador de milhares 12 2 3 6 2" xfId="2804"/>
    <cellStyle name="Separador de milhares 12 2 3 6 2 2" xfId="6098"/>
    <cellStyle name="Separador de milhares 12 2 3 6 2 2 2" xfId="22568"/>
    <cellStyle name="Separador de milhares 12 2 3 6 2 2 2 2" xfId="53863"/>
    <cellStyle name="Separador de milhares 12 2 3 6 2 2 3" xfId="15980"/>
    <cellStyle name="Separador de milhares 12 2 3 6 2 2 3 2" xfId="47275"/>
    <cellStyle name="Separador de milhares 12 2 3 6 2 2 4" xfId="37393"/>
    <cellStyle name="Separador de milhares 12 2 3 6 2 3" xfId="9392"/>
    <cellStyle name="Separador de milhares 12 2 3 6 2 3 2" xfId="25862"/>
    <cellStyle name="Separador de milhares 12 2 3 6 2 3 2 2" xfId="57157"/>
    <cellStyle name="Separador de milhares 12 2 3 6 2 3 3" xfId="40687"/>
    <cellStyle name="Separador de milhares 12 2 3 6 2 4" xfId="19274"/>
    <cellStyle name="Separador de milhares 12 2 3 6 2 4 2" xfId="50569"/>
    <cellStyle name="Separador de milhares 12 2 3 6 2 5" xfId="12686"/>
    <cellStyle name="Separador de milhares 12 2 3 6 2 5 2" xfId="43981"/>
    <cellStyle name="Separador de milhares 12 2 3 6 2 6" xfId="34099"/>
    <cellStyle name="Separador de milhares 12 2 3 6 2 7" xfId="30804"/>
    <cellStyle name="Separador de milhares 12 2 3 6 3" xfId="4451"/>
    <cellStyle name="Separador de milhares 12 2 3 6 3 2" xfId="20921"/>
    <cellStyle name="Separador de milhares 12 2 3 6 3 2 2" xfId="52216"/>
    <cellStyle name="Separador de milhares 12 2 3 6 3 3" xfId="14333"/>
    <cellStyle name="Separador de milhares 12 2 3 6 3 3 2" xfId="45628"/>
    <cellStyle name="Separador de milhares 12 2 3 6 3 4" xfId="35746"/>
    <cellStyle name="Separador de milhares 12 2 3 6 4" xfId="7745"/>
    <cellStyle name="Separador de milhares 12 2 3 6 4 2" xfId="24215"/>
    <cellStyle name="Separador de milhares 12 2 3 6 4 2 2" xfId="55510"/>
    <cellStyle name="Separador de milhares 12 2 3 6 4 3" xfId="39040"/>
    <cellStyle name="Separador de milhares 12 2 3 6 5" xfId="17627"/>
    <cellStyle name="Separador de milhares 12 2 3 6 5 2" xfId="48922"/>
    <cellStyle name="Separador de milhares 12 2 3 6 6" xfId="11039"/>
    <cellStyle name="Separador de milhares 12 2 3 6 6 2" xfId="42334"/>
    <cellStyle name="Separador de milhares 12 2 3 6 7" xfId="27510"/>
    <cellStyle name="Separador de milhares 12 2 3 6 7 2" xfId="32452"/>
    <cellStyle name="Separador de milhares 12 2 3 6 8" xfId="29157"/>
    <cellStyle name="Separador de milhares 12 2 3 7" xfId="1121"/>
    <cellStyle name="Separador de milhares 12 2 3 7 2" xfId="2805"/>
    <cellStyle name="Separador de milhares 12 2 3 7 2 2" xfId="6099"/>
    <cellStyle name="Separador de milhares 12 2 3 7 2 2 2" xfId="22569"/>
    <cellStyle name="Separador de milhares 12 2 3 7 2 2 2 2" xfId="53864"/>
    <cellStyle name="Separador de milhares 12 2 3 7 2 2 3" xfId="15981"/>
    <cellStyle name="Separador de milhares 12 2 3 7 2 2 3 2" xfId="47276"/>
    <cellStyle name="Separador de milhares 12 2 3 7 2 2 4" xfId="37394"/>
    <cellStyle name="Separador de milhares 12 2 3 7 2 3" xfId="9393"/>
    <cellStyle name="Separador de milhares 12 2 3 7 2 3 2" xfId="25863"/>
    <cellStyle name="Separador de milhares 12 2 3 7 2 3 2 2" xfId="57158"/>
    <cellStyle name="Separador de milhares 12 2 3 7 2 3 3" xfId="40688"/>
    <cellStyle name="Separador de milhares 12 2 3 7 2 4" xfId="19275"/>
    <cellStyle name="Separador de milhares 12 2 3 7 2 4 2" xfId="50570"/>
    <cellStyle name="Separador de milhares 12 2 3 7 2 5" xfId="12687"/>
    <cellStyle name="Separador de milhares 12 2 3 7 2 5 2" xfId="43982"/>
    <cellStyle name="Separador de milhares 12 2 3 7 2 6" xfId="34100"/>
    <cellStyle name="Separador de milhares 12 2 3 7 2 7" xfId="30805"/>
    <cellStyle name="Separador de milhares 12 2 3 7 3" xfId="4452"/>
    <cellStyle name="Separador de milhares 12 2 3 7 3 2" xfId="20922"/>
    <cellStyle name="Separador de milhares 12 2 3 7 3 2 2" xfId="52217"/>
    <cellStyle name="Separador de milhares 12 2 3 7 3 3" xfId="14334"/>
    <cellStyle name="Separador de milhares 12 2 3 7 3 3 2" xfId="45629"/>
    <cellStyle name="Separador de milhares 12 2 3 7 3 4" xfId="35747"/>
    <cellStyle name="Separador de milhares 12 2 3 7 4" xfId="7746"/>
    <cellStyle name="Separador de milhares 12 2 3 7 4 2" xfId="24216"/>
    <cellStyle name="Separador de milhares 12 2 3 7 4 2 2" xfId="55511"/>
    <cellStyle name="Separador de milhares 12 2 3 7 4 3" xfId="39041"/>
    <cellStyle name="Separador de milhares 12 2 3 7 5" xfId="17628"/>
    <cellStyle name="Separador de milhares 12 2 3 7 5 2" xfId="48923"/>
    <cellStyle name="Separador de milhares 12 2 3 7 6" xfId="11040"/>
    <cellStyle name="Separador de milhares 12 2 3 7 6 2" xfId="42335"/>
    <cellStyle name="Separador de milhares 12 2 3 7 7" xfId="27511"/>
    <cellStyle name="Separador de milhares 12 2 3 7 7 2" xfId="32453"/>
    <cellStyle name="Separador de milhares 12 2 3 7 8" xfId="29158"/>
    <cellStyle name="Separador de milhares 12 2 3 8" xfId="2785"/>
    <cellStyle name="Separador de milhares 12 2 3 8 2" xfId="6079"/>
    <cellStyle name="Separador de milhares 12 2 3 8 2 2" xfId="22549"/>
    <cellStyle name="Separador de milhares 12 2 3 8 2 2 2" xfId="53844"/>
    <cellStyle name="Separador de milhares 12 2 3 8 2 3" xfId="15961"/>
    <cellStyle name="Separador de milhares 12 2 3 8 2 3 2" xfId="47256"/>
    <cellStyle name="Separador de milhares 12 2 3 8 2 4" xfId="37374"/>
    <cellStyle name="Separador de milhares 12 2 3 8 3" xfId="9373"/>
    <cellStyle name="Separador de milhares 12 2 3 8 3 2" xfId="25843"/>
    <cellStyle name="Separador de milhares 12 2 3 8 3 2 2" xfId="57138"/>
    <cellStyle name="Separador de milhares 12 2 3 8 3 3" xfId="40668"/>
    <cellStyle name="Separador de milhares 12 2 3 8 4" xfId="19255"/>
    <cellStyle name="Separador de milhares 12 2 3 8 4 2" xfId="50550"/>
    <cellStyle name="Separador de milhares 12 2 3 8 5" xfId="12667"/>
    <cellStyle name="Separador de milhares 12 2 3 8 5 2" xfId="43962"/>
    <cellStyle name="Separador de milhares 12 2 3 8 6" xfId="34080"/>
    <cellStyle name="Separador de milhares 12 2 3 8 7" xfId="30785"/>
    <cellStyle name="Separador de milhares 12 2 3 9" xfId="4432"/>
    <cellStyle name="Separador de milhares 12 2 3 9 2" xfId="20902"/>
    <cellStyle name="Separador de milhares 12 2 3 9 2 2" xfId="52197"/>
    <cellStyle name="Separador de milhares 12 2 3 9 3" xfId="14314"/>
    <cellStyle name="Separador de milhares 12 2 3 9 3 2" xfId="45609"/>
    <cellStyle name="Separador de milhares 12 2 3 9 4" xfId="35727"/>
    <cellStyle name="Separador de milhares 12 2 4" xfId="1122"/>
    <cellStyle name="Separador de milhares 12 2 4 10" xfId="11041"/>
    <cellStyle name="Separador de milhares 12 2 4 10 2" xfId="42336"/>
    <cellStyle name="Separador de milhares 12 2 4 11" xfId="27512"/>
    <cellStyle name="Separador de milhares 12 2 4 11 2" xfId="32454"/>
    <cellStyle name="Separador de milhares 12 2 4 12" xfId="29159"/>
    <cellStyle name="Separador de milhares 12 2 4 2" xfId="1123"/>
    <cellStyle name="Separador de milhares 12 2 4 2 2" xfId="1124"/>
    <cellStyle name="Separador de milhares 12 2 4 2 2 2" xfId="2808"/>
    <cellStyle name="Separador de milhares 12 2 4 2 2 2 2" xfId="6102"/>
    <cellStyle name="Separador de milhares 12 2 4 2 2 2 2 2" xfId="22572"/>
    <cellStyle name="Separador de milhares 12 2 4 2 2 2 2 2 2" xfId="53867"/>
    <cellStyle name="Separador de milhares 12 2 4 2 2 2 2 3" xfId="15984"/>
    <cellStyle name="Separador de milhares 12 2 4 2 2 2 2 3 2" xfId="47279"/>
    <cellStyle name="Separador de milhares 12 2 4 2 2 2 2 4" xfId="37397"/>
    <cellStyle name="Separador de milhares 12 2 4 2 2 2 3" xfId="9396"/>
    <cellStyle name="Separador de milhares 12 2 4 2 2 2 3 2" xfId="25866"/>
    <cellStyle name="Separador de milhares 12 2 4 2 2 2 3 2 2" xfId="57161"/>
    <cellStyle name="Separador de milhares 12 2 4 2 2 2 3 3" xfId="40691"/>
    <cellStyle name="Separador de milhares 12 2 4 2 2 2 4" xfId="19278"/>
    <cellStyle name="Separador de milhares 12 2 4 2 2 2 4 2" xfId="50573"/>
    <cellStyle name="Separador de milhares 12 2 4 2 2 2 5" xfId="12690"/>
    <cellStyle name="Separador de milhares 12 2 4 2 2 2 5 2" xfId="43985"/>
    <cellStyle name="Separador de milhares 12 2 4 2 2 2 6" xfId="34103"/>
    <cellStyle name="Separador de milhares 12 2 4 2 2 2 7" xfId="30808"/>
    <cellStyle name="Separador de milhares 12 2 4 2 2 3" xfId="4455"/>
    <cellStyle name="Separador de milhares 12 2 4 2 2 3 2" xfId="20925"/>
    <cellStyle name="Separador de milhares 12 2 4 2 2 3 2 2" xfId="52220"/>
    <cellStyle name="Separador de milhares 12 2 4 2 2 3 3" xfId="14337"/>
    <cellStyle name="Separador de milhares 12 2 4 2 2 3 3 2" xfId="45632"/>
    <cellStyle name="Separador de milhares 12 2 4 2 2 3 4" xfId="35750"/>
    <cellStyle name="Separador de milhares 12 2 4 2 2 4" xfId="7749"/>
    <cellStyle name="Separador de milhares 12 2 4 2 2 4 2" xfId="24219"/>
    <cellStyle name="Separador de milhares 12 2 4 2 2 4 2 2" xfId="55514"/>
    <cellStyle name="Separador de milhares 12 2 4 2 2 4 3" xfId="39044"/>
    <cellStyle name="Separador de milhares 12 2 4 2 2 5" xfId="17631"/>
    <cellStyle name="Separador de milhares 12 2 4 2 2 5 2" xfId="48926"/>
    <cellStyle name="Separador de milhares 12 2 4 2 2 6" xfId="11043"/>
    <cellStyle name="Separador de milhares 12 2 4 2 2 6 2" xfId="42338"/>
    <cellStyle name="Separador de milhares 12 2 4 2 2 7" xfId="27514"/>
    <cellStyle name="Separador de milhares 12 2 4 2 2 7 2" xfId="32456"/>
    <cellStyle name="Separador de milhares 12 2 4 2 2 8" xfId="29161"/>
    <cellStyle name="Separador de milhares 12 2 4 2 3" xfId="2807"/>
    <cellStyle name="Separador de milhares 12 2 4 2 3 2" xfId="6101"/>
    <cellStyle name="Separador de milhares 12 2 4 2 3 2 2" xfId="22571"/>
    <cellStyle name="Separador de milhares 12 2 4 2 3 2 2 2" xfId="53866"/>
    <cellStyle name="Separador de milhares 12 2 4 2 3 2 3" xfId="15983"/>
    <cellStyle name="Separador de milhares 12 2 4 2 3 2 3 2" xfId="47278"/>
    <cellStyle name="Separador de milhares 12 2 4 2 3 2 4" xfId="37396"/>
    <cellStyle name="Separador de milhares 12 2 4 2 3 3" xfId="9395"/>
    <cellStyle name="Separador de milhares 12 2 4 2 3 3 2" xfId="25865"/>
    <cellStyle name="Separador de milhares 12 2 4 2 3 3 2 2" xfId="57160"/>
    <cellStyle name="Separador de milhares 12 2 4 2 3 3 3" xfId="40690"/>
    <cellStyle name="Separador de milhares 12 2 4 2 3 4" xfId="19277"/>
    <cellStyle name="Separador de milhares 12 2 4 2 3 4 2" xfId="50572"/>
    <cellStyle name="Separador de milhares 12 2 4 2 3 5" xfId="12689"/>
    <cellStyle name="Separador de milhares 12 2 4 2 3 5 2" xfId="43984"/>
    <cellStyle name="Separador de milhares 12 2 4 2 3 6" xfId="34102"/>
    <cellStyle name="Separador de milhares 12 2 4 2 3 7" xfId="30807"/>
    <cellStyle name="Separador de milhares 12 2 4 2 4" xfId="4454"/>
    <cellStyle name="Separador de milhares 12 2 4 2 4 2" xfId="20924"/>
    <cellStyle name="Separador de milhares 12 2 4 2 4 2 2" xfId="52219"/>
    <cellStyle name="Separador de milhares 12 2 4 2 4 3" xfId="14336"/>
    <cellStyle name="Separador de milhares 12 2 4 2 4 3 2" xfId="45631"/>
    <cellStyle name="Separador de milhares 12 2 4 2 4 4" xfId="35749"/>
    <cellStyle name="Separador de milhares 12 2 4 2 5" xfId="7748"/>
    <cellStyle name="Separador de milhares 12 2 4 2 5 2" xfId="24218"/>
    <cellStyle name="Separador de milhares 12 2 4 2 5 2 2" xfId="55513"/>
    <cellStyle name="Separador de milhares 12 2 4 2 5 3" xfId="39043"/>
    <cellStyle name="Separador de milhares 12 2 4 2 6" xfId="17630"/>
    <cellStyle name="Separador de milhares 12 2 4 2 6 2" xfId="48925"/>
    <cellStyle name="Separador de milhares 12 2 4 2 7" xfId="11042"/>
    <cellStyle name="Separador de milhares 12 2 4 2 7 2" xfId="42337"/>
    <cellStyle name="Separador de milhares 12 2 4 2 8" xfId="27513"/>
    <cellStyle name="Separador de milhares 12 2 4 2 8 2" xfId="32455"/>
    <cellStyle name="Separador de milhares 12 2 4 2 9" xfId="29160"/>
    <cellStyle name="Separador de milhares 12 2 4 3" xfId="1125"/>
    <cellStyle name="Separador de milhares 12 2 4 3 2" xfId="1126"/>
    <cellStyle name="Separador de milhares 12 2 4 3 2 2" xfId="2810"/>
    <cellStyle name="Separador de milhares 12 2 4 3 2 2 2" xfId="6104"/>
    <cellStyle name="Separador de milhares 12 2 4 3 2 2 2 2" xfId="22574"/>
    <cellStyle name="Separador de milhares 12 2 4 3 2 2 2 2 2" xfId="53869"/>
    <cellStyle name="Separador de milhares 12 2 4 3 2 2 2 3" xfId="15986"/>
    <cellStyle name="Separador de milhares 12 2 4 3 2 2 2 3 2" xfId="47281"/>
    <cellStyle name="Separador de milhares 12 2 4 3 2 2 2 4" xfId="37399"/>
    <cellStyle name="Separador de milhares 12 2 4 3 2 2 3" xfId="9398"/>
    <cellStyle name="Separador de milhares 12 2 4 3 2 2 3 2" xfId="25868"/>
    <cellStyle name="Separador de milhares 12 2 4 3 2 2 3 2 2" xfId="57163"/>
    <cellStyle name="Separador de milhares 12 2 4 3 2 2 3 3" xfId="40693"/>
    <cellStyle name="Separador de milhares 12 2 4 3 2 2 4" xfId="19280"/>
    <cellStyle name="Separador de milhares 12 2 4 3 2 2 4 2" xfId="50575"/>
    <cellStyle name="Separador de milhares 12 2 4 3 2 2 5" xfId="12692"/>
    <cellStyle name="Separador de milhares 12 2 4 3 2 2 5 2" xfId="43987"/>
    <cellStyle name="Separador de milhares 12 2 4 3 2 2 6" xfId="34105"/>
    <cellStyle name="Separador de milhares 12 2 4 3 2 2 7" xfId="30810"/>
    <cellStyle name="Separador de milhares 12 2 4 3 2 3" xfId="4457"/>
    <cellStyle name="Separador de milhares 12 2 4 3 2 3 2" xfId="20927"/>
    <cellStyle name="Separador de milhares 12 2 4 3 2 3 2 2" xfId="52222"/>
    <cellStyle name="Separador de milhares 12 2 4 3 2 3 3" xfId="14339"/>
    <cellStyle name="Separador de milhares 12 2 4 3 2 3 3 2" xfId="45634"/>
    <cellStyle name="Separador de milhares 12 2 4 3 2 3 4" xfId="35752"/>
    <cellStyle name="Separador de milhares 12 2 4 3 2 4" xfId="7751"/>
    <cellStyle name="Separador de milhares 12 2 4 3 2 4 2" xfId="24221"/>
    <cellStyle name="Separador de milhares 12 2 4 3 2 4 2 2" xfId="55516"/>
    <cellStyle name="Separador de milhares 12 2 4 3 2 4 3" xfId="39046"/>
    <cellStyle name="Separador de milhares 12 2 4 3 2 5" xfId="17633"/>
    <cellStyle name="Separador de milhares 12 2 4 3 2 5 2" xfId="48928"/>
    <cellStyle name="Separador de milhares 12 2 4 3 2 6" xfId="11045"/>
    <cellStyle name="Separador de milhares 12 2 4 3 2 6 2" xfId="42340"/>
    <cellStyle name="Separador de milhares 12 2 4 3 2 7" xfId="27516"/>
    <cellStyle name="Separador de milhares 12 2 4 3 2 7 2" xfId="32458"/>
    <cellStyle name="Separador de milhares 12 2 4 3 2 8" xfId="29163"/>
    <cellStyle name="Separador de milhares 12 2 4 3 3" xfId="2809"/>
    <cellStyle name="Separador de milhares 12 2 4 3 3 2" xfId="6103"/>
    <cellStyle name="Separador de milhares 12 2 4 3 3 2 2" xfId="22573"/>
    <cellStyle name="Separador de milhares 12 2 4 3 3 2 2 2" xfId="53868"/>
    <cellStyle name="Separador de milhares 12 2 4 3 3 2 3" xfId="15985"/>
    <cellStyle name="Separador de milhares 12 2 4 3 3 2 3 2" xfId="47280"/>
    <cellStyle name="Separador de milhares 12 2 4 3 3 2 4" xfId="37398"/>
    <cellStyle name="Separador de milhares 12 2 4 3 3 3" xfId="9397"/>
    <cellStyle name="Separador de milhares 12 2 4 3 3 3 2" xfId="25867"/>
    <cellStyle name="Separador de milhares 12 2 4 3 3 3 2 2" xfId="57162"/>
    <cellStyle name="Separador de milhares 12 2 4 3 3 3 3" xfId="40692"/>
    <cellStyle name="Separador de milhares 12 2 4 3 3 4" xfId="19279"/>
    <cellStyle name="Separador de milhares 12 2 4 3 3 4 2" xfId="50574"/>
    <cellStyle name="Separador de milhares 12 2 4 3 3 5" xfId="12691"/>
    <cellStyle name="Separador de milhares 12 2 4 3 3 5 2" xfId="43986"/>
    <cellStyle name="Separador de milhares 12 2 4 3 3 6" xfId="34104"/>
    <cellStyle name="Separador de milhares 12 2 4 3 3 7" xfId="30809"/>
    <cellStyle name="Separador de milhares 12 2 4 3 4" xfId="4456"/>
    <cellStyle name="Separador de milhares 12 2 4 3 4 2" xfId="20926"/>
    <cellStyle name="Separador de milhares 12 2 4 3 4 2 2" xfId="52221"/>
    <cellStyle name="Separador de milhares 12 2 4 3 4 3" xfId="14338"/>
    <cellStyle name="Separador de milhares 12 2 4 3 4 3 2" xfId="45633"/>
    <cellStyle name="Separador de milhares 12 2 4 3 4 4" xfId="35751"/>
    <cellStyle name="Separador de milhares 12 2 4 3 5" xfId="7750"/>
    <cellStyle name="Separador de milhares 12 2 4 3 5 2" xfId="24220"/>
    <cellStyle name="Separador de milhares 12 2 4 3 5 2 2" xfId="55515"/>
    <cellStyle name="Separador de milhares 12 2 4 3 5 3" xfId="39045"/>
    <cellStyle name="Separador de milhares 12 2 4 3 6" xfId="17632"/>
    <cellStyle name="Separador de milhares 12 2 4 3 6 2" xfId="48927"/>
    <cellStyle name="Separador de milhares 12 2 4 3 7" xfId="11044"/>
    <cellStyle name="Separador de milhares 12 2 4 3 7 2" xfId="42339"/>
    <cellStyle name="Separador de milhares 12 2 4 3 8" xfId="27515"/>
    <cellStyle name="Separador de milhares 12 2 4 3 8 2" xfId="32457"/>
    <cellStyle name="Separador de milhares 12 2 4 3 9" xfId="29162"/>
    <cellStyle name="Separador de milhares 12 2 4 4" xfId="1127"/>
    <cellStyle name="Separador de milhares 12 2 4 4 2" xfId="2811"/>
    <cellStyle name="Separador de milhares 12 2 4 4 2 2" xfId="6105"/>
    <cellStyle name="Separador de milhares 12 2 4 4 2 2 2" xfId="22575"/>
    <cellStyle name="Separador de milhares 12 2 4 4 2 2 2 2" xfId="53870"/>
    <cellStyle name="Separador de milhares 12 2 4 4 2 2 3" xfId="15987"/>
    <cellStyle name="Separador de milhares 12 2 4 4 2 2 3 2" xfId="47282"/>
    <cellStyle name="Separador de milhares 12 2 4 4 2 2 4" xfId="37400"/>
    <cellStyle name="Separador de milhares 12 2 4 4 2 3" xfId="9399"/>
    <cellStyle name="Separador de milhares 12 2 4 4 2 3 2" xfId="25869"/>
    <cellStyle name="Separador de milhares 12 2 4 4 2 3 2 2" xfId="57164"/>
    <cellStyle name="Separador de milhares 12 2 4 4 2 3 3" xfId="40694"/>
    <cellStyle name="Separador de milhares 12 2 4 4 2 4" xfId="19281"/>
    <cellStyle name="Separador de milhares 12 2 4 4 2 4 2" xfId="50576"/>
    <cellStyle name="Separador de milhares 12 2 4 4 2 5" xfId="12693"/>
    <cellStyle name="Separador de milhares 12 2 4 4 2 5 2" xfId="43988"/>
    <cellStyle name="Separador de milhares 12 2 4 4 2 6" xfId="34106"/>
    <cellStyle name="Separador de milhares 12 2 4 4 2 7" xfId="30811"/>
    <cellStyle name="Separador de milhares 12 2 4 4 3" xfId="4458"/>
    <cellStyle name="Separador de milhares 12 2 4 4 3 2" xfId="20928"/>
    <cellStyle name="Separador de milhares 12 2 4 4 3 2 2" xfId="52223"/>
    <cellStyle name="Separador de milhares 12 2 4 4 3 3" xfId="14340"/>
    <cellStyle name="Separador de milhares 12 2 4 4 3 3 2" xfId="45635"/>
    <cellStyle name="Separador de milhares 12 2 4 4 3 4" xfId="35753"/>
    <cellStyle name="Separador de milhares 12 2 4 4 4" xfId="7752"/>
    <cellStyle name="Separador de milhares 12 2 4 4 4 2" xfId="24222"/>
    <cellStyle name="Separador de milhares 12 2 4 4 4 2 2" xfId="55517"/>
    <cellStyle name="Separador de milhares 12 2 4 4 4 3" xfId="39047"/>
    <cellStyle name="Separador de milhares 12 2 4 4 5" xfId="17634"/>
    <cellStyle name="Separador de milhares 12 2 4 4 5 2" xfId="48929"/>
    <cellStyle name="Separador de milhares 12 2 4 4 6" xfId="11046"/>
    <cellStyle name="Separador de milhares 12 2 4 4 6 2" xfId="42341"/>
    <cellStyle name="Separador de milhares 12 2 4 4 7" xfId="27517"/>
    <cellStyle name="Separador de milhares 12 2 4 4 7 2" xfId="32459"/>
    <cellStyle name="Separador de milhares 12 2 4 4 8" xfId="29164"/>
    <cellStyle name="Separador de milhares 12 2 4 5" xfId="1128"/>
    <cellStyle name="Separador de milhares 12 2 4 5 2" xfId="2812"/>
    <cellStyle name="Separador de milhares 12 2 4 5 2 2" xfId="6106"/>
    <cellStyle name="Separador de milhares 12 2 4 5 2 2 2" xfId="22576"/>
    <cellStyle name="Separador de milhares 12 2 4 5 2 2 2 2" xfId="53871"/>
    <cellStyle name="Separador de milhares 12 2 4 5 2 2 3" xfId="15988"/>
    <cellStyle name="Separador de milhares 12 2 4 5 2 2 3 2" xfId="47283"/>
    <cellStyle name="Separador de milhares 12 2 4 5 2 2 4" xfId="37401"/>
    <cellStyle name="Separador de milhares 12 2 4 5 2 3" xfId="9400"/>
    <cellStyle name="Separador de milhares 12 2 4 5 2 3 2" xfId="25870"/>
    <cellStyle name="Separador de milhares 12 2 4 5 2 3 2 2" xfId="57165"/>
    <cellStyle name="Separador de milhares 12 2 4 5 2 3 3" xfId="40695"/>
    <cellStyle name="Separador de milhares 12 2 4 5 2 4" xfId="19282"/>
    <cellStyle name="Separador de milhares 12 2 4 5 2 4 2" xfId="50577"/>
    <cellStyle name="Separador de milhares 12 2 4 5 2 5" xfId="12694"/>
    <cellStyle name="Separador de milhares 12 2 4 5 2 5 2" xfId="43989"/>
    <cellStyle name="Separador de milhares 12 2 4 5 2 6" xfId="34107"/>
    <cellStyle name="Separador de milhares 12 2 4 5 2 7" xfId="30812"/>
    <cellStyle name="Separador de milhares 12 2 4 5 3" xfId="4459"/>
    <cellStyle name="Separador de milhares 12 2 4 5 3 2" xfId="20929"/>
    <cellStyle name="Separador de milhares 12 2 4 5 3 2 2" xfId="52224"/>
    <cellStyle name="Separador de milhares 12 2 4 5 3 3" xfId="14341"/>
    <cellStyle name="Separador de milhares 12 2 4 5 3 3 2" xfId="45636"/>
    <cellStyle name="Separador de milhares 12 2 4 5 3 4" xfId="35754"/>
    <cellStyle name="Separador de milhares 12 2 4 5 4" xfId="7753"/>
    <cellStyle name="Separador de milhares 12 2 4 5 4 2" xfId="24223"/>
    <cellStyle name="Separador de milhares 12 2 4 5 4 2 2" xfId="55518"/>
    <cellStyle name="Separador de milhares 12 2 4 5 4 3" xfId="39048"/>
    <cellStyle name="Separador de milhares 12 2 4 5 5" xfId="17635"/>
    <cellStyle name="Separador de milhares 12 2 4 5 5 2" xfId="48930"/>
    <cellStyle name="Separador de milhares 12 2 4 5 6" xfId="11047"/>
    <cellStyle name="Separador de milhares 12 2 4 5 6 2" xfId="42342"/>
    <cellStyle name="Separador de milhares 12 2 4 5 7" xfId="27518"/>
    <cellStyle name="Separador de milhares 12 2 4 5 7 2" xfId="32460"/>
    <cellStyle name="Separador de milhares 12 2 4 5 8" xfId="29165"/>
    <cellStyle name="Separador de milhares 12 2 4 6" xfId="2806"/>
    <cellStyle name="Separador de milhares 12 2 4 6 2" xfId="6100"/>
    <cellStyle name="Separador de milhares 12 2 4 6 2 2" xfId="22570"/>
    <cellStyle name="Separador de milhares 12 2 4 6 2 2 2" xfId="53865"/>
    <cellStyle name="Separador de milhares 12 2 4 6 2 3" xfId="15982"/>
    <cellStyle name="Separador de milhares 12 2 4 6 2 3 2" xfId="47277"/>
    <cellStyle name="Separador de milhares 12 2 4 6 2 4" xfId="37395"/>
    <cellStyle name="Separador de milhares 12 2 4 6 3" xfId="9394"/>
    <cellStyle name="Separador de milhares 12 2 4 6 3 2" xfId="25864"/>
    <cellStyle name="Separador de milhares 12 2 4 6 3 2 2" xfId="57159"/>
    <cellStyle name="Separador de milhares 12 2 4 6 3 3" xfId="40689"/>
    <cellStyle name="Separador de milhares 12 2 4 6 4" xfId="19276"/>
    <cellStyle name="Separador de milhares 12 2 4 6 4 2" xfId="50571"/>
    <cellStyle name="Separador de milhares 12 2 4 6 5" xfId="12688"/>
    <cellStyle name="Separador de milhares 12 2 4 6 5 2" xfId="43983"/>
    <cellStyle name="Separador de milhares 12 2 4 6 6" xfId="34101"/>
    <cellStyle name="Separador de milhares 12 2 4 6 7" xfId="30806"/>
    <cellStyle name="Separador de milhares 12 2 4 7" xfId="4453"/>
    <cellStyle name="Separador de milhares 12 2 4 7 2" xfId="20923"/>
    <cellStyle name="Separador de milhares 12 2 4 7 2 2" xfId="52218"/>
    <cellStyle name="Separador de milhares 12 2 4 7 3" xfId="14335"/>
    <cellStyle name="Separador de milhares 12 2 4 7 3 2" xfId="45630"/>
    <cellStyle name="Separador de milhares 12 2 4 7 4" xfId="35748"/>
    <cellStyle name="Separador de milhares 12 2 4 8" xfId="7747"/>
    <cellStyle name="Separador de milhares 12 2 4 8 2" xfId="24217"/>
    <cellStyle name="Separador de milhares 12 2 4 8 2 2" xfId="55512"/>
    <cellStyle name="Separador de milhares 12 2 4 8 3" xfId="39042"/>
    <cellStyle name="Separador de milhares 12 2 4 9" xfId="17629"/>
    <cellStyle name="Separador de milhares 12 2 4 9 2" xfId="48924"/>
    <cellStyle name="Separador de milhares 12 2 5" xfId="1129"/>
    <cellStyle name="Separador de milhares 12 2 5 10" xfId="11048"/>
    <cellStyle name="Separador de milhares 12 2 5 10 2" xfId="42343"/>
    <cellStyle name="Separador de milhares 12 2 5 11" xfId="27519"/>
    <cellStyle name="Separador de milhares 12 2 5 11 2" xfId="32461"/>
    <cellStyle name="Separador de milhares 12 2 5 12" xfId="29166"/>
    <cellStyle name="Separador de milhares 12 2 5 2" xfId="1130"/>
    <cellStyle name="Separador de milhares 12 2 5 2 2" xfId="1131"/>
    <cellStyle name="Separador de milhares 12 2 5 2 2 2" xfId="2815"/>
    <cellStyle name="Separador de milhares 12 2 5 2 2 2 2" xfId="6109"/>
    <cellStyle name="Separador de milhares 12 2 5 2 2 2 2 2" xfId="22579"/>
    <cellStyle name="Separador de milhares 12 2 5 2 2 2 2 2 2" xfId="53874"/>
    <cellStyle name="Separador de milhares 12 2 5 2 2 2 2 3" xfId="15991"/>
    <cellStyle name="Separador de milhares 12 2 5 2 2 2 2 3 2" xfId="47286"/>
    <cellStyle name="Separador de milhares 12 2 5 2 2 2 2 4" xfId="37404"/>
    <cellStyle name="Separador de milhares 12 2 5 2 2 2 3" xfId="9403"/>
    <cellStyle name="Separador de milhares 12 2 5 2 2 2 3 2" xfId="25873"/>
    <cellStyle name="Separador de milhares 12 2 5 2 2 2 3 2 2" xfId="57168"/>
    <cellStyle name="Separador de milhares 12 2 5 2 2 2 3 3" xfId="40698"/>
    <cellStyle name="Separador de milhares 12 2 5 2 2 2 4" xfId="19285"/>
    <cellStyle name="Separador de milhares 12 2 5 2 2 2 4 2" xfId="50580"/>
    <cellStyle name="Separador de milhares 12 2 5 2 2 2 5" xfId="12697"/>
    <cellStyle name="Separador de milhares 12 2 5 2 2 2 5 2" xfId="43992"/>
    <cellStyle name="Separador de milhares 12 2 5 2 2 2 6" xfId="34110"/>
    <cellStyle name="Separador de milhares 12 2 5 2 2 2 7" xfId="30815"/>
    <cellStyle name="Separador de milhares 12 2 5 2 2 3" xfId="4462"/>
    <cellStyle name="Separador de milhares 12 2 5 2 2 3 2" xfId="20932"/>
    <cellStyle name="Separador de milhares 12 2 5 2 2 3 2 2" xfId="52227"/>
    <cellStyle name="Separador de milhares 12 2 5 2 2 3 3" xfId="14344"/>
    <cellStyle name="Separador de milhares 12 2 5 2 2 3 3 2" xfId="45639"/>
    <cellStyle name="Separador de milhares 12 2 5 2 2 3 4" xfId="35757"/>
    <cellStyle name="Separador de milhares 12 2 5 2 2 4" xfId="7756"/>
    <cellStyle name="Separador de milhares 12 2 5 2 2 4 2" xfId="24226"/>
    <cellStyle name="Separador de milhares 12 2 5 2 2 4 2 2" xfId="55521"/>
    <cellStyle name="Separador de milhares 12 2 5 2 2 4 3" xfId="39051"/>
    <cellStyle name="Separador de milhares 12 2 5 2 2 5" xfId="17638"/>
    <cellStyle name="Separador de milhares 12 2 5 2 2 5 2" xfId="48933"/>
    <cellStyle name="Separador de milhares 12 2 5 2 2 6" xfId="11050"/>
    <cellStyle name="Separador de milhares 12 2 5 2 2 6 2" xfId="42345"/>
    <cellStyle name="Separador de milhares 12 2 5 2 2 7" xfId="27521"/>
    <cellStyle name="Separador de milhares 12 2 5 2 2 7 2" xfId="32463"/>
    <cellStyle name="Separador de milhares 12 2 5 2 2 8" xfId="29168"/>
    <cellStyle name="Separador de milhares 12 2 5 2 3" xfId="2814"/>
    <cellStyle name="Separador de milhares 12 2 5 2 3 2" xfId="6108"/>
    <cellStyle name="Separador de milhares 12 2 5 2 3 2 2" xfId="22578"/>
    <cellStyle name="Separador de milhares 12 2 5 2 3 2 2 2" xfId="53873"/>
    <cellStyle name="Separador de milhares 12 2 5 2 3 2 3" xfId="15990"/>
    <cellStyle name="Separador de milhares 12 2 5 2 3 2 3 2" xfId="47285"/>
    <cellStyle name="Separador de milhares 12 2 5 2 3 2 4" xfId="37403"/>
    <cellStyle name="Separador de milhares 12 2 5 2 3 3" xfId="9402"/>
    <cellStyle name="Separador de milhares 12 2 5 2 3 3 2" xfId="25872"/>
    <cellStyle name="Separador de milhares 12 2 5 2 3 3 2 2" xfId="57167"/>
    <cellStyle name="Separador de milhares 12 2 5 2 3 3 3" xfId="40697"/>
    <cellStyle name="Separador de milhares 12 2 5 2 3 4" xfId="19284"/>
    <cellStyle name="Separador de milhares 12 2 5 2 3 4 2" xfId="50579"/>
    <cellStyle name="Separador de milhares 12 2 5 2 3 5" xfId="12696"/>
    <cellStyle name="Separador de milhares 12 2 5 2 3 5 2" xfId="43991"/>
    <cellStyle name="Separador de milhares 12 2 5 2 3 6" xfId="34109"/>
    <cellStyle name="Separador de milhares 12 2 5 2 3 7" xfId="30814"/>
    <cellStyle name="Separador de milhares 12 2 5 2 4" xfId="4461"/>
    <cellStyle name="Separador de milhares 12 2 5 2 4 2" xfId="20931"/>
    <cellStyle name="Separador de milhares 12 2 5 2 4 2 2" xfId="52226"/>
    <cellStyle name="Separador de milhares 12 2 5 2 4 3" xfId="14343"/>
    <cellStyle name="Separador de milhares 12 2 5 2 4 3 2" xfId="45638"/>
    <cellStyle name="Separador de milhares 12 2 5 2 4 4" xfId="35756"/>
    <cellStyle name="Separador de milhares 12 2 5 2 5" xfId="7755"/>
    <cellStyle name="Separador de milhares 12 2 5 2 5 2" xfId="24225"/>
    <cellStyle name="Separador de milhares 12 2 5 2 5 2 2" xfId="55520"/>
    <cellStyle name="Separador de milhares 12 2 5 2 5 3" xfId="39050"/>
    <cellStyle name="Separador de milhares 12 2 5 2 6" xfId="17637"/>
    <cellStyle name="Separador de milhares 12 2 5 2 6 2" xfId="48932"/>
    <cellStyle name="Separador de milhares 12 2 5 2 7" xfId="11049"/>
    <cellStyle name="Separador de milhares 12 2 5 2 7 2" xfId="42344"/>
    <cellStyle name="Separador de milhares 12 2 5 2 8" xfId="27520"/>
    <cellStyle name="Separador de milhares 12 2 5 2 8 2" xfId="32462"/>
    <cellStyle name="Separador de milhares 12 2 5 2 9" xfId="29167"/>
    <cellStyle name="Separador de milhares 12 2 5 3" xfId="1132"/>
    <cellStyle name="Separador de milhares 12 2 5 3 2" xfId="1133"/>
    <cellStyle name="Separador de milhares 12 2 5 3 2 2" xfId="2817"/>
    <cellStyle name="Separador de milhares 12 2 5 3 2 2 2" xfId="6111"/>
    <cellStyle name="Separador de milhares 12 2 5 3 2 2 2 2" xfId="22581"/>
    <cellStyle name="Separador de milhares 12 2 5 3 2 2 2 2 2" xfId="53876"/>
    <cellStyle name="Separador de milhares 12 2 5 3 2 2 2 3" xfId="15993"/>
    <cellStyle name="Separador de milhares 12 2 5 3 2 2 2 3 2" xfId="47288"/>
    <cellStyle name="Separador de milhares 12 2 5 3 2 2 2 4" xfId="37406"/>
    <cellStyle name="Separador de milhares 12 2 5 3 2 2 3" xfId="9405"/>
    <cellStyle name="Separador de milhares 12 2 5 3 2 2 3 2" xfId="25875"/>
    <cellStyle name="Separador de milhares 12 2 5 3 2 2 3 2 2" xfId="57170"/>
    <cellStyle name="Separador de milhares 12 2 5 3 2 2 3 3" xfId="40700"/>
    <cellStyle name="Separador de milhares 12 2 5 3 2 2 4" xfId="19287"/>
    <cellStyle name="Separador de milhares 12 2 5 3 2 2 4 2" xfId="50582"/>
    <cellStyle name="Separador de milhares 12 2 5 3 2 2 5" xfId="12699"/>
    <cellStyle name="Separador de milhares 12 2 5 3 2 2 5 2" xfId="43994"/>
    <cellStyle name="Separador de milhares 12 2 5 3 2 2 6" xfId="34112"/>
    <cellStyle name="Separador de milhares 12 2 5 3 2 2 7" xfId="30817"/>
    <cellStyle name="Separador de milhares 12 2 5 3 2 3" xfId="4464"/>
    <cellStyle name="Separador de milhares 12 2 5 3 2 3 2" xfId="20934"/>
    <cellStyle name="Separador de milhares 12 2 5 3 2 3 2 2" xfId="52229"/>
    <cellStyle name="Separador de milhares 12 2 5 3 2 3 3" xfId="14346"/>
    <cellStyle name="Separador de milhares 12 2 5 3 2 3 3 2" xfId="45641"/>
    <cellStyle name="Separador de milhares 12 2 5 3 2 3 4" xfId="35759"/>
    <cellStyle name="Separador de milhares 12 2 5 3 2 4" xfId="7758"/>
    <cellStyle name="Separador de milhares 12 2 5 3 2 4 2" xfId="24228"/>
    <cellStyle name="Separador de milhares 12 2 5 3 2 4 2 2" xfId="55523"/>
    <cellStyle name="Separador de milhares 12 2 5 3 2 4 3" xfId="39053"/>
    <cellStyle name="Separador de milhares 12 2 5 3 2 5" xfId="17640"/>
    <cellStyle name="Separador de milhares 12 2 5 3 2 5 2" xfId="48935"/>
    <cellStyle name="Separador de milhares 12 2 5 3 2 6" xfId="11052"/>
    <cellStyle name="Separador de milhares 12 2 5 3 2 6 2" xfId="42347"/>
    <cellStyle name="Separador de milhares 12 2 5 3 2 7" xfId="27523"/>
    <cellStyle name="Separador de milhares 12 2 5 3 2 7 2" xfId="32465"/>
    <cellStyle name="Separador de milhares 12 2 5 3 2 8" xfId="29170"/>
    <cellStyle name="Separador de milhares 12 2 5 3 3" xfId="2816"/>
    <cellStyle name="Separador de milhares 12 2 5 3 3 2" xfId="6110"/>
    <cellStyle name="Separador de milhares 12 2 5 3 3 2 2" xfId="22580"/>
    <cellStyle name="Separador de milhares 12 2 5 3 3 2 2 2" xfId="53875"/>
    <cellStyle name="Separador de milhares 12 2 5 3 3 2 3" xfId="15992"/>
    <cellStyle name="Separador de milhares 12 2 5 3 3 2 3 2" xfId="47287"/>
    <cellStyle name="Separador de milhares 12 2 5 3 3 2 4" xfId="37405"/>
    <cellStyle name="Separador de milhares 12 2 5 3 3 3" xfId="9404"/>
    <cellStyle name="Separador de milhares 12 2 5 3 3 3 2" xfId="25874"/>
    <cellStyle name="Separador de milhares 12 2 5 3 3 3 2 2" xfId="57169"/>
    <cellStyle name="Separador de milhares 12 2 5 3 3 3 3" xfId="40699"/>
    <cellStyle name="Separador de milhares 12 2 5 3 3 4" xfId="19286"/>
    <cellStyle name="Separador de milhares 12 2 5 3 3 4 2" xfId="50581"/>
    <cellStyle name="Separador de milhares 12 2 5 3 3 5" xfId="12698"/>
    <cellStyle name="Separador de milhares 12 2 5 3 3 5 2" xfId="43993"/>
    <cellStyle name="Separador de milhares 12 2 5 3 3 6" xfId="34111"/>
    <cellStyle name="Separador de milhares 12 2 5 3 3 7" xfId="30816"/>
    <cellStyle name="Separador de milhares 12 2 5 3 4" xfId="4463"/>
    <cellStyle name="Separador de milhares 12 2 5 3 4 2" xfId="20933"/>
    <cellStyle name="Separador de milhares 12 2 5 3 4 2 2" xfId="52228"/>
    <cellStyle name="Separador de milhares 12 2 5 3 4 3" xfId="14345"/>
    <cellStyle name="Separador de milhares 12 2 5 3 4 3 2" xfId="45640"/>
    <cellStyle name="Separador de milhares 12 2 5 3 4 4" xfId="35758"/>
    <cellStyle name="Separador de milhares 12 2 5 3 5" xfId="7757"/>
    <cellStyle name="Separador de milhares 12 2 5 3 5 2" xfId="24227"/>
    <cellStyle name="Separador de milhares 12 2 5 3 5 2 2" xfId="55522"/>
    <cellStyle name="Separador de milhares 12 2 5 3 5 3" xfId="39052"/>
    <cellStyle name="Separador de milhares 12 2 5 3 6" xfId="17639"/>
    <cellStyle name="Separador de milhares 12 2 5 3 6 2" xfId="48934"/>
    <cellStyle name="Separador de milhares 12 2 5 3 7" xfId="11051"/>
    <cellStyle name="Separador de milhares 12 2 5 3 7 2" xfId="42346"/>
    <cellStyle name="Separador de milhares 12 2 5 3 8" xfId="27522"/>
    <cellStyle name="Separador de milhares 12 2 5 3 8 2" xfId="32464"/>
    <cellStyle name="Separador de milhares 12 2 5 3 9" xfId="29169"/>
    <cellStyle name="Separador de milhares 12 2 5 4" xfId="1134"/>
    <cellStyle name="Separador de milhares 12 2 5 4 2" xfId="2818"/>
    <cellStyle name="Separador de milhares 12 2 5 4 2 2" xfId="6112"/>
    <cellStyle name="Separador de milhares 12 2 5 4 2 2 2" xfId="22582"/>
    <cellStyle name="Separador de milhares 12 2 5 4 2 2 2 2" xfId="53877"/>
    <cellStyle name="Separador de milhares 12 2 5 4 2 2 3" xfId="15994"/>
    <cellStyle name="Separador de milhares 12 2 5 4 2 2 3 2" xfId="47289"/>
    <cellStyle name="Separador de milhares 12 2 5 4 2 2 4" xfId="37407"/>
    <cellStyle name="Separador de milhares 12 2 5 4 2 3" xfId="9406"/>
    <cellStyle name="Separador de milhares 12 2 5 4 2 3 2" xfId="25876"/>
    <cellStyle name="Separador de milhares 12 2 5 4 2 3 2 2" xfId="57171"/>
    <cellStyle name="Separador de milhares 12 2 5 4 2 3 3" xfId="40701"/>
    <cellStyle name="Separador de milhares 12 2 5 4 2 4" xfId="19288"/>
    <cellStyle name="Separador de milhares 12 2 5 4 2 4 2" xfId="50583"/>
    <cellStyle name="Separador de milhares 12 2 5 4 2 5" xfId="12700"/>
    <cellStyle name="Separador de milhares 12 2 5 4 2 5 2" xfId="43995"/>
    <cellStyle name="Separador de milhares 12 2 5 4 2 6" xfId="34113"/>
    <cellStyle name="Separador de milhares 12 2 5 4 2 7" xfId="30818"/>
    <cellStyle name="Separador de milhares 12 2 5 4 3" xfId="4465"/>
    <cellStyle name="Separador de milhares 12 2 5 4 3 2" xfId="20935"/>
    <cellStyle name="Separador de milhares 12 2 5 4 3 2 2" xfId="52230"/>
    <cellStyle name="Separador de milhares 12 2 5 4 3 3" xfId="14347"/>
    <cellStyle name="Separador de milhares 12 2 5 4 3 3 2" xfId="45642"/>
    <cellStyle name="Separador de milhares 12 2 5 4 3 4" xfId="35760"/>
    <cellStyle name="Separador de milhares 12 2 5 4 4" xfId="7759"/>
    <cellStyle name="Separador de milhares 12 2 5 4 4 2" xfId="24229"/>
    <cellStyle name="Separador de milhares 12 2 5 4 4 2 2" xfId="55524"/>
    <cellStyle name="Separador de milhares 12 2 5 4 4 3" xfId="39054"/>
    <cellStyle name="Separador de milhares 12 2 5 4 5" xfId="17641"/>
    <cellStyle name="Separador de milhares 12 2 5 4 5 2" xfId="48936"/>
    <cellStyle name="Separador de milhares 12 2 5 4 6" xfId="11053"/>
    <cellStyle name="Separador de milhares 12 2 5 4 6 2" xfId="42348"/>
    <cellStyle name="Separador de milhares 12 2 5 4 7" xfId="27524"/>
    <cellStyle name="Separador de milhares 12 2 5 4 7 2" xfId="32466"/>
    <cellStyle name="Separador de milhares 12 2 5 4 8" xfId="29171"/>
    <cellStyle name="Separador de milhares 12 2 5 5" xfId="1135"/>
    <cellStyle name="Separador de milhares 12 2 5 5 2" xfId="2819"/>
    <cellStyle name="Separador de milhares 12 2 5 5 2 2" xfId="6113"/>
    <cellStyle name="Separador de milhares 12 2 5 5 2 2 2" xfId="22583"/>
    <cellStyle name="Separador de milhares 12 2 5 5 2 2 2 2" xfId="53878"/>
    <cellStyle name="Separador de milhares 12 2 5 5 2 2 3" xfId="15995"/>
    <cellStyle name="Separador de milhares 12 2 5 5 2 2 3 2" xfId="47290"/>
    <cellStyle name="Separador de milhares 12 2 5 5 2 2 4" xfId="37408"/>
    <cellStyle name="Separador de milhares 12 2 5 5 2 3" xfId="9407"/>
    <cellStyle name="Separador de milhares 12 2 5 5 2 3 2" xfId="25877"/>
    <cellStyle name="Separador de milhares 12 2 5 5 2 3 2 2" xfId="57172"/>
    <cellStyle name="Separador de milhares 12 2 5 5 2 3 3" xfId="40702"/>
    <cellStyle name="Separador de milhares 12 2 5 5 2 4" xfId="19289"/>
    <cellStyle name="Separador de milhares 12 2 5 5 2 4 2" xfId="50584"/>
    <cellStyle name="Separador de milhares 12 2 5 5 2 5" xfId="12701"/>
    <cellStyle name="Separador de milhares 12 2 5 5 2 5 2" xfId="43996"/>
    <cellStyle name="Separador de milhares 12 2 5 5 2 6" xfId="34114"/>
    <cellStyle name="Separador de milhares 12 2 5 5 2 7" xfId="30819"/>
    <cellStyle name="Separador de milhares 12 2 5 5 3" xfId="4466"/>
    <cellStyle name="Separador de milhares 12 2 5 5 3 2" xfId="20936"/>
    <cellStyle name="Separador de milhares 12 2 5 5 3 2 2" xfId="52231"/>
    <cellStyle name="Separador de milhares 12 2 5 5 3 3" xfId="14348"/>
    <cellStyle name="Separador de milhares 12 2 5 5 3 3 2" xfId="45643"/>
    <cellStyle name="Separador de milhares 12 2 5 5 3 4" xfId="35761"/>
    <cellStyle name="Separador de milhares 12 2 5 5 4" xfId="7760"/>
    <cellStyle name="Separador de milhares 12 2 5 5 4 2" xfId="24230"/>
    <cellStyle name="Separador de milhares 12 2 5 5 4 2 2" xfId="55525"/>
    <cellStyle name="Separador de milhares 12 2 5 5 4 3" xfId="39055"/>
    <cellStyle name="Separador de milhares 12 2 5 5 5" xfId="17642"/>
    <cellStyle name="Separador de milhares 12 2 5 5 5 2" xfId="48937"/>
    <cellStyle name="Separador de milhares 12 2 5 5 6" xfId="11054"/>
    <cellStyle name="Separador de milhares 12 2 5 5 6 2" xfId="42349"/>
    <cellStyle name="Separador de milhares 12 2 5 5 7" xfId="27525"/>
    <cellStyle name="Separador de milhares 12 2 5 5 7 2" xfId="32467"/>
    <cellStyle name="Separador de milhares 12 2 5 5 8" xfId="29172"/>
    <cellStyle name="Separador de milhares 12 2 5 6" xfId="2813"/>
    <cellStyle name="Separador de milhares 12 2 5 6 2" xfId="6107"/>
    <cellStyle name="Separador de milhares 12 2 5 6 2 2" xfId="22577"/>
    <cellStyle name="Separador de milhares 12 2 5 6 2 2 2" xfId="53872"/>
    <cellStyle name="Separador de milhares 12 2 5 6 2 3" xfId="15989"/>
    <cellStyle name="Separador de milhares 12 2 5 6 2 3 2" xfId="47284"/>
    <cellStyle name="Separador de milhares 12 2 5 6 2 4" xfId="37402"/>
    <cellStyle name="Separador de milhares 12 2 5 6 3" xfId="9401"/>
    <cellStyle name="Separador de milhares 12 2 5 6 3 2" xfId="25871"/>
    <cellStyle name="Separador de milhares 12 2 5 6 3 2 2" xfId="57166"/>
    <cellStyle name="Separador de milhares 12 2 5 6 3 3" xfId="40696"/>
    <cellStyle name="Separador de milhares 12 2 5 6 4" xfId="19283"/>
    <cellStyle name="Separador de milhares 12 2 5 6 4 2" xfId="50578"/>
    <cellStyle name="Separador de milhares 12 2 5 6 5" xfId="12695"/>
    <cellStyle name="Separador de milhares 12 2 5 6 5 2" xfId="43990"/>
    <cellStyle name="Separador de milhares 12 2 5 6 6" xfId="34108"/>
    <cellStyle name="Separador de milhares 12 2 5 6 7" xfId="30813"/>
    <cellStyle name="Separador de milhares 12 2 5 7" xfId="4460"/>
    <cellStyle name="Separador de milhares 12 2 5 7 2" xfId="20930"/>
    <cellStyle name="Separador de milhares 12 2 5 7 2 2" xfId="52225"/>
    <cellStyle name="Separador de milhares 12 2 5 7 3" xfId="14342"/>
    <cellStyle name="Separador de milhares 12 2 5 7 3 2" xfId="45637"/>
    <cellStyle name="Separador de milhares 12 2 5 7 4" xfId="35755"/>
    <cellStyle name="Separador de milhares 12 2 5 8" xfId="7754"/>
    <cellStyle name="Separador de milhares 12 2 5 8 2" xfId="24224"/>
    <cellStyle name="Separador de milhares 12 2 5 8 2 2" xfId="55519"/>
    <cellStyle name="Separador de milhares 12 2 5 8 3" xfId="39049"/>
    <cellStyle name="Separador de milhares 12 2 5 9" xfId="17636"/>
    <cellStyle name="Separador de milhares 12 2 5 9 2" xfId="48931"/>
    <cellStyle name="Separador de milhares 12 2 6" xfId="1136"/>
    <cellStyle name="Separador de milhares 12 2 6 10" xfId="11055"/>
    <cellStyle name="Separador de milhares 12 2 6 10 2" xfId="42350"/>
    <cellStyle name="Separador de milhares 12 2 6 11" xfId="27526"/>
    <cellStyle name="Separador de milhares 12 2 6 11 2" xfId="32468"/>
    <cellStyle name="Separador de milhares 12 2 6 12" xfId="29173"/>
    <cellStyle name="Separador de milhares 12 2 6 2" xfId="1137"/>
    <cellStyle name="Separador de milhares 12 2 6 2 2" xfId="1138"/>
    <cellStyle name="Separador de milhares 12 2 6 2 2 2" xfId="2822"/>
    <cellStyle name="Separador de milhares 12 2 6 2 2 2 2" xfId="6116"/>
    <cellStyle name="Separador de milhares 12 2 6 2 2 2 2 2" xfId="22586"/>
    <cellStyle name="Separador de milhares 12 2 6 2 2 2 2 2 2" xfId="53881"/>
    <cellStyle name="Separador de milhares 12 2 6 2 2 2 2 3" xfId="15998"/>
    <cellStyle name="Separador de milhares 12 2 6 2 2 2 2 3 2" xfId="47293"/>
    <cellStyle name="Separador de milhares 12 2 6 2 2 2 2 4" xfId="37411"/>
    <cellStyle name="Separador de milhares 12 2 6 2 2 2 3" xfId="9410"/>
    <cellStyle name="Separador de milhares 12 2 6 2 2 2 3 2" xfId="25880"/>
    <cellStyle name="Separador de milhares 12 2 6 2 2 2 3 2 2" xfId="57175"/>
    <cellStyle name="Separador de milhares 12 2 6 2 2 2 3 3" xfId="40705"/>
    <cellStyle name="Separador de milhares 12 2 6 2 2 2 4" xfId="19292"/>
    <cellStyle name="Separador de milhares 12 2 6 2 2 2 4 2" xfId="50587"/>
    <cellStyle name="Separador de milhares 12 2 6 2 2 2 5" xfId="12704"/>
    <cellStyle name="Separador de milhares 12 2 6 2 2 2 5 2" xfId="43999"/>
    <cellStyle name="Separador de milhares 12 2 6 2 2 2 6" xfId="34117"/>
    <cellStyle name="Separador de milhares 12 2 6 2 2 2 7" xfId="30822"/>
    <cellStyle name="Separador de milhares 12 2 6 2 2 3" xfId="4469"/>
    <cellStyle name="Separador de milhares 12 2 6 2 2 3 2" xfId="20939"/>
    <cellStyle name="Separador de milhares 12 2 6 2 2 3 2 2" xfId="52234"/>
    <cellStyle name="Separador de milhares 12 2 6 2 2 3 3" xfId="14351"/>
    <cellStyle name="Separador de milhares 12 2 6 2 2 3 3 2" xfId="45646"/>
    <cellStyle name="Separador de milhares 12 2 6 2 2 3 4" xfId="35764"/>
    <cellStyle name="Separador de milhares 12 2 6 2 2 4" xfId="7763"/>
    <cellStyle name="Separador de milhares 12 2 6 2 2 4 2" xfId="24233"/>
    <cellStyle name="Separador de milhares 12 2 6 2 2 4 2 2" xfId="55528"/>
    <cellStyle name="Separador de milhares 12 2 6 2 2 4 3" xfId="39058"/>
    <cellStyle name="Separador de milhares 12 2 6 2 2 5" xfId="17645"/>
    <cellStyle name="Separador de milhares 12 2 6 2 2 5 2" xfId="48940"/>
    <cellStyle name="Separador de milhares 12 2 6 2 2 6" xfId="11057"/>
    <cellStyle name="Separador de milhares 12 2 6 2 2 6 2" xfId="42352"/>
    <cellStyle name="Separador de milhares 12 2 6 2 2 7" xfId="27528"/>
    <cellStyle name="Separador de milhares 12 2 6 2 2 7 2" xfId="32470"/>
    <cellStyle name="Separador de milhares 12 2 6 2 2 8" xfId="29175"/>
    <cellStyle name="Separador de milhares 12 2 6 2 3" xfId="2821"/>
    <cellStyle name="Separador de milhares 12 2 6 2 3 2" xfId="6115"/>
    <cellStyle name="Separador de milhares 12 2 6 2 3 2 2" xfId="22585"/>
    <cellStyle name="Separador de milhares 12 2 6 2 3 2 2 2" xfId="53880"/>
    <cellStyle name="Separador de milhares 12 2 6 2 3 2 3" xfId="15997"/>
    <cellStyle name="Separador de milhares 12 2 6 2 3 2 3 2" xfId="47292"/>
    <cellStyle name="Separador de milhares 12 2 6 2 3 2 4" xfId="37410"/>
    <cellStyle name="Separador de milhares 12 2 6 2 3 3" xfId="9409"/>
    <cellStyle name="Separador de milhares 12 2 6 2 3 3 2" xfId="25879"/>
    <cellStyle name="Separador de milhares 12 2 6 2 3 3 2 2" xfId="57174"/>
    <cellStyle name="Separador de milhares 12 2 6 2 3 3 3" xfId="40704"/>
    <cellStyle name="Separador de milhares 12 2 6 2 3 4" xfId="19291"/>
    <cellStyle name="Separador de milhares 12 2 6 2 3 4 2" xfId="50586"/>
    <cellStyle name="Separador de milhares 12 2 6 2 3 5" xfId="12703"/>
    <cellStyle name="Separador de milhares 12 2 6 2 3 5 2" xfId="43998"/>
    <cellStyle name="Separador de milhares 12 2 6 2 3 6" xfId="34116"/>
    <cellStyle name="Separador de milhares 12 2 6 2 3 7" xfId="30821"/>
    <cellStyle name="Separador de milhares 12 2 6 2 4" xfId="4468"/>
    <cellStyle name="Separador de milhares 12 2 6 2 4 2" xfId="20938"/>
    <cellStyle name="Separador de milhares 12 2 6 2 4 2 2" xfId="52233"/>
    <cellStyle name="Separador de milhares 12 2 6 2 4 3" xfId="14350"/>
    <cellStyle name="Separador de milhares 12 2 6 2 4 3 2" xfId="45645"/>
    <cellStyle name="Separador de milhares 12 2 6 2 4 4" xfId="35763"/>
    <cellStyle name="Separador de milhares 12 2 6 2 5" xfId="7762"/>
    <cellStyle name="Separador de milhares 12 2 6 2 5 2" xfId="24232"/>
    <cellStyle name="Separador de milhares 12 2 6 2 5 2 2" xfId="55527"/>
    <cellStyle name="Separador de milhares 12 2 6 2 5 3" xfId="39057"/>
    <cellStyle name="Separador de milhares 12 2 6 2 6" xfId="17644"/>
    <cellStyle name="Separador de milhares 12 2 6 2 6 2" xfId="48939"/>
    <cellStyle name="Separador de milhares 12 2 6 2 7" xfId="11056"/>
    <cellStyle name="Separador de milhares 12 2 6 2 7 2" xfId="42351"/>
    <cellStyle name="Separador de milhares 12 2 6 2 8" xfId="27527"/>
    <cellStyle name="Separador de milhares 12 2 6 2 8 2" xfId="32469"/>
    <cellStyle name="Separador de milhares 12 2 6 2 9" xfId="29174"/>
    <cellStyle name="Separador de milhares 12 2 6 3" xfId="1139"/>
    <cellStyle name="Separador de milhares 12 2 6 3 2" xfId="1140"/>
    <cellStyle name="Separador de milhares 12 2 6 3 2 2" xfId="2824"/>
    <cellStyle name="Separador de milhares 12 2 6 3 2 2 2" xfId="6118"/>
    <cellStyle name="Separador de milhares 12 2 6 3 2 2 2 2" xfId="22588"/>
    <cellStyle name="Separador de milhares 12 2 6 3 2 2 2 2 2" xfId="53883"/>
    <cellStyle name="Separador de milhares 12 2 6 3 2 2 2 3" xfId="16000"/>
    <cellStyle name="Separador de milhares 12 2 6 3 2 2 2 3 2" xfId="47295"/>
    <cellStyle name="Separador de milhares 12 2 6 3 2 2 2 4" xfId="37413"/>
    <cellStyle name="Separador de milhares 12 2 6 3 2 2 3" xfId="9412"/>
    <cellStyle name="Separador de milhares 12 2 6 3 2 2 3 2" xfId="25882"/>
    <cellStyle name="Separador de milhares 12 2 6 3 2 2 3 2 2" xfId="57177"/>
    <cellStyle name="Separador de milhares 12 2 6 3 2 2 3 3" xfId="40707"/>
    <cellStyle name="Separador de milhares 12 2 6 3 2 2 4" xfId="19294"/>
    <cellStyle name="Separador de milhares 12 2 6 3 2 2 4 2" xfId="50589"/>
    <cellStyle name="Separador de milhares 12 2 6 3 2 2 5" xfId="12706"/>
    <cellStyle name="Separador de milhares 12 2 6 3 2 2 5 2" xfId="44001"/>
    <cellStyle name="Separador de milhares 12 2 6 3 2 2 6" xfId="34119"/>
    <cellStyle name="Separador de milhares 12 2 6 3 2 2 7" xfId="30824"/>
    <cellStyle name="Separador de milhares 12 2 6 3 2 3" xfId="4471"/>
    <cellStyle name="Separador de milhares 12 2 6 3 2 3 2" xfId="20941"/>
    <cellStyle name="Separador de milhares 12 2 6 3 2 3 2 2" xfId="52236"/>
    <cellStyle name="Separador de milhares 12 2 6 3 2 3 3" xfId="14353"/>
    <cellStyle name="Separador de milhares 12 2 6 3 2 3 3 2" xfId="45648"/>
    <cellStyle name="Separador de milhares 12 2 6 3 2 3 4" xfId="35766"/>
    <cellStyle name="Separador de milhares 12 2 6 3 2 4" xfId="7765"/>
    <cellStyle name="Separador de milhares 12 2 6 3 2 4 2" xfId="24235"/>
    <cellStyle name="Separador de milhares 12 2 6 3 2 4 2 2" xfId="55530"/>
    <cellStyle name="Separador de milhares 12 2 6 3 2 4 3" xfId="39060"/>
    <cellStyle name="Separador de milhares 12 2 6 3 2 5" xfId="17647"/>
    <cellStyle name="Separador de milhares 12 2 6 3 2 5 2" xfId="48942"/>
    <cellStyle name="Separador de milhares 12 2 6 3 2 6" xfId="11059"/>
    <cellStyle name="Separador de milhares 12 2 6 3 2 6 2" xfId="42354"/>
    <cellStyle name="Separador de milhares 12 2 6 3 2 7" xfId="27530"/>
    <cellStyle name="Separador de milhares 12 2 6 3 2 7 2" xfId="32472"/>
    <cellStyle name="Separador de milhares 12 2 6 3 2 8" xfId="29177"/>
    <cellStyle name="Separador de milhares 12 2 6 3 3" xfId="2823"/>
    <cellStyle name="Separador de milhares 12 2 6 3 3 2" xfId="6117"/>
    <cellStyle name="Separador de milhares 12 2 6 3 3 2 2" xfId="22587"/>
    <cellStyle name="Separador de milhares 12 2 6 3 3 2 2 2" xfId="53882"/>
    <cellStyle name="Separador de milhares 12 2 6 3 3 2 3" xfId="15999"/>
    <cellStyle name="Separador de milhares 12 2 6 3 3 2 3 2" xfId="47294"/>
    <cellStyle name="Separador de milhares 12 2 6 3 3 2 4" xfId="37412"/>
    <cellStyle name="Separador de milhares 12 2 6 3 3 3" xfId="9411"/>
    <cellStyle name="Separador de milhares 12 2 6 3 3 3 2" xfId="25881"/>
    <cellStyle name="Separador de milhares 12 2 6 3 3 3 2 2" xfId="57176"/>
    <cellStyle name="Separador de milhares 12 2 6 3 3 3 3" xfId="40706"/>
    <cellStyle name="Separador de milhares 12 2 6 3 3 4" xfId="19293"/>
    <cellStyle name="Separador de milhares 12 2 6 3 3 4 2" xfId="50588"/>
    <cellStyle name="Separador de milhares 12 2 6 3 3 5" xfId="12705"/>
    <cellStyle name="Separador de milhares 12 2 6 3 3 5 2" xfId="44000"/>
    <cellStyle name="Separador de milhares 12 2 6 3 3 6" xfId="34118"/>
    <cellStyle name="Separador de milhares 12 2 6 3 3 7" xfId="30823"/>
    <cellStyle name="Separador de milhares 12 2 6 3 4" xfId="4470"/>
    <cellStyle name="Separador de milhares 12 2 6 3 4 2" xfId="20940"/>
    <cellStyle name="Separador de milhares 12 2 6 3 4 2 2" xfId="52235"/>
    <cellStyle name="Separador de milhares 12 2 6 3 4 3" xfId="14352"/>
    <cellStyle name="Separador de milhares 12 2 6 3 4 3 2" xfId="45647"/>
    <cellStyle name="Separador de milhares 12 2 6 3 4 4" xfId="35765"/>
    <cellStyle name="Separador de milhares 12 2 6 3 5" xfId="7764"/>
    <cellStyle name="Separador de milhares 12 2 6 3 5 2" xfId="24234"/>
    <cellStyle name="Separador de milhares 12 2 6 3 5 2 2" xfId="55529"/>
    <cellStyle name="Separador de milhares 12 2 6 3 5 3" xfId="39059"/>
    <cellStyle name="Separador de milhares 12 2 6 3 6" xfId="17646"/>
    <cellStyle name="Separador de milhares 12 2 6 3 6 2" xfId="48941"/>
    <cellStyle name="Separador de milhares 12 2 6 3 7" xfId="11058"/>
    <cellStyle name="Separador de milhares 12 2 6 3 7 2" xfId="42353"/>
    <cellStyle name="Separador de milhares 12 2 6 3 8" xfId="27529"/>
    <cellStyle name="Separador de milhares 12 2 6 3 8 2" xfId="32471"/>
    <cellStyle name="Separador de milhares 12 2 6 3 9" xfId="29176"/>
    <cellStyle name="Separador de milhares 12 2 6 4" xfId="1141"/>
    <cellStyle name="Separador de milhares 12 2 6 4 2" xfId="2825"/>
    <cellStyle name="Separador de milhares 12 2 6 4 2 2" xfId="6119"/>
    <cellStyle name="Separador de milhares 12 2 6 4 2 2 2" xfId="22589"/>
    <cellStyle name="Separador de milhares 12 2 6 4 2 2 2 2" xfId="53884"/>
    <cellStyle name="Separador de milhares 12 2 6 4 2 2 3" xfId="16001"/>
    <cellStyle name="Separador de milhares 12 2 6 4 2 2 3 2" xfId="47296"/>
    <cellStyle name="Separador de milhares 12 2 6 4 2 2 4" xfId="37414"/>
    <cellStyle name="Separador de milhares 12 2 6 4 2 3" xfId="9413"/>
    <cellStyle name="Separador de milhares 12 2 6 4 2 3 2" xfId="25883"/>
    <cellStyle name="Separador de milhares 12 2 6 4 2 3 2 2" xfId="57178"/>
    <cellStyle name="Separador de milhares 12 2 6 4 2 3 3" xfId="40708"/>
    <cellStyle name="Separador de milhares 12 2 6 4 2 4" xfId="19295"/>
    <cellStyle name="Separador de milhares 12 2 6 4 2 4 2" xfId="50590"/>
    <cellStyle name="Separador de milhares 12 2 6 4 2 5" xfId="12707"/>
    <cellStyle name="Separador de milhares 12 2 6 4 2 5 2" xfId="44002"/>
    <cellStyle name="Separador de milhares 12 2 6 4 2 6" xfId="34120"/>
    <cellStyle name="Separador de milhares 12 2 6 4 2 7" xfId="30825"/>
    <cellStyle name="Separador de milhares 12 2 6 4 3" xfId="4472"/>
    <cellStyle name="Separador de milhares 12 2 6 4 3 2" xfId="20942"/>
    <cellStyle name="Separador de milhares 12 2 6 4 3 2 2" xfId="52237"/>
    <cellStyle name="Separador de milhares 12 2 6 4 3 3" xfId="14354"/>
    <cellStyle name="Separador de milhares 12 2 6 4 3 3 2" xfId="45649"/>
    <cellStyle name="Separador de milhares 12 2 6 4 3 4" xfId="35767"/>
    <cellStyle name="Separador de milhares 12 2 6 4 4" xfId="7766"/>
    <cellStyle name="Separador de milhares 12 2 6 4 4 2" xfId="24236"/>
    <cellStyle name="Separador de milhares 12 2 6 4 4 2 2" xfId="55531"/>
    <cellStyle name="Separador de milhares 12 2 6 4 4 3" xfId="39061"/>
    <cellStyle name="Separador de milhares 12 2 6 4 5" xfId="17648"/>
    <cellStyle name="Separador de milhares 12 2 6 4 5 2" xfId="48943"/>
    <cellStyle name="Separador de milhares 12 2 6 4 6" xfId="11060"/>
    <cellStyle name="Separador de milhares 12 2 6 4 6 2" xfId="42355"/>
    <cellStyle name="Separador de milhares 12 2 6 4 7" xfId="27531"/>
    <cellStyle name="Separador de milhares 12 2 6 4 7 2" xfId="32473"/>
    <cellStyle name="Separador de milhares 12 2 6 4 8" xfId="29178"/>
    <cellStyle name="Separador de milhares 12 2 6 5" xfId="1142"/>
    <cellStyle name="Separador de milhares 12 2 6 5 2" xfId="2826"/>
    <cellStyle name="Separador de milhares 12 2 6 5 2 2" xfId="6120"/>
    <cellStyle name="Separador de milhares 12 2 6 5 2 2 2" xfId="22590"/>
    <cellStyle name="Separador de milhares 12 2 6 5 2 2 2 2" xfId="53885"/>
    <cellStyle name="Separador de milhares 12 2 6 5 2 2 3" xfId="16002"/>
    <cellStyle name="Separador de milhares 12 2 6 5 2 2 3 2" xfId="47297"/>
    <cellStyle name="Separador de milhares 12 2 6 5 2 2 4" xfId="37415"/>
    <cellStyle name="Separador de milhares 12 2 6 5 2 3" xfId="9414"/>
    <cellStyle name="Separador de milhares 12 2 6 5 2 3 2" xfId="25884"/>
    <cellStyle name="Separador de milhares 12 2 6 5 2 3 2 2" xfId="57179"/>
    <cellStyle name="Separador de milhares 12 2 6 5 2 3 3" xfId="40709"/>
    <cellStyle name="Separador de milhares 12 2 6 5 2 4" xfId="19296"/>
    <cellStyle name="Separador de milhares 12 2 6 5 2 4 2" xfId="50591"/>
    <cellStyle name="Separador de milhares 12 2 6 5 2 5" xfId="12708"/>
    <cellStyle name="Separador de milhares 12 2 6 5 2 5 2" xfId="44003"/>
    <cellStyle name="Separador de milhares 12 2 6 5 2 6" xfId="34121"/>
    <cellStyle name="Separador de milhares 12 2 6 5 2 7" xfId="30826"/>
    <cellStyle name="Separador de milhares 12 2 6 5 3" xfId="4473"/>
    <cellStyle name="Separador de milhares 12 2 6 5 3 2" xfId="20943"/>
    <cellStyle name="Separador de milhares 12 2 6 5 3 2 2" xfId="52238"/>
    <cellStyle name="Separador de milhares 12 2 6 5 3 3" xfId="14355"/>
    <cellStyle name="Separador de milhares 12 2 6 5 3 3 2" xfId="45650"/>
    <cellStyle name="Separador de milhares 12 2 6 5 3 4" xfId="35768"/>
    <cellStyle name="Separador de milhares 12 2 6 5 4" xfId="7767"/>
    <cellStyle name="Separador de milhares 12 2 6 5 4 2" xfId="24237"/>
    <cellStyle name="Separador de milhares 12 2 6 5 4 2 2" xfId="55532"/>
    <cellStyle name="Separador de milhares 12 2 6 5 4 3" xfId="39062"/>
    <cellStyle name="Separador de milhares 12 2 6 5 5" xfId="17649"/>
    <cellStyle name="Separador de milhares 12 2 6 5 5 2" xfId="48944"/>
    <cellStyle name="Separador de milhares 12 2 6 5 6" xfId="11061"/>
    <cellStyle name="Separador de milhares 12 2 6 5 6 2" xfId="42356"/>
    <cellStyle name="Separador de milhares 12 2 6 5 7" xfId="27532"/>
    <cellStyle name="Separador de milhares 12 2 6 5 7 2" xfId="32474"/>
    <cellStyle name="Separador de milhares 12 2 6 5 8" xfId="29179"/>
    <cellStyle name="Separador de milhares 12 2 6 6" xfId="2820"/>
    <cellStyle name="Separador de milhares 12 2 6 6 2" xfId="6114"/>
    <cellStyle name="Separador de milhares 12 2 6 6 2 2" xfId="22584"/>
    <cellStyle name="Separador de milhares 12 2 6 6 2 2 2" xfId="53879"/>
    <cellStyle name="Separador de milhares 12 2 6 6 2 3" xfId="15996"/>
    <cellStyle name="Separador de milhares 12 2 6 6 2 3 2" xfId="47291"/>
    <cellStyle name="Separador de milhares 12 2 6 6 2 4" xfId="37409"/>
    <cellStyle name="Separador de milhares 12 2 6 6 3" xfId="9408"/>
    <cellStyle name="Separador de milhares 12 2 6 6 3 2" xfId="25878"/>
    <cellStyle name="Separador de milhares 12 2 6 6 3 2 2" xfId="57173"/>
    <cellStyle name="Separador de milhares 12 2 6 6 3 3" xfId="40703"/>
    <cellStyle name="Separador de milhares 12 2 6 6 4" xfId="19290"/>
    <cellStyle name="Separador de milhares 12 2 6 6 4 2" xfId="50585"/>
    <cellStyle name="Separador de milhares 12 2 6 6 5" xfId="12702"/>
    <cellStyle name="Separador de milhares 12 2 6 6 5 2" xfId="43997"/>
    <cellStyle name="Separador de milhares 12 2 6 6 6" xfId="34115"/>
    <cellStyle name="Separador de milhares 12 2 6 6 7" xfId="30820"/>
    <cellStyle name="Separador de milhares 12 2 6 7" xfId="4467"/>
    <cellStyle name="Separador de milhares 12 2 6 7 2" xfId="20937"/>
    <cellStyle name="Separador de milhares 12 2 6 7 2 2" xfId="52232"/>
    <cellStyle name="Separador de milhares 12 2 6 7 3" xfId="14349"/>
    <cellStyle name="Separador de milhares 12 2 6 7 3 2" xfId="45644"/>
    <cellStyle name="Separador de milhares 12 2 6 7 4" xfId="35762"/>
    <cellStyle name="Separador de milhares 12 2 6 8" xfId="7761"/>
    <cellStyle name="Separador de milhares 12 2 6 8 2" xfId="24231"/>
    <cellStyle name="Separador de milhares 12 2 6 8 2 2" xfId="55526"/>
    <cellStyle name="Separador de milhares 12 2 6 8 3" xfId="39056"/>
    <cellStyle name="Separador de milhares 12 2 6 9" xfId="17643"/>
    <cellStyle name="Separador de milhares 12 2 6 9 2" xfId="48938"/>
    <cellStyle name="Separador de milhares 12 2 7" xfId="1143"/>
    <cellStyle name="Separador de milhares 12 2 7 10" xfId="27533"/>
    <cellStyle name="Separador de milhares 12 2 7 10 2" xfId="32475"/>
    <cellStyle name="Separador de milhares 12 2 7 11" xfId="29180"/>
    <cellStyle name="Separador de milhares 12 2 7 2" xfId="1144"/>
    <cellStyle name="Separador de milhares 12 2 7 2 2" xfId="1145"/>
    <cellStyle name="Separador de milhares 12 2 7 2 2 2" xfId="2829"/>
    <cellStyle name="Separador de milhares 12 2 7 2 2 2 2" xfId="6123"/>
    <cellStyle name="Separador de milhares 12 2 7 2 2 2 2 2" xfId="22593"/>
    <cellStyle name="Separador de milhares 12 2 7 2 2 2 2 2 2" xfId="53888"/>
    <cellStyle name="Separador de milhares 12 2 7 2 2 2 2 3" xfId="16005"/>
    <cellStyle name="Separador de milhares 12 2 7 2 2 2 2 3 2" xfId="47300"/>
    <cellStyle name="Separador de milhares 12 2 7 2 2 2 2 4" xfId="37418"/>
    <cellStyle name="Separador de milhares 12 2 7 2 2 2 3" xfId="9417"/>
    <cellStyle name="Separador de milhares 12 2 7 2 2 2 3 2" xfId="25887"/>
    <cellStyle name="Separador de milhares 12 2 7 2 2 2 3 2 2" xfId="57182"/>
    <cellStyle name="Separador de milhares 12 2 7 2 2 2 3 3" xfId="40712"/>
    <cellStyle name="Separador de milhares 12 2 7 2 2 2 4" xfId="19299"/>
    <cellStyle name="Separador de milhares 12 2 7 2 2 2 4 2" xfId="50594"/>
    <cellStyle name="Separador de milhares 12 2 7 2 2 2 5" xfId="12711"/>
    <cellStyle name="Separador de milhares 12 2 7 2 2 2 5 2" xfId="44006"/>
    <cellStyle name="Separador de milhares 12 2 7 2 2 2 6" xfId="34124"/>
    <cellStyle name="Separador de milhares 12 2 7 2 2 2 7" xfId="30829"/>
    <cellStyle name="Separador de milhares 12 2 7 2 2 3" xfId="4476"/>
    <cellStyle name="Separador de milhares 12 2 7 2 2 3 2" xfId="20946"/>
    <cellStyle name="Separador de milhares 12 2 7 2 2 3 2 2" xfId="52241"/>
    <cellStyle name="Separador de milhares 12 2 7 2 2 3 3" xfId="14358"/>
    <cellStyle name="Separador de milhares 12 2 7 2 2 3 3 2" xfId="45653"/>
    <cellStyle name="Separador de milhares 12 2 7 2 2 3 4" xfId="35771"/>
    <cellStyle name="Separador de milhares 12 2 7 2 2 4" xfId="7770"/>
    <cellStyle name="Separador de milhares 12 2 7 2 2 4 2" xfId="24240"/>
    <cellStyle name="Separador de milhares 12 2 7 2 2 4 2 2" xfId="55535"/>
    <cellStyle name="Separador de milhares 12 2 7 2 2 4 3" xfId="39065"/>
    <cellStyle name="Separador de milhares 12 2 7 2 2 5" xfId="17652"/>
    <cellStyle name="Separador de milhares 12 2 7 2 2 5 2" xfId="48947"/>
    <cellStyle name="Separador de milhares 12 2 7 2 2 6" xfId="11064"/>
    <cellStyle name="Separador de milhares 12 2 7 2 2 6 2" xfId="42359"/>
    <cellStyle name="Separador de milhares 12 2 7 2 2 7" xfId="27535"/>
    <cellStyle name="Separador de milhares 12 2 7 2 2 7 2" xfId="32477"/>
    <cellStyle name="Separador de milhares 12 2 7 2 2 8" xfId="29182"/>
    <cellStyle name="Separador de milhares 12 2 7 2 3" xfId="2828"/>
    <cellStyle name="Separador de milhares 12 2 7 2 3 2" xfId="6122"/>
    <cellStyle name="Separador de milhares 12 2 7 2 3 2 2" xfId="22592"/>
    <cellStyle name="Separador de milhares 12 2 7 2 3 2 2 2" xfId="53887"/>
    <cellStyle name="Separador de milhares 12 2 7 2 3 2 3" xfId="16004"/>
    <cellStyle name="Separador de milhares 12 2 7 2 3 2 3 2" xfId="47299"/>
    <cellStyle name="Separador de milhares 12 2 7 2 3 2 4" xfId="37417"/>
    <cellStyle name="Separador de milhares 12 2 7 2 3 3" xfId="9416"/>
    <cellStyle name="Separador de milhares 12 2 7 2 3 3 2" xfId="25886"/>
    <cellStyle name="Separador de milhares 12 2 7 2 3 3 2 2" xfId="57181"/>
    <cellStyle name="Separador de milhares 12 2 7 2 3 3 3" xfId="40711"/>
    <cellStyle name="Separador de milhares 12 2 7 2 3 4" xfId="19298"/>
    <cellStyle name="Separador de milhares 12 2 7 2 3 4 2" xfId="50593"/>
    <cellStyle name="Separador de milhares 12 2 7 2 3 5" xfId="12710"/>
    <cellStyle name="Separador de milhares 12 2 7 2 3 5 2" xfId="44005"/>
    <cellStyle name="Separador de milhares 12 2 7 2 3 6" xfId="34123"/>
    <cellStyle name="Separador de milhares 12 2 7 2 3 7" xfId="30828"/>
    <cellStyle name="Separador de milhares 12 2 7 2 4" xfId="4475"/>
    <cellStyle name="Separador de milhares 12 2 7 2 4 2" xfId="20945"/>
    <cellStyle name="Separador de milhares 12 2 7 2 4 2 2" xfId="52240"/>
    <cellStyle name="Separador de milhares 12 2 7 2 4 3" xfId="14357"/>
    <cellStyle name="Separador de milhares 12 2 7 2 4 3 2" xfId="45652"/>
    <cellStyle name="Separador de milhares 12 2 7 2 4 4" xfId="35770"/>
    <cellStyle name="Separador de milhares 12 2 7 2 5" xfId="7769"/>
    <cellStyle name="Separador de milhares 12 2 7 2 5 2" xfId="24239"/>
    <cellStyle name="Separador de milhares 12 2 7 2 5 2 2" xfId="55534"/>
    <cellStyle name="Separador de milhares 12 2 7 2 5 3" xfId="39064"/>
    <cellStyle name="Separador de milhares 12 2 7 2 6" xfId="17651"/>
    <cellStyle name="Separador de milhares 12 2 7 2 6 2" xfId="48946"/>
    <cellStyle name="Separador de milhares 12 2 7 2 7" xfId="11063"/>
    <cellStyle name="Separador de milhares 12 2 7 2 7 2" xfId="42358"/>
    <cellStyle name="Separador de milhares 12 2 7 2 8" xfId="27534"/>
    <cellStyle name="Separador de milhares 12 2 7 2 8 2" xfId="32476"/>
    <cellStyle name="Separador de milhares 12 2 7 2 9" xfId="29181"/>
    <cellStyle name="Separador de milhares 12 2 7 3" xfId="1146"/>
    <cellStyle name="Separador de milhares 12 2 7 3 2" xfId="1147"/>
    <cellStyle name="Separador de milhares 12 2 7 3 2 2" xfId="2831"/>
    <cellStyle name="Separador de milhares 12 2 7 3 2 2 2" xfId="6125"/>
    <cellStyle name="Separador de milhares 12 2 7 3 2 2 2 2" xfId="22595"/>
    <cellStyle name="Separador de milhares 12 2 7 3 2 2 2 2 2" xfId="53890"/>
    <cellStyle name="Separador de milhares 12 2 7 3 2 2 2 3" xfId="16007"/>
    <cellStyle name="Separador de milhares 12 2 7 3 2 2 2 3 2" xfId="47302"/>
    <cellStyle name="Separador de milhares 12 2 7 3 2 2 2 4" xfId="37420"/>
    <cellStyle name="Separador de milhares 12 2 7 3 2 2 3" xfId="9419"/>
    <cellStyle name="Separador de milhares 12 2 7 3 2 2 3 2" xfId="25889"/>
    <cellStyle name="Separador de milhares 12 2 7 3 2 2 3 2 2" xfId="57184"/>
    <cellStyle name="Separador de milhares 12 2 7 3 2 2 3 3" xfId="40714"/>
    <cellStyle name="Separador de milhares 12 2 7 3 2 2 4" xfId="19301"/>
    <cellStyle name="Separador de milhares 12 2 7 3 2 2 4 2" xfId="50596"/>
    <cellStyle name="Separador de milhares 12 2 7 3 2 2 5" xfId="12713"/>
    <cellStyle name="Separador de milhares 12 2 7 3 2 2 5 2" xfId="44008"/>
    <cellStyle name="Separador de milhares 12 2 7 3 2 2 6" xfId="34126"/>
    <cellStyle name="Separador de milhares 12 2 7 3 2 2 7" xfId="30831"/>
    <cellStyle name="Separador de milhares 12 2 7 3 2 3" xfId="4478"/>
    <cellStyle name="Separador de milhares 12 2 7 3 2 3 2" xfId="20948"/>
    <cellStyle name="Separador de milhares 12 2 7 3 2 3 2 2" xfId="52243"/>
    <cellStyle name="Separador de milhares 12 2 7 3 2 3 3" xfId="14360"/>
    <cellStyle name="Separador de milhares 12 2 7 3 2 3 3 2" xfId="45655"/>
    <cellStyle name="Separador de milhares 12 2 7 3 2 3 4" xfId="35773"/>
    <cellStyle name="Separador de milhares 12 2 7 3 2 4" xfId="7772"/>
    <cellStyle name="Separador de milhares 12 2 7 3 2 4 2" xfId="24242"/>
    <cellStyle name="Separador de milhares 12 2 7 3 2 4 2 2" xfId="55537"/>
    <cellStyle name="Separador de milhares 12 2 7 3 2 4 3" xfId="39067"/>
    <cellStyle name="Separador de milhares 12 2 7 3 2 5" xfId="17654"/>
    <cellStyle name="Separador de milhares 12 2 7 3 2 5 2" xfId="48949"/>
    <cellStyle name="Separador de milhares 12 2 7 3 2 6" xfId="11066"/>
    <cellStyle name="Separador de milhares 12 2 7 3 2 6 2" xfId="42361"/>
    <cellStyle name="Separador de milhares 12 2 7 3 2 7" xfId="27537"/>
    <cellStyle name="Separador de milhares 12 2 7 3 2 7 2" xfId="32479"/>
    <cellStyle name="Separador de milhares 12 2 7 3 2 8" xfId="29184"/>
    <cellStyle name="Separador de milhares 12 2 7 3 3" xfId="2830"/>
    <cellStyle name="Separador de milhares 12 2 7 3 3 2" xfId="6124"/>
    <cellStyle name="Separador de milhares 12 2 7 3 3 2 2" xfId="22594"/>
    <cellStyle name="Separador de milhares 12 2 7 3 3 2 2 2" xfId="53889"/>
    <cellStyle name="Separador de milhares 12 2 7 3 3 2 3" xfId="16006"/>
    <cellStyle name="Separador de milhares 12 2 7 3 3 2 3 2" xfId="47301"/>
    <cellStyle name="Separador de milhares 12 2 7 3 3 2 4" xfId="37419"/>
    <cellStyle name="Separador de milhares 12 2 7 3 3 3" xfId="9418"/>
    <cellStyle name="Separador de milhares 12 2 7 3 3 3 2" xfId="25888"/>
    <cellStyle name="Separador de milhares 12 2 7 3 3 3 2 2" xfId="57183"/>
    <cellStyle name="Separador de milhares 12 2 7 3 3 3 3" xfId="40713"/>
    <cellStyle name="Separador de milhares 12 2 7 3 3 4" xfId="19300"/>
    <cellStyle name="Separador de milhares 12 2 7 3 3 4 2" xfId="50595"/>
    <cellStyle name="Separador de milhares 12 2 7 3 3 5" xfId="12712"/>
    <cellStyle name="Separador de milhares 12 2 7 3 3 5 2" xfId="44007"/>
    <cellStyle name="Separador de milhares 12 2 7 3 3 6" xfId="34125"/>
    <cellStyle name="Separador de milhares 12 2 7 3 3 7" xfId="30830"/>
    <cellStyle name="Separador de milhares 12 2 7 3 4" xfId="4477"/>
    <cellStyle name="Separador de milhares 12 2 7 3 4 2" xfId="20947"/>
    <cellStyle name="Separador de milhares 12 2 7 3 4 2 2" xfId="52242"/>
    <cellStyle name="Separador de milhares 12 2 7 3 4 3" xfId="14359"/>
    <cellStyle name="Separador de milhares 12 2 7 3 4 3 2" xfId="45654"/>
    <cellStyle name="Separador de milhares 12 2 7 3 4 4" xfId="35772"/>
    <cellStyle name="Separador de milhares 12 2 7 3 5" xfId="7771"/>
    <cellStyle name="Separador de milhares 12 2 7 3 5 2" xfId="24241"/>
    <cellStyle name="Separador de milhares 12 2 7 3 5 2 2" xfId="55536"/>
    <cellStyle name="Separador de milhares 12 2 7 3 5 3" xfId="39066"/>
    <cellStyle name="Separador de milhares 12 2 7 3 6" xfId="17653"/>
    <cellStyle name="Separador de milhares 12 2 7 3 6 2" xfId="48948"/>
    <cellStyle name="Separador de milhares 12 2 7 3 7" xfId="11065"/>
    <cellStyle name="Separador de milhares 12 2 7 3 7 2" xfId="42360"/>
    <cellStyle name="Separador de milhares 12 2 7 3 8" xfId="27536"/>
    <cellStyle name="Separador de milhares 12 2 7 3 8 2" xfId="32478"/>
    <cellStyle name="Separador de milhares 12 2 7 3 9" xfId="29183"/>
    <cellStyle name="Separador de milhares 12 2 7 4" xfId="1148"/>
    <cellStyle name="Separador de milhares 12 2 7 4 2" xfId="2832"/>
    <cellStyle name="Separador de milhares 12 2 7 4 2 2" xfId="6126"/>
    <cellStyle name="Separador de milhares 12 2 7 4 2 2 2" xfId="22596"/>
    <cellStyle name="Separador de milhares 12 2 7 4 2 2 2 2" xfId="53891"/>
    <cellStyle name="Separador de milhares 12 2 7 4 2 2 3" xfId="16008"/>
    <cellStyle name="Separador de milhares 12 2 7 4 2 2 3 2" xfId="47303"/>
    <cellStyle name="Separador de milhares 12 2 7 4 2 2 4" xfId="37421"/>
    <cellStyle name="Separador de milhares 12 2 7 4 2 3" xfId="9420"/>
    <cellStyle name="Separador de milhares 12 2 7 4 2 3 2" xfId="25890"/>
    <cellStyle name="Separador de milhares 12 2 7 4 2 3 2 2" xfId="57185"/>
    <cellStyle name="Separador de milhares 12 2 7 4 2 3 3" xfId="40715"/>
    <cellStyle name="Separador de milhares 12 2 7 4 2 4" xfId="19302"/>
    <cellStyle name="Separador de milhares 12 2 7 4 2 4 2" xfId="50597"/>
    <cellStyle name="Separador de milhares 12 2 7 4 2 5" xfId="12714"/>
    <cellStyle name="Separador de milhares 12 2 7 4 2 5 2" xfId="44009"/>
    <cellStyle name="Separador de milhares 12 2 7 4 2 6" xfId="34127"/>
    <cellStyle name="Separador de milhares 12 2 7 4 2 7" xfId="30832"/>
    <cellStyle name="Separador de milhares 12 2 7 4 3" xfId="4479"/>
    <cellStyle name="Separador de milhares 12 2 7 4 3 2" xfId="20949"/>
    <cellStyle name="Separador de milhares 12 2 7 4 3 2 2" xfId="52244"/>
    <cellStyle name="Separador de milhares 12 2 7 4 3 3" xfId="14361"/>
    <cellStyle name="Separador de milhares 12 2 7 4 3 3 2" xfId="45656"/>
    <cellStyle name="Separador de milhares 12 2 7 4 3 4" xfId="35774"/>
    <cellStyle name="Separador de milhares 12 2 7 4 4" xfId="7773"/>
    <cellStyle name="Separador de milhares 12 2 7 4 4 2" xfId="24243"/>
    <cellStyle name="Separador de milhares 12 2 7 4 4 2 2" xfId="55538"/>
    <cellStyle name="Separador de milhares 12 2 7 4 4 3" xfId="39068"/>
    <cellStyle name="Separador de milhares 12 2 7 4 5" xfId="17655"/>
    <cellStyle name="Separador de milhares 12 2 7 4 5 2" xfId="48950"/>
    <cellStyle name="Separador de milhares 12 2 7 4 6" xfId="11067"/>
    <cellStyle name="Separador de milhares 12 2 7 4 6 2" xfId="42362"/>
    <cellStyle name="Separador de milhares 12 2 7 4 7" xfId="27538"/>
    <cellStyle name="Separador de milhares 12 2 7 4 7 2" xfId="32480"/>
    <cellStyle name="Separador de milhares 12 2 7 4 8" xfId="29185"/>
    <cellStyle name="Separador de milhares 12 2 7 5" xfId="2827"/>
    <cellStyle name="Separador de milhares 12 2 7 5 2" xfId="6121"/>
    <cellStyle name="Separador de milhares 12 2 7 5 2 2" xfId="22591"/>
    <cellStyle name="Separador de milhares 12 2 7 5 2 2 2" xfId="53886"/>
    <cellStyle name="Separador de milhares 12 2 7 5 2 3" xfId="16003"/>
    <cellStyle name="Separador de milhares 12 2 7 5 2 3 2" xfId="47298"/>
    <cellStyle name="Separador de milhares 12 2 7 5 2 4" xfId="37416"/>
    <cellStyle name="Separador de milhares 12 2 7 5 3" xfId="9415"/>
    <cellStyle name="Separador de milhares 12 2 7 5 3 2" xfId="25885"/>
    <cellStyle name="Separador de milhares 12 2 7 5 3 2 2" xfId="57180"/>
    <cellStyle name="Separador de milhares 12 2 7 5 3 3" xfId="40710"/>
    <cellStyle name="Separador de milhares 12 2 7 5 4" xfId="19297"/>
    <cellStyle name="Separador de milhares 12 2 7 5 4 2" xfId="50592"/>
    <cellStyle name="Separador de milhares 12 2 7 5 5" xfId="12709"/>
    <cellStyle name="Separador de milhares 12 2 7 5 5 2" xfId="44004"/>
    <cellStyle name="Separador de milhares 12 2 7 5 6" xfId="34122"/>
    <cellStyle name="Separador de milhares 12 2 7 5 7" xfId="30827"/>
    <cellStyle name="Separador de milhares 12 2 7 6" xfId="4474"/>
    <cellStyle name="Separador de milhares 12 2 7 6 2" xfId="20944"/>
    <cellStyle name="Separador de milhares 12 2 7 6 2 2" xfId="52239"/>
    <cellStyle name="Separador de milhares 12 2 7 6 3" xfId="14356"/>
    <cellStyle name="Separador de milhares 12 2 7 6 3 2" xfId="45651"/>
    <cellStyle name="Separador de milhares 12 2 7 6 4" xfId="35769"/>
    <cellStyle name="Separador de milhares 12 2 7 7" xfId="7768"/>
    <cellStyle name="Separador de milhares 12 2 7 7 2" xfId="24238"/>
    <cellStyle name="Separador de milhares 12 2 7 7 2 2" xfId="55533"/>
    <cellStyle name="Separador de milhares 12 2 7 7 3" xfId="39063"/>
    <cellStyle name="Separador de milhares 12 2 7 8" xfId="17650"/>
    <cellStyle name="Separador de milhares 12 2 7 8 2" xfId="48945"/>
    <cellStyle name="Separador de milhares 12 2 7 9" xfId="11062"/>
    <cellStyle name="Separador de milhares 12 2 7 9 2" xfId="42357"/>
    <cellStyle name="Separador de milhares 12 2 8" xfId="1149"/>
    <cellStyle name="Separador de milhares 12 2 8 10" xfId="1150"/>
    <cellStyle name="Separador de milhares 12 2 8 10 2" xfId="2834"/>
    <cellStyle name="Separador de milhares 12 2 8 10 2 2" xfId="6128"/>
    <cellStyle name="Separador de milhares 12 2 8 10 2 2 2" xfId="22598"/>
    <cellStyle name="Separador de milhares 12 2 8 10 2 2 2 2" xfId="53893"/>
    <cellStyle name="Separador de milhares 12 2 8 10 2 2 3" xfId="16010"/>
    <cellStyle name="Separador de milhares 12 2 8 10 2 2 3 2" xfId="47305"/>
    <cellStyle name="Separador de milhares 12 2 8 10 2 2 4" xfId="37423"/>
    <cellStyle name="Separador de milhares 12 2 8 10 2 3" xfId="9422"/>
    <cellStyle name="Separador de milhares 12 2 8 10 2 3 2" xfId="25892"/>
    <cellStyle name="Separador de milhares 12 2 8 10 2 3 2 2" xfId="57187"/>
    <cellStyle name="Separador de milhares 12 2 8 10 2 3 3" xfId="40717"/>
    <cellStyle name="Separador de milhares 12 2 8 10 2 4" xfId="19304"/>
    <cellStyle name="Separador de milhares 12 2 8 10 2 4 2" xfId="50599"/>
    <cellStyle name="Separador de milhares 12 2 8 10 2 5" xfId="12716"/>
    <cellStyle name="Separador de milhares 12 2 8 10 2 5 2" xfId="44011"/>
    <cellStyle name="Separador de milhares 12 2 8 10 2 6" xfId="34129"/>
    <cellStyle name="Separador de milhares 12 2 8 10 2 7" xfId="30834"/>
    <cellStyle name="Separador de milhares 12 2 8 10 3" xfId="4481"/>
    <cellStyle name="Separador de milhares 12 2 8 10 3 2" xfId="20951"/>
    <cellStyle name="Separador de milhares 12 2 8 10 3 2 2" xfId="52246"/>
    <cellStyle name="Separador de milhares 12 2 8 10 3 3" xfId="14363"/>
    <cellStyle name="Separador de milhares 12 2 8 10 3 3 2" xfId="45658"/>
    <cellStyle name="Separador de milhares 12 2 8 10 3 4" xfId="35776"/>
    <cellStyle name="Separador de milhares 12 2 8 10 4" xfId="7775"/>
    <cellStyle name="Separador de milhares 12 2 8 10 4 2" xfId="24245"/>
    <cellStyle name="Separador de milhares 12 2 8 10 4 2 2" xfId="55540"/>
    <cellStyle name="Separador de milhares 12 2 8 10 4 3" xfId="39070"/>
    <cellStyle name="Separador de milhares 12 2 8 10 5" xfId="17657"/>
    <cellStyle name="Separador de milhares 12 2 8 10 5 2" xfId="48952"/>
    <cellStyle name="Separador de milhares 12 2 8 10 6" xfId="11069"/>
    <cellStyle name="Separador de milhares 12 2 8 10 6 2" xfId="42364"/>
    <cellStyle name="Separador de milhares 12 2 8 10 7" xfId="27540"/>
    <cellStyle name="Separador de milhares 12 2 8 10 7 2" xfId="32482"/>
    <cellStyle name="Separador de milhares 12 2 8 10 8" xfId="29187"/>
    <cellStyle name="Separador de milhares 12 2 8 11" xfId="2833"/>
    <cellStyle name="Separador de milhares 12 2 8 11 2" xfId="6127"/>
    <cellStyle name="Separador de milhares 12 2 8 11 2 2" xfId="22597"/>
    <cellStyle name="Separador de milhares 12 2 8 11 2 2 2" xfId="53892"/>
    <cellStyle name="Separador de milhares 12 2 8 11 2 3" xfId="16009"/>
    <cellStyle name="Separador de milhares 12 2 8 11 2 3 2" xfId="47304"/>
    <cellStyle name="Separador de milhares 12 2 8 11 2 4" xfId="37422"/>
    <cellStyle name="Separador de milhares 12 2 8 11 3" xfId="9421"/>
    <cellStyle name="Separador de milhares 12 2 8 11 3 2" xfId="25891"/>
    <cellStyle name="Separador de milhares 12 2 8 11 3 2 2" xfId="57186"/>
    <cellStyle name="Separador de milhares 12 2 8 11 3 3" xfId="40716"/>
    <cellStyle name="Separador de milhares 12 2 8 11 4" xfId="19303"/>
    <cellStyle name="Separador de milhares 12 2 8 11 4 2" xfId="50598"/>
    <cellStyle name="Separador de milhares 12 2 8 11 5" xfId="12715"/>
    <cellStyle name="Separador de milhares 12 2 8 11 5 2" xfId="44010"/>
    <cellStyle name="Separador de milhares 12 2 8 11 6" xfId="34128"/>
    <cellStyle name="Separador de milhares 12 2 8 11 7" xfId="30833"/>
    <cellStyle name="Separador de milhares 12 2 8 12" xfId="4480"/>
    <cellStyle name="Separador de milhares 12 2 8 12 2" xfId="20950"/>
    <cellStyle name="Separador de milhares 12 2 8 12 2 2" xfId="52245"/>
    <cellStyle name="Separador de milhares 12 2 8 12 3" xfId="14362"/>
    <cellStyle name="Separador de milhares 12 2 8 12 3 2" xfId="45657"/>
    <cellStyle name="Separador de milhares 12 2 8 12 4" xfId="35775"/>
    <cellStyle name="Separador de milhares 12 2 8 13" xfId="7774"/>
    <cellStyle name="Separador de milhares 12 2 8 13 2" xfId="24244"/>
    <cellStyle name="Separador de milhares 12 2 8 13 2 2" xfId="55539"/>
    <cellStyle name="Separador de milhares 12 2 8 13 3" xfId="39069"/>
    <cellStyle name="Separador de milhares 12 2 8 14" xfId="17656"/>
    <cellStyle name="Separador de milhares 12 2 8 14 2" xfId="48951"/>
    <cellStyle name="Separador de milhares 12 2 8 15" xfId="11068"/>
    <cellStyle name="Separador de milhares 12 2 8 15 2" xfId="42363"/>
    <cellStyle name="Separador de milhares 12 2 8 16" xfId="27539"/>
    <cellStyle name="Separador de milhares 12 2 8 16 2" xfId="32481"/>
    <cellStyle name="Separador de milhares 12 2 8 17" xfId="29186"/>
    <cellStyle name="Separador de milhares 12 2 8 2" xfId="1151"/>
    <cellStyle name="Separador de milhares 12 2 8 2 10" xfId="7776"/>
    <cellStyle name="Separador de milhares 12 2 8 2 10 2" xfId="24246"/>
    <cellStyle name="Separador de milhares 12 2 8 2 10 2 2" xfId="55541"/>
    <cellStyle name="Separador de milhares 12 2 8 2 10 3" xfId="39071"/>
    <cellStyle name="Separador de milhares 12 2 8 2 11" xfId="17658"/>
    <cellStyle name="Separador de milhares 12 2 8 2 11 2" xfId="48953"/>
    <cellStyle name="Separador de milhares 12 2 8 2 12" xfId="11070"/>
    <cellStyle name="Separador de milhares 12 2 8 2 12 2" xfId="42365"/>
    <cellStyle name="Separador de milhares 12 2 8 2 13" xfId="27541"/>
    <cellStyle name="Separador de milhares 12 2 8 2 13 2" xfId="32483"/>
    <cellStyle name="Separador de milhares 12 2 8 2 14" xfId="29188"/>
    <cellStyle name="Separador de milhares 12 2 8 2 2" xfId="1152"/>
    <cellStyle name="Separador de milhares 12 2 8 2 2 10" xfId="27542"/>
    <cellStyle name="Separador de milhares 12 2 8 2 2 10 2" xfId="32484"/>
    <cellStyle name="Separador de milhares 12 2 8 2 2 11" xfId="29189"/>
    <cellStyle name="Separador de milhares 12 2 8 2 2 2" xfId="1153"/>
    <cellStyle name="Separador de milhares 12 2 8 2 2 2 2" xfId="1154"/>
    <cellStyle name="Separador de milhares 12 2 8 2 2 2 2 2" xfId="2838"/>
    <cellStyle name="Separador de milhares 12 2 8 2 2 2 2 2 2" xfId="6132"/>
    <cellStyle name="Separador de milhares 12 2 8 2 2 2 2 2 2 2" xfId="22602"/>
    <cellStyle name="Separador de milhares 12 2 8 2 2 2 2 2 2 2 2" xfId="53897"/>
    <cellStyle name="Separador de milhares 12 2 8 2 2 2 2 2 2 3" xfId="16014"/>
    <cellStyle name="Separador de milhares 12 2 8 2 2 2 2 2 2 3 2" xfId="47309"/>
    <cellStyle name="Separador de milhares 12 2 8 2 2 2 2 2 2 4" xfId="37427"/>
    <cellStyle name="Separador de milhares 12 2 8 2 2 2 2 2 3" xfId="9426"/>
    <cellStyle name="Separador de milhares 12 2 8 2 2 2 2 2 3 2" xfId="25896"/>
    <cellStyle name="Separador de milhares 12 2 8 2 2 2 2 2 3 2 2" xfId="57191"/>
    <cellStyle name="Separador de milhares 12 2 8 2 2 2 2 2 3 3" xfId="40721"/>
    <cellStyle name="Separador de milhares 12 2 8 2 2 2 2 2 4" xfId="19308"/>
    <cellStyle name="Separador de milhares 12 2 8 2 2 2 2 2 4 2" xfId="50603"/>
    <cellStyle name="Separador de milhares 12 2 8 2 2 2 2 2 5" xfId="12720"/>
    <cellStyle name="Separador de milhares 12 2 8 2 2 2 2 2 5 2" xfId="44015"/>
    <cellStyle name="Separador de milhares 12 2 8 2 2 2 2 2 6" xfId="34133"/>
    <cellStyle name="Separador de milhares 12 2 8 2 2 2 2 2 7" xfId="30838"/>
    <cellStyle name="Separador de milhares 12 2 8 2 2 2 2 3" xfId="4485"/>
    <cellStyle name="Separador de milhares 12 2 8 2 2 2 2 3 2" xfId="20955"/>
    <cellStyle name="Separador de milhares 12 2 8 2 2 2 2 3 2 2" xfId="52250"/>
    <cellStyle name="Separador de milhares 12 2 8 2 2 2 2 3 3" xfId="14367"/>
    <cellStyle name="Separador de milhares 12 2 8 2 2 2 2 3 3 2" xfId="45662"/>
    <cellStyle name="Separador de milhares 12 2 8 2 2 2 2 3 4" xfId="35780"/>
    <cellStyle name="Separador de milhares 12 2 8 2 2 2 2 4" xfId="7779"/>
    <cellStyle name="Separador de milhares 12 2 8 2 2 2 2 4 2" xfId="24249"/>
    <cellStyle name="Separador de milhares 12 2 8 2 2 2 2 4 2 2" xfId="55544"/>
    <cellStyle name="Separador de milhares 12 2 8 2 2 2 2 4 3" xfId="39074"/>
    <cellStyle name="Separador de milhares 12 2 8 2 2 2 2 5" xfId="17661"/>
    <cellStyle name="Separador de milhares 12 2 8 2 2 2 2 5 2" xfId="48956"/>
    <cellStyle name="Separador de milhares 12 2 8 2 2 2 2 6" xfId="11073"/>
    <cellStyle name="Separador de milhares 12 2 8 2 2 2 2 6 2" xfId="42368"/>
    <cellStyle name="Separador de milhares 12 2 8 2 2 2 2 7" xfId="27544"/>
    <cellStyle name="Separador de milhares 12 2 8 2 2 2 2 7 2" xfId="32486"/>
    <cellStyle name="Separador de milhares 12 2 8 2 2 2 2 8" xfId="29191"/>
    <cellStyle name="Separador de milhares 12 2 8 2 2 2 3" xfId="2837"/>
    <cellStyle name="Separador de milhares 12 2 8 2 2 2 3 2" xfId="6131"/>
    <cellStyle name="Separador de milhares 12 2 8 2 2 2 3 2 2" xfId="22601"/>
    <cellStyle name="Separador de milhares 12 2 8 2 2 2 3 2 2 2" xfId="53896"/>
    <cellStyle name="Separador de milhares 12 2 8 2 2 2 3 2 3" xfId="16013"/>
    <cellStyle name="Separador de milhares 12 2 8 2 2 2 3 2 3 2" xfId="47308"/>
    <cellStyle name="Separador de milhares 12 2 8 2 2 2 3 2 4" xfId="37426"/>
    <cellStyle name="Separador de milhares 12 2 8 2 2 2 3 3" xfId="9425"/>
    <cellStyle name="Separador de milhares 12 2 8 2 2 2 3 3 2" xfId="25895"/>
    <cellStyle name="Separador de milhares 12 2 8 2 2 2 3 3 2 2" xfId="57190"/>
    <cellStyle name="Separador de milhares 12 2 8 2 2 2 3 3 3" xfId="40720"/>
    <cellStyle name="Separador de milhares 12 2 8 2 2 2 3 4" xfId="19307"/>
    <cellStyle name="Separador de milhares 12 2 8 2 2 2 3 4 2" xfId="50602"/>
    <cellStyle name="Separador de milhares 12 2 8 2 2 2 3 5" xfId="12719"/>
    <cellStyle name="Separador de milhares 12 2 8 2 2 2 3 5 2" xfId="44014"/>
    <cellStyle name="Separador de milhares 12 2 8 2 2 2 3 6" xfId="34132"/>
    <cellStyle name="Separador de milhares 12 2 8 2 2 2 3 7" xfId="30837"/>
    <cellStyle name="Separador de milhares 12 2 8 2 2 2 4" xfId="4484"/>
    <cellStyle name="Separador de milhares 12 2 8 2 2 2 4 2" xfId="20954"/>
    <cellStyle name="Separador de milhares 12 2 8 2 2 2 4 2 2" xfId="52249"/>
    <cellStyle name="Separador de milhares 12 2 8 2 2 2 4 3" xfId="14366"/>
    <cellStyle name="Separador de milhares 12 2 8 2 2 2 4 3 2" xfId="45661"/>
    <cellStyle name="Separador de milhares 12 2 8 2 2 2 4 4" xfId="35779"/>
    <cellStyle name="Separador de milhares 12 2 8 2 2 2 5" xfId="7778"/>
    <cellStyle name="Separador de milhares 12 2 8 2 2 2 5 2" xfId="24248"/>
    <cellStyle name="Separador de milhares 12 2 8 2 2 2 5 2 2" xfId="55543"/>
    <cellStyle name="Separador de milhares 12 2 8 2 2 2 5 3" xfId="39073"/>
    <cellStyle name="Separador de milhares 12 2 8 2 2 2 6" xfId="17660"/>
    <cellStyle name="Separador de milhares 12 2 8 2 2 2 6 2" xfId="48955"/>
    <cellStyle name="Separador de milhares 12 2 8 2 2 2 7" xfId="11072"/>
    <cellStyle name="Separador de milhares 12 2 8 2 2 2 7 2" xfId="42367"/>
    <cellStyle name="Separador de milhares 12 2 8 2 2 2 8" xfId="27543"/>
    <cellStyle name="Separador de milhares 12 2 8 2 2 2 8 2" xfId="32485"/>
    <cellStyle name="Separador de milhares 12 2 8 2 2 2 9" xfId="29190"/>
    <cellStyle name="Separador de milhares 12 2 8 2 2 3" xfId="1155"/>
    <cellStyle name="Separador de milhares 12 2 8 2 2 3 2" xfId="1156"/>
    <cellStyle name="Separador de milhares 12 2 8 2 2 3 2 2" xfId="2840"/>
    <cellStyle name="Separador de milhares 12 2 8 2 2 3 2 2 2" xfId="6134"/>
    <cellStyle name="Separador de milhares 12 2 8 2 2 3 2 2 2 2" xfId="22604"/>
    <cellStyle name="Separador de milhares 12 2 8 2 2 3 2 2 2 2 2" xfId="53899"/>
    <cellStyle name="Separador de milhares 12 2 8 2 2 3 2 2 2 3" xfId="16016"/>
    <cellStyle name="Separador de milhares 12 2 8 2 2 3 2 2 2 3 2" xfId="47311"/>
    <cellStyle name="Separador de milhares 12 2 8 2 2 3 2 2 2 4" xfId="37429"/>
    <cellStyle name="Separador de milhares 12 2 8 2 2 3 2 2 3" xfId="9428"/>
    <cellStyle name="Separador de milhares 12 2 8 2 2 3 2 2 3 2" xfId="25898"/>
    <cellStyle name="Separador de milhares 12 2 8 2 2 3 2 2 3 2 2" xfId="57193"/>
    <cellStyle name="Separador de milhares 12 2 8 2 2 3 2 2 3 3" xfId="40723"/>
    <cellStyle name="Separador de milhares 12 2 8 2 2 3 2 2 4" xfId="19310"/>
    <cellStyle name="Separador de milhares 12 2 8 2 2 3 2 2 4 2" xfId="50605"/>
    <cellStyle name="Separador de milhares 12 2 8 2 2 3 2 2 5" xfId="12722"/>
    <cellStyle name="Separador de milhares 12 2 8 2 2 3 2 2 5 2" xfId="44017"/>
    <cellStyle name="Separador de milhares 12 2 8 2 2 3 2 2 6" xfId="34135"/>
    <cellStyle name="Separador de milhares 12 2 8 2 2 3 2 2 7" xfId="30840"/>
    <cellStyle name="Separador de milhares 12 2 8 2 2 3 2 3" xfId="4487"/>
    <cellStyle name="Separador de milhares 12 2 8 2 2 3 2 3 2" xfId="20957"/>
    <cellStyle name="Separador de milhares 12 2 8 2 2 3 2 3 2 2" xfId="52252"/>
    <cellStyle name="Separador de milhares 12 2 8 2 2 3 2 3 3" xfId="14369"/>
    <cellStyle name="Separador de milhares 12 2 8 2 2 3 2 3 3 2" xfId="45664"/>
    <cellStyle name="Separador de milhares 12 2 8 2 2 3 2 3 4" xfId="35782"/>
    <cellStyle name="Separador de milhares 12 2 8 2 2 3 2 4" xfId="7781"/>
    <cellStyle name="Separador de milhares 12 2 8 2 2 3 2 4 2" xfId="24251"/>
    <cellStyle name="Separador de milhares 12 2 8 2 2 3 2 4 2 2" xfId="55546"/>
    <cellStyle name="Separador de milhares 12 2 8 2 2 3 2 4 3" xfId="39076"/>
    <cellStyle name="Separador de milhares 12 2 8 2 2 3 2 5" xfId="17663"/>
    <cellStyle name="Separador de milhares 12 2 8 2 2 3 2 5 2" xfId="48958"/>
    <cellStyle name="Separador de milhares 12 2 8 2 2 3 2 6" xfId="11075"/>
    <cellStyle name="Separador de milhares 12 2 8 2 2 3 2 6 2" xfId="42370"/>
    <cellStyle name="Separador de milhares 12 2 8 2 2 3 2 7" xfId="27546"/>
    <cellStyle name="Separador de milhares 12 2 8 2 2 3 2 7 2" xfId="32488"/>
    <cellStyle name="Separador de milhares 12 2 8 2 2 3 2 8" xfId="29193"/>
    <cellStyle name="Separador de milhares 12 2 8 2 2 3 3" xfId="2839"/>
    <cellStyle name="Separador de milhares 12 2 8 2 2 3 3 2" xfId="6133"/>
    <cellStyle name="Separador de milhares 12 2 8 2 2 3 3 2 2" xfId="22603"/>
    <cellStyle name="Separador de milhares 12 2 8 2 2 3 3 2 2 2" xfId="53898"/>
    <cellStyle name="Separador de milhares 12 2 8 2 2 3 3 2 3" xfId="16015"/>
    <cellStyle name="Separador de milhares 12 2 8 2 2 3 3 2 3 2" xfId="47310"/>
    <cellStyle name="Separador de milhares 12 2 8 2 2 3 3 2 4" xfId="37428"/>
    <cellStyle name="Separador de milhares 12 2 8 2 2 3 3 3" xfId="9427"/>
    <cellStyle name="Separador de milhares 12 2 8 2 2 3 3 3 2" xfId="25897"/>
    <cellStyle name="Separador de milhares 12 2 8 2 2 3 3 3 2 2" xfId="57192"/>
    <cellStyle name="Separador de milhares 12 2 8 2 2 3 3 3 3" xfId="40722"/>
    <cellStyle name="Separador de milhares 12 2 8 2 2 3 3 4" xfId="19309"/>
    <cellStyle name="Separador de milhares 12 2 8 2 2 3 3 4 2" xfId="50604"/>
    <cellStyle name="Separador de milhares 12 2 8 2 2 3 3 5" xfId="12721"/>
    <cellStyle name="Separador de milhares 12 2 8 2 2 3 3 5 2" xfId="44016"/>
    <cellStyle name="Separador de milhares 12 2 8 2 2 3 3 6" xfId="34134"/>
    <cellStyle name="Separador de milhares 12 2 8 2 2 3 3 7" xfId="30839"/>
    <cellStyle name="Separador de milhares 12 2 8 2 2 3 4" xfId="4486"/>
    <cellStyle name="Separador de milhares 12 2 8 2 2 3 4 2" xfId="20956"/>
    <cellStyle name="Separador de milhares 12 2 8 2 2 3 4 2 2" xfId="52251"/>
    <cellStyle name="Separador de milhares 12 2 8 2 2 3 4 3" xfId="14368"/>
    <cellStyle name="Separador de milhares 12 2 8 2 2 3 4 3 2" xfId="45663"/>
    <cellStyle name="Separador de milhares 12 2 8 2 2 3 4 4" xfId="35781"/>
    <cellStyle name="Separador de milhares 12 2 8 2 2 3 5" xfId="7780"/>
    <cellStyle name="Separador de milhares 12 2 8 2 2 3 5 2" xfId="24250"/>
    <cellStyle name="Separador de milhares 12 2 8 2 2 3 5 2 2" xfId="55545"/>
    <cellStyle name="Separador de milhares 12 2 8 2 2 3 5 3" xfId="39075"/>
    <cellStyle name="Separador de milhares 12 2 8 2 2 3 6" xfId="17662"/>
    <cellStyle name="Separador de milhares 12 2 8 2 2 3 6 2" xfId="48957"/>
    <cellStyle name="Separador de milhares 12 2 8 2 2 3 7" xfId="11074"/>
    <cellStyle name="Separador de milhares 12 2 8 2 2 3 7 2" xfId="42369"/>
    <cellStyle name="Separador de milhares 12 2 8 2 2 3 8" xfId="27545"/>
    <cellStyle name="Separador de milhares 12 2 8 2 2 3 8 2" xfId="32487"/>
    <cellStyle name="Separador de milhares 12 2 8 2 2 3 9" xfId="29192"/>
    <cellStyle name="Separador de milhares 12 2 8 2 2 4" xfId="1157"/>
    <cellStyle name="Separador de milhares 12 2 8 2 2 4 2" xfId="2841"/>
    <cellStyle name="Separador de milhares 12 2 8 2 2 4 2 2" xfId="6135"/>
    <cellStyle name="Separador de milhares 12 2 8 2 2 4 2 2 2" xfId="22605"/>
    <cellStyle name="Separador de milhares 12 2 8 2 2 4 2 2 2 2" xfId="53900"/>
    <cellStyle name="Separador de milhares 12 2 8 2 2 4 2 2 3" xfId="16017"/>
    <cellStyle name="Separador de milhares 12 2 8 2 2 4 2 2 3 2" xfId="47312"/>
    <cellStyle name="Separador de milhares 12 2 8 2 2 4 2 2 4" xfId="37430"/>
    <cellStyle name="Separador de milhares 12 2 8 2 2 4 2 3" xfId="9429"/>
    <cellStyle name="Separador de milhares 12 2 8 2 2 4 2 3 2" xfId="25899"/>
    <cellStyle name="Separador de milhares 12 2 8 2 2 4 2 3 2 2" xfId="57194"/>
    <cellStyle name="Separador de milhares 12 2 8 2 2 4 2 3 3" xfId="40724"/>
    <cellStyle name="Separador de milhares 12 2 8 2 2 4 2 4" xfId="19311"/>
    <cellStyle name="Separador de milhares 12 2 8 2 2 4 2 4 2" xfId="50606"/>
    <cellStyle name="Separador de milhares 12 2 8 2 2 4 2 5" xfId="12723"/>
    <cellStyle name="Separador de milhares 12 2 8 2 2 4 2 5 2" xfId="44018"/>
    <cellStyle name="Separador de milhares 12 2 8 2 2 4 2 6" xfId="34136"/>
    <cellStyle name="Separador de milhares 12 2 8 2 2 4 2 7" xfId="30841"/>
    <cellStyle name="Separador de milhares 12 2 8 2 2 4 3" xfId="4488"/>
    <cellStyle name="Separador de milhares 12 2 8 2 2 4 3 2" xfId="20958"/>
    <cellStyle name="Separador de milhares 12 2 8 2 2 4 3 2 2" xfId="52253"/>
    <cellStyle name="Separador de milhares 12 2 8 2 2 4 3 3" xfId="14370"/>
    <cellStyle name="Separador de milhares 12 2 8 2 2 4 3 3 2" xfId="45665"/>
    <cellStyle name="Separador de milhares 12 2 8 2 2 4 3 4" xfId="35783"/>
    <cellStyle name="Separador de milhares 12 2 8 2 2 4 4" xfId="7782"/>
    <cellStyle name="Separador de milhares 12 2 8 2 2 4 4 2" xfId="24252"/>
    <cellStyle name="Separador de milhares 12 2 8 2 2 4 4 2 2" xfId="55547"/>
    <cellStyle name="Separador de milhares 12 2 8 2 2 4 4 3" xfId="39077"/>
    <cellStyle name="Separador de milhares 12 2 8 2 2 4 5" xfId="17664"/>
    <cellStyle name="Separador de milhares 12 2 8 2 2 4 5 2" xfId="48959"/>
    <cellStyle name="Separador de milhares 12 2 8 2 2 4 6" xfId="11076"/>
    <cellStyle name="Separador de milhares 12 2 8 2 2 4 6 2" xfId="42371"/>
    <cellStyle name="Separador de milhares 12 2 8 2 2 4 7" xfId="27547"/>
    <cellStyle name="Separador de milhares 12 2 8 2 2 4 7 2" xfId="32489"/>
    <cellStyle name="Separador de milhares 12 2 8 2 2 4 8" xfId="29194"/>
    <cellStyle name="Separador de milhares 12 2 8 2 2 5" xfId="2836"/>
    <cellStyle name="Separador de milhares 12 2 8 2 2 5 2" xfId="6130"/>
    <cellStyle name="Separador de milhares 12 2 8 2 2 5 2 2" xfId="22600"/>
    <cellStyle name="Separador de milhares 12 2 8 2 2 5 2 2 2" xfId="53895"/>
    <cellStyle name="Separador de milhares 12 2 8 2 2 5 2 3" xfId="16012"/>
    <cellStyle name="Separador de milhares 12 2 8 2 2 5 2 3 2" xfId="47307"/>
    <cellStyle name="Separador de milhares 12 2 8 2 2 5 2 4" xfId="37425"/>
    <cellStyle name="Separador de milhares 12 2 8 2 2 5 3" xfId="9424"/>
    <cellStyle name="Separador de milhares 12 2 8 2 2 5 3 2" xfId="25894"/>
    <cellStyle name="Separador de milhares 12 2 8 2 2 5 3 2 2" xfId="57189"/>
    <cellStyle name="Separador de milhares 12 2 8 2 2 5 3 3" xfId="40719"/>
    <cellStyle name="Separador de milhares 12 2 8 2 2 5 4" xfId="19306"/>
    <cellStyle name="Separador de milhares 12 2 8 2 2 5 4 2" xfId="50601"/>
    <cellStyle name="Separador de milhares 12 2 8 2 2 5 5" xfId="12718"/>
    <cellStyle name="Separador de milhares 12 2 8 2 2 5 5 2" xfId="44013"/>
    <cellStyle name="Separador de milhares 12 2 8 2 2 5 6" xfId="34131"/>
    <cellStyle name="Separador de milhares 12 2 8 2 2 5 7" xfId="30836"/>
    <cellStyle name="Separador de milhares 12 2 8 2 2 6" xfId="4483"/>
    <cellStyle name="Separador de milhares 12 2 8 2 2 6 2" xfId="20953"/>
    <cellStyle name="Separador de milhares 12 2 8 2 2 6 2 2" xfId="52248"/>
    <cellStyle name="Separador de milhares 12 2 8 2 2 6 3" xfId="14365"/>
    <cellStyle name="Separador de milhares 12 2 8 2 2 6 3 2" xfId="45660"/>
    <cellStyle name="Separador de milhares 12 2 8 2 2 6 4" xfId="35778"/>
    <cellStyle name="Separador de milhares 12 2 8 2 2 7" xfId="7777"/>
    <cellStyle name="Separador de milhares 12 2 8 2 2 7 2" xfId="24247"/>
    <cellStyle name="Separador de milhares 12 2 8 2 2 7 2 2" xfId="55542"/>
    <cellStyle name="Separador de milhares 12 2 8 2 2 7 3" xfId="39072"/>
    <cellStyle name="Separador de milhares 12 2 8 2 2 8" xfId="17659"/>
    <cellStyle name="Separador de milhares 12 2 8 2 2 8 2" xfId="48954"/>
    <cellStyle name="Separador de milhares 12 2 8 2 2 9" xfId="11071"/>
    <cellStyle name="Separador de milhares 12 2 8 2 2 9 2" xfId="42366"/>
    <cellStyle name="Separador de milhares 12 2 8 2 3" xfId="1158"/>
    <cellStyle name="Separador de milhares 12 2 8 2 3 10" xfId="27548"/>
    <cellStyle name="Separador de milhares 12 2 8 2 3 10 2" xfId="32490"/>
    <cellStyle name="Separador de milhares 12 2 8 2 3 11" xfId="29195"/>
    <cellStyle name="Separador de milhares 12 2 8 2 3 2" xfId="1159"/>
    <cellStyle name="Separador de milhares 12 2 8 2 3 2 2" xfId="1160"/>
    <cellStyle name="Separador de milhares 12 2 8 2 3 2 2 2" xfId="2844"/>
    <cellStyle name="Separador de milhares 12 2 8 2 3 2 2 2 2" xfId="6138"/>
    <cellStyle name="Separador de milhares 12 2 8 2 3 2 2 2 2 2" xfId="22608"/>
    <cellStyle name="Separador de milhares 12 2 8 2 3 2 2 2 2 2 2" xfId="53903"/>
    <cellStyle name="Separador de milhares 12 2 8 2 3 2 2 2 2 3" xfId="16020"/>
    <cellStyle name="Separador de milhares 12 2 8 2 3 2 2 2 2 3 2" xfId="47315"/>
    <cellStyle name="Separador de milhares 12 2 8 2 3 2 2 2 2 4" xfId="37433"/>
    <cellStyle name="Separador de milhares 12 2 8 2 3 2 2 2 3" xfId="9432"/>
    <cellStyle name="Separador de milhares 12 2 8 2 3 2 2 2 3 2" xfId="25902"/>
    <cellStyle name="Separador de milhares 12 2 8 2 3 2 2 2 3 2 2" xfId="57197"/>
    <cellStyle name="Separador de milhares 12 2 8 2 3 2 2 2 3 3" xfId="40727"/>
    <cellStyle name="Separador de milhares 12 2 8 2 3 2 2 2 4" xfId="19314"/>
    <cellStyle name="Separador de milhares 12 2 8 2 3 2 2 2 4 2" xfId="50609"/>
    <cellStyle name="Separador de milhares 12 2 8 2 3 2 2 2 5" xfId="12726"/>
    <cellStyle name="Separador de milhares 12 2 8 2 3 2 2 2 5 2" xfId="44021"/>
    <cellStyle name="Separador de milhares 12 2 8 2 3 2 2 2 6" xfId="34139"/>
    <cellStyle name="Separador de milhares 12 2 8 2 3 2 2 2 7" xfId="30844"/>
    <cellStyle name="Separador de milhares 12 2 8 2 3 2 2 3" xfId="4491"/>
    <cellStyle name="Separador de milhares 12 2 8 2 3 2 2 3 2" xfId="20961"/>
    <cellStyle name="Separador de milhares 12 2 8 2 3 2 2 3 2 2" xfId="52256"/>
    <cellStyle name="Separador de milhares 12 2 8 2 3 2 2 3 3" xfId="14373"/>
    <cellStyle name="Separador de milhares 12 2 8 2 3 2 2 3 3 2" xfId="45668"/>
    <cellStyle name="Separador de milhares 12 2 8 2 3 2 2 3 4" xfId="35786"/>
    <cellStyle name="Separador de milhares 12 2 8 2 3 2 2 4" xfId="7785"/>
    <cellStyle name="Separador de milhares 12 2 8 2 3 2 2 4 2" xfId="24255"/>
    <cellStyle name="Separador de milhares 12 2 8 2 3 2 2 4 2 2" xfId="55550"/>
    <cellStyle name="Separador de milhares 12 2 8 2 3 2 2 4 3" xfId="39080"/>
    <cellStyle name="Separador de milhares 12 2 8 2 3 2 2 5" xfId="17667"/>
    <cellStyle name="Separador de milhares 12 2 8 2 3 2 2 5 2" xfId="48962"/>
    <cellStyle name="Separador de milhares 12 2 8 2 3 2 2 6" xfId="11079"/>
    <cellStyle name="Separador de milhares 12 2 8 2 3 2 2 6 2" xfId="42374"/>
    <cellStyle name="Separador de milhares 12 2 8 2 3 2 2 7" xfId="27550"/>
    <cellStyle name="Separador de milhares 12 2 8 2 3 2 2 7 2" xfId="32492"/>
    <cellStyle name="Separador de milhares 12 2 8 2 3 2 2 8" xfId="29197"/>
    <cellStyle name="Separador de milhares 12 2 8 2 3 2 3" xfId="2843"/>
    <cellStyle name="Separador de milhares 12 2 8 2 3 2 3 2" xfId="6137"/>
    <cellStyle name="Separador de milhares 12 2 8 2 3 2 3 2 2" xfId="22607"/>
    <cellStyle name="Separador de milhares 12 2 8 2 3 2 3 2 2 2" xfId="53902"/>
    <cellStyle name="Separador de milhares 12 2 8 2 3 2 3 2 3" xfId="16019"/>
    <cellStyle name="Separador de milhares 12 2 8 2 3 2 3 2 3 2" xfId="47314"/>
    <cellStyle name="Separador de milhares 12 2 8 2 3 2 3 2 4" xfId="37432"/>
    <cellStyle name="Separador de milhares 12 2 8 2 3 2 3 3" xfId="9431"/>
    <cellStyle name="Separador de milhares 12 2 8 2 3 2 3 3 2" xfId="25901"/>
    <cellStyle name="Separador de milhares 12 2 8 2 3 2 3 3 2 2" xfId="57196"/>
    <cellStyle name="Separador de milhares 12 2 8 2 3 2 3 3 3" xfId="40726"/>
    <cellStyle name="Separador de milhares 12 2 8 2 3 2 3 4" xfId="19313"/>
    <cellStyle name="Separador de milhares 12 2 8 2 3 2 3 4 2" xfId="50608"/>
    <cellStyle name="Separador de milhares 12 2 8 2 3 2 3 5" xfId="12725"/>
    <cellStyle name="Separador de milhares 12 2 8 2 3 2 3 5 2" xfId="44020"/>
    <cellStyle name="Separador de milhares 12 2 8 2 3 2 3 6" xfId="34138"/>
    <cellStyle name="Separador de milhares 12 2 8 2 3 2 3 7" xfId="30843"/>
    <cellStyle name="Separador de milhares 12 2 8 2 3 2 4" xfId="4490"/>
    <cellStyle name="Separador de milhares 12 2 8 2 3 2 4 2" xfId="20960"/>
    <cellStyle name="Separador de milhares 12 2 8 2 3 2 4 2 2" xfId="52255"/>
    <cellStyle name="Separador de milhares 12 2 8 2 3 2 4 3" xfId="14372"/>
    <cellStyle name="Separador de milhares 12 2 8 2 3 2 4 3 2" xfId="45667"/>
    <cellStyle name="Separador de milhares 12 2 8 2 3 2 4 4" xfId="35785"/>
    <cellStyle name="Separador de milhares 12 2 8 2 3 2 5" xfId="7784"/>
    <cellStyle name="Separador de milhares 12 2 8 2 3 2 5 2" xfId="24254"/>
    <cellStyle name="Separador de milhares 12 2 8 2 3 2 5 2 2" xfId="55549"/>
    <cellStyle name="Separador de milhares 12 2 8 2 3 2 5 3" xfId="39079"/>
    <cellStyle name="Separador de milhares 12 2 8 2 3 2 6" xfId="17666"/>
    <cellStyle name="Separador de milhares 12 2 8 2 3 2 6 2" xfId="48961"/>
    <cellStyle name="Separador de milhares 12 2 8 2 3 2 7" xfId="11078"/>
    <cellStyle name="Separador de milhares 12 2 8 2 3 2 7 2" xfId="42373"/>
    <cellStyle name="Separador de milhares 12 2 8 2 3 2 8" xfId="27549"/>
    <cellStyle name="Separador de milhares 12 2 8 2 3 2 8 2" xfId="32491"/>
    <cellStyle name="Separador de milhares 12 2 8 2 3 2 9" xfId="29196"/>
    <cellStyle name="Separador de milhares 12 2 8 2 3 3" xfId="1161"/>
    <cellStyle name="Separador de milhares 12 2 8 2 3 3 2" xfId="1162"/>
    <cellStyle name="Separador de milhares 12 2 8 2 3 3 2 2" xfId="2846"/>
    <cellStyle name="Separador de milhares 12 2 8 2 3 3 2 2 2" xfId="6140"/>
    <cellStyle name="Separador de milhares 12 2 8 2 3 3 2 2 2 2" xfId="22610"/>
    <cellStyle name="Separador de milhares 12 2 8 2 3 3 2 2 2 2 2" xfId="53905"/>
    <cellStyle name="Separador de milhares 12 2 8 2 3 3 2 2 2 3" xfId="16022"/>
    <cellStyle name="Separador de milhares 12 2 8 2 3 3 2 2 2 3 2" xfId="47317"/>
    <cellStyle name="Separador de milhares 12 2 8 2 3 3 2 2 2 4" xfId="37435"/>
    <cellStyle name="Separador de milhares 12 2 8 2 3 3 2 2 3" xfId="9434"/>
    <cellStyle name="Separador de milhares 12 2 8 2 3 3 2 2 3 2" xfId="25904"/>
    <cellStyle name="Separador de milhares 12 2 8 2 3 3 2 2 3 2 2" xfId="57199"/>
    <cellStyle name="Separador de milhares 12 2 8 2 3 3 2 2 3 3" xfId="40729"/>
    <cellStyle name="Separador de milhares 12 2 8 2 3 3 2 2 4" xfId="19316"/>
    <cellStyle name="Separador de milhares 12 2 8 2 3 3 2 2 4 2" xfId="50611"/>
    <cellStyle name="Separador de milhares 12 2 8 2 3 3 2 2 5" xfId="12728"/>
    <cellStyle name="Separador de milhares 12 2 8 2 3 3 2 2 5 2" xfId="44023"/>
    <cellStyle name="Separador de milhares 12 2 8 2 3 3 2 2 6" xfId="34141"/>
    <cellStyle name="Separador de milhares 12 2 8 2 3 3 2 2 7" xfId="30846"/>
    <cellStyle name="Separador de milhares 12 2 8 2 3 3 2 3" xfId="4493"/>
    <cellStyle name="Separador de milhares 12 2 8 2 3 3 2 3 2" xfId="20963"/>
    <cellStyle name="Separador de milhares 12 2 8 2 3 3 2 3 2 2" xfId="52258"/>
    <cellStyle name="Separador de milhares 12 2 8 2 3 3 2 3 3" xfId="14375"/>
    <cellStyle name="Separador de milhares 12 2 8 2 3 3 2 3 3 2" xfId="45670"/>
    <cellStyle name="Separador de milhares 12 2 8 2 3 3 2 3 4" xfId="35788"/>
    <cellStyle name="Separador de milhares 12 2 8 2 3 3 2 4" xfId="7787"/>
    <cellStyle name="Separador de milhares 12 2 8 2 3 3 2 4 2" xfId="24257"/>
    <cellStyle name="Separador de milhares 12 2 8 2 3 3 2 4 2 2" xfId="55552"/>
    <cellStyle name="Separador de milhares 12 2 8 2 3 3 2 4 3" xfId="39082"/>
    <cellStyle name="Separador de milhares 12 2 8 2 3 3 2 5" xfId="17669"/>
    <cellStyle name="Separador de milhares 12 2 8 2 3 3 2 5 2" xfId="48964"/>
    <cellStyle name="Separador de milhares 12 2 8 2 3 3 2 6" xfId="11081"/>
    <cellStyle name="Separador de milhares 12 2 8 2 3 3 2 6 2" xfId="42376"/>
    <cellStyle name="Separador de milhares 12 2 8 2 3 3 2 7" xfId="27552"/>
    <cellStyle name="Separador de milhares 12 2 8 2 3 3 2 7 2" xfId="32494"/>
    <cellStyle name="Separador de milhares 12 2 8 2 3 3 2 8" xfId="29199"/>
    <cellStyle name="Separador de milhares 12 2 8 2 3 3 3" xfId="2845"/>
    <cellStyle name="Separador de milhares 12 2 8 2 3 3 3 2" xfId="6139"/>
    <cellStyle name="Separador de milhares 12 2 8 2 3 3 3 2 2" xfId="22609"/>
    <cellStyle name="Separador de milhares 12 2 8 2 3 3 3 2 2 2" xfId="53904"/>
    <cellStyle name="Separador de milhares 12 2 8 2 3 3 3 2 3" xfId="16021"/>
    <cellStyle name="Separador de milhares 12 2 8 2 3 3 3 2 3 2" xfId="47316"/>
    <cellStyle name="Separador de milhares 12 2 8 2 3 3 3 2 4" xfId="37434"/>
    <cellStyle name="Separador de milhares 12 2 8 2 3 3 3 3" xfId="9433"/>
    <cellStyle name="Separador de milhares 12 2 8 2 3 3 3 3 2" xfId="25903"/>
    <cellStyle name="Separador de milhares 12 2 8 2 3 3 3 3 2 2" xfId="57198"/>
    <cellStyle name="Separador de milhares 12 2 8 2 3 3 3 3 3" xfId="40728"/>
    <cellStyle name="Separador de milhares 12 2 8 2 3 3 3 4" xfId="19315"/>
    <cellStyle name="Separador de milhares 12 2 8 2 3 3 3 4 2" xfId="50610"/>
    <cellStyle name="Separador de milhares 12 2 8 2 3 3 3 5" xfId="12727"/>
    <cellStyle name="Separador de milhares 12 2 8 2 3 3 3 5 2" xfId="44022"/>
    <cellStyle name="Separador de milhares 12 2 8 2 3 3 3 6" xfId="34140"/>
    <cellStyle name="Separador de milhares 12 2 8 2 3 3 3 7" xfId="30845"/>
    <cellStyle name="Separador de milhares 12 2 8 2 3 3 4" xfId="4492"/>
    <cellStyle name="Separador de milhares 12 2 8 2 3 3 4 2" xfId="20962"/>
    <cellStyle name="Separador de milhares 12 2 8 2 3 3 4 2 2" xfId="52257"/>
    <cellStyle name="Separador de milhares 12 2 8 2 3 3 4 3" xfId="14374"/>
    <cellStyle name="Separador de milhares 12 2 8 2 3 3 4 3 2" xfId="45669"/>
    <cellStyle name="Separador de milhares 12 2 8 2 3 3 4 4" xfId="35787"/>
    <cellStyle name="Separador de milhares 12 2 8 2 3 3 5" xfId="7786"/>
    <cellStyle name="Separador de milhares 12 2 8 2 3 3 5 2" xfId="24256"/>
    <cellStyle name="Separador de milhares 12 2 8 2 3 3 5 2 2" xfId="55551"/>
    <cellStyle name="Separador de milhares 12 2 8 2 3 3 5 3" xfId="39081"/>
    <cellStyle name="Separador de milhares 12 2 8 2 3 3 6" xfId="17668"/>
    <cellStyle name="Separador de milhares 12 2 8 2 3 3 6 2" xfId="48963"/>
    <cellStyle name="Separador de milhares 12 2 8 2 3 3 7" xfId="11080"/>
    <cellStyle name="Separador de milhares 12 2 8 2 3 3 7 2" xfId="42375"/>
    <cellStyle name="Separador de milhares 12 2 8 2 3 3 8" xfId="27551"/>
    <cellStyle name="Separador de milhares 12 2 8 2 3 3 8 2" xfId="32493"/>
    <cellStyle name="Separador de milhares 12 2 8 2 3 3 9" xfId="29198"/>
    <cellStyle name="Separador de milhares 12 2 8 2 3 4" xfId="1163"/>
    <cellStyle name="Separador de milhares 12 2 8 2 3 4 2" xfId="2847"/>
    <cellStyle name="Separador de milhares 12 2 8 2 3 4 2 2" xfId="6141"/>
    <cellStyle name="Separador de milhares 12 2 8 2 3 4 2 2 2" xfId="22611"/>
    <cellStyle name="Separador de milhares 12 2 8 2 3 4 2 2 2 2" xfId="53906"/>
    <cellStyle name="Separador de milhares 12 2 8 2 3 4 2 2 3" xfId="16023"/>
    <cellStyle name="Separador de milhares 12 2 8 2 3 4 2 2 3 2" xfId="47318"/>
    <cellStyle name="Separador de milhares 12 2 8 2 3 4 2 2 4" xfId="37436"/>
    <cellStyle name="Separador de milhares 12 2 8 2 3 4 2 3" xfId="9435"/>
    <cellStyle name="Separador de milhares 12 2 8 2 3 4 2 3 2" xfId="25905"/>
    <cellStyle name="Separador de milhares 12 2 8 2 3 4 2 3 2 2" xfId="57200"/>
    <cellStyle name="Separador de milhares 12 2 8 2 3 4 2 3 3" xfId="40730"/>
    <cellStyle name="Separador de milhares 12 2 8 2 3 4 2 4" xfId="19317"/>
    <cellStyle name="Separador de milhares 12 2 8 2 3 4 2 4 2" xfId="50612"/>
    <cellStyle name="Separador de milhares 12 2 8 2 3 4 2 5" xfId="12729"/>
    <cellStyle name="Separador de milhares 12 2 8 2 3 4 2 5 2" xfId="44024"/>
    <cellStyle name="Separador de milhares 12 2 8 2 3 4 2 6" xfId="34142"/>
    <cellStyle name="Separador de milhares 12 2 8 2 3 4 2 7" xfId="30847"/>
    <cellStyle name="Separador de milhares 12 2 8 2 3 4 3" xfId="4494"/>
    <cellStyle name="Separador de milhares 12 2 8 2 3 4 3 2" xfId="20964"/>
    <cellStyle name="Separador de milhares 12 2 8 2 3 4 3 2 2" xfId="52259"/>
    <cellStyle name="Separador de milhares 12 2 8 2 3 4 3 3" xfId="14376"/>
    <cellStyle name="Separador de milhares 12 2 8 2 3 4 3 3 2" xfId="45671"/>
    <cellStyle name="Separador de milhares 12 2 8 2 3 4 3 4" xfId="35789"/>
    <cellStyle name="Separador de milhares 12 2 8 2 3 4 4" xfId="7788"/>
    <cellStyle name="Separador de milhares 12 2 8 2 3 4 4 2" xfId="24258"/>
    <cellStyle name="Separador de milhares 12 2 8 2 3 4 4 2 2" xfId="55553"/>
    <cellStyle name="Separador de milhares 12 2 8 2 3 4 4 3" xfId="39083"/>
    <cellStyle name="Separador de milhares 12 2 8 2 3 4 5" xfId="17670"/>
    <cellStyle name="Separador de milhares 12 2 8 2 3 4 5 2" xfId="48965"/>
    <cellStyle name="Separador de milhares 12 2 8 2 3 4 6" xfId="11082"/>
    <cellStyle name="Separador de milhares 12 2 8 2 3 4 6 2" xfId="42377"/>
    <cellStyle name="Separador de milhares 12 2 8 2 3 4 7" xfId="27553"/>
    <cellStyle name="Separador de milhares 12 2 8 2 3 4 7 2" xfId="32495"/>
    <cellStyle name="Separador de milhares 12 2 8 2 3 4 8" xfId="29200"/>
    <cellStyle name="Separador de milhares 12 2 8 2 3 5" xfId="2842"/>
    <cellStyle name="Separador de milhares 12 2 8 2 3 5 2" xfId="6136"/>
    <cellStyle name="Separador de milhares 12 2 8 2 3 5 2 2" xfId="22606"/>
    <cellStyle name="Separador de milhares 12 2 8 2 3 5 2 2 2" xfId="53901"/>
    <cellStyle name="Separador de milhares 12 2 8 2 3 5 2 3" xfId="16018"/>
    <cellStyle name="Separador de milhares 12 2 8 2 3 5 2 3 2" xfId="47313"/>
    <cellStyle name="Separador de milhares 12 2 8 2 3 5 2 4" xfId="37431"/>
    <cellStyle name="Separador de milhares 12 2 8 2 3 5 3" xfId="9430"/>
    <cellStyle name="Separador de milhares 12 2 8 2 3 5 3 2" xfId="25900"/>
    <cellStyle name="Separador de milhares 12 2 8 2 3 5 3 2 2" xfId="57195"/>
    <cellStyle name="Separador de milhares 12 2 8 2 3 5 3 3" xfId="40725"/>
    <cellStyle name="Separador de milhares 12 2 8 2 3 5 4" xfId="19312"/>
    <cellStyle name="Separador de milhares 12 2 8 2 3 5 4 2" xfId="50607"/>
    <cellStyle name="Separador de milhares 12 2 8 2 3 5 5" xfId="12724"/>
    <cellStyle name="Separador de milhares 12 2 8 2 3 5 5 2" xfId="44019"/>
    <cellStyle name="Separador de milhares 12 2 8 2 3 5 6" xfId="34137"/>
    <cellStyle name="Separador de milhares 12 2 8 2 3 5 7" xfId="30842"/>
    <cellStyle name="Separador de milhares 12 2 8 2 3 6" xfId="4489"/>
    <cellStyle name="Separador de milhares 12 2 8 2 3 6 2" xfId="20959"/>
    <cellStyle name="Separador de milhares 12 2 8 2 3 6 2 2" xfId="52254"/>
    <cellStyle name="Separador de milhares 12 2 8 2 3 6 3" xfId="14371"/>
    <cellStyle name="Separador de milhares 12 2 8 2 3 6 3 2" xfId="45666"/>
    <cellStyle name="Separador de milhares 12 2 8 2 3 6 4" xfId="35784"/>
    <cellStyle name="Separador de milhares 12 2 8 2 3 7" xfId="7783"/>
    <cellStyle name="Separador de milhares 12 2 8 2 3 7 2" xfId="24253"/>
    <cellStyle name="Separador de milhares 12 2 8 2 3 7 2 2" xfId="55548"/>
    <cellStyle name="Separador de milhares 12 2 8 2 3 7 3" xfId="39078"/>
    <cellStyle name="Separador de milhares 12 2 8 2 3 8" xfId="17665"/>
    <cellStyle name="Separador de milhares 12 2 8 2 3 8 2" xfId="48960"/>
    <cellStyle name="Separador de milhares 12 2 8 2 3 9" xfId="11077"/>
    <cellStyle name="Separador de milhares 12 2 8 2 3 9 2" xfId="42372"/>
    <cellStyle name="Separador de milhares 12 2 8 2 4" xfId="1164"/>
    <cellStyle name="Separador de milhares 12 2 8 2 4 2" xfId="1165"/>
    <cellStyle name="Separador de milhares 12 2 8 2 4 2 2" xfId="2849"/>
    <cellStyle name="Separador de milhares 12 2 8 2 4 2 2 2" xfId="6143"/>
    <cellStyle name="Separador de milhares 12 2 8 2 4 2 2 2 2" xfId="22613"/>
    <cellStyle name="Separador de milhares 12 2 8 2 4 2 2 2 2 2" xfId="53908"/>
    <cellStyle name="Separador de milhares 12 2 8 2 4 2 2 2 3" xfId="16025"/>
    <cellStyle name="Separador de milhares 12 2 8 2 4 2 2 2 3 2" xfId="47320"/>
    <cellStyle name="Separador de milhares 12 2 8 2 4 2 2 2 4" xfId="37438"/>
    <cellStyle name="Separador de milhares 12 2 8 2 4 2 2 3" xfId="9437"/>
    <cellStyle name="Separador de milhares 12 2 8 2 4 2 2 3 2" xfId="25907"/>
    <cellStyle name="Separador de milhares 12 2 8 2 4 2 2 3 2 2" xfId="57202"/>
    <cellStyle name="Separador de milhares 12 2 8 2 4 2 2 3 3" xfId="40732"/>
    <cellStyle name="Separador de milhares 12 2 8 2 4 2 2 4" xfId="19319"/>
    <cellStyle name="Separador de milhares 12 2 8 2 4 2 2 4 2" xfId="50614"/>
    <cellStyle name="Separador de milhares 12 2 8 2 4 2 2 5" xfId="12731"/>
    <cellStyle name="Separador de milhares 12 2 8 2 4 2 2 5 2" xfId="44026"/>
    <cellStyle name="Separador de milhares 12 2 8 2 4 2 2 6" xfId="34144"/>
    <cellStyle name="Separador de milhares 12 2 8 2 4 2 2 7" xfId="30849"/>
    <cellStyle name="Separador de milhares 12 2 8 2 4 2 3" xfId="4496"/>
    <cellStyle name="Separador de milhares 12 2 8 2 4 2 3 2" xfId="20966"/>
    <cellStyle name="Separador de milhares 12 2 8 2 4 2 3 2 2" xfId="52261"/>
    <cellStyle name="Separador de milhares 12 2 8 2 4 2 3 3" xfId="14378"/>
    <cellStyle name="Separador de milhares 12 2 8 2 4 2 3 3 2" xfId="45673"/>
    <cellStyle name="Separador de milhares 12 2 8 2 4 2 3 4" xfId="35791"/>
    <cellStyle name="Separador de milhares 12 2 8 2 4 2 4" xfId="7790"/>
    <cellStyle name="Separador de milhares 12 2 8 2 4 2 4 2" xfId="24260"/>
    <cellStyle name="Separador de milhares 12 2 8 2 4 2 4 2 2" xfId="55555"/>
    <cellStyle name="Separador de milhares 12 2 8 2 4 2 4 3" xfId="39085"/>
    <cellStyle name="Separador de milhares 12 2 8 2 4 2 5" xfId="17672"/>
    <cellStyle name="Separador de milhares 12 2 8 2 4 2 5 2" xfId="48967"/>
    <cellStyle name="Separador de milhares 12 2 8 2 4 2 6" xfId="11084"/>
    <cellStyle name="Separador de milhares 12 2 8 2 4 2 6 2" xfId="42379"/>
    <cellStyle name="Separador de milhares 12 2 8 2 4 2 7" xfId="27555"/>
    <cellStyle name="Separador de milhares 12 2 8 2 4 2 7 2" xfId="32497"/>
    <cellStyle name="Separador de milhares 12 2 8 2 4 2 8" xfId="29202"/>
    <cellStyle name="Separador de milhares 12 2 8 2 4 3" xfId="2848"/>
    <cellStyle name="Separador de milhares 12 2 8 2 4 3 2" xfId="6142"/>
    <cellStyle name="Separador de milhares 12 2 8 2 4 3 2 2" xfId="22612"/>
    <cellStyle name="Separador de milhares 12 2 8 2 4 3 2 2 2" xfId="53907"/>
    <cellStyle name="Separador de milhares 12 2 8 2 4 3 2 3" xfId="16024"/>
    <cellStyle name="Separador de milhares 12 2 8 2 4 3 2 3 2" xfId="47319"/>
    <cellStyle name="Separador de milhares 12 2 8 2 4 3 2 4" xfId="37437"/>
    <cellStyle name="Separador de milhares 12 2 8 2 4 3 3" xfId="9436"/>
    <cellStyle name="Separador de milhares 12 2 8 2 4 3 3 2" xfId="25906"/>
    <cellStyle name="Separador de milhares 12 2 8 2 4 3 3 2 2" xfId="57201"/>
    <cellStyle name="Separador de milhares 12 2 8 2 4 3 3 3" xfId="40731"/>
    <cellStyle name="Separador de milhares 12 2 8 2 4 3 4" xfId="19318"/>
    <cellStyle name="Separador de milhares 12 2 8 2 4 3 4 2" xfId="50613"/>
    <cellStyle name="Separador de milhares 12 2 8 2 4 3 5" xfId="12730"/>
    <cellStyle name="Separador de milhares 12 2 8 2 4 3 5 2" xfId="44025"/>
    <cellStyle name="Separador de milhares 12 2 8 2 4 3 6" xfId="34143"/>
    <cellStyle name="Separador de milhares 12 2 8 2 4 3 7" xfId="30848"/>
    <cellStyle name="Separador de milhares 12 2 8 2 4 4" xfId="4495"/>
    <cellStyle name="Separador de milhares 12 2 8 2 4 4 2" xfId="20965"/>
    <cellStyle name="Separador de milhares 12 2 8 2 4 4 2 2" xfId="52260"/>
    <cellStyle name="Separador de milhares 12 2 8 2 4 4 3" xfId="14377"/>
    <cellStyle name="Separador de milhares 12 2 8 2 4 4 3 2" xfId="45672"/>
    <cellStyle name="Separador de milhares 12 2 8 2 4 4 4" xfId="35790"/>
    <cellStyle name="Separador de milhares 12 2 8 2 4 5" xfId="7789"/>
    <cellStyle name="Separador de milhares 12 2 8 2 4 5 2" xfId="24259"/>
    <cellStyle name="Separador de milhares 12 2 8 2 4 5 2 2" xfId="55554"/>
    <cellStyle name="Separador de milhares 12 2 8 2 4 5 3" xfId="39084"/>
    <cellStyle name="Separador de milhares 12 2 8 2 4 6" xfId="17671"/>
    <cellStyle name="Separador de milhares 12 2 8 2 4 6 2" xfId="48966"/>
    <cellStyle name="Separador de milhares 12 2 8 2 4 7" xfId="11083"/>
    <cellStyle name="Separador de milhares 12 2 8 2 4 7 2" xfId="42378"/>
    <cellStyle name="Separador de milhares 12 2 8 2 4 8" xfId="27554"/>
    <cellStyle name="Separador de milhares 12 2 8 2 4 8 2" xfId="32496"/>
    <cellStyle name="Separador de milhares 12 2 8 2 4 9" xfId="29201"/>
    <cellStyle name="Separador de milhares 12 2 8 2 5" xfId="1166"/>
    <cellStyle name="Separador de milhares 12 2 8 2 5 2" xfId="1167"/>
    <cellStyle name="Separador de milhares 12 2 8 2 5 2 2" xfId="2851"/>
    <cellStyle name="Separador de milhares 12 2 8 2 5 2 2 2" xfId="6145"/>
    <cellStyle name="Separador de milhares 12 2 8 2 5 2 2 2 2" xfId="22615"/>
    <cellStyle name="Separador de milhares 12 2 8 2 5 2 2 2 2 2" xfId="53910"/>
    <cellStyle name="Separador de milhares 12 2 8 2 5 2 2 2 3" xfId="16027"/>
    <cellStyle name="Separador de milhares 12 2 8 2 5 2 2 2 3 2" xfId="47322"/>
    <cellStyle name="Separador de milhares 12 2 8 2 5 2 2 2 4" xfId="37440"/>
    <cellStyle name="Separador de milhares 12 2 8 2 5 2 2 3" xfId="9439"/>
    <cellStyle name="Separador de milhares 12 2 8 2 5 2 2 3 2" xfId="25909"/>
    <cellStyle name="Separador de milhares 12 2 8 2 5 2 2 3 2 2" xfId="57204"/>
    <cellStyle name="Separador de milhares 12 2 8 2 5 2 2 3 3" xfId="40734"/>
    <cellStyle name="Separador de milhares 12 2 8 2 5 2 2 4" xfId="19321"/>
    <cellStyle name="Separador de milhares 12 2 8 2 5 2 2 4 2" xfId="50616"/>
    <cellStyle name="Separador de milhares 12 2 8 2 5 2 2 5" xfId="12733"/>
    <cellStyle name="Separador de milhares 12 2 8 2 5 2 2 5 2" xfId="44028"/>
    <cellStyle name="Separador de milhares 12 2 8 2 5 2 2 6" xfId="34146"/>
    <cellStyle name="Separador de milhares 12 2 8 2 5 2 2 7" xfId="30851"/>
    <cellStyle name="Separador de milhares 12 2 8 2 5 2 3" xfId="4498"/>
    <cellStyle name="Separador de milhares 12 2 8 2 5 2 3 2" xfId="20968"/>
    <cellStyle name="Separador de milhares 12 2 8 2 5 2 3 2 2" xfId="52263"/>
    <cellStyle name="Separador de milhares 12 2 8 2 5 2 3 3" xfId="14380"/>
    <cellStyle name="Separador de milhares 12 2 8 2 5 2 3 3 2" xfId="45675"/>
    <cellStyle name="Separador de milhares 12 2 8 2 5 2 3 4" xfId="35793"/>
    <cellStyle name="Separador de milhares 12 2 8 2 5 2 4" xfId="7792"/>
    <cellStyle name="Separador de milhares 12 2 8 2 5 2 4 2" xfId="24262"/>
    <cellStyle name="Separador de milhares 12 2 8 2 5 2 4 2 2" xfId="55557"/>
    <cellStyle name="Separador de milhares 12 2 8 2 5 2 4 3" xfId="39087"/>
    <cellStyle name="Separador de milhares 12 2 8 2 5 2 5" xfId="17674"/>
    <cellStyle name="Separador de milhares 12 2 8 2 5 2 5 2" xfId="48969"/>
    <cellStyle name="Separador de milhares 12 2 8 2 5 2 6" xfId="11086"/>
    <cellStyle name="Separador de milhares 12 2 8 2 5 2 6 2" xfId="42381"/>
    <cellStyle name="Separador de milhares 12 2 8 2 5 2 7" xfId="27557"/>
    <cellStyle name="Separador de milhares 12 2 8 2 5 2 7 2" xfId="32499"/>
    <cellStyle name="Separador de milhares 12 2 8 2 5 2 8" xfId="29204"/>
    <cellStyle name="Separador de milhares 12 2 8 2 5 3" xfId="2850"/>
    <cellStyle name="Separador de milhares 12 2 8 2 5 3 2" xfId="6144"/>
    <cellStyle name="Separador de milhares 12 2 8 2 5 3 2 2" xfId="22614"/>
    <cellStyle name="Separador de milhares 12 2 8 2 5 3 2 2 2" xfId="53909"/>
    <cellStyle name="Separador de milhares 12 2 8 2 5 3 2 3" xfId="16026"/>
    <cellStyle name="Separador de milhares 12 2 8 2 5 3 2 3 2" xfId="47321"/>
    <cellStyle name="Separador de milhares 12 2 8 2 5 3 2 4" xfId="37439"/>
    <cellStyle name="Separador de milhares 12 2 8 2 5 3 3" xfId="9438"/>
    <cellStyle name="Separador de milhares 12 2 8 2 5 3 3 2" xfId="25908"/>
    <cellStyle name="Separador de milhares 12 2 8 2 5 3 3 2 2" xfId="57203"/>
    <cellStyle name="Separador de milhares 12 2 8 2 5 3 3 3" xfId="40733"/>
    <cellStyle name="Separador de milhares 12 2 8 2 5 3 4" xfId="19320"/>
    <cellStyle name="Separador de milhares 12 2 8 2 5 3 4 2" xfId="50615"/>
    <cellStyle name="Separador de milhares 12 2 8 2 5 3 5" xfId="12732"/>
    <cellStyle name="Separador de milhares 12 2 8 2 5 3 5 2" xfId="44027"/>
    <cellStyle name="Separador de milhares 12 2 8 2 5 3 6" xfId="34145"/>
    <cellStyle name="Separador de milhares 12 2 8 2 5 3 7" xfId="30850"/>
    <cellStyle name="Separador de milhares 12 2 8 2 5 4" xfId="4497"/>
    <cellStyle name="Separador de milhares 12 2 8 2 5 4 2" xfId="20967"/>
    <cellStyle name="Separador de milhares 12 2 8 2 5 4 2 2" xfId="52262"/>
    <cellStyle name="Separador de milhares 12 2 8 2 5 4 3" xfId="14379"/>
    <cellStyle name="Separador de milhares 12 2 8 2 5 4 3 2" xfId="45674"/>
    <cellStyle name="Separador de milhares 12 2 8 2 5 4 4" xfId="35792"/>
    <cellStyle name="Separador de milhares 12 2 8 2 5 5" xfId="7791"/>
    <cellStyle name="Separador de milhares 12 2 8 2 5 5 2" xfId="24261"/>
    <cellStyle name="Separador de milhares 12 2 8 2 5 5 2 2" xfId="55556"/>
    <cellStyle name="Separador de milhares 12 2 8 2 5 5 3" xfId="39086"/>
    <cellStyle name="Separador de milhares 12 2 8 2 5 6" xfId="17673"/>
    <cellStyle name="Separador de milhares 12 2 8 2 5 6 2" xfId="48968"/>
    <cellStyle name="Separador de milhares 12 2 8 2 5 7" xfId="11085"/>
    <cellStyle name="Separador de milhares 12 2 8 2 5 7 2" xfId="42380"/>
    <cellStyle name="Separador de milhares 12 2 8 2 5 8" xfId="27556"/>
    <cellStyle name="Separador de milhares 12 2 8 2 5 8 2" xfId="32498"/>
    <cellStyle name="Separador de milhares 12 2 8 2 5 9" xfId="29203"/>
    <cellStyle name="Separador de milhares 12 2 8 2 6" xfId="1168"/>
    <cellStyle name="Separador de milhares 12 2 8 2 6 2" xfId="2852"/>
    <cellStyle name="Separador de milhares 12 2 8 2 6 2 2" xfId="6146"/>
    <cellStyle name="Separador de milhares 12 2 8 2 6 2 2 2" xfId="22616"/>
    <cellStyle name="Separador de milhares 12 2 8 2 6 2 2 2 2" xfId="53911"/>
    <cellStyle name="Separador de milhares 12 2 8 2 6 2 2 3" xfId="16028"/>
    <cellStyle name="Separador de milhares 12 2 8 2 6 2 2 3 2" xfId="47323"/>
    <cellStyle name="Separador de milhares 12 2 8 2 6 2 2 4" xfId="37441"/>
    <cellStyle name="Separador de milhares 12 2 8 2 6 2 3" xfId="9440"/>
    <cellStyle name="Separador de milhares 12 2 8 2 6 2 3 2" xfId="25910"/>
    <cellStyle name="Separador de milhares 12 2 8 2 6 2 3 2 2" xfId="57205"/>
    <cellStyle name="Separador de milhares 12 2 8 2 6 2 3 3" xfId="40735"/>
    <cellStyle name="Separador de milhares 12 2 8 2 6 2 4" xfId="19322"/>
    <cellStyle name="Separador de milhares 12 2 8 2 6 2 4 2" xfId="50617"/>
    <cellStyle name="Separador de milhares 12 2 8 2 6 2 5" xfId="12734"/>
    <cellStyle name="Separador de milhares 12 2 8 2 6 2 5 2" xfId="44029"/>
    <cellStyle name="Separador de milhares 12 2 8 2 6 2 6" xfId="34147"/>
    <cellStyle name="Separador de milhares 12 2 8 2 6 2 7" xfId="30852"/>
    <cellStyle name="Separador de milhares 12 2 8 2 6 3" xfId="4499"/>
    <cellStyle name="Separador de milhares 12 2 8 2 6 3 2" xfId="20969"/>
    <cellStyle name="Separador de milhares 12 2 8 2 6 3 2 2" xfId="52264"/>
    <cellStyle name="Separador de milhares 12 2 8 2 6 3 3" xfId="14381"/>
    <cellStyle name="Separador de milhares 12 2 8 2 6 3 3 2" xfId="45676"/>
    <cellStyle name="Separador de milhares 12 2 8 2 6 3 4" xfId="35794"/>
    <cellStyle name="Separador de milhares 12 2 8 2 6 4" xfId="7793"/>
    <cellStyle name="Separador de milhares 12 2 8 2 6 4 2" xfId="24263"/>
    <cellStyle name="Separador de milhares 12 2 8 2 6 4 2 2" xfId="55558"/>
    <cellStyle name="Separador de milhares 12 2 8 2 6 4 3" xfId="39088"/>
    <cellStyle name="Separador de milhares 12 2 8 2 6 5" xfId="17675"/>
    <cellStyle name="Separador de milhares 12 2 8 2 6 5 2" xfId="48970"/>
    <cellStyle name="Separador de milhares 12 2 8 2 6 6" xfId="11087"/>
    <cellStyle name="Separador de milhares 12 2 8 2 6 6 2" xfId="42382"/>
    <cellStyle name="Separador de milhares 12 2 8 2 6 7" xfId="27558"/>
    <cellStyle name="Separador de milhares 12 2 8 2 6 7 2" xfId="32500"/>
    <cellStyle name="Separador de milhares 12 2 8 2 6 8" xfId="29205"/>
    <cellStyle name="Separador de milhares 12 2 8 2 7" xfId="1169"/>
    <cellStyle name="Separador de milhares 12 2 8 2 7 2" xfId="2853"/>
    <cellStyle name="Separador de milhares 12 2 8 2 7 2 2" xfId="6147"/>
    <cellStyle name="Separador de milhares 12 2 8 2 7 2 2 2" xfId="22617"/>
    <cellStyle name="Separador de milhares 12 2 8 2 7 2 2 2 2" xfId="53912"/>
    <cellStyle name="Separador de milhares 12 2 8 2 7 2 2 3" xfId="16029"/>
    <cellStyle name="Separador de milhares 12 2 8 2 7 2 2 3 2" xfId="47324"/>
    <cellStyle name="Separador de milhares 12 2 8 2 7 2 2 4" xfId="37442"/>
    <cellStyle name="Separador de milhares 12 2 8 2 7 2 3" xfId="9441"/>
    <cellStyle name="Separador de milhares 12 2 8 2 7 2 3 2" xfId="25911"/>
    <cellStyle name="Separador de milhares 12 2 8 2 7 2 3 2 2" xfId="57206"/>
    <cellStyle name="Separador de milhares 12 2 8 2 7 2 3 3" xfId="40736"/>
    <cellStyle name="Separador de milhares 12 2 8 2 7 2 4" xfId="19323"/>
    <cellStyle name="Separador de milhares 12 2 8 2 7 2 4 2" xfId="50618"/>
    <cellStyle name="Separador de milhares 12 2 8 2 7 2 5" xfId="12735"/>
    <cellStyle name="Separador de milhares 12 2 8 2 7 2 5 2" xfId="44030"/>
    <cellStyle name="Separador de milhares 12 2 8 2 7 2 6" xfId="34148"/>
    <cellStyle name="Separador de milhares 12 2 8 2 7 2 7" xfId="30853"/>
    <cellStyle name="Separador de milhares 12 2 8 2 7 3" xfId="4500"/>
    <cellStyle name="Separador de milhares 12 2 8 2 7 3 2" xfId="20970"/>
    <cellStyle name="Separador de milhares 12 2 8 2 7 3 2 2" xfId="52265"/>
    <cellStyle name="Separador de milhares 12 2 8 2 7 3 3" xfId="14382"/>
    <cellStyle name="Separador de milhares 12 2 8 2 7 3 3 2" xfId="45677"/>
    <cellStyle name="Separador de milhares 12 2 8 2 7 3 4" xfId="35795"/>
    <cellStyle name="Separador de milhares 12 2 8 2 7 4" xfId="7794"/>
    <cellStyle name="Separador de milhares 12 2 8 2 7 4 2" xfId="24264"/>
    <cellStyle name="Separador de milhares 12 2 8 2 7 4 2 2" xfId="55559"/>
    <cellStyle name="Separador de milhares 12 2 8 2 7 4 3" xfId="39089"/>
    <cellStyle name="Separador de milhares 12 2 8 2 7 5" xfId="17676"/>
    <cellStyle name="Separador de milhares 12 2 8 2 7 5 2" xfId="48971"/>
    <cellStyle name="Separador de milhares 12 2 8 2 7 6" xfId="11088"/>
    <cellStyle name="Separador de milhares 12 2 8 2 7 6 2" xfId="42383"/>
    <cellStyle name="Separador de milhares 12 2 8 2 7 7" xfId="27559"/>
    <cellStyle name="Separador de milhares 12 2 8 2 7 7 2" xfId="32501"/>
    <cellStyle name="Separador de milhares 12 2 8 2 7 8" xfId="29206"/>
    <cellStyle name="Separador de milhares 12 2 8 2 8" xfId="2835"/>
    <cellStyle name="Separador de milhares 12 2 8 2 8 2" xfId="6129"/>
    <cellStyle name="Separador de milhares 12 2 8 2 8 2 2" xfId="22599"/>
    <cellStyle name="Separador de milhares 12 2 8 2 8 2 2 2" xfId="53894"/>
    <cellStyle name="Separador de milhares 12 2 8 2 8 2 3" xfId="16011"/>
    <cellStyle name="Separador de milhares 12 2 8 2 8 2 3 2" xfId="47306"/>
    <cellStyle name="Separador de milhares 12 2 8 2 8 2 4" xfId="37424"/>
    <cellStyle name="Separador de milhares 12 2 8 2 8 3" xfId="9423"/>
    <cellStyle name="Separador de milhares 12 2 8 2 8 3 2" xfId="25893"/>
    <cellStyle name="Separador de milhares 12 2 8 2 8 3 2 2" xfId="57188"/>
    <cellStyle name="Separador de milhares 12 2 8 2 8 3 3" xfId="40718"/>
    <cellStyle name="Separador de milhares 12 2 8 2 8 4" xfId="19305"/>
    <cellStyle name="Separador de milhares 12 2 8 2 8 4 2" xfId="50600"/>
    <cellStyle name="Separador de milhares 12 2 8 2 8 5" xfId="12717"/>
    <cellStyle name="Separador de milhares 12 2 8 2 8 5 2" xfId="44012"/>
    <cellStyle name="Separador de milhares 12 2 8 2 8 6" xfId="34130"/>
    <cellStyle name="Separador de milhares 12 2 8 2 8 7" xfId="30835"/>
    <cellStyle name="Separador de milhares 12 2 8 2 9" xfId="4482"/>
    <cellStyle name="Separador de milhares 12 2 8 2 9 2" xfId="20952"/>
    <cellStyle name="Separador de milhares 12 2 8 2 9 2 2" xfId="52247"/>
    <cellStyle name="Separador de milhares 12 2 8 2 9 3" xfId="14364"/>
    <cellStyle name="Separador de milhares 12 2 8 2 9 3 2" xfId="45659"/>
    <cellStyle name="Separador de milhares 12 2 8 2 9 4" xfId="35777"/>
    <cellStyle name="Separador de milhares 12 2 8 3" xfId="1170"/>
    <cellStyle name="Separador de milhares 12 2 8 3 10" xfId="27560"/>
    <cellStyle name="Separador de milhares 12 2 8 3 10 2" xfId="32502"/>
    <cellStyle name="Separador de milhares 12 2 8 3 11" xfId="29207"/>
    <cellStyle name="Separador de milhares 12 2 8 3 2" xfId="1171"/>
    <cellStyle name="Separador de milhares 12 2 8 3 2 2" xfId="1172"/>
    <cellStyle name="Separador de milhares 12 2 8 3 2 2 2" xfId="2856"/>
    <cellStyle name="Separador de milhares 12 2 8 3 2 2 2 2" xfId="6150"/>
    <cellStyle name="Separador de milhares 12 2 8 3 2 2 2 2 2" xfId="22620"/>
    <cellStyle name="Separador de milhares 12 2 8 3 2 2 2 2 2 2" xfId="53915"/>
    <cellStyle name="Separador de milhares 12 2 8 3 2 2 2 2 3" xfId="16032"/>
    <cellStyle name="Separador de milhares 12 2 8 3 2 2 2 2 3 2" xfId="47327"/>
    <cellStyle name="Separador de milhares 12 2 8 3 2 2 2 2 4" xfId="37445"/>
    <cellStyle name="Separador de milhares 12 2 8 3 2 2 2 3" xfId="9444"/>
    <cellStyle name="Separador de milhares 12 2 8 3 2 2 2 3 2" xfId="25914"/>
    <cellStyle name="Separador de milhares 12 2 8 3 2 2 2 3 2 2" xfId="57209"/>
    <cellStyle name="Separador de milhares 12 2 8 3 2 2 2 3 3" xfId="40739"/>
    <cellStyle name="Separador de milhares 12 2 8 3 2 2 2 4" xfId="19326"/>
    <cellStyle name="Separador de milhares 12 2 8 3 2 2 2 4 2" xfId="50621"/>
    <cellStyle name="Separador de milhares 12 2 8 3 2 2 2 5" xfId="12738"/>
    <cellStyle name="Separador de milhares 12 2 8 3 2 2 2 5 2" xfId="44033"/>
    <cellStyle name="Separador de milhares 12 2 8 3 2 2 2 6" xfId="34151"/>
    <cellStyle name="Separador de milhares 12 2 8 3 2 2 2 7" xfId="30856"/>
    <cellStyle name="Separador de milhares 12 2 8 3 2 2 3" xfId="4503"/>
    <cellStyle name="Separador de milhares 12 2 8 3 2 2 3 2" xfId="20973"/>
    <cellStyle name="Separador de milhares 12 2 8 3 2 2 3 2 2" xfId="52268"/>
    <cellStyle name="Separador de milhares 12 2 8 3 2 2 3 3" xfId="14385"/>
    <cellStyle name="Separador de milhares 12 2 8 3 2 2 3 3 2" xfId="45680"/>
    <cellStyle name="Separador de milhares 12 2 8 3 2 2 3 4" xfId="35798"/>
    <cellStyle name="Separador de milhares 12 2 8 3 2 2 4" xfId="7797"/>
    <cellStyle name="Separador de milhares 12 2 8 3 2 2 4 2" xfId="24267"/>
    <cellStyle name="Separador de milhares 12 2 8 3 2 2 4 2 2" xfId="55562"/>
    <cellStyle name="Separador de milhares 12 2 8 3 2 2 4 3" xfId="39092"/>
    <cellStyle name="Separador de milhares 12 2 8 3 2 2 5" xfId="17679"/>
    <cellStyle name="Separador de milhares 12 2 8 3 2 2 5 2" xfId="48974"/>
    <cellStyle name="Separador de milhares 12 2 8 3 2 2 6" xfId="11091"/>
    <cellStyle name="Separador de milhares 12 2 8 3 2 2 6 2" xfId="42386"/>
    <cellStyle name="Separador de milhares 12 2 8 3 2 2 7" xfId="27562"/>
    <cellStyle name="Separador de milhares 12 2 8 3 2 2 7 2" xfId="32504"/>
    <cellStyle name="Separador de milhares 12 2 8 3 2 2 8" xfId="29209"/>
    <cellStyle name="Separador de milhares 12 2 8 3 2 3" xfId="2855"/>
    <cellStyle name="Separador de milhares 12 2 8 3 2 3 2" xfId="6149"/>
    <cellStyle name="Separador de milhares 12 2 8 3 2 3 2 2" xfId="22619"/>
    <cellStyle name="Separador de milhares 12 2 8 3 2 3 2 2 2" xfId="53914"/>
    <cellStyle name="Separador de milhares 12 2 8 3 2 3 2 3" xfId="16031"/>
    <cellStyle name="Separador de milhares 12 2 8 3 2 3 2 3 2" xfId="47326"/>
    <cellStyle name="Separador de milhares 12 2 8 3 2 3 2 4" xfId="37444"/>
    <cellStyle name="Separador de milhares 12 2 8 3 2 3 3" xfId="9443"/>
    <cellStyle name="Separador de milhares 12 2 8 3 2 3 3 2" xfId="25913"/>
    <cellStyle name="Separador de milhares 12 2 8 3 2 3 3 2 2" xfId="57208"/>
    <cellStyle name="Separador de milhares 12 2 8 3 2 3 3 3" xfId="40738"/>
    <cellStyle name="Separador de milhares 12 2 8 3 2 3 4" xfId="19325"/>
    <cellStyle name="Separador de milhares 12 2 8 3 2 3 4 2" xfId="50620"/>
    <cellStyle name="Separador de milhares 12 2 8 3 2 3 5" xfId="12737"/>
    <cellStyle name="Separador de milhares 12 2 8 3 2 3 5 2" xfId="44032"/>
    <cellStyle name="Separador de milhares 12 2 8 3 2 3 6" xfId="34150"/>
    <cellStyle name="Separador de milhares 12 2 8 3 2 3 7" xfId="30855"/>
    <cellStyle name="Separador de milhares 12 2 8 3 2 4" xfId="4502"/>
    <cellStyle name="Separador de milhares 12 2 8 3 2 4 2" xfId="20972"/>
    <cellStyle name="Separador de milhares 12 2 8 3 2 4 2 2" xfId="52267"/>
    <cellStyle name="Separador de milhares 12 2 8 3 2 4 3" xfId="14384"/>
    <cellStyle name="Separador de milhares 12 2 8 3 2 4 3 2" xfId="45679"/>
    <cellStyle name="Separador de milhares 12 2 8 3 2 4 4" xfId="35797"/>
    <cellStyle name="Separador de milhares 12 2 8 3 2 5" xfId="7796"/>
    <cellStyle name="Separador de milhares 12 2 8 3 2 5 2" xfId="24266"/>
    <cellStyle name="Separador de milhares 12 2 8 3 2 5 2 2" xfId="55561"/>
    <cellStyle name="Separador de milhares 12 2 8 3 2 5 3" xfId="39091"/>
    <cellStyle name="Separador de milhares 12 2 8 3 2 6" xfId="17678"/>
    <cellStyle name="Separador de milhares 12 2 8 3 2 6 2" xfId="48973"/>
    <cellStyle name="Separador de milhares 12 2 8 3 2 7" xfId="11090"/>
    <cellStyle name="Separador de milhares 12 2 8 3 2 7 2" xfId="42385"/>
    <cellStyle name="Separador de milhares 12 2 8 3 2 8" xfId="27561"/>
    <cellStyle name="Separador de milhares 12 2 8 3 2 8 2" xfId="32503"/>
    <cellStyle name="Separador de milhares 12 2 8 3 2 9" xfId="29208"/>
    <cellStyle name="Separador de milhares 12 2 8 3 3" xfId="1173"/>
    <cellStyle name="Separador de milhares 12 2 8 3 3 2" xfId="1174"/>
    <cellStyle name="Separador de milhares 12 2 8 3 3 2 2" xfId="2858"/>
    <cellStyle name="Separador de milhares 12 2 8 3 3 2 2 2" xfId="6152"/>
    <cellStyle name="Separador de milhares 12 2 8 3 3 2 2 2 2" xfId="22622"/>
    <cellStyle name="Separador de milhares 12 2 8 3 3 2 2 2 2 2" xfId="53917"/>
    <cellStyle name="Separador de milhares 12 2 8 3 3 2 2 2 3" xfId="16034"/>
    <cellStyle name="Separador de milhares 12 2 8 3 3 2 2 2 3 2" xfId="47329"/>
    <cellStyle name="Separador de milhares 12 2 8 3 3 2 2 2 4" xfId="37447"/>
    <cellStyle name="Separador de milhares 12 2 8 3 3 2 2 3" xfId="9446"/>
    <cellStyle name="Separador de milhares 12 2 8 3 3 2 2 3 2" xfId="25916"/>
    <cellStyle name="Separador de milhares 12 2 8 3 3 2 2 3 2 2" xfId="57211"/>
    <cellStyle name="Separador de milhares 12 2 8 3 3 2 2 3 3" xfId="40741"/>
    <cellStyle name="Separador de milhares 12 2 8 3 3 2 2 4" xfId="19328"/>
    <cellStyle name="Separador de milhares 12 2 8 3 3 2 2 4 2" xfId="50623"/>
    <cellStyle name="Separador de milhares 12 2 8 3 3 2 2 5" xfId="12740"/>
    <cellStyle name="Separador de milhares 12 2 8 3 3 2 2 5 2" xfId="44035"/>
    <cellStyle name="Separador de milhares 12 2 8 3 3 2 2 6" xfId="34153"/>
    <cellStyle name="Separador de milhares 12 2 8 3 3 2 2 7" xfId="30858"/>
    <cellStyle name="Separador de milhares 12 2 8 3 3 2 3" xfId="4505"/>
    <cellStyle name="Separador de milhares 12 2 8 3 3 2 3 2" xfId="20975"/>
    <cellStyle name="Separador de milhares 12 2 8 3 3 2 3 2 2" xfId="52270"/>
    <cellStyle name="Separador de milhares 12 2 8 3 3 2 3 3" xfId="14387"/>
    <cellStyle name="Separador de milhares 12 2 8 3 3 2 3 3 2" xfId="45682"/>
    <cellStyle name="Separador de milhares 12 2 8 3 3 2 3 4" xfId="35800"/>
    <cellStyle name="Separador de milhares 12 2 8 3 3 2 4" xfId="7799"/>
    <cellStyle name="Separador de milhares 12 2 8 3 3 2 4 2" xfId="24269"/>
    <cellStyle name="Separador de milhares 12 2 8 3 3 2 4 2 2" xfId="55564"/>
    <cellStyle name="Separador de milhares 12 2 8 3 3 2 4 3" xfId="39094"/>
    <cellStyle name="Separador de milhares 12 2 8 3 3 2 5" xfId="17681"/>
    <cellStyle name="Separador de milhares 12 2 8 3 3 2 5 2" xfId="48976"/>
    <cellStyle name="Separador de milhares 12 2 8 3 3 2 6" xfId="11093"/>
    <cellStyle name="Separador de milhares 12 2 8 3 3 2 6 2" xfId="42388"/>
    <cellStyle name="Separador de milhares 12 2 8 3 3 2 7" xfId="27564"/>
    <cellStyle name="Separador de milhares 12 2 8 3 3 2 7 2" xfId="32506"/>
    <cellStyle name="Separador de milhares 12 2 8 3 3 2 8" xfId="29211"/>
    <cellStyle name="Separador de milhares 12 2 8 3 3 3" xfId="2857"/>
    <cellStyle name="Separador de milhares 12 2 8 3 3 3 2" xfId="6151"/>
    <cellStyle name="Separador de milhares 12 2 8 3 3 3 2 2" xfId="22621"/>
    <cellStyle name="Separador de milhares 12 2 8 3 3 3 2 2 2" xfId="53916"/>
    <cellStyle name="Separador de milhares 12 2 8 3 3 3 2 3" xfId="16033"/>
    <cellStyle name="Separador de milhares 12 2 8 3 3 3 2 3 2" xfId="47328"/>
    <cellStyle name="Separador de milhares 12 2 8 3 3 3 2 4" xfId="37446"/>
    <cellStyle name="Separador de milhares 12 2 8 3 3 3 3" xfId="9445"/>
    <cellStyle name="Separador de milhares 12 2 8 3 3 3 3 2" xfId="25915"/>
    <cellStyle name="Separador de milhares 12 2 8 3 3 3 3 2 2" xfId="57210"/>
    <cellStyle name="Separador de milhares 12 2 8 3 3 3 3 3" xfId="40740"/>
    <cellStyle name="Separador de milhares 12 2 8 3 3 3 4" xfId="19327"/>
    <cellStyle name="Separador de milhares 12 2 8 3 3 3 4 2" xfId="50622"/>
    <cellStyle name="Separador de milhares 12 2 8 3 3 3 5" xfId="12739"/>
    <cellStyle name="Separador de milhares 12 2 8 3 3 3 5 2" xfId="44034"/>
    <cellStyle name="Separador de milhares 12 2 8 3 3 3 6" xfId="34152"/>
    <cellStyle name="Separador de milhares 12 2 8 3 3 3 7" xfId="30857"/>
    <cellStyle name="Separador de milhares 12 2 8 3 3 4" xfId="4504"/>
    <cellStyle name="Separador de milhares 12 2 8 3 3 4 2" xfId="20974"/>
    <cellStyle name="Separador de milhares 12 2 8 3 3 4 2 2" xfId="52269"/>
    <cellStyle name="Separador de milhares 12 2 8 3 3 4 3" xfId="14386"/>
    <cellStyle name="Separador de milhares 12 2 8 3 3 4 3 2" xfId="45681"/>
    <cellStyle name="Separador de milhares 12 2 8 3 3 4 4" xfId="35799"/>
    <cellStyle name="Separador de milhares 12 2 8 3 3 5" xfId="7798"/>
    <cellStyle name="Separador de milhares 12 2 8 3 3 5 2" xfId="24268"/>
    <cellStyle name="Separador de milhares 12 2 8 3 3 5 2 2" xfId="55563"/>
    <cellStyle name="Separador de milhares 12 2 8 3 3 5 3" xfId="39093"/>
    <cellStyle name="Separador de milhares 12 2 8 3 3 6" xfId="17680"/>
    <cellStyle name="Separador de milhares 12 2 8 3 3 6 2" xfId="48975"/>
    <cellStyle name="Separador de milhares 12 2 8 3 3 7" xfId="11092"/>
    <cellStyle name="Separador de milhares 12 2 8 3 3 7 2" xfId="42387"/>
    <cellStyle name="Separador de milhares 12 2 8 3 3 8" xfId="27563"/>
    <cellStyle name="Separador de milhares 12 2 8 3 3 8 2" xfId="32505"/>
    <cellStyle name="Separador de milhares 12 2 8 3 3 9" xfId="29210"/>
    <cellStyle name="Separador de milhares 12 2 8 3 4" xfId="1175"/>
    <cellStyle name="Separador de milhares 12 2 8 3 4 2" xfId="2859"/>
    <cellStyle name="Separador de milhares 12 2 8 3 4 2 2" xfId="6153"/>
    <cellStyle name="Separador de milhares 12 2 8 3 4 2 2 2" xfId="22623"/>
    <cellStyle name="Separador de milhares 12 2 8 3 4 2 2 2 2" xfId="53918"/>
    <cellStyle name="Separador de milhares 12 2 8 3 4 2 2 3" xfId="16035"/>
    <cellStyle name="Separador de milhares 12 2 8 3 4 2 2 3 2" xfId="47330"/>
    <cellStyle name="Separador de milhares 12 2 8 3 4 2 2 4" xfId="37448"/>
    <cellStyle name="Separador de milhares 12 2 8 3 4 2 3" xfId="9447"/>
    <cellStyle name="Separador de milhares 12 2 8 3 4 2 3 2" xfId="25917"/>
    <cellStyle name="Separador de milhares 12 2 8 3 4 2 3 2 2" xfId="57212"/>
    <cellStyle name="Separador de milhares 12 2 8 3 4 2 3 3" xfId="40742"/>
    <cellStyle name="Separador de milhares 12 2 8 3 4 2 4" xfId="19329"/>
    <cellStyle name="Separador de milhares 12 2 8 3 4 2 4 2" xfId="50624"/>
    <cellStyle name="Separador de milhares 12 2 8 3 4 2 5" xfId="12741"/>
    <cellStyle name="Separador de milhares 12 2 8 3 4 2 5 2" xfId="44036"/>
    <cellStyle name="Separador de milhares 12 2 8 3 4 2 6" xfId="34154"/>
    <cellStyle name="Separador de milhares 12 2 8 3 4 2 7" xfId="30859"/>
    <cellStyle name="Separador de milhares 12 2 8 3 4 3" xfId="4506"/>
    <cellStyle name="Separador de milhares 12 2 8 3 4 3 2" xfId="20976"/>
    <cellStyle name="Separador de milhares 12 2 8 3 4 3 2 2" xfId="52271"/>
    <cellStyle name="Separador de milhares 12 2 8 3 4 3 3" xfId="14388"/>
    <cellStyle name="Separador de milhares 12 2 8 3 4 3 3 2" xfId="45683"/>
    <cellStyle name="Separador de milhares 12 2 8 3 4 3 4" xfId="35801"/>
    <cellStyle name="Separador de milhares 12 2 8 3 4 4" xfId="7800"/>
    <cellStyle name="Separador de milhares 12 2 8 3 4 4 2" xfId="24270"/>
    <cellStyle name="Separador de milhares 12 2 8 3 4 4 2 2" xfId="55565"/>
    <cellStyle name="Separador de milhares 12 2 8 3 4 4 3" xfId="39095"/>
    <cellStyle name="Separador de milhares 12 2 8 3 4 5" xfId="17682"/>
    <cellStyle name="Separador de milhares 12 2 8 3 4 5 2" xfId="48977"/>
    <cellStyle name="Separador de milhares 12 2 8 3 4 6" xfId="11094"/>
    <cellStyle name="Separador de milhares 12 2 8 3 4 6 2" xfId="42389"/>
    <cellStyle name="Separador de milhares 12 2 8 3 4 7" xfId="27565"/>
    <cellStyle name="Separador de milhares 12 2 8 3 4 7 2" xfId="32507"/>
    <cellStyle name="Separador de milhares 12 2 8 3 4 8" xfId="29212"/>
    <cellStyle name="Separador de milhares 12 2 8 3 5" xfId="2854"/>
    <cellStyle name="Separador de milhares 12 2 8 3 5 2" xfId="6148"/>
    <cellStyle name="Separador de milhares 12 2 8 3 5 2 2" xfId="22618"/>
    <cellStyle name="Separador de milhares 12 2 8 3 5 2 2 2" xfId="53913"/>
    <cellStyle name="Separador de milhares 12 2 8 3 5 2 3" xfId="16030"/>
    <cellStyle name="Separador de milhares 12 2 8 3 5 2 3 2" xfId="47325"/>
    <cellStyle name="Separador de milhares 12 2 8 3 5 2 4" xfId="37443"/>
    <cellStyle name="Separador de milhares 12 2 8 3 5 3" xfId="9442"/>
    <cellStyle name="Separador de milhares 12 2 8 3 5 3 2" xfId="25912"/>
    <cellStyle name="Separador de milhares 12 2 8 3 5 3 2 2" xfId="57207"/>
    <cellStyle name="Separador de milhares 12 2 8 3 5 3 3" xfId="40737"/>
    <cellStyle name="Separador de milhares 12 2 8 3 5 4" xfId="19324"/>
    <cellStyle name="Separador de milhares 12 2 8 3 5 4 2" xfId="50619"/>
    <cellStyle name="Separador de milhares 12 2 8 3 5 5" xfId="12736"/>
    <cellStyle name="Separador de milhares 12 2 8 3 5 5 2" xfId="44031"/>
    <cellStyle name="Separador de milhares 12 2 8 3 5 6" xfId="34149"/>
    <cellStyle name="Separador de milhares 12 2 8 3 5 7" xfId="30854"/>
    <cellStyle name="Separador de milhares 12 2 8 3 6" xfId="4501"/>
    <cellStyle name="Separador de milhares 12 2 8 3 6 2" xfId="20971"/>
    <cellStyle name="Separador de milhares 12 2 8 3 6 2 2" xfId="52266"/>
    <cellStyle name="Separador de milhares 12 2 8 3 6 3" xfId="14383"/>
    <cellStyle name="Separador de milhares 12 2 8 3 6 3 2" xfId="45678"/>
    <cellStyle name="Separador de milhares 12 2 8 3 6 4" xfId="35796"/>
    <cellStyle name="Separador de milhares 12 2 8 3 7" xfId="7795"/>
    <cellStyle name="Separador de milhares 12 2 8 3 7 2" xfId="24265"/>
    <cellStyle name="Separador de milhares 12 2 8 3 7 2 2" xfId="55560"/>
    <cellStyle name="Separador de milhares 12 2 8 3 7 3" xfId="39090"/>
    <cellStyle name="Separador de milhares 12 2 8 3 8" xfId="17677"/>
    <cellStyle name="Separador de milhares 12 2 8 3 8 2" xfId="48972"/>
    <cellStyle name="Separador de milhares 12 2 8 3 9" xfId="11089"/>
    <cellStyle name="Separador de milhares 12 2 8 3 9 2" xfId="42384"/>
    <cellStyle name="Separador de milhares 12 2 8 4" xfId="1176"/>
    <cellStyle name="Separador de milhares 12 2 8 4 10" xfId="27566"/>
    <cellStyle name="Separador de milhares 12 2 8 4 10 2" xfId="32508"/>
    <cellStyle name="Separador de milhares 12 2 8 4 11" xfId="29213"/>
    <cellStyle name="Separador de milhares 12 2 8 4 2" xfId="1177"/>
    <cellStyle name="Separador de milhares 12 2 8 4 2 2" xfId="1178"/>
    <cellStyle name="Separador de milhares 12 2 8 4 2 2 2" xfId="2862"/>
    <cellStyle name="Separador de milhares 12 2 8 4 2 2 2 2" xfId="6156"/>
    <cellStyle name="Separador de milhares 12 2 8 4 2 2 2 2 2" xfId="22626"/>
    <cellStyle name="Separador de milhares 12 2 8 4 2 2 2 2 2 2" xfId="53921"/>
    <cellStyle name="Separador de milhares 12 2 8 4 2 2 2 2 3" xfId="16038"/>
    <cellStyle name="Separador de milhares 12 2 8 4 2 2 2 2 3 2" xfId="47333"/>
    <cellStyle name="Separador de milhares 12 2 8 4 2 2 2 2 4" xfId="37451"/>
    <cellStyle name="Separador de milhares 12 2 8 4 2 2 2 3" xfId="9450"/>
    <cellStyle name="Separador de milhares 12 2 8 4 2 2 2 3 2" xfId="25920"/>
    <cellStyle name="Separador de milhares 12 2 8 4 2 2 2 3 2 2" xfId="57215"/>
    <cellStyle name="Separador de milhares 12 2 8 4 2 2 2 3 3" xfId="40745"/>
    <cellStyle name="Separador de milhares 12 2 8 4 2 2 2 4" xfId="19332"/>
    <cellStyle name="Separador de milhares 12 2 8 4 2 2 2 4 2" xfId="50627"/>
    <cellStyle name="Separador de milhares 12 2 8 4 2 2 2 5" xfId="12744"/>
    <cellStyle name="Separador de milhares 12 2 8 4 2 2 2 5 2" xfId="44039"/>
    <cellStyle name="Separador de milhares 12 2 8 4 2 2 2 6" xfId="34157"/>
    <cellStyle name="Separador de milhares 12 2 8 4 2 2 2 7" xfId="30862"/>
    <cellStyle name="Separador de milhares 12 2 8 4 2 2 3" xfId="4509"/>
    <cellStyle name="Separador de milhares 12 2 8 4 2 2 3 2" xfId="20979"/>
    <cellStyle name="Separador de milhares 12 2 8 4 2 2 3 2 2" xfId="52274"/>
    <cellStyle name="Separador de milhares 12 2 8 4 2 2 3 3" xfId="14391"/>
    <cellStyle name="Separador de milhares 12 2 8 4 2 2 3 3 2" xfId="45686"/>
    <cellStyle name="Separador de milhares 12 2 8 4 2 2 3 4" xfId="35804"/>
    <cellStyle name="Separador de milhares 12 2 8 4 2 2 4" xfId="7803"/>
    <cellStyle name="Separador de milhares 12 2 8 4 2 2 4 2" xfId="24273"/>
    <cellStyle name="Separador de milhares 12 2 8 4 2 2 4 2 2" xfId="55568"/>
    <cellStyle name="Separador de milhares 12 2 8 4 2 2 4 3" xfId="39098"/>
    <cellStyle name="Separador de milhares 12 2 8 4 2 2 5" xfId="17685"/>
    <cellStyle name="Separador de milhares 12 2 8 4 2 2 5 2" xfId="48980"/>
    <cellStyle name="Separador de milhares 12 2 8 4 2 2 6" xfId="11097"/>
    <cellStyle name="Separador de milhares 12 2 8 4 2 2 6 2" xfId="42392"/>
    <cellStyle name="Separador de milhares 12 2 8 4 2 2 7" xfId="27568"/>
    <cellStyle name="Separador de milhares 12 2 8 4 2 2 7 2" xfId="32510"/>
    <cellStyle name="Separador de milhares 12 2 8 4 2 2 8" xfId="29215"/>
    <cellStyle name="Separador de milhares 12 2 8 4 2 3" xfId="2861"/>
    <cellStyle name="Separador de milhares 12 2 8 4 2 3 2" xfId="6155"/>
    <cellStyle name="Separador de milhares 12 2 8 4 2 3 2 2" xfId="22625"/>
    <cellStyle name="Separador de milhares 12 2 8 4 2 3 2 2 2" xfId="53920"/>
    <cellStyle name="Separador de milhares 12 2 8 4 2 3 2 3" xfId="16037"/>
    <cellStyle name="Separador de milhares 12 2 8 4 2 3 2 3 2" xfId="47332"/>
    <cellStyle name="Separador de milhares 12 2 8 4 2 3 2 4" xfId="37450"/>
    <cellStyle name="Separador de milhares 12 2 8 4 2 3 3" xfId="9449"/>
    <cellStyle name="Separador de milhares 12 2 8 4 2 3 3 2" xfId="25919"/>
    <cellStyle name="Separador de milhares 12 2 8 4 2 3 3 2 2" xfId="57214"/>
    <cellStyle name="Separador de milhares 12 2 8 4 2 3 3 3" xfId="40744"/>
    <cellStyle name="Separador de milhares 12 2 8 4 2 3 4" xfId="19331"/>
    <cellStyle name="Separador de milhares 12 2 8 4 2 3 4 2" xfId="50626"/>
    <cellStyle name="Separador de milhares 12 2 8 4 2 3 5" xfId="12743"/>
    <cellStyle name="Separador de milhares 12 2 8 4 2 3 5 2" xfId="44038"/>
    <cellStyle name="Separador de milhares 12 2 8 4 2 3 6" xfId="34156"/>
    <cellStyle name="Separador de milhares 12 2 8 4 2 3 7" xfId="30861"/>
    <cellStyle name="Separador de milhares 12 2 8 4 2 4" xfId="4508"/>
    <cellStyle name="Separador de milhares 12 2 8 4 2 4 2" xfId="20978"/>
    <cellStyle name="Separador de milhares 12 2 8 4 2 4 2 2" xfId="52273"/>
    <cellStyle name="Separador de milhares 12 2 8 4 2 4 3" xfId="14390"/>
    <cellStyle name="Separador de milhares 12 2 8 4 2 4 3 2" xfId="45685"/>
    <cellStyle name="Separador de milhares 12 2 8 4 2 4 4" xfId="35803"/>
    <cellStyle name="Separador de milhares 12 2 8 4 2 5" xfId="7802"/>
    <cellStyle name="Separador de milhares 12 2 8 4 2 5 2" xfId="24272"/>
    <cellStyle name="Separador de milhares 12 2 8 4 2 5 2 2" xfId="55567"/>
    <cellStyle name="Separador de milhares 12 2 8 4 2 5 3" xfId="39097"/>
    <cellStyle name="Separador de milhares 12 2 8 4 2 6" xfId="17684"/>
    <cellStyle name="Separador de milhares 12 2 8 4 2 6 2" xfId="48979"/>
    <cellStyle name="Separador de milhares 12 2 8 4 2 7" xfId="11096"/>
    <cellStyle name="Separador de milhares 12 2 8 4 2 7 2" xfId="42391"/>
    <cellStyle name="Separador de milhares 12 2 8 4 2 8" xfId="27567"/>
    <cellStyle name="Separador de milhares 12 2 8 4 2 8 2" xfId="32509"/>
    <cellStyle name="Separador de milhares 12 2 8 4 2 9" xfId="29214"/>
    <cellStyle name="Separador de milhares 12 2 8 4 3" xfId="1179"/>
    <cellStyle name="Separador de milhares 12 2 8 4 3 2" xfId="1180"/>
    <cellStyle name="Separador de milhares 12 2 8 4 3 2 2" xfId="2864"/>
    <cellStyle name="Separador de milhares 12 2 8 4 3 2 2 2" xfId="6158"/>
    <cellStyle name="Separador de milhares 12 2 8 4 3 2 2 2 2" xfId="22628"/>
    <cellStyle name="Separador de milhares 12 2 8 4 3 2 2 2 2 2" xfId="53923"/>
    <cellStyle name="Separador de milhares 12 2 8 4 3 2 2 2 3" xfId="16040"/>
    <cellStyle name="Separador de milhares 12 2 8 4 3 2 2 2 3 2" xfId="47335"/>
    <cellStyle name="Separador de milhares 12 2 8 4 3 2 2 2 4" xfId="37453"/>
    <cellStyle name="Separador de milhares 12 2 8 4 3 2 2 3" xfId="9452"/>
    <cellStyle name="Separador de milhares 12 2 8 4 3 2 2 3 2" xfId="25922"/>
    <cellStyle name="Separador de milhares 12 2 8 4 3 2 2 3 2 2" xfId="57217"/>
    <cellStyle name="Separador de milhares 12 2 8 4 3 2 2 3 3" xfId="40747"/>
    <cellStyle name="Separador de milhares 12 2 8 4 3 2 2 4" xfId="19334"/>
    <cellStyle name="Separador de milhares 12 2 8 4 3 2 2 4 2" xfId="50629"/>
    <cellStyle name="Separador de milhares 12 2 8 4 3 2 2 5" xfId="12746"/>
    <cellStyle name="Separador de milhares 12 2 8 4 3 2 2 5 2" xfId="44041"/>
    <cellStyle name="Separador de milhares 12 2 8 4 3 2 2 6" xfId="34159"/>
    <cellStyle name="Separador de milhares 12 2 8 4 3 2 2 7" xfId="30864"/>
    <cellStyle name="Separador de milhares 12 2 8 4 3 2 3" xfId="4511"/>
    <cellStyle name="Separador de milhares 12 2 8 4 3 2 3 2" xfId="20981"/>
    <cellStyle name="Separador de milhares 12 2 8 4 3 2 3 2 2" xfId="52276"/>
    <cellStyle name="Separador de milhares 12 2 8 4 3 2 3 3" xfId="14393"/>
    <cellStyle name="Separador de milhares 12 2 8 4 3 2 3 3 2" xfId="45688"/>
    <cellStyle name="Separador de milhares 12 2 8 4 3 2 3 4" xfId="35806"/>
    <cellStyle name="Separador de milhares 12 2 8 4 3 2 4" xfId="7805"/>
    <cellStyle name="Separador de milhares 12 2 8 4 3 2 4 2" xfId="24275"/>
    <cellStyle name="Separador de milhares 12 2 8 4 3 2 4 2 2" xfId="55570"/>
    <cellStyle name="Separador de milhares 12 2 8 4 3 2 4 3" xfId="39100"/>
    <cellStyle name="Separador de milhares 12 2 8 4 3 2 5" xfId="17687"/>
    <cellStyle name="Separador de milhares 12 2 8 4 3 2 5 2" xfId="48982"/>
    <cellStyle name="Separador de milhares 12 2 8 4 3 2 6" xfId="11099"/>
    <cellStyle name="Separador de milhares 12 2 8 4 3 2 6 2" xfId="42394"/>
    <cellStyle name="Separador de milhares 12 2 8 4 3 2 7" xfId="27570"/>
    <cellStyle name="Separador de milhares 12 2 8 4 3 2 7 2" xfId="32512"/>
    <cellStyle name="Separador de milhares 12 2 8 4 3 2 8" xfId="29217"/>
    <cellStyle name="Separador de milhares 12 2 8 4 3 3" xfId="2863"/>
    <cellStyle name="Separador de milhares 12 2 8 4 3 3 2" xfId="6157"/>
    <cellStyle name="Separador de milhares 12 2 8 4 3 3 2 2" xfId="22627"/>
    <cellStyle name="Separador de milhares 12 2 8 4 3 3 2 2 2" xfId="53922"/>
    <cellStyle name="Separador de milhares 12 2 8 4 3 3 2 3" xfId="16039"/>
    <cellStyle name="Separador de milhares 12 2 8 4 3 3 2 3 2" xfId="47334"/>
    <cellStyle name="Separador de milhares 12 2 8 4 3 3 2 4" xfId="37452"/>
    <cellStyle name="Separador de milhares 12 2 8 4 3 3 3" xfId="9451"/>
    <cellStyle name="Separador de milhares 12 2 8 4 3 3 3 2" xfId="25921"/>
    <cellStyle name="Separador de milhares 12 2 8 4 3 3 3 2 2" xfId="57216"/>
    <cellStyle name="Separador de milhares 12 2 8 4 3 3 3 3" xfId="40746"/>
    <cellStyle name="Separador de milhares 12 2 8 4 3 3 4" xfId="19333"/>
    <cellStyle name="Separador de milhares 12 2 8 4 3 3 4 2" xfId="50628"/>
    <cellStyle name="Separador de milhares 12 2 8 4 3 3 5" xfId="12745"/>
    <cellStyle name="Separador de milhares 12 2 8 4 3 3 5 2" xfId="44040"/>
    <cellStyle name="Separador de milhares 12 2 8 4 3 3 6" xfId="34158"/>
    <cellStyle name="Separador de milhares 12 2 8 4 3 3 7" xfId="30863"/>
    <cellStyle name="Separador de milhares 12 2 8 4 3 4" xfId="4510"/>
    <cellStyle name="Separador de milhares 12 2 8 4 3 4 2" xfId="20980"/>
    <cellStyle name="Separador de milhares 12 2 8 4 3 4 2 2" xfId="52275"/>
    <cellStyle name="Separador de milhares 12 2 8 4 3 4 3" xfId="14392"/>
    <cellStyle name="Separador de milhares 12 2 8 4 3 4 3 2" xfId="45687"/>
    <cellStyle name="Separador de milhares 12 2 8 4 3 4 4" xfId="35805"/>
    <cellStyle name="Separador de milhares 12 2 8 4 3 5" xfId="7804"/>
    <cellStyle name="Separador de milhares 12 2 8 4 3 5 2" xfId="24274"/>
    <cellStyle name="Separador de milhares 12 2 8 4 3 5 2 2" xfId="55569"/>
    <cellStyle name="Separador de milhares 12 2 8 4 3 5 3" xfId="39099"/>
    <cellStyle name="Separador de milhares 12 2 8 4 3 6" xfId="17686"/>
    <cellStyle name="Separador de milhares 12 2 8 4 3 6 2" xfId="48981"/>
    <cellStyle name="Separador de milhares 12 2 8 4 3 7" xfId="11098"/>
    <cellStyle name="Separador de milhares 12 2 8 4 3 7 2" xfId="42393"/>
    <cellStyle name="Separador de milhares 12 2 8 4 3 8" xfId="27569"/>
    <cellStyle name="Separador de milhares 12 2 8 4 3 8 2" xfId="32511"/>
    <cellStyle name="Separador de milhares 12 2 8 4 3 9" xfId="29216"/>
    <cellStyle name="Separador de milhares 12 2 8 4 4" xfId="1181"/>
    <cellStyle name="Separador de milhares 12 2 8 4 4 2" xfId="2865"/>
    <cellStyle name="Separador de milhares 12 2 8 4 4 2 2" xfId="6159"/>
    <cellStyle name="Separador de milhares 12 2 8 4 4 2 2 2" xfId="22629"/>
    <cellStyle name="Separador de milhares 12 2 8 4 4 2 2 2 2" xfId="53924"/>
    <cellStyle name="Separador de milhares 12 2 8 4 4 2 2 3" xfId="16041"/>
    <cellStyle name="Separador de milhares 12 2 8 4 4 2 2 3 2" xfId="47336"/>
    <cellStyle name="Separador de milhares 12 2 8 4 4 2 2 4" xfId="37454"/>
    <cellStyle name="Separador de milhares 12 2 8 4 4 2 3" xfId="9453"/>
    <cellStyle name="Separador de milhares 12 2 8 4 4 2 3 2" xfId="25923"/>
    <cellStyle name="Separador de milhares 12 2 8 4 4 2 3 2 2" xfId="57218"/>
    <cellStyle name="Separador de milhares 12 2 8 4 4 2 3 3" xfId="40748"/>
    <cellStyle name="Separador de milhares 12 2 8 4 4 2 4" xfId="19335"/>
    <cellStyle name="Separador de milhares 12 2 8 4 4 2 4 2" xfId="50630"/>
    <cellStyle name="Separador de milhares 12 2 8 4 4 2 5" xfId="12747"/>
    <cellStyle name="Separador de milhares 12 2 8 4 4 2 5 2" xfId="44042"/>
    <cellStyle name="Separador de milhares 12 2 8 4 4 2 6" xfId="34160"/>
    <cellStyle name="Separador de milhares 12 2 8 4 4 2 7" xfId="30865"/>
    <cellStyle name="Separador de milhares 12 2 8 4 4 3" xfId="4512"/>
    <cellStyle name="Separador de milhares 12 2 8 4 4 3 2" xfId="20982"/>
    <cellStyle name="Separador de milhares 12 2 8 4 4 3 2 2" xfId="52277"/>
    <cellStyle name="Separador de milhares 12 2 8 4 4 3 3" xfId="14394"/>
    <cellStyle name="Separador de milhares 12 2 8 4 4 3 3 2" xfId="45689"/>
    <cellStyle name="Separador de milhares 12 2 8 4 4 3 4" xfId="35807"/>
    <cellStyle name="Separador de milhares 12 2 8 4 4 4" xfId="7806"/>
    <cellStyle name="Separador de milhares 12 2 8 4 4 4 2" xfId="24276"/>
    <cellStyle name="Separador de milhares 12 2 8 4 4 4 2 2" xfId="55571"/>
    <cellStyle name="Separador de milhares 12 2 8 4 4 4 3" xfId="39101"/>
    <cellStyle name="Separador de milhares 12 2 8 4 4 5" xfId="17688"/>
    <cellStyle name="Separador de milhares 12 2 8 4 4 5 2" xfId="48983"/>
    <cellStyle name="Separador de milhares 12 2 8 4 4 6" xfId="11100"/>
    <cellStyle name="Separador de milhares 12 2 8 4 4 6 2" xfId="42395"/>
    <cellStyle name="Separador de milhares 12 2 8 4 4 7" xfId="27571"/>
    <cellStyle name="Separador de milhares 12 2 8 4 4 7 2" xfId="32513"/>
    <cellStyle name="Separador de milhares 12 2 8 4 4 8" xfId="29218"/>
    <cellStyle name="Separador de milhares 12 2 8 4 5" xfId="2860"/>
    <cellStyle name="Separador de milhares 12 2 8 4 5 2" xfId="6154"/>
    <cellStyle name="Separador de milhares 12 2 8 4 5 2 2" xfId="22624"/>
    <cellStyle name="Separador de milhares 12 2 8 4 5 2 2 2" xfId="53919"/>
    <cellStyle name="Separador de milhares 12 2 8 4 5 2 3" xfId="16036"/>
    <cellStyle name="Separador de milhares 12 2 8 4 5 2 3 2" xfId="47331"/>
    <cellStyle name="Separador de milhares 12 2 8 4 5 2 4" xfId="37449"/>
    <cellStyle name="Separador de milhares 12 2 8 4 5 3" xfId="9448"/>
    <cellStyle name="Separador de milhares 12 2 8 4 5 3 2" xfId="25918"/>
    <cellStyle name="Separador de milhares 12 2 8 4 5 3 2 2" xfId="57213"/>
    <cellStyle name="Separador de milhares 12 2 8 4 5 3 3" xfId="40743"/>
    <cellStyle name="Separador de milhares 12 2 8 4 5 4" xfId="19330"/>
    <cellStyle name="Separador de milhares 12 2 8 4 5 4 2" xfId="50625"/>
    <cellStyle name="Separador de milhares 12 2 8 4 5 5" xfId="12742"/>
    <cellStyle name="Separador de milhares 12 2 8 4 5 5 2" xfId="44037"/>
    <cellStyle name="Separador de milhares 12 2 8 4 5 6" xfId="34155"/>
    <cellStyle name="Separador de milhares 12 2 8 4 5 7" xfId="30860"/>
    <cellStyle name="Separador de milhares 12 2 8 4 6" xfId="4507"/>
    <cellStyle name="Separador de milhares 12 2 8 4 6 2" xfId="20977"/>
    <cellStyle name="Separador de milhares 12 2 8 4 6 2 2" xfId="52272"/>
    <cellStyle name="Separador de milhares 12 2 8 4 6 3" xfId="14389"/>
    <cellStyle name="Separador de milhares 12 2 8 4 6 3 2" xfId="45684"/>
    <cellStyle name="Separador de milhares 12 2 8 4 6 4" xfId="35802"/>
    <cellStyle name="Separador de milhares 12 2 8 4 7" xfId="7801"/>
    <cellStyle name="Separador de milhares 12 2 8 4 7 2" xfId="24271"/>
    <cellStyle name="Separador de milhares 12 2 8 4 7 2 2" xfId="55566"/>
    <cellStyle name="Separador de milhares 12 2 8 4 7 3" xfId="39096"/>
    <cellStyle name="Separador de milhares 12 2 8 4 8" xfId="17683"/>
    <cellStyle name="Separador de milhares 12 2 8 4 8 2" xfId="48978"/>
    <cellStyle name="Separador de milhares 12 2 8 4 9" xfId="11095"/>
    <cellStyle name="Separador de milhares 12 2 8 4 9 2" xfId="42390"/>
    <cellStyle name="Separador de milhares 12 2 8 5" xfId="1182"/>
    <cellStyle name="Separador de milhares 12 2 8 5 10" xfId="27572"/>
    <cellStyle name="Separador de milhares 12 2 8 5 10 2" xfId="32514"/>
    <cellStyle name="Separador de milhares 12 2 8 5 11" xfId="29219"/>
    <cellStyle name="Separador de milhares 12 2 8 5 2" xfId="1183"/>
    <cellStyle name="Separador de milhares 12 2 8 5 2 2" xfId="1184"/>
    <cellStyle name="Separador de milhares 12 2 8 5 2 2 2" xfId="2868"/>
    <cellStyle name="Separador de milhares 12 2 8 5 2 2 2 2" xfId="6162"/>
    <cellStyle name="Separador de milhares 12 2 8 5 2 2 2 2 2" xfId="22632"/>
    <cellStyle name="Separador de milhares 12 2 8 5 2 2 2 2 2 2" xfId="53927"/>
    <cellStyle name="Separador de milhares 12 2 8 5 2 2 2 2 3" xfId="16044"/>
    <cellStyle name="Separador de milhares 12 2 8 5 2 2 2 2 3 2" xfId="47339"/>
    <cellStyle name="Separador de milhares 12 2 8 5 2 2 2 2 4" xfId="37457"/>
    <cellStyle name="Separador de milhares 12 2 8 5 2 2 2 3" xfId="9456"/>
    <cellStyle name="Separador de milhares 12 2 8 5 2 2 2 3 2" xfId="25926"/>
    <cellStyle name="Separador de milhares 12 2 8 5 2 2 2 3 2 2" xfId="57221"/>
    <cellStyle name="Separador de milhares 12 2 8 5 2 2 2 3 3" xfId="40751"/>
    <cellStyle name="Separador de milhares 12 2 8 5 2 2 2 4" xfId="19338"/>
    <cellStyle name="Separador de milhares 12 2 8 5 2 2 2 4 2" xfId="50633"/>
    <cellStyle name="Separador de milhares 12 2 8 5 2 2 2 5" xfId="12750"/>
    <cellStyle name="Separador de milhares 12 2 8 5 2 2 2 5 2" xfId="44045"/>
    <cellStyle name="Separador de milhares 12 2 8 5 2 2 2 6" xfId="34163"/>
    <cellStyle name="Separador de milhares 12 2 8 5 2 2 2 7" xfId="30868"/>
    <cellStyle name="Separador de milhares 12 2 8 5 2 2 3" xfId="4515"/>
    <cellStyle name="Separador de milhares 12 2 8 5 2 2 3 2" xfId="20985"/>
    <cellStyle name="Separador de milhares 12 2 8 5 2 2 3 2 2" xfId="52280"/>
    <cellStyle name="Separador de milhares 12 2 8 5 2 2 3 3" xfId="14397"/>
    <cellStyle name="Separador de milhares 12 2 8 5 2 2 3 3 2" xfId="45692"/>
    <cellStyle name="Separador de milhares 12 2 8 5 2 2 3 4" xfId="35810"/>
    <cellStyle name="Separador de milhares 12 2 8 5 2 2 4" xfId="7809"/>
    <cellStyle name="Separador de milhares 12 2 8 5 2 2 4 2" xfId="24279"/>
    <cellStyle name="Separador de milhares 12 2 8 5 2 2 4 2 2" xfId="55574"/>
    <cellStyle name="Separador de milhares 12 2 8 5 2 2 4 3" xfId="39104"/>
    <cellStyle name="Separador de milhares 12 2 8 5 2 2 5" xfId="17691"/>
    <cellStyle name="Separador de milhares 12 2 8 5 2 2 5 2" xfId="48986"/>
    <cellStyle name="Separador de milhares 12 2 8 5 2 2 6" xfId="11103"/>
    <cellStyle name="Separador de milhares 12 2 8 5 2 2 6 2" xfId="42398"/>
    <cellStyle name="Separador de milhares 12 2 8 5 2 2 7" xfId="27574"/>
    <cellStyle name="Separador de milhares 12 2 8 5 2 2 7 2" xfId="32516"/>
    <cellStyle name="Separador de milhares 12 2 8 5 2 2 8" xfId="29221"/>
    <cellStyle name="Separador de milhares 12 2 8 5 2 3" xfId="2867"/>
    <cellStyle name="Separador de milhares 12 2 8 5 2 3 2" xfId="6161"/>
    <cellStyle name="Separador de milhares 12 2 8 5 2 3 2 2" xfId="22631"/>
    <cellStyle name="Separador de milhares 12 2 8 5 2 3 2 2 2" xfId="53926"/>
    <cellStyle name="Separador de milhares 12 2 8 5 2 3 2 3" xfId="16043"/>
    <cellStyle name="Separador de milhares 12 2 8 5 2 3 2 3 2" xfId="47338"/>
    <cellStyle name="Separador de milhares 12 2 8 5 2 3 2 4" xfId="37456"/>
    <cellStyle name="Separador de milhares 12 2 8 5 2 3 3" xfId="9455"/>
    <cellStyle name="Separador de milhares 12 2 8 5 2 3 3 2" xfId="25925"/>
    <cellStyle name="Separador de milhares 12 2 8 5 2 3 3 2 2" xfId="57220"/>
    <cellStyle name="Separador de milhares 12 2 8 5 2 3 3 3" xfId="40750"/>
    <cellStyle name="Separador de milhares 12 2 8 5 2 3 4" xfId="19337"/>
    <cellStyle name="Separador de milhares 12 2 8 5 2 3 4 2" xfId="50632"/>
    <cellStyle name="Separador de milhares 12 2 8 5 2 3 5" xfId="12749"/>
    <cellStyle name="Separador de milhares 12 2 8 5 2 3 5 2" xfId="44044"/>
    <cellStyle name="Separador de milhares 12 2 8 5 2 3 6" xfId="34162"/>
    <cellStyle name="Separador de milhares 12 2 8 5 2 3 7" xfId="30867"/>
    <cellStyle name="Separador de milhares 12 2 8 5 2 4" xfId="4514"/>
    <cellStyle name="Separador de milhares 12 2 8 5 2 4 2" xfId="20984"/>
    <cellStyle name="Separador de milhares 12 2 8 5 2 4 2 2" xfId="52279"/>
    <cellStyle name="Separador de milhares 12 2 8 5 2 4 3" xfId="14396"/>
    <cellStyle name="Separador de milhares 12 2 8 5 2 4 3 2" xfId="45691"/>
    <cellStyle name="Separador de milhares 12 2 8 5 2 4 4" xfId="35809"/>
    <cellStyle name="Separador de milhares 12 2 8 5 2 5" xfId="7808"/>
    <cellStyle name="Separador de milhares 12 2 8 5 2 5 2" xfId="24278"/>
    <cellStyle name="Separador de milhares 12 2 8 5 2 5 2 2" xfId="55573"/>
    <cellStyle name="Separador de milhares 12 2 8 5 2 5 3" xfId="39103"/>
    <cellStyle name="Separador de milhares 12 2 8 5 2 6" xfId="17690"/>
    <cellStyle name="Separador de milhares 12 2 8 5 2 6 2" xfId="48985"/>
    <cellStyle name="Separador de milhares 12 2 8 5 2 7" xfId="11102"/>
    <cellStyle name="Separador de milhares 12 2 8 5 2 7 2" xfId="42397"/>
    <cellStyle name="Separador de milhares 12 2 8 5 2 8" xfId="27573"/>
    <cellStyle name="Separador de milhares 12 2 8 5 2 8 2" xfId="32515"/>
    <cellStyle name="Separador de milhares 12 2 8 5 2 9" xfId="29220"/>
    <cellStyle name="Separador de milhares 12 2 8 5 3" xfId="1185"/>
    <cellStyle name="Separador de milhares 12 2 8 5 3 2" xfId="1186"/>
    <cellStyle name="Separador de milhares 12 2 8 5 3 2 2" xfId="2870"/>
    <cellStyle name="Separador de milhares 12 2 8 5 3 2 2 2" xfId="6164"/>
    <cellStyle name="Separador de milhares 12 2 8 5 3 2 2 2 2" xfId="22634"/>
    <cellStyle name="Separador de milhares 12 2 8 5 3 2 2 2 2 2" xfId="53929"/>
    <cellStyle name="Separador de milhares 12 2 8 5 3 2 2 2 3" xfId="16046"/>
    <cellStyle name="Separador de milhares 12 2 8 5 3 2 2 2 3 2" xfId="47341"/>
    <cellStyle name="Separador de milhares 12 2 8 5 3 2 2 2 4" xfId="37459"/>
    <cellStyle name="Separador de milhares 12 2 8 5 3 2 2 3" xfId="9458"/>
    <cellStyle name="Separador de milhares 12 2 8 5 3 2 2 3 2" xfId="25928"/>
    <cellStyle name="Separador de milhares 12 2 8 5 3 2 2 3 2 2" xfId="57223"/>
    <cellStyle name="Separador de milhares 12 2 8 5 3 2 2 3 3" xfId="40753"/>
    <cellStyle name="Separador de milhares 12 2 8 5 3 2 2 4" xfId="19340"/>
    <cellStyle name="Separador de milhares 12 2 8 5 3 2 2 4 2" xfId="50635"/>
    <cellStyle name="Separador de milhares 12 2 8 5 3 2 2 5" xfId="12752"/>
    <cellStyle name="Separador de milhares 12 2 8 5 3 2 2 5 2" xfId="44047"/>
    <cellStyle name="Separador de milhares 12 2 8 5 3 2 2 6" xfId="34165"/>
    <cellStyle name="Separador de milhares 12 2 8 5 3 2 2 7" xfId="30870"/>
    <cellStyle name="Separador de milhares 12 2 8 5 3 2 3" xfId="4517"/>
    <cellStyle name="Separador de milhares 12 2 8 5 3 2 3 2" xfId="20987"/>
    <cellStyle name="Separador de milhares 12 2 8 5 3 2 3 2 2" xfId="52282"/>
    <cellStyle name="Separador de milhares 12 2 8 5 3 2 3 3" xfId="14399"/>
    <cellStyle name="Separador de milhares 12 2 8 5 3 2 3 3 2" xfId="45694"/>
    <cellStyle name="Separador de milhares 12 2 8 5 3 2 3 4" xfId="35812"/>
    <cellStyle name="Separador de milhares 12 2 8 5 3 2 4" xfId="7811"/>
    <cellStyle name="Separador de milhares 12 2 8 5 3 2 4 2" xfId="24281"/>
    <cellStyle name="Separador de milhares 12 2 8 5 3 2 4 2 2" xfId="55576"/>
    <cellStyle name="Separador de milhares 12 2 8 5 3 2 4 3" xfId="39106"/>
    <cellStyle name="Separador de milhares 12 2 8 5 3 2 5" xfId="17693"/>
    <cellStyle name="Separador de milhares 12 2 8 5 3 2 5 2" xfId="48988"/>
    <cellStyle name="Separador de milhares 12 2 8 5 3 2 6" xfId="11105"/>
    <cellStyle name="Separador de milhares 12 2 8 5 3 2 6 2" xfId="42400"/>
    <cellStyle name="Separador de milhares 12 2 8 5 3 2 7" xfId="27576"/>
    <cellStyle name="Separador de milhares 12 2 8 5 3 2 7 2" xfId="32518"/>
    <cellStyle name="Separador de milhares 12 2 8 5 3 2 8" xfId="29223"/>
    <cellStyle name="Separador de milhares 12 2 8 5 3 3" xfId="2869"/>
    <cellStyle name="Separador de milhares 12 2 8 5 3 3 2" xfId="6163"/>
    <cellStyle name="Separador de milhares 12 2 8 5 3 3 2 2" xfId="22633"/>
    <cellStyle name="Separador de milhares 12 2 8 5 3 3 2 2 2" xfId="53928"/>
    <cellStyle name="Separador de milhares 12 2 8 5 3 3 2 3" xfId="16045"/>
    <cellStyle name="Separador de milhares 12 2 8 5 3 3 2 3 2" xfId="47340"/>
    <cellStyle name="Separador de milhares 12 2 8 5 3 3 2 4" xfId="37458"/>
    <cellStyle name="Separador de milhares 12 2 8 5 3 3 3" xfId="9457"/>
    <cellStyle name="Separador de milhares 12 2 8 5 3 3 3 2" xfId="25927"/>
    <cellStyle name="Separador de milhares 12 2 8 5 3 3 3 2 2" xfId="57222"/>
    <cellStyle name="Separador de milhares 12 2 8 5 3 3 3 3" xfId="40752"/>
    <cellStyle name="Separador de milhares 12 2 8 5 3 3 4" xfId="19339"/>
    <cellStyle name="Separador de milhares 12 2 8 5 3 3 4 2" xfId="50634"/>
    <cellStyle name="Separador de milhares 12 2 8 5 3 3 5" xfId="12751"/>
    <cellStyle name="Separador de milhares 12 2 8 5 3 3 5 2" xfId="44046"/>
    <cellStyle name="Separador de milhares 12 2 8 5 3 3 6" xfId="34164"/>
    <cellStyle name="Separador de milhares 12 2 8 5 3 3 7" xfId="30869"/>
    <cellStyle name="Separador de milhares 12 2 8 5 3 4" xfId="4516"/>
    <cellStyle name="Separador de milhares 12 2 8 5 3 4 2" xfId="20986"/>
    <cellStyle name="Separador de milhares 12 2 8 5 3 4 2 2" xfId="52281"/>
    <cellStyle name="Separador de milhares 12 2 8 5 3 4 3" xfId="14398"/>
    <cellStyle name="Separador de milhares 12 2 8 5 3 4 3 2" xfId="45693"/>
    <cellStyle name="Separador de milhares 12 2 8 5 3 4 4" xfId="35811"/>
    <cellStyle name="Separador de milhares 12 2 8 5 3 5" xfId="7810"/>
    <cellStyle name="Separador de milhares 12 2 8 5 3 5 2" xfId="24280"/>
    <cellStyle name="Separador de milhares 12 2 8 5 3 5 2 2" xfId="55575"/>
    <cellStyle name="Separador de milhares 12 2 8 5 3 5 3" xfId="39105"/>
    <cellStyle name="Separador de milhares 12 2 8 5 3 6" xfId="17692"/>
    <cellStyle name="Separador de milhares 12 2 8 5 3 6 2" xfId="48987"/>
    <cellStyle name="Separador de milhares 12 2 8 5 3 7" xfId="11104"/>
    <cellStyle name="Separador de milhares 12 2 8 5 3 7 2" xfId="42399"/>
    <cellStyle name="Separador de milhares 12 2 8 5 3 8" xfId="27575"/>
    <cellStyle name="Separador de milhares 12 2 8 5 3 8 2" xfId="32517"/>
    <cellStyle name="Separador de milhares 12 2 8 5 3 9" xfId="29222"/>
    <cellStyle name="Separador de milhares 12 2 8 5 4" xfId="1187"/>
    <cellStyle name="Separador de milhares 12 2 8 5 4 2" xfId="2871"/>
    <cellStyle name="Separador de milhares 12 2 8 5 4 2 2" xfId="6165"/>
    <cellStyle name="Separador de milhares 12 2 8 5 4 2 2 2" xfId="22635"/>
    <cellStyle name="Separador de milhares 12 2 8 5 4 2 2 2 2" xfId="53930"/>
    <cellStyle name="Separador de milhares 12 2 8 5 4 2 2 3" xfId="16047"/>
    <cellStyle name="Separador de milhares 12 2 8 5 4 2 2 3 2" xfId="47342"/>
    <cellStyle name="Separador de milhares 12 2 8 5 4 2 2 4" xfId="37460"/>
    <cellStyle name="Separador de milhares 12 2 8 5 4 2 3" xfId="9459"/>
    <cellStyle name="Separador de milhares 12 2 8 5 4 2 3 2" xfId="25929"/>
    <cellStyle name="Separador de milhares 12 2 8 5 4 2 3 2 2" xfId="57224"/>
    <cellStyle name="Separador de milhares 12 2 8 5 4 2 3 3" xfId="40754"/>
    <cellStyle name="Separador de milhares 12 2 8 5 4 2 4" xfId="19341"/>
    <cellStyle name="Separador de milhares 12 2 8 5 4 2 4 2" xfId="50636"/>
    <cellStyle name="Separador de milhares 12 2 8 5 4 2 5" xfId="12753"/>
    <cellStyle name="Separador de milhares 12 2 8 5 4 2 5 2" xfId="44048"/>
    <cellStyle name="Separador de milhares 12 2 8 5 4 2 6" xfId="34166"/>
    <cellStyle name="Separador de milhares 12 2 8 5 4 2 7" xfId="30871"/>
    <cellStyle name="Separador de milhares 12 2 8 5 4 3" xfId="4518"/>
    <cellStyle name="Separador de milhares 12 2 8 5 4 3 2" xfId="20988"/>
    <cellStyle name="Separador de milhares 12 2 8 5 4 3 2 2" xfId="52283"/>
    <cellStyle name="Separador de milhares 12 2 8 5 4 3 3" xfId="14400"/>
    <cellStyle name="Separador de milhares 12 2 8 5 4 3 3 2" xfId="45695"/>
    <cellStyle name="Separador de milhares 12 2 8 5 4 3 4" xfId="35813"/>
    <cellStyle name="Separador de milhares 12 2 8 5 4 4" xfId="7812"/>
    <cellStyle name="Separador de milhares 12 2 8 5 4 4 2" xfId="24282"/>
    <cellStyle name="Separador de milhares 12 2 8 5 4 4 2 2" xfId="55577"/>
    <cellStyle name="Separador de milhares 12 2 8 5 4 4 3" xfId="39107"/>
    <cellStyle name="Separador de milhares 12 2 8 5 4 5" xfId="17694"/>
    <cellStyle name="Separador de milhares 12 2 8 5 4 5 2" xfId="48989"/>
    <cellStyle name="Separador de milhares 12 2 8 5 4 6" xfId="11106"/>
    <cellStyle name="Separador de milhares 12 2 8 5 4 6 2" xfId="42401"/>
    <cellStyle name="Separador de milhares 12 2 8 5 4 7" xfId="27577"/>
    <cellStyle name="Separador de milhares 12 2 8 5 4 7 2" xfId="32519"/>
    <cellStyle name="Separador de milhares 12 2 8 5 4 8" xfId="29224"/>
    <cellStyle name="Separador de milhares 12 2 8 5 5" xfId="2866"/>
    <cellStyle name="Separador de milhares 12 2 8 5 5 2" xfId="6160"/>
    <cellStyle name="Separador de milhares 12 2 8 5 5 2 2" xfId="22630"/>
    <cellStyle name="Separador de milhares 12 2 8 5 5 2 2 2" xfId="53925"/>
    <cellStyle name="Separador de milhares 12 2 8 5 5 2 3" xfId="16042"/>
    <cellStyle name="Separador de milhares 12 2 8 5 5 2 3 2" xfId="47337"/>
    <cellStyle name="Separador de milhares 12 2 8 5 5 2 4" xfId="37455"/>
    <cellStyle name="Separador de milhares 12 2 8 5 5 3" xfId="9454"/>
    <cellStyle name="Separador de milhares 12 2 8 5 5 3 2" xfId="25924"/>
    <cellStyle name="Separador de milhares 12 2 8 5 5 3 2 2" xfId="57219"/>
    <cellStyle name="Separador de milhares 12 2 8 5 5 3 3" xfId="40749"/>
    <cellStyle name="Separador de milhares 12 2 8 5 5 4" xfId="19336"/>
    <cellStyle name="Separador de milhares 12 2 8 5 5 4 2" xfId="50631"/>
    <cellStyle name="Separador de milhares 12 2 8 5 5 5" xfId="12748"/>
    <cellStyle name="Separador de milhares 12 2 8 5 5 5 2" xfId="44043"/>
    <cellStyle name="Separador de milhares 12 2 8 5 5 6" xfId="34161"/>
    <cellStyle name="Separador de milhares 12 2 8 5 5 7" xfId="30866"/>
    <cellStyle name="Separador de milhares 12 2 8 5 6" xfId="4513"/>
    <cellStyle name="Separador de milhares 12 2 8 5 6 2" xfId="20983"/>
    <cellStyle name="Separador de milhares 12 2 8 5 6 2 2" xfId="52278"/>
    <cellStyle name="Separador de milhares 12 2 8 5 6 3" xfId="14395"/>
    <cellStyle name="Separador de milhares 12 2 8 5 6 3 2" xfId="45690"/>
    <cellStyle name="Separador de milhares 12 2 8 5 6 4" xfId="35808"/>
    <cellStyle name="Separador de milhares 12 2 8 5 7" xfId="7807"/>
    <cellStyle name="Separador de milhares 12 2 8 5 7 2" xfId="24277"/>
    <cellStyle name="Separador de milhares 12 2 8 5 7 2 2" xfId="55572"/>
    <cellStyle name="Separador de milhares 12 2 8 5 7 3" xfId="39102"/>
    <cellStyle name="Separador de milhares 12 2 8 5 8" xfId="17689"/>
    <cellStyle name="Separador de milhares 12 2 8 5 8 2" xfId="48984"/>
    <cellStyle name="Separador de milhares 12 2 8 5 9" xfId="11101"/>
    <cellStyle name="Separador de milhares 12 2 8 5 9 2" xfId="42396"/>
    <cellStyle name="Separador de milhares 12 2 8 6" xfId="1188"/>
    <cellStyle name="Separador de milhares 12 2 8 6 2" xfId="1189"/>
    <cellStyle name="Separador de milhares 12 2 8 6 2 2" xfId="2873"/>
    <cellStyle name="Separador de milhares 12 2 8 6 2 2 2" xfId="6167"/>
    <cellStyle name="Separador de milhares 12 2 8 6 2 2 2 2" xfId="22637"/>
    <cellStyle name="Separador de milhares 12 2 8 6 2 2 2 2 2" xfId="53932"/>
    <cellStyle name="Separador de milhares 12 2 8 6 2 2 2 3" xfId="16049"/>
    <cellStyle name="Separador de milhares 12 2 8 6 2 2 2 3 2" xfId="47344"/>
    <cellStyle name="Separador de milhares 12 2 8 6 2 2 2 4" xfId="37462"/>
    <cellStyle name="Separador de milhares 12 2 8 6 2 2 3" xfId="9461"/>
    <cellStyle name="Separador de milhares 12 2 8 6 2 2 3 2" xfId="25931"/>
    <cellStyle name="Separador de milhares 12 2 8 6 2 2 3 2 2" xfId="57226"/>
    <cellStyle name="Separador de milhares 12 2 8 6 2 2 3 3" xfId="40756"/>
    <cellStyle name="Separador de milhares 12 2 8 6 2 2 4" xfId="19343"/>
    <cellStyle name="Separador de milhares 12 2 8 6 2 2 4 2" xfId="50638"/>
    <cellStyle name="Separador de milhares 12 2 8 6 2 2 5" xfId="12755"/>
    <cellStyle name="Separador de milhares 12 2 8 6 2 2 5 2" xfId="44050"/>
    <cellStyle name="Separador de milhares 12 2 8 6 2 2 6" xfId="34168"/>
    <cellStyle name="Separador de milhares 12 2 8 6 2 2 7" xfId="30873"/>
    <cellStyle name="Separador de milhares 12 2 8 6 2 3" xfId="4520"/>
    <cellStyle name="Separador de milhares 12 2 8 6 2 3 2" xfId="20990"/>
    <cellStyle name="Separador de milhares 12 2 8 6 2 3 2 2" xfId="52285"/>
    <cellStyle name="Separador de milhares 12 2 8 6 2 3 3" xfId="14402"/>
    <cellStyle name="Separador de milhares 12 2 8 6 2 3 3 2" xfId="45697"/>
    <cellStyle name="Separador de milhares 12 2 8 6 2 3 4" xfId="35815"/>
    <cellStyle name="Separador de milhares 12 2 8 6 2 4" xfId="7814"/>
    <cellStyle name="Separador de milhares 12 2 8 6 2 4 2" xfId="24284"/>
    <cellStyle name="Separador de milhares 12 2 8 6 2 4 2 2" xfId="55579"/>
    <cellStyle name="Separador de milhares 12 2 8 6 2 4 3" xfId="39109"/>
    <cellStyle name="Separador de milhares 12 2 8 6 2 5" xfId="17696"/>
    <cellStyle name="Separador de milhares 12 2 8 6 2 5 2" xfId="48991"/>
    <cellStyle name="Separador de milhares 12 2 8 6 2 6" xfId="11108"/>
    <cellStyle name="Separador de milhares 12 2 8 6 2 6 2" xfId="42403"/>
    <cellStyle name="Separador de milhares 12 2 8 6 2 7" xfId="27579"/>
    <cellStyle name="Separador de milhares 12 2 8 6 2 7 2" xfId="32521"/>
    <cellStyle name="Separador de milhares 12 2 8 6 2 8" xfId="29226"/>
    <cellStyle name="Separador de milhares 12 2 8 6 3" xfId="2872"/>
    <cellStyle name="Separador de milhares 12 2 8 6 3 2" xfId="6166"/>
    <cellStyle name="Separador de milhares 12 2 8 6 3 2 2" xfId="22636"/>
    <cellStyle name="Separador de milhares 12 2 8 6 3 2 2 2" xfId="53931"/>
    <cellStyle name="Separador de milhares 12 2 8 6 3 2 3" xfId="16048"/>
    <cellStyle name="Separador de milhares 12 2 8 6 3 2 3 2" xfId="47343"/>
    <cellStyle name="Separador de milhares 12 2 8 6 3 2 4" xfId="37461"/>
    <cellStyle name="Separador de milhares 12 2 8 6 3 3" xfId="9460"/>
    <cellStyle name="Separador de milhares 12 2 8 6 3 3 2" xfId="25930"/>
    <cellStyle name="Separador de milhares 12 2 8 6 3 3 2 2" xfId="57225"/>
    <cellStyle name="Separador de milhares 12 2 8 6 3 3 3" xfId="40755"/>
    <cellStyle name="Separador de milhares 12 2 8 6 3 4" xfId="19342"/>
    <cellStyle name="Separador de milhares 12 2 8 6 3 4 2" xfId="50637"/>
    <cellStyle name="Separador de milhares 12 2 8 6 3 5" xfId="12754"/>
    <cellStyle name="Separador de milhares 12 2 8 6 3 5 2" xfId="44049"/>
    <cellStyle name="Separador de milhares 12 2 8 6 3 6" xfId="34167"/>
    <cellStyle name="Separador de milhares 12 2 8 6 3 7" xfId="30872"/>
    <cellStyle name="Separador de milhares 12 2 8 6 4" xfId="4519"/>
    <cellStyle name="Separador de milhares 12 2 8 6 4 2" xfId="20989"/>
    <cellStyle name="Separador de milhares 12 2 8 6 4 2 2" xfId="52284"/>
    <cellStyle name="Separador de milhares 12 2 8 6 4 3" xfId="14401"/>
    <cellStyle name="Separador de milhares 12 2 8 6 4 3 2" xfId="45696"/>
    <cellStyle name="Separador de milhares 12 2 8 6 4 4" xfId="35814"/>
    <cellStyle name="Separador de milhares 12 2 8 6 5" xfId="7813"/>
    <cellStyle name="Separador de milhares 12 2 8 6 5 2" xfId="24283"/>
    <cellStyle name="Separador de milhares 12 2 8 6 5 2 2" xfId="55578"/>
    <cellStyle name="Separador de milhares 12 2 8 6 5 3" xfId="39108"/>
    <cellStyle name="Separador de milhares 12 2 8 6 6" xfId="17695"/>
    <cellStyle name="Separador de milhares 12 2 8 6 6 2" xfId="48990"/>
    <cellStyle name="Separador de milhares 12 2 8 6 7" xfId="11107"/>
    <cellStyle name="Separador de milhares 12 2 8 6 7 2" xfId="42402"/>
    <cellStyle name="Separador de milhares 12 2 8 6 8" xfId="27578"/>
    <cellStyle name="Separador de milhares 12 2 8 6 8 2" xfId="32520"/>
    <cellStyle name="Separador de milhares 12 2 8 6 9" xfId="29225"/>
    <cellStyle name="Separador de milhares 12 2 8 7" xfId="1190"/>
    <cellStyle name="Separador de milhares 12 2 8 7 2" xfId="1191"/>
    <cellStyle name="Separador de milhares 12 2 8 7 2 2" xfId="2875"/>
    <cellStyle name="Separador de milhares 12 2 8 7 2 2 2" xfId="6169"/>
    <cellStyle name="Separador de milhares 12 2 8 7 2 2 2 2" xfId="22639"/>
    <cellStyle name="Separador de milhares 12 2 8 7 2 2 2 2 2" xfId="53934"/>
    <cellStyle name="Separador de milhares 12 2 8 7 2 2 2 3" xfId="16051"/>
    <cellStyle name="Separador de milhares 12 2 8 7 2 2 2 3 2" xfId="47346"/>
    <cellStyle name="Separador de milhares 12 2 8 7 2 2 2 4" xfId="37464"/>
    <cellStyle name="Separador de milhares 12 2 8 7 2 2 3" xfId="9463"/>
    <cellStyle name="Separador de milhares 12 2 8 7 2 2 3 2" xfId="25933"/>
    <cellStyle name="Separador de milhares 12 2 8 7 2 2 3 2 2" xfId="57228"/>
    <cellStyle name="Separador de milhares 12 2 8 7 2 2 3 3" xfId="40758"/>
    <cellStyle name="Separador de milhares 12 2 8 7 2 2 4" xfId="19345"/>
    <cellStyle name="Separador de milhares 12 2 8 7 2 2 4 2" xfId="50640"/>
    <cellStyle name="Separador de milhares 12 2 8 7 2 2 5" xfId="12757"/>
    <cellStyle name="Separador de milhares 12 2 8 7 2 2 5 2" xfId="44052"/>
    <cellStyle name="Separador de milhares 12 2 8 7 2 2 6" xfId="34170"/>
    <cellStyle name="Separador de milhares 12 2 8 7 2 2 7" xfId="30875"/>
    <cellStyle name="Separador de milhares 12 2 8 7 2 3" xfId="4522"/>
    <cellStyle name="Separador de milhares 12 2 8 7 2 3 2" xfId="20992"/>
    <cellStyle name="Separador de milhares 12 2 8 7 2 3 2 2" xfId="52287"/>
    <cellStyle name="Separador de milhares 12 2 8 7 2 3 3" xfId="14404"/>
    <cellStyle name="Separador de milhares 12 2 8 7 2 3 3 2" xfId="45699"/>
    <cellStyle name="Separador de milhares 12 2 8 7 2 3 4" xfId="35817"/>
    <cellStyle name="Separador de milhares 12 2 8 7 2 4" xfId="7816"/>
    <cellStyle name="Separador de milhares 12 2 8 7 2 4 2" xfId="24286"/>
    <cellStyle name="Separador de milhares 12 2 8 7 2 4 2 2" xfId="55581"/>
    <cellStyle name="Separador de milhares 12 2 8 7 2 4 3" xfId="39111"/>
    <cellStyle name="Separador de milhares 12 2 8 7 2 5" xfId="17698"/>
    <cellStyle name="Separador de milhares 12 2 8 7 2 5 2" xfId="48993"/>
    <cellStyle name="Separador de milhares 12 2 8 7 2 6" xfId="11110"/>
    <cellStyle name="Separador de milhares 12 2 8 7 2 6 2" xfId="42405"/>
    <cellStyle name="Separador de milhares 12 2 8 7 2 7" xfId="27581"/>
    <cellStyle name="Separador de milhares 12 2 8 7 2 7 2" xfId="32523"/>
    <cellStyle name="Separador de milhares 12 2 8 7 2 8" xfId="29228"/>
    <cellStyle name="Separador de milhares 12 2 8 7 3" xfId="2874"/>
    <cellStyle name="Separador de milhares 12 2 8 7 3 2" xfId="6168"/>
    <cellStyle name="Separador de milhares 12 2 8 7 3 2 2" xfId="22638"/>
    <cellStyle name="Separador de milhares 12 2 8 7 3 2 2 2" xfId="53933"/>
    <cellStyle name="Separador de milhares 12 2 8 7 3 2 3" xfId="16050"/>
    <cellStyle name="Separador de milhares 12 2 8 7 3 2 3 2" xfId="47345"/>
    <cellStyle name="Separador de milhares 12 2 8 7 3 2 4" xfId="37463"/>
    <cellStyle name="Separador de milhares 12 2 8 7 3 3" xfId="9462"/>
    <cellStyle name="Separador de milhares 12 2 8 7 3 3 2" xfId="25932"/>
    <cellStyle name="Separador de milhares 12 2 8 7 3 3 2 2" xfId="57227"/>
    <cellStyle name="Separador de milhares 12 2 8 7 3 3 3" xfId="40757"/>
    <cellStyle name="Separador de milhares 12 2 8 7 3 4" xfId="19344"/>
    <cellStyle name="Separador de milhares 12 2 8 7 3 4 2" xfId="50639"/>
    <cellStyle name="Separador de milhares 12 2 8 7 3 5" xfId="12756"/>
    <cellStyle name="Separador de milhares 12 2 8 7 3 5 2" xfId="44051"/>
    <cellStyle name="Separador de milhares 12 2 8 7 3 6" xfId="34169"/>
    <cellStyle name="Separador de milhares 12 2 8 7 3 7" xfId="30874"/>
    <cellStyle name="Separador de milhares 12 2 8 7 4" xfId="4521"/>
    <cellStyle name="Separador de milhares 12 2 8 7 4 2" xfId="20991"/>
    <cellStyle name="Separador de milhares 12 2 8 7 4 2 2" xfId="52286"/>
    <cellStyle name="Separador de milhares 12 2 8 7 4 3" xfId="14403"/>
    <cellStyle name="Separador de milhares 12 2 8 7 4 3 2" xfId="45698"/>
    <cellStyle name="Separador de milhares 12 2 8 7 4 4" xfId="35816"/>
    <cellStyle name="Separador de milhares 12 2 8 7 5" xfId="7815"/>
    <cellStyle name="Separador de milhares 12 2 8 7 5 2" xfId="24285"/>
    <cellStyle name="Separador de milhares 12 2 8 7 5 2 2" xfId="55580"/>
    <cellStyle name="Separador de milhares 12 2 8 7 5 3" xfId="39110"/>
    <cellStyle name="Separador de milhares 12 2 8 7 6" xfId="17697"/>
    <cellStyle name="Separador de milhares 12 2 8 7 6 2" xfId="48992"/>
    <cellStyle name="Separador de milhares 12 2 8 7 7" xfId="11109"/>
    <cellStyle name="Separador de milhares 12 2 8 7 7 2" xfId="42404"/>
    <cellStyle name="Separador de milhares 12 2 8 7 8" xfId="27580"/>
    <cellStyle name="Separador de milhares 12 2 8 7 8 2" xfId="32522"/>
    <cellStyle name="Separador de milhares 12 2 8 7 9" xfId="29227"/>
    <cellStyle name="Separador de milhares 12 2 8 8" xfId="1192"/>
    <cellStyle name="Separador de milhares 12 2 8 8 2" xfId="2876"/>
    <cellStyle name="Separador de milhares 12 2 8 8 2 2" xfId="6170"/>
    <cellStyle name="Separador de milhares 12 2 8 8 2 2 2" xfId="22640"/>
    <cellStyle name="Separador de milhares 12 2 8 8 2 2 2 2" xfId="53935"/>
    <cellStyle name="Separador de milhares 12 2 8 8 2 2 3" xfId="16052"/>
    <cellStyle name="Separador de milhares 12 2 8 8 2 2 3 2" xfId="47347"/>
    <cellStyle name="Separador de milhares 12 2 8 8 2 2 4" xfId="37465"/>
    <cellStyle name="Separador de milhares 12 2 8 8 2 3" xfId="9464"/>
    <cellStyle name="Separador de milhares 12 2 8 8 2 3 2" xfId="25934"/>
    <cellStyle name="Separador de milhares 12 2 8 8 2 3 2 2" xfId="57229"/>
    <cellStyle name="Separador de milhares 12 2 8 8 2 3 3" xfId="40759"/>
    <cellStyle name="Separador de milhares 12 2 8 8 2 4" xfId="19346"/>
    <cellStyle name="Separador de milhares 12 2 8 8 2 4 2" xfId="50641"/>
    <cellStyle name="Separador de milhares 12 2 8 8 2 5" xfId="12758"/>
    <cellStyle name="Separador de milhares 12 2 8 8 2 5 2" xfId="44053"/>
    <cellStyle name="Separador de milhares 12 2 8 8 2 6" xfId="34171"/>
    <cellStyle name="Separador de milhares 12 2 8 8 2 7" xfId="30876"/>
    <cellStyle name="Separador de milhares 12 2 8 8 3" xfId="4523"/>
    <cellStyle name="Separador de milhares 12 2 8 8 3 2" xfId="20993"/>
    <cellStyle name="Separador de milhares 12 2 8 8 3 2 2" xfId="52288"/>
    <cellStyle name="Separador de milhares 12 2 8 8 3 3" xfId="14405"/>
    <cellStyle name="Separador de milhares 12 2 8 8 3 3 2" xfId="45700"/>
    <cellStyle name="Separador de milhares 12 2 8 8 3 4" xfId="35818"/>
    <cellStyle name="Separador de milhares 12 2 8 8 4" xfId="7817"/>
    <cellStyle name="Separador de milhares 12 2 8 8 4 2" xfId="24287"/>
    <cellStyle name="Separador de milhares 12 2 8 8 4 2 2" xfId="55582"/>
    <cellStyle name="Separador de milhares 12 2 8 8 4 3" xfId="39112"/>
    <cellStyle name="Separador de milhares 12 2 8 8 5" xfId="17699"/>
    <cellStyle name="Separador de milhares 12 2 8 8 5 2" xfId="48994"/>
    <cellStyle name="Separador de milhares 12 2 8 8 6" xfId="11111"/>
    <cellStyle name="Separador de milhares 12 2 8 8 6 2" xfId="42406"/>
    <cellStyle name="Separador de milhares 12 2 8 8 7" xfId="27582"/>
    <cellStyle name="Separador de milhares 12 2 8 8 7 2" xfId="32524"/>
    <cellStyle name="Separador de milhares 12 2 8 8 8" xfId="29229"/>
    <cellStyle name="Separador de milhares 12 2 8 9" xfId="1193"/>
    <cellStyle name="Separador de milhares 12 2 8 9 2" xfId="2877"/>
    <cellStyle name="Separador de milhares 12 2 8 9 2 2" xfId="6171"/>
    <cellStyle name="Separador de milhares 12 2 8 9 2 2 2" xfId="22641"/>
    <cellStyle name="Separador de milhares 12 2 8 9 2 2 2 2" xfId="53936"/>
    <cellStyle name="Separador de milhares 12 2 8 9 2 2 3" xfId="16053"/>
    <cellStyle name="Separador de milhares 12 2 8 9 2 2 3 2" xfId="47348"/>
    <cellStyle name="Separador de milhares 12 2 8 9 2 2 4" xfId="37466"/>
    <cellStyle name="Separador de milhares 12 2 8 9 2 3" xfId="9465"/>
    <cellStyle name="Separador de milhares 12 2 8 9 2 3 2" xfId="25935"/>
    <cellStyle name="Separador de milhares 12 2 8 9 2 3 2 2" xfId="57230"/>
    <cellStyle name="Separador de milhares 12 2 8 9 2 3 3" xfId="40760"/>
    <cellStyle name="Separador de milhares 12 2 8 9 2 4" xfId="19347"/>
    <cellStyle name="Separador de milhares 12 2 8 9 2 4 2" xfId="50642"/>
    <cellStyle name="Separador de milhares 12 2 8 9 2 5" xfId="12759"/>
    <cellStyle name="Separador de milhares 12 2 8 9 2 5 2" xfId="44054"/>
    <cellStyle name="Separador de milhares 12 2 8 9 2 6" xfId="34172"/>
    <cellStyle name="Separador de milhares 12 2 8 9 2 7" xfId="30877"/>
    <cellStyle name="Separador de milhares 12 2 8 9 3" xfId="4524"/>
    <cellStyle name="Separador de milhares 12 2 8 9 3 2" xfId="20994"/>
    <cellStyle name="Separador de milhares 12 2 8 9 3 2 2" xfId="52289"/>
    <cellStyle name="Separador de milhares 12 2 8 9 3 3" xfId="14406"/>
    <cellStyle name="Separador de milhares 12 2 8 9 3 3 2" xfId="45701"/>
    <cellStyle name="Separador de milhares 12 2 8 9 3 4" xfId="35819"/>
    <cellStyle name="Separador de milhares 12 2 8 9 4" xfId="7818"/>
    <cellStyle name="Separador de milhares 12 2 8 9 4 2" xfId="24288"/>
    <cellStyle name="Separador de milhares 12 2 8 9 4 2 2" xfId="55583"/>
    <cellStyle name="Separador de milhares 12 2 8 9 4 3" xfId="39113"/>
    <cellStyle name="Separador de milhares 12 2 8 9 5" xfId="17700"/>
    <cellStyle name="Separador de milhares 12 2 8 9 5 2" xfId="48995"/>
    <cellStyle name="Separador de milhares 12 2 8 9 6" xfId="11112"/>
    <cellStyle name="Separador de milhares 12 2 8 9 6 2" xfId="42407"/>
    <cellStyle name="Separador de milhares 12 2 8 9 7" xfId="27583"/>
    <cellStyle name="Separador de milhares 12 2 8 9 7 2" xfId="32525"/>
    <cellStyle name="Separador de milhares 12 2 8 9 8" xfId="29230"/>
    <cellStyle name="Separador de milhares 12 2 9" xfId="1194"/>
    <cellStyle name="Separador de milhares 12 2 9 10" xfId="29231"/>
    <cellStyle name="Separador de milhares 12 2 9 2" xfId="1195"/>
    <cellStyle name="Separador de milhares 12 2 9 2 2" xfId="2879"/>
    <cellStyle name="Separador de milhares 12 2 9 2 2 2" xfId="6173"/>
    <cellStyle name="Separador de milhares 12 2 9 2 2 2 2" xfId="22643"/>
    <cellStyle name="Separador de milhares 12 2 9 2 2 2 2 2" xfId="53938"/>
    <cellStyle name="Separador de milhares 12 2 9 2 2 2 3" xfId="16055"/>
    <cellStyle name="Separador de milhares 12 2 9 2 2 2 3 2" xfId="47350"/>
    <cellStyle name="Separador de milhares 12 2 9 2 2 2 4" xfId="37468"/>
    <cellStyle name="Separador de milhares 12 2 9 2 2 3" xfId="9467"/>
    <cellStyle name="Separador de milhares 12 2 9 2 2 3 2" xfId="25937"/>
    <cellStyle name="Separador de milhares 12 2 9 2 2 3 2 2" xfId="57232"/>
    <cellStyle name="Separador de milhares 12 2 9 2 2 3 3" xfId="40762"/>
    <cellStyle name="Separador de milhares 12 2 9 2 2 4" xfId="19349"/>
    <cellStyle name="Separador de milhares 12 2 9 2 2 4 2" xfId="50644"/>
    <cellStyle name="Separador de milhares 12 2 9 2 2 5" xfId="12761"/>
    <cellStyle name="Separador de milhares 12 2 9 2 2 5 2" xfId="44056"/>
    <cellStyle name="Separador de milhares 12 2 9 2 2 6" xfId="34174"/>
    <cellStyle name="Separador de milhares 12 2 9 2 2 7" xfId="30879"/>
    <cellStyle name="Separador de milhares 12 2 9 2 3" xfId="4526"/>
    <cellStyle name="Separador de milhares 12 2 9 2 3 2" xfId="20996"/>
    <cellStyle name="Separador de milhares 12 2 9 2 3 2 2" xfId="52291"/>
    <cellStyle name="Separador de milhares 12 2 9 2 3 3" xfId="14408"/>
    <cellStyle name="Separador de milhares 12 2 9 2 3 3 2" xfId="45703"/>
    <cellStyle name="Separador de milhares 12 2 9 2 3 4" xfId="35821"/>
    <cellStyle name="Separador de milhares 12 2 9 2 4" xfId="7820"/>
    <cellStyle name="Separador de milhares 12 2 9 2 4 2" xfId="24290"/>
    <cellStyle name="Separador de milhares 12 2 9 2 4 2 2" xfId="55585"/>
    <cellStyle name="Separador de milhares 12 2 9 2 4 3" xfId="39115"/>
    <cellStyle name="Separador de milhares 12 2 9 2 5" xfId="17702"/>
    <cellStyle name="Separador de milhares 12 2 9 2 5 2" xfId="48997"/>
    <cellStyle name="Separador de milhares 12 2 9 2 6" xfId="11114"/>
    <cellStyle name="Separador de milhares 12 2 9 2 6 2" xfId="42409"/>
    <cellStyle name="Separador de milhares 12 2 9 2 7" xfId="27585"/>
    <cellStyle name="Separador de milhares 12 2 9 2 7 2" xfId="32527"/>
    <cellStyle name="Separador de milhares 12 2 9 2 8" xfId="29232"/>
    <cellStyle name="Separador de milhares 12 2 9 3" xfId="1196"/>
    <cellStyle name="Separador de milhares 12 2 9 3 2" xfId="2880"/>
    <cellStyle name="Separador de milhares 12 2 9 3 2 2" xfId="6174"/>
    <cellStyle name="Separador de milhares 12 2 9 3 2 2 2" xfId="22644"/>
    <cellStyle name="Separador de milhares 12 2 9 3 2 2 2 2" xfId="53939"/>
    <cellStyle name="Separador de milhares 12 2 9 3 2 2 3" xfId="16056"/>
    <cellStyle name="Separador de milhares 12 2 9 3 2 2 3 2" xfId="47351"/>
    <cellStyle name="Separador de milhares 12 2 9 3 2 2 4" xfId="37469"/>
    <cellStyle name="Separador de milhares 12 2 9 3 2 3" xfId="9468"/>
    <cellStyle name="Separador de milhares 12 2 9 3 2 3 2" xfId="25938"/>
    <cellStyle name="Separador de milhares 12 2 9 3 2 3 2 2" xfId="57233"/>
    <cellStyle name="Separador de milhares 12 2 9 3 2 3 3" xfId="40763"/>
    <cellStyle name="Separador de milhares 12 2 9 3 2 4" xfId="19350"/>
    <cellStyle name="Separador de milhares 12 2 9 3 2 4 2" xfId="50645"/>
    <cellStyle name="Separador de milhares 12 2 9 3 2 5" xfId="12762"/>
    <cellStyle name="Separador de milhares 12 2 9 3 2 5 2" xfId="44057"/>
    <cellStyle name="Separador de milhares 12 2 9 3 2 6" xfId="34175"/>
    <cellStyle name="Separador de milhares 12 2 9 3 2 7" xfId="30880"/>
    <cellStyle name="Separador de milhares 12 2 9 3 3" xfId="4527"/>
    <cellStyle name="Separador de milhares 12 2 9 3 3 2" xfId="20997"/>
    <cellStyle name="Separador de milhares 12 2 9 3 3 2 2" xfId="52292"/>
    <cellStyle name="Separador de milhares 12 2 9 3 3 3" xfId="14409"/>
    <cellStyle name="Separador de milhares 12 2 9 3 3 3 2" xfId="45704"/>
    <cellStyle name="Separador de milhares 12 2 9 3 3 4" xfId="35822"/>
    <cellStyle name="Separador de milhares 12 2 9 3 4" xfId="7821"/>
    <cellStyle name="Separador de milhares 12 2 9 3 4 2" xfId="24291"/>
    <cellStyle name="Separador de milhares 12 2 9 3 4 2 2" xfId="55586"/>
    <cellStyle name="Separador de milhares 12 2 9 3 4 3" xfId="39116"/>
    <cellStyle name="Separador de milhares 12 2 9 3 5" xfId="17703"/>
    <cellStyle name="Separador de milhares 12 2 9 3 5 2" xfId="48998"/>
    <cellStyle name="Separador de milhares 12 2 9 3 6" xfId="11115"/>
    <cellStyle name="Separador de milhares 12 2 9 3 6 2" xfId="42410"/>
    <cellStyle name="Separador de milhares 12 2 9 3 7" xfId="27586"/>
    <cellStyle name="Separador de milhares 12 2 9 3 7 2" xfId="32528"/>
    <cellStyle name="Separador de milhares 12 2 9 3 8" xfId="29233"/>
    <cellStyle name="Separador de milhares 12 2 9 4" xfId="2878"/>
    <cellStyle name="Separador de milhares 12 2 9 4 2" xfId="6172"/>
    <cellStyle name="Separador de milhares 12 2 9 4 2 2" xfId="22642"/>
    <cellStyle name="Separador de milhares 12 2 9 4 2 2 2" xfId="53937"/>
    <cellStyle name="Separador de milhares 12 2 9 4 2 3" xfId="16054"/>
    <cellStyle name="Separador de milhares 12 2 9 4 2 3 2" xfId="47349"/>
    <cellStyle name="Separador de milhares 12 2 9 4 2 4" xfId="37467"/>
    <cellStyle name="Separador de milhares 12 2 9 4 3" xfId="9466"/>
    <cellStyle name="Separador de milhares 12 2 9 4 3 2" xfId="25936"/>
    <cellStyle name="Separador de milhares 12 2 9 4 3 2 2" xfId="57231"/>
    <cellStyle name="Separador de milhares 12 2 9 4 3 3" xfId="40761"/>
    <cellStyle name="Separador de milhares 12 2 9 4 4" xfId="19348"/>
    <cellStyle name="Separador de milhares 12 2 9 4 4 2" xfId="50643"/>
    <cellStyle name="Separador de milhares 12 2 9 4 5" xfId="12760"/>
    <cellStyle name="Separador de milhares 12 2 9 4 5 2" xfId="44055"/>
    <cellStyle name="Separador de milhares 12 2 9 4 6" xfId="34173"/>
    <cellStyle name="Separador de milhares 12 2 9 4 7" xfId="30878"/>
    <cellStyle name="Separador de milhares 12 2 9 5" xfId="4525"/>
    <cellStyle name="Separador de milhares 12 2 9 5 2" xfId="20995"/>
    <cellStyle name="Separador de milhares 12 2 9 5 2 2" xfId="52290"/>
    <cellStyle name="Separador de milhares 12 2 9 5 3" xfId="14407"/>
    <cellStyle name="Separador de milhares 12 2 9 5 3 2" xfId="45702"/>
    <cellStyle name="Separador de milhares 12 2 9 5 4" xfId="35820"/>
    <cellStyle name="Separador de milhares 12 2 9 6" xfId="7819"/>
    <cellStyle name="Separador de milhares 12 2 9 6 2" xfId="24289"/>
    <cellStyle name="Separador de milhares 12 2 9 6 2 2" xfId="55584"/>
    <cellStyle name="Separador de milhares 12 2 9 6 3" xfId="39114"/>
    <cellStyle name="Separador de milhares 12 2 9 7" xfId="17701"/>
    <cellStyle name="Separador de milhares 12 2 9 7 2" xfId="48996"/>
    <cellStyle name="Separador de milhares 12 2 9 8" xfId="11113"/>
    <cellStyle name="Separador de milhares 12 2 9 8 2" xfId="42408"/>
    <cellStyle name="Separador de milhares 12 2 9 9" xfId="27584"/>
    <cellStyle name="Separador de milhares 12 2 9 9 2" xfId="32526"/>
    <cellStyle name="Separador de milhares 12 3" xfId="1197"/>
    <cellStyle name="Separador de milhares 12 3 10" xfId="17704"/>
    <cellStyle name="Separador de milhares 12 3 10 2" xfId="48999"/>
    <cellStyle name="Separador de milhares 12 3 11" xfId="11116"/>
    <cellStyle name="Separador de milhares 12 3 11 2" xfId="42411"/>
    <cellStyle name="Separador de milhares 12 3 12" xfId="27587"/>
    <cellStyle name="Separador de milhares 12 3 12 2" xfId="32529"/>
    <cellStyle name="Separador de milhares 12 3 13" xfId="29234"/>
    <cellStyle name="Separador de milhares 12 3 2" xfId="1198"/>
    <cellStyle name="Separador de milhares 12 3 2 10" xfId="4529"/>
    <cellStyle name="Separador de milhares 12 3 2 10 2" xfId="20999"/>
    <cellStyle name="Separador de milhares 12 3 2 10 2 2" xfId="52294"/>
    <cellStyle name="Separador de milhares 12 3 2 10 3" xfId="14411"/>
    <cellStyle name="Separador de milhares 12 3 2 10 3 2" xfId="45706"/>
    <cellStyle name="Separador de milhares 12 3 2 10 4" xfId="35824"/>
    <cellStyle name="Separador de milhares 12 3 2 11" xfId="7823"/>
    <cellStyle name="Separador de milhares 12 3 2 11 2" xfId="24293"/>
    <cellStyle name="Separador de milhares 12 3 2 11 2 2" xfId="55588"/>
    <cellStyle name="Separador de milhares 12 3 2 11 3" xfId="39118"/>
    <cellStyle name="Separador de milhares 12 3 2 12" xfId="17705"/>
    <cellStyle name="Separador de milhares 12 3 2 12 2" xfId="49000"/>
    <cellStyle name="Separador de milhares 12 3 2 13" xfId="11117"/>
    <cellStyle name="Separador de milhares 12 3 2 13 2" xfId="42412"/>
    <cellStyle name="Separador de milhares 12 3 2 14" xfId="27588"/>
    <cellStyle name="Separador de milhares 12 3 2 14 2" xfId="32530"/>
    <cellStyle name="Separador de milhares 12 3 2 15" xfId="29235"/>
    <cellStyle name="Separador de milhares 12 3 2 2" xfId="1199"/>
    <cellStyle name="Separador de milhares 12 3 2 2 10" xfId="7824"/>
    <cellStyle name="Separador de milhares 12 3 2 2 10 2" xfId="24294"/>
    <cellStyle name="Separador de milhares 12 3 2 2 10 2 2" xfId="55589"/>
    <cellStyle name="Separador de milhares 12 3 2 2 10 3" xfId="39119"/>
    <cellStyle name="Separador de milhares 12 3 2 2 11" xfId="17706"/>
    <cellStyle name="Separador de milhares 12 3 2 2 11 2" xfId="49001"/>
    <cellStyle name="Separador de milhares 12 3 2 2 12" xfId="11118"/>
    <cellStyle name="Separador de milhares 12 3 2 2 12 2" xfId="42413"/>
    <cellStyle name="Separador de milhares 12 3 2 2 13" xfId="27589"/>
    <cellStyle name="Separador de milhares 12 3 2 2 13 2" xfId="32531"/>
    <cellStyle name="Separador de milhares 12 3 2 2 14" xfId="29236"/>
    <cellStyle name="Separador de milhares 12 3 2 2 2" xfId="1200"/>
    <cellStyle name="Separador de milhares 12 3 2 2 2 10" xfId="11119"/>
    <cellStyle name="Separador de milhares 12 3 2 2 2 10 2" xfId="42414"/>
    <cellStyle name="Separador de milhares 12 3 2 2 2 11" xfId="27590"/>
    <cellStyle name="Separador de milhares 12 3 2 2 2 11 2" xfId="32532"/>
    <cellStyle name="Separador de milhares 12 3 2 2 2 12" xfId="29237"/>
    <cellStyle name="Separador de milhares 12 3 2 2 2 2" xfId="1201"/>
    <cellStyle name="Separador de milhares 12 3 2 2 2 2 2" xfId="1202"/>
    <cellStyle name="Separador de milhares 12 3 2 2 2 2 2 2" xfId="2886"/>
    <cellStyle name="Separador de milhares 12 3 2 2 2 2 2 2 2" xfId="6180"/>
    <cellStyle name="Separador de milhares 12 3 2 2 2 2 2 2 2 2" xfId="22650"/>
    <cellStyle name="Separador de milhares 12 3 2 2 2 2 2 2 2 2 2" xfId="53945"/>
    <cellStyle name="Separador de milhares 12 3 2 2 2 2 2 2 2 3" xfId="16062"/>
    <cellStyle name="Separador de milhares 12 3 2 2 2 2 2 2 2 3 2" xfId="47357"/>
    <cellStyle name="Separador de milhares 12 3 2 2 2 2 2 2 2 4" xfId="37475"/>
    <cellStyle name="Separador de milhares 12 3 2 2 2 2 2 2 3" xfId="9474"/>
    <cellStyle name="Separador de milhares 12 3 2 2 2 2 2 2 3 2" xfId="25944"/>
    <cellStyle name="Separador de milhares 12 3 2 2 2 2 2 2 3 2 2" xfId="57239"/>
    <cellStyle name="Separador de milhares 12 3 2 2 2 2 2 2 3 3" xfId="40769"/>
    <cellStyle name="Separador de milhares 12 3 2 2 2 2 2 2 4" xfId="19356"/>
    <cellStyle name="Separador de milhares 12 3 2 2 2 2 2 2 4 2" xfId="50651"/>
    <cellStyle name="Separador de milhares 12 3 2 2 2 2 2 2 5" xfId="12768"/>
    <cellStyle name="Separador de milhares 12 3 2 2 2 2 2 2 5 2" xfId="44063"/>
    <cellStyle name="Separador de milhares 12 3 2 2 2 2 2 2 6" xfId="34181"/>
    <cellStyle name="Separador de milhares 12 3 2 2 2 2 2 2 7" xfId="30886"/>
    <cellStyle name="Separador de milhares 12 3 2 2 2 2 2 3" xfId="4533"/>
    <cellStyle name="Separador de milhares 12 3 2 2 2 2 2 3 2" xfId="21003"/>
    <cellStyle name="Separador de milhares 12 3 2 2 2 2 2 3 2 2" xfId="52298"/>
    <cellStyle name="Separador de milhares 12 3 2 2 2 2 2 3 3" xfId="14415"/>
    <cellStyle name="Separador de milhares 12 3 2 2 2 2 2 3 3 2" xfId="45710"/>
    <cellStyle name="Separador de milhares 12 3 2 2 2 2 2 3 4" xfId="35828"/>
    <cellStyle name="Separador de milhares 12 3 2 2 2 2 2 4" xfId="7827"/>
    <cellStyle name="Separador de milhares 12 3 2 2 2 2 2 4 2" xfId="24297"/>
    <cellStyle name="Separador de milhares 12 3 2 2 2 2 2 4 2 2" xfId="55592"/>
    <cellStyle name="Separador de milhares 12 3 2 2 2 2 2 4 3" xfId="39122"/>
    <cellStyle name="Separador de milhares 12 3 2 2 2 2 2 5" xfId="17709"/>
    <cellStyle name="Separador de milhares 12 3 2 2 2 2 2 5 2" xfId="49004"/>
    <cellStyle name="Separador de milhares 12 3 2 2 2 2 2 6" xfId="11121"/>
    <cellStyle name="Separador de milhares 12 3 2 2 2 2 2 6 2" xfId="42416"/>
    <cellStyle name="Separador de milhares 12 3 2 2 2 2 2 7" xfId="27592"/>
    <cellStyle name="Separador de milhares 12 3 2 2 2 2 2 7 2" xfId="32534"/>
    <cellStyle name="Separador de milhares 12 3 2 2 2 2 2 8" xfId="29239"/>
    <cellStyle name="Separador de milhares 12 3 2 2 2 2 3" xfId="2885"/>
    <cellStyle name="Separador de milhares 12 3 2 2 2 2 3 2" xfId="6179"/>
    <cellStyle name="Separador de milhares 12 3 2 2 2 2 3 2 2" xfId="22649"/>
    <cellStyle name="Separador de milhares 12 3 2 2 2 2 3 2 2 2" xfId="53944"/>
    <cellStyle name="Separador de milhares 12 3 2 2 2 2 3 2 3" xfId="16061"/>
    <cellStyle name="Separador de milhares 12 3 2 2 2 2 3 2 3 2" xfId="47356"/>
    <cellStyle name="Separador de milhares 12 3 2 2 2 2 3 2 4" xfId="37474"/>
    <cellStyle name="Separador de milhares 12 3 2 2 2 2 3 3" xfId="9473"/>
    <cellStyle name="Separador de milhares 12 3 2 2 2 2 3 3 2" xfId="25943"/>
    <cellStyle name="Separador de milhares 12 3 2 2 2 2 3 3 2 2" xfId="57238"/>
    <cellStyle name="Separador de milhares 12 3 2 2 2 2 3 3 3" xfId="40768"/>
    <cellStyle name="Separador de milhares 12 3 2 2 2 2 3 4" xfId="19355"/>
    <cellStyle name="Separador de milhares 12 3 2 2 2 2 3 4 2" xfId="50650"/>
    <cellStyle name="Separador de milhares 12 3 2 2 2 2 3 5" xfId="12767"/>
    <cellStyle name="Separador de milhares 12 3 2 2 2 2 3 5 2" xfId="44062"/>
    <cellStyle name="Separador de milhares 12 3 2 2 2 2 3 6" xfId="34180"/>
    <cellStyle name="Separador de milhares 12 3 2 2 2 2 3 7" xfId="30885"/>
    <cellStyle name="Separador de milhares 12 3 2 2 2 2 4" xfId="4532"/>
    <cellStyle name="Separador de milhares 12 3 2 2 2 2 4 2" xfId="21002"/>
    <cellStyle name="Separador de milhares 12 3 2 2 2 2 4 2 2" xfId="52297"/>
    <cellStyle name="Separador de milhares 12 3 2 2 2 2 4 3" xfId="14414"/>
    <cellStyle name="Separador de milhares 12 3 2 2 2 2 4 3 2" xfId="45709"/>
    <cellStyle name="Separador de milhares 12 3 2 2 2 2 4 4" xfId="35827"/>
    <cellStyle name="Separador de milhares 12 3 2 2 2 2 5" xfId="7826"/>
    <cellStyle name="Separador de milhares 12 3 2 2 2 2 5 2" xfId="24296"/>
    <cellStyle name="Separador de milhares 12 3 2 2 2 2 5 2 2" xfId="55591"/>
    <cellStyle name="Separador de milhares 12 3 2 2 2 2 5 3" xfId="39121"/>
    <cellStyle name="Separador de milhares 12 3 2 2 2 2 6" xfId="17708"/>
    <cellStyle name="Separador de milhares 12 3 2 2 2 2 6 2" xfId="49003"/>
    <cellStyle name="Separador de milhares 12 3 2 2 2 2 7" xfId="11120"/>
    <cellStyle name="Separador de milhares 12 3 2 2 2 2 7 2" xfId="42415"/>
    <cellStyle name="Separador de milhares 12 3 2 2 2 2 8" xfId="27591"/>
    <cellStyle name="Separador de milhares 12 3 2 2 2 2 8 2" xfId="32533"/>
    <cellStyle name="Separador de milhares 12 3 2 2 2 2 9" xfId="29238"/>
    <cellStyle name="Separador de milhares 12 3 2 2 2 3" xfId="1203"/>
    <cellStyle name="Separador de milhares 12 3 2 2 2 3 2" xfId="1204"/>
    <cellStyle name="Separador de milhares 12 3 2 2 2 3 2 2" xfId="2888"/>
    <cellStyle name="Separador de milhares 12 3 2 2 2 3 2 2 2" xfId="6182"/>
    <cellStyle name="Separador de milhares 12 3 2 2 2 3 2 2 2 2" xfId="22652"/>
    <cellStyle name="Separador de milhares 12 3 2 2 2 3 2 2 2 2 2" xfId="53947"/>
    <cellStyle name="Separador de milhares 12 3 2 2 2 3 2 2 2 3" xfId="16064"/>
    <cellStyle name="Separador de milhares 12 3 2 2 2 3 2 2 2 3 2" xfId="47359"/>
    <cellStyle name="Separador de milhares 12 3 2 2 2 3 2 2 2 4" xfId="37477"/>
    <cellStyle name="Separador de milhares 12 3 2 2 2 3 2 2 3" xfId="9476"/>
    <cellStyle name="Separador de milhares 12 3 2 2 2 3 2 2 3 2" xfId="25946"/>
    <cellStyle name="Separador de milhares 12 3 2 2 2 3 2 2 3 2 2" xfId="57241"/>
    <cellStyle name="Separador de milhares 12 3 2 2 2 3 2 2 3 3" xfId="40771"/>
    <cellStyle name="Separador de milhares 12 3 2 2 2 3 2 2 4" xfId="19358"/>
    <cellStyle name="Separador de milhares 12 3 2 2 2 3 2 2 4 2" xfId="50653"/>
    <cellStyle name="Separador de milhares 12 3 2 2 2 3 2 2 5" xfId="12770"/>
    <cellStyle name="Separador de milhares 12 3 2 2 2 3 2 2 5 2" xfId="44065"/>
    <cellStyle name="Separador de milhares 12 3 2 2 2 3 2 2 6" xfId="34183"/>
    <cellStyle name="Separador de milhares 12 3 2 2 2 3 2 2 7" xfId="30888"/>
    <cellStyle name="Separador de milhares 12 3 2 2 2 3 2 3" xfId="4535"/>
    <cellStyle name="Separador de milhares 12 3 2 2 2 3 2 3 2" xfId="21005"/>
    <cellStyle name="Separador de milhares 12 3 2 2 2 3 2 3 2 2" xfId="52300"/>
    <cellStyle name="Separador de milhares 12 3 2 2 2 3 2 3 3" xfId="14417"/>
    <cellStyle name="Separador de milhares 12 3 2 2 2 3 2 3 3 2" xfId="45712"/>
    <cellStyle name="Separador de milhares 12 3 2 2 2 3 2 3 4" xfId="35830"/>
    <cellStyle name="Separador de milhares 12 3 2 2 2 3 2 4" xfId="7829"/>
    <cellStyle name="Separador de milhares 12 3 2 2 2 3 2 4 2" xfId="24299"/>
    <cellStyle name="Separador de milhares 12 3 2 2 2 3 2 4 2 2" xfId="55594"/>
    <cellStyle name="Separador de milhares 12 3 2 2 2 3 2 4 3" xfId="39124"/>
    <cellStyle name="Separador de milhares 12 3 2 2 2 3 2 5" xfId="17711"/>
    <cellStyle name="Separador de milhares 12 3 2 2 2 3 2 5 2" xfId="49006"/>
    <cellStyle name="Separador de milhares 12 3 2 2 2 3 2 6" xfId="11123"/>
    <cellStyle name="Separador de milhares 12 3 2 2 2 3 2 6 2" xfId="42418"/>
    <cellStyle name="Separador de milhares 12 3 2 2 2 3 2 7" xfId="27594"/>
    <cellStyle name="Separador de milhares 12 3 2 2 2 3 2 7 2" xfId="32536"/>
    <cellStyle name="Separador de milhares 12 3 2 2 2 3 2 8" xfId="29241"/>
    <cellStyle name="Separador de milhares 12 3 2 2 2 3 3" xfId="2887"/>
    <cellStyle name="Separador de milhares 12 3 2 2 2 3 3 2" xfId="6181"/>
    <cellStyle name="Separador de milhares 12 3 2 2 2 3 3 2 2" xfId="22651"/>
    <cellStyle name="Separador de milhares 12 3 2 2 2 3 3 2 2 2" xfId="53946"/>
    <cellStyle name="Separador de milhares 12 3 2 2 2 3 3 2 3" xfId="16063"/>
    <cellStyle name="Separador de milhares 12 3 2 2 2 3 3 2 3 2" xfId="47358"/>
    <cellStyle name="Separador de milhares 12 3 2 2 2 3 3 2 4" xfId="37476"/>
    <cellStyle name="Separador de milhares 12 3 2 2 2 3 3 3" xfId="9475"/>
    <cellStyle name="Separador de milhares 12 3 2 2 2 3 3 3 2" xfId="25945"/>
    <cellStyle name="Separador de milhares 12 3 2 2 2 3 3 3 2 2" xfId="57240"/>
    <cellStyle name="Separador de milhares 12 3 2 2 2 3 3 3 3" xfId="40770"/>
    <cellStyle name="Separador de milhares 12 3 2 2 2 3 3 4" xfId="19357"/>
    <cellStyle name="Separador de milhares 12 3 2 2 2 3 3 4 2" xfId="50652"/>
    <cellStyle name="Separador de milhares 12 3 2 2 2 3 3 5" xfId="12769"/>
    <cellStyle name="Separador de milhares 12 3 2 2 2 3 3 5 2" xfId="44064"/>
    <cellStyle name="Separador de milhares 12 3 2 2 2 3 3 6" xfId="34182"/>
    <cellStyle name="Separador de milhares 12 3 2 2 2 3 3 7" xfId="30887"/>
    <cellStyle name="Separador de milhares 12 3 2 2 2 3 4" xfId="4534"/>
    <cellStyle name="Separador de milhares 12 3 2 2 2 3 4 2" xfId="21004"/>
    <cellStyle name="Separador de milhares 12 3 2 2 2 3 4 2 2" xfId="52299"/>
    <cellStyle name="Separador de milhares 12 3 2 2 2 3 4 3" xfId="14416"/>
    <cellStyle name="Separador de milhares 12 3 2 2 2 3 4 3 2" xfId="45711"/>
    <cellStyle name="Separador de milhares 12 3 2 2 2 3 4 4" xfId="35829"/>
    <cellStyle name="Separador de milhares 12 3 2 2 2 3 5" xfId="7828"/>
    <cellStyle name="Separador de milhares 12 3 2 2 2 3 5 2" xfId="24298"/>
    <cellStyle name="Separador de milhares 12 3 2 2 2 3 5 2 2" xfId="55593"/>
    <cellStyle name="Separador de milhares 12 3 2 2 2 3 5 3" xfId="39123"/>
    <cellStyle name="Separador de milhares 12 3 2 2 2 3 6" xfId="17710"/>
    <cellStyle name="Separador de milhares 12 3 2 2 2 3 6 2" xfId="49005"/>
    <cellStyle name="Separador de milhares 12 3 2 2 2 3 7" xfId="11122"/>
    <cellStyle name="Separador de milhares 12 3 2 2 2 3 7 2" xfId="42417"/>
    <cellStyle name="Separador de milhares 12 3 2 2 2 3 8" xfId="27593"/>
    <cellStyle name="Separador de milhares 12 3 2 2 2 3 8 2" xfId="32535"/>
    <cellStyle name="Separador de milhares 12 3 2 2 2 3 9" xfId="29240"/>
    <cellStyle name="Separador de milhares 12 3 2 2 2 4" xfId="1205"/>
    <cellStyle name="Separador de milhares 12 3 2 2 2 4 2" xfId="2889"/>
    <cellStyle name="Separador de milhares 12 3 2 2 2 4 2 2" xfId="6183"/>
    <cellStyle name="Separador de milhares 12 3 2 2 2 4 2 2 2" xfId="22653"/>
    <cellStyle name="Separador de milhares 12 3 2 2 2 4 2 2 2 2" xfId="53948"/>
    <cellStyle name="Separador de milhares 12 3 2 2 2 4 2 2 3" xfId="16065"/>
    <cellStyle name="Separador de milhares 12 3 2 2 2 4 2 2 3 2" xfId="47360"/>
    <cellStyle name="Separador de milhares 12 3 2 2 2 4 2 2 4" xfId="37478"/>
    <cellStyle name="Separador de milhares 12 3 2 2 2 4 2 3" xfId="9477"/>
    <cellStyle name="Separador de milhares 12 3 2 2 2 4 2 3 2" xfId="25947"/>
    <cellStyle name="Separador de milhares 12 3 2 2 2 4 2 3 2 2" xfId="57242"/>
    <cellStyle name="Separador de milhares 12 3 2 2 2 4 2 3 3" xfId="40772"/>
    <cellStyle name="Separador de milhares 12 3 2 2 2 4 2 4" xfId="19359"/>
    <cellStyle name="Separador de milhares 12 3 2 2 2 4 2 4 2" xfId="50654"/>
    <cellStyle name="Separador de milhares 12 3 2 2 2 4 2 5" xfId="12771"/>
    <cellStyle name="Separador de milhares 12 3 2 2 2 4 2 5 2" xfId="44066"/>
    <cellStyle name="Separador de milhares 12 3 2 2 2 4 2 6" xfId="34184"/>
    <cellStyle name="Separador de milhares 12 3 2 2 2 4 2 7" xfId="30889"/>
    <cellStyle name="Separador de milhares 12 3 2 2 2 4 3" xfId="4536"/>
    <cellStyle name="Separador de milhares 12 3 2 2 2 4 3 2" xfId="21006"/>
    <cellStyle name="Separador de milhares 12 3 2 2 2 4 3 2 2" xfId="52301"/>
    <cellStyle name="Separador de milhares 12 3 2 2 2 4 3 3" xfId="14418"/>
    <cellStyle name="Separador de milhares 12 3 2 2 2 4 3 3 2" xfId="45713"/>
    <cellStyle name="Separador de milhares 12 3 2 2 2 4 3 4" xfId="35831"/>
    <cellStyle name="Separador de milhares 12 3 2 2 2 4 4" xfId="7830"/>
    <cellStyle name="Separador de milhares 12 3 2 2 2 4 4 2" xfId="24300"/>
    <cellStyle name="Separador de milhares 12 3 2 2 2 4 4 2 2" xfId="55595"/>
    <cellStyle name="Separador de milhares 12 3 2 2 2 4 4 3" xfId="39125"/>
    <cellStyle name="Separador de milhares 12 3 2 2 2 4 5" xfId="17712"/>
    <cellStyle name="Separador de milhares 12 3 2 2 2 4 5 2" xfId="49007"/>
    <cellStyle name="Separador de milhares 12 3 2 2 2 4 6" xfId="11124"/>
    <cellStyle name="Separador de milhares 12 3 2 2 2 4 6 2" xfId="42419"/>
    <cellStyle name="Separador de milhares 12 3 2 2 2 4 7" xfId="27595"/>
    <cellStyle name="Separador de milhares 12 3 2 2 2 4 7 2" xfId="32537"/>
    <cellStyle name="Separador de milhares 12 3 2 2 2 4 8" xfId="29242"/>
    <cellStyle name="Separador de milhares 12 3 2 2 2 5" xfId="1206"/>
    <cellStyle name="Separador de milhares 12 3 2 2 2 5 2" xfId="2890"/>
    <cellStyle name="Separador de milhares 12 3 2 2 2 5 2 2" xfId="6184"/>
    <cellStyle name="Separador de milhares 12 3 2 2 2 5 2 2 2" xfId="22654"/>
    <cellStyle name="Separador de milhares 12 3 2 2 2 5 2 2 2 2" xfId="53949"/>
    <cellStyle name="Separador de milhares 12 3 2 2 2 5 2 2 3" xfId="16066"/>
    <cellStyle name="Separador de milhares 12 3 2 2 2 5 2 2 3 2" xfId="47361"/>
    <cellStyle name="Separador de milhares 12 3 2 2 2 5 2 2 4" xfId="37479"/>
    <cellStyle name="Separador de milhares 12 3 2 2 2 5 2 3" xfId="9478"/>
    <cellStyle name="Separador de milhares 12 3 2 2 2 5 2 3 2" xfId="25948"/>
    <cellStyle name="Separador de milhares 12 3 2 2 2 5 2 3 2 2" xfId="57243"/>
    <cellStyle name="Separador de milhares 12 3 2 2 2 5 2 3 3" xfId="40773"/>
    <cellStyle name="Separador de milhares 12 3 2 2 2 5 2 4" xfId="19360"/>
    <cellStyle name="Separador de milhares 12 3 2 2 2 5 2 4 2" xfId="50655"/>
    <cellStyle name="Separador de milhares 12 3 2 2 2 5 2 5" xfId="12772"/>
    <cellStyle name="Separador de milhares 12 3 2 2 2 5 2 5 2" xfId="44067"/>
    <cellStyle name="Separador de milhares 12 3 2 2 2 5 2 6" xfId="34185"/>
    <cellStyle name="Separador de milhares 12 3 2 2 2 5 2 7" xfId="30890"/>
    <cellStyle name="Separador de milhares 12 3 2 2 2 5 3" xfId="4537"/>
    <cellStyle name="Separador de milhares 12 3 2 2 2 5 3 2" xfId="21007"/>
    <cellStyle name="Separador de milhares 12 3 2 2 2 5 3 2 2" xfId="52302"/>
    <cellStyle name="Separador de milhares 12 3 2 2 2 5 3 3" xfId="14419"/>
    <cellStyle name="Separador de milhares 12 3 2 2 2 5 3 3 2" xfId="45714"/>
    <cellStyle name="Separador de milhares 12 3 2 2 2 5 3 4" xfId="35832"/>
    <cellStyle name="Separador de milhares 12 3 2 2 2 5 4" xfId="7831"/>
    <cellStyle name="Separador de milhares 12 3 2 2 2 5 4 2" xfId="24301"/>
    <cellStyle name="Separador de milhares 12 3 2 2 2 5 4 2 2" xfId="55596"/>
    <cellStyle name="Separador de milhares 12 3 2 2 2 5 4 3" xfId="39126"/>
    <cellStyle name="Separador de milhares 12 3 2 2 2 5 5" xfId="17713"/>
    <cellStyle name="Separador de milhares 12 3 2 2 2 5 5 2" xfId="49008"/>
    <cellStyle name="Separador de milhares 12 3 2 2 2 5 6" xfId="11125"/>
    <cellStyle name="Separador de milhares 12 3 2 2 2 5 6 2" xfId="42420"/>
    <cellStyle name="Separador de milhares 12 3 2 2 2 5 7" xfId="27596"/>
    <cellStyle name="Separador de milhares 12 3 2 2 2 5 7 2" xfId="32538"/>
    <cellStyle name="Separador de milhares 12 3 2 2 2 5 8" xfId="29243"/>
    <cellStyle name="Separador de milhares 12 3 2 2 2 6" xfId="2884"/>
    <cellStyle name="Separador de milhares 12 3 2 2 2 6 2" xfId="6178"/>
    <cellStyle name="Separador de milhares 12 3 2 2 2 6 2 2" xfId="22648"/>
    <cellStyle name="Separador de milhares 12 3 2 2 2 6 2 2 2" xfId="53943"/>
    <cellStyle name="Separador de milhares 12 3 2 2 2 6 2 3" xfId="16060"/>
    <cellStyle name="Separador de milhares 12 3 2 2 2 6 2 3 2" xfId="47355"/>
    <cellStyle name="Separador de milhares 12 3 2 2 2 6 2 4" xfId="37473"/>
    <cellStyle name="Separador de milhares 12 3 2 2 2 6 3" xfId="9472"/>
    <cellStyle name="Separador de milhares 12 3 2 2 2 6 3 2" xfId="25942"/>
    <cellStyle name="Separador de milhares 12 3 2 2 2 6 3 2 2" xfId="57237"/>
    <cellStyle name="Separador de milhares 12 3 2 2 2 6 3 3" xfId="40767"/>
    <cellStyle name="Separador de milhares 12 3 2 2 2 6 4" xfId="19354"/>
    <cellStyle name="Separador de milhares 12 3 2 2 2 6 4 2" xfId="50649"/>
    <cellStyle name="Separador de milhares 12 3 2 2 2 6 5" xfId="12766"/>
    <cellStyle name="Separador de milhares 12 3 2 2 2 6 5 2" xfId="44061"/>
    <cellStyle name="Separador de milhares 12 3 2 2 2 6 6" xfId="34179"/>
    <cellStyle name="Separador de milhares 12 3 2 2 2 6 7" xfId="30884"/>
    <cellStyle name="Separador de milhares 12 3 2 2 2 7" xfId="4531"/>
    <cellStyle name="Separador de milhares 12 3 2 2 2 7 2" xfId="21001"/>
    <cellStyle name="Separador de milhares 12 3 2 2 2 7 2 2" xfId="52296"/>
    <cellStyle name="Separador de milhares 12 3 2 2 2 7 3" xfId="14413"/>
    <cellStyle name="Separador de milhares 12 3 2 2 2 7 3 2" xfId="45708"/>
    <cellStyle name="Separador de milhares 12 3 2 2 2 7 4" xfId="35826"/>
    <cellStyle name="Separador de milhares 12 3 2 2 2 8" xfId="7825"/>
    <cellStyle name="Separador de milhares 12 3 2 2 2 8 2" xfId="24295"/>
    <cellStyle name="Separador de milhares 12 3 2 2 2 8 2 2" xfId="55590"/>
    <cellStyle name="Separador de milhares 12 3 2 2 2 8 3" xfId="39120"/>
    <cellStyle name="Separador de milhares 12 3 2 2 2 9" xfId="17707"/>
    <cellStyle name="Separador de milhares 12 3 2 2 2 9 2" xfId="49002"/>
    <cellStyle name="Separador de milhares 12 3 2 2 3" xfId="1207"/>
    <cellStyle name="Separador de milhares 12 3 2 2 3 10" xfId="11126"/>
    <cellStyle name="Separador de milhares 12 3 2 2 3 10 2" xfId="42421"/>
    <cellStyle name="Separador de milhares 12 3 2 2 3 11" xfId="27597"/>
    <cellStyle name="Separador de milhares 12 3 2 2 3 11 2" xfId="32539"/>
    <cellStyle name="Separador de milhares 12 3 2 2 3 12" xfId="29244"/>
    <cellStyle name="Separador de milhares 12 3 2 2 3 2" xfId="1208"/>
    <cellStyle name="Separador de milhares 12 3 2 2 3 2 2" xfId="1209"/>
    <cellStyle name="Separador de milhares 12 3 2 2 3 2 2 2" xfId="2893"/>
    <cellStyle name="Separador de milhares 12 3 2 2 3 2 2 2 2" xfId="6187"/>
    <cellStyle name="Separador de milhares 12 3 2 2 3 2 2 2 2 2" xfId="22657"/>
    <cellStyle name="Separador de milhares 12 3 2 2 3 2 2 2 2 2 2" xfId="53952"/>
    <cellStyle name="Separador de milhares 12 3 2 2 3 2 2 2 2 3" xfId="16069"/>
    <cellStyle name="Separador de milhares 12 3 2 2 3 2 2 2 2 3 2" xfId="47364"/>
    <cellStyle name="Separador de milhares 12 3 2 2 3 2 2 2 2 4" xfId="37482"/>
    <cellStyle name="Separador de milhares 12 3 2 2 3 2 2 2 3" xfId="9481"/>
    <cellStyle name="Separador de milhares 12 3 2 2 3 2 2 2 3 2" xfId="25951"/>
    <cellStyle name="Separador de milhares 12 3 2 2 3 2 2 2 3 2 2" xfId="57246"/>
    <cellStyle name="Separador de milhares 12 3 2 2 3 2 2 2 3 3" xfId="40776"/>
    <cellStyle name="Separador de milhares 12 3 2 2 3 2 2 2 4" xfId="19363"/>
    <cellStyle name="Separador de milhares 12 3 2 2 3 2 2 2 4 2" xfId="50658"/>
    <cellStyle name="Separador de milhares 12 3 2 2 3 2 2 2 5" xfId="12775"/>
    <cellStyle name="Separador de milhares 12 3 2 2 3 2 2 2 5 2" xfId="44070"/>
    <cellStyle name="Separador de milhares 12 3 2 2 3 2 2 2 6" xfId="34188"/>
    <cellStyle name="Separador de milhares 12 3 2 2 3 2 2 2 7" xfId="30893"/>
    <cellStyle name="Separador de milhares 12 3 2 2 3 2 2 3" xfId="4540"/>
    <cellStyle name="Separador de milhares 12 3 2 2 3 2 2 3 2" xfId="21010"/>
    <cellStyle name="Separador de milhares 12 3 2 2 3 2 2 3 2 2" xfId="52305"/>
    <cellStyle name="Separador de milhares 12 3 2 2 3 2 2 3 3" xfId="14422"/>
    <cellStyle name="Separador de milhares 12 3 2 2 3 2 2 3 3 2" xfId="45717"/>
    <cellStyle name="Separador de milhares 12 3 2 2 3 2 2 3 4" xfId="35835"/>
    <cellStyle name="Separador de milhares 12 3 2 2 3 2 2 4" xfId="7834"/>
    <cellStyle name="Separador de milhares 12 3 2 2 3 2 2 4 2" xfId="24304"/>
    <cellStyle name="Separador de milhares 12 3 2 2 3 2 2 4 2 2" xfId="55599"/>
    <cellStyle name="Separador de milhares 12 3 2 2 3 2 2 4 3" xfId="39129"/>
    <cellStyle name="Separador de milhares 12 3 2 2 3 2 2 5" xfId="17716"/>
    <cellStyle name="Separador de milhares 12 3 2 2 3 2 2 5 2" xfId="49011"/>
    <cellStyle name="Separador de milhares 12 3 2 2 3 2 2 6" xfId="11128"/>
    <cellStyle name="Separador de milhares 12 3 2 2 3 2 2 6 2" xfId="42423"/>
    <cellStyle name="Separador de milhares 12 3 2 2 3 2 2 7" xfId="27599"/>
    <cellStyle name="Separador de milhares 12 3 2 2 3 2 2 7 2" xfId="32541"/>
    <cellStyle name="Separador de milhares 12 3 2 2 3 2 2 8" xfId="29246"/>
    <cellStyle name="Separador de milhares 12 3 2 2 3 2 3" xfId="2892"/>
    <cellStyle name="Separador de milhares 12 3 2 2 3 2 3 2" xfId="6186"/>
    <cellStyle name="Separador de milhares 12 3 2 2 3 2 3 2 2" xfId="22656"/>
    <cellStyle name="Separador de milhares 12 3 2 2 3 2 3 2 2 2" xfId="53951"/>
    <cellStyle name="Separador de milhares 12 3 2 2 3 2 3 2 3" xfId="16068"/>
    <cellStyle name="Separador de milhares 12 3 2 2 3 2 3 2 3 2" xfId="47363"/>
    <cellStyle name="Separador de milhares 12 3 2 2 3 2 3 2 4" xfId="37481"/>
    <cellStyle name="Separador de milhares 12 3 2 2 3 2 3 3" xfId="9480"/>
    <cellStyle name="Separador de milhares 12 3 2 2 3 2 3 3 2" xfId="25950"/>
    <cellStyle name="Separador de milhares 12 3 2 2 3 2 3 3 2 2" xfId="57245"/>
    <cellStyle name="Separador de milhares 12 3 2 2 3 2 3 3 3" xfId="40775"/>
    <cellStyle name="Separador de milhares 12 3 2 2 3 2 3 4" xfId="19362"/>
    <cellStyle name="Separador de milhares 12 3 2 2 3 2 3 4 2" xfId="50657"/>
    <cellStyle name="Separador de milhares 12 3 2 2 3 2 3 5" xfId="12774"/>
    <cellStyle name="Separador de milhares 12 3 2 2 3 2 3 5 2" xfId="44069"/>
    <cellStyle name="Separador de milhares 12 3 2 2 3 2 3 6" xfId="34187"/>
    <cellStyle name="Separador de milhares 12 3 2 2 3 2 3 7" xfId="30892"/>
    <cellStyle name="Separador de milhares 12 3 2 2 3 2 4" xfId="4539"/>
    <cellStyle name="Separador de milhares 12 3 2 2 3 2 4 2" xfId="21009"/>
    <cellStyle name="Separador de milhares 12 3 2 2 3 2 4 2 2" xfId="52304"/>
    <cellStyle name="Separador de milhares 12 3 2 2 3 2 4 3" xfId="14421"/>
    <cellStyle name="Separador de milhares 12 3 2 2 3 2 4 3 2" xfId="45716"/>
    <cellStyle name="Separador de milhares 12 3 2 2 3 2 4 4" xfId="35834"/>
    <cellStyle name="Separador de milhares 12 3 2 2 3 2 5" xfId="7833"/>
    <cellStyle name="Separador de milhares 12 3 2 2 3 2 5 2" xfId="24303"/>
    <cellStyle name="Separador de milhares 12 3 2 2 3 2 5 2 2" xfId="55598"/>
    <cellStyle name="Separador de milhares 12 3 2 2 3 2 5 3" xfId="39128"/>
    <cellStyle name="Separador de milhares 12 3 2 2 3 2 6" xfId="17715"/>
    <cellStyle name="Separador de milhares 12 3 2 2 3 2 6 2" xfId="49010"/>
    <cellStyle name="Separador de milhares 12 3 2 2 3 2 7" xfId="11127"/>
    <cellStyle name="Separador de milhares 12 3 2 2 3 2 7 2" xfId="42422"/>
    <cellStyle name="Separador de milhares 12 3 2 2 3 2 8" xfId="27598"/>
    <cellStyle name="Separador de milhares 12 3 2 2 3 2 8 2" xfId="32540"/>
    <cellStyle name="Separador de milhares 12 3 2 2 3 2 9" xfId="29245"/>
    <cellStyle name="Separador de milhares 12 3 2 2 3 3" xfId="1210"/>
    <cellStyle name="Separador de milhares 12 3 2 2 3 3 2" xfId="1211"/>
    <cellStyle name="Separador de milhares 12 3 2 2 3 3 2 2" xfId="2895"/>
    <cellStyle name="Separador de milhares 12 3 2 2 3 3 2 2 2" xfId="6189"/>
    <cellStyle name="Separador de milhares 12 3 2 2 3 3 2 2 2 2" xfId="22659"/>
    <cellStyle name="Separador de milhares 12 3 2 2 3 3 2 2 2 2 2" xfId="53954"/>
    <cellStyle name="Separador de milhares 12 3 2 2 3 3 2 2 2 3" xfId="16071"/>
    <cellStyle name="Separador de milhares 12 3 2 2 3 3 2 2 2 3 2" xfId="47366"/>
    <cellStyle name="Separador de milhares 12 3 2 2 3 3 2 2 2 4" xfId="37484"/>
    <cellStyle name="Separador de milhares 12 3 2 2 3 3 2 2 3" xfId="9483"/>
    <cellStyle name="Separador de milhares 12 3 2 2 3 3 2 2 3 2" xfId="25953"/>
    <cellStyle name="Separador de milhares 12 3 2 2 3 3 2 2 3 2 2" xfId="57248"/>
    <cellStyle name="Separador de milhares 12 3 2 2 3 3 2 2 3 3" xfId="40778"/>
    <cellStyle name="Separador de milhares 12 3 2 2 3 3 2 2 4" xfId="19365"/>
    <cellStyle name="Separador de milhares 12 3 2 2 3 3 2 2 4 2" xfId="50660"/>
    <cellStyle name="Separador de milhares 12 3 2 2 3 3 2 2 5" xfId="12777"/>
    <cellStyle name="Separador de milhares 12 3 2 2 3 3 2 2 5 2" xfId="44072"/>
    <cellStyle name="Separador de milhares 12 3 2 2 3 3 2 2 6" xfId="34190"/>
    <cellStyle name="Separador de milhares 12 3 2 2 3 3 2 2 7" xfId="30895"/>
    <cellStyle name="Separador de milhares 12 3 2 2 3 3 2 3" xfId="4542"/>
    <cellStyle name="Separador de milhares 12 3 2 2 3 3 2 3 2" xfId="21012"/>
    <cellStyle name="Separador de milhares 12 3 2 2 3 3 2 3 2 2" xfId="52307"/>
    <cellStyle name="Separador de milhares 12 3 2 2 3 3 2 3 3" xfId="14424"/>
    <cellStyle name="Separador de milhares 12 3 2 2 3 3 2 3 3 2" xfId="45719"/>
    <cellStyle name="Separador de milhares 12 3 2 2 3 3 2 3 4" xfId="35837"/>
    <cellStyle name="Separador de milhares 12 3 2 2 3 3 2 4" xfId="7836"/>
    <cellStyle name="Separador de milhares 12 3 2 2 3 3 2 4 2" xfId="24306"/>
    <cellStyle name="Separador de milhares 12 3 2 2 3 3 2 4 2 2" xfId="55601"/>
    <cellStyle name="Separador de milhares 12 3 2 2 3 3 2 4 3" xfId="39131"/>
    <cellStyle name="Separador de milhares 12 3 2 2 3 3 2 5" xfId="17718"/>
    <cellStyle name="Separador de milhares 12 3 2 2 3 3 2 5 2" xfId="49013"/>
    <cellStyle name="Separador de milhares 12 3 2 2 3 3 2 6" xfId="11130"/>
    <cellStyle name="Separador de milhares 12 3 2 2 3 3 2 6 2" xfId="42425"/>
    <cellStyle name="Separador de milhares 12 3 2 2 3 3 2 7" xfId="27601"/>
    <cellStyle name="Separador de milhares 12 3 2 2 3 3 2 7 2" xfId="32543"/>
    <cellStyle name="Separador de milhares 12 3 2 2 3 3 2 8" xfId="29248"/>
    <cellStyle name="Separador de milhares 12 3 2 2 3 3 3" xfId="2894"/>
    <cellStyle name="Separador de milhares 12 3 2 2 3 3 3 2" xfId="6188"/>
    <cellStyle name="Separador de milhares 12 3 2 2 3 3 3 2 2" xfId="22658"/>
    <cellStyle name="Separador de milhares 12 3 2 2 3 3 3 2 2 2" xfId="53953"/>
    <cellStyle name="Separador de milhares 12 3 2 2 3 3 3 2 3" xfId="16070"/>
    <cellStyle name="Separador de milhares 12 3 2 2 3 3 3 2 3 2" xfId="47365"/>
    <cellStyle name="Separador de milhares 12 3 2 2 3 3 3 2 4" xfId="37483"/>
    <cellStyle name="Separador de milhares 12 3 2 2 3 3 3 3" xfId="9482"/>
    <cellStyle name="Separador de milhares 12 3 2 2 3 3 3 3 2" xfId="25952"/>
    <cellStyle name="Separador de milhares 12 3 2 2 3 3 3 3 2 2" xfId="57247"/>
    <cellStyle name="Separador de milhares 12 3 2 2 3 3 3 3 3" xfId="40777"/>
    <cellStyle name="Separador de milhares 12 3 2 2 3 3 3 4" xfId="19364"/>
    <cellStyle name="Separador de milhares 12 3 2 2 3 3 3 4 2" xfId="50659"/>
    <cellStyle name="Separador de milhares 12 3 2 2 3 3 3 5" xfId="12776"/>
    <cellStyle name="Separador de milhares 12 3 2 2 3 3 3 5 2" xfId="44071"/>
    <cellStyle name="Separador de milhares 12 3 2 2 3 3 3 6" xfId="34189"/>
    <cellStyle name="Separador de milhares 12 3 2 2 3 3 3 7" xfId="30894"/>
    <cellStyle name="Separador de milhares 12 3 2 2 3 3 4" xfId="4541"/>
    <cellStyle name="Separador de milhares 12 3 2 2 3 3 4 2" xfId="21011"/>
    <cellStyle name="Separador de milhares 12 3 2 2 3 3 4 2 2" xfId="52306"/>
    <cellStyle name="Separador de milhares 12 3 2 2 3 3 4 3" xfId="14423"/>
    <cellStyle name="Separador de milhares 12 3 2 2 3 3 4 3 2" xfId="45718"/>
    <cellStyle name="Separador de milhares 12 3 2 2 3 3 4 4" xfId="35836"/>
    <cellStyle name="Separador de milhares 12 3 2 2 3 3 5" xfId="7835"/>
    <cellStyle name="Separador de milhares 12 3 2 2 3 3 5 2" xfId="24305"/>
    <cellStyle name="Separador de milhares 12 3 2 2 3 3 5 2 2" xfId="55600"/>
    <cellStyle name="Separador de milhares 12 3 2 2 3 3 5 3" xfId="39130"/>
    <cellStyle name="Separador de milhares 12 3 2 2 3 3 6" xfId="17717"/>
    <cellStyle name="Separador de milhares 12 3 2 2 3 3 6 2" xfId="49012"/>
    <cellStyle name="Separador de milhares 12 3 2 2 3 3 7" xfId="11129"/>
    <cellStyle name="Separador de milhares 12 3 2 2 3 3 7 2" xfId="42424"/>
    <cellStyle name="Separador de milhares 12 3 2 2 3 3 8" xfId="27600"/>
    <cellStyle name="Separador de milhares 12 3 2 2 3 3 8 2" xfId="32542"/>
    <cellStyle name="Separador de milhares 12 3 2 2 3 3 9" xfId="29247"/>
    <cellStyle name="Separador de milhares 12 3 2 2 3 4" xfId="1212"/>
    <cellStyle name="Separador de milhares 12 3 2 2 3 4 2" xfId="2896"/>
    <cellStyle name="Separador de milhares 12 3 2 2 3 4 2 2" xfId="6190"/>
    <cellStyle name="Separador de milhares 12 3 2 2 3 4 2 2 2" xfId="22660"/>
    <cellStyle name="Separador de milhares 12 3 2 2 3 4 2 2 2 2" xfId="53955"/>
    <cellStyle name="Separador de milhares 12 3 2 2 3 4 2 2 3" xfId="16072"/>
    <cellStyle name="Separador de milhares 12 3 2 2 3 4 2 2 3 2" xfId="47367"/>
    <cellStyle name="Separador de milhares 12 3 2 2 3 4 2 2 4" xfId="37485"/>
    <cellStyle name="Separador de milhares 12 3 2 2 3 4 2 3" xfId="9484"/>
    <cellStyle name="Separador de milhares 12 3 2 2 3 4 2 3 2" xfId="25954"/>
    <cellStyle name="Separador de milhares 12 3 2 2 3 4 2 3 2 2" xfId="57249"/>
    <cellStyle name="Separador de milhares 12 3 2 2 3 4 2 3 3" xfId="40779"/>
    <cellStyle name="Separador de milhares 12 3 2 2 3 4 2 4" xfId="19366"/>
    <cellStyle name="Separador de milhares 12 3 2 2 3 4 2 4 2" xfId="50661"/>
    <cellStyle name="Separador de milhares 12 3 2 2 3 4 2 5" xfId="12778"/>
    <cellStyle name="Separador de milhares 12 3 2 2 3 4 2 5 2" xfId="44073"/>
    <cellStyle name="Separador de milhares 12 3 2 2 3 4 2 6" xfId="34191"/>
    <cellStyle name="Separador de milhares 12 3 2 2 3 4 2 7" xfId="30896"/>
    <cellStyle name="Separador de milhares 12 3 2 2 3 4 3" xfId="4543"/>
    <cellStyle name="Separador de milhares 12 3 2 2 3 4 3 2" xfId="21013"/>
    <cellStyle name="Separador de milhares 12 3 2 2 3 4 3 2 2" xfId="52308"/>
    <cellStyle name="Separador de milhares 12 3 2 2 3 4 3 3" xfId="14425"/>
    <cellStyle name="Separador de milhares 12 3 2 2 3 4 3 3 2" xfId="45720"/>
    <cellStyle name="Separador de milhares 12 3 2 2 3 4 3 4" xfId="35838"/>
    <cellStyle name="Separador de milhares 12 3 2 2 3 4 4" xfId="7837"/>
    <cellStyle name="Separador de milhares 12 3 2 2 3 4 4 2" xfId="24307"/>
    <cellStyle name="Separador de milhares 12 3 2 2 3 4 4 2 2" xfId="55602"/>
    <cellStyle name="Separador de milhares 12 3 2 2 3 4 4 3" xfId="39132"/>
    <cellStyle name="Separador de milhares 12 3 2 2 3 4 5" xfId="17719"/>
    <cellStyle name="Separador de milhares 12 3 2 2 3 4 5 2" xfId="49014"/>
    <cellStyle name="Separador de milhares 12 3 2 2 3 4 6" xfId="11131"/>
    <cellStyle name="Separador de milhares 12 3 2 2 3 4 6 2" xfId="42426"/>
    <cellStyle name="Separador de milhares 12 3 2 2 3 4 7" xfId="27602"/>
    <cellStyle name="Separador de milhares 12 3 2 2 3 4 7 2" xfId="32544"/>
    <cellStyle name="Separador de milhares 12 3 2 2 3 4 8" xfId="29249"/>
    <cellStyle name="Separador de milhares 12 3 2 2 3 5" xfId="1213"/>
    <cellStyle name="Separador de milhares 12 3 2 2 3 5 2" xfId="2897"/>
    <cellStyle name="Separador de milhares 12 3 2 2 3 5 2 2" xfId="6191"/>
    <cellStyle name="Separador de milhares 12 3 2 2 3 5 2 2 2" xfId="22661"/>
    <cellStyle name="Separador de milhares 12 3 2 2 3 5 2 2 2 2" xfId="53956"/>
    <cellStyle name="Separador de milhares 12 3 2 2 3 5 2 2 3" xfId="16073"/>
    <cellStyle name="Separador de milhares 12 3 2 2 3 5 2 2 3 2" xfId="47368"/>
    <cellStyle name="Separador de milhares 12 3 2 2 3 5 2 2 4" xfId="37486"/>
    <cellStyle name="Separador de milhares 12 3 2 2 3 5 2 3" xfId="9485"/>
    <cellStyle name="Separador de milhares 12 3 2 2 3 5 2 3 2" xfId="25955"/>
    <cellStyle name="Separador de milhares 12 3 2 2 3 5 2 3 2 2" xfId="57250"/>
    <cellStyle name="Separador de milhares 12 3 2 2 3 5 2 3 3" xfId="40780"/>
    <cellStyle name="Separador de milhares 12 3 2 2 3 5 2 4" xfId="19367"/>
    <cellStyle name="Separador de milhares 12 3 2 2 3 5 2 4 2" xfId="50662"/>
    <cellStyle name="Separador de milhares 12 3 2 2 3 5 2 5" xfId="12779"/>
    <cellStyle name="Separador de milhares 12 3 2 2 3 5 2 5 2" xfId="44074"/>
    <cellStyle name="Separador de milhares 12 3 2 2 3 5 2 6" xfId="34192"/>
    <cellStyle name="Separador de milhares 12 3 2 2 3 5 2 7" xfId="30897"/>
    <cellStyle name="Separador de milhares 12 3 2 2 3 5 3" xfId="4544"/>
    <cellStyle name="Separador de milhares 12 3 2 2 3 5 3 2" xfId="21014"/>
    <cellStyle name="Separador de milhares 12 3 2 2 3 5 3 2 2" xfId="52309"/>
    <cellStyle name="Separador de milhares 12 3 2 2 3 5 3 3" xfId="14426"/>
    <cellStyle name="Separador de milhares 12 3 2 2 3 5 3 3 2" xfId="45721"/>
    <cellStyle name="Separador de milhares 12 3 2 2 3 5 3 4" xfId="35839"/>
    <cellStyle name="Separador de milhares 12 3 2 2 3 5 4" xfId="7838"/>
    <cellStyle name="Separador de milhares 12 3 2 2 3 5 4 2" xfId="24308"/>
    <cellStyle name="Separador de milhares 12 3 2 2 3 5 4 2 2" xfId="55603"/>
    <cellStyle name="Separador de milhares 12 3 2 2 3 5 4 3" xfId="39133"/>
    <cellStyle name="Separador de milhares 12 3 2 2 3 5 5" xfId="17720"/>
    <cellStyle name="Separador de milhares 12 3 2 2 3 5 5 2" xfId="49015"/>
    <cellStyle name="Separador de milhares 12 3 2 2 3 5 6" xfId="11132"/>
    <cellStyle name="Separador de milhares 12 3 2 2 3 5 6 2" xfId="42427"/>
    <cellStyle name="Separador de milhares 12 3 2 2 3 5 7" xfId="27603"/>
    <cellStyle name="Separador de milhares 12 3 2 2 3 5 7 2" xfId="32545"/>
    <cellStyle name="Separador de milhares 12 3 2 2 3 5 8" xfId="29250"/>
    <cellStyle name="Separador de milhares 12 3 2 2 3 6" xfId="2891"/>
    <cellStyle name="Separador de milhares 12 3 2 2 3 6 2" xfId="6185"/>
    <cellStyle name="Separador de milhares 12 3 2 2 3 6 2 2" xfId="22655"/>
    <cellStyle name="Separador de milhares 12 3 2 2 3 6 2 2 2" xfId="53950"/>
    <cellStyle name="Separador de milhares 12 3 2 2 3 6 2 3" xfId="16067"/>
    <cellStyle name="Separador de milhares 12 3 2 2 3 6 2 3 2" xfId="47362"/>
    <cellStyle name="Separador de milhares 12 3 2 2 3 6 2 4" xfId="37480"/>
    <cellStyle name="Separador de milhares 12 3 2 2 3 6 3" xfId="9479"/>
    <cellStyle name="Separador de milhares 12 3 2 2 3 6 3 2" xfId="25949"/>
    <cellStyle name="Separador de milhares 12 3 2 2 3 6 3 2 2" xfId="57244"/>
    <cellStyle name="Separador de milhares 12 3 2 2 3 6 3 3" xfId="40774"/>
    <cellStyle name="Separador de milhares 12 3 2 2 3 6 4" xfId="19361"/>
    <cellStyle name="Separador de milhares 12 3 2 2 3 6 4 2" xfId="50656"/>
    <cellStyle name="Separador de milhares 12 3 2 2 3 6 5" xfId="12773"/>
    <cellStyle name="Separador de milhares 12 3 2 2 3 6 5 2" xfId="44068"/>
    <cellStyle name="Separador de milhares 12 3 2 2 3 6 6" xfId="34186"/>
    <cellStyle name="Separador de milhares 12 3 2 2 3 6 7" xfId="30891"/>
    <cellStyle name="Separador de milhares 12 3 2 2 3 7" xfId="4538"/>
    <cellStyle name="Separador de milhares 12 3 2 2 3 7 2" xfId="21008"/>
    <cellStyle name="Separador de milhares 12 3 2 2 3 7 2 2" xfId="52303"/>
    <cellStyle name="Separador de milhares 12 3 2 2 3 7 3" xfId="14420"/>
    <cellStyle name="Separador de milhares 12 3 2 2 3 7 3 2" xfId="45715"/>
    <cellStyle name="Separador de milhares 12 3 2 2 3 7 4" xfId="35833"/>
    <cellStyle name="Separador de milhares 12 3 2 2 3 8" xfId="7832"/>
    <cellStyle name="Separador de milhares 12 3 2 2 3 8 2" xfId="24302"/>
    <cellStyle name="Separador de milhares 12 3 2 2 3 8 2 2" xfId="55597"/>
    <cellStyle name="Separador de milhares 12 3 2 2 3 8 3" xfId="39127"/>
    <cellStyle name="Separador de milhares 12 3 2 2 3 9" xfId="17714"/>
    <cellStyle name="Separador de milhares 12 3 2 2 3 9 2" xfId="49009"/>
    <cellStyle name="Separador de milhares 12 3 2 2 4" xfId="1214"/>
    <cellStyle name="Separador de milhares 12 3 2 2 4 2" xfId="1215"/>
    <cellStyle name="Separador de milhares 12 3 2 2 4 2 2" xfId="2899"/>
    <cellStyle name="Separador de milhares 12 3 2 2 4 2 2 2" xfId="6193"/>
    <cellStyle name="Separador de milhares 12 3 2 2 4 2 2 2 2" xfId="22663"/>
    <cellStyle name="Separador de milhares 12 3 2 2 4 2 2 2 2 2" xfId="53958"/>
    <cellStyle name="Separador de milhares 12 3 2 2 4 2 2 2 3" xfId="16075"/>
    <cellStyle name="Separador de milhares 12 3 2 2 4 2 2 2 3 2" xfId="47370"/>
    <cellStyle name="Separador de milhares 12 3 2 2 4 2 2 2 4" xfId="37488"/>
    <cellStyle name="Separador de milhares 12 3 2 2 4 2 2 3" xfId="9487"/>
    <cellStyle name="Separador de milhares 12 3 2 2 4 2 2 3 2" xfId="25957"/>
    <cellStyle name="Separador de milhares 12 3 2 2 4 2 2 3 2 2" xfId="57252"/>
    <cellStyle name="Separador de milhares 12 3 2 2 4 2 2 3 3" xfId="40782"/>
    <cellStyle name="Separador de milhares 12 3 2 2 4 2 2 4" xfId="19369"/>
    <cellStyle name="Separador de milhares 12 3 2 2 4 2 2 4 2" xfId="50664"/>
    <cellStyle name="Separador de milhares 12 3 2 2 4 2 2 5" xfId="12781"/>
    <cellStyle name="Separador de milhares 12 3 2 2 4 2 2 5 2" xfId="44076"/>
    <cellStyle name="Separador de milhares 12 3 2 2 4 2 2 6" xfId="34194"/>
    <cellStyle name="Separador de milhares 12 3 2 2 4 2 2 7" xfId="30899"/>
    <cellStyle name="Separador de milhares 12 3 2 2 4 2 3" xfId="4546"/>
    <cellStyle name="Separador de milhares 12 3 2 2 4 2 3 2" xfId="21016"/>
    <cellStyle name="Separador de milhares 12 3 2 2 4 2 3 2 2" xfId="52311"/>
    <cellStyle name="Separador de milhares 12 3 2 2 4 2 3 3" xfId="14428"/>
    <cellStyle name="Separador de milhares 12 3 2 2 4 2 3 3 2" xfId="45723"/>
    <cellStyle name="Separador de milhares 12 3 2 2 4 2 3 4" xfId="35841"/>
    <cellStyle name="Separador de milhares 12 3 2 2 4 2 4" xfId="7840"/>
    <cellStyle name="Separador de milhares 12 3 2 2 4 2 4 2" xfId="24310"/>
    <cellStyle name="Separador de milhares 12 3 2 2 4 2 4 2 2" xfId="55605"/>
    <cellStyle name="Separador de milhares 12 3 2 2 4 2 4 3" xfId="39135"/>
    <cellStyle name="Separador de milhares 12 3 2 2 4 2 5" xfId="17722"/>
    <cellStyle name="Separador de milhares 12 3 2 2 4 2 5 2" xfId="49017"/>
    <cellStyle name="Separador de milhares 12 3 2 2 4 2 6" xfId="11134"/>
    <cellStyle name="Separador de milhares 12 3 2 2 4 2 6 2" xfId="42429"/>
    <cellStyle name="Separador de milhares 12 3 2 2 4 2 7" xfId="27605"/>
    <cellStyle name="Separador de milhares 12 3 2 2 4 2 7 2" xfId="32547"/>
    <cellStyle name="Separador de milhares 12 3 2 2 4 2 8" xfId="29252"/>
    <cellStyle name="Separador de milhares 12 3 2 2 4 3" xfId="2898"/>
    <cellStyle name="Separador de milhares 12 3 2 2 4 3 2" xfId="6192"/>
    <cellStyle name="Separador de milhares 12 3 2 2 4 3 2 2" xfId="22662"/>
    <cellStyle name="Separador de milhares 12 3 2 2 4 3 2 2 2" xfId="53957"/>
    <cellStyle name="Separador de milhares 12 3 2 2 4 3 2 3" xfId="16074"/>
    <cellStyle name="Separador de milhares 12 3 2 2 4 3 2 3 2" xfId="47369"/>
    <cellStyle name="Separador de milhares 12 3 2 2 4 3 2 4" xfId="37487"/>
    <cellStyle name="Separador de milhares 12 3 2 2 4 3 3" xfId="9486"/>
    <cellStyle name="Separador de milhares 12 3 2 2 4 3 3 2" xfId="25956"/>
    <cellStyle name="Separador de milhares 12 3 2 2 4 3 3 2 2" xfId="57251"/>
    <cellStyle name="Separador de milhares 12 3 2 2 4 3 3 3" xfId="40781"/>
    <cellStyle name="Separador de milhares 12 3 2 2 4 3 4" xfId="19368"/>
    <cellStyle name="Separador de milhares 12 3 2 2 4 3 4 2" xfId="50663"/>
    <cellStyle name="Separador de milhares 12 3 2 2 4 3 5" xfId="12780"/>
    <cellStyle name="Separador de milhares 12 3 2 2 4 3 5 2" xfId="44075"/>
    <cellStyle name="Separador de milhares 12 3 2 2 4 3 6" xfId="34193"/>
    <cellStyle name="Separador de milhares 12 3 2 2 4 3 7" xfId="30898"/>
    <cellStyle name="Separador de milhares 12 3 2 2 4 4" xfId="4545"/>
    <cellStyle name="Separador de milhares 12 3 2 2 4 4 2" xfId="21015"/>
    <cellStyle name="Separador de milhares 12 3 2 2 4 4 2 2" xfId="52310"/>
    <cellStyle name="Separador de milhares 12 3 2 2 4 4 3" xfId="14427"/>
    <cellStyle name="Separador de milhares 12 3 2 2 4 4 3 2" xfId="45722"/>
    <cellStyle name="Separador de milhares 12 3 2 2 4 4 4" xfId="35840"/>
    <cellStyle name="Separador de milhares 12 3 2 2 4 5" xfId="7839"/>
    <cellStyle name="Separador de milhares 12 3 2 2 4 5 2" xfId="24309"/>
    <cellStyle name="Separador de milhares 12 3 2 2 4 5 2 2" xfId="55604"/>
    <cellStyle name="Separador de milhares 12 3 2 2 4 5 3" xfId="39134"/>
    <cellStyle name="Separador de milhares 12 3 2 2 4 6" xfId="17721"/>
    <cellStyle name="Separador de milhares 12 3 2 2 4 6 2" xfId="49016"/>
    <cellStyle name="Separador de milhares 12 3 2 2 4 7" xfId="11133"/>
    <cellStyle name="Separador de milhares 12 3 2 2 4 7 2" xfId="42428"/>
    <cellStyle name="Separador de milhares 12 3 2 2 4 8" xfId="27604"/>
    <cellStyle name="Separador de milhares 12 3 2 2 4 8 2" xfId="32546"/>
    <cellStyle name="Separador de milhares 12 3 2 2 4 9" xfId="29251"/>
    <cellStyle name="Separador de milhares 12 3 2 2 5" xfId="1216"/>
    <cellStyle name="Separador de milhares 12 3 2 2 5 2" xfId="1217"/>
    <cellStyle name="Separador de milhares 12 3 2 2 5 2 2" xfId="2901"/>
    <cellStyle name="Separador de milhares 12 3 2 2 5 2 2 2" xfId="6195"/>
    <cellStyle name="Separador de milhares 12 3 2 2 5 2 2 2 2" xfId="22665"/>
    <cellStyle name="Separador de milhares 12 3 2 2 5 2 2 2 2 2" xfId="53960"/>
    <cellStyle name="Separador de milhares 12 3 2 2 5 2 2 2 3" xfId="16077"/>
    <cellStyle name="Separador de milhares 12 3 2 2 5 2 2 2 3 2" xfId="47372"/>
    <cellStyle name="Separador de milhares 12 3 2 2 5 2 2 2 4" xfId="37490"/>
    <cellStyle name="Separador de milhares 12 3 2 2 5 2 2 3" xfId="9489"/>
    <cellStyle name="Separador de milhares 12 3 2 2 5 2 2 3 2" xfId="25959"/>
    <cellStyle name="Separador de milhares 12 3 2 2 5 2 2 3 2 2" xfId="57254"/>
    <cellStyle name="Separador de milhares 12 3 2 2 5 2 2 3 3" xfId="40784"/>
    <cellStyle name="Separador de milhares 12 3 2 2 5 2 2 4" xfId="19371"/>
    <cellStyle name="Separador de milhares 12 3 2 2 5 2 2 4 2" xfId="50666"/>
    <cellStyle name="Separador de milhares 12 3 2 2 5 2 2 5" xfId="12783"/>
    <cellStyle name="Separador de milhares 12 3 2 2 5 2 2 5 2" xfId="44078"/>
    <cellStyle name="Separador de milhares 12 3 2 2 5 2 2 6" xfId="34196"/>
    <cellStyle name="Separador de milhares 12 3 2 2 5 2 2 7" xfId="30901"/>
    <cellStyle name="Separador de milhares 12 3 2 2 5 2 3" xfId="4548"/>
    <cellStyle name="Separador de milhares 12 3 2 2 5 2 3 2" xfId="21018"/>
    <cellStyle name="Separador de milhares 12 3 2 2 5 2 3 2 2" xfId="52313"/>
    <cellStyle name="Separador de milhares 12 3 2 2 5 2 3 3" xfId="14430"/>
    <cellStyle name="Separador de milhares 12 3 2 2 5 2 3 3 2" xfId="45725"/>
    <cellStyle name="Separador de milhares 12 3 2 2 5 2 3 4" xfId="35843"/>
    <cellStyle name="Separador de milhares 12 3 2 2 5 2 4" xfId="7842"/>
    <cellStyle name="Separador de milhares 12 3 2 2 5 2 4 2" xfId="24312"/>
    <cellStyle name="Separador de milhares 12 3 2 2 5 2 4 2 2" xfId="55607"/>
    <cellStyle name="Separador de milhares 12 3 2 2 5 2 4 3" xfId="39137"/>
    <cellStyle name="Separador de milhares 12 3 2 2 5 2 5" xfId="17724"/>
    <cellStyle name="Separador de milhares 12 3 2 2 5 2 5 2" xfId="49019"/>
    <cellStyle name="Separador de milhares 12 3 2 2 5 2 6" xfId="11136"/>
    <cellStyle name="Separador de milhares 12 3 2 2 5 2 6 2" xfId="42431"/>
    <cellStyle name="Separador de milhares 12 3 2 2 5 2 7" xfId="27607"/>
    <cellStyle name="Separador de milhares 12 3 2 2 5 2 7 2" xfId="32549"/>
    <cellStyle name="Separador de milhares 12 3 2 2 5 2 8" xfId="29254"/>
    <cellStyle name="Separador de milhares 12 3 2 2 5 3" xfId="2900"/>
    <cellStyle name="Separador de milhares 12 3 2 2 5 3 2" xfId="6194"/>
    <cellStyle name="Separador de milhares 12 3 2 2 5 3 2 2" xfId="22664"/>
    <cellStyle name="Separador de milhares 12 3 2 2 5 3 2 2 2" xfId="53959"/>
    <cellStyle name="Separador de milhares 12 3 2 2 5 3 2 3" xfId="16076"/>
    <cellStyle name="Separador de milhares 12 3 2 2 5 3 2 3 2" xfId="47371"/>
    <cellStyle name="Separador de milhares 12 3 2 2 5 3 2 4" xfId="37489"/>
    <cellStyle name="Separador de milhares 12 3 2 2 5 3 3" xfId="9488"/>
    <cellStyle name="Separador de milhares 12 3 2 2 5 3 3 2" xfId="25958"/>
    <cellStyle name="Separador de milhares 12 3 2 2 5 3 3 2 2" xfId="57253"/>
    <cellStyle name="Separador de milhares 12 3 2 2 5 3 3 3" xfId="40783"/>
    <cellStyle name="Separador de milhares 12 3 2 2 5 3 4" xfId="19370"/>
    <cellStyle name="Separador de milhares 12 3 2 2 5 3 4 2" xfId="50665"/>
    <cellStyle name="Separador de milhares 12 3 2 2 5 3 5" xfId="12782"/>
    <cellStyle name="Separador de milhares 12 3 2 2 5 3 5 2" xfId="44077"/>
    <cellStyle name="Separador de milhares 12 3 2 2 5 3 6" xfId="34195"/>
    <cellStyle name="Separador de milhares 12 3 2 2 5 3 7" xfId="30900"/>
    <cellStyle name="Separador de milhares 12 3 2 2 5 4" xfId="4547"/>
    <cellStyle name="Separador de milhares 12 3 2 2 5 4 2" xfId="21017"/>
    <cellStyle name="Separador de milhares 12 3 2 2 5 4 2 2" xfId="52312"/>
    <cellStyle name="Separador de milhares 12 3 2 2 5 4 3" xfId="14429"/>
    <cellStyle name="Separador de milhares 12 3 2 2 5 4 3 2" xfId="45724"/>
    <cellStyle name="Separador de milhares 12 3 2 2 5 4 4" xfId="35842"/>
    <cellStyle name="Separador de milhares 12 3 2 2 5 5" xfId="7841"/>
    <cellStyle name="Separador de milhares 12 3 2 2 5 5 2" xfId="24311"/>
    <cellStyle name="Separador de milhares 12 3 2 2 5 5 2 2" xfId="55606"/>
    <cellStyle name="Separador de milhares 12 3 2 2 5 5 3" xfId="39136"/>
    <cellStyle name="Separador de milhares 12 3 2 2 5 6" xfId="17723"/>
    <cellStyle name="Separador de milhares 12 3 2 2 5 6 2" xfId="49018"/>
    <cellStyle name="Separador de milhares 12 3 2 2 5 7" xfId="11135"/>
    <cellStyle name="Separador de milhares 12 3 2 2 5 7 2" xfId="42430"/>
    <cellStyle name="Separador de milhares 12 3 2 2 5 8" xfId="27606"/>
    <cellStyle name="Separador de milhares 12 3 2 2 5 8 2" xfId="32548"/>
    <cellStyle name="Separador de milhares 12 3 2 2 5 9" xfId="29253"/>
    <cellStyle name="Separador de milhares 12 3 2 2 6" xfId="1218"/>
    <cellStyle name="Separador de milhares 12 3 2 2 6 2" xfId="2902"/>
    <cellStyle name="Separador de milhares 12 3 2 2 6 2 2" xfId="6196"/>
    <cellStyle name="Separador de milhares 12 3 2 2 6 2 2 2" xfId="22666"/>
    <cellStyle name="Separador de milhares 12 3 2 2 6 2 2 2 2" xfId="53961"/>
    <cellStyle name="Separador de milhares 12 3 2 2 6 2 2 3" xfId="16078"/>
    <cellStyle name="Separador de milhares 12 3 2 2 6 2 2 3 2" xfId="47373"/>
    <cellStyle name="Separador de milhares 12 3 2 2 6 2 2 4" xfId="37491"/>
    <cellStyle name="Separador de milhares 12 3 2 2 6 2 3" xfId="9490"/>
    <cellStyle name="Separador de milhares 12 3 2 2 6 2 3 2" xfId="25960"/>
    <cellStyle name="Separador de milhares 12 3 2 2 6 2 3 2 2" xfId="57255"/>
    <cellStyle name="Separador de milhares 12 3 2 2 6 2 3 3" xfId="40785"/>
    <cellStyle name="Separador de milhares 12 3 2 2 6 2 4" xfId="19372"/>
    <cellStyle name="Separador de milhares 12 3 2 2 6 2 4 2" xfId="50667"/>
    <cellStyle name="Separador de milhares 12 3 2 2 6 2 5" xfId="12784"/>
    <cellStyle name="Separador de milhares 12 3 2 2 6 2 5 2" xfId="44079"/>
    <cellStyle name="Separador de milhares 12 3 2 2 6 2 6" xfId="34197"/>
    <cellStyle name="Separador de milhares 12 3 2 2 6 2 7" xfId="30902"/>
    <cellStyle name="Separador de milhares 12 3 2 2 6 3" xfId="4549"/>
    <cellStyle name="Separador de milhares 12 3 2 2 6 3 2" xfId="21019"/>
    <cellStyle name="Separador de milhares 12 3 2 2 6 3 2 2" xfId="52314"/>
    <cellStyle name="Separador de milhares 12 3 2 2 6 3 3" xfId="14431"/>
    <cellStyle name="Separador de milhares 12 3 2 2 6 3 3 2" xfId="45726"/>
    <cellStyle name="Separador de milhares 12 3 2 2 6 3 4" xfId="35844"/>
    <cellStyle name="Separador de milhares 12 3 2 2 6 4" xfId="7843"/>
    <cellStyle name="Separador de milhares 12 3 2 2 6 4 2" xfId="24313"/>
    <cellStyle name="Separador de milhares 12 3 2 2 6 4 2 2" xfId="55608"/>
    <cellStyle name="Separador de milhares 12 3 2 2 6 4 3" xfId="39138"/>
    <cellStyle name="Separador de milhares 12 3 2 2 6 5" xfId="17725"/>
    <cellStyle name="Separador de milhares 12 3 2 2 6 5 2" xfId="49020"/>
    <cellStyle name="Separador de milhares 12 3 2 2 6 6" xfId="11137"/>
    <cellStyle name="Separador de milhares 12 3 2 2 6 6 2" xfId="42432"/>
    <cellStyle name="Separador de milhares 12 3 2 2 6 7" xfId="27608"/>
    <cellStyle name="Separador de milhares 12 3 2 2 6 7 2" xfId="32550"/>
    <cellStyle name="Separador de milhares 12 3 2 2 6 8" xfId="29255"/>
    <cellStyle name="Separador de milhares 12 3 2 2 7" xfId="1219"/>
    <cellStyle name="Separador de milhares 12 3 2 2 7 2" xfId="2903"/>
    <cellStyle name="Separador de milhares 12 3 2 2 7 2 2" xfId="6197"/>
    <cellStyle name="Separador de milhares 12 3 2 2 7 2 2 2" xfId="22667"/>
    <cellStyle name="Separador de milhares 12 3 2 2 7 2 2 2 2" xfId="53962"/>
    <cellStyle name="Separador de milhares 12 3 2 2 7 2 2 3" xfId="16079"/>
    <cellStyle name="Separador de milhares 12 3 2 2 7 2 2 3 2" xfId="47374"/>
    <cellStyle name="Separador de milhares 12 3 2 2 7 2 2 4" xfId="37492"/>
    <cellStyle name="Separador de milhares 12 3 2 2 7 2 3" xfId="9491"/>
    <cellStyle name="Separador de milhares 12 3 2 2 7 2 3 2" xfId="25961"/>
    <cellStyle name="Separador de milhares 12 3 2 2 7 2 3 2 2" xfId="57256"/>
    <cellStyle name="Separador de milhares 12 3 2 2 7 2 3 3" xfId="40786"/>
    <cellStyle name="Separador de milhares 12 3 2 2 7 2 4" xfId="19373"/>
    <cellStyle name="Separador de milhares 12 3 2 2 7 2 4 2" xfId="50668"/>
    <cellStyle name="Separador de milhares 12 3 2 2 7 2 5" xfId="12785"/>
    <cellStyle name="Separador de milhares 12 3 2 2 7 2 5 2" xfId="44080"/>
    <cellStyle name="Separador de milhares 12 3 2 2 7 2 6" xfId="34198"/>
    <cellStyle name="Separador de milhares 12 3 2 2 7 2 7" xfId="30903"/>
    <cellStyle name="Separador de milhares 12 3 2 2 7 3" xfId="4550"/>
    <cellStyle name="Separador de milhares 12 3 2 2 7 3 2" xfId="21020"/>
    <cellStyle name="Separador de milhares 12 3 2 2 7 3 2 2" xfId="52315"/>
    <cellStyle name="Separador de milhares 12 3 2 2 7 3 3" xfId="14432"/>
    <cellStyle name="Separador de milhares 12 3 2 2 7 3 3 2" xfId="45727"/>
    <cellStyle name="Separador de milhares 12 3 2 2 7 3 4" xfId="35845"/>
    <cellStyle name="Separador de milhares 12 3 2 2 7 4" xfId="7844"/>
    <cellStyle name="Separador de milhares 12 3 2 2 7 4 2" xfId="24314"/>
    <cellStyle name="Separador de milhares 12 3 2 2 7 4 2 2" xfId="55609"/>
    <cellStyle name="Separador de milhares 12 3 2 2 7 4 3" xfId="39139"/>
    <cellStyle name="Separador de milhares 12 3 2 2 7 5" xfId="17726"/>
    <cellStyle name="Separador de milhares 12 3 2 2 7 5 2" xfId="49021"/>
    <cellStyle name="Separador de milhares 12 3 2 2 7 6" xfId="11138"/>
    <cellStyle name="Separador de milhares 12 3 2 2 7 6 2" xfId="42433"/>
    <cellStyle name="Separador de milhares 12 3 2 2 7 7" xfId="27609"/>
    <cellStyle name="Separador de milhares 12 3 2 2 7 7 2" xfId="32551"/>
    <cellStyle name="Separador de milhares 12 3 2 2 7 8" xfId="29256"/>
    <cellStyle name="Separador de milhares 12 3 2 2 8" xfId="2883"/>
    <cellStyle name="Separador de milhares 12 3 2 2 8 2" xfId="6177"/>
    <cellStyle name="Separador de milhares 12 3 2 2 8 2 2" xfId="22647"/>
    <cellStyle name="Separador de milhares 12 3 2 2 8 2 2 2" xfId="53942"/>
    <cellStyle name="Separador de milhares 12 3 2 2 8 2 3" xfId="16059"/>
    <cellStyle name="Separador de milhares 12 3 2 2 8 2 3 2" xfId="47354"/>
    <cellStyle name="Separador de milhares 12 3 2 2 8 2 4" xfId="37472"/>
    <cellStyle name="Separador de milhares 12 3 2 2 8 3" xfId="9471"/>
    <cellStyle name="Separador de milhares 12 3 2 2 8 3 2" xfId="25941"/>
    <cellStyle name="Separador de milhares 12 3 2 2 8 3 2 2" xfId="57236"/>
    <cellStyle name="Separador de milhares 12 3 2 2 8 3 3" xfId="40766"/>
    <cellStyle name="Separador de milhares 12 3 2 2 8 4" xfId="19353"/>
    <cellStyle name="Separador de milhares 12 3 2 2 8 4 2" xfId="50648"/>
    <cellStyle name="Separador de milhares 12 3 2 2 8 5" xfId="12765"/>
    <cellStyle name="Separador de milhares 12 3 2 2 8 5 2" xfId="44060"/>
    <cellStyle name="Separador de milhares 12 3 2 2 8 6" xfId="34178"/>
    <cellStyle name="Separador de milhares 12 3 2 2 8 7" xfId="30883"/>
    <cellStyle name="Separador de milhares 12 3 2 2 9" xfId="4530"/>
    <cellStyle name="Separador de milhares 12 3 2 2 9 2" xfId="21000"/>
    <cellStyle name="Separador de milhares 12 3 2 2 9 2 2" xfId="52295"/>
    <cellStyle name="Separador de milhares 12 3 2 2 9 3" xfId="14412"/>
    <cellStyle name="Separador de milhares 12 3 2 2 9 3 2" xfId="45707"/>
    <cellStyle name="Separador de milhares 12 3 2 2 9 4" xfId="35825"/>
    <cellStyle name="Separador de milhares 12 3 2 3" xfId="1220"/>
    <cellStyle name="Separador de milhares 12 3 2 3 10" xfId="11139"/>
    <cellStyle name="Separador de milhares 12 3 2 3 10 2" xfId="42434"/>
    <cellStyle name="Separador de milhares 12 3 2 3 11" xfId="27610"/>
    <cellStyle name="Separador de milhares 12 3 2 3 11 2" xfId="32552"/>
    <cellStyle name="Separador de milhares 12 3 2 3 12" xfId="29257"/>
    <cellStyle name="Separador de milhares 12 3 2 3 2" xfId="1221"/>
    <cellStyle name="Separador de milhares 12 3 2 3 2 2" xfId="1222"/>
    <cellStyle name="Separador de milhares 12 3 2 3 2 2 2" xfId="2906"/>
    <cellStyle name="Separador de milhares 12 3 2 3 2 2 2 2" xfId="6200"/>
    <cellStyle name="Separador de milhares 12 3 2 3 2 2 2 2 2" xfId="22670"/>
    <cellStyle name="Separador de milhares 12 3 2 3 2 2 2 2 2 2" xfId="53965"/>
    <cellStyle name="Separador de milhares 12 3 2 3 2 2 2 2 3" xfId="16082"/>
    <cellStyle name="Separador de milhares 12 3 2 3 2 2 2 2 3 2" xfId="47377"/>
    <cellStyle name="Separador de milhares 12 3 2 3 2 2 2 2 4" xfId="37495"/>
    <cellStyle name="Separador de milhares 12 3 2 3 2 2 2 3" xfId="9494"/>
    <cellStyle name="Separador de milhares 12 3 2 3 2 2 2 3 2" xfId="25964"/>
    <cellStyle name="Separador de milhares 12 3 2 3 2 2 2 3 2 2" xfId="57259"/>
    <cellStyle name="Separador de milhares 12 3 2 3 2 2 2 3 3" xfId="40789"/>
    <cellStyle name="Separador de milhares 12 3 2 3 2 2 2 4" xfId="19376"/>
    <cellStyle name="Separador de milhares 12 3 2 3 2 2 2 4 2" xfId="50671"/>
    <cellStyle name="Separador de milhares 12 3 2 3 2 2 2 5" xfId="12788"/>
    <cellStyle name="Separador de milhares 12 3 2 3 2 2 2 5 2" xfId="44083"/>
    <cellStyle name="Separador de milhares 12 3 2 3 2 2 2 6" xfId="34201"/>
    <cellStyle name="Separador de milhares 12 3 2 3 2 2 2 7" xfId="30906"/>
    <cellStyle name="Separador de milhares 12 3 2 3 2 2 3" xfId="4553"/>
    <cellStyle name="Separador de milhares 12 3 2 3 2 2 3 2" xfId="21023"/>
    <cellStyle name="Separador de milhares 12 3 2 3 2 2 3 2 2" xfId="52318"/>
    <cellStyle name="Separador de milhares 12 3 2 3 2 2 3 3" xfId="14435"/>
    <cellStyle name="Separador de milhares 12 3 2 3 2 2 3 3 2" xfId="45730"/>
    <cellStyle name="Separador de milhares 12 3 2 3 2 2 3 4" xfId="35848"/>
    <cellStyle name="Separador de milhares 12 3 2 3 2 2 4" xfId="7847"/>
    <cellStyle name="Separador de milhares 12 3 2 3 2 2 4 2" xfId="24317"/>
    <cellStyle name="Separador de milhares 12 3 2 3 2 2 4 2 2" xfId="55612"/>
    <cellStyle name="Separador de milhares 12 3 2 3 2 2 4 3" xfId="39142"/>
    <cellStyle name="Separador de milhares 12 3 2 3 2 2 5" xfId="17729"/>
    <cellStyle name="Separador de milhares 12 3 2 3 2 2 5 2" xfId="49024"/>
    <cellStyle name="Separador de milhares 12 3 2 3 2 2 6" xfId="11141"/>
    <cellStyle name="Separador de milhares 12 3 2 3 2 2 6 2" xfId="42436"/>
    <cellStyle name="Separador de milhares 12 3 2 3 2 2 7" xfId="27612"/>
    <cellStyle name="Separador de milhares 12 3 2 3 2 2 7 2" xfId="32554"/>
    <cellStyle name="Separador de milhares 12 3 2 3 2 2 8" xfId="29259"/>
    <cellStyle name="Separador de milhares 12 3 2 3 2 3" xfId="2905"/>
    <cellStyle name="Separador de milhares 12 3 2 3 2 3 2" xfId="6199"/>
    <cellStyle name="Separador de milhares 12 3 2 3 2 3 2 2" xfId="22669"/>
    <cellStyle name="Separador de milhares 12 3 2 3 2 3 2 2 2" xfId="53964"/>
    <cellStyle name="Separador de milhares 12 3 2 3 2 3 2 3" xfId="16081"/>
    <cellStyle name="Separador de milhares 12 3 2 3 2 3 2 3 2" xfId="47376"/>
    <cellStyle name="Separador de milhares 12 3 2 3 2 3 2 4" xfId="37494"/>
    <cellStyle name="Separador de milhares 12 3 2 3 2 3 3" xfId="9493"/>
    <cellStyle name="Separador de milhares 12 3 2 3 2 3 3 2" xfId="25963"/>
    <cellStyle name="Separador de milhares 12 3 2 3 2 3 3 2 2" xfId="57258"/>
    <cellStyle name="Separador de milhares 12 3 2 3 2 3 3 3" xfId="40788"/>
    <cellStyle name="Separador de milhares 12 3 2 3 2 3 4" xfId="19375"/>
    <cellStyle name="Separador de milhares 12 3 2 3 2 3 4 2" xfId="50670"/>
    <cellStyle name="Separador de milhares 12 3 2 3 2 3 5" xfId="12787"/>
    <cellStyle name="Separador de milhares 12 3 2 3 2 3 5 2" xfId="44082"/>
    <cellStyle name="Separador de milhares 12 3 2 3 2 3 6" xfId="34200"/>
    <cellStyle name="Separador de milhares 12 3 2 3 2 3 7" xfId="30905"/>
    <cellStyle name="Separador de milhares 12 3 2 3 2 4" xfId="4552"/>
    <cellStyle name="Separador de milhares 12 3 2 3 2 4 2" xfId="21022"/>
    <cellStyle name="Separador de milhares 12 3 2 3 2 4 2 2" xfId="52317"/>
    <cellStyle name="Separador de milhares 12 3 2 3 2 4 3" xfId="14434"/>
    <cellStyle name="Separador de milhares 12 3 2 3 2 4 3 2" xfId="45729"/>
    <cellStyle name="Separador de milhares 12 3 2 3 2 4 4" xfId="35847"/>
    <cellStyle name="Separador de milhares 12 3 2 3 2 5" xfId="7846"/>
    <cellStyle name="Separador de milhares 12 3 2 3 2 5 2" xfId="24316"/>
    <cellStyle name="Separador de milhares 12 3 2 3 2 5 2 2" xfId="55611"/>
    <cellStyle name="Separador de milhares 12 3 2 3 2 5 3" xfId="39141"/>
    <cellStyle name="Separador de milhares 12 3 2 3 2 6" xfId="17728"/>
    <cellStyle name="Separador de milhares 12 3 2 3 2 6 2" xfId="49023"/>
    <cellStyle name="Separador de milhares 12 3 2 3 2 7" xfId="11140"/>
    <cellStyle name="Separador de milhares 12 3 2 3 2 7 2" xfId="42435"/>
    <cellStyle name="Separador de milhares 12 3 2 3 2 8" xfId="27611"/>
    <cellStyle name="Separador de milhares 12 3 2 3 2 8 2" xfId="32553"/>
    <cellStyle name="Separador de milhares 12 3 2 3 2 9" xfId="29258"/>
    <cellStyle name="Separador de milhares 12 3 2 3 3" xfId="1223"/>
    <cellStyle name="Separador de milhares 12 3 2 3 3 2" xfId="1224"/>
    <cellStyle name="Separador de milhares 12 3 2 3 3 2 2" xfId="2908"/>
    <cellStyle name="Separador de milhares 12 3 2 3 3 2 2 2" xfId="6202"/>
    <cellStyle name="Separador de milhares 12 3 2 3 3 2 2 2 2" xfId="22672"/>
    <cellStyle name="Separador de milhares 12 3 2 3 3 2 2 2 2 2" xfId="53967"/>
    <cellStyle name="Separador de milhares 12 3 2 3 3 2 2 2 3" xfId="16084"/>
    <cellStyle name="Separador de milhares 12 3 2 3 3 2 2 2 3 2" xfId="47379"/>
    <cellStyle name="Separador de milhares 12 3 2 3 3 2 2 2 4" xfId="37497"/>
    <cellStyle name="Separador de milhares 12 3 2 3 3 2 2 3" xfId="9496"/>
    <cellStyle name="Separador de milhares 12 3 2 3 3 2 2 3 2" xfId="25966"/>
    <cellStyle name="Separador de milhares 12 3 2 3 3 2 2 3 2 2" xfId="57261"/>
    <cellStyle name="Separador de milhares 12 3 2 3 3 2 2 3 3" xfId="40791"/>
    <cellStyle name="Separador de milhares 12 3 2 3 3 2 2 4" xfId="19378"/>
    <cellStyle name="Separador de milhares 12 3 2 3 3 2 2 4 2" xfId="50673"/>
    <cellStyle name="Separador de milhares 12 3 2 3 3 2 2 5" xfId="12790"/>
    <cellStyle name="Separador de milhares 12 3 2 3 3 2 2 5 2" xfId="44085"/>
    <cellStyle name="Separador de milhares 12 3 2 3 3 2 2 6" xfId="34203"/>
    <cellStyle name="Separador de milhares 12 3 2 3 3 2 2 7" xfId="30908"/>
    <cellStyle name="Separador de milhares 12 3 2 3 3 2 3" xfId="4555"/>
    <cellStyle name="Separador de milhares 12 3 2 3 3 2 3 2" xfId="21025"/>
    <cellStyle name="Separador de milhares 12 3 2 3 3 2 3 2 2" xfId="52320"/>
    <cellStyle name="Separador de milhares 12 3 2 3 3 2 3 3" xfId="14437"/>
    <cellStyle name="Separador de milhares 12 3 2 3 3 2 3 3 2" xfId="45732"/>
    <cellStyle name="Separador de milhares 12 3 2 3 3 2 3 4" xfId="35850"/>
    <cellStyle name="Separador de milhares 12 3 2 3 3 2 4" xfId="7849"/>
    <cellStyle name="Separador de milhares 12 3 2 3 3 2 4 2" xfId="24319"/>
    <cellStyle name="Separador de milhares 12 3 2 3 3 2 4 2 2" xfId="55614"/>
    <cellStyle name="Separador de milhares 12 3 2 3 3 2 4 3" xfId="39144"/>
    <cellStyle name="Separador de milhares 12 3 2 3 3 2 5" xfId="17731"/>
    <cellStyle name="Separador de milhares 12 3 2 3 3 2 5 2" xfId="49026"/>
    <cellStyle name="Separador de milhares 12 3 2 3 3 2 6" xfId="11143"/>
    <cellStyle name="Separador de milhares 12 3 2 3 3 2 6 2" xfId="42438"/>
    <cellStyle name="Separador de milhares 12 3 2 3 3 2 7" xfId="27614"/>
    <cellStyle name="Separador de milhares 12 3 2 3 3 2 7 2" xfId="32556"/>
    <cellStyle name="Separador de milhares 12 3 2 3 3 2 8" xfId="29261"/>
    <cellStyle name="Separador de milhares 12 3 2 3 3 3" xfId="2907"/>
    <cellStyle name="Separador de milhares 12 3 2 3 3 3 2" xfId="6201"/>
    <cellStyle name="Separador de milhares 12 3 2 3 3 3 2 2" xfId="22671"/>
    <cellStyle name="Separador de milhares 12 3 2 3 3 3 2 2 2" xfId="53966"/>
    <cellStyle name="Separador de milhares 12 3 2 3 3 3 2 3" xfId="16083"/>
    <cellStyle name="Separador de milhares 12 3 2 3 3 3 2 3 2" xfId="47378"/>
    <cellStyle name="Separador de milhares 12 3 2 3 3 3 2 4" xfId="37496"/>
    <cellStyle name="Separador de milhares 12 3 2 3 3 3 3" xfId="9495"/>
    <cellStyle name="Separador de milhares 12 3 2 3 3 3 3 2" xfId="25965"/>
    <cellStyle name="Separador de milhares 12 3 2 3 3 3 3 2 2" xfId="57260"/>
    <cellStyle name="Separador de milhares 12 3 2 3 3 3 3 3" xfId="40790"/>
    <cellStyle name="Separador de milhares 12 3 2 3 3 3 4" xfId="19377"/>
    <cellStyle name="Separador de milhares 12 3 2 3 3 3 4 2" xfId="50672"/>
    <cellStyle name="Separador de milhares 12 3 2 3 3 3 5" xfId="12789"/>
    <cellStyle name="Separador de milhares 12 3 2 3 3 3 5 2" xfId="44084"/>
    <cellStyle name="Separador de milhares 12 3 2 3 3 3 6" xfId="34202"/>
    <cellStyle name="Separador de milhares 12 3 2 3 3 3 7" xfId="30907"/>
    <cellStyle name="Separador de milhares 12 3 2 3 3 4" xfId="4554"/>
    <cellStyle name="Separador de milhares 12 3 2 3 3 4 2" xfId="21024"/>
    <cellStyle name="Separador de milhares 12 3 2 3 3 4 2 2" xfId="52319"/>
    <cellStyle name="Separador de milhares 12 3 2 3 3 4 3" xfId="14436"/>
    <cellStyle name="Separador de milhares 12 3 2 3 3 4 3 2" xfId="45731"/>
    <cellStyle name="Separador de milhares 12 3 2 3 3 4 4" xfId="35849"/>
    <cellStyle name="Separador de milhares 12 3 2 3 3 5" xfId="7848"/>
    <cellStyle name="Separador de milhares 12 3 2 3 3 5 2" xfId="24318"/>
    <cellStyle name="Separador de milhares 12 3 2 3 3 5 2 2" xfId="55613"/>
    <cellStyle name="Separador de milhares 12 3 2 3 3 5 3" xfId="39143"/>
    <cellStyle name="Separador de milhares 12 3 2 3 3 6" xfId="17730"/>
    <cellStyle name="Separador de milhares 12 3 2 3 3 6 2" xfId="49025"/>
    <cellStyle name="Separador de milhares 12 3 2 3 3 7" xfId="11142"/>
    <cellStyle name="Separador de milhares 12 3 2 3 3 7 2" xfId="42437"/>
    <cellStyle name="Separador de milhares 12 3 2 3 3 8" xfId="27613"/>
    <cellStyle name="Separador de milhares 12 3 2 3 3 8 2" xfId="32555"/>
    <cellStyle name="Separador de milhares 12 3 2 3 3 9" xfId="29260"/>
    <cellStyle name="Separador de milhares 12 3 2 3 4" xfId="1225"/>
    <cellStyle name="Separador de milhares 12 3 2 3 4 2" xfId="2909"/>
    <cellStyle name="Separador de milhares 12 3 2 3 4 2 2" xfId="6203"/>
    <cellStyle name="Separador de milhares 12 3 2 3 4 2 2 2" xfId="22673"/>
    <cellStyle name="Separador de milhares 12 3 2 3 4 2 2 2 2" xfId="53968"/>
    <cellStyle name="Separador de milhares 12 3 2 3 4 2 2 3" xfId="16085"/>
    <cellStyle name="Separador de milhares 12 3 2 3 4 2 2 3 2" xfId="47380"/>
    <cellStyle name="Separador de milhares 12 3 2 3 4 2 2 4" xfId="37498"/>
    <cellStyle name="Separador de milhares 12 3 2 3 4 2 3" xfId="9497"/>
    <cellStyle name="Separador de milhares 12 3 2 3 4 2 3 2" xfId="25967"/>
    <cellStyle name="Separador de milhares 12 3 2 3 4 2 3 2 2" xfId="57262"/>
    <cellStyle name="Separador de milhares 12 3 2 3 4 2 3 3" xfId="40792"/>
    <cellStyle name="Separador de milhares 12 3 2 3 4 2 4" xfId="19379"/>
    <cellStyle name="Separador de milhares 12 3 2 3 4 2 4 2" xfId="50674"/>
    <cellStyle name="Separador de milhares 12 3 2 3 4 2 5" xfId="12791"/>
    <cellStyle name="Separador de milhares 12 3 2 3 4 2 5 2" xfId="44086"/>
    <cellStyle name="Separador de milhares 12 3 2 3 4 2 6" xfId="34204"/>
    <cellStyle name="Separador de milhares 12 3 2 3 4 2 7" xfId="30909"/>
    <cellStyle name="Separador de milhares 12 3 2 3 4 3" xfId="4556"/>
    <cellStyle name="Separador de milhares 12 3 2 3 4 3 2" xfId="21026"/>
    <cellStyle name="Separador de milhares 12 3 2 3 4 3 2 2" xfId="52321"/>
    <cellStyle name="Separador de milhares 12 3 2 3 4 3 3" xfId="14438"/>
    <cellStyle name="Separador de milhares 12 3 2 3 4 3 3 2" xfId="45733"/>
    <cellStyle name="Separador de milhares 12 3 2 3 4 3 4" xfId="35851"/>
    <cellStyle name="Separador de milhares 12 3 2 3 4 4" xfId="7850"/>
    <cellStyle name="Separador de milhares 12 3 2 3 4 4 2" xfId="24320"/>
    <cellStyle name="Separador de milhares 12 3 2 3 4 4 2 2" xfId="55615"/>
    <cellStyle name="Separador de milhares 12 3 2 3 4 4 3" xfId="39145"/>
    <cellStyle name="Separador de milhares 12 3 2 3 4 5" xfId="17732"/>
    <cellStyle name="Separador de milhares 12 3 2 3 4 5 2" xfId="49027"/>
    <cellStyle name="Separador de milhares 12 3 2 3 4 6" xfId="11144"/>
    <cellStyle name="Separador de milhares 12 3 2 3 4 6 2" xfId="42439"/>
    <cellStyle name="Separador de milhares 12 3 2 3 4 7" xfId="27615"/>
    <cellStyle name="Separador de milhares 12 3 2 3 4 7 2" xfId="32557"/>
    <cellStyle name="Separador de milhares 12 3 2 3 4 8" xfId="29262"/>
    <cellStyle name="Separador de milhares 12 3 2 3 5" xfId="1226"/>
    <cellStyle name="Separador de milhares 12 3 2 3 5 2" xfId="2910"/>
    <cellStyle name="Separador de milhares 12 3 2 3 5 2 2" xfId="6204"/>
    <cellStyle name="Separador de milhares 12 3 2 3 5 2 2 2" xfId="22674"/>
    <cellStyle name="Separador de milhares 12 3 2 3 5 2 2 2 2" xfId="53969"/>
    <cellStyle name="Separador de milhares 12 3 2 3 5 2 2 3" xfId="16086"/>
    <cellStyle name="Separador de milhares 12 3 2 3 5 2 2 3 2" xfId="47381"/>
    <cellStyle name="Separador de milhares 12 3 2 3 5 2 2 4" xfId="37499"/>
    <cellStyle name="Separador de milhares 12 3 2 3 5 2 3" xfId="9498"/>
    <cellStyle name="Separador de milhares 12 3 2 3 5 2 3 2" xfId="25968"/>
    <cellStyle name="Separador de milhares 12 3 2 3 5 2 3 2 2" xfId="57263"/>
    <cellStyle name="Separador de milhares 12 3 2 3 5 2 3 3" xfId="40793"/>
    <cellStyle name="Separador de milhares 12 3 2 3 5 2 4" xfId="19380"/>
    <cellStyle name="Separador de milhares 12 3 2 3 5 2 4 2" xfId="50675"/>
    <cellStyle name="Separador de milhares 12 3 2 3 5 2 5" xfId="12792"/>
    <cellStyle name="Separador de milhares 12 3 2 3 5 2 5 2" xfId="44087"/>
    <cellStyle name="Separador de milhares 12 3 2 3 5 2 6" xfId="34205"/>
    <cellStyle name="Separador de milhares 12 3 2 3 5 2 7" xfId="30910"/>
    <cellStyle name="Separador de milhares 12 3 2 3 5 3" xfId="4557"/>
    <cellStyle name="Separador de milhares 12 3 2 3 5 3 2" xfId="21027"/>
    <cellStyle name="Separador de milhares 12 3 2 3 5 3 2 2" xfId="52322"/>
    <cellStyle name="Separador de milhares 12 3 2 3 5 3 3" xfId="14439"/>
    <cellStyle name="Separador de milhares 12 3 2 3 5 3 3 2" xfId="45734"/>
    <cellStyle name="Separador de milhares 12 3 2 3 5 3 4" xfId="35852"/>
    <cellStyle name="Separador de milhares 12 3 2 3 5 4" xfId="7851"/>
    <cellStyle name="Separador de milhares 12 3 2 3 5 4 2" xfId="24321"/>
    <cellStyle name="Separador de milhares 12 3 2 3 5 4 2 2" xfId="55616"/>
    <cellStyle name="Separador de milhares 12 3 2 3 5 4 3" xfId="39146"/>
    <cellStyle name="Separador de milhares 12 3 2 3 5 5" xfId="17733"/>
    <cellStyle name="Separador de milhares 12 3 2 3 5 5 2" xfId="49028"/>
    <cellStyle name="Separador de milhares 12 3 2 3 5 6" xfId="11145"/>
    <cellStyle name="Separador de milhares 12 3 2 3 5 6 2" xfId="42440"/>
    <cellStyle name="Separador de milhares 12 3 2 3 5 7" xfId="27616"/>
    <cellStyle name="Separador de milhares 12 3 2 3 5 7 2" xfId="32558"/>
    <cellStyle name="Separador de milhares 12 3 2 3 5 8" xfId="29263"/>
    <cellStyle name="Separador de milhares 12 3 2 3 6" xfId="2904"/>
    <cellStyle name="Separador de milhares 12 3 2 3 6 2" xfId="6198"/>
    <cellStyle name="Separador de milhares 12 3 2 3 6 2 2" xfId="22668"/>
    <cellStyle name="Separador de milhares 12 3 2 3 6 2 2 2" xfId="53963"/>
    <cellStyle name="Separador de milhares 12 3 2 3 6 2 3" xfId="16080"/>
    <cellStyle name="Separador de milhares 12 3 2 3 6 2 3 2" xfId="47375"/>
    <cellStyle name="Separador de milhares 12 3 2 3 6 2 4" xfId="37493"/>
    <cellStyle name="Separador de milhares 12 3 2 3 6 3" xfId="9492"/>
    <cellStyle name="Separador de milhares 12 3 2 3 6 3 2" xfId="25962"/>
    <cellStyle name="Separador de milhares 12 3 2 3 6 3 2 2" xfId="57257"/>
    <cellStyle name="Separador de milhares 12 3 2 3 6 3 3" xfId="40787"/>
    <cellStyle name="Separador de milhares 12 3 2 3 6 4" xfId="19374"/>
    <cellStyle name="Separador de milhares 12 3 2 3 6 4 2" xfId="50669"/>
    <cellStyle name="Separador de milhares 12 3 2 3 6 5" xfId="12786"/>
    <cellStyle name="Separador de milhares 12 3 2 3 6 5 2" xfId="44081"/>
    <cellStyle name="Separador de milhares 12 3 2 3 6 6" xfId="34199"/>
    <cellStyle name="Separador de milhares 12 3 2 3 6 7" xfId="30904"/>
    <cellStyle name="Separador de milhares 12 3 2 3 7" xfId="4551"/>
    <cellStyle name="Separador de milhares 12 3 2 3 7 2" xfId="21021"/>
    <cellStyle name="Separador de milhares 12 3 2 3 7 2 2" xfId="52316"/>
    <cellStyle name="Separador de milhares 12 3 2 3 7 3" xfId="14433"/>
    <cellStyle name="Separador de milhares 12 3 2 3 7 3 2" xfId="45728"/>
    <cellStyle name="Separador de milhares 12 3 2 3 7 4" xfId="35846"/>
    <cellStyle name="Separador de milhares 12 3 2 3 8" xfId="7845"/>
    <cellStyle name="Separador de milhares 12 3 2 3 8 2" xfId="24315"/>
    <cellStyle name="Separador de milhares 12 3 2 3 8 2 2" xfId="55610"/>
    <cellStyle name="Separador de milhares 12 3 2 3 8 3" xfId="39140"/>
    <cellStyle name="Separador de milhares 12 3 2 3 9" xfId="17727"/>
    <cellStyle name="Separador de milhares 12 3 2 3 9 2" xfId="49022"/>
    <cellStyle name="Separador de milhares 12 3 2 4" xfId="1227"/>
    <cellStyle name="Separador de milhares 12 3 2 4 10" xfId="11146"/>
    <cellStyle name="Separador de milhares 12 3 2 4 10 2" xfId="42441"/>
    <cellStyle name="Separador de milhares 12 3 2 4 11" xfId="27617"/>
    <cellStyle name="Separador de milhares 12 3 2 4 11 2" xfId="32559"/>
    <cellStyle name="Separador de milhares 12 3 2 4 12" xfId="29264"/>
    <cellStyle name="Separador de milhares 12 3 2 4 2" xfId="1228"/>
    <cellStyle name="Separador de milhares 12 3 2 4 2 2" xfId="1229"/>
    <cellStyle name="Separador de milhares 12 3 2 4 2 2 2" xfId="2913"/>
    <cellStyle name="Separador de milhares 12 3 2 4 2 2 2 2" xfId="6207"/>
    <cellStyle name="Separador de milhares 12 3 2 4 2 2 2 2 2" xfId="22677"/>
    <cellStyle name="Separador de milhares 12 3 2 4 2 2 2 2 2 2" xfId="53972"/>
    <cellStyle name="Separador de milhares 12 3 2 4 2 2 2 2 3" xfId="16089"/>
    <cellStyle name="Separador de milhares 12 3 2 4 2 2 2 2 3 2" xfId="47384"/>
    <cellStyle name="Separador de milhares 12 3 2 4 2 2 2 2 4" xfId="37502"/>
    <cellStyle name="Separador de milhares 12 3 2 4 2 2 2 3" xfId="9501"/>
    <cellStyle name="Separador de milhares 12 3 2 4 2 2 2 3 2" xfId="25971"/>
    <cellStyle name="Separador de milhares 12 3 2 4 2 2 2 3 2 2" xfId="57266"/>
    <cellStyle name="Separador de milhares 12 3 2 4 2 2 2 3 3" xfId="40796"/>
    <cellStyle name="Separador de milhares 12 3 2 4 2 2 2 4" xfId="19383"/>
    <cellStyle name="Separador de milhares 12 3 2 4 2 2 2 4 2" xfId="50678"/>
    <cellStyle name="Separador de milhares 12 3 2 4 2 2 2 5" xfId="12795"/>
    <cellStyle name="Separador de milhares 12 3 2 4 2 2 2 5 2" xfId="44090"/>
    <cellStyle name="Separador de milhares 12 3 2 4 2 2 2 6" xfId="34208"/>
    <cellStyle name="Separador de milhares 12 3 2 4 2 2 2 7" xfId="30913"/>
    <cellStyle name="Separador de milhares 12 3 2 4 2 2 3" xfId="4560"/>
    <cellStyle name="Separador de milhares 12 3 2 4 2 2 3 2" xfId="21030"/>
    <cellStyle name="Separador de milhares 12 3 2 4 2 2 3 2 2" xfId="52325"/>
    <cellStyle name="Separador de milhares 12 3 2 4 2 2 3 3" xfId="14442"/>
    <cellStyle name="Separador de milhares 12 3 2 4 2 2 3 3 2" xfId="45737"/>
    <cellStyle name="Separador de milhares 12 3 2 4 2 2 3 4" xfId="35855"/>
    <cellStyle name="Separador de milhares 12 3 2 4 2 2 4" xfId="7854"/>
    <cellStyle name="Separador de milhares 12 3 2 4 2 2 4 2" xfId="24324"/>
    <cellStyle name="Separador de milhares 12 3 2 4 2 2 4 2 2" xfId="55619"/>
    <cellStyle name="Separador de milhares 12 3 2 4 2 2 4 3" xfId="39149"/>
    <cellStyle name="Separador de milhares 12 3 2 4 2 2 5" xfId="17736"/>
    <cellStyle name="Separador de milhares 12 3 2 4 2 2 5 2" xfId="49031"/>
    <cellStyle name="Separador de milhares 12 3 2 4 2 2 6" xfId="11148"/>
    <cellStyle name="Separador de milhares 12 3 2 4 2 2 6 2" xfId="42443"/>
    <cellStyle name="Separador de milhares 12 3 2 4 2 2 7" xfId="27619"/>
    <cellStyle name="Separador de milhares 12 3 2 4 2 2 7 2" xfId="32561"/>
    <cellStyle name="Separador de milhares 12 3 2 4 2 2 8" xfId="29266"/>
    <cellStyle name="Separador de milhares 12 3 2 4 2 3" xfId="2912"/>
    <cellStyle name="Separador de milhares 12 3 2 4 2 3 2" xfId="6206"/>
    <cellStyle name="Separador de milhares 12 3 2 4 2 3 2 2" xfId="22676"/>
    <cellStyle name="Separador de milhares 12 3 2 4 2 3 2 2 2" xfId="53971"/>
    <cellStyle name="Separador de milhares 12 3 2 4 2 3 2 3" xfId="16088"/>
    <cellStyle name="Separador de milhares 12 3 2 4 2 3 2 3 2" xfId="47383"/>
    <cellStyle name="Separador de milhares 12 3 2 4 2 3 2 4" xfId="37501"/>
    <cellStyle name="Separador de milhares 12 3 2 4 2 3 3" xfId="9500"/>
    <cellStyle name="Separador de milhares 12 3 2 4 2 3 3 2" xfId="25970"/>
    <cellStyle name="Separador de milhares 12 3 2 4 2 3 3 2 2" xfId="57265"/>
    <cellStyle name="Separador de milhares 12 3 2 4 2 3 3 3" xfId="40795"/>
    <cellStyle name="Separador de milhares 12 3 2 4 2 3 4" xfId="19382"/>
    <cellStyle name="Separador de milhares 12 3 2 4 2 3 4 2" xfId="50677"/>
    <cellStyle name="Separador de milhares 12 3 2 4 2 3 5" xfId="12794"/>
    <cellStyle name="Separador de milhares 12 3 2 4 2 3 5 2" xfId="44089"/>
    <cellStyle name="Separador de milhares 12 3 2 4 2 3 6" xfId="34207"/>
    <cellStyle name="Separador de milhares 12 3 2 4 2 3 7" xfId="30912"/>
    <cellStyle name="Separador de milhares 12 3 2 4 2 4" xfId="4559"/>
    <cellStyle name="Separador de milhares 12 3 2 4 2 4 2" xfId="21029"/>
    <cellStyle name="Separador de milhares 12 3 2 4 2 4 2 2" xfId="52324"/>
    <cellStyle name="Separador de milhares 12 3 2 4 2 4 3" xfId="14441"/>
    <cellStyle name="Separador de milhares 12 3 2 4 2 4 3 2" xfId="45736"/>
    <cellStyle name="Separador de milhares 12 3 2 4 2 4 4" xfId="35854"/>
    <cellStyle name="Separador de milhares 12 3 2 4 2 5" xfId="7853"/>
    <cellStyle name="Separador de milhares 12 3 2 4 2 5 2" xfId="24323"/>
    <cellStyle name="Separador de milhares 12 3 2 4 2 5 2 2" xfId="55618"/>
    <cellStyle name="Separador de milhares 12 3 2 4 2 5 3" xfId="39148"/>
    <cellStyle name="Separador de milhares 12 3 2 4 2 6" xfId="17735"/>
    <cellStyle name="Separador de milhares 12 3 2 4 2 6 2" xfId="49030"/>
    <cellStyle name="Separador de milhares 12 3 2 4 2 7" xfId="11147"/>
    <cellStyle name="Separador de milhares 12 3 2 4 2 7 2" xfId="42442"/>
    <cellStyle name="Separador de milhares 12 3 2 4 2 8" xfId="27618"/>
    <cellStyle name="Separador de milhares 12 3 2 4 2 8 2" xfId="32560"/>
    <cellStyle name="Separador de milhares 12 3 2 4 2 9" xfId="29265"/>
    <cellStyle name="Separador de milhares 12 3 2 4 3" xfId="1230"/>
    <cellStyle name="Separador de milhares 12 3 2 4 3 2" xfId="1231"/>
    <cellStyle name="Separador de milhares 12 3 2 4 3 2 2" xfId="2915"/>
    <cellStyle name="Separador de milhares 12 3 2 4 3 2 2 2" xfId="6209"/>
    <cellStyle name="Separador de milhares 12 3 2 4 3 2 2 2 2" xfId="22679"/>
    <cellStyle name="Separador de milhares 12 3 2 4 3 2 2 2 2 2" xfId="53974"/>
    <cellStyle name="Separador de milhares 12 3 2 4 3 2 2 2 3" xfId="16091"/>
    <cellStyle name="Separador de milhares 12 3 2 4 3 2 2 2 3 2" xfId="47386"/>
    <cellStyle name="Separador de milhares 12 3 2 4 3 2 2 2 4" xfId="37504"/>
    <cellStyle name="Separador de milhares 12 3 2 4 3 2 2 3" xfId="9503"/>
    <cellStyle name="Separador de milhares 12 3 2 4 3 2 2 3 2" xfId="25973"/>
    <cellStyle name="Separador de milhares 12 3 2 4 3 2 2 3 2 2" xfId="57268"/>
    <cellStyle name="Separador de milhares 12 3 2 4 3 2 2 3 3" xfId="40798"/>
    <cellStyle name="Separador de milhares 12 3 2 4 3 2 2 4" xfId="19385"/>
    <cellStyle name="Separador de milhares 12 3 2 4 3 2 2 4 2" xfId="50680"/>
    <cellStyle name="Separador de milhares 12 3 2 4 3 2 2 5" xfId="12797"/>
    <cellStyle name="Separador de milhares 12 3 2 4 3 2 2 5 2" xfId="44092"/>
    <cellStyle name="Separador de milhares 12 3 2 4 3 2 2 6" xfId="34210"/>
    <cellStyle name="Separador de milhares 12 3 2 4 3 2 2 7" xfId="30915"/>
    <cellStyle name="Separador de milhares 12 3 2 4 3 2 3" xfId="4562"/>
    <cellStyle name="Separador de milhares 12 3 2 4 3 2 3 2" xfId="21032"/>
    <cellStyle name="Separador de milhares 12 3 2 4 3 2 3 2 2" xfId="52327"/>
    <cellStyle name="Separador de milhares 12 3 2 4 3 2 3 3" xfId="14444"/>
    <cellStyle name="Separador de milhares 12 3 2 4 3 2 3 3 2" xfId="45739"/>
    <cellStyle name="Separador de milhares 12 3 2 4 3 2 3 4" xfId="35857"/>
    <cellStyle name="Separador de milhares 12 3 2 4 3 2 4" xfId="7856"/>
    <cellStyle name="Separador de milhares 12 3 2 4 3 2 4 2" xfId="24326"/>
    <cellStyle name="Separador de milhares 12 3 2 4 3 2 4 2 2" xfId="55621"/>
    <cellStyle name="Separador de milhares 12 3 2 4 3 2 4 3" xfId="39151"/>
    <cellStyle name="Separador de milhares 12 3 2 4 3 2 5" xfId="17738"/>
    <cellStyle name="Separador de milhares 12 3 2 4 3 2 5 2" xfId="49033"/>
    <cellStyle name="Separador de milhares 12 3 2 4 3 2 6" xfId="11150"/>
    <cellStyle name="Separador de milhares 12 3 2 4 3 2 6 2" xfId="42445"/>
    <cellStyle name="Separador de milhares 12 3 2 4 3 2 7" xfId="27621"/>
    <cellStyle name="Separador de milhares 12 3 2 4 3 2 7 2" xfId="32563"/>
    <cellStyle name="Separador de milhares 12 3 2 4 3 2 8" xfId="29268"/>
    <cellStyle name="Separador de milhares 12 3 2 4 3 3" xfId="2914"/>
    <cellStyle name="Separador de milhares 12 3 2 4 3 3 2" xfId="6208"/>
    <cellStyle name="Separador de milhares 12 3 2 4 3 3 2 2" xfId="22678"/>
    <cellStyle name="Separador de milhares 12 3 2 4 3 3 2 2 2" xfId="53973"/>
    <cellStyle name="Separador de milhares 12 3 2 4 3 3 2 3" xfId="16090"/>
    <cellStyle name="Separador de milhares 12 3 2 4 3 3 2 3 2" xfId="47385"/>
    <cellStyle name="Separador de milhares 12 3 2 4 3 3 2 4" xfId="37503"/>
    <cellStyle name="Separador de milhares 12 3 2 4 3 3 3" xfId="9502"/>
    <cellStyle name="Separador de milhares 12 3 2 4 3 3 3 2" xfId="25972"/>
    <cellStyle name="Separador de milhares 12 3 2 4 3 3 3 2 2" xfId="57267"/>
    <cellStyle name="Separador de milhares 12 3 2 4 3 3 3 3" xfId="40797"/>
    <cellStyle name="Separador de milhares 12 3 2 4 3 3 4" xfId="19384"/>
    <cellStyle name="Separador de milhares 12 3 2 4 3 3 4 2" xfId="50679"/>
    <cellStyle name="Separador de milhares 12 3 2 4 3 3 5" xfId="12796"/>
    <cellStyle name="Separador de milhares 12 3 2 4 3 3 5 2" xfId="44091"/>
    <cellStyle name="Separador de milhares 12 3 2 4 3 3 6" xfId="34209"/>
    <cellStyle name="Separador de milhares 12 3 2 4 3 3 7" xfId="30914"/>
    <cellStyle name="Separador de milhares 12 3 2 4 3 4" xfId="4561"/>
    <cellStyle name="Separador de milhares 12 3 2 4 3 4 2" xfId="21031"/>
    <cellStyle name="Separador de milhares 12 3 2 4 3 4 2 2" xfId="52326"/>
    <cellStyle name="Separador de milhares 12 3 2 4 3 4 3" xfId="14443"/>
    <cellStyle name="Separador de milhares 12 3 2 4 3 4 3 2" xfId="45738"/>
    <cellStyle name="Separador de milhares 12 3 2 4 3 4 4" xfId="35856"/>
    <cellStyle name="Separador de milhares 12 3 2 4 3 5" xfId="7855"/>
    <cellStyle name="Separador de milhares 12 3 2 4 3 5 2" xfId="24325"/>
    <cellStyle name="Separador de milhares 12 3 2 4 3 5 2 2" xfId="55620"/>
    <cellStyle name="Separador de milhares 12 3 2 4 3 5 3" xfId="39150"/>
    <cellStyle name="Separador de milhares 12 3 2 4 3 6" xfId="17737"/>
    <cellStyle name="Separador de milhares 12 3 2 4 3 6 2" xfId="49032"/>
    <cellStyle name="Separador de milhares 12 3 2 4 3 7" xfId="11149"/>
    <cellStyle name="Separador de milhares 12 3 2 4 3 7 2" xfId="42444"/>
    <cellStyle name="Separador de milhares 12 3 2 4 3 8" xfId="27620"/>
    <cellStyle name="Separador de milhares 12 3 2 4 3 8 2" xfId="32562"/>
    <cellStyle name="Separador de milhares 12 3 2 4 3 9" xfId="29267"/>
    <cellStyle name="Separador de milhares 12 3 2 4 4" xfId="1232"/>
    <cellStyle name="Separador de milhares 12 3 2 4 4 2" xfId="2916"/>
    <cellStyle name="Separador de milhares 12 3 2 4 4 2 2" xfId="6210"/>
    <cellStyle name="Separador de milhares 12 3 2 4 4 2 2 2" xfId="22680"/>
    <cellStyle name="Separador de milhares 12 3 2 4 4 2 2 2 2" xfId="53975"/>
    <cellStyle name="Separador de milhares 12 3 2 4 4 2 2 3" xfId="16092"/>
    <cellStyle name="Separador de milhares 12 3 2 4 4 2 2 3 2" xfId="47387"/>
    <cellStyle name="Separador de milhares 12 3 2 4 4 2 2 4" xfId="37505"/>
    <cellStyle name="Separador de milhares 12 3 2 4 4 2 3" xfId="9504"/>
    <cellStyle name="Separador de milhares 12 3 2 4 4 2 3 2" xfId="25974"/>
    <cellStyle name="Separador de milhares 12 3 2 4 4 2 3 2 2" xfId="57269"/>
    <cellStyle name="Separador de milhares 12 3 2 4 4 2 3 3" xfId="40799"/>
    <cellStyle name="Separador de milhares 12 3 2 4 4 2 4" xfId="19386"/>
    <cellStyle name="Separador de milhares 12 3 2 4 4 2 4 2" xfId="50681"/>
    <cellStyle name="Separador de milhares 12 3 2 4 4 2 5" xfId="12798"/>
    <cellStyle name="Separador de milhares 12 3 2 4 4 2 5 2" xfId="44093"/>
    <cellStyle name="Separador de milhares 12 3 2 4 4 2 6" xfId="34211"/>
    <cellStyle name="Separador de milhares 12 3 2 4 4 2 7" xfId="30916"/>
    <cellStyle name="Separador de milhares 12 3 2 4 4 3" xfId="4563"/>
    <cellStyle name="Separador de milhares 12 3 2 4 4 3 2" xfId="21033"/>
    <cellStyle name="Separador de milhares 12 3 2 4 4 3 2 2" xfId="52328"/>
    <cellStyle name="Separador de milhares 12 3 2 4 4 3 3" xfId="14445"/>
    <cellStyle name="Separador de milhares 12 3 2 4 4 3 3 2" xfId="45740"/>
    <cellStyle name="Separador de milhares 12 3 2 4 4 3 4" xfId="35858"/>
    <cellStyle name="Separador de milhares 12 3 2 4 4 4" xfId="7857"/>
    <cellStyle name="Separador de milhares 12 3 2 4 4 4 2" xfId="24327"/>
    <cellStyle name="Separador de milhares 12 3 2 4 4 4 2 2" xfId="55622"/>
    <cellStyle name="Separador de milhares 12 3 2 4 4 4 3" xfId="39152"/>
    <cellStyle name="Separador de milhares 12 3 2 4 4 5" xfId="17739"/>
    <cellStyle name="Separador de milhares 12 3 2 4 4 5 2" xfId="49034"/>
    <cellStyle name="Separador de milhares 12 3 2 4 4 6" xfId="11151"/>
    <cellStyle name="Separador de milhares 12 3 2 4 4 6 2" xfId="42446"/>
    <cellStyle name="Separador de milhares 12 3 2 4 4 7" xfId="27622"/>
    <cellStyle name="Separador de milhares 12 3 2 4 4 7 2" xfId="32564"/>
    <cellStyle name="Separador de milhares 12 3 2 4 4 8" xfId="29269"/>
    <cellStyle name="Separador de milhares 12 3 2 4 5" xfId="1233"/>
    <cellStyle name="Separador de milhares 12 3 2 4 5 2" xfId="2917"/>
    <cellStyle name="Separador de milhares 12 3 2 4 5 2 2" xfId="6211"/>
    <cellStyle name="Separador de milhares 12 3 2 4 5 2 2 2" xfId="22681"/>
    <cellStyle name="Separador de milhares 12 3 2 4 5 2 2 2 2" xfId="53976"/>
    <cellStyle name="Separador de milhares 12 3 2 4 5 2 2 3" xfId="16093"/>
    <cellStyle name="Separador de milhares 12 3 2 4 5 2 2 3 2" xfId="47388"/>
    <cellStyle name="Separador de milhares 12 3 2 4 5 2 2 4" xfId="37506"/>
    <cellStyle name="Separador de milhares 12 3 2 4 5 2 3" xfId="9505"/>
    <cellStyle name="Separador de milhares 12 3 2 4 5 2 3 2" xfId="25975"/>
    <cellStyle name="Separador de milhares 12 3 2 4 5 2 3 2 2" xfId="57270"/>
    <cellStyle name="Separador de milhares 12 3 2 4 5 2 3 3" xfId="40800"/>
    <cellStyle name="Separador de milhares 12 3 2 4 5 2 4" xfId="19387"/>
    <cellStyle name="Separador de milhares 12 3 2 4 5 2 4 2" xfId="50682"/>
    <cellStyle name="Separador de milhares 12 3 2 4 5 2 5" xfId="12799"/>
    <cellStyle name="Separador de milhares 12 3 2 4 5 2 5 2" xfId="44094"/>
    <cellStyle name="Separador de milhares 12 3 2 4 5 2 6" xfId="34212"/>
    <cellStyle name="Separador de milhares 12 3 2 4 5 2 7" xfId="30917"/>
    <cellStyle name="Separador de milhares 12 3 2 4 5 3" xfId="4564"/>
    <cellStyle name="Separador de milhares 12 3 2 4 5 3 2" xfId="21034"/>
    <cellStyle name="Separador de milhares 12 3 2 4 5 3 2 2" xfId="52329"/>
    <cellStyle name="Separador de milhares 12 3 2 4 5 3 3" xfId="14446"/>
    <cellStyle name="Separador de milhares 12 3 2 4 5 3 3 2" xfId="45741"/>
    <cellStyle name="Separador de milhares 12 3 2 4 5 3 4" xfId="35859"/>
    <cellStyle name="Separador de milhares 12 3 2 4 5 4" xfId="7858"/>
    <cellStyle name="Separador de milhares 12 3 2 4 5 4 2" xfId="24328"/>
    <cellStyle name="Separador de milhares 12 3 2 4 5 4 2 2" xfId="55623"/>
    <cellStyle name="Separador de milhares 12 3 2 4 5 4 3" xfId="39153"/>
    <cellStyle name="Separador de milhares 12 3 2 4 5 5" xfId="17740"/>
    <cellStyle name="Separador de milhares 12 3 2 4 5 5 2" xfId="49035"/>
    <cellStyle name="Separador de milhares 12 3 2 4 5 6" xfId="11152"/>
    <cellStyle name="Separador de milhares 12 3 2 4 5 6 2" xfId="42447"/>
    <cellStyle name="Separador de milhares 12 3 2 4 5 7" xfId="27623"/>
    <cellStyle name="Separador de milhares 12 3 2 4 5 7 2" xfId="32565"/>
    <cellStyle name="Separador de milhares 12 3 2 4 5 8" xfId="29270"/>
    <cellStyle name="Separador de milhares 12 3 2 4 6" xfId="2911"/>
    <cellStyle name="Separador de milhares 12 3 2 4 6 2" xfId="6205"/>
    <cellStyle name="Separador de milhares 12 3 2 4 6 2 2" xfId="22675"/>
    <cellStyle name="Separador de milhares 12 3 2 4 6 2 2 2" xfId="53970"/>
    <cellStyle name="Separador de milhares 12 3 2 4 6 2 3" xfId="16087"/>
    <cellStyle name="Separador de milhares 12 3 2 4 6 2 3 2" xfId="47382"/>
    <cellStyle name="Separador de milhares 12 3 2 4 6 2 4" xfId="37500"/>
    <cellStyle name="Separador de milhares 12 3 2 4 6 3" xfId="9499"/>
    <cellStyle name="Separador de milhares 12 3 2 4 6 3 2" xfId="25969"/>
    <cellStyle name="Separador de milhares 12 3 2 4 6 3 2 2" xfId="57264"/>
    <cellStyle name="Separador de milhares 12 3 2 4 6 3 3" xfId="40794"/>
    <cellStyle name="Separador de milhares 12 3 2 4 6 4" xfId="19381"/>
    <cellStyle name="Separador de milhares 12 3 2 4 6 4 2" xfId="50676"/>
    <cellStyle name="Separador de milhares 12 3 2 4 6 5" xfId="12793"/>
    <cellStyle name="Separador de milhares 12 3 2 4 6 5 2" xfId="44088"/>
    <cellStyle name="Separador de milhares 12 3 2 4 6 6" xfId="34206"/>
    <cellStyle name="Separador de milhares 12 3 2 4 6 7" xfId="30911"/>
    <cellStyle name="Separador de milhares 12 3 2 4 7" xfId="4558"/>
    <cellStyle name="Separador de milhares 12 3 2 4 7 2" xfId="21028"/>
    <cellStyle name="Separador de milhares 12 3 2 4 7 2 2" xfId="52323"/>
    <cellStyle name="Separador de milhares 12 3 2 4 7 3" xfId="14440"/>
    <cellStyle name="Separador de milhares 12 3 2 4 7 3 2" xfId="45735"/>
    <cellStyle name="Separador de milhares 12 3 2 4 7 4" xfId="35853"/>
    <cellStyle name="Separador de milhares 12 3 2 4 8" xfId="7852"/>
    <cellStyle name="Separador de milhares 12 3 2 4 8 2" xfId="24322"/>
    <cellStyle name="Separador de milhares 12 3 2 4 8 2 2" xfId="55617"/>
    <cellStyle name="Separador de milhares 12 3 2 4 8 3" xfId="39147"/>
    <cellStyle name="Separador de milhares 12 3 2 4 9" xfId="17734"/>
    <cellStyle name="Separador de milhares 12 3 2 4 9 2" xfId="49029"/>
    <cellStyle name="Separador de milhares 12 3 2 5" xfId="1234"/>
    <cellStyle name="Separador de milhares 12 3 2 5 2" xfId="1235"/>
    <cellStyle name="Separador de milhares 12 3 2 5 2 2" xfId="2919"/>
    <cellStyle name="Separador de milhares 12 3 2 5 2 2 2" xfId="6213"/>
    <cellStyle name="Separador de milhares 12 3 2 5 2 2 2 2" xfId="22683"/>
    <cellStyle name="Separador de milhares 12 3 2 5 2 2 2 2 2" xfId="53978"/>
    <cellStyle name="Separador de milhares 12 3 2 5 2 2 2 3" xfId="16095"/>
    <cellStyle name="Separador de milhares 12 3 2 5 2 2 2 3 2" xfId="47390"/>
    <cellStyle name="Separador de milhares 12 3 2 5 2 2 2 4" xfId="37508"/>
    <cellStyle name="Separador de milhares 12 3 2 5 2 2 3" xfId="9507"/>
    <cellStyle name="Separador de milhares 12 3 2 5 2 2 3 2" xfId="25977"/>
    <cellStyle name="Separador de milhares 12 3 2 5 2 2 3 2 2" xfId="57272"/>
    <cellStyle name="Separador de milhares 12 3 2 5 2 2 3 3" xfId="40802"/>
    <cellStyle name="Separador de milhares 12 3 2 5 2 2 4" xfId="19389"/>
    <cellStyle name="Separador de milhares 12 3 2 5 2 2 4 2" xfId="50684"/>
    <cellStyle name="Separador de milhares 12 3 2 5 2 2 5" xfId="12801"/>
    <cellStyle name="Separador de milhares 12 3 2 5 2 2 5 2" xfId="44096"/>
    <cellStyle name="Separador de milhares 12 3 2 5 2 2 6" xfId="34214"/>
    <cellStyle name="Separador de milhares 12 3 2 5 2 2 7" xfId="30919"/>
    <cellStyle name="Separador de milhares 12 3 2 5 2 3" xfId="4566"/>
    <cellStyle name="Separador de milhares 12 3 2 5 2 3 2" xfId="21036"/>
    <cellStyle name="Separador de milhares 12 3 2 5 2 3 2 2" xfId="52331"/>
    <cellStyle name="Separador de milhares 12 3 2 5 2 3 3" xfId="14448"/>
    <cellStyle name="Separador de milhares 12 3 2 5 2 3 3 2" xfId="45743"/>
    <cellStyle name="Separador de milhares 12 3 2 5 2 3 4" xfId="35861"/>
    <cellStyle name="Separador de milhares 12 3 2 5 2 4" xfId="7860"/>
    <cellStyle name="Separador de milhares 12 3 2 5 2 4 2" xfId="24330"/>
    <cellStyle name="Separador de milhares 12 3 2 5 2 4 2 2" xfId="55625"/>
    <cellStyle name="Separador de milhares 12 3 2 5 2 4 3" xfId="39155"/>
    <cellStyle name="Separador de milhares 12 3 2 5 2 5" xfId="17742"/>
    <cellStyle name="Separador de milhares 12 3 2 5 2 5 2" xfId="49037"/>
    <cellStyle name="Separador de milhares 12 3 2 5 2 6" xfId="11154"/>
    <cellStyle name="Separador de milhares 12 3 2 5 2 6 2" xfId="42449"/>
    <cellStyle name="Separador de milhares 12 3 2 5 2 7" xfId="27625"/>
    <cellStyle name="Separador de milhares 12 3 2 5 2 7 2" xfId="32567"/>
    <cellStyle name="Separador de milhares 12 3 2 5 2 8" xfId="29272"/>
    <cellStyle name="Separador de milhares 12 3 2 5 3" xfId="2918"/>
    <cellStyle name="Separador de milhares 12 3 2 5 3 2" xfId="6212"/>
    <cellStyle name="Separador de milhares 12 3 2 5 3 2 2" xfId="22682"/>
    <cellStyle name="Separador de milhares 12 3 2 5 3 2 2 2" xfId="53977"/>
    <cellStyle name="Separador de milhares 12 3 2 5 3 2 3" xfId="16094"/>
    <cellStyle name="Separador de milhares 12 3 2 5 3 2 3 2" xfId="47389"/>
    <cellStyle name="Separador de milhares 12 3 2 5 3 2 4" xfId="37507"/>
    <cellStyle name="Separador de milhares 12 3 2 5 3 3" xfId="9506"/>
    <cellStyle name="Separador de milhares 12 3 2 5 3 3 2" xfId="25976"/>
    <cellStyle name="Separador de milhares 12 3 2 5 3 3 2 2" xfId="57271"/>
    <cellStyle name="Separador de milhares 12 3 2 5 3 3 3" xfId="40801"/>
    <cellStyle name="Separador de milhares 12 3 2 5 3 4" xfId="19388"/>
    <cellStyle name="Separador de milhares 12 3 2 5 3 4 2" xfId="50683"/>
    <cellStyle name="Separador de milhares 12 3 2 5 3 5" xfId="12800"/>
    <cellStyle name="Separador de milhares 12 3 2 5 3 5 2" xfId="44095"/>
    <cellStyle name="Separador de milhares 12 3 2 5 3 6" xfId="34213"/>
    <cellStyle name="Separador de milhares 12 3 2 5 3 7" xfId="30918"/>
    <cellStyle name="Separador de milhares 12 3 2 5 4" xfId="4565"/>
    <cellStyle name="Separador de milhares 12 3 2 5 4 2" xfId="21035"/>
    <cellStyle name="Separador de milhares 12 3 2 5 4 2 2" xfId="52330"/>
    <cellStyle name="Separador de milhares 12 3 2 5 4 3" xfId="14447"/>
    <cellStyle name="Separador de milhares 12 3 2 5 4 3 2" xfId="45742"/>
    <cellStyle name="Separador de milhares 12 3 2 5 4 4" xfId="35860"/>
    <cellStyle name="Separador de milhares 12 3 2 5 5" xfId="7859"/>
    <cellStyle name="Separador de milhares 12 3 2 5 5 2" xfId="24329"/>
    <cellStyle name="Separador de milhares 12 3 2 5 5 2 2" xfId="55624"/>
    <cellStyle name="Separador de milhares 12 3 2 5 5 3" xfId="39154"/>
    <cellStyle name="Separador de milhares 12 3 2 5 6" xfId="17741"/>
    <cellStyle name="Separador de milhares 12 3 2 5 6 2" xfId="49036"/>
    <cellStyle name="Separador de milhares 12 3 2 5 7" xfId="11153"/>
    <cellStyle name="Separador de milhares 12 3 2 5 7 2" xfId="42448"/>
    <cellStyle name="Separador de milhares 12 3 2 5 8" xfId="27624"/>
    <cellStyle name="Separador de milhares 12 3 2 5 8 2" xfId="32566"/>
    <cellStyle name="Separador de milhares 12 3 2 5 9" xfId="29271"/>
    <cellStyle name="Separador de milhares 12 3 2 6" xfId="1236"/>
    <cellStyle name="Separador de milhares 12 3 2 6 2" xfId="1237"/>
    <cellStyle name="Separador de milhares 12 3 2 6 2 2" xfId="2921"/>
    <cellStyle name="Separador de milhares 12 3 2 6 2 2 2" xfId="6215"/>
    <cellStyle name="Separador de milhares 12 3 2 6 2 2 2 2" xfId="22685"/>
    <cellStyle name="Separador de milhares 12 3 2 6 2 2 2 2 2" xfId="53980"/>
    <cellStyle name="Separador de milhares 12 3 2 6 2 2 2 3" xfId="16097"/>
    <cellStyle name="Separador de milhares 12 3 2 6 2 2 2 3 2" xfId="47392"/>
    <cellStyle name="Separador de milhares 12 3 2 6 2 2 2 4" xfId="37510"/>
    <cellStyle name="Separador de milhares 12 3 2 6 2 2 3" xfId="9509"/>
    <cellStyle name="Separador de milhares 12 3 2 6 2 2 3 2" xfId="25979"/>
    <cellStyle name="Separador de milhares 12 3 2 6 2 2 3 2 2" xfId="57274"/>
    <cellStyle name="Separador de milhares 12 3 2 6 2 2 3 3" xfId="40804"/>
    <cellStyle name="Separador de milhares 12 3 2 6 2 2 4" xfId="19391"/>
    <cellStyle name="Separador de milhares 12 3 2 6 2 2 4 2" xfId="50686"/>
    <cellStyle name="Separador de milhares 12 3 2 6 2 2 5" xfId="12803"/>
    <cellStyle name="Separador de milhares 12 3 2 6 2 2 5 2" xfId="44098"/>
    <cellStyle name="Separador de milhares 12 3 2 6 2 2 6" xfId="34216"/>
    <cellStyle name="Separador de milhares 12 3 2 6 2 2 7" xfId="30921"/>
    <cellStyle name="Separador de milhares 12 3 2 6 2 3" xfId="4568"/>
    <cellStyle name="Separador de milhares 12 3 2 6 2 3 2" xfId="21038"/>
    <cellStyle name="Separador de milhares 12 3 2 6 2 3 2 2" xfId="52333"/>
    <cellStyle name="Separador de milhares 12 3 2 6 2 3 3" xfId="14450"/>
    <cellStyle name="Separador de milhares 12 3 2 6 2 3 3 2" xfId="45745"/>
    <cellStyle name="Separador de milhares 12 3 2 6 2 3 4" xfId="35863"/>
    <cellStyle name="Separador de milhares 12 3 2 6 2 4" xfId="7862"/>
    <cellStyle name="Separador de milhares 12 3 2 6 2 4 2" xfId="24332"/>
    <cellStyle name="Separador de milhares 12 3 2 6 2 4 2 2" xfId="55627"/>
    <cellStyle name="Separador de milhares 12 3 2 6 2 4 3" xfId="39157"/>
    <cellStyle name="Separador de milhares 12 3 2 6 2 5" xfId="17744"/>
    <cellStyle name="Separador de milhares 12 3 2 6 2 5 2" xfId="49039"/>
    <cellStyle name="Separador de milhares 12 3 2 6 2 6" xfId="11156"/>
    <cellStyle name="Separador de milhares 12 3 2 6 2 6 2" xfId="42451"/>
    <cellStyle name="Separador de milhares 12 3 2 6 2 7" xfId="27627"/>
    <cellStyle name="Separador de milhares 12 3 2 6 2 7 2" xfId="32569"/>
    <cellStyle name="Separador de milhares 12 3 2 6 2 8" xfId="29274"/>
    <cellStyle name="Separador de milhares 12 3 2 6 3" xfId="2920"/>
    <cellStyle name="Separador de milhares 12 3 2 6 3 2" xfId="6214"/>
    <cellStyle name="Separador de milhares 12 3 2 6 3 2 2" xfId="22684"/>
    <cellStyle name="Separador de milhares 12 3 2 6 3 2 2 2" xfId="53979"/>
    <cellStyle name="Separador de milhares 12 3 2 6 3 2 3" xfId="16096"/>
    <cellStyle name="Separador de milhares 12 3 2 6 3 2 3 2" xfId="47391"/>
    <cellStyle name="Separador de milhares 12 3 2 6 3 2 4" xfId="37509"/>
    <cellStyle name="Separador de milhares 12 3 2 6 3 3" xfId="9508"/>
    <cellStyle name="Separador de milhares 12 3 2 6 3 3 2" xfId="25978"/>
    <cellStyle name="Separador de milhares 12 3 2 6 3 3 2 2" xfId="57273"/>
    <cellStyle name="Separador de milhares 12 3 2 6 3 3 3" xfId="40803"/>
    <cellStyle name="Separador de milhares 12 3 2 6 3 4" xfId="19390"/>
    <cellStyle name="Separador de milhares 12 3 2 6 3 4 2" xfId="50685"/>
    <cellStyle name="Separador de milhares 12 3 2 6 3 5" xfId="12802"/>
    <cellStyle name="Separador de milhares 12 3 2 6 3 5 2" xfId="44097"/>
    <cellStyle name="Separador de milhares 12 3 2 6 3 6" xfId="34215"/>
    <cellStyle name="Separador de milhares 12 3 2 6 3 7" xfId="30920"/>
    <cellStyle name="Separador de milhares 12 3 2 6 4" xfId="4567"/>
    <cellStyle name="Separador de milhares 12 3 2 6 4 2" xfId="21037"/>
    <cellStyle name="Separador de milhares 12 3 2 6 4 2 2" xfId="52332"/>
    <cellStyle name="Separador de milhares 12 3 2 6 4 3" xfId="14449"/>
    <cellStyle name="Separador de milhares 12 3 2 6 4 3 2" xfId="45744"/>
    <cellStyle name="Separador de milhares 12 3 2 6 4 4" xfId="35862"/>
    <cellStyle name="Separador de milhares 12 3 2 6 5" xfId="7861"/>
    <cellStyle name="Separador de milhares 12 3 2 6 5 2" xfId="24331"/>
    <cellStyle name="Separador de milhares 12 3 2 6 5 2 2" xfId="55626"/>
    <cellStyle name="Separador de milhares 12 3 2 6 5 3" xfId="39156"/>
    <cellStyle name="Separador de milhares 12 3 2 6 6" xfId="17743"/>
    <cellStyle name="Separador de milhares 12 3 2 6 6 2" xfId="49038"/>
    <cellStyle name="Separador de milhares 12 3 2 6 7" xfId="11155"/>
    <cellStyle name="Separador de milhares 12 3 2 6 7 2" xfId="42450"/>
    <cellStyle name="Separador de milhares 12 3 2 6 8" xfId="27626"/>
    <cellStyle name="Separador de milhares 12 3 2 6 8 2" xfId="32568"/>
    <cellStyle name="Separador de milhares 12 3 2 6 9" xfId="29273"/>
    <cellStyle name="Separador de milhares 12 3 2 7" xfId="1238"/>
    <cellStyle name="Separador de milhares 12 3 2 7 2" xfId="2922"/>
    <cellStyle name="Separador de milhares 12 3 2 7 2 2" xfId="6216"/>
    <cellStyle name="Separador de milhares 12 3 2 7 2 2 2" xfId="22686"/>
    <cellStyle name="Separador de milhares 12 3 2 7 2 2 2 2" xfId="53981"/>
    <cellStyle name="Separador de milhares 12 3 2 7 2 2 3" xfId="16098"/>
    <cellStyle name="Separador de milhares 12 3 2 7 2 2 3 2" xfId="47393"/>
    <cellStyle name="Separador de milhares 12 3 2 7 2 2 4" xfId="37511"/>
    <cellStyle name="Separador de milhares 12 3 2 7 2 3" xfId="9510"/>
    <cellStyle name="Separador de milhares 12 3 2 7 2 3 2" xfId="25980"/>
    <cellStyle name="Separador de milhares 12 3 2 7 2 3 2 2" xfId="57275"/>
    <cellStyle name="Separador de milhares 12 3 2 7 2 3 3" xfId="40805"/>
    <cellStyle name="Separador de milhares 12 3 2 7 2 4" xfId="19392"/>
    <cellStyle name="Separador de milhares 12 3 2 7 2 4 2" xfId="50687"/>
    <cellStyle name="Separador de milhares 12 3 2 7 2 5" xfId="12804"/>
    <cellStyle name="Separador de milhares 12 3 2 7 2 5 2" xfId="44099"/>
    <cellStyle name="Separador de milhares 12 3 2 7 2 6" xfId="34217"/>
    <cellStyle name="Separador de milhares 12 3 2 7 2 7" xfId="30922"/>
    <cellStyle name="Separador de milhares 12 3 2 7 3" xfId="4569"/>
    <cellStyle name="Separador de milhares 12 3 2 7 3 2" xfId="21039"/>
    <cellStyle name="Separador de milhares 12 3 2 7 3 2 2" xfId="52334"/>
    <cellStyle name="Separador de milhares 12 3 2 7 3 3" xfId="14451"/>
    <cellStyle name="Separador de milhares 12 3 2 7 3 3 2" xfId="45746"/>
    <cellStyle name="Separador de milhares 12 3 2 7 3 4" xfId="35864"/>
    <cellStyle name="Separador de milhares 12 3 2 7 4" xfId="7863"/>
    <cellStyle name="Separador de milhares 12 3 2 7 4 2" xfId="24333"/>
    <cellStyle name="Separador de milhares 12 3 2 7 4 2 2" xfId="55628"/>
    <cellStyle name="Separador de milhares 12 3 2 7 4 3" xfId="39158"/>
    <cellStyle name="Separador de milhares 12 3 2 7 5" xfId="17745"/>
    <cellStyle name="Separador de milhares 12 3 2 7 5 2" xfId="49040"/>
    <cellStyle name="Separador de milhares 12 3 2 7 6" xfId="11157"/>
    <cellStyle name="Separador de milhares 12 3 2 7 6 2" xfId="42452"/>
    <cellStyle name="Separador de milhares 12 3 2 7 7" xfId="27628"/>
    <cellStyle name="Separador de milhares 12 3 2 7 7 2" xfId="32570"/>
    <cellStyle name="Separador de milhares 12 3 2 7 8" xfId="29275"/>
    <cellStyle name="Separador de milhares 12 3 2 8" xfId="1239"/>
    <cellStyle name="Separador de milhares 12 3 2 8 2" xfId="2923"/>
    <cellStyle name="Separador de milhares 12 3 2 8 2 2" xfId="6217"/>
    <cellStyle name="Separador de milhares 12 3 2 8 2 2 2" xfId="22687"/>
    <cellStyle name="Separador de milhares 12 3 2 8 2 2 2 2" xfId="53982"/>
    <cellStyle name="Separador de milhares 12 3 2 8 2 2 3" xfId="16099"/>
    <cellStyle name="Separador de milhares 12 3 2 8 2 2 3 2" xfId="47394"/>
    <cellStyle name="Separador de milhares 12 3 2 8 2 2 4" xfId="37512"/>
    <cellStyle name="Separador de milhares 12 3 2 8 2 3" xfId="9511"/>
    <cellStyle name="Separador de milhares 12 3 2 8 2 3 2" xfId="25981"/>
    <cellStyle name="Separador de milhares 12 3 2 8 2 3 2 2" xfId="57276"/>
    <cellStyle name="Separador de milhares 12 3 2 8 2 3 3" xfId="40806"/>
    <cellStyle name="Separador de milhares 12 3 2 8 2 4" xfId="19393"/>
    <cellStyle name="Separador de milhares 12 3 2 8 2 4 2" xfId="50688"/>
    <cellStyle name="Separador de milhares 12 3 2 8 2 5" xfId="12805"/>
    <cellStyle name="Separador de milhares 12 3 2 8 2 5 2" xfId="44100"/>
    <cellStyle name="Separador de milhares 12 3 2 8 2 6" xfId="34218"/>
    <cellStyle name="Separador de milhares 12 3 2 8 2 7" xfId="30923"/>
    <cellStyle name="Separador de milhares 12 3 2 8 3" xfId="4570"/>
    <cellStyle name="Separador de milhares 12 3 2 8 3 2" xfId="21040"/>
    <cellStyle name="Separador de milhares 12 3 2 8 3 2 2" xfId="52335"/>
    <cellStyle name="Separador de milhares 12 3 2 8 3 3" xfId="14452"/>
    <cellStyle name="Separador de milhares 12 3 2 8 3 3 2" xfId="45747"/>
    <cellStyle name="Separador de milhares 12 3 2 8 3 4" xfId="35865"/>
    <cellStyle name="Separador de milhares 12 3 2 8 4" xfId="7864"/>
    <cellStyle name="Separador de milhares 12 3 2 8 4 2" xfId="24334"/>
    <cellStyle name="Separador de milhares 12 3 2 8 4 2 2" xfId="55629"/>
    <cellStyle name="Separador de milhares 12 3 2 8 4 3" xfId="39159"/>
    <cellStyle name="Separador de milhares 12 3 2 8 5" xfId="17746"/>
    <cellStyle name="Separador de milhares 12 3 2 8 5 2" xfId="49041"/>
    <cellStyle name="Separador de milhares 12 3 2 8 6" xfId="11158"/>
    <cellStyle name="Separador de milhares 12 3 2 8 6 2" xfId="42453"/>
    <cellStyle name="Separador de milhares 12 3 2 8 7" xfId="27629"/>
    <cellStyle name="Separador de milhares 12 3 2 8 7 2" xfId="32571"/>
    <cellStyle name="Separador de milhares 12 3 2 8 8" xfId="29276"/>
    <cellStyle name="Separador de milhares 12 3 2 9" xfId="2882"/>
    <cellStyle name="Separador de milhares 12 3 2 9 2" xfId="6176"/>
    <cellStyle name="Separador de milhares 12 3 2 9 2 2" xfId="22646"/>
    <cellStyle name="Separador de milhares 12 3 2 9 2 2 2" xfId="53941"/>
    <cellStyle name="Separador de milhares 12 3 2 9 2 3" xfId="16058"/>
    <cellStyle name="Separador de milhares 12 3 2 9 2 3 2" xfId="47353"/>
    <cellStyle name="Separador de milhares 12 3 2 9 2 4" xfId="37471"/>
    <cellStyle name="Separador de milhares 12 3 2 9 3" xfId="9470"/>
    <cellStyle name="Separador de milhares 12 3 2 9 3 2" xfId="25940"/>
    <cellStyle name="Separador de milhares 12 3 2 9 3 2 2" xfId="57235"/>
    <cellStyle name="Separador de milhares 12 3 2 9 3 3" xfId="40765"/>
    <cellStyle name="Separador de milhares 12 3 2 9 4" xfId="19352"/>
    <cellStyle name="Separador de milhares 12 3 2 9 4 2" xfId="50647"/>
    <cellStyle name="Separador de milhares 12 3 2 9 5" xfId="12764"/>
    <cellStyle name="Separador de milhares 12 3 2 9 5 2" xfId="44059"/>
    <cellStyle name="Separador de milhares 12 3 2 9 6" xfId="34177"/>
    <cellStyle name="Separador de milhares 12 3 2 9 7" xfId="30882"/>
    <cellStyle name="Separador de milhares 12 3 3" xfId="1240"/>
    <cellStyle name="Separador de milhares 12 3 3 10" xfId="11159"/>
    <cellStyle name="Separador de milhares 12 3 3 10 2" xfId="42454"/>
    <cellStyle name="Separador de milhares 12 3 3 11" xfId="27630"/>
    <cellStyle name="Separador de milhares 12 3 3 11 2" xfId="32572"/>
    <cellStyle name="Separador de milhares 12 3 3 12" xfId="29277"/>
    <cellStyle name="Separador de milhares 12 3 3 2" xfId="1241"/>
    <cellStyle name="Separador de milhares 12 3 3 2 2" xfId="1242"/>
    <cellStyle name="Separador de milhares 12 3 3 2 2 2" xfId="2926"/>
    <cellStyle name="Separador de milhares 12 3 3 2 2 2 2" xfId="6220"/>
    <cellStyle name="Separador de milhares 12 3 3 2 2 2 2 2" xfId="22690"/>
    <cellStyle name="Separador de milhares 12 3 3 2 2 2 2 2 2" xfId="53985"/>
    <cellStyle name="Separador de milhares 12 3 3 2 2 2 2 3" xfId="16102"/>
    <cellStyle name="Separador de milhares 12 3 3 2 2 2 2 3 2" xfId="47397"/>
    <cellStyle name="Separador de milhares 12 3 3 2 2 2 2 4" xfId="37515"/>
    <cellStyle name="Separador de milhares 12 3 3 2 2 2 3" xfId="9514"/>
    <cellStyle name="Separador de milhares 12 3 3 2 2 2 3 2" xfId="25984"/>
    <cellStyle name="Separador de milhares 12 3 3 2 2 2 3 2 2" xfId="57279"/>
    <cellStyle name="Separador de milhares 12 3 3 2 2 2 3 3" xfId="40809"/>
    <cellStyle name="Separador de milhares 12 3 3 2 2 2 4" xfId="19396"/>
    <cellStyle name="Separador de milhares 12 3 3 2 2 2 4 2" xfId="50691"/>
    <cellStyle name="Separador de milhares 12 3 3 2 2 2 5" xfId="12808"/>
    <cellStyle name="Separador de milhares 12 3 3 2 2 2 5 2" xfId="44103"/>
    <cellStyle name="Separador de milhares 12 3 3 2 2 2 6" xfId="34221"/>
    <cellStyle name="Separador de milhares 12 3 3 2 2 2 7" xfId="30926"/>
    <cellStyle name="Separador de milhares 12 3 3 2 2 3" xfId="4573"/>
    <cellStyle name="Separador de milhares 12 3 3 2 2 3 2" xfId="21043"/>
    <cellStyle name="Separador de milhares 12 3 3 2 2 3 2 2" xfId="52338"/>
    <cellStyle name="Separador de milhares 12 3 3 2 2 3 3" xfId="14455"/>
    <cellStyle name="Separador de milhares 12 3 3 2 2 3 3 2" xfId="45750"/>
    <cellStyle name="Separador de milhares 12 3 3 2 2 3 4" xfId="35868"/>
    <cellStyle name="Separador de milhares 12 3 3 2 2 4" xfId="7867"/>
    <cellStyle name="Separador de milhares 12 3 3 2 2 4 2" xfId="24337"/>
    <cellStyle name="Separador de milhares 12 3 3 2 2 4 2 2" xfId="55632"/>
    <cellStyle name="Separador de milhares 12 3 3 2 2 4 3" xfId="39162"/>
    <cellStyle name="Separador de milhares 12 3 3 2 2 5" xfId="17749"/>
    <cellStyle name="Separador de milhares 12 3 3 2 2 5 2" xfId="49044"/>
    <cellStyle name="Separador de milhares 12 3 3 2 2 6" xfId="11161"/>
    <cellStyle name="Separador de milhares 12 3 3 2 2 6 2" xfId="42456"/>
    <cellStyle name="Separador de milhares 12 3 3 2 2 7" xfId="27632"/>
    <cellStyle name="Separador de milhares 12 3 3 2 2 7 2" xfId="32574"/>
    <cellStyle name="Separador de milhares 12 3 3 2 2 8" xfId="29279"/>
    <cellStyle name="Separador de milhares 12 3 3 2 3" xfId="2925"/>
    <cellStyle name="Separador de milhares 12 3 3 2 3 2" xfId="6219"/>
    <cellStyle name="Separador de milhares 12 3 3 2 3 2 2" xfId="22689"/>
    <cellStyle name="Separador de milhares 12 3 3 2 3 2 2 2" xfId="53984"/>
    <cellStyle name="Separador de milhares 12 3 3 2 3 2 3" xfId="16101"/>
    <cellStyle name="Separador de milhares 12 3 3 2 3 2 3 2" xfId="47396"/>
    <cellStyle name="Separador de milhares 12 3 3 2 3 2 4" xfId="37514"/>
    <cellStyle name="Separador de milhares 12 3 3 2 3 3" xfId="9513"/>
    <cellStyle name="Separador de milhares 12 3 3 2 3 3 2" xfId="25983"/>
    <cellStyle name="Separador de milhares 12 3 3 2 3 3 2 2" xfId="57278"/>
    <cellStyle name="Separador de milhares 12 3 3 2 3 3 3" xfId="40808"/>
    <cellStyle name="Separador de milhares 12 3 3 2 3 4" xfId="19395"/>
    <cellStyle name="Separador de milhares 12 3 3 2 3 4 2" xfId="50690"/>
    <cellStyle name="Separador de milhares 12 3 3 2 3 5" xfId="12807"/>
    <cellStyle name="Separador de milhares 12 3 3 2 3 5 2" xfId="44102"/>
    <cellStyle name="Separador de milhares 12 3 3 2 3 6" xfId="34220"/>
    <cellStyle name="Separador de milhares 12 3 3 2 3 7" xfId="30925"/>
    <cellStyle name="Separador de milhares 12 3 3 2 4" xfId="4572"/>
    <cellStyle name="Separador de milhares 12 3 3 2 4 2" xfId="21042"/>
    <cellStyle name="Separador de milhares 12 3 3 2 4 2 2" xfId="52337"/>
    <cellStyle name="Separador de milhares 12 3 3 2 4 3" xfId="14454"/>
    <cellStyle name="Separador de milhares 12 3 3 2 4 3 2" xfId="45749"/>
    <cellStyle name="Separador de milhares 12 3 3 2 4 4" xfId="35867"/>
    <cellStyle name="Separador de milhares 12 3 3 2 5" xfId="7866"/>
    <cellStyle name="Separador de milhares 12 3 3 2 5 2" xfId="24336"/>
    <cellStyle name="Separador de milhares 12 3 3 2 5 2 2" xfId="55631"/>
    <cellStyle name="Separador de milhares 12 3 3 2 5 3" xfId="39161"/>
    <cellStyle name="Separador de milhares 12 3 3 2 6" xfId="17748"/>
    <cellStyle name="Separador de milhares 12 3 3 2 6 2" xfId="49043"/>
    <cellStyle name="Separador de milhares 12 3 3 2 7" xfId="11160"/>
    <cellStyle name="Separador de milhares 12 3 3 2 7 2" xfId="42455"/>
    <cellStyle name="Separador de milhares 12 3 3 2 8" xfId="27631"/>
    <cellStyle name="Separador de milhares 12 3 3 2 8 2" xfId="32573"/>
    <cellStyle name="Separador de milhares 12 3 3 2 9" xfId="29278"/>
    <cellStyle name="Separador de milhares 12 3 3 3" xfId="1243"/>
    <cellStyle name="Separador de milhares 12 3 3 3 2" xfId="1244"/>
    <cellStyle name="Separador de milhares 12 3 3 3 2 2" xfId="2928"/>
    <cellStyle name="Separador de milhares 12 3 3 3 2 2 2" xfId="6222"/>
    <cellStyle name="Separador de milhares 12 3 3 3 2 2 2 2" xfId="22692"/>
    <cellStyle name="Separador de milhares 12 3 3 3 2 2 2 2 2" xfId="53987"/>
    <cellStyle name="Separador de milhares 12 3 3 3 2 2 2 3" xfId="16104"/>
    <cellStyle name="Separador de milhares 12 3 3 3 2 2 2 3 2" xfId="47399"/>
    <cellStyle name="Separador de milhares 12 3 3 3 2 2 2 4" xfId="37517"/>
    <cellStyle name="Separador de milhares 12 3 3 3 2 2 3" xfId="9516"/>
    <cellStyle name="Separador de milhares 12 3 3 3 2 2 3 2" xfId="25986"/>
    <cellStyle name="Separador de milhares 12 3 3 3 2 2 3 2 2" xfId="57281"/>
    <cellStyle name="Separador de milhares 12 3 3 3 2 2 3 3" xfId="40811"/>
    <cellStyle name="Separador de milhares 12 3 3 3 2 2 4" xfId="19398"/>
    <cellStyle name="Separador de milhares 12 3 3 3 2 2 4 2" xfId="50693"/>
    <cellStyle name="Separador de milhares 12 3 3 3 2 2 5" xfId="12810"/>
    <cellStyle name="Separador de milhares 12 3 3 3 2 2 5 2" xfId="44105"/>
    <cellStyle name="Separador de milhares 12 3 3 3 2 2 6" xfId="34223"/>
    <cellStyle name="Separador de milhares 12 3 3 3 2 2 7" xfId="30928"/>
    <cellStyle name="Separador de milhares 12 3 3 3 2 3" xfId="4575"/>
    <cellStyle name="Separador de milhares 12 3 3 3 2 3 2" xfId="21045"/>
    <cellStyle name="Separador de milhares 12 3 3 3 2 3 2 2" xfId="52340"/>
    <cellStyle name="Separador de milhares 12 3 3 3 2 3 3" xfId="14457"/>
    <cellStyle name="Separador de milhares 12 3 3 3 2 3 3 2" xfId="45752"/>
    <cellStyle name="Separador de milhares 12 3 3 3 2 3 4" xfId="35870"/>
    <cellStyle name="Separador de milhares 12 3 3 3 2 4" xfId="7869"/>
    <cellStyle name="Separador de milhares 12 3 3 3 2 4 2" xfId="24339"/>
    <cellStyle name="Separador de milhares 12 3 3 3 2 4 2 2" xfId="55634"/>
    <cellStyle name="Separador de milhares 12 3 3 3 2 4 3" xfId="39164"/>
    <cellStyle name="Separador de milhares 12 3 3 3 2 5" xfId="17751"/>
    <cellStyle name="Separador de milhares 12 3 3 3 2 5 2" xfId="49046"/>
    <cellStyle name="Separador de milhares 12 3 3 3 2 6" xfId="11163"/>
    <cellStyle name="Separador de milhares 12 3 3 3 2 6 2" xfId="42458"/>
    <cellStyle name="Separador de milhares 12 3 3 3 2 7" xfId="27634"/>
    <cellStyle name="Separador de milhares 12 3 3 3 2 7 2" xfId="32576"/>
    <cellStyle name="Separador de milhares 12 3 3 3 2 8" xfId="29281"/>
    <cellStyle name="Separador de milhares 12 3 3 3 3" xfId="2927"/>
    <cellStyle name="Separador de milhares 12 3 3 3 3 2" xfId="6221"/>
    <cellStyle name="Separador de milhares 12 3 3 3 3 2 2" xfId="22691"/>
    <cellStyle name="Separador de milhares 12 3 3 3 3 2 2 2" xfId="53986"/>
    <cellStyle name="Separador de milhares 12 3 3 3 3 2 3" xfId="16103"/>
    <cellStyle name="Separador de milhares 12 3 3 3 3 2 3 2" xfId="47398"/>
    <cellStyle name="Separador de milhares 12 3 3 3 3 2 4" xfId="37516"/>
    <cellStyle name="Separador de milhares 12 3 3 3 3 3" xfId="9515"/>
    <cellStyle name="Separador de milhares 12 3 3 3 3 3 2" xfId="25985"/>
    <cellStyle name="Separador de milhares 12 3 3 3 3 3 2 2" xfId="57280"/>
    <cellStyle name="Separador de milhares 12 3 3 3 3 3 3" xfId="40810"/>
    <cellStyle name="Separador de milhares 12 3 3 3 3 4" xfId="19397"/>
    <cellStyle name="Separador de milhares 12 3 3 3 3 4 2" xfId="50692"/>
    <cellStyle name="Separador de milhares 12 3 3 3 3 5" xfId="12809"/>
    <cellStyle name="Separador de milhares 12 3 3 3 3 5 2" xfId="44104"/>
    <cellStyle name="Separador de milhares 12 3 3 3 3 6" xfId="34222"/>
    <cellStyle name="Separador de milhares 12 3 3 3 3 7" xfId="30927"/>
    <cellStyle name="Separador de milhares 12 3 3 3 4" xfId="4574"/>
    <cellStyle name="Separador de milhares 12 3 3 3 4 2" xfId="21044"/>
    <cellStyle name="Separador de milhares 12 3 3 3 4 2 2" xfId="52339"/>
    <cellStyle name="Separador de milhares 12 3 3 3 4 3" xfId="14456"/>
    <cellStyle name="Separador de milhares 12 3 3 3 4 3 2" xfId="45751"/>
    <cellStyle name="Separador de milhares 12 3 3 3 4 4" xfId="35869"/>
    <cellStyle name="Separador de milhares 12 3 3 3 5" xfId="7868"/>
    <cellStyle name="Separador de milhares 12 3 3 3 5 2" xfId="24338"/>
    <cellStyle name="Separador de milhares 12 3 3 3 5 2 2" xfId="55633"/>
    <cellStyle name="Separador de milhares 12 3 3 3 5 3" xfId="39163"/>
    <cellStyle name="Separador de milhares 12 3 3 3 6" xfId="17750"/>
    <cellStyle name="Separador de milhares 12 3 3 3 6 2" xfId="49045"/>
    <cellStyle name="Separador de milhares 12 3 3 3 7" xfId="11162"/>
    <cellStyle name="Separador de milhares 12 3 3 3 7 2" xfId="42457"/>
    <cellStyle name="Separador de milhares 12 3 3 3 8" xfId="27633"/>
    <cellStyle name="Separador de milhares 12 3 3 3 8 2" xfId="32575"/>
    <cellStyle name="Separador de milhares 12 3 3 3 9" xfId="29280"/>
    <cellStyle name="Separador de milhares 12 3 3 4" xfId="1245"/>
    <cellStyle name="Separador de milhares 12 3 3 4 2" xfId="2929"/>
    <cellStyle name="Separador de milhares 12 3 3 4 2 2" xfId="6223"/>
    <cellStyle name="Separador de milhares 12 3 3 4 2 2 2" xfId="22693"/>
    <cellStyle name="Separador de milhares 12 3 3 4 2 2 2 2" xfId="53988"/>
    <cellStyle name="Separador de milhares 12 3 3 4 2 2 3" xfId="16105"/>
    <cellStyle name="Separador de milhares 12 3 3 4 2 2 3 2" xfId="47400"/>
    <cellStyle name="Separador de milhares 12 3 3 4 2 2 4" xfId="37518"/>
    <cellStyle name="Separador de milhares 12 3 3 4 2 3" xfId="9517"/>
    <cellStyle name="Separador de milhares 12 3 3 4 2 3 2" xfId="25987"/>
    <cellStyle name="Separador de milhares 12 3 3 4 2 3 2 2" xfId="57282"/>
    <cellStyle name="Separador de milhares 12 3 3 4 2 3 3" xfId="40812"/>
    <cellStyle name="Separador de milhares 12 3 3 4 2 4" xfId="19399"/>
    <cellStyle name="Separador de milhares 12 3 3 4 2 4 2" xfId="50694"/>
    <cellStyle name="Separador de milhares 12 3 3 4 2 5" xfId="12811"/>
    <cellStyle name="Separador de milhares 12 3 3 4 2 5 2" xfId="44106"/>
    <cellStyle name="Separador de milhares 12 3 3 4 2 6" xfId="34224"/>
    <cellStyle name="Separador de milhares 12 3 3 4 2 7" xfId="30929"/>
    <cellStyle name="Separador de milhares 12 3 3 4 3" xfId="4576"/>
    <cellStyle name="Separador de milhares 12 3 3 4 3 2" xfId="21046"/>
    <cellStyle name="Separador de milhares 12 3 3 4 3 2 2" xfId="52341"/>
    <cellStyle name="Separador de milhares 12 3 3 4 3 3" xfId="14458"/>
    <cellStyle name="Separador de milhares 12 3 3 4 3 3 2" xfId="45753"/>
    <cellStyle name="Separador de milhares 12 3 3 4 3 4" xfId="35871"/>
    <cellStyle name="Separador de milhares 12 3 3 4 4" xfId="7870"/>
    <cellStyle name="Separador de milhares 12 3 3 4 4 2" xfId="24340"/>
    <cellStyle name="Separador de milhares 12 3 3 4 4 2 2" xfId="55635"/>
    <cellStyle name="Separador de milhares 12 3 3 4 4 3" xfId="39165"/>
    <cellStyle name="Separador de milhares 12 3 3 4 5" xfId="17752"/>
    <cellStyle name="Separador de milhares 12 3 3 4 5 2" xfId="49047"/>
    <cellStyle name="Separador de milhares 12 3 3 4 6" xfId="11164"/>
    <cellStyle name="Separador de milhares 12 3 3 4 6 2" xfId="42459"/>
    <cellStyle name="Separador de milhares 12 3 3 4 7" xfId="27635"/>
    <cellStyle name="Separador de milhares 12 3 3 4 7 2" xfId="32577"/>
    <cellStyle name="Separador de milhares 12 3 3 4 8" xfId="29282"/>
    <cellStyle name="Separador de milhares 12 3 3 5" xfId="1246"/>
    <cellStyle name="Separador de milhares 12 3 3 5 2" xfId="2930"/>
    <cellStyle name="Separador de milhares 12 3 3 5 2 2" xfId="6224"/>
    <cellStyle name="Separador de milhares 12 3 3 5 2 2 2" xfId="22694"/>
    <cellStyle name="Separador de milhares 12 3 3 5 2 2 2 2" xfId="53989"/>
    <cellStyle name="Separador de milhares 12 3 3 5 2 2 3" xfId="16106"/>
    <cellStyle name="Separador de milhares 12 3 3 5 2 2 3 2" xfId="47401"/>
    <cellStyle name="Separador de milhares 12 3 3 5 2 2 4" xfId="37519"/>
    <cellStyle name="Separador de milhares 12 3 3 5 2 3" xfId="9518"/>
    <cellStyle name="Separador de milhares 12 3 3 5 2 3 2" xfId="25988"/>
    <cellStyle name="Separador de milhares 12 3 3 5 2 3 2 2" xfId="57283"/>
    <cellStyle name="Separador de milhares 12 3 3 5 2 3 3" xfId="40813"/>
    <cellStyle name="Separador de milhares 12 3 3 5 2 4" xfId="19400"/>
    <cellStyle name="Separador de milhares 12 3 3 5 2 4 2" xfId="50695"/>
    <cellStyle name="Separador de milhares 12 3 3 5 2 5" xfId="12812"/>
    <cellStyle name="Separador de milhares 12 3 3 5 2 5 2" xfId="44107"/>
    <cellStyle name="Separador de milhares 12 3 3 5 2 6" xfId="34225"/>
    <cellStyle name="Separador de milhares 12 3 3 5 2 7" xfId="30930"/>
    <cellStyle name="Separador de milhares 12 3 3 5 3" xfId="4577"/>
    <cellStyle name="Separador de milhares 12 3 3 5 3 2" xfId="21047"/>
    <cellStyle name="Separador de milhares 12 3 3 5 3 2 2" xfId="52342"/>
    <cellStyle name="Separador de milhares 12 3 3 5 3 3" xfId="14459"/>
    <cellStyle name="Separador de milhares 12 3 3 5 3 3 2" xfId="45754"/>
    <cellStyle name="Separador de milhares 12 3 3 5 3 4" xfId="35872"/>
    <cellStyle name="Separador de milhares 12 3 3 5 4" xfId="7871"/>
    <cellStyle name="Separador de milhares 12 3 3 5 4 2" xfId="24341"/>
    <cellStyle name="Separador de milhares 12 3 3 5 4 2 2" xfId="55636"/>
    <cellStyle name="Separador de milhares 12 3 3 5 4 3" xfId="39166"/>
    <cellStyle name="Separador de milhares 12 3 3 5 5" xfId="17753"/>
    <cellStyle name="Separador de milhares 12 3 3 5 5 2" xfId="49048"/>
    <cellStyle name="Separador de milhares 12 3 3 5 6" xfId="11165"/>
    <cellStyle name="Separador de milhares 12 3 3 5 6 2" xfId="42460"/>
    <cellStyle name="Separador de milhares 12 3 3 5 7" xfId="27636"/>
    <cellStyle name="Separador de milhares 12 3 3 5 7 2" xfId="32578"/>
    <cellStyle name="Separador de milhares 12 3 3 5 8" xfId="29283"/>
    <cellStyle name="Separador de milhares 12 3 3 6" xfId="2924"/>
    <cellStyle name="Separador de milhares 12 3 3 6 2" xfId="6218"/>
    <cellStyle name="Separador de milhares 12 3 3 6 2 2" xfId="22688"/>
    <cellStyle name="Separador de milhares 12 3 3 6 2 2 2" xfId="53983"/>
    <cellStyle name="Separador de milhares 12 3 3 6 2 3" xfId="16100"/>
    <cellStyle name="Separador de milhares 12 3 3 6 2 3 2" xfId="47395"/>
    <cellStyle name="Separador de milhares 12 3 3 6 2 4" xfId="37513"/>
    <cellStyle name="Separador de milhares 12 3 3 6 3" xfId="9512"/>
    <cellStyle name="Separador de milhares 12 3 3 6 3 2" xfId="25982"/>
    <cellStyle name="Separador de milhares 12 3 3 6 3 2 2" xfId="57277"/>
    <cellStyle name="Separador de milhares 12 3 3 6 3 3" xfId="40807"/>
    <cellStyle name="Separador de milhares 12 3 3 6 4" xfId="19394"/>
    <cellStyle name="Separador de milhares 12 3 3 6 4 2" xfId="50689"/>
    <cellStyle name="Separador de milhares 12 3 3 6 5" xfId="12806"/>
    <cellStyle name="Separador de milhares 12 3 3 6 5 2" xfId="44101"/>
    <cellStyle name="Separador de milhares 12 3 3 6 6" xfId="34219"/>
    <cellStyle name="Separador de milhares 12 3 3 6 7" xfId="30924"/>
    <cellStyle name="Separador de milhares 12 3 3 7" xfId="4571"/>
    <cellStyle name="Separador de milhares 12 3 3 7 2" xfId="21041"/>
    <cellStyle name="Separador de milhares 12 3 3 7 2 2" xfId="52336"/>
    <cellStyle name="Separador de milhares 12 3 3 7 3" xfId="14453"/>
    <cellStyle name="Separador de milhares 12 3 3 7 3 2" xfId="45748"/>
    <cellStyle name="Separador de milhares 12 3 3 7 4" xfId="35866"/>
    <cellStyle name="Separador de milhares 12 3 3 8" xfId="7865"/>
    <cellStyle name="Separador de milhares 12 3 3 8 2" xfId="24335"/>
    <cellStyle name="Separador de milhares 12 3 3 8 2 2" xfId="55630"/>
    <cellStyle name="Separador de milhares 12 3 3 8 3" xfId="39160"/>
    <cellStyle name="Separador de milhares 12 3 3 9" xfId="17747"/>
    <cellStyle name="Separador de milhares 12 3 3 9 2" xfId="49042"/>
    <cellStyle name="Separador de milhares 12 3 4" xfId="1247"/>
    <cellStyle name="Separador de milhares 12 3 4 10" xfId="29284"/>
    <cellStyle name="Separador de milhares 12 3 4 2" xfId="1248"/>
    <cellStyle name="Separador de milhares 12 3 4 2 2" xfId="2932"/>
    <cellStyle name="Separador de milhares 12 3 4 2 2 2" xfId="6226"/>
    <cellStyle name="Separador de milhares 12 3 4 2 2 2 2" xfId="22696"/>
    <cellStyle name="Separador de milhares 12 3 4 2 2 2 2 2" xfId="53991"/>
    <cellStyle name="Separador de milhares 12 3 4 2 2 2 3" xfId="16108"/>
    <cellStyle name="Separador de milhares 12 3 4 2 2 2 3 2" xfId="47403"/>
    <cellStyle name="Separador de milhares 12 3 4 2 2 2 4" xfId="37521"/>
    <cellStyle name="Separador de milhares 12 3 4 2 2 3" xfId="9520"/>
    <cellStyle name="Separador de milhares 12 3 4 2 2 3 2" xfId="25990"/>
    <cellStyle name="Separador de milhares 12 3 4 2 2 3 2 2" xfId="57285"/>
    <cellStyle name="Separador de milhares 12 3 4 2 2 3 3" xfId="40815"/>
    <cellStyle name="Separador de milhares 12 3 4 2 2 4" xfId="19402"/>
    <cellStyle name="Separador de milhares 12 3 4 2 2 4 2" xfId="50697"/>
    <cellStyle name="Separador de milhares 12 3 4 2 2 5" xfId="12814"/>
    <cellStyle name="Separador de milhares 12 3 4 2 2 5 2" xfId="44109"/>
    <cellStyle name="Separador de milhares 12 3 4 2 2 6" xfId="34227"/>
    <cellStyle name="Separador de milhares 12 3 4 2 2 7" xfId="30932"/>
    <cellStyle name="Separador de milhares 12 3 4 2 3" xfId="4579"/>
    <cellStyle name="Separador de milhares 12 3 4 2 3 2" xfId="21049"/>
    <cellStyle name="Separador de milhares 12 3 4 2 3 2 2" xfId="52344"/>
    <cellStyle name="Separador de milhares 12 3 4 2 3 3" xfId="14461"/>
    <cellStyle name="Separador de milhares 12 3 4 2 3 3 2" xfId="45756"/>
    <cellStyle name="Separador de milhares 12 3 4 2 3 4" xfId="35874"/>
    <cellStyle name="Separador de milhares 12 3 4 2 4" xfId="7873"/>
    <cellStyle name="Separador de milhares 12 3 4 2 4 2" xfId="24343"/>
    <cellStyle name="Separador de milhares 12 3 4 2 4 2 2" xfId="55638"/>
    <cellStyle name="Separador de milhares 12 3 4 2 4 3" xfId="39168"/>
    <cellStyle name="Separador de milhares 12 3 4 2 5" xfId="17755"/>
    <cellStyle name="Separador de milhares 12 3 4 2 5 2" xfId="49050"/>
    <cellStyle name="Separador de milhares 12 3 4 2 6" xfId="11167"/>
    <cellStyle name="Separador de milhares 12 3 4 2 6 2" xfId="42462"/>
    <cellStyle name="Separador de milhares 12 3 4 2 7" xfId="27638"/>
    <cellStyle name="Separador de milhares 12 3 4 2 7 2" xfId="32580"/>
    <cellStyle name="Separador de milhares 12 3 4 2 8" xfId="29285"/>
    <cellStyle name="Separador de milhares 12 3 4 3" xfId="1249"/>
    <cellStyle name="Separador de milhares 12 3 4 3 2" xfId="2933"/>
    <cellStyle name="Separador de milhares 12 3 4 3 2 2" xfId="6227"/>
    <cellStyle name="Separador de milhares 12 3 4 3 2 2 2" xfId="22697"/>
    <cellStyle name="Separador de milhares 12 3 4 3 2 2 2 2" xfId="53992"/>
    <cellStyle name="Separador de milhares 12 3 4 3 2 2 3" xfId="16109"/>
    <cellStyle name="Separador de milhares 12 3 4 3 2 2 3 2" xfId="47404"/>
    <cellStyle name="Separador de milhares 12 3 4 3 2 2 4" xfId="37522"/>
    <cellStyle name="Separador de milhares 12 3 4 3 2 3" xfId="9521"/>
    <cellStyle name="Separador de milhares 12 3 4 3 2 3 2" xfId="25991"/>
    <cellStyle name="Separador de milhares 12 3 4 3 2 3 2 2" xfId="57286"/>
    <cellStyle name="Separador de milhares 12 3 4 3 2 3 3" xfId="40816"/>
    <cellStyle name="Separador de milhares 12 3 4 3 2 4" xfId="19403"/>
    <cellStyle name="Separador de milhares 12 3 4 3 2 4 2" xfId="50698"/>
    <cellStyle name="Separador de milhares 12 3 4 3 2 5" xfId="12815"/>
    <cellStyle name="Separador de milhares 12 3 4 3 2 5 2" xfId="44110"/>
    <cellStyle name="Separador de milhares 12 3 4 3 2 6" xfId="34228"/>
    <cellStyle name="Separador de milhares 12 3 4 3 2 7" xfId="30933"/>
    <cellStyle name="Separador de milhares 12 3 4 3 3" xfId="4580"/>
    <cellStyle name="Separador de milhares 12 3 4 3 3 2" xfId="21050"/>
    <cellStyle name="Separador de milhares 12 3 4 3 3 2 2" xfId="52345"/>
    <cellStyle name="Separador de milhares 12 3 4 3 3 3" xfId="14462"/>
    <cellStyle name="Separador de milhares 12 3 4 3 3 3 2" xfId="45757"/>
    <cellStyle name="Separador de milhares 12 3 4 3 3 4" xfId="35875"/>
    <cellStyle name="Separador de milhares 12 3 4 3 4" xfId="7874"/>
    <cellStyle name="Separador de milhares 12 3 4 3 4 2" xfId="24344"/>
    <cellStyle name="Separador de milhares 12 3 4 3 4 2 2" xfId="55639"/>
    <cellStyle name="Separador de milhares 12 3 4 3 4 3" xfId="39169"/>
    <cellStyle name="Separador de milhares 12 3 4 3 5" xfId="17756"/>
    <cellStyle name="Separador de milhares 12 3 4 3 5 2" xfId="49051"/>
    <cellStyle name="Separador de milhares 12 3 4 3 6" xfId="11168"/>
    <cellStyle name="Separador de milhares 12 3 4 3 6 2" xfId="42463"/>
    <cellStyle name="Separador de milhares 12 3 4 3 7" xfId="27639"/>
    <cellStyle name="Separador de milhares 12 3 4 3 7 2" xfId="32581"/>
    <cellStyle name="Separador de milhares 12 3 4 3 8" xfId="29286"/>
    <cellStyle name="Separador de milhares 12 3 4 4" xfId="2931"/>
    <cellStyle name="Separador de milhares 12 3 4 4 2" xfId="6225"/>
    <cellStyle name="Separador de milhares 12 3 4 4 2 2" xfId="22695"/>
    <cellStyle name="Separador de milhares 12 3 4 4 2 2 2" xfId="53990"/>
    <cellStyle name="Separador de milhares 12 3 4 4 2 3" xfId="16107"/>
    <cellStyle name="Separador de milhares 12 3 4 4 2 3 2" xfId="47402"/>
    <cellStyle name="Separador de milhares 12 3 4 4 2 4" xfId="37520"/>
    <cellStyle name="Separador de milhares 12 3 4 4 3" xfId="9519"/>
    <cellStyle name="Separador de milhares 12 3 4 4 3 2" xfId="25989"/>
    <cellStyle name="Separador de milhares 12 3 4 4 3 2 2" xfId="57284"/>
    <cellStyle name="Separador de milhares 12 3 4 4 3 3" xfId="40814"/>
    <cellStyle name="Separador de milhares 12 3 4 4 4" xfId="19401"/>
    <cellStyle name="Separador de milhares 12 3 4 4 4 2" xfId="50696"/>
    <cellStyle name="Separador de milhares 12 3 4 4 5" xfId="12813"/>
    <cellStyle name="Separador de milhares 12 3 4 4 5 2" xfId="44108"/>
    <cellStyle name="Separador de milhares 12 3 4 4 6" xfId="34226"/>
    <cellStyle name="Separador de milhares 12 3 4 4 7" xfId="30931"/>
    <cellStyle name="Separador de milhares 12 3 4 5" xfId="4578"/>
    <cellStyle name="Separador de milhares 12 3 4 5 2" xfId="21048"/>
    <cellStyle name="Separador de milhares 12 3 4 5 2 2" xfId="52343"/>
    <cellStyle name="Separador de milhares 12 3 4 5 3" xfId="14460"/>
    <cellStyle name="Separador de milhares 12 3 4 5 3 2" xfId="45755"/>
    <cellStyle name="Separador de milhares 12 3 4 5 4" xfId="35873"/>
    <cellStyle name="Separador de milhares 12 3 4 6" xfId="7872"/>
    <cellStyle name="Separador de milhares 12 3 4 6 2" xfId="24342"/>
    <cellStyle name="Separador de milhares 12 3 4 6 2 2" xfId="55637"/>
    <cellStyle name="Separador de milhares 12 3 4 6 3" xfId="39167"/>
    <cellStyle name="Separador de milhares 12 3 4 7" xfId="17754"/>
    <cellStyle name="Separador de milhares 12 3 4 7 2" xfId="49049"/>
    <cellStyle name="Separador de milhares 12 3 4 8" xfId="11166"/>
    <cellStyle name="Separador de milhares 12 3 4 8 2" xfId="42461"/>
    <cellStyle name="Separador de milhares 12 3 4 9" xfId="27637"/>
    <cellStyle name="Separador de milhares 12 3 4 9 2" xfId="32579"/>
    <cellStyle name="Separador de milhares 12 3 5" xfId="1250"/>
    <cellStyle name="Separador de milhares 12 3 5 2" xfId="1251"/>
    <cellStyle name="Separador de milhares 12 3 5 2 2" xfId="2935"/>
    <cellStyle name="Separador de milhares 12 3 5 2 2 2" xfId="6229"/>
    <cellStyle name="Separador de milhares 12 3 5 2 2 2 2" xfId="22699"/>
    <cellStyle name="Separador de milhares 12 3 5 2 2 2 2 2" xfId="53994"/>
    <cellStyle name="Separador de milhares 12 3 5 2 2 2 3" xfId="16111"/>
    <cellStyle name="Separador de milhares 12 3 5 2 2 2 3 2" xfId="47406"/>
    <cellStyle name="Separador de milhares 12 3 5 2 2 2 4" xfId="37524"/>
    <cellStyle name="Separador de milhares 12 3 5 2 2 3" xfId="9523"/>
    <cellStyle name="Separador de milhares 12 3 5 2 2 3 2" xfId="25993"/>
    <cellStyle name="Separador de milhares 12 3 5 2 2 3 2 2" xfId="57288"/>
    <cellStyle name="Separador de milhares 12 3 5 2 2 3 3" xfId="40818"/>
    <cellStyle name="Separador de milhares 12 3 5 2 2 4" xfId="19405"/>
    <cellStyle name="Separador de milhares 12 3 5 2 2 4 2" xfId="50700"/>
    <cellStyle name="Separador de milhares 12 3 5 2 2 5" xfId="12817"/>
    <cellStyle name="Separador de milhares 12 3 5 2 2 5 2" xfId="44112"/>
    <cellStyle name="Separador de milhares 12 3 5 2 2 6" xfId="34230"/>
    <cellStyle name="Separador de milhares 12 3 5 2 2 7" xfId="30935"/>
    <cellStyle name="Separador de milhares 12 3 5 2 3" xfId="4582"/>
    <cellStyle name="Separador de milhares 12 3 5 2 3 2" xfId="21052"/>
    <cellStyle name="Separador de milhares 12 3 5 2 3 2 2" xfId="52347"/>
    <cellStyle name="Separador de milhares 12 3 5 2 3 3" xfId="14464"/>
    <cellStyle name="Separador de milhares 12 3 5 2 3 3 2" xfId="45759"/>
    <cellStyle name="Separador de milhares 12 3 5 2 3 4" xfId="35877"/>
    <cellStyle name="Separador de milhares 12 3 5 2 4" xfId="7876"/>
    <cellStyle name="Separador de milhares 12 3 5 2 4 2" xfId="24346"/>
    <cellStyle name="Separador de milhares 12 3 5 2 4 2 2" xfId="55641"/>
    <cellStyle name="Separador de milhares 12 3 5 2 4 3" xfId="39171"/>
    <cellStyle name="Separador de milhares 12 3 5 2 5" xfId="17758"/>
    <cellStyle name="Separador de milhares 12 3 5 2 5 2" xfId="49053"/>
    <cellStyle name="Separador de milhares 12 3 5 2 6" xfId="11170"/>
    <cellStyle name="Separador de milhares 12 3 5 2 6 2" xfId="42465"/>
    <cellStyle name="Separador de milhares 12 3 5 2 7" xfId="27641"/>
    <cellStyle name="Separador de milhares 12 3 5 2 7 2" xfId="32583"/>
    <cellStyle name="Separador de milhares 12 3 5 2 8" xfId="29288"/>
    <cellStyle name="Separador de milhares 12 3 5 3" xfId="2934"/>
    <cellStyle name="Separador de milhares 12 3 5 3 2" xfId="6228"/>
    <cellStyle name="Separador de milhares 12 3 5 3 2 2" xfId="22698"/>
    <cellStyle name="Separador de milhares 12 3 5 3 2 2 2" xfId="53993"/>
    <cellStyle name="Separador de milhares 12 3 5 3 2 3" xfId="16110"/>
    <cellStyle name="Separador de milhares 12 3 5 3 2 3 2" xfId="47405"/>
    <cellStyle name="Separador de milhares 12 3 5 3 2 4" xfId="37523"/>
    <cellStyle name="Separador de milhares 12 3 5 3 3" xfId="9522"/>
    <cellStyle name="Separador de milhares 12 3 5 3 3 2" xfId="25992"/>
    <cellStyle name="Separador de milhares 12 3 5 3 3 2 2" xfId="57287"/>
    <cellStyle name="Separador de milhares 12 3 5 3 3 3" xfId="40817"/>
    <cellStyle name="Separador de milhares 12 3 5 3 4" xfId="19404"/>
    <cellStyle name="Separador de milhares 12 3 5 3 4 2" xfId="50699"/>
    <cellStyle name="Separador de milhares 12 3 5 3 5" xfId="12816"/>
    <cellStyle name="Separador de milhares 12 3 5 3 5 2" xfId="44111"/>
    <cellStyle name="Separador de milhares 12 3 5 3 6" xfId="34229"/>
    <cellStyle name="Separador de milhares 12 3 5 3 7" xfId="30934"/>
    <cellStyle name="Separador de milhares 12 3 5 4" xfId="4581"/>
    <cellStyle name="Separador de milhares 12 3 5 4 2" xfId="21051"/>
    <cellStyle name="Separador de milhares 12 3 5 4 2 2" xfId="52346"/>
    <cellStyle name="Separador de milhares 12 3 5 4 3" xfId="14463"/>
    <cellStyle name="Separador de milhares 12 3 5 4 3 2" xfId="45758"/>
    <cellStyle name="Separador de milhares 12 3 5 4 4" xfId="35876"/>
    <cellStyle name="Separador de milhares 12 3 5 5" xfId="7875"/>
    <cellStyle name="Separador de milhares 12 3 5 5 2" xfId="24345"/>
    <cellStyle name="Separador de milhares 12 3 5 5 2 2" xfId="55640"/>
    <cellStyle name="Separador de milhares 12 3 5 5 3" xfId="39170"/>
    <cellStyle name="Separador de milhares 12 3 5 6" xfId="17757"/>
    <cellStyle name="Separador de milhares 12 3 5 6 2" xfId="49052"/>
    <cellStyle name="Separador de milhares 12 3 5 7" xfId="11169"/>
    <cellStyle name="Separador de milhares 12 3 5 7 2" xfId="42464"/>
    <cellStyle name="Separador de milhares 12 3 5 8" xfId="27640"/>
    <cellStyle name="Separador de milhares 12 3 5 8 2" xfId="32582"/>
    <cellStyle name="Separador de milhares 12 3 5 9" xfId="29287"/>
    <cellStyle name="Separador de milhares 12 3 6" xfId="1252"/>
    <cellStyle name="Separador de milhares 12 3 6 2" xfId="2936"/>
    <cellStyle name="Separador de milhares 12 3 6 2 2" xfId="6230"/>
    <cellStyle name="Separador de milhares 12 3 6 2 2 2" xfId="22700"/>
    <cellStyle name="Separador de milhares 12 3 6 2 2 2 2" xfId="53995"/>
    <cellStyle name="Separador de milhares 12 3 6 2 2 3" xfId="16112"/>
    <cellStyle name="Separador de milhares 12 3 6 2 2 3 2" xfId="47407"/>
    <cellStyle name="Separador de milhares 12 3 6 2 2 4" xfId="37525"/>
    <cellStyle name="Separador de milhares 12 3 6 2 3" xfId="9524"/>
    <cellStyle name="Separador de milhares 12 3 6 2 3 2" xfId="25994"/>
    <cellStyle name="Separador de milhares 12 3 6 2 3 2 2" xfId="57289"/>
    <cellStyle name="Separador de milhares 12 3 6 2 3 3" xfId="40819"/>
    <cellStyle name="Separador de milhares 12 3 6 2 4" xfId="19406"/>
    <cellStyle name="Separador de milhares 12 3 6 2 4 2" xfId="50701"/>
    <cellStyle name="Separador de milhares 12 3 6 2 5" xfId="12818"/>
    <cellStyle name="Separador de milhares 12 3 6 2 5 2" xfId="44113"/>
    <cellStyle name="Separador de milhares 12 3 6 2 6" xfId="34231"/>
    <cellStyle name="Separador de milhares 12 3 6 2 7" xfId="30936"/>
    <cellStyle name="Separador de milhares 12 3 6 3" xfId="4583"/>
    <cellStyle name="Separador de milhares 12 3 6 3 2" xfId="21053"/>
    <cellStyle name="Separador de milhares 12 3 6 3 2 2" xfId="52348"/>
    <cellStyle name="Separador de milhares 12 3 6 3 3" xfId="14465"/>
    <cellStyle name="Separador de milhares 12 3 6 3 3 2" xfId="45760"/>
    <cellStyle name="Separador de milhares 12 3 6 3 4" xfId="35878"/>
    <cellStyle name="Separador de milhares 12 3 6 4" xfId="7877"/>
    <cellStyle name="Separador de milhares 12 3 6 4 2" xfId="24347"/>
    <cellStyle name="Separador de milhares 12 3 6 4 2 2" xfId="55642"/>
    <cellStyle name="Separador de milhares 12 3 6 4 3" xfId="39172"/>
    <cellStyle name="Separador de milhares 12 3 6 5" xfId="17759"/>
    <cellStyle name="Separador de milhares 12 3 6 5 2" xfId="49054"/>
    <cellStyle name="Separador de milhares 12 3 6 6" xfId="11171"/>
    <cellStyle name="Separador de milhares 12 3 6 6 2" xfId="42466"/>
    <cellStyle name="Separador de milhares 12 3 6 7" xfId="27642"/>
    <cellStyle name="Separador de milhares 12 3 6 7 2" xfId="32584"/>
    <cellStyle name="Separador de milhares 12 3 6 8" xfId="29289"/>
    <cellStyle name="Separador de milhares 12 3 7" xfId="2881"/>
    <cellStyle name="Separador de milhares 12 3 7 2" xfId="6175"/>
    <cellStyle name="Separador de milhares 12 3 7 2 2" xfId="22645"/>
    <cellStyle name="Separador de milhares 12 3 7 2 2 2" xfId="53940"/>
    <cellStyle name="Separador de milhares 12 3 7 2 3" xfId="16057"/>
    <cellStyle name="Separador de milhares 12 3 7 2 3 2" xfId="47352"/>
    <cellStyle name="Separador de milhares 12 3 7 2 4" xfId="37470"/>
    <cellStyle name="Separador de milhares 12 3 7 3" xfId="9469"/>
    <cellStyle name="Separador de milhares 12 3 7 3 2" xfId="25939"/>
    <cellStyle name="Separador de milhares 12 3 7 3 2 2" xfId="57234"/>
    <cellStyle name="Separador de milhares 12 3 7 3 3" xfId="40764"/>
    <cellStyle name="Separador de milhares 12 3 7 4" xfId="19351"/>
    <cellStyle name="Separador de milhares 12 3 7 4 2" xfId="50646"/>
    <cellStyle name="Separador de milhares 12 3 7 5" xfId="12763"/>
    <cellStyle name="Separador de milhares 12 3 7 5 2" xfId="44058"/>
    <cellStyle name="Separador de milhares 12 3 7 6" xfId="34176"/>
    <cellStyle name="Separador de milhares 12 3 7 7" xfId="30881"/>
    <cellStyle name="Separador de milhares 12 3 8" xfId="4528"/>
    <cellStyle name="Separador de milhares 12 3 8 2" xfId="20998"/>
    <cellStyle name="Separador de milhares 12 3 8 2 2" xfId="52293"/>
    <cellStyle name="Separador de milhares 12 3 8 3" xfId="14410"/>
    <cellStyle name="Separador de milhares 12 3 8 3 2" xfId="45705"/>
    <cellStyle name="Separador de milhares 12 3 8 4" xfId="35823"/>
    <cellStyle name="Separador de milhares 12 3 9" xfId="7822"/>
    <cellStyle name="Separador de milhares 12 3 9 2" xfId="24292"/>
    <cellStyle name="Separador de milhares 12 3 9 2 2" xfId="55587"/>
    <cellStyle name="Separador de milhares 12 3 9 3" xfId="39117"/>
    <cellStyle name="Separador de milhares 12 4" xfId="1253"/>
    <cellStyle name="Separador de milhares 12 4 10" xfId="4584"/>
    <cellStyle name="Separador de milhares 12 4 10 2" xfId="21054"/>
    <cellStyle name="Separador de milhares 12 4 10 2 2" xfId="52349"/>
    <cellStyle name="Separador de milhares 12 4 10 3" xfId="14466"/>
    <cellStyle name="Separador de milhares 12 4 10 3 2" xfId="45761"/>
    <cellStyle name="Separador de milhares 12 4 10 4" xfId="35879"/>
    <cellStyle name="Separador de milhares 12 4 11" xfId="7878"/>
    <cellStyle name="Separador de milhares 12 4 11 2" xfId="24348"/>
    <cellStyle name="Separador de milhares 12 4 11 2 2" xfId="55643"/>
    <cellStyle name="Separador de milhares 12 4 11 3" xfId="39173"/>
    <cellStyle name="Separador de milhares 12 4 12" xfId="17760"/>
    <cellStyle name="Separador de milhares 12 4 12 2" xfId="49055"/>
    <cellStyle name="Separador de milhares 12 4 13" xfId="11172"/>
    <cellStyle name="Separador de milhares 12 4 13 2" xfId="42467"/>
    <cellStyle name="Separador de milhares 12 4 14" xfId="27643"/>
    <cellStyle name="Separador de milhares 12 4 14 2" xfId="32585"/>
    <cellStyle name="Separador de milhares 12 4 15" xfId="29290"/>
    <cellStyle name="Separador de milhares 12 4 2" xfId="1254"/>
    <cellStyle name="Separador de milhares 12 4 2 10" xfId="7879"/>
    <cellStyle name="Separador de milhares 12 4 2 10 2" xfId="24349"/>
    <cellStyle name="Separador de milhares 12 4 2 10 2 2" xfId="55644"/>
    <cellStyle name="Separador de milhares 12 4 2 10 3" xfId="39174"/>
    <cellStyle name="Separador de milhares 12 4 2 11" xfId="17761"/>
    <cellStyle name="Separador de milhares 12 4 2 11 2" xfId="49056"/>
    <cellStyle name="Separador de milhares 12 4 2 12" xfId="11173"/>
    <cellStyle name="Separador de milhares 12 4 2 12 2" xfId="42468"/>
    <cellStyle name="Separador de milhares 12 4 2 13" xfId="27644"/>
    <cellStyle name="Separador de milhares 12 4 2 13 2" xfId="32586"/>
    <cellStyle name="Separador de milhares 12 4 2 14" xfId="29291"/>
    <cellStyle name="Separador de milhares 12 4 2 2" xfId="1255"/>
    <cellStyle name="Separador de milhares 12 4 2 2 10" xfId="11174"/>
    <cellStyle name="Separador de milhares 12 4 2 2 10 2" xfId="42469"/>
    <cellStyle name="Separador de milhares 12 4 2 2 11" xfId="27645"/>
    <cellStyle name="Separador de milhares 12 4 2 2 11 2" xfId="32587"/>
    <cellStyle name="Separador de milhares 12 4 2 2 12" xfId="29292"/>
    <cellStyle name="Separador de milhares 12 4 2 2 2" xfId="1256"/>
    <cellStyle name="Separador de milhares 12 4 2 2 2 2" xfId="1257"/>
    <cellStyle name="Separador de milhares 12 4 2 2 2 2 2" xfId="2941"/>
    <cellStyle name="Separador de milhares 12 4 2 2 2 2 2 2" xfId="6235"/>
    <cellStyle name="Separador de milhares 12 4 2 2 2 2 2 2 2" xfId="22705"/>
    <cellStyle name="Separador de milhares 12 4 2 2 2 2 2 2 2 2" xfId="54000"/>
    <cellStyle name="Separador de milhares 12 4 2 2 2 2 2 2 3" xfId="16117"/>
    <cellStyle name="Separador de milhares 12 4 2 2 2 2 2 2 3 2" xfId="47412"/>
    <cellStyle name="Separador de milhares 12 4 2 2 2 2 2 2 4" xfId="37530"/>
    <cellStyle name="Separador de milhares 12 4 2 2 2 2 2 3" xfId="9529"/>
    <cellStyle name="Separador de milhares 12 4 2 2 2 2 2 3 2" xfId="25999"/>
    <cellStyle name="Separador de milhares 12 4 2 2 2 2 2 3 2 2" xfId="57294"/>
    <cellStyle name="Separador de milhares 12 4 2 2 2 2 2 3 3" xfId="40824"/>
    <cellStyle name="Separador de milhares 12 4 2 2 2 2 2 4" xfId="19411"/>
    <cellStyle name="Separador de milhares 12 4 2 2 2 2 2 4 2" xfId="50706"/>
    <cellStyle name="Separador de milhares 12 4 2 2 2 2 2 5" xfId="12823"/>
    <cellStyle name="Separador de milhares 12 4 2 2 2 2 2 5 2" xfId="44118"/>
    <cellStyle name="Separador de milhares 12 4 2 2 2 2 2 6" xfId="34236"/>
    <cellStyle name="Separador de milhares 12 4 2 2 2 2 2 7" xfId="30941"/>
    <cellStyle name="Separador de milhares 12 4 2 2 2 2 3" xfId="4588"/>
    <cellStyle name="Separador de milhares 12 4 2 2 2 2 3 2" xfId="21058"/>
    <cellStyle name="Separador de milhares 12 4 2 2 2 2 3 2 2" xfId="52353"/>
    <cellStyle name="Separador de milhares 12 4 2 2 2 2 3 3" xfId="14470"/>
    <cellStyle name="Separador de milhares 12 4 2 2 2 2 3 3 2" xfId="45765"/>
    <cellStyle name="Separador de milhares 12 4 2 2 2 2 3 4" xfId="35883"/>
    <cellStyle name="Separador de milhares 12 4 2 2 2 2 4" xfId="7882"/>
    <cellStyle name="Separador de milhares 12 4 2 2 2 2 4 2" xfId="24352"/>
    <cellStyle name="Separador de milhares 12 4 2 2 2 2 4 2 2" xfId="55647"/>
    <cellStyle name="Separador de milhares 12 4 2 2 2 2 4 3" xfId="39177"/>
    <cellStyle name="Separador de milhares 12 4 2 2 2 2 5" xfId="17764"/>
    <cellStyle name="Separador de milhares 12 4 2 2 2 2 5 2" xfId="49059"/>
    <cellStyle name="Separador de milhares 12 4 2 2 2 2 6" xfId="11176"/>
    <cellStyle name="Separador de milhares 12 4 2 2 2 2 6 2" xfId="42471"/>
    <cellStyle name="Separador de milhares 12 4 2 2 2 2 7" xfId="27647"/>
    <cellStyle name="Separador de milhares 12 4 2 2 2 2 7 2" xfId="32589"/>
    <cellStyle name="Separador de milhares 12 4 2 2 2 2 8" xfId="29294"/>
    <cellStyle name="Separador de milhares 12 4 2 2 2 3" xfId="2940"/>
    <cellStyle name="Separador de milhares 12 4 2 2 2 3 2" xfId="6234"/>
    <cellStyle name="Separador de milhares 12 4 2 2 2 3 2 2" xfId="22704"/>
    <cellStyle name="Separador de milhares 12 4 2 2 2 3 2 2 2" xfId="53999"/>
    <cellStyle name="Separador de milhares 12 4 2 2 2 3 2 3" xfId="16116"/>
    <cellStyle name="Separador de milhares 12 4 2 2 2 3 2 3 2" xfId="47411"/>
    <cellStyle name="Separador de milhares 12 4 2 2 2 3 2 4" xfId="37529"/>
    <cellStyle name="Separador de milhares 12 4 2 2 2 3 3" xfId="9528"/>
    <cellStyle name="Separador de milhares 12 4 2 2 2 3 3 2" xfId="25998"/>
    <cellStyle name="Separador de milhares 12 4 2 2 2 3 3 2 2" xfId="57293"/>
    <cellStyle name="Separador de milhares 12 4 2 2 2 3 3 3" xfId="40823"/>
    <cellStyle name="Separador de milhares 12 4 2 2 2 3 4" xfId="19410"/>
    <cellStyle name="Separador de milhares 12 4 2 2 2 3 4 2" xfId="50705"/>
    <cellStyle name="Separador de milhares 12 4 2 2 2 3 5" xfId="12822"/>
    <cellStyle name="Separador de milhares 12 4 2 2 2 3 5 2" xfId="44117"/>
    <cellStyle name="Separador de milhares 12 4 2 2 2 3 6" xfId="34235"/>
    <cellStyle name="Separador de milhares 12 4 2 2 2 3 7" xfId="30940"/>
    <cellStyle name="Separador de milhares 12 4 2 2 2 4" xfId="4587"/>
    <cellStyle name="Separador de milhares 12 4 2 2 2 4 2" xfId="21057"/>
    <cellStyle name="Separador de milhares 12 4 2 2 2 4 2 2" xfId="52352"/>
    <cellStyle name="Separador de milhares 12 4 2 2 2 4 3" xfId="14469"/>
    <cellStyle name="Separador de milhares 12 4 2 2 2 4 3 2" xfId="45764"/>
    <cellStyle name="Separador de milhares 12 4 2 2 2 4 4" xfId="35882"/>
    <cellStyle name="Separador de milhares 12 4 2 2 2 5" xfId="7881"/>
    <cellStyle name="Separador de milhares 12 4 2 2 2 5 2" xfId="24351"/>
    <cellStyle name="Separador de milhares 12 4 2 2 2 5 2 2" xfId="55646"/>
    <cellStyle name="Separador de milhares 12 4 2 2 2 5 3" xfId="39176"/>
    <cellStyle name="Separador de milhares 12 4 2 2 2 6" xfId="17763"/>
    <cellStyle name="Separador de milhares 12 4 2 2 2 6 2" xfId="49058"/>
    <cellStyle name="Separador de milhares 12 4 2 2 2 7" xfId="11175"/>
    <cellStyle name="Separador de milhares 12 4 2 2 2 7 2" xfId="42470"/>
    <cellStyle name="Separador de milhares 12 4 2 2 2 8" xfId="27646"/>
    <cellStyle name="Separador de milhares 12 4 2 2 2 8 2" xfId="32588"/>
    <cellStyle name="Separador de milhares 12 4 2 2 2 9" xfId="29293"/>
    <cellStyle name="Separador de milhares 12 4 2 2 3" xfId="1258"/>
    <cellStyle name="Separador de milhares 12 4 2 2 3 2" xfId="1259"/>
    <cellStyle name="Separador de milhares 12 4 2 2 3 2 2" xfId="2943"/>
    <cellStyle name="Separador de milhares 12 4 2 2 3 2 2 2" xfId="6237"/>
    <cellStyle name="Separador de milhares 12 4 2 2 3 2 2 2 2" xfId="22707"/>
    <cellStyle name="Separador de milhares 12 4 2 2 3 2 2 2 2 2" xfId="54002"/>
    <cellStyle name="Separador de milhares 12 4 2 2 3 2 2 2 3" xfId="16119"/>
    <cellStyle name="Separador de milhares 12 4 2 2 3 2 2 2 3 2" xfId="47414"/>
    <cellStyle name="Separador de milhares 12 4 2 2 3 2 2 2 4" xfId="37532"/>
    <cellStyle name="Separador de milhares 12 4 2 2 3 2 2 3" xfId="9531"/>
    <cellStyle name="Separador de milhares 12 4 2 2 3 2 2 3 2" xfId="26001"/>
    <cellStyle name="Separador de milhares 12 4 2 2 3 2 2 3 2 2" xfId="57296"/>
    <cellStyle name="Separador de milhares 12 4 2 2 3 2 2 3 3" xfId="40826"/>
    <cellStyle name="Separador de milhares 12 4 2 2 3 2 2 4" xfId="19413"/>
    <cellStyle name="Separador de milhares 12 4 2 2 3 2 2 4 2" xfId="50708"/>
    <cellStyle name="Separador de milhares 12 4 2 2 3 2 2 5" xfId="12825"/>
    <cellStyle name="Separador de milhares 12 4 2 2 3 2 2 5 2" xfId="44120"/>
    <cellStyle name="Separador de milhares 12 4 2 2 3 2 2 6" xfId="34238"/>
    <cellStyle name="Separador de milhares 12 4 2 2 3 2 2 7" xfId="30943"/>
    <cellStyle name="Separador de milhares 12 4 2 2 3 2 3" xfId="4590"/>
    <cellStyle name="Separador de milhares 12 4 2 2 3 2 3 2" xfId="21060"/>
    <cellStyle name="Separador de milhares 12 4 2 2 3 2 3 2 2" xfId="52355"/>
    <cellStyle name="Separador de milhares 12 4 2 2 3 2 3 3" xfId="14472"/>
    <cellStyle name="Separador de milhares 12 4 2 2 3 2 3 3 2" xfId="45767"/>
    <cellStyle name="Separador de milhares 12 4 2 2 3 2 3 4" xfId="35885"/>
    <cellStyle name="Separador de milhares 12 4 2 2 3 2 4" xfId="7884"/>
    <cellStyle name="Separador de milhares 12 4 2 2 3 2 4 2" xfId="24354"/>
    <cellStyle name="Separador de milhares 12 4 2 2 3 2 4 2 2" xfId="55649"/>
    <cellStyle name="Separador de milhares 12 4 2 2 3 2 4 3" xfId="39179"/>
    <cellStyle name="Separador de milhares 12 4 2 2 3 2 5" xfId="17766"/>
    <cellStyle name="Separador de milhares 12 4 2 2 3 2 5 2" xfId="49061"/>
    <cellStyle name="Separador de milhares 12 4 2 2 3 2 6" xfId="11178"/>
    <cellStyle name="Separador de milhares 12 4 2 2 3 2 6 2" xfId="42473"/>
    <cellStyle name="Separador de milhares 12 4 2 2 3 2 7" xfId="27649"/>
    <cellStyle name="Separador de milhares 12 4 2 2 3 2 7 2" xfId="32591"/>
    <cellStyle name="Separador de milhares 12 4 2 2 3 2 8" xfId="29296"/>
    <cellStyle name="Separador de milhares 12 4 2 2 3 3" xfId="2942"/>
    <cellStyle name="Separador de milhares 12 4 2 2 3 3 2" xfId="6236"/>
    <cellStyle name="Separador de milhares 12 4 2 2 3 3 2 2" xfId="22706"/>
    <cellStyle name="Separador de milhares 12 4 2 2 3 3 2 2 2" xfId="54001"/>
    <cellStyle name="Separador de milhares 12 4 2 2 3 3 2 3" xfId="16118"/>
    <cellStyle name="Separador de milhares 12 4 2 2 3 3 2 3 2" xfId="47413"/>
    <cellStyle name="Separador de milhares 12 4 2 2 3 3 2 4" xfId="37531"/>
    <cellStyle name="Separador de milhares 12 4 2 2 3 3 3" xfId="9530"/>
    <cellStyle name="Separador de milhares 12 4 2 2 3 3 3 2" xfId="26000"/>
    <cellStyle name="Separador de milhares 12 4 2 2 3 3 3 2 2" xfId="57295"/>
    <cellStyle name="Separador de milhares 12 4 2 2 3 3 3 3" xfId="40825"/>
    <cellStyle name="Separador de milhares 12 4 2 2 3 3 4" xfId="19412"/>
    <cellStyle name="Separador de milhares 12 4 2 2 3 3 4 2" xfId="50707"/>
    <cellStyle name="Separador de milhares 12 4 2 2 3 3 5" xfId="12824"/>
    <cellStyle name="Separador de milhares 12 4 2 2 3 3 5 2" xfId="44119"/>
    <cellStyle name="Separador de milhares 12 4 2 2 3 3 6" xfId="34237"/>
    <cellStyle name="Separador de milhares 12 4 2 2 3 3 7" xfId="30942"/>
    <cellStyle name="Separador de milhares 12 4 2 2 3 4" xfId="4589"/>
    <cellStyle name="Separador de milhares 12 4 2 2 3 4 2" xfId="21059"/>
    <cellStyle name="Separador de milhares 12 4 2 2 3 4 2 2" xfId="52354"/>
    <cellStyle name="Separador de milhares 12 4 2 2 3 4 3" xfId="14471"/>
    <cellStyle name="Separador de milhares 12 4 2 2 3 4 3 2" xfId="45766"/>
    <cellStyle name="Separador de milhares 12 4 2 2 3 4 4" xfId="35884"/>
    <cellStyle name="Separador de milhares 12 4 2 2 3 5" xfId="7883"/>
    <cellStyle name="Separador de milhares 12 4 2 2 3 5 2" xfId="24353"/>
    <cellStyle name="Separador de milhares 12 4 2 2 3 5 2 2" xfId="55648"/>
    <cellStyle name="Separador de milhares 12 4 2 2 3 5 3" xfId="39178"/>
    <cellStyle name="Separador de milhares 12 4 2 2 3 6" xfId="17765"/>
    <cellStyle name="Separador de milhares 12 4 2 2 3 6 2" xfId="49060"/>
    <cellStyle name="Separador de milhares 12 4 2 2 3 7" xfId="11177"/>
    <cellStyle name="Separador de milhares 12 4 2 2 3 7 2" xfId="42472"/>
    <cellStyle name="Separador de milhares 12 4 2 2 3 8" xfId="27648"/>
    <cellStyle name="Separador de milhares 12 4 2 2 3 8 2" xfId="32590"/>
    <cellStyle name="Separador de milhares 12 4 2 2 3 9" xfId="29295"/>
    <cellStyle name="Separador de milhares 12 4 2 2 4" xfId="1260"/>
    <cellStyle name="Separador de milhares 12 4 2 2 4 2" xfId="2944"/>
    <cellStyle name="Separador de milhares 12 4 2 2 4 2 2" xfId="6238"/>
    <cellStyle name="Separador de milhares 12 4 2 2 4 2 2 2" xfId="22708"/>
    <cellStyle name="Separador de milhares 12 4 2 2 4 2 2 2 2" xfId="54003"/>
    <cellStyle name="Separador de milhares 12 4 2 2 4 2 2 3" xfId="16120"/>
    <cellStyle name="Separador de milhares 12 4 2 2 4 2 2 3 2" xfId="47415"/>
    <cellStyle name="Separador de milhares 12 4 2 2 4 2 2 4" xfId="37533"/>
    <cellStyle name="Separador de milhares 12 4 2 2 4 2 3" xfId="9532"/>
    <cellStyle name="Separador de milhares 12 4 2 2 4 2 3 2" xfId="26002"/>
    <cellStyle name="Separador de milhares 12 4 2 2 4 2 3 2 2" xfId="57297"/>
    <cellStyle name="Separador de milhares 12 4 2 2 4 2 3 3" xfId="40827"/>
    <cellStyle name="Separador de milhares 12 4 2 2 4 2 4" xfId="19414"/>
    <cellStyle name="Separador de milhares 12 4 2 2 4 2 4 2" xfId="50709"/>
    <cellStyle name="Separador de milhares 12 4 2 2 4 2 5" xfId="12826"/>
    <cellStyle name="Separador de milhares 12 4 2 2 4 2 5 2" xfId="44121"/>
    <cellStyle name="Separador de milhares 12 4 2 2 4 2 6" xfId="34239"/>
    <cellStyle name="Separador de milhares 12 4 2 2 4 2 7" xfId="30944"/>
    <cellStyle name="Separador de milhares 12 4 2 2 4 3" xfId="4591"/>
    <cellStyle name="Separador de milhares 12 4 2 2 4 3 2" xfId="21061"/>
    <cellStyle name="Separador de milhares 12 4 2 2 4 3 2 2" xfId="52356"/>
    <cellStyle name="Separador de milhares 12 4 2 2 4 3 3" xfId="14473"/>
    <cellStyle name="Separador de milhares 12 4 2 2 4 3 3 2" xfId="45768"/>
    <cellStyle name="Separador de milhares 12 4 2 2 4 3 4" xfId="35886"/>
    <cellStyle name="Separador de milhares 12 4 2 2 4 4" xfId="7885"/>
    <cellStyle name="Separador de milhares 12 4 2 2 4 4 2" xfId="24355"/>
    <cellStyle name="Separador de milhares 12 4 2 2 4 4 2 2" xfId="55650"/>
    <cellStyle name="Separador de milhares 12 4 2 2 4 4 3" xfId="39180"/>
    <cellStyle name="Separador de milhares 12 4 2 2 4 5" xfId="17767"/>
    <cellStyle name="Separador de milhares 12 4 2 2 4 5 2" xfId="49062"/>
    <cellStyle name="Separador de milhares 12 4 2 2 4 6" xfId="11179"/>
    <cellStyle name="Separador de milhares 12 4 2 2 4 6 2" xfId="42474"/>
    <cellStyle name="Separador de milhares 12 4 2 2 4 7" xfId="27650"/>
    <cellStyle name="Separador de milhares 12 4 2 2 4 7 2" xfId="32592"/>
    <cellStyle name="Separador de milhares 12 4 2 2 4 8" xfId="29297"/>
    <cellStyle name="Separador de milhares 12 4 2 2 5" xfId="1261"/>
    <cellStyle name="Separador de milhares 12 4 2 2 5 2" xfId="2945"/>
    <cellStyle name="Separador de milhares 12 4 2 2 5 2 2" xfId="6239"/>
    <cellStyle name="Separador de milhares 12 4 2 2 5 2 2 2" xfId="22709"/>
    <cellStyle name="Separador de milhares 12 4 2 2 5 2 2 2 2" xfId="54004"/>
    <cellStyle name="Separador de milhares 12 4 2 2 5 2 2 3" xfId="16121"/>
    <cellStyle name="Separador de milhares 12 4 2 2 5 2 2 3 2" xfId="47416"/>
    <cellStyle name="Separador de milhares 12 4 2 2 5 2 2 4" xfId="37534"/>
    <cellStyle name="Separador de milhares 12 4 2 2 5 2 3" xfId="9533"/>
    <cellStyle name="Separador de milhares 12 4 2 2 5 2 3 2" xfId="26003"/>
    <cellStyle name="Separador de milhares 12 4 2 2 5 2 3 2 2" xfId="57298"/>
    <cellStyle name="Separador de milhares 12 4 2 2 5 2 3 3" xfId="40828"/>
    <cellStyle name="Separador de milhares 12 4 2 2 5 2 4" xfId="19415"/>
    <cellStyle name="Separador de milhares 12 4 2 2 5 2 4 2" xfId="50710"/>
    <cellStyle name="Separador de milhares 12 4 2 2 5 2 5" xfId="12827"/>
    <cellStyle name="Separador de milhares 12 4 2 2 5 2 5 2" xfId="44122"/>
    <cellStyle name="Separador de milhares 12 4 2 2 5 2 6" xfId="34240"/>
    <cellStyle name="Separador de milhares 12 4 2 2 5 2 7" xfId="30945"/>
    <cellStyle name="Separador de milhares 12 4 2 2 5 3" xfId="4592"/>
    <cellStyle name="Separador de milhares 12 4 2 2 5 3 2" xfId="21062"/>
    <cellStyle name="Separador de milhares 12 4 2 2 5 3 2 2" xfId="52357"/>
    <cellStyle name="Separador de milhares 12 4 2 2 5 3 3" xfId="14474"/>
    <cellStyle name="Separador de milhares 12 4 2 2 5 3 3 2" xfId="45769"/>
    <cellStyle name="Separador de milhares 12 4 2 2 5 3 4" xfId="35887"/>
    <cellStyle name="Separador de milhares 12 4 2 2 5 4" xfId="7886"/>
    <cellStyle name="Separador de milhares 12 4 2 2 5 4 2" xfId="24356"/>
    <cellStyle name="Separador de milhares 12 4 2 2 5 4 2 2" xfId="55651"/>
    <cellStyle name="Separador de milhares 12 4 2 2 5 4 3" xfId="39181"/>
    <cellStyle name="Separador de milhares 12 4 2 2 5 5" xfId="17768"/>
    <cellStyle name="Separador de milhares 12 4 2 2 5 5 2" xfId="49063"/>
    <cellStyle name="Separador de milhares 12 4 2 2 5 6" xfId="11180"/>
    <cellStyle name="Separador de milhares 12 4 2 2 5 6 2" xfId="42475"/>
    <cellStyle name="Separador de milhares 12 4 2 2 5 7" xfId="27651"/>
    <cellStyle name="Separador de milhares 12 4 2 2 5 7 2" xfId="32593"/>
    <cellStyle name="Separador de milhares 12 4 2 2 5 8" xfId="29298"/>
    <cellStyle name="Separador de milhares 12 4 2 2 6" xfId="2939"/>
    <cellStyle name="Separador de milhares 12 4 2 2 6 2" xfId="6233"/>
    <cellStyle name="Separador de milhares 12 4 2 2 6 2 2" xfId="22703"/>
    <cellStyle name="Separador de milhares 12 4 2 2 6 2 2 2" xfId="53998"/>
    <cellStyle name="Separador de milhares 12 4 2 2 6 2 3" xfId="16115"/>
    <cellStyle name="Separador de milhares 12 4 2 2 6 2 3 2" xfId="47410"/>
    <cellStyle name="Separador de milhares 12 4 2 2 6 2 4" xfId="37528"/>
    <cellStyle name="Separador de milhares 12 4 2 2 6 3" xfId="9527"/>
    <cellStyle name="Separador de milhares 12 4 2 2 6 3 2" xfId="25997"/>
    <cellStyle name="Separador de milhares 12 4 2 2 6 3 2 2" xfId="57292"/>
    <cellStyle name="Separador de milhares 12 4 2 2 6 3 3" xfId="40822"/>
    <cellStyle name="Separador de milhares 12 4 2 2 6 4" xfId="19409"/>
    <cellStyle name="Separador de milhares 12 4 2 2 6 4 2" xfId="50704"/>
    <cellStyle name="Separador de milhares 12 4 2 2 6 5" xfId="12821"/>
    <cellStyle name="Separador de milhares 12 4 2 2 6 5 2" xfId="44116"/>
    <cellStyle name="Separador de milhares 12 4 2 2 6 6" xfId="34234"/>
    <cellStyle name="Separador de milhares 12 4 2 2 6 7" xfId="30939"/>
    <cellStyle name="Separador de milhares 12 4 2 2 7" xfId="4586"/>
    <cellStyle name="Separador de milhares 12 4 2 2 7 2" xfId="21056"/>
    <cellStyle name="Separador de milhares 12 4 2 2 7 2 2" xfId="52351"/>
    <cellStyle name="Separador de milhares 12 4 2 2 7 3" xfId="14468"/>
    <cellStyle name="Separador de milhares 12 4 2 2 7 3 2" xfId="45763"/>
    <cellStyle name="Separador de milhares 12 4 2 2 7 4" xfId="35881"/>
    <cellStyle name="Separador de milhares 12 4 2 2 8" xfId="7880"/>
    <cellStyle name="Separador de milhares 12 4 2 2 8 2" xfId="24350"/>
    <cellStyle name="Separador de milhares 12 4 2 2 8 2 2" xfId="55645"/>
    <cellStyle name="Separador de milhares 12 4 2 2 8 3" xfId="39175"/>
    <cellStyle name="Separador de milhares 12 4 2 2 9" xfId="17762"/>
    <cellStyle name="Separador de milhares 12 4 2 2 9 2" xfId="49057"/>
    <cellStyle name="Separador de milhares 12 4 2 3" xfId="1262"/>
    <cellStyle name="Separador de milhares 12 4 2 3 10" xfId="11181"/>
    <cellStyle name="Separador de milhares 12 4 2 3 10 2" xfId="42476"/>
    <cellStyle name="Separador de milhares 12 4 2 3 11" xfId="27652"/>
    <cellStyle name="Separador de milhares 12 4 2 3 11 2" xfId="32594"/>
    <cellStyle name="Separador de milhares 12 4 2 3 12" xfId="29299"/>
    <cellStyle name="Separador de milhares 12 4 2 3 2" xfId="1263"/>
    <cellStyle name="Separador de milhares 12 4 2 3 2 2" xfId="1264"/>
    <cellStyle name="Separador de milhares 12 4 2 3 2 2 2" xfId="2948"/>
    <cellStyle name="Separador de milhares 12 4 2 3 2 2 2 2" xfId="6242"/>
    <cellStyle name="Separador de milhares 12 4 2 3 2 2 2 2 2" xfId="22712"/>
    <cellStyle name="Separador de milhares 12 4 2 3 2 2 2 2 2 2" xfId="54007"/>
    <cellStyle name="Separador de milhares 12 4 2 3 2 2 2 2 3" xfId="16124"/>
    <cellStyle name="Separador de milhares 12 4 2 3 2 2 2 2 3 2" xfId="47419"/>
    <cellStyle name="Separador de milhares 12 4 2 3 2 2 2 2 4" xfId="37537"/>
    <cellStyle name="Separador de milhares 12 4 2 3 2 2 2 3" xfId="9536"/>
    <cellStyle name="Separador de milhares 12 4 2 3 2 2 2 3 2" xfId="26006"/>
    <cellStyle name="Separador de milhares 12 4 2 3 2 2 2 3 2 2" xfId="57301"/>
    <cellStyle name="Separador de milhares 12 4 2 3 2 2 2 3 3" xfId="40831"/>
    <cellStyle name="Separador de milhares 12 4 2 3 2 2 2 4" xfId="19418"/>
    <cellStyle name="Separador de milhares 12 4 2 3 2 2 2 4 2" xfId="50713"/>
    <cellStyle name="Separador de milhares 12 4 2 3 2 2 2 5" xfId="12830"/>
    <cellStyle name="Separador de milhares 12 4 2 3 2 2 2 5 2" xfId="44125"/>
    <cellStyle name="Separador de milhares 12 4 2 3 2 2 2 6" xfId="34243"/>
    <cellStyle name="Separador de milhares 12 4 2 3 2 2 2 7" xfId="30948"/>
    <cellStyle name="Separador de milhares 12 4 2 3 2 2 3" xfId="4595"/>
    <cellStyle name="Separador de milhares 12 4 2 3 2 2 3 2" xfId="21065"/>
    <cellStyle name="Separador de milhares 12 4 2 3 2 2 3 2 2" xfId="52360"/>
    <cellStyle name="Separador de milhares 12 4 2 3 2 2 3 3" xfId="14477"/>
    <cellStyle name="Separador de milhares 12 4 2 3 2 2 3 3 2" xfId="45772"/>
    <cellStyle name="Separador de milhares 12 4 2 3 2 2 3 4" xfId="35890"/>
    <cellStyle name="Separador de milhares 12 4 2 3 2 2 4" xfId="7889"/>
    <cellStyle name="Separador de milhares 12 4 2 3 2 2 4 2" xfId="24359"/>
    <cellStyle name="Separador de milhares 12 4 2 3 2 2 4 2 2" xfId="55654"/>
    <cellStyle name="Separador de milhares 12 4 2 3 2 2 4 3" xfId="39184"/>
    <cellStyle name="Separador de milhares 12 4 2 3 2 2 5" xfId="17771"/>
    <cellStyle name="Separador de milhares 12 4 2 3 2 2 5 2" xfId="49066"/>
    <cellStyle name="Separador de milhares 12 4 2 3 2 2 6" xfId="11183"/>
    <cellStyle name="Separador de milhares 12 4 2 3 2 2 6 2" xfId="42478"/>
    <cellStyle name="Separador de milhares 12 4 2 3 2 2 7" xfId="27654"/>
    <cellStyle name="Separador de milhares 12 4 2 3 2 2 7 2" xfId="32596"/>
    <cellStyle name="Separador de milhares 12 4 2 3 2 2 8" xfId="29301"/>
    <cellStyle name="Separador de milhares 12 4 2 3 2 3" xfId="2947"/>
    <cellStyle name="Separador de milhares 12 4 2 3 2 3 2" xfId="6241"/>
    <cellStyle name="Separador de milhares 12 4 2 3 2 3 2 2" xfId="22711"/>
    <cellStyle name="Separador de milhares 12 4 2 3 2 3 2 2 2" xfId="54006"/>
    <cellStyle name="Separador de milhares 12 4 2 3 2 3 2 3" xfId="16123"/>
    <cellStyle name="Separador de milhares 12 4 2 3 2 3 2 3 2" xfId="47418"/>
    <cellStyle name="Separador de milhares 12 4 2 3 2 3 2 4" xfId="37536"/>
    <cellStyle name="Separador de milhares 12 4 2 3 2 3 3" xfId="9535"/>
    <cellStyle name="Separador de milhares 12 4 2 3 2 3 3 2" xfId="26005"/>
    <cellStyle name="Separador de milhares 12 4 2 3 2 3 3 2 2" xfId="57300"/>
    <cellStyle name="Separador de milhares 12 4 2 3 2 3 3 3" xfId="40830"/>
    <cellStyle name="Separador de milhares 12 4 2 3 2 3 4" xfId="19417"/>
    <cellStyle name="Separador de milhares 12 4 2 3 2 3 4 2" xfId="50712"/>
    <cellStyle name="Separador de milhares 12 4 2 3 2 3 5" xfId="12829"/>
    <cellStyle name="Separador de milhares 12 4 2 3 2 3 5 2" xfId="44124"/>
    <cellStyle name="Separador de milhares 12 4 2 3 2 3 6" xfId="34242"/>
    <cellStyle name="Separador de milhares 12 4 2 3 2 3 7" xfId="30947"/>
    <cellStyle name="Separador de milhares 12 4 2 3 2 4" xfId="4594"/>
    <cellStyle name="Separador de milhares 12 4 2 3 2 4 2" xfId="21064"/>
    <cellStyle name="Separador de milhares 12 4 2 3 2 4 2 2" xfId="52359"/>
    <cellStyle name="Separador de milhares 12 4 2 3 2 4 3" xfId="14476"/>
    <cellStyle name="Separador de milhares 12 4 2 3 2 4 3 2" xfId="45771"/>
    <cellStyle name="Separador de milhares 12 4 2 3 2 4 4" xfId="35889"/>
    <cellStyle name="Separador de milhares 12 4 2 3 2 5" xfId="7888"/>
    <cellStyle name="Separador de milhares 12 4 2 3 2 5 2" xfId="24358"/>
    <cellStyle name="Separador de milhares 12 4 2 3 2 5 2 2" xfId="55653"/>
    <cellStyle name="Separador de milhares 12 4 2 3 2 5 3" xfId="39183"/>
    <cellStyle name="Separador de milhares 12 4 2 3 2 6" xfId="17770"/>
    <cellStyle name="Separador de milhares 12 4 2 3 2 6 2" xfId="49065"/>
    <cellStyle name="Separador de milhares 12 4 2 3 2 7" xfId="11182"/>
    <cellStyle name="Separador de milhares 12 4 2 3 2 7 2" xfId="42477"/>
    <cellStyle name="Separador de milhares 12 4 2 3 2 8" xfId="27653"/>
    <cellStyle name="Separador de milhares 12 4 2 3 2 8 2" xfId="32595"/>
    <cellStyle name="Separador de milhares 12 4 2 3 2 9" xfId="29300"/>
    <cellStyle name="Separador de milhares 12 4 2 3 3" xfId="1265"/>
    <cellStyle name="Separador de milhares 12 4 2 3 3 2" xfId="1266"/>
    <cellStyle name="Separador de milhares 12 4 2 3 3 2 2" xfId="2950"/>
    <cellStyle name="Separador de milhares 12 4 2 3 3 2 2 2" xfId="6244"/>
    <cellStyle name="Separador de milhares 12 4 2 3 3 2 2 2 2" xfId="22714"/>
    <cellStyle name="Separador de milhares 12 4 2 3 3 2 2 2 2 2" xfId="54009"/>
    <cellStyle name="Separador de milhares 12 4 2 3 3 2 2 2 3" xfId="16126"/>
    <cellStyle name="Separador de milhares 12 4 2 3 3 2 2 2 3 2" xfId="47421"/>
    <cellStyle name="Separador de milhares 12 4 2 3 3 2 2 2 4" xfId="37539"/>
    <cellStyle name="Separador de milhares 12 4 2 3 3 2 2 3" xfId="9538"/>
    <cellStyle name="Separador de milhares 12 4 2 3 3 2 2 3 2" xfId="26008"/>
    <cellStyle name="Separador de milhares 12 4 2 3 3 2 2 3 2 2" xfId="57303"/>
    <cellStyle name="Separador de milhares 12 4 2 3 3 2 2 3 3" xfId="40833"/>
    <cellStyle name="Separador de milhares 12 4 2 3 3 2 2 4" xfId="19420"/>
    <cellStyle name="Separador de milhares 12 4 2 3 3 2 2 4 2" xfId="50715"/>
    <cellStyle name="Separador de milhares 12 4 2 3 3 2 2 5" xfId="12832"/>
    <cellStyle name="Separador de milhares 12 4 2 3 3 2 2 5 2" xfId="44127"/>
    <cellStyle name="Separador de milhares 12 4 2 3 3 2 2 6" xfId="34245"/>
    <cellStyle name="Separador de milhares 12 4 2 3 3 2 2 7" xfId="30950"/>
    <cellStyle name="Separador de milhares 12 4 2 3 3 2 3" xfId="4597"/>
    <cellStyle name="Separador de milhares 12 4 2 3 3 2 3 2" xfId="21067"/>
    <cellStyle name="Separador de milhares 12 4 2 3 3 2 3 2 2" xfId="52362"/>
    <cellStyle name="Separador de milhares 12 4 2 3 3 2 3 3" xfId="14479"/>
    <cellStyle name="Separador de milhares 12 4 2 3 3 2 3 3 2" xfId="45774"/>
    <cellStyle name="Separador de milhares 12 4 2 3 3 2 3 4" xfId="35892"/>
    <cellStyle name="Separador de milhares 12 4 2 3 3 2 4" xfId="7891"/>
    <cellStyle name="Separador de milhares 12 4 2 3 3 2 4 2" xfId="24361"/>
    <cellStyle name="Separador de milhares 12 4 2 3 3 2 4 2 2" xfId="55656"/>
    <cellStyle name="Separador de milhares 12 4 2 3 3 2 4 3" xfId="39186"/>
    <cellStyle name="Separador de milhares 12 4 2 3 3 2 5" xfId="17773"/>
    <cellStyle name="Separador de milhares 12 4 2 3 3 2 5 2" xfId="49068"/>
    <cellStyle name="Separador de milhares 12 4 2 3 3 2 6" xfId="11185"/>
    <cellStyle name="Separador de milhares 12 4 2 3 3 2 6 2" xfId="42480"/>
    <cellStyle name="Separador de milhares 12 4 2 3 3 2 7" xfId="27656"/>
    <cellStyle name="Separador de milhares 12 4 2 3 3 2 7 2" xfId="32598"/>
    <cellStyle name="Separador de milhares 12 4 2 3 3 2 8" xfId="29303"/>
    <cellStyle name="Separador de milhares 12 4 2 3 3 3" xfId="2949"/>
    <cellStyle name="Separador de milhares 12 4 2 3 3 3 2" xfId="6243"/>
    <cellStyle name="Separador de milhares 12 4 2 3 3 3 2 2" xfId="22713"/>
    <cellStyle name="Separador de milhares 12 4 2 3 3 3 2 2 2" xfId="54008"/>
    <cellStyle name="Separador de milhares 12 4 2 3 3 3 2 3" xfId="16125"/>
    <cellStyle name="Separador de milhares 12 4 2 3 3 3 2 3 2" xfId="47420"/>
    <cellStyle name="Separador de milhares 12 4 2 3 3 3 2 4" xfId="37538"/>
    <cellStyle name="Separador de milhares 12 4 2 3 3 3 3" xfId="9537"/>
    <cellStyle name="Separador de milhares 12 4 2 3 3 3 3 2" xfId="26007"/>
    <cellStyle name="Separador de milhares 12 4 2 3 3 3 3 2 2" xfId="57302"/>
    <cellStyle name="Separador de milhares 12 4 2 3 3 3 3 3" xfId="40832"/>
    <cellStyle name="Separador de milhares 12 4 2 3 3 3 4" xfId="19419"/>
    <cellStyle name="Separador de milhares 12 4 2 3 3 3 4 2" xfId="50714"/>
    <cellStyle name="Separador de milhares 12 4 2 3 3 3 5" xfId="12831"/>
    <cellStyle name="Separador de milhares 12 4 2 3 3 3 5 2" xfId="44126"/>
    <cellStyle name="Separador de milhares 12 4 2 3 3 3 6" xfId="34244"/>
    <cellStyle name="Separador de milhares 12 4 2 3 3 3 7" xfId="30949"/>
    <cellStyle name="Separador de milhares 12 4 2 3 3 4" xfId="4596"/>
    <cellStyle name="Separador de milhares 12 4 2 3 3 4 2" xfId="21066"/>
    <cellStyle name="Separador de milhares 12 4 2 3 3 4 2 2" xfId="52361"/>
    <cellStyle name="Separador de milhares 12 4 2 3 3 4 3" xfId="14478"/>
    <cellStyle name="Separador de milhares 12 4 2 3 3 4 3 2" xfId="45773"/>
    <cellStyle name="Separador de milhares 12 4 2 3 3 4 4" xfId="35891"/>
    <cellStyle name="Separador de milhares 12 4 2 3 3 5" xfId="7890"/>
    <cellStyle name="Separador de milhares 12 4 2 3 3 5 2" xfId="24360"/>
    <cellStyle name="Separador de milhares 12 4 2 3 3 5 2 2" xfId="55655"/>
    <cellStyle name="Separador de milhares 12 4 2 3 3 5 3" xfId="39185"/>
    <cellStyle name="Separador de milhares 12 4 2 3 3 6" xfId="17772"/>
    <cellStyle name="Separador de milhares 12 4 2 3 3 6 2" xfId="49067"/>
    <cellStyle name="Separador de milhares 12 4 2 3 3 7" xfId="11184"/>
    <cellStyle name="Separador de milhares 12 4 2 3 3 7 2" xfId="42479"/>
    <cellStyle name="Separador de milhares 12 4 2 3 3 8" xfId="27655"/>
    <cellStyle name="Separador de milhares 12 4 2 3 3 8 2" xfId="32597"/>
    <cellStyle name="Separador de milhares 12 4 2 3 3 9" xfId="29302"/>
    <cellStyle name="Separador de milhares 12 4 2 3 4" xfId="1267"/>
    <cellStyle name="Separador de milhares 12 4 2 3 4 2" xfId="2951"/>
    <cellStyle name="Separador de milhares 12 4 2 3 4 2 2" xfId="6245"/>
    <cellStyle name="Separador de milhares 12 4 2 3 4 2 2 2" xfId="22715"/>
    <cellStyle name="Separador de milhares 12 4 2 3 4 2 2 2 2" xfId="54010"/>
    <cellStyle name="Separador de milhares 12 4 2 3 4 2 2 3" xfId="16127"/>
    <cellStyle name="Separador de milhares 12 4 2 3 4 2 2 3 2" xfId="47422"/>
    <cellStyle name="Separador de milhares 12 4 2 3 4 2 2 4" xfId="37540"/>
    <cellStyle name="Separador de milhares 12 4 2 3 4 2 3" xfId="9539"/>
    <cellStyle name="Separador de milhares 12 4 2 3 4 2 3 2" xfId="26009"/>
    <cellStyle name="Separador de milhares 12 4 2 3 4 2 3 2 2" xfId="57304"/>
    <cellStyle name="Separador de milhares 12 4 2 3 4 2 3 3" xfId="40834"/>
    <cellStyle name="Separador de milhares 12 4 2 3 4 2 4" xfId="19421"/>
    <cellStyle name="Separador de milhares 12 4 2 3 4 2 4 2" xfId="50716"/>
    <cellStyle name="Separador de milhares 12 4 2 3 4 2 5" xfId="12833"/>
    <cellStyle name="Separador de milhares 12 4 2 3 4 2 5 2" xfId="44128"/>
    <cellStyle name="Separador de milhares 12 4 2 3 4 2 6" xfId="34246"/>
    <cellStyle name="Separador de milhares 12 4 2 3 4 2 7" xfId="30951"/>
    <cellStyle name="Separador de milhares 12 4 2 3 4 3" xfId="4598"/>
    <cellStyle name="Separador de milhares 12 4 2 3 4 3 2" xfId="21068"/>
    <cellStyle name="Separador de milhares 12 4 2 3 4 3 2 2" xfId="52363"/>
    <cellStyle name="Separador de milhares 12 4 2 3 4 3 3" xfId="14480"/>
    <cellStyle name="Separador de milhares 12 4 2 3 4 3 3 2" xfId="45775"/>
    <cellStyle name="Separador de milhares 12 4 2 3 4 3 4" xfId="35893"/>
    <cellStyle name="Separador de milhares 12 4 2 3 4 4" xfId="7892"/>
    <cellStyle name="Separador de milhares 12 4 2 3 4 4 2" xfId="24362"/>
    <cellStyle name="Separador de milhares 12 4 2 3 4 4 2 2" xfId="55657"/>
    <cellStyle name="Separador de milhares 12 4 2 3 4 4 3" xfId="39187"/>
    <cellStyle name="Separador de milhares 12 4 2 3 4 5" xfId="17774"/>
    <cellStyle name="Separador de milhares 12 4 2 3 4 5 2" xfId="49069"/>
    <cellStyle name="Separador de milhares 12 4 2 3 4 6" xfId="11186"/>
    <cellStyle name="Separador de milhares 12 4 2 3 4 6 2" xfId="42481"/>
    <cellStyle name="Separador de milhares 12 4 2 3 4 7" xfId="27657"/>
    <cellStyle name="Separador de milhares 12 4 2 3 4 7 2" xfId="32599"/>
    <cellStyle name="Separador de milhares 12 4 2 3 4 8" xfId="29304"/>
    <cellStyle name="Separador de milhares 12 4 2 3 5" xfId="1268"/>
    <cellStyle name="Separador de milhares 12 4 2 3 5 2" xfId="2952"/>
    <cellStyle name="Separador de milhares 12 4 2 3 5 2 2" xfId="6246"/>
    <cellStyle name="Separador de milhares 12 4 2 3 5 2 2 2" xfId="22716"/>
    <cellStyle name="Separador de milhares 12 4 2 3 5 2 2 2 2" xfId="54011"/>
    <cellStyle name="Separador de milhares 12 4 2 3 5 2 2 3" xfId="16128"/>
    <cellStyle name="Separador de milhares 12 4 2 3 5 2 2 3 2" xfId="47423"/>
    <cellStyle name="Separador de milhares 12 4 2 3 5 2 2 4" xfId="37541"/>
    <cellStyle name="Separador de milhares 12 4 2 3 5 2 3" xfId="9540"/>
    <cellStyle name="Separador de milhares 12 4 2 3 5 2 3 2" xfId="26010"/>
    <cellStyle name="Separador de milhares 12 4 2 3 5 2 3 2 2" xfId="57305"/>
    <cellStyle name="Separador de milhares 12 4 2 3 5 2 3 3" xfId="40835"/>
    <cellStyle name="Separador de milhares 12 4 2 3 5 2 4" xfId="19422"/>
    <cellStyle name="Separador de milhares 12 4 2 3 5 2 4 2" xfId="50717"/>
    <cellStyle name="Separador de milhares 12 4 2 3 5 2 5" xfId="12834"/>
    <cellStyle name="Separador de milhares 12 4 2 3 5 2 5 2" xfId="44129"/>
    <cellStyle name="Separador de milhares 12 4 2 3 5 2 6" xfId="34247"/>
    <cellStyle name="Separador de milhares 12 4 2 3 5 2 7" xfId="30952"/>
    <cellStyle name="Separador de milhares 12 4 2 3 5 3" xfId="4599"/>
    <cellStyle name="Separador de milhares 12 4 2 3 5 3 2" xfId="21069"/>
    <cellStyle name="Separador de milhares 12 4 2 3 5 3 2 2" xfId="52364"/>
    <cellStyle name="Separador de milhares 12 4 2 3 5 3 3" xfId="14481"/>
    <cellStyle name="Separador de milhares 12 4 2 3 5 3 3 2" xfId="45776"/>
    <cellStyle name="Separador de milhares 12 4 2 3 5 3 4" xfId="35894"/>
    <cellStyle name="Separador de milhares 12 4 2 3 5 4" xfId="7893"/>
    <cellStyle name="Separador de milhares 12 4 2 3 5 4 2" xfId="24363"/>
    <cellStyle name="Separador de milhares 12 4 2 3 5 4 2 2" xfId="55658"/>
    <cellStyle name="Separador de milhares 12 4 2 3 5 4 3" xfId="39188"/>
    <cellStyle name="Separador de milhares 12 4 2 3 5 5" xfId="17775"/>
    <cellStyle name="Separador de milhares 12 4 2 3 5 5 2" xfId="49070"/>
    <cellStyle name="Separador de milhares 12 4 2 3 5 6" xfId="11187"/>
    <cellStyle name="Separador de milhares 12 4 2 3 5 6 2" xfId="42482"/>
    <cellStyle name="Separador de milhares 12 4 2 3 5 7" xfId="27658"/>
    <cellStyle name="Separador de milhares 12 4 2 3 5 7 2" xfId="32600"/>
    <cellStyle name="Separador de milhares 12 4 2 3 5 8" xfId="29305"/>
    <cellStyle name="Separador de milhares 12 4 2 3 6" xfId="2946"/>
    <cellStyle name="Separador de milhares 12 4 2 3 6 2" xfId="6240"/>
    <cellStyle name="Separador de milhares 12 4 2 3 6 2 2" xfId="22710"/>
    <cellStyle name="Separador de milhares 12 4 2 3 6 2 2 2" xfId="54005"/>
    <cellStyle name="Separador de milhares 12 4 2 3 6 2 3" xfId="16122"/>
    <cellStyle name="Separador de milhares 12 4 2 3 6 2 3 2" xfId="47417"/>
    <cellStyle name="Separador de milhares 12 4 2 3 6 2 4" xfId="37535"/>
    <cellStyle name="Separador de milhares 12 4 2 3 6 3" xfId="9534"/>
    <cellStyle name="Separador de milhares 12 4 2 3 6 3 2" xfId="26004"/>
    <cellStyle name="Separador de milhares 12 4 2 3 6 3 2 2" xfId="57299"/>
    <cellStyle name="Separador de milhares 12 4 2 3 6 3 3" xfId="40829"/>
    <cellStyle name="Separador de milhares 12 4 2 3 6 4" xfId="19416"/>
    <cellStyle name="Separador de milhares 12 4 2 3 6 4 2" xfId="50711"/>
    <cellStyle name="Separador de milhares 12 4 2 3 6 5" xfId="12828"/>
    <cellStyle name="Separador de milhares 12 4 2 3 6 5 2" xfId="44123"/>
    <cellStyle name="Separador de milhares 12 4 2 3 6 6" xfId="34241"/>
    <cellStyle name="Separador de milhares 12 4 2 3 6 7" xfId="30946"/>
    <cellStyle name="Separador de milhares 12 4 2 3 7" xfId="4593"/>
    <cellStyle name="Separador de milhares 12 4 2 3 7 2" xfId="21063"/>
    <cellStyle name="Separador de milhares 12 4 2 3 7 2 2" xfId="52358"/>
    <cellStyle name="Separador de milhares 12 4 2 3 7 3" xfId="14475"/>
    <cellStyle name="Separador de milhares 12 4 2 3 7 3 2" xfId="45770"/>
    <cellStyle name="Separador de milhares 12 4 2 3 7 4" xfId="35888"/>
    <cellStyle name="Separador de milhares 12 4 2 3 8" xfId="7887"/>
    <cellStyle name="Separador de milhares 12 4 2 3 8 2" xfId="24357"/>
    <cellStyle name="Separador de milhares 12 4 2 3 8 2 2" xfId="55652"/>
    <cellStyle name="Separador de milhares 12 4 2 3 8 3" xfId="39182"/>
    <cellStyle name="Separador de milhares 12 4 2 3 9" xfId="17769"/>
    <cellStyle name="Separador de milhares 12 4 2 3 9 2" xfId="49064"/>
    <cellStyle name="Separador de milhares 12 4 2 4" xfId="1269"/>
    <cellStyle name="Separador de milhares 12 4 2 4 2" xfId="1270"/>
    <cellStyle name="Separador de milhares 12 4 2 4 2 2" xfId="2954"/>
    <cellStyle name="Separador de milhares 12 4 2 4 2 2 2" xfId="6248"/>
    <cellStyle name="Separador de milhares 12 4 2 4 2 2 2 2" xfId="22718"/>
    <cellStyle name="Separador de milhares 12 4 2 4 2 2 2 2 2" xfId="54013"/>
    <cellStyle name="Separador de milhares 12 4 2 4 2 2 2 3" xfId="16130"/>
    <cellStyle name="Separador de milhares 12 4 2 4 2 2 2 3 2" xfId="47425"/>
    <cellStyle name="Separador de milhares 12 4 2 4 2 2 2 4" xfId="37543"/>
    <cellStyle name="Separador de milhares 12 4 2 4 2 2 3" xfId="9542"/>
    <cellStyle name="Separador de milhares 12 4 2 4 2 2 3 2" xfId="26012"/>
    <cellStyle name="Separador de milhares 12 4 2 4 2 2 3 2 2" xfId="57307"/>
    <cellStyle name="Separador de milhares 12 4 2 4 2 2 3 3" xfId="40837"/>
    <cellStyle name="Separador de milhares 12 4 2 4 2 2 4" xfId="19424"/>
    <cellStyle name="Separador de milhares 12 4 2 4 2 2 4 2" xfId="50719"/>
    <cellStyle name="Separador de milhares 12 4 2 4 2 2 5" xfId="12836"/>
    <cellStyle name="Separador de milhares 12 4 2 4 2 2 5 2" xfId="44131"/>
    <cellStyle name="Separador de milhares 12 4 2 4 2 2 6" xfId="34249"/>
    <cellStyle name="Separador de milhares 12 4 2 4 2 2 7" xfId="30954"/>
    <cellStyle name="Separador de milhares 12 4 2 4 2 3" xfId="4601"/>
    <cellStyle name="Separador de milhares 12 4 2 4 2 3 2" xfId="21071"/>
    <cellStyle name="Separador de milhares 12 4 2 4 2 3 2 2" xfId="52366"/>
    <cellStyle name="Separador de milhares 12 4 2 4 2 3 3" xfId="14483"/>
    <cellStyle name="Separador de milhares 12 4 2 4 2 3 3 2" xfId="45778"/>
    <cellStyle name="Separador de milhares 12 4 2 4 2 3 4" xfId="35896"/>
    <cellStyle name="Separador de milhares 12 4 2 4 2 4" xfId="7895"/>
    <cellStyle name="Separador de milhares 12 4 2 4 2 4 2" xfId="24365"/>
    <cellStyle name="Separador de milhares 12 4 2 4 2 4 2 2" xfId="55660"/>
    <cellStyle name="Separador de milhares 12 4 2 4 2 4 3" xfId="39190"/>
    <cellStyle name="Separador de milhares 12 4 2 4 2 5" xfId="17777"/>
    <cellStyle name="Separador de milhares 12 4 2 4 2 5 2" xfId="49072"/>
    <cellStyle name="Separador de milhares 12 4 2 4 2 6" xfId="11189"/>
    <cellStyle name="Separador de milhares 12 4 2 4 2 6 2" xfId="42484"/>
    <cellStyle name="Separador de milhares 12 4 2 4 2 7" xfId="27660"/>
    <cellStyle name="Separador de milhares 12 4 2 4 2 7 2" xfId="32602"/>
    <cellStyle name="Separador de milhares 12 4 2 4 2 8" xfId="29307"/>
    <cellStyle name="Separador de milhares 12 4 2 4 3" xfId="2953"/>
    <cellStyle name="Separador de milhares 12 4 2 4 3 2" xfId="6247"/>
    <cellStyle name="Separador de milhares 12 4 2 4 3 2 2" xfId="22717"/>
    <cellStyle name="Separador de milhares 12 4 2 4 3 2 2 2" xfId="54012"/>
    <cellStyle name="Separador de milhares 12 4 2 4 3 2 3" xfId="16129"/>
    <cellStyle name="Separador de milhares 12 4 2 4 3 2 3 2" xfId="47424"/>
    <cellStyle name="Separador de milhares 12 4 2 4 3 2 4" xfId="37542"/>
    <cellStyle name="Separador de milhares 12 4 2 4 3 3" xfId="9541"/>
    <cellStyle name="Separador de milhares 12 4 2 4 3 3 2" xfId="26011"/>
    <cellStyle name="Separador de milhares 12 4 2 4 3 3 2 2" xfId="57306"/>
    <cellStyle name="Separador de milhares 12 4 2 4 3 3 3" xfId="40836"/>
    <cellStyle name="Separador de milhares 12 4 2 4 3 4" xfId="19423"/>
    <cellStyle name="Separador de milhares 12 4 2 4 3 4 2" xfId="50718"/>
    <cellStyle name="Separador de milhares 12 4 2 4 3 5" xfId="12835"/>
    <cellStyle name="Separador de milhares 12 4 2 4 3 5 2" xfId="44130"/>
    <cellStyle name="Separador de milhares 12 4 2 4 3 6" xfId="34248"/>
    <cellStyle name="Separador de milhares 12 4 2 4 3 7" xfId="30953"/>
    <cellStyle name="Separador de milhares 12 4 2 4 4" xfId="4600"/>
    <cellStyle name="Separador de milhares 12 4 2 4 4 2" xfId="21070"/>
    <cellStyle name="Separador de milhares 12 4 2 4 4 2 2" xfId="52365"/>
    <cellStyle name="Separador de milhares 12 4 2 4 4 3" xfId="14482"/>
    <cellStyle name="Separador de milhares 12 4 2 4 4 3 2" xfId="45777"/>
    <cellStyle name="Separador de milhares 12 4 2 4 4 4" xfId="35895"/>
    <cellStyle name="Separador de milhares 12 4 2 4 5" xfId="7894"/>
    <cellStyle name="Separador de milhares 12 4 2 4 5 2" xfId="24364"/>
    <cellStyle name="Separador de milhares 12 4 2 4 5 2 2" xfId="55659"/>
    <cellStyle name="Separador de milhares 12 4 2 4 5 3" xfId="39189"/>
    <cellStyle name="Separador de milhares 12 4 2 4 6" xfId="17776"/>
    <cellStyle name="Separador de milhares 12 4 2 4 6 2" xfId="49071"/>
    <cellStyle name="Separador de milhares 12 4 2 4 7" xfId="11188"/>
    <cellStyle name="Separador de milhares 12 4 2 4 7 2" xfId="42483"/>
    <cellStyle name="Separador de milhares 12 4 2 4 8" xfId="27659"/>
    <cellStyle name="Separador de milhares 12 4 2 4 8 2" xfId="32601"/>
    <cellStyle name="Separador de milhares 12 4 2 4 9" xfId="29306"/>
    <cellStyle name="Separador de milhares 12 4 2 5" xfId="1271"/>
    <cellStyle name="Separador de milhares 12 4 2 5 2" xfId="1272"/>
    <cellStyle name="Separador de milhares 12 4 2 5 2 2" xfId="2956"/>
    <cellStyle name="Separador de milhares 12 4 2 5 2 2 2" xfId="6250"/>
    <cellStyle name="Separador de milhares 12 4 2 5 2 2 2 2" xfId="22720"/>
    <cellStyle name="Separador de milhares 12 4 2 5 2 2 2 2 2" xfId="54015"/>
    <cellStyle name="Separador de milhares 12 4 2 5 2 2 2 3" xfId="16132"/>
    <cellStyle name="Separador de milhares 12 4 2 5 2 2 2 3 2" xfId="47427"/>
    <cellStyle name="Separador de milhares 12 4 2 5 2 2 2 4" xfId="37545"/>
    <cellStyle name="Separador de milhares 12 4 2 5 2 2 3" xfId="9544"/>
    <cellStyle name="Separador de milhares 12 4 2 5 2 2 3 2" xfId="26014"/>
    <cellStyle name="Separador de milhares 12 4 2 5 2 2 3 2 2" xfId="57309"/>
    <cellStyle name="Separador de milhares 12 4 2 5 2 2 3 3" xfId="40839"/>
    <cellStyle name="Separador de milhares 12 4 2 5 2 2 4" xfId="19426"/>
    <cellStyle name="Separador de milhares 12 4 2 5 2 2 4 2" xfId="50721"/>
    <cellStyle name="Separador de milhares 12 4 2 5 2 2 5" xfId="12838"/>
    <cellStyle name="Separador de milhares 12 4 2 5 2 2 5 2" xfId="44133"/>
    <cellStyle name="Separador de milhares 12 4 2 5 2 2 6" xfId="34251"/>
    <cellStyle name="Separador de milhares 12 4 2 5 2 2 7" xfId="30956"/>
    <cellStyle name="Separador de milhares 12 4 2 5 2 3" xfId="4603"/>
    <cellStyle name="Separador de milhares 12 4 2 5 2 3 2" xfId="21073"/>
    <cellStyle name="Separador de milhares 12 4 2 5 2 3 2 2" xfId="52368"/>
    <cellStyle name="Separador de milhares 12 4 2 5 2 3 3" xfId="14485"/>
    <cellStyle name="Separador de milhares 12 4 2 5 2 3 3 2" xfId="45780"/>
    <cellStyle name="Separador de milhares 12 4 2 5 2 3 4" xfId="35898"/>
    <cellStyle name="Separador de milhares 12 4 2 5 2 4" xfId="7897"/>
    <cellStyle name="Separador de milhares 12 4 2 5 2 4 2" xfId="24367"/>
    <cellStyle name="Separador de milhares 12 4 2 5 2 4 2 2" xfId="55662"/>
    <cellStyle name="Separador de milhares 12 4 2 5 2 4 3" xfId="39192"/>
    <cellStyle name="Separador de milhares 12 4 2 5 2 5" xfId="17779"/>
    <cellStyle name="Separador de milhares 12 4 2 5 2 5 2" xfId="49074"/>
    <cellStyle name="Separador de milhares 12 4 2 5 2 6" xfId="11191"/>
    <cellStyle name="Separador de milhares 12 4 2 5 2 6 2" xfId="42486"/>
    <cellStyle name="Separador de milhares 12 4 2 5 2 7" xfId="27662"/>
    <cellStyle name="Separador de milhares 12 4 2 5 2 7 2" xfId="32604"/>
    <cellStyle name="Separador de milhares 12 4 2 5 2 8" xfId="29309"/>
    <cellStyle name="Separador de milhares 12 4 2 5 3" xfId="2955"/>
    <cellStyle name="Separador de milhares 12 4 2 5 3 2" xfId="6249"/>
    <cellStyle name="Separador de milhares 12 4 2 5 3 2 2" xfId="22719"/>
    <cellStyle name="Separador de milhares 12 4 2 5 3 2 2 2" xfId="54014"/>
    <cellStyle name="Separador de milhares 12 4 2 5 3 2 3" xfId="16131"/>
    <cellStyle name="Separador de milhares 12 4 2 5 3 2 3 2" xfId="47426"/>
    <cellStyle name="Separador de milhares 12 4 2 5 3 2 4" xfId="37544"/>
    <cellStyle name="Separador de milhares 12 4 2 5 3 3" xfId="9543"/>
    <cellStyle name="Separador de milhares 12 4 2 5 3 3 2" xfId="26013"/>
    <cellStyle name="Separador de milhares 12 4 2 5 3 3 2 2" xfId="57308"/>
    <cellStyle name="Separador de milhares 12 4 2 5 3 3 3" xfId="40838"/>
    <cellStyle name="Separador de milhares 12 4 2 5 3 4" xfId="19425"/>
    <cellStyle name="Separador de milhares 12 4 2 5 3 4 2" xfId="50720"/>
    <cellStyle name="Separador de milhares 12 4 2 5 3 5" xfId="12837"/>
    <cellStyle name="Separador de milhares 12 4 2 5 3 5 2" xfId="44132"/>
    <cellStyle name="Separador de milhares 12 4 2 5 3 6" xfId="34250"/>
    <cellStyle name="Separador de milhares 12 4 2 5 3 7" xfId="30955"/>
    <cellStyle name="Separador de milhares 12 4 2 5 4" xfId="4602"/>
    <cellStyle name="Separador de milhares 12 4 2 5 4 2" xfId="21072"/>
    <cellStyle name="Separador de milhares 12 4 2 5 4 2 2" xfId="52367"/>
    <cellStyle name="Separador de milhares 12 4 2 5 4 3" xfId="14484"/>
    <cellStyle name="Separador de milhares 12 4 2 5 4 3 2" xfId="45779"/>
    <cellStyle name="Separador de milhares 12 4 2 5 4 4" xfId="35897"/>
    <cellStyle name="Separador de milhares 12 4 2 5 5" xfId="7896"/>
    <cellStyle name="Separador de milhares 12 4 2 5 5 2" xfId="24366"/>
    <cellStyle name="Separador de milhares 12 4 2 5 5 2 2" xfId="55661"/>
    <cellStyle name="Separador de milhares 12 4 2 5 5 3" xfId="39191"/>
    <cellStyle name="Separador de milhares 12 4 2 5 6" xfId="17778"/>
    <cellStyle name="Separador de milhares 12 4 2 5 6 2" xfId="49073"/>
    <cellStyle name="Separador de milhares 12 4 2 5 7" xfId="11190"/>
    <cellStyle name="Separador de milhares 12 4 2 5 7 2" xfId="42485"/>
    <cellStyle name="Separador de milhares 12 4 2 5 8" xfId="27661"/>
    <cellStyle name="Separador de milhares 12 4 2 5 8 2" xfId="32603"/>
    <cellStyle name="Separador de milhares 12 4 2 5 9" xfId="29308"/>
    <cellStyle name="Separador de milhares 12 4 2 6" xfId="1273"/>
    <cellStyle name="Separador de milhares 12 4 2 6 2" xfId="2957"/>
    <cellStyle name="Separador de milhares 12 4 2 6 2 2" xfId="6251"/>
    <cellStyle name="Separador de milhares 12 4 2 6 2 2 2" xfId="22721"/>
    <cellStyle name="Separador de milhares 12 4 2 6 2 2 2 2" xfId="54016"/>
    <cellStyle name="Separador de milhares 12 4 2 6 2 2 3" xfId="16133"/>
    <cellStyle name="Separador de milhares 12 4 2 6 2 2 3 2" xfId="47428"/>
    <cellStyle name="Separador de milhares 12 4 2 6 2 2 4" xfId="37546"/>
    <cellStyle name="Separador de milhares 12 4 2 6 2 3" xfId="9545"/>
    <cellStyle name="Separador de milhares 12 4 2 6 2 3 2" xfId="26015"/>
    <cellStyle name="Separador de milhares 12 4 2 6 2 3 2 2" xfId="57310"/>
    <cellStyle name="Separador de milhares 12 4 2 6 2 3 3" xfId="40840"/>
    <cellStyle name="Separador de milhares 12 4 2 6 2 4" xfId="19427"/>
    <cellStyle name="Separador de milhares 12 4 2 6 2 4 2" xfId="50722"/>
    <cellStyle name="Separador de milhares 12 4 2 6 2 5" xfId="12839"/>
    <cellStyle name="Separador de milhares 12 4 2 6 2 5 2" xfId="44134"/>
    <cellStyle name="Separador de milhares 12 4 2 6 2 6" xfId="34252"/>
    <cellStyle name="Separador de milhares 12 4 2 6 2 7" xfId="30957"/>
    <cellStyle name="Separador de milhares 12 4 2 6 3" xfId="4604"/>
    <cellStyle name="Separador de milhares 12 4 2 6 3 2" xfId="21074"/>
    <cellStyle name="Separador de milhares 12 4 2 6 3 2 2" xfId="52369"/>
    <cellStyle name="Separador de milhares 12 4 2 6 3 3" xfId="14486"/>
    <cellStyle name="Separador de milhares 12 4 2 6 3 3 2" xfId="45781"/>
    <cellStyle name="Separador de milhares 12 4 2 6 3 4" xfId="35899"/>
    <cellStyle name="Separador de milhares 12 4 2 6 4" xfId="7898"/>
    <cellStyle name="Separador de milhares 12 4 2 6 4 2" xfId="24368"/>
    <cellStyle name="Separador de milhares 12 4 2 6 4 2 2" xfId="55663"/>
    <cellStyle name="Separador de milhares 12 4 2 6 4 3" xfId="39193"/>
    <cellStyle name="Separador de milhares 12 4 2 6 5" xfId="17780"/>
    <cellStyle name="Separador de milhares 12 4 2 6 5 2" xfId="49075"/>
    <cellStyle name="Separador de milhares 12 4 2 6 6" xfId="11192"/>
    <cellStyle name="Separador de milhares 12 4 2 6 6 2" xfId="42487"/>
    <cellStyle name="Separador de milhares 12 4 2 6 7" xfId="27663"/>
    <cellStyle name="Separador de milhares 12 4 2 6 7 2" xfId="32605"/>
    <cellStyle name="Separador de milhares 12 4 2 6 8" xfId="29310"/>
    <cellStyle name="Separador de milhares 12 4 2 7" xfId="1274"/>
    <cellStyle name="Separador de milhares 12 4 2 7 2" xfId="2958"/>
    <cellStyle name="Separador de milhares 12 4 2 7 2 2" xfId="6252"/>
    <cellStyle name="Separador de milhares 12 4 2 7 2 2 2" xfId="22722"/>
    <cellStyle name="Separador de milhares 12 4 2 7 2 2 2 2" xfId="54017"/>
    <cellStyle name="Separador de milhares 12 4 2 7 2 2 3" xfId="16134"/>
    <cellStyle name="Separador de milhares 12 4 2 7 2 2 3 2" xfId="47429"/>
    <cellStyle name="Separador de milhares 12 4 2 7 2 2 4" xfId="37547"/>
    <cellStyle name="Separador de milhares 12 4 2 7 2 3" xfId="9546"/>
    <cellStyle name="Separador de milhares 12 4 2 7 2 3 2" xfId="26016"/>
    <cellStyle name="Separador de milhares 12 4 2 7 2 3 2 2" xfId="57311"/>
    <cellStyle name="Separador de milhares 12 4 2 7 2 3 3" xfId="40841"/>
    <cellStyle name="Separador de milhares 12 4 2 7 2 4" xfId="19428"/>
    <cellStyle name="Separador de milhares 12 4 2 7 2 4 2" xfId="50723"/>
    <cellStyle name="Separador de milhares 12 4 2 7 2 5" xfId="12840"/>
    <cellStyle name="Separador de milhares 12 4 2 7 2 5 2" xfId="44135"/>
    <cellStyle name="Separador de milhares 12 4 2 7 2 6" xfId="34253"/>
    <cellStyle name="Separador de milhares 12 4 2 7 2 7" xfId="30958"/>
    <cellStyle name="Separador de milhares 12 4 2 7 3" xfId="4605"/>
    <cellStyle name="Separador de milhares 12 4 2 7 3 2" xfId="21075"/>
    <cellStyle name="Separador de milhares 12 4 2 7 3 2 2" xfId="52370"/>
    <cellStyle name="Separador de milhares 12 4 2 7 3 3" xfId="14487"/>
    <cellStyle name="Separador de milhares 12 4 2 7 3 3 2" xfId="45782"/>
    <cellStyle name="Separador de milhares 12 4 2 7 3 4" xfId="35900"/>
    <cellStyle name="Separador de milhares 12 4 2 7 4" xfId="7899"/>
    <cellStyle name="Separador de milhares 12 4 2 7 4 2" xfId="24369"/>
    <cellStyle name="Separador de milhares 12 4 2 7 4 2 2" xfId="55664"/>
    <cellStyle name="Separador de milhares 12 4 2 7 4 3" xfId="39194"/>
    <cellStyle name="Separador de milhares 12 4 2 7 5" xfId="17781"/>
    <cellStyle name="Separador de milhares 12 4 2 7 5 2" xfId="49076"/>
    <cellStyle name="Separador de milhares 12 4 2 7 6" xfId="11193"/>
    <cellStyle name="Separador de milhares 12 4 2 7 6 2" xfId="42488"/>
    <cellStyle name="Separador de milhares 12 4 2 7 7" xfId="27664"/>
    <cellStyle name="Separador de milhares 12 4 2 7 7 2" xfId="32606"/>
    <cellStyle name="Separador de milhares 12 4 2 7 8" xfId="29311"/>
    <cellStyle name="Separador de milhares 12 4 2 8" xfId="2938"/>
    <cellStyle name="Separador de milhares 12 4 2 8 2" xfId="6232"/>
    <cellStyle name="Separador de milhares 12 4 2 8 2 2" xfId="22702"/>
    <cellStyle name="Separador de milhares 12 4 2 8 2 2 2" xfId="53997"/>
    <cellStyle name="Separador de milhares 12 4 2 8 2 3" xfId="16114"/>
    <cellStyle name="Separador de milhares 12 4 2 8 2 3 2" xfId="47409"/>
    <cellStyle name="Separador de milhares 12 4 2 8 2 4" xfId="37527"/>
    <cellStyle name="Separador de milhares 12 4 2 8 3" xfId="9526"/>
    <cellStyle name="Separador de milhares 12 4 2 8 3 2" xfId="25996"/>
    <cellStyle name="Separador de milhares 12 4 2 8 3 2 2" xfId="57291"/>
    <cellStyle name="Separador de milhares 12 4 2 8 3 3" xfId="40821"/>
    <cellStyle name="Separador de milhares 12 4 2 8 4" xfId="19408"/>
    <cellStyle name="Separador de milhares 12 4 2 8 4 2" xfId="50703"/>
    <cellStyle name="Separador de milhares 12 4 2 8 5" xfId="12820"/>
    <cellStyle name="Separador de milhares 12 4 2 8 5 2" xfId="44115"/>
    <cellStyle name="Separador de milhares 12 4 2 8 6" xfId="34233"/>
    <cellStyle name="Separador de milhares 12 4 2 8 7" xfId="30938"/>
    <cellStyle name="Separador de milhares 12 4 2 9" xfId="4585"/>
    <cellStyle name="Separador de milhares 12 4 2 9 2" xfId="21055"/>
    <cellStyle name="Separador de milhares 12 4 2 9 2 2" xfId="52350"/>
    <cellStyle name="Separador de milhares 12 4 2 9 3" xfId="14467"/>
    <cellStyle name="Separador de milhares 12 4 2 9 3 2" xfId="45762"/>
    <cellStyle name="Separador de milhares 12 4 2 9 4" xfId="35880"/>
    <cellStyle name="Separador de milhares 12 4 3" xfId="1275"/>
    <cellStyle name="Separador de milhares 12 4 3 10" xfId="11194"/>
    <cellStyle name="Separador de milhares 12 4 3 10 2" xfId="42489"/>
    <cellStyle name="Separador de milhares 12 4 3 11" xfId="27665"/>
    <cellStyle name="Separador de milhares 12 4 3 11 2" xfId="32607"/>
    <cellStyle name="Separador de milhares 12 4 3 12" xfId="29312"/>
    <cellStyle name="Separador de milhares 12 4 3 2" xfId="1276"/>
    <cellStyle name="Separador de milhares 12 4 3 2 2" xfId="1277"/>
    <cellStyle name="Separador de milhares 12 4 3 2 2 2" xfId="2961"/>
    <cellStyle name="Separador de milhares 12 4 3 2 2 2 2" xfId="6255"/>
    <cellStyle name="Separador de milhares 12 4 3 2 2 2 2 2" xfId="22725"/>
    <cellStyle name="Separador de milhares 12 4 3 2 2 2 2 2 2" xfId="54020"/>
    <cellStyle name="Separador de milhares 12 4 3 2 2 2 2 3" xfId="16137"/>
    <cellStyle name="Separador de milhares 12 4 3 2 2 2 2 3 2" xfId="47432"/>
    <cellStyle name="Separador de milhares 12 4 3 2 2 2 2 4" xfId="37550"/>
    <cellStyle name="Separador de milhares 12 4 3 2 2 2 3" xfId="9549"/>
    <cellStyle name="Separador de milhares 12 4 3 2 2 2 3 2" xfId="26019"/>
    <cellStyle name="Separador de milhares 12 4 3 2 2 2 3 2 2" xfId="57314"/>
    <cellStyle name="Separador de milhares 12 4 3 2 2 2 3 3" xfId="40844"/>
    <cellStyle name="Separador de milhares 12 4 3 2 2 2 4" xfId="19431"/>
    <cellStyle name="Separador de milhares 12 4 3 2 2 2 4 2" xfId="50726"/>
    <cellStyle name="Separador de milhares 12 4 3 2 2 2 5" xfId="12843"/>
    <cellStyle name="Separador de milhares 12 4 3 2 2 2 5 2" xfId="44138"/>
    <cellStyle name="Separador de milhares 12 4 3 2 2 2 6" xfId="34256"/>
    <cellStyle name="Separador de milhares 12 4 3 2 2 2 7" xfId="30961"/>
    <cellStyle name="Separador de milhares 12 4 3 2 2 3" xfId="4608"/>
    <cellStyle name="Separador de milhares 12 4 3 2 2 3 2" xfId="21078"/>
    <cellStyle name="Separador de milhares 12 4 3 2 2 3 2 2" xfId="52373"/>
    <cellStyle name="Separador de milhares 12 4 3 2 2 3 3" xfId="14490"/>
    <cellStyle name="Separador de milhares 12 4 3 2 2 3 3 2" xfId="45785"/>
    <cellStyle name="Separador de milhares 12 4 3 2 2 3 4" xfId="35903"/>
    <cellStyle name="Separador de milhares 12 4 3 2 2 4" xfId="7902"/>
    <cellStyle name="Separador de milhares 12 4 3 2 2 4 2" xfId="24372"/>
    <cellStyle name="Separador de milhares 12 4 3 2 2 4 2 2" xfId="55667"/>
    <cellStyle name="Separador de milhares 12 4 3 2 2 4 3" xfId="39197"/>
    <cellStyle name="Separador de milhares 12 4 3 2 2 5" xfId="17784"/>
    <cellStyle name="Separador de milhares 12 4 3 2 2 5 2" xfId="49079"/>
    <cellStyle name="Separador de milhares 12 4 3 2 2 6" xfId="11196"/>
    <cellStyle name="Separador de milhares 12 4 3 2 2 6 2" xfId="42491"/>
    <cellStyle name="Separador de milhares 12 4 3 2 2 7" xfId="27667"/>
    <cellStyle name="Separador de milhares 12 4 3 2 2 7 2" xfId="32609"/>
    <cellStyle name="Separador de milhares 12 4 3 2 2 8" xfId="29314"/>
    <cellStyle name="Separador de milhares 12 4 3 2 3" xfId="2960"/>
    <cellStyle name="Separador de milhares 12 4 3 2 3 2" xfId="6254"/>
    <cellStyle name="Separador de milhares 12 4 3 2 3 2 2" xfId="22724"/>
    <cellStyle name="Separador de milhares 12 4 3 2 3 2 2 2" xfId="54019"/>
    <cellStyle name="Separador de milhares 12 4 3 2 3 2 3" xfId="16136"/>
    <cellStyle name="Separador de milhares 12 4 3 2 3 2 3 2" xfId="47431"/>
    <cellStyle name="Separador de milhares 12 4 3 2 3 2 4" xfId="37549"/>
    <cellStyle name="Separador de milhares 12 4 3 2 3 3" xfId="9548"/>
    <cellStyle name="Separador de milhares 12 4 3 2 3 3 2" xfId="26018"/>
    <cellStyle name="Separador de milhares 12 4 3 2 3 3 2 2" xfId="57313"/>
    <cellStyle name="Separador de milhares 12 4 3 2 3 3 3" xfId="40843"/>
    <cellStyle name="Separador de milhares 12 4 3 2 3 4" xfId="19430"/>
    <cellStyle name="Separador de milhares 12 4 3 2 3 4 2" xfId="50725"/>
    <cellStyle name="Separador de milhares 12 4 3 2 3 5" xfId="12842"/>
    <cellStyle name="Separador de milhares 12 4 3 2 3 5 2" xfId="44137"/>
    <cellStyle name="Separador de milhares 12 4 3 2 3 6" xfId="34255"/>
    <cellStyle name="Separador de milhares 12 4 3 2 3 7" xfId="30960"/>
    <cellStyle name="Separador de milhares 12 4 3 2 4" xfId="4607"/>
    <cellStyle name="Separador de milhares 12 4 3 2 4 2" xfId="21077"/>
    <cellStyle name="Separador de milhares 12 4 3 2 4 2 2" xfId="52372"/>
    <cellStyle name="Separador de milhares 12 4 3 2 4 3" xfId="14489"/>
    <cellStyle name="Separador de milhares 12 4 3 2 4 3 2" xfId="45784"/>
    <cellStyle name="Separador de milhares 12 4 3 2 4 4" xfId="35902"/>
    <cellStyle name="Separador de milhares 12 4 3 2 5" xfId="7901"/>
    <cellStyle name="Separador de milhares 12 4 3 2 5 2" xfId="24371"/>
    <cellStyle name="Separador de milhares 12 4 3 2 5 2 2" xfId="55666"/>
    <cellStyle name="Separador de milhares 12 4 3 2 5 3" xfId="39196"/>
    <cellStyle name="Separador de milhares 12 4 3 2 6" xfId="17783"/>
    <cellStyle name="Separador de milhares 12 4 3 2 6 2" xfId="49078"/>
    <cellStyle name="Separador de milhares 12 4 3 2 7" xfId="11195"/>
    <cellStyle name="Separador de milhares 12 4 3 2 7 2" xfId="42490"/>
    <cellStyle name="Separador de milhares 12 4 3 2 8" xfId="27666"/>
    <cellStyle name="Separador de milhares 12 4 3 2 8 2" xfId="32608"/>
    <cellStyle name="Separador de milhares 12 4 3 2 9" xfId="29313"/>
    <cellStyle name="Separador de milhares 12 4 3 3" xfId="1278"/>
    <cellStyle name="Separador de milhares 12 4 3 3 2" xfId="1279"/>
    <cellStyle name="Separador de milhares 12 4 3 3 2 2" xfId="2963"/>
    <cellStyle name="Separador de milhares 12 4 3 3 2 2 2" xfId="6257"/>
    <cellStyle name="Separador de milhares 12 4 3 3 2 2 2 2" xfId="22727"/>
    <cellStyle name="Separador de milhares 12 4 3 3 2 2 2 2 2" xfId="54022"/>
    <cellStyle name="Separador de milhares 12 4 3 3 2 2 2 3" xfId="16139"/>
    <cellStyle name="Separador de milhares 12 4 3 3 2 2 2 3 2" xfId="47434"/>
    <cellStyle name="Separador de milhares 12 4 3 3 2 2 2 4" xfId="37552"/>
    <cellStyle name="Separador de milhares 12 4 3 3 2 2 3" xfId="9551"/>
    <cellStyle name="Separador de milhares 12 4 3 3 2 2 3 2" xfId="26021"/>
    <cellStyle name="Separador de milhares 12 4 3 3 2 2 3 2 2" xfId="57316"/>
    <cellStyle name="Separador de milhares 12 4 3 3 2 2 3 3" xfId="40846"/>
    <cellStyle name="Separador de milhares 12 4 3 3 2 2 4" xfId="19433"/>
    <cellStyle name="Separador de milhares 12 4 3 3 2 2 4 2" xfId="50728"/>
    <cellStyle name="Separador de milhares 12 4 3 3 2 2 5" xfId="12845"/>
    <cellStyle name="Separador de milhares 12 4 3 3 2 2 5 2" xfId="44140"/>
    <cellStyle name="Separador de milhares 12 4 3 3 2 2 6" xfId="34258"/>
    <cellStyle name="Separador de milhares 12 4 3 3 2 2 7" xfId="30963"/>
    <cellStyle name="Separador de milhares 12 4 3 3 2 3" xfId="4610"/>
    <cellStyle name="Separador de milhares 12 4 3 3 2 3 2" xfId="21080"/>
    <cellStyle name="Separador de milhares 12 4 3 3 2 3 2 2" xfId="52375"/>
    <cellStyle name="Separador de milhares 12 4 3 3 2 3 3" xfId="14492"/>
    <cellStyle name="Separador de milhares 12 4 3 3 2 3 3 2" xfId="45787"/>
    <cellStyle name="Separador de milhares 12 4 3 3 2 3 4" xfId="35905"/>
    <cellStyle name="Separador de milhares 12 4 3 3 2 4" xfId="7904"/>
    <cellStyle name="Separador de milhares 12 4 3 3 2 4 2" xfId="24374"/>
    <cellStyle name="Separador de milhares 12 4 3 3 2 4 2 2" xfId="55669"/>
    <cellStyle name="Separador de milhares 12 4 3 3 2 4 3" xfId="39199"/>
    <cellStyle name="Separador de milhares 12 4 3 3 2 5" xfId="17786"/>
    <cellStyle name="Separador de milhares 12 4 3 3 2 5 2" xfId="49081"/>
    <cellStyle name="Separador de milhares 12 4 3 3 2 6" xfId="11198"/>
    <cellStyle name="Separador de milhares 12 4 3 3 2 6 2" xfId="42493"/>
    <cellStyle name="Separador de milhares 12 4 3 3 2 7" xfId="27669"/>
    <cellStyle name="Separador de milhares 12 4 3 3 2 7 2" xfId="32611"/>
    <cellStyle name="Separador de milhares 12 4 3 3 2 8" xfId="29316"/>
    <cellStyle name="Separador de milhares 12 4 3 3 3" xfId="2962"/>
    <cellStyle name="Separador de milhares 12 4 3 3 3 2" xfId="6256"/>
    <cellStyle name="Separador de milhares 12 4 3 3 3 2 2" xfId="22726"/>
    <cellStyle name="Separador de milhares 12 4 3 3 3 2 2 2" xfId="54021"/>
    <cellStyle name="Separador de milhares 12 4 3 3 3 2 3" xfId="16138"/>
    <cellStyle name="Separador de milhares 12 4 3 3 3 2 3 2" xfId="47433"/>
    <cellStyle name="Separador de milhares 12 4 3 3 3 2 4" xfId="37551"/>
    <cellStyle name="Separador de milhares 12 4 3 3 3 3" xfId="9550"/>
    <cellStyle name="Separador de milhares 12 4 3 3 3 3 2" xfId="26020"/>
    <cellStyle name="Separador de milhares 12 4 3 3 3 3 2 2" xfId="57315"/>
    <cellStyle name="Separador de milhares 12 4 3 3 3 3 3" xfId="40845"/>
    <cellStyle name="Separador de milhares 12 4 3 3 3 4" xfId="19432"/>
    <cellStyle name="Separador de milhares 12 4 3 3 3 4 2" xfId="50727"/>
    <cellStyle name="Separador de milhares 12 4 3 3 3 5" xfId="12844"/>
    <cellStyle name="Separador de milhares 12 4 3 3 3 5 2" xfId="44139"/>
    <cellStyle name="Separador de milhares 12 4 3 3 3 6" xfId="34257"/>
    <cellStyle name="Separador de milhares 12 4 3 3 3 7" xfId="30962"/>
    <cellStyle name="Separador de milhares 12 4 3 3 4" xfId="4609"/>
    <cellStyle name="Separador de milhares 12 4 3 3 4 2" xfId="21079"/>
    <cellStyle name="Separador de milhares 12 4 3 3 4 2 2" xfId="52374"/>
    <cellStyle name="Separador de milhares 12 4 3 3 4 3" xfId="14491"/>
    <cellStyle name="Separador de milhares 12 4 3 3 4 3 2" xfId="45786"/>
    <cellStyle name="Separador de milhares 12 4 3 3 4 4" xfId="35904"/>
    <cellStyle name="Separador de milhares 12 4 3 3 5" xfId="7903"/>
    <cellStyle name="Separador de milhares 12 4 3 3 5 2" xfId="24373"/>
    <cellStyle name="Separador de milhares 12 4 3 3 5 2 2" xfId="55668"/>
    <cellStyle name="Separador de milhares 12 4 3 3 5 3" xfId="39198"/>
    <cellStyle name="Separador de milhares 12 4 3 3 6" xfId="17785"/>
    <cellStyle name="Separador de milhares 12 4 3 3 6 2" xfId="49080"/>
    <cellStyle name="Separador de milhares 12 4 3 3 7" xfId="11197"/>
    <cellStyle name="Separador de milhares 12 4 3 3 7 2" xfId="42492"/>
    <cellStyle name="Separador de milhares 12 4 3 3 8" xfId="27668"/>
    <cellStyle name="Separador de milhares 12 4 3 3 8 2" xfId="32610"/>
    <cellStyle name="Separador de milhares 12 4 3 3 9" xfId="29315"/>
    <cellStyle name="Separador de milhares 12 4 3 4" xfId="1280"/>
    <cellStyle name="Separador de milhares 12 4 3 4 2" xfId="2964"/>
    <cellStyle name="Separador de milhares 12 4 3 4 2 2" xfId="6258"/>
    <cellStyle name="Separador de milhares 12 4 3 4 2 2 2" xfId="22728"/>
    <cellStyle name="Separador de milhares 12 4 3 4 2 2 2 2" xfId="54023"/>
    <cellStyle name="Separador de milhares 12 4 3 4 2 2 3" xfId="16140"/>
    <cellStyle name="Separador de milhares 12 4 3 4 2 2 3 2" xfId="47435"/>
    <cellStyle name="Separador de milhares 12 4 3 4 2 2 4" xfId="37553"/>
    <cellStyle name="Separador de milhares 12 4 3 4 2 3" xfId="9552"/>
    <cellStyle name="Separador de milhares 12 4 3 4 2 3 2" xfId="26022"/>
    <cellStyle name="Separador de milhares 12 4 3 4 2 3 2 2" xfId="57317"/>
    <cellStyle name="Separador de milhares 12 4 3 4 2 3 3" xfId="40847"/>
    <cellStyle name="Separador de milhares 12 4 3 4 2 4" xfId="19434"/>
    <cellStyle name="Separador de milhares 12 4 3 4 2 4 2" xfId="50729"/>
    <cellStyle name="Separador de milhares 12 4 3 4 2 5" xfId="12846"/>
    <cellStyle name="Separador de milhares 12 4 3 4 2 5 2" xfId="44141"/>
    <cellStyle name="Separador de milhares 12 4 3 4 2 6" xfId="34259"/>
    <cellStyle name="Separador de milhares 12 4 3 4 2 7" xfId="30964"/>
    <cellStyle name="Separador de milhares 12 4 3 4 3" xfId="4611"/>
    <cellStyle name="Separador de milhares 12 4 3 4 3 2" xfId="21081"/>
    <cellStyle name="Separador de milhares 12 4 3 4 3 2 2" xfId="52376"/>
    <cellStyle name="Separador de milhares 12 4 3 4 3 3" xfId="14493"/>
    <cellStyle name="Separador de milhares 12 4 3 4 3 3 2" xfId="45788"/>
    <cellStyle name="Separador de milhares 12 4 3 4 3 4" xfId="35906"/>
    <cellStyle name="Separador de milhares 12 4 3 4 4" xfId="7905"/>
    <cellStyle name="Separador de milhares 12 4 3 4 4 2" xfId="24375"/>
    <cellStyle name="Separador de milhares 12 4 3 4 4 2 2" xfId="55670"/>
    <cellStyle name="Separador de milhares 12 4 3 4 4 3" xfId="39200"/>
    <cellStyle name="Separador de milhares 12 4 3 4 5" xfId="17787"/>
    <cellStyle name="Separador de milhares 12 4 3 4 5 2" xfId="49082"/>
    <cellStyle name="Separador de milhares 12 4 3 4 6" xfId="11199"/>
    <cellStyle name="Separador de milhares 12 4 3 4 6 2" xfId="42494"/>
    <cellStyle name="Separador de milhares 12 4 3 4 7" xfId="27670"/>
    <cellStyle name="Separador de milhares 12 4 3 4 7 2" xfId="32612"/>
    <cellStyle name="Separador de milhares 12 4 3 4 8" xfId="29317"/>
    <cellStyle name="Separador de milhares 12 4 3 5" xfId="1281"/>
    <cellStyle name="Separador de milhares 12 4 3 5 2" xfId="2965"/>
    <cellStyle name="Separador de milhares 12 4 3 5 2 2" xfId="6259"/>
    <cellStyle name="Separador de milhares 12 4 3 5 2 2 2" xfId="22729"/>
    <cellStyle name="Separador de milhares 12 4 3 5 2 2 2 2" xfId="54024"/>
    <cellStyle name="Separador de milhares 12 4 3 5 2 2 3" xfId="16141"/>
    <cellStyle name="Separador de milhares 12 4 3 5 2 2 3 2" xfId="47436"/>
    <cellStyle name="Separador de milhares 12 4 3 5 2 2 4" xfId="37554"/>
    <cellStyle name="Separador de milhares 12 4 3 5 2 3" xfId="9553"/>
    <cellStyle name="Separador de milhares 12 4 3 5 2 3 2" xfId="26023"/>
    <cellStyle name="Separador de milhares 12 4 3 5 2 3 2 2" xfId="57318"/>
    <cellStyle name="Separador de milhares 12 4 3 5 2 3 3" xfId="40848"/>
    <cellStyle name="Separador de milhares 12 4 3 5 2 4" xfId="19435"/>
    <cellStyle name="Separador de milhares 12 4 3 5 2 4 2" xfId="50730"/>
    <cellStyle name="Separador de milhares 12 4 3 5 2 5" xfId="12847"/>
    <cellStyle name="Separador de milhares 12 4 3 5 2 5 2" xfId="44142"/>
    <cellStyle name="Separador de milhares 12 4 3 5 2 6" xfId="34260"/>
    <cellStyle name="Separador de milhares 12 4 3 5 2 7" xfId="30965"/>
    <cellStyle name="Separador de milhares 12 4 3 5 3" xfId="4612"/>
    <cellStyle name="Separador de milhares 12 4 3 5 3 2" xfId="21082"/>
    <cellStyle name="Separador de milhares 12 4 3 5 3 2 2" xfId="52377"/>
    <cellStyle name="Separador de milhares 12 4 3 5 3 3" xfId="14494"/>
    <cellStyle name="Separador de milhares 12 4 3 5 3 3 2" xfId="45789"/>
    <cellStyle name="Separador de milhares 12 4 3 5 3 4" xfId="35907"/>
    <cellStyle name="Separador de milhares 12 4 3 5 4" xfId="7906"/>
    <cellStyle name="Separador de milhares 12 4 3 5 4 2" xfId="24376"/>
    <cellStyle name="Separador de milhares 12 4 3 5 4 2 2" xfId="55671"/>
    <cellStyle name="Separador de milhares 12 4 3 5 4 3" xfId="39201"/>
    <cellStyle name="Separador de milhares 12 4 3 5 5" xfId="17788"/>
    <cellStyle name="Separador de milhares 12 4 3 5 5 2" xfId="49083"/>
    <cellStyle name="Separador de milhares 12 4 3 5 6" xfId="11200"/>
    <cellStyle name="Separador de milhares 12 4 3 5 6 2" xfId="42495"/>
    <cellStyle name="Separador de milhares 12 4 3 5 7" xfId="27671"/>
    <cellStyle name="Separador de milhares 12 4 3 5 7 2" xfId="32613"/>
    <cellStyle name="Separador de milhares 12 4 3 5 8" xfId="29318"/>
    <cellStyle name="Separador de milhares 12 4 3 6" xfId="2959"/>
    <cellStyle name="Separador de milhares 12 4 3 6 2" xfId="6253"/>
    <cellStyle name="Separador de milhares 12 4 3 6 2 2" xfId="22723"/>
    <cellStyle name="Separador de milhares 12 4 3 6 2 2 2" xfId="54018"/>
    <cellStyle name="Separador de milhares 12 4 3 6 2 3" xfId="16135"/>
    <cellStyle name="Separador de milhares 12 4 3 6 2 3 2" xfId="47430"/>
    <cellStyle name="Separador de milhares 12 4 3 6 2 4" xfId="37548"/>
    <cellStyle name="Separador de milhares 12 4 3 6 3" xfId="9547"/>
    <cellStyle name="Separador de milhares 12 4 3 6 3 2" xfId="26017"/>
    <cellStyle name="Separador de milhares 12 4 3 6 3 2 2" xfId="57312"/>
    <cellStyle name="Separador de milhares 12 4 3 6 3 3" xfId="40842"/>
    <cellStyle name="Separador de milhares 12 4 3 6 4" xfId="19429"/>
    <cellStyle name="Separador de milhares 12 4 3 6 4 2" xfId="50724"/>
    <cellStyle name="Separador de milhares 12 4 3 6 5" xfId="12841"/>
    <cellStyle name="Separador de milhares 12 4 3 6 5 2" xfId="44136"/>
    <cellStyle name="Separador de milhares 12 4 3 6 6" xfId="34254"/>
    <cellStyle name="Separador de milhares 12 4 3 6 7" xfId="30959"/>
    <cellStyle name="Separador de milhares 12 4 3 7" xfId="4606"/>
    <cellStyle name="Separador de milhares 12 4 3 7 2" xfId="21076"/>
    <cellStyle name="Separador de milhares 12 4 3 7 2 2" xfId="52371"/>
    <cellStyle name="Separador de milhares 12 4 3 7 3" xfId="14488"/>
    <cellStyle name="Separador de milhares 12 4 3 7 3 2" xfId="45783"/>
    <cellStyle name="Separador de milhares 12 4 3 7 4" xfId="35901"/>
    <cellStyle name="Separador de milhares 12 4 3 8" xfId="7900"/>
    <cellStyle name="Separador de milhares 12 4 3 8 2" xfId="24370"/>
    <cellStyle name="Separador de milhares 12 4 3 8 2 2" xfId="55665"/>
    <cellStyle name="Separador de milhares 12 4 3 8 3" xfId="39195"/>
    <cellStyle name="Separador de milhares 12 4 3 9" xfId="17782"/>
    <cellStyle name="Separador de milhares 12 4 3 9 2" xfId="49077"/>
    <cellStyle name="Separador de milhares 12 4 4" xfId="1282"/>
    <cellStyle name="Separador de milhares 12 4 4 10" xfId="11201"/>
    <cellStyle name="Separador de milhares 12 4 4 10 2" xfId="42496"/>
    <cellStyle name="Separador de milhares 12 4 4 11" xfId="27672"/>
    <cellStyle name="Separador de milhares 12 4 4 11 2" xfId="32614"/>
    <cellStyle name="Separador de milhares 12 4 4 12" xfId="29319"/>
    <cellStyle name="Separador de milhares 12 4 4 2" xfId="1283"/>
    <cellStyle name="Separador de milhares 12 4 4 2 2" xfId="1284"/>
    <cellStyle name="Separador de milhares 12 4 4 2 2 2" xfId="2968"/>
    <cellStyle name="Separador de milhares 12 4 4 2 2 2 2" xfId="6262"/>
    <cellStyle name="Separador de milhares 12 4 4 2 2 2 2 2" xfId="22732"/>
    <cellStyle name="Separador de milhares 12 4 4 2 2 2 2 2 2" xfId="54027"/>
    <cellStyle name="Separador de milhares 12 4 4 2 2 2 2 3" xfId="16144"/>
    <cellStyle name="Separador de milhares 12 4 4 2 2 2 2 3 2" xfId="47439"/>
    <cellStyle name="Separador de milhares 12 4 4 2 2 2 2 4" xfId="37557"/>
    <cellStyle name="Separador de milhares 12 4 4 2 2 2 3" xfId="9556"/>
    <cellStyle name="Separador de milhares 12 4 4 2 2 2 3 2" xfId="26026"/>
    <cellStyle name="Separador de milhares 12 4 4 2 2 2 3 2 2" xfId="57321"/>
    <cellStyle name="Separador de milhares 12 4 4 2 2 2 3 3" xfId="40851"/>
    <cellStyle name="Separador de milhares 12 4 4 2 2 2 4" xfId="19438"/>
    <cellStyle name="Separador de milhares 12 4 4 2 2 2 4 2" xfId="50733"/>
    <cellStyle name="Separador de milhares 12 4 4 2 2 2 5" xfId="12850"/>
    <cellStyle name="Separador de milhares 12 4 4 2 2 2 5 2" xfId="44145"/>
    <cellStyle name="Separador de milhares 12 4 4 2 2 2 6" xfId="34263"/>
    <cellStyle name="Separador de milhares 12 4 4 2 2 2 7" xfId="30968"/>
    <cellStyle name="Separador de milhares 12 4 4 2 2 3" xfId="4615"/>
    <cellStyle name="Separador de milhares 12 4 4 2 2 3 2" xfId="21085"/>
    <cellStyle name="Separador de milhares 12 4 4 2 2 3 2 2" xfId="52380"/>
    <cellStyle name="Separador de milhares 12 4 4 2 2 3 3" xfId="14497"/>
    <cellStyle name="Separador de milhares 12 4 4 2 2 3 3 2" xfId="45792"/>
    <cellStyle name="Separador de milhares 12 4 4 2 2 3 4" xfId="35910"/>
    <cellStyle name="Separador de milhares 12 4 4 2 2 4" xfId="7909"/>
    <cellStyle name="Separador de milhares 12 4 4 2 2 4 2" xfId="24379"/>
    <cellStyle name="Separador de milhares 12 4 4 2 2 4 2 2" xfId="55674"/>
    <cellStyle name="Separador de milhares 12 4 4 2 2 4 3" xfId="39204"/>
    <cellStyle name="Separador de milhares 12 4 4 2 2 5" xfId="17791"/>
    <cellStyle name="Separador de milhares 12 4 4 2 2 5 2" xfId="49086"/>
    <cellStyle name="Separador de milhares 12 4 4 2 2 6" xfId="11203"/>
    <cellStyle name="Separador de milhares 12 4 4 2 2 6 2" xfId="42498"/>
    <cellStyle name="Separador de milhares 12 4 4 2 2 7" xfId="27674"/>
    <cellStyle name="Separador de milhares 12 4 4 2 2 7 2" xfId="32616"/>
    <cellStyle name="Separador de milhares 12 4 4 2 2 8" xfId="29321"/>
    <cellStyle name="Separador de milhares 12 4 4 2 3" xfId="2967"/>
    <cellStyle name="Separador de milhares 12 4 4 2 3 2" xfId="6261"/>
    <cellStyle name="Separador de milhares 12 4 4 2 3 2 2" xfId="22731"/>
    <cellStyle name="Separador de milhares 12 4 4 2 3 2 2 2" xfId="54026"/>
    <cellStyle name="Separador de milhares 12 4 4 2 3 2 3" xfId="16143"/>
    <cellStyle name="Separador de milhares 12 4 4 2 3 2 3 2" xfId="47438"/>
    <cellStyle name="Separador de milhares 12 4 4 2 3 2 4" xfId="37556"/>
    <cellStyle name="Separador de milhares 12 4 4 2 3 3" xfId="9555"/>
    <cellStyle name="Separador de milhares 12 4 4 2 3 3 2" xfId="26025"/>
    <cellStyle name="Separador de milhares 12 4 4 2 3 3 2 2" xfId="57320"/>
    <cellStyle name="Separador de milhares 12 4 4 2 3 3 3" xfId="40850"/>
    <cellStyle name="Separador de milhares 12 4 4 2 3 4" xfId="19437"/>
    <cellStyle name="Separador de milhares 12 4 4 2 3 4 2" xfId="50732"/>
    <cellStyle name="Separador de milhares 12 4 4 2 3 5" xfId="12849"/>
    <cellStyle name="Separador de milhares 12 4 4 2 3 5 2" xfId="44144"/>
    <cellStyle name="Separador de milhares 12 4 4 2 3 6" xfId="34262"/>
    <cellStyle name="Separador de milhares 12 4 4 2 3 7" xfId="30967"/>
    <cellStyle name="Separador de milhares 12 4 4 2 4" xfId="4614"/>
    <cellStyle name="Separador de milhares 12 4 4 2 4 2" xfId="21084"/>
    <cellStyle name="Separador de milhares 12 4 4 2 4 2 2" xfId="52379"/>
    <cellStyle name="Separador de milhares 12 4 4 2 4 3" xfId="14496"/>
    <cellStyle name="Separador de milhares 12 4 4 2 4 3 2" xfId="45791"/>
    <cellStyle name="Separador de milhares 12 4 4 2 4 4" xfId="35909"/>
    <cellStyle name="Separador de milhares 12 4 4 2 5" xfId="7908"/>
    <cellStyle name="Separador de milhares 12 4 4 2 5 2" xfId="24378"/>
    <cellStyle name="Separador de milhares 12 4 4 2 5 2 2" xfId="55673"/>
    <cellStyle name="Separador de milhares 12 4 4 2 5 3" xfId="39203"/>
    <cellStyle name="Separador de milhares 12 4 4 2 6" xfId="17790"/>
    <cellStyle name="Separador de milhares 12 4 4 2 6 2" xfId="49085"/>
    <cellStyle name="Separador de milhares 12 4 4 2 7" xfId="11202"/>
    <cellStyle name="Separador de milhares 12 4 4 2 7 2" xfId="42497"/>
    <cellStyle name="Separador de milhares 12 4 4 2 8" xfId="27673"/>
    <cellStyle name="Separador de milhares 12 4 4 2 8 2" xfId="32615"/>
    <cellStyle name="Separador de milhares 12 4 4 2 9" xfId="29320"/>
    <cellStyle name="Separador de milhares 12 4 4 3" xfId="1285"/>
    <cellStyle name="Separador de milhares 12 4 4 3 2" xfId="1286"/>
    <cellStyle name="Separador de milhares 12 4 4 3 2 2" xfId="2970"/>
    <cellStyle name="Separador de milhares 12 4 4 3 2 2 2" xfId="6264"/>
    <cellStyle name="Separador de milhares 12 4 4 3 2 2 2 2" xfId="22734"/>
    <cellStyle name="Separador de milhares 12 4 4 3 2 2 2 2 2" xfId="54029"/>
    <cellStyle name="Separador de milhares 12 4 4 3 2 2 2 3" xfId="16146"/>
    <cellStyle name="Separador de milhares 12 4 4 3 2 2 2 3 2" xfId="47441"/>
    <cellStyle name="Separador de milhares 12 4 4 3 2 2 2 4" xfId="37559"/>
    <cellStyle name="Separador de milhares 12 4 4 3 2 2 3" xfId="9558"/>
    <cellStyle name="Separador de milhares 12 4 4 3 2 2 3 2" xfId="26028"/>
    <cellStyle name="Separador de milhares 12 4 4 3 2 2 3 2 2" xfId="57323"/>
    <cellStyle name="Separador de milhares 12 4 4 3 2 2 3 3" xfId="40853"/>
    <cellStyle name="Separador de milhares 12 4 4 3 2 2 4" xfId="19440"/>
    <cellStyle name="Separador de milhares 12 4 4 3 2 2 4 2" xfId="50735"/>
    <cellStyle name="Separador de milhares 12 4 4 3 2 2 5" xfId="12852"/>
    <cellStyle name="Separador de milhares 12 4 4 3 2 2 5 2" xfId="44147"/>
    <cellStyle name="Separador de milhares 12 4 4 3 2 2 6" xfId="34265"/>
    <cellStyle name="Separador de milhares 12 4 4 3 2 2 7" xfId="30970"/>
    <cellStyle name="Separador de milhares 12 4 4 3 2 3" xfId="4617"/>
    <cellStyle name="Separador de milhares 12 4 4 3 2 3 2" xfId="21087"/>
    <cellStyle name="Separador de milhares 12 4 4 3 2 3 2 2" xfId="52382"/>
    <cellStyle name="Separador de milhares 12 4 4 3 2 3 3" xfId="14499"/>
    <cellStyle name="Separador de milhares 12 4 4 3 2 3 3 2" xfId="45794"/>
    <cellStyle name="Separador de milhares 12 4 4 3 2 3 4" xfId="35912"/>
    <cellStyle name="Separador de milhares 12 4 4 3 2 4" xfId="7911"/>
    <cellStyle name="Separador de milhares 12 4 4 3 2 4 2" xfId="24381"/>
    <cellStyle name="Separador de milhares 12 4 4 3 2 4 2 2" xfId="55676"/>
    <cellStyle name="Separador de milhares 12 4 4 3 2 4 3" xfId="39206"/>
    <cellStyle name="Separador de milhares 12 4 4 3 2 5" xfId="17793"/>
    <cellStyle name="Separador de milhares 12 4 4 3 2 5 2" xfId="49088"/>
    <cellStyle name="Separador de milhares 12 4 4 3 2 6" xfId="11205"/>
    <cellStyle name="Separador de milhares 12 4 4 3 2 6 2" xfId="42500"/>
    <cellStyle name="Separador de milhares 12 4 4 3 2 7" xfId="27676"/>
    <cellStyle name="Separador de milhares 12 4 4 3 2 7 2" xfId="32618"/>
    <cellStyle name="Separador de milhares 12 4 4 3 2 8" xfId="29323"/>
    <cellStyle name="Separador de milhares 12 4 4 3 3" xfId="2969"/>
    <cellStyle name="Separador de milhares 12 4 4 3 3 2" xfId="6263"/>
    <cellStyle name="Separador de milhares 12 4 4 3 3 2 2" xfId="22733"/>
    <cellStyle name="Separador de milhares 12 4 4 3 3 2 2 2" xfId="54028"/>
    <cellStyle name="Separador de milhares 12 4 4 3 3 2 3" xfId="16145"/>
    <cellStyle name="Separador de milhares 12 4 4 3 3 2 3 2" xfId="47440"/>
    <cellStyle name="Separador de milhares 12 4 4 3 3 2 4" xfId="37558"/>
    <cellStyle name="Separador de milhares 12 4 4 3 3 3" xfId="9557"/>
    <cellStyle name="Separador de milhares 12 4 4 3 3 3 2" xfId="26027"/>
    <cellStyle name="Separador de milhares 12 4 4 3 3 3 2 2" xfId="57322"/>
    <cellStyle name="Separador de milhares 12 4 4 3 3 3 3" xfId="40852"/>
    <cellStyle name="Separador de milhares 12 4 4 3 3 4" xfId="19439"/>
    <cellStyle name="Separador de milhares 12 4 4 3 3 4 2" xfId="50734"/>
    <cellStyle name="Separador de milhares 12 4 4 3 3 5" xfId="12851"/>
    <cellStyle name="Separador de milhares 12 4 4 3 3 5 2" xfId="44146"/>
    <cellStyle name="Separador de milhares 12 4 4 3 3 6" xfId="34264"/>
    <cellStyle name="Separador de milhares 12 4 4 3 3 7" xfId="30969"/>
    <cellStyle name="Separador de milhares 12 4 4 3 4" xfId="4616"/>
    <cellStyle name="Separador de milhares 12 4 4 3 4 2" xfId="21086"/>
    <cellStyle name="Separador de milhares 12 4 4 3 4 2 2" xfId="52381"/>
    <cellStyle name="Separador de milhares 12 4 4 3 4 3" xfId="14498"/>
    <cellStyle name="Separador de milhares 12 4 4 3 4 3 2" xfId="45793"/>
    <cellStyle name="Separador de milhares 12 4 4 3 4 4" xfId="35911"/>
    <cellStyle name="Separador de milhares 12 4 4 3 5" xfId="7910"/>
    <cellStyle name="Separador de milhares 12 4 4 3 5 2" xfId="24380"/>
    <cellStyle name="Separador de milhares 12 4 4 3 5 2 2" xfId="55675"/>
    <cellStyle name="Separador de milhares 12 4 4 3 5 3" xfId="39205"/>
    <cellStyle name="Separador de milhares 12 4 4 3 6" xfId="17792"/>
    <cellStyle name="Separador de milhares 12 4 4 3 6 2" xfId="49087"/>
    <cellStyle name="Separador de milhares 12 4 4 3 7" xfId="11204"/>
    <cellStyle name="Separador de milhares 12 4 4 3 7 2" xfId="42499"/>
    <cellStyle name="Separador de milhares 12 4 4 3 8" xfId="27675"/>
    <cellStyle name="Separador de milhares 12 4 4 3 8 2" xfId="32617"/>
    <cellStyle name="Separador de milhares 12 4 4 3 9" xfId="29322"/>
    <cellStyle name="Separador de milhares 12 4 4 4" xfId="1287"/>
    <cellStyle name="Separador de milhares 12 4 4 4 2" xfId="2971"/>
    <cellStyle name="Separador de milhares 12 4 4 4 2 2" xfId="6265"/>
    <cellStyle name="Separador de milhares 12 4 4 4 2 2 2" xfId="22735"/>
    <cellStyle name="Separador de milhares 12 4 4 4 2 2 2 2" xfId="54030"/>
    <cellStyle name="Separador de milhares 12 4 4 4 2 2 3" xfId="16147"/>
    <cellStyle name="Separador de milhares 12 4 4 4 2 2 3 2" xfId="47442"/>
    <cellStyle name="Separador de milhares 12 4 4 4 2 2 4" xfId="37560"/>
    <cellStyle name="Separador de milhares 12 4 4 4 2 3" xfId="9559"/>
    <cellStyle name="Separador de milhares 12 4 4 4 2 3 2" xfId="26029"/>
    <cellStyle name="Separador de milhares 12 4 4 4 2 3 2 2" xfId="57324"/>
    <cellStyle name="Separador de milhares 12 4 4 4 2 3 3" xfId="40854"/>
    <cellStyle name="Separador de milhares 12 4 4 4 2 4" xfId="19441"/>
    <cellStyle name="Separador de milhares 12 4 4 4 2 4 2" xfId="50736"/>
    <cellStyle name="Separador de milhares 12 4 4 4 2 5" xfId="12853"/>
    <cellStyle name="Separador de milhares 12 4 4 4 2 5 2" xfId="44148"/>
    <cellStyle name="Separador de milhares 12 4 4 4 2 6" xfId="34266"/>
    <cellStyle name="Separador de milhares 12 4 4 4 2 7" xfId="30971"/>
    <cellStyle name="Separador de milhares 12 4 4 4 3" xfId="4618"/>
    <cellStyle name="Separador de milhares 12 4 4 4 3 2" xfId="21088"/>
    <cellStyle name="Separador de milhares 12 4 4 4 3 2 2" xfId="52383"/>
    <cellStyle name="Separador de milhares 12 4 4 4 3 3" xfId="14500"/>
    <cellStyle name="Separador de milhares 12 4 4 4 3 3 2" xfId="45795"/>
    <cellStyle name="Separador de milhares 12 4 4 4 3 4" xfId="35913"/>
    <cellStyle name="Separador de milhares 12 4 4 4 4" xfId="7912"/>
    <cellStyle name="Separador de milhares 12 4 4 4 4 2" xfId="24382"/>
    <cellStyle name="Separador de milhares 12 4 4 4 4 2 2" xfId="55677"/>
    <cellStyle name="Separador de milhares 12 4 4 4 4 3" xfId="39207"/>
    <cellStyle name="Separador de milhares 12 4 4 4 5" xfId="17794"/>
    <cellStyle name="Separador de milhares 12 4 4 4 5 2" xfId="49089"/>
    <cellStyle name="Separador de milhares 12 4 4 4 6" xfId="11206"/>
    <cellStyle name="Separador de milhares 12 4 4 4 6 2" xfId="42501"/>
    <cellStyle name="Separador de milhares 12 4 4 4 7" xfId="27677"/>
    <cellStyle name="Separador de milhares 12 4 4 4 7 2" xfId="32619"/>
    <cellStyle name="Separador de milhares 12 4 4 4 8" xfId="29324"/>
    <cellStyle name="Separador de milhares 12 4 4 5" xfId="1288"/>
    <cellStyle name="Separador de milhares 12 4 4 5 2" xfId="2972"/>
    <cellStyle name="Separador de milhares 12 4 4 5 2 2" xfId="6266"/>
    <cellStyle name="Separador de milhares 12 4 4 5 2 2 2" xfId="22736"/>
    <cellStyle name="Separador de milhares 12 4 4 5 2 2 2 2" xfId="54031"/>
    <cellStyle name="Separador de milhares 12 4 4 5 2 2 3" xfId="16148"/>
    <cellStyle name="Separador de milhares 12 4 4 5 2 2 3 2" xfId="47443"/>
    <cellStyle name="Separador de milhares 12 4 4 5 2 2 4" xfId="37561"/>
    <cellStyle name="Separador de milhares 12 4 4 5 2 3" xfId="9560"/>
    <cellStyle name="Separador de milhares 12 4 4 5 2 3 2" xfId="26030"/>
    <cellStyle name="Separador de milhares 12 4 4 5 2 3 2 2" xfId="57325"/>
    <cellStyle name="Separador de milhares 12 4 4 5 2 3 3" xfId="40855"/>
    <cellStyle name="Separador de milhares 12 4 4 5 2 4" xfId="19442"/>
    <cellStyle name="Separador de milhares 12 4 4 5 2 4 2" xfId="50737"/>
    <cellStyle name="Separador de milhares 12 4 4 5 2 5" xfId="12854"/>
    <cellStyle name="Separador de milhares 12 4 4 5 2 5 2" xfId="44149"/>
    <cellStyle name="Separador de milhares 12 4 4 5 2 6" xfId="34267"/>
    <cellStyle name="Separador de milhares 12 4 4 5 2 7" xfId="30972"/>
    <cellStyle name="Separador de milhares 12 4 4 5 3" xfId="4619"/>
    <cellStyle name="Separador de milhares 12 4 4 5 3 2" xfId="21089"/>
    <cellStyle name="Separador de milhares 12 4 4 5 3 2 2" xfId="52384"/>
    <cellStyle name="Separador de milhares 12 4 4 5 3 3" xfId="14501"/>
    <cellStyle name="Separador de milhares 12 4 4 5 3 3 2" xfId="45796"/>
    <cellStyle name="Separador de milhares 12 4 4 5 3 4" xfId="35914"/>
    <cellStyle name="Separador de milhares 12 4 4 5 4" xfId="7913"/>
    <cellStyle name="Separador de milhares 12 4 4 5 4 2" xfId="24383"/>
    <cellStyle name="Separador de milhares 12 4 4 5 4 2 2" xfId="55678"/>
    <cellStyle name="Separador de milhares 12 4 4 5 4 3" xfId="39208"/>
    <cellStyle name="Separador de milhares 12 4 4 5 5" xfId="17795"/>
    <cellStyle name="Separador de milhares 12 4 4 5 5 2" xfId="49090"/>
    <cellStyle name="Separador de milhares 12 4 4 5 6" xfId="11207"/>
    <cellStyle name="Separador de milhares 12 4 4 5 6 2" xfId="42502"/>
    <cellStyle name="Separador de milhares 12 4 4 5 7" xfId="27678"/>
    <cellStyle name="Separador de milhares 12 4 4 5 7 2" xfId="32620"/>
    <cellStyle name="Separador de milhares 12 4 4 5 8" xfId="29325"/>
    <cellStyle name="Separador de milhares 12 4 4 6" xfId="2966"/>
    <cellStyle name="Separador de milhares 12 4 4 6 2" xfId="6260"/>
    <cellStyle name="Separador de milhares 12 4 4 6 2 2" xfId="22730"/>
    <cellStyle name="Separador de milhares 12 4 4 6 2 2 2" xfId="54025"/>
    <cellStyle name="Separador de milhares 12 4 4 6 2 3" xfId="16142"/>
    <cellStyle name="Separador de milhares 12 4 4 6 2 3 2" xfId="47437"/>
    <cellStyle name="Separador de milhares 12 4 4 6 2 4" xfId="37555"/>
    <cellStyle name="Separador de milhares 12 4 4 6 3" xfId="9554"/>
    <cellStyle name="Separador de milhares 12 4 4 6 3 2" xfId="26024"/>
    <cellStyle name="Separador de milhares 12 4 4 6 3 2 2" xfId="57319"/>
    <cellStyle name="Separador de milhares 12 4 4 6 3 3" xfId="40849"/>
    <cellStyle name="Separador de milhares 12 4 4 6 4" xfId="19436"/>
    <cellStyle name="Separador de milhares 12 4 4 6 4 2" xfId="50731"/>
    <cellStyle name="Separador de milhares 12 4 4 6 5" xfId="12848"/>
    <cellStyle name="Separador de milhares 12 4 4 6 5 2" xfId="44143"/>
    <cellStyle name="Separador de milhares 12 4 4 6 6" xfId="34261"/>
    <cellStyle name="Separador de milhares 12 4 4 6 7" xfId="30966"/>
    <cellStyle name="Separador de milhares 12 4 4 7" xfId="4613"/>
    <cellStyle name="Separador de milhares 12 4 4 7 2" xfId="21083"/>
    <cellStyle name="Separador de milhares 12 4 4 7 2 2" xfId="52378"/>
    <cellStyle name="Separador de milhares 12 4 4 7 3" xfId="14495"/>
    <cellStyle name="Separador de milhares 12 4 4 7 3 2" xfId="45790"/>
    <cellStyle name="Separador de milhares 12 4 4 7 4" xfId="35908"/>
    <cellStyle name="Separador de milhares 12 4 4 8" xfId="7907"/>
    <cellStyle name="Separador de milhares 12 4 4 8 2" xfId="24377"/>
    <cellStyle name="Separador de milhares 12 4 4 8 2 2" xfId="55672"/>
    <cellStyle name="Separador de milhares 12 4 4 8 3" xfId="39202"/>
    <cellStyle name="Separador de milhares 12 4 4 9" xfId="17789"/>
    <cellStyle name="Separador de milhares 12 4 4 9 2" xfId="49084"/>
    <cellStyle name="Separador de milhares 12 4 5" xfId="1289"/>
    <cellStyle name="Separador de milhares 12 4 5 10" xfId="29326"/>
    <cellStyle name="Separador de milhares 12 4 5 2" xfId="1290"/>
    <cellStyle name="Separador de milhares 12 4 5 2 2" xfId="2974"/>
    <cellStyle name="Separador de milhares 12 4 5 2 2 2" xfId="6268"/>
    <cellStyle name="Separador de milhares 12 4 5 2 2 2 2" xfId="22738"/>
    <cellStyle name="Separador de milhares 12 4 5 2 2 2 2 2" xfId="54033"/>
    <cellStyle name="Separador de milhares 12 4 5 2 2 2 3" xfId="16150"/>
    <cellStyle name="Separador de milhares 12 4 5 2 2 2 3 2" xfId="47445"/>
    <cellStyle name="Separador de milhares 12 4 5 2 2 2 4" xfId="37563"/>
    <cellStyle name="Separador de milhares 12 4 5 2 2 3" xfId="9562"/>
    <cellStyle name="Separador de milhares 12 4 5 2 2 3 2" xfId="26032"/>
    <cellStyle name="Separador de milhares 12 4 5 2 2 3 2 2" xfId="57327"/>
    <cellStyle name="Separador de milhares 12 4 5 2 2 3 3" xfId="40857"/>
    <cellStyle name="Separador de milhares 12 4 5 2 2 4" xfId="19444"/>
    <cellStyle name="Separador de milhares 12 4 5 2 2 4 2" xfId="50739"/>
    <cellStyle name="Separador de milhares 12 4 5 2 2 5" xfId="12856"/>
    <cellStyle name="Separador de milhares 12 4 5 2 2 5 2" xfId="44151"/>
    <cellStyle name="Separador de milhares 12 4 5 2 2 6" xfId="34269"/>
    <cellStyle name="Separador de milhares 12 4 5 2 2 7" xfId="30974"/>
    <cellStyle name="Separador de milhares 12 4 5 2 3" xfId="4621"/>
    <cellStyle name="Separador de milhares 12 4 5 2 3 2" xfId="21091"/>
    <cellStyle name="Separador de milhares 12 4 5 2 3 2 2" xfId="52386"/>
    <cellStyle name="Separador de milhares 12 4 5 2 3 3" xfId="14503"/>
    <cellStyle name="Separador de milhares 12 4 5 2 3 3 2" xfId="45798"/>
    <cellStyle name="Separador de milhares 12 4 5 2 3 4" xfId="35916"/>
    <cellStyle name="Separador de milhares 12 4 5 2 4" xfId="7915"/>
    <cellStyle name="Separador de milhares 12 4 5 2 4 2" xfId="24385"/>
    <cellStyle name="Separador de milhares 12 4 5 2 4 2 2" xfId="55680"/>
    <cellStyle name="Separador de milhares 12 4 5 2 4 3" xfId="39210"/>
    <cellStyle name="Separador de milhares 12 4 5 2 5" xfId="17797"/>
    <cellStyle name="Separador de milhares 12 4 5 2 5 2" xfId="49092"/>
    <cellStyle name="Separador de milhares 12 4 5 2 6" xfId="11209"/>
    <cellStyle name="Separador de milhares 12 4 5 2 6 2" xfId="42504"/>
    <cellStyle name="Separador de milhares 12 4 5 2 7" xfId="27680"/>
    <cellStyle name="Separador de milhares 12 4 5 2 7 2" xfId="32622"/>
    <cellStyle name="Separador de milhares 12 4 5 2 8" xfId="29327"/>
    <cellStyle name="Separador de milhares 12 4 5 3" xfId="1291"/>
    <cellStyle name="Separador de milhares 12 4 5 3 2" xfId="2975"/>
    <cellStyle name="Separador de milhares 12 4 5 3 2 2" xfId="6269"/>
    <cellStyle name="Separador de milhares 12 4 5 3 2 2 2" xfId="22739"/>
    <cellStyle name="Separador de milhares 12 4 5 3 2 2 2 2" xfId="54034"/>
    <cellStyle name="Separador de milhares 12 4 5 3 2 2 3" xfId="16151"/>
    <cellStyle name="Separador de milhares 12 4 5 3 2 2 3 2" xfId="47446"/>
    <cellStyle name="Separador de milhares 12 4 5 3 2 2 4" xfId="37564"/>
    <cellStyle name="Separador de milhares 12 4 5 3 2 3" xfId="9563"/>
    <cellStyle name="Separador de milhares 12 4 5 3 2 3 2" xfId="26033"/>
    <cellStyle name="Separador de milhares 12 4 5 3 2 3 2 2" xfId="57328"/>
    <cellStyle name="Separador de milhares 12 4 5 3 2 3 3" xfId="40858"/>
    <cellStyle name="Separador de milhares 12 4 5 3 2 4" xfId="19445"/>
    <cellStyle name="Separador de milhares 12 4 5 3 2 4 2" xfId="50740"/>
    <cellStyle name="Separador de milhares 12 4 5 3 2 5" xfId="12857"/>
    <cellStyle name="Separador de milhares 12 4 5 3 2 5 2" xfId="44152"/>
    <cellStyle name="Separador de milhares 12 4 5 3 2 6" xfId="34270"/>
    <cellStyle name="Separador de milhares 12 4 5 3 2 7" xfId="30975"/>
    <cellStyle name="Separador de milhares 12 4 5 3 3" xfId="4622"/>
    <cellStyle name="Separador de milhares 12 4 5 3 3 2" xfId="21092"/>
    <cellStyle name="Separador de milhares 12 4 5 3 3 2 2" xfId="52387"/>
    <cellStyle name="Separador de milhares 12 4 5 3 3 3" xfId="14504"/>
    <cellStyle name="Separador de milhares 12 4 5 3 3 3 2" xfId="45799"/>
    <cellStyle name="Separador de milhares 12 4 5 3 3 4" xfId="35917"/>
    <cellStyle name="Separador de milhares 12 4 5 3 4" xfId="7916"/>
    <cellStyle name="Separador de milhares 12 4 5 3 4 2" xfId="24386"/>
    <cellStyle name="Separador de milhares 12 4 5 3 4 2 2" xfId="55681"/>
    <cellStyle name="Separador de milhares 12 4 5 3 4 3" xfId="39211"/>
    <cellStyle name="Separador de milhares 12 4 5 3 5" xfId="17798"/>
    <cellStyle name="Separador de milhares 12 4 5 3 5 2" xfId="49093"/>
    <cellStyle name="Separador de milhares 12 4 5 3 6" xfId="11210"/>
    <cellStyle name="Separador de milhares 12 4 5 3 6 2" xfId="42505"/>
    <cellStyle name="Separador de milhares 12 4 5 3 7" xfId="27681"/>
    <cellStyle name="Separador de milhares 12 4 5 3 7 2" xfId="32623"/>
    <cellStyle name="Separador de milhares 12 4 5 3 8" xfId="29328"/>
    <cellStyle name="Separador de milhares 12 4 5 4" xfId="2973"/>
    <cellStyle name="Separador de milhares 12 4 5 4 2" xfId="6267"/>
    <cellStyle name="Separador de milhares 12 4 5 4 2 2" xfId="22737"/>
    <cellStyle name="Separador de milhares 12 4 5 4 2 2 2" xfId="54032"/>
    <cellStyle name="Separador de milhares 12 4 5 4 2 3" xfId="16149"/>
    <cellStyle name="Separador de milhares 12 4 5 4 2 3 2" xfId="47444"/>
    <cellStyle name="Separador de milhares 12 4 5 4 2 4" xfId="37562"/>
    <cellStyle name="Separador de milhares 12 4 5 4 3" xfId="9561"/>
    <cellStyle name="Separador de milhares 12 4 5 4 3 2" xfId="26031"/>
    <cellStyle name="Separador de milhares 12 4 5 4 3 2 2" xfId="57326"/>
    <cellStyle name="Separador de milhares 12 4 5 4 3 3" xfId="40856"/>
    <cellStyle name="Separador de milhares 12 4 5 4 4" xfId="19443"/>
    <cellStyle name="Separador de milhares 12 4 5 4 4 2" xfId="50738"/>
    <cellStyle name="Separador de milhares 12 4 5 4 5" xfId="12855"/>
    <cellStyle name="Separador de milhares 12 4 5 4 5 2" xfId="44150"/>
    <cellStyle name="Separador de milhares 12 4 5 4 6" xfId="34268"/>
    <cellStyle name="Separador de milhares 12 4 5 4 7" xfId="30973"/>
    <cellStyle name="Separador de milhares 12 4 5 5" xfId="4620"/>
    <cellStyle name="Separador de milhares 12 4 5 5 2" xfId="21090"/>
    <cellStyle name="Separador de milhares 12 4 5 5 2 2" xfId="52385"/>
    <cellStyle name="Separador de milhares 12 4 5 5 3" xfId="14502"/>
    <cellStyle name="Separador de milhares 12 4 5 5 3 2" xfId="45797"/>
    <cellStyle name="Separador de milhares 12 4 5 5 4" xfId="35915"/>
    <cellStyle name="Separador de milhares 12 4 5 6" xfId="7914"/>
    <cellStyle name="Separador de milhares 12 4 5 6 2" xfId="24384"/>
    <cellStyle name="Separador de milhares 12 4 5 6 2 2" xfId="55679"/>
    <cellStyle name="Separador de milhares 12 4 5 6 3" xfId="39209"/>
    <cellStyle name="Separador de milhares 12 4 5 7" xfId="17796"/>
    <cellStyle name="Separador de milhares 12 4 5 7 2" xfId="49091"/>
    <cellStyle name="Separador de milhares 12 4 5 8" xfId="11208"/>
    <cellStyle name="Separador de milhares 12 4 5 8 2" xfId="42503"/>
    <cellStyle name="Separador de milhares 12 4 5 9" xfId="27679"/>
    <cellStyle name="Separador de milhares 12 4 5 9 2" xfId="32621"/>
    <cellStyle name="Separador de milhares 12 4 6" xfId="1292"/>
    <cellStyle name="Separador de milhares 12 4 6 2" xfId="1293"/>
    <cellStyle name="Separador de milhares 12 4 6 2 2" xfId="2977"/>
    <cellStyle name="Separador de milhares 12 4 6 2 2 2" xfId="6271"/>
    <cellStyle name="Separador de milhares 12 4 6 2 2 2 2" xfId="22741"/>
    <cellStyle name="Separador de milhares 12 4 6 2 2 2 2 2" xfId="54036"/>
    <cellStyle name="Separador de milhares 12 4 6 2 2 2 3" xfId="16153"/>
    <cellStyle name="Separador de milhares 12 4 6 2 2 2 3 2" xfId="47448"/>
    <cellStyle name="Separador de milhares 12 4 6 2 2 2 4" xfId="37566"/>
    <cellStyle name="Separador de milhares 12 4 6 2 2 3" xfId="9565"/>
    <cellStyle name="Separador de milhares 12 4 6 2 2 3 2" xfId="26035"/>
    <cellStyle name="Separador de milhares 12 4 6 2 2 3 2 2" xfId="57330"/>
    <cellStyle name="Separador de milhares 12 4 6 2 2 3 3" xfId="40860"/>
    <cellStyle name="Separador de milhares 12 4 6 2 2 4" xfId="19447"/>
    <cellStyle name="Separador de milhares 12 4 6 2 2 4 2" xfId="50742"/>
    <cellStyle name="Separador de milhares 12 4 6 2 2 5" xfId="12859"/>
    <cellStyle name="Separador de milhares 12 4 6 2 2 5 2" xfId="44154"/>
    <cellStyle name="Separador de milhares 12 4 6 2 2 6" xfId="34272"/>
    <cellStyle name="Separador de milhares 12 4 6 2 2 7" xfId="30977"/>
    <cellStyle name="Separador de milhares 12 4 6 2 3" xfId="4624"/>
    <cellStyle name="Separador de milhares 12 4 6 2 3 2" xfId="21094"/>
    <cellStyle name="Separador de milhares 12 4 6 2 3 2 2" xfId="52389"/>
    <cellStyle name="Separador de milhares 12 4 6 2 3 3" xfId="14506"/>
    <cellStyle name="Separador de milhares 12 4 6 2 3 3 2" xfId="45801"/>
    <cellStyle name="Separador de milhares 12 4 6 2 3 4" xfId="35919"/>
    <cellStyle name="Separador de milhares 12 4 6 2 4" xfId="7918"/>
    <cellStyle name="Separador de milhares 12 4 6 2 4 2" xfId="24388"/>
    <cellStyle name="Separador de milhares 12 4 6 2 4 2 2" xfId="55683"/>
    <cellStyle name="Separador de milhares 12 4 6 2 4 3" xfId="39213"/>
    <cellStyle name="Separador de milhares 12 4 6 2 5" xfId="17800"/>
    <cellStyle name="Separador de milhares 12 4 6 2 5 2" xfId="49095"/>
    <cellStyle name="Separador de milhares 12 4 6 2 6" xfId="11212"/>
    <cellStyle name="Separador de milhares 12 4 6 2 6 2" xfId="42507"/>
    <cellStyle name="Separador de milhares 12 4 6 2 7" xfId="27683"/>
    <cellStyle name="Separador de milhares 12 4 6 2 7 2" xfId="32625"/>
    <cellStyle name="Separador de milhares 12 4 6 2 8" xfId="29330"/>
    <cellStyle name="Separador de milhares 12 4 6 3" xfId="2976"/>
    <cellStyle name="Separador de milhares 12 4 6 3 2" xfId="6270"/>
    <cellStyle name="Separador de milhares 12 4 6 3 2 2" xfId="22740"/>
    <cellStyle name="Separador de milhares 12 4 6 3 2 2 2" xfId="54035"/>
    <cellStyle name="Separador de milhares 12 4 6 3 2 3" xfId="16152"/>
    <cellStyle name="Separador de milhares 12 4 6 3 2 3 2" xfId="47447"/>
    <cellStyle name="Separador de milhares 12 4 6 3 2 4" xfId="37565"/>
    <cellStyle name="Separador de milhares 12 4 6 3 3" xfId="9564"/>
    <cellStyle name="Separador de milhares 12 4 6 3 3 2" xfId="26034"/>
    <cellStyle name="Separador de milhares 12 4 6 3 3 2 2" xfId="57329"/>
    <cellStyle name="Separador de milhares 12 4 6 3 3 3" xfId="40859"/>
    <cellStyle name="Separador de milhares 12 4 6 3 4" xfId="19446"/>
    <cellStyle name="Separador de milhares 12 4 6 3 4 2" xfId="50741"/>
    <cellStyle name="Separador de milhares 12 4 6 3 5" xfId="12858"/>
    <cellStyle name="Separador de milhares 12 4 6 3 5 2" xfId="44153"/>
    <cellStyle name="Separador de milhares 12 4 6 3 6" xfId="34271"/>
    <cellStyle name="Separador de milhares 12 4 6 3 7" xfId="30976"/>
    <cellStyle name="Separador de milhares 12 4 6 4" xfId="4623"/>
    <cellStyle name="Separador de milhares 12 4 6 4 2" xfId="21093"/>
    <cellStyle name="Separador de milhares 12 4 6 4 2 2" xfId="52388"/>
    <cellStyle name="Separador de milhares 12 4 6 4 3" xfId="14505"/>
    <cellStyle name="Separador de milhares 12 4 6 4 3 2" xfId="45800"/>
    <cellStyle name="Separador de milhares 12 4 6 4 4" xfId="35918"/>
    <cellStyle name="Separador de milhares 12 4 6 5" xfId="7917"/>
    <cellStyle name="Separador de milhares 12 4 6 5 2" xfId="24387"/>
    <cellStyle name="Separador de milhares 12 4 6 5 2 2" xfId="55682"/>
    <cellStyle name="Separador de milhares 12 4 6 5 3" xfId="39212"/>
    <cellStyle name="Separador de milhares 12 4 6 6" xfId="17799"/>
    <cellStyle name="Separador de milhares 12 4 6 6 2" xfId="49094"/>
    <cellStyle name="Separador de milhares 12 4 6 7" xfId="11211"/>
    <cellStyle name="Separador de milhares 12 4 6 7 2" xfId="42506"/>
    <cellStyle name="Separador de milhares 12 4 6 8" xfId="27682"/>
    <cellStyle name="Separador de milhares 12 4 6 8 2" xfId="32624"/>
    <cellStyle name="Separador de milhares 12 4 6 9" xfId="29329"/>
    <cellStyle name="Separador de milhares 12 4 7" xfId="1294"/>
    <cellStyle name="Separador de milhares 12 4 7 2" xfId="2978"/>
    <cellStyle name="Separador de milhares 12 4 7 2 2" xfId="6272"/>
    <cellStyle name="Separador de milhares 12 4 7 2 2 2" xfId="22742"/>
    <cellStyle name="Separador de milhares 12 4 7 2 2 2 2" xfId="54037"/>
    <cellStyle name="Separador de milhares 12 4 7 2 2 3" xfId="16154"/>
    <cellStyle name="Separador de milhares 12 4 7 2 2 3 2" xfId="47449"/>
    <cellStyle name="Separador de milhares 12 4 7 2 2 4" xfId="37567"/>
    <cellStyle name="Separador de milhares 12 4 7 2 3" xfId="9566"/>
    <cellStyle name="Separador de milhares 12 4 7 2 3 2" xfId="26036"/>
    <cellStyle name="Separador de milhares 12 4 7 2 3 2 2" xfId="57331"/>
    <cellStyle name="Separador de milhares 12 4 7 2 3 3" xfId="40861"/>
    <cellStyle name="Separador de milhares 12 4 7 2 4" xfId="19448"/>
    <cellStyle name="Separador de milhares 12 4 7 2 4 2" xfId="50743"/>
    <cellStyle name="Separador de milhares 12 4 7 2 5" xfId="12860"/>
    <cellStyle name="Separador de milhares 12 4 7 2 5 2" xfId="44155"/>
    <cellStyle name="Separador de milhares 12 4 7 2 6" xfId="34273"/>
    <cellStyle name="Separador de milhares 12 4 7 2 7" xfId="30978"/>
    <cellStyle name="Separador de milhares 12 4 7 3" xfId="4625"/>
    <cellStyle name="Separador de milhares 12 4 7 3 2" xfId="21095"/>
    <cellStyle name="Separador de milhares 12 4 7 3 2 2" xfId="52390"/>
    <cellStyle name="Separador de milhares 12 4 7 3 3" xfId="14507"/>
    <cellStyle name="Separador de milhares 12 4 7 3 3 2" xfId="45802"/>
    <cellStyle name="Separador de milhares 12 4 7 3 4" xfId="35920"/>
    <cellStyle name="Separador de milhares 12 4 7 4" xfId="7919"/>
    <cellStyle name="Separador de milhares 12 4 7 4 2" xfId="24389"/>
    <cellStyle name="Separador de milhares 12 4 7 4 2 2" xfId="55684"/>
    <cellStyle name="Separador de milhares 12 4 7 4 3" xfId="39214"/>
    <cellStyle name="Separador de milhares 12 4 7 5" xfId="17801"/>
    <cellStyle name="Separador de milhares 12 4 7 5 2" xfId="49096"/>
    <cellStyle name="Separador de milhares 12 4 7 6" xfId="11213"/>
    <cellStyle name="Separador de milhares 12 4 7 6 2" xfId="42508"/>
    <cellStyle name="Separador de milhares 12 4 7 7" xfId="27684"/>
    <cellStyle name="Separador de milhares 12 4 7 7 2" xfId="32626"/>
    <cellStyle name="Separador de milhares 12 4 7 8" xfId="29331"/>
    <cellStyle name="Separador de milhares 12 4 8" xfId="1295"/>
    <cellStyle name="Separador de milhares 12 4 8 2" xfId="2979"/>
    <cellStyle name="Separador de milhares 12 4 8 2 2" xfId="6273"/>
    <cellStyle name="Separador de milhares 12 4 8 2 2 2" xfId="22743"/>
    <cellStyle name="Separador de milhares 12 4 8 2 2 2 2" xfId="54038"/>
    <cellStyle name="Separador de milhares 12 4 8 2 2 3" xfId="16155"/>
    <cellStyle name="Separador de milhares 12 4 8 2 2 3 2" xfId="47450"/>
    <cellStyle name="Separador de milhares 12 4 8 2 2 4" xfId="37568"/>
    <cellStyle name="Separador de milhares 12 4 8 2 3" xfId="9567"/>
    <cellStyle name="Separador de milhares 12 4 8 2 3 2" xfId="26037"/>
    <cellStyle name="Separador de milhares 12 4 8 2 3 2 2" xfId="57332"/>
    <cellStyle name="Separador de milhares 12 4 8 2 3 3" xfId="40862"/>
    <cellStyle name="Separador de milhares 12 4 8 2 4" xfId="19449"/>
    <cellStyle name="Separador de milhares 12 4 8 2 4 2" xfId="50744"/>
    <cellStyle name="Separador de milhares 12 4 8 2 5" xfId="12861"/>
    <cellStyle name="Separador de milhares 12 4 8 2 5 2" xfId="44156"/>
    <cellStyle name="Separador de milhares 12 4 8 2 6" xfId="34274"/>
    <cellStyle name="Separador de milhares 12 4 8 2 7" xfId="30979"/>
    <cellStyle name="Separador de milhares 12 4 8 3" xfId="4626"/>
    <cellStyle name="Separador de milhares 12 4 8 3 2" xfId="21096"/>
    <cellStyle name="Separador de milhares 12 4 8 3 2 2" xfId="52391"/>
    <cellStyle name="Separador de milhares 12 4 8 3 3" xfId="14508"/>
    <cellStyle name="Separador de milhares 12 4 8 3 3 2" xfId="45803"/>
    <cellStyle name="Separador de milhares 12 4 8 3 4" xfId="35921"/>
    <cellStyle name="Separador de milhares 12 4 8 4" xfId="7920"/>
    <cellStyle name="Separador de milhares 12 4 8 4 2" xfId="24390"/>
    <cellStyle name="Separador de milhares 12 4 8 4 2 2" xfId="55685"/>
    <cellStyle name="Separador de milhares 12 4 8 4 3" xfId="39215"/>
    <cellStyle name="Separador de milhares 12 4 8 5" xfId="17802"/>
    <cellStyle name="Separador de milhares 12 4 8 5 2" xfId="49097"/>
    <cellStyle name="Separador de milhares 12 4 8 6" xfId="11214"/>
    <cellStyle name="Separador de milhares 12 4 8 6 2" xfId="42509"/>
    <cellStyle name="Separador de milhares 12 4 8 7" xfId="27685"/>
    <cellStyle name="Separador de milhares 12 4 8 7 2" xfId="32627"/>
    <cellStyle name="Separador de milhares 12 4 8 8" xfId="29332"/>
    <cellStyle name="Separador de milhares 12 4 9" xfId="2937"/>
    <cellStyle name="Separador de milhares 12 4 9 2" xfId="6231"/>
    <cellStyle name="Separador de milhares 12 4 9 2 2" xfId="22701"/>
    <cellStyle name="Separador de milhares 12 4 9 2 2 2" xfId="53996"/>
    <cellStyle name="Separador de milhares 12 4 9 2 3" xfId="16113"/>
    <cellStyle name="Separador de milhares 12 4 9 2 3 2" xfId="47408"/>
    <cellStyle name="Separador de milhares 12 4 9 2 4" xfId="37526"/>
    <cellStyle name="Separador de milhares 12 4 9 3" xfId="9525"/>
    <cellStyle name="Separador de milhares 12 4 9 3 2" xfId="25995"/>
    <cellStyle name="Separador de milhares 12 4 9 3 2 2" xfId="57290"/>
    <cellStyle name="Separador de milhares 12 4 9 3 3" xfId="40820"/>
    <cellStyle name="Separador de milhares 12 4 9 4" xfId="19407"/>
    <cellStyle name="Separador de milhares 12 4 9 4 2" xfId="50702"/>
    <cellStyle name="Separador de milhares 12 4 9 5" xfId="12819"/>
    <cellStyle name="Separador de milhares 12 4 9 5 2" xfId="44114"/>
    <cellStyle name="Separador de milhares 12 4 9 6" xfId="34232"/>
    <cellStyle name="Separador de milhares 12 4 9 7" xfId="30937"/>
    <cellStyle name="Separador de milhares 12 5" xfId="1296"/>
    <cellStyle name="Separador de milhares 12 5 10" xfId="11215"/>
    <cellStyle name="Separador de milhares 12 5 10 2" xfId="42510"/>
    <cellStyle name="Separador de milhares 12 5 11" xfId="27686"/>
    <cellStyle name="Separador de milhares 12 5 11 2" xfId="32628"/>
    <cellStyle name="Separador de milhares 12 5 12" xfId="29333"/>
    <cellStyle name="Separador de milhares 12 5 2" xfId="1297"/>
    <cellStyle name="Separador de milhares 12 5 2 10" xfId="29334"/>
    <cellStyle name="Separador de milhares 12 5 2 2" xfId="1298"/>
    <cellStyle name="Separador de milhares 12 5 2 2 2" xfId="2982"/>
    <cellStyle name="Separador de milhares 12 5 2 2 2 2" xfId="6276"/>
    <cellStyle name="Separador de milhares 12 5 2 2 2 2 2" xfId="22746"/>
    <cellStyle name="Separador de milhares 12 5 2 2 2 2 2 2" xfId="54041"/>
    <cellStyle name="Separador de milhares 12 5 2 2 2 2 3" xfId="16158"/>
    <cellStyle name="Separador de milhares 12 5 2 2 2 2 3 2" xfId="47453"/>
    <cellStyle name="Separador de milhares 12 5 2 2 2 2 4" xfId="37571"/>
    <cellStyle name="Separador de milhares 12 5 2 2 2 3" xfId="9570"/>
    <cellStyle name="Separador de milhares 12 5 2 2 2 3 2" xfId="26040"/>
    <cellStyle name="Separador de milhares 12 5 2 2 2 3 2 2" xfId="57335"/>
    <cellStyle name="Separador de milhares 12 5 2 2 2 3 3" xfId="40865"/>
    <cellStyle name="Separador de milhares 12 5 2 2 2 4" xfId="19452"/>
    <cellStyle name="Separador de milhares 12 5 2 2 2 4 2" xfId="50747"/>
    <cellStyle name="Separador de milhares 12 5 2 2 2 5" xfId="12864"/>
    <cellStyle name="Separador de milhares 12 5 2 2 2 5 2" xfId="44159"/>
    <cellStyle name="Separador de milhares 12 5 2 2 2 6" xfId="34277"/>
    <cellStyle name="Separador de milhares 12 5 2 2 2 7" xfId="30982"/>
    <cellStyle name="Separador de milhares 12 5 2 2 3" xfId="4629"/>
    <cellStyle name="Separador de milhares 12 5 2 2 3 2" xfId="21099"/>
    <cellStyle name="Separador de milhares 12 5 2 2 3 2 2" xfId="52394"/>
    <cellStyle name="Separador de milhares 12 5 2 2 3 3" xfId="14511"/>
    <cellStyle name="Separador de milhares 12 5 2 2 3 3 2" xfId="45806"/>
    <cellStyle name="Separador de milhares 12 5 2 2 3 4" xfId="35924"/>
    <cellStyle name="Separador de milhares 12 5 2 2 4" xfId="7923"/>
    <cellStyle name="Separador de milhares 12 5 2 2 4 2" xfId="24393"/>
    <cellStyle name="Separador de milhares 12 5 2 2 4 2 2" xfId="55688"/>
    <cellStyle name="Separador de milhares 12 5 2 2 4 3" xfId="39218"/>
    <cellStyle name="Separador de milhares 12 5 2 2 5" xfId="17805"/>
    <cellStyle name="Separador de milhares 12 5 2 2 5 2" xfId="49100"/>
    <cellStyle name="Separador de milhares 12 5 2 2 6" xfId="11217"/>
    <cellStyle name="Separador de milhares 12 5 2 2 6 2" xfId="42512"/>
    <cellStyle name="Separador de milhares 12 5 2 2 7" xfId="27688"/>
    <cellStyle name="Separador de milhares 12 5 2 2 7 2" xfId="32630"/>
    <cellStyle name="Separador de milhares 12 5 2 2 8" xfId="29335"/>
    <cellStyle name="Separador de milhares 12 5 2 3" xfId="1299"/>
    <cellStyle name="Separador de milhares 12 5 2 3 2" xfId="2983"/>
    <cellStyle name="Separador de milhares 12 5 2 3 2 2" xfId="6277"/>
    <cellStyle name="Separador de milhares 12 5 2 3 2 2 2" xfId="22747"/>
    <cellStyle name="Separador de milhares 12 5 2 3 2 2 2 2" xfId="54042"/>
    <cellStyle name="Separador de milhares 12 5 2 3 2 2 3" xfId="16159"/>
    <cellStyle name="Separador de milhares 12 5 2 3 2 2 3 2" xfId="47454"/>
    <cellStyle name="Separador de milhares 12 5 2 3 2 2 4" xfId="37572"/>
    <cellStyle name="Separador de milhares 12 5 2 3 2 3" xfId="9571"/>
    <cellStyle name="Separador de milhares 12 5 2 3 2 3 2" xfId="26041"/>
    <cellStyle name="Separador de milhares 12 5 2 3 2 3 2 2" xfId="57336"/>
    <cellStyle name="Separador de milhares 12 5 2 3 2 3 3" xfId="40866"/>
    <cellStyle name="Separador de milhares 12 5 2 3 2 4" xfId="19453"/>
    <cellStyle name="Separador de milhares 12 5 2 3 2 4 2" xfId="50748"/>
    <cellStyle name="Separador de milhares 12 5 2 3 2 5" xfId="12865"/>
    <cellStyle name="Separador de milhares 12 5 2 3 2 5 2" xfId="44160"/>
    <cellStyle name="Separador de milhares 12 5 2 3 2 6" xfId="34278"/>
    <cellStyle name="Separador de milhares 12 5 2 3 2 7" xfId="30983"/>
    <cellStyle name="Separador de milhares 12 5 2 3 3" xfId="4630"/>
    <cellStyle name="Separador de milhares 12 5 2 3 3 2" xfId="21100"/>
    <cellStyle name="Separador de milhares 12 5 2 3 3 2 2" xfId="52395"/>
    <cellStyle name="Separador de milhares 12 5 2 3 3 3" xfId="14512"/>
    <cellStyle name="Separador de milhares 12 5 2 3 3 3 2" xfId="45807"/>
    <cellStyle name="Separador de milhares 12 5 2 3 3 4" xfId="35925"/>
    <cellStyle name="Separador de milhares 12 5 2 3 4" xfId="7924"/>
    <cellStyle name="Separador de milhares 12 5 2 3 4 2" xfId="24394"/>
    <cellStyle name="Separador de milhares 12 5 2 3 4 2 2" xfId="55689"/>
    <cellStyle name="Separador de milhares 12 5 2 3 4 3" xfId="39219"/>
    <cellStyle name="Separador de milhares 12 5 2 3 5" xfId="17806"/>
    <cellStyle name="Separador de milhares 12 5 2 3 5 2" xfId="49101"/>
    <cellStyle name="Separador de milhares 12 5 2 3 6" xfId="11218"/>
    <cellStyle name="Separador de milhares 12 5 2 3 6 2" xfId="42513"/>
    <cellStyle name="Separador de milhares 12 5 2 3 7" xfId="27689"/>
    <cellStyle name="Separador de milhares 12 5 2 3 7 2" xfId="32631"/>
    <cellStyle name="Separador de milhares 12 5 2 3 8" xfId="29336"/>
    <cellStyle name="Separador de milhares 12 5 2 4" xfId="2981"/>
    <cellStyle name="Separador de milhares 12 5 2 4 2" xfId="6275"/>
    <cellStyle name="Separador de milhares 12 5 2 4 2 2" xfId="22745"/>
    <cellStyle name="Separador de milhares 12 5 2 4 2 2 2" xfId="54040"/>
    <cellStyle name="Separador de milhares 12 5 2 4 2 3" xfId="16157"/>
    <cellStyle name="Separador de milhares 12 5 2 4 2 3 2" xfId="47452"/>
    <cellStyle name="Separador de milhares 12 5 2 4 2 4" xfId="37570"/>
    <cellStyle name="Separador de milhares 12 5 2 4 3" xfId="9569"/>
    <cellStyle name="Separador de milhares 12 5 2 4 3 2" xfId="26039"/>
    <cellStyle name="Separador de milhares 12 5 2 4 3 2 2" xfId="57334"/>
    <cellStyle name="Separador de milhares 12 5 2 4 3 3" xfId="40864"/>
    <cellStyle name="Separador de milhares 12 5 2 4 4" xfId="19451"/>
    <cellStyle name="Separador de milhares 12 5 2 4 4 2" xfId="50746"/>
    <cellStyle name="Separador de milhares 12 5 2 4 5" xfId="12863"/>
    <cellStyle name="Separador de milhares 12 5 2 4 5 2" xfId="44158"/>
    <cellStyle name="Separador de milhares 12 5 2 4 6" xfId="34276"/>
    <cellStyle name="Separador de milhares 12 5 2 4 7" xfId="30981"/>
    <cellStyle name="Separador de milhares 12 5 2 5" xfId="4628"/>
    <cellStyle name="Separador de milhares 12 5 2 5 2" xfId="21098"/>
    <cellStyle name="Separador de milhares 12 5 2 5 2 2" xfId="52393"/>
    <cellStyle name="Separador de milhares 12 5 2 5 3" xfId="14510"/>
    <cellStyle name="Separador de milhares 12 5 2 5 3 2" xfId="45805"/>
    <cellStyle name="Separador de milhares 12 5 2 5 4" xfId="35923"/>
    <cellStyle name="Separador de milhares 12 5 2 6" xfId="7922"/>
    <cellStyle name="Separador de milhares 12 5 2 6 2" xfId="24392"/>
    <cellStyle name="Separador de milhares 12 5 2 6 2 2" xfId="55687"/>
    <cellStyle name="Separador de milhares 12 5 2 6 3" xfId="39217"/>
    <cellStyle name="Separador de milhares 12 5 2 7" xfId="17804"/>
    <cellStyle name="Separador de milhares 12 5 2 7 2" xfId="49099"/>
    <cellStyle name="Separador de milhares 12 5 2 8" xfId="11216"/>
    <cellStyle name="Separador de milhares 12 5 2 8 2" xfId="42511"/>
    <cellStyle name="Separador de milhares 12 5 2 9" xfId="27687"/>
    <cellStyle name="Separador de milhares 12 5 2 9 2" xfId="32629"/>
    <cellStyle name="Separador de milhares 12 5 3" xfId="1300"/>
    <cellStyle name="Separador de milhares 12 5 3 2" xfId="1301"/>
    <cellStyle name="Separador de milhares 12 5 3 2 2" xfId="2985"/>
    <cellStyle name="Separador de milhares 12 5 3 2 2 2" xfId="6279"/>
    <cellStyle name="Separador de milhares 12 5 3 2 2 2 2" xfId="22749"/>
    <cellStyle name="Separador de milhares 12 5 3 2 2 2 2 2" xfId="54044"/>
    <cellStyle name="Separador de milhares 12 5 3 2 2 2 3" xfId="16161"/>
    <cellStyle name="Separador de milhares 12 5 3 2 2 2 3 2" xfId="47456"/>
    <cellStyle name="Separador de milhares 12 5 3 2 2 2 4" xfId="37574"/>
    <cellStyle name="Separador de milhares 12 5 3 2 2 3" xfId="9573"/>
    <cellStyle name="Separador de milhares 12 5 3 2 2 3 2" xfId="26043"/>
    <cellStyle name="Separador de milhares 12 5 3 2 2 3 2 2" xfId="57338"/>
    <cellStyle name="Separador de milhares 12 5 3 2 2 3 3" xfId="40868"/>
    <cellStyle name="Separador de milhares 12 5 3 2 2 4" xfId="19455"/>
    <cellStyle name="Separador de milhares 12 5 3 2 2 4 2" xfId="50750"/>
    <cellStyle name="Separador de milhares 12 5 3 2 2 5" xfId="12867"/>
    <cellStyle name="Separador de milhares 12 5 3 2 2 5 2" xfId="44162"/>
    <cellStyle name="Separador de milhares 12 5 3 2 2 6" xfId="34280"/>
    <cellStyle name="Separador de milhares 12 5 3 2 2 7" xfId="30985"/>
    <cellStyle name="Separador de milhares 12 5 3 2 3" xfId="4632"/>
    <cellStyle name="Separador de milhares 12 5 3 2 3 2" xfId="21102"/>
    <cellStyle name="Separador de milhares 12 5 3 2 3 2 2" xfId="52397"/>
    <cellStyle name="Separador de milhares 12 5 3 2 3 3" xfId="14514"/>
    <cellStyle name="Separador de milhares 12 5 3 2 3 3 2" xfId="45809"/>
    <cellStyle name="Separador de milhares 12 5 3 2 3 4" xfId="35927"/>
    <cellStyle name="Separador de milhares 12 5 3 2 4" xfId="7926"/>
    <cellStyle name="Separador de milhares 12 5 3 2 4 2" xfId="24396"/>
    <cellStyle name="Separador de milhares 12 5 3 2 4 2 2" xfId="55691"/>
    <cellStyle name="Separador de milhares 12 5 3 2 4 3" xfId="39221"/>
    <cellStyle name="Separador de milhares 12 5 3 2 5" xfId="17808"/>
    <cellStyle name="Separador de milhares 12 5 3 2 5 2" xfId="49103"/>
    <cellStyle name="Separador de milhares 12 5 3 2 6" xfId="11220"/>
    <cellStyle name="Separador de milhares 12 5 3 2 6 2" xfId="42515"/>
    <cellStyle name="Separador de milhares 12 5 3 2 7" xfId="27691"/>
    <cellStyle name="Separador de milhares 12 5 3 2 7 2" xfId="32633"/>
    <cellStyle name="Separador de milhares 12 5 3 2 8" xfId="29338"/>
    <cellStyle name="Separador de milhares 12 5 3 3" xfId="2984"/>
    <cellStyle name="Separador de milhares 12 5 3 3 2" xfId="6278"/>
    <cellStyle name="Separador de milhares 12 5 3 3 2 2" xfId="22748"/>
    <cellStyle name="Separador de milhares 12 5 3 3 2 2 2" xfId="54043"/>
    <cellStyle name="Separador de milhares 12 5 3 3 2 3" xfId="16160"/>
    <cellStyle name="Separador de milhares 12 5 3 3 2 3 2" xfId="47455"/>
    <cellStyle name="Separador de milhares 12 5 3 3 2 4" xfId="37573"/>
    <cellStyle name="Separador de milhares 12 5 3 3 3" xfId="9572"/>
    <cellStyle name="Separador de milhares 12 5 3 3 3 2" xfId="26042"/>
    <cellStyle name="Separador de milhares 12 5 3 3 3 2 2" xfId="57337"/>
    <cellStyle name="Separador de milhares 12 5 3 3 3 3" xfId="40867"/>
    <cellStyle name="Separador de milhares 12 5 3 3 4" xfId="19454"/>
    <cellStyle name="Separador de milhares 12 5 3 3 4 2" xfId="50749"/>
    <cellStyle name="Separador de milhares 12 5 3 3 5" xfId="12866"/>
    <cellStyle name="Separador de milhares 12 5 3 3 5 2" xfId="44161"/>
    <cellStyle name="Separador de milhares 12 5 3 3 6" xfId="34279"/>
    <cellStyle name="Separador de milhares 12 5 3 3 7" xfId="30984"/>
    <cellStyle name="Separador de milhares 12 5 3 4" xfId="4631"/>
    <cellStyle name="Separador de milhares 12 5 3 4 2" xfId="21101"/>
    <cellStyle name="Separador de milhares 12 5 3 4 2 2" xfId="52396"/>
    <cellStyle name="Separador de milhares 12 5 3 4 3" xfId="14513"/>
    <cellStyle name="Separador de milhares 12 5 3 4 3 2" xfId="45808"/>
    <cellStyle name="Separador de milhares 12 5 3 4 4" xfId="35926"/>
    <cellStyle name="Separador de milhares 12 5 3 5" xfId="7925"/>
    <cellStyle name="Separador de milhares 12 5 3 5 2" xfId="24395"/>
    <cellStyle name="Separador de milhares 12 5 3 5 2 2" xfId="55690"/>
    <cellStyle name="Separador de milhares 12 5 3 5 3" xfId="39220"/>
    <cellStyle name="Separador de milhares 12 5 3 6" xfId="17807"/>
    <cellStyle name="Separador de milhares 12 5 3 6 2" xfId="49102"/>
    <cellStyle name="Separador de milhares 12 5 3 7" xfId="11219"/>
    <cellStyle name="Separador de milhares 12 5 3 7 2" xfId="42514"/>
    <cellStyle name="Separador de milhares 12 5 3 8" xfId="27690"/>
    <cellStyle name="Separador de milhares 12 5 3 8 2" xfId="32632"/>
    <cellStyle name="Separador de milhares 12 5 3 9" xfId="29337"/>
    <cellStyle name="Separador de milhares 12 5 4" xfId="1302"/>
    <cellStyle name="Separador de milhares 12 5 4 2" xfId="2986"/>
    <cellStyle name="Separador de milhares 12 5 4 2 2" xfId="6280"/>
    <cellStyle name="Separador de milhares 12 5 4 2 2 2" xfId="22750"/>
    <cellStyle name="Separador de milhares 12 5 4 2 2 2 2" xfId="54045"/>
    <cellStyle name="Separador de milhares 12 5 4 2 2 3" xfId="16162"/>
    <cellStyle name="Separador de milhares 12 5 4 2 2 3 2" xfId="47457"/>
    <cellStyle name="Separador de milhares 12 5 4 2 2 4" xfId="37575"/>
    <cellStyle name="Separador de milhares 12 5 4 2 3" xfId="9574"/>
    <cellStyle name="Separador de milhares 12 5 4 2 3 2" xfId="26044"/>
    <cellStyle name="Separador de milhares 12 5 4 2 3 2 2" xfId="57339"/>
    <cellStyle name="Separador de milhares 12 5 4 2 3 3" xfId="40869"/>
    <cellStyle name="Separador de milhares 12 5 4 2 4" xfId="19456"/>
    <cellStyle name="Separador de milhares 12 5 4 2 4 2" xfId="50751"/>
    <cellStyle name="Separador de milhares 12 5 4 2 5" xfId="12868"/>
    <cellStyle name="Separador de milhares 12 5 4 2 5 2" xfId="44163"/>
    <cellStyle name="Separador de milhares 12 5 4 2 6" xfId="34281"/>
    <cellStyle name="Separador de milhares 12 5 4 2 7" xfId="30986"/>
    <cellStyle name="Separador de milhares 12 5 4 3" xfId="4633"/>
    <cellStyle name="Separador de milhares 12 5 4 3 2" xfId="21103"/>
    <cellStyle name="Separador de milhares 12 5 4 3 2 2" xfId="52398"/>
    <cellStyle name="Separador de milhares 12 5 4 3 3" xfId="14515"/>
    <cellStyle name="Separador de milhares 12 5 4 3 3 2" xfId="45810"/>
    <cellStyle name="Separador de milhares 12 5 4 3 4" xfId="35928"/>
    <cellStyle name="Separador de milhares 12 5 4 4" xfId="7927"/>
    <cellStyle name="Separador de milhares 12 5 4 4 2" xfId="24397"/>
    <cellStyle name="Separador de milhares 12 5 4 4 2 2" xfId="55692"/>
    <cellStyle name="Separador de milhares 12 5 4 4 3" xfId="39222"/>
    <cellStyle name="Separador de milhares 12 5 4 5" xfId="17809"/>
    <cellStyle name="Separador de milhares 12 5 4 5 2" xfId="49104"/>
    <cellStyle name="Separador de milhares 12 5 4 6" xfId="11221"/>
    <cellStyle name="Separador de milhares 12 5 4 6 2" xfId="42516"/>
    <cellStyle name="Separador de milhares 12 5 4 7" xfId="27692"/>
    <cellStyle name="Separador de milhares 12 5 4 7 2" xfId="32634"/>
    <cellStyle name="Separador de milhares 12 5 4 8" xfId="29339"/>
    <cellStyle name="Separador de milhares 12 5 5" xfId="1303"/>
    <cellStyle name="Separador de milhares 12 5 5 2" xfId="2987"/>
    <cellStyle name="Separador de milhares 12 5 5 2 2" xfId="6281"/>
    <cellStyle name="Separador de milhares 12 5 5 2 2 2" xfId="22751"/>
    <cellStyle name="Separador de milhares 12 5 5 2 2 2 2" xfId="54046"/>
    <cellStyle name="Separador de milhares 12 5 5 2 2 3" xfId="16163"/>
    <cellStyle name="Separador de milhares 12 5 5 2 2 3 2" xfId="47458"/>
    <cellStyle name="Separador de milhares 12 5 5 2 2 4" xfId="37576"/>
    <cellStyle name="Separador de milhares 12 5 5 2 3" xfId="9575"/>
    <cellStyle name="Separador de milhares 12 5 5 2 3 2" xfId="26045"/>
    <cellStyle name="Separador de milhares 12 5 5 2 3 2 2" xfId="57340"/>
    <cellStyle name="Separador de milhares 12 5 5 2 3 3" xfId="40870"/>
    <cellStyle name="Separador de milhares 12 5 5 2 4" xfId="19457"/>
    <cellStyle name="Separador de milhares 12 5 5 2 4 2" xfId="50752"/>
    <cellStyle name="Separador de milhares 12 5 5 2 5" xfId="12869"/>
    <cellStyle name="Separador de milhares 12 5 5 2 5 2" xfId="44164"/>
    <cellStyle name="Separador de milhares 12 5 5 2 6" xfId="34282"/>
    <cellStyle name="Separador de milhares 12 5 5 2 7" xfId="30987"/>
    <cellStyle name="Separador de milhares 12 5 5 3" xfId="4634"/>
    <cellStyle name="Separador de milhares 12 5 5 3 2" xfId="21104"/>
    <cellStyle name="Separador de milhares 12 5 5 3 2 2" xfId="52399"/>
    <cellStyle name="Separador de milhares 12 5 5 3 3" xfId="14516"/>
    <cellStyle name="Separador de milhares 12 5 5 3 3 2" xfId="45811"/>
    <cellStyle name="Separador de milhares 12 5 5 3 4" xfId="35929"/>
    <cellStyle name="Separador de milhares 12 5 5 4" xfId="7928"/>
    <cellStyle name="Separador de milhares 12 5 5 4 2" xfId="24398"/>
    <cellStyle name="Separador de milhares 12 5 5 4 2 2" xfId="55693"/>
    <cellStyle name="Separador de milhares 12 5 5 4 3" xfId="39223"/>
    <cellStyle name="Separador de milhares 12 5 5 5" xfId="17810"/>
    <cellStyle name="Separador de milhares 12 5 5 5 2" xfId="49105"/>
    <cellStyle name="Separador de milhares 12 5 5 6" xfId="11222"/>
    <cellStyle name="Separador de milhares 12 5 5 6 2" xfId="42517"/>
    <cellStyle name="Separador de milhares 12 5 5 7" xfId="27693"/>
    <cellStyle name="Separador de milhares 12 5 5 7 2" xfId="32635"/>
    <cellStyle name="Separador de milhares 12 5 5 8" xfId="29340"/>
    <cellStyle name="Separador de milhares 12 5 6" xfId="2980"/>
    <cellStyle name="Separador de milhares 12 5 6 2" xfId="6274"/>
    <cellStyle name="Separador de milhares 12 5 6 2 2" xfId="22744"/>
    <cellStyle name="Separador de milhares 12 5 6 2 2 2" xfId="54039"/>
    <cellStyle name="Separador de milhares 12 5 6 2 3" xfId="16156"/>
    <cellStyle name="Separador de milhares 12 5 6 2 3 2" xfId="47451"/>
    <cellStyle name="Separador de milhares 12 5 6 2 4" xfId="37569"/>
    <cellStyle name="Separador de milhares 12 5 6 3" xfId="9568"/>
    <cellStyle name="Separador de milhares 12 5 6 3 2" xfId="26038"/>
    <cellStyle name="Separador de milhares 12 5 6 3 2 2" xfId="57333"/>
    <cellStyle name="Separador de milhares 12 5 6 3 3" xfId="40863"/>
    <cellStyle name="Separador de milhares 12 5 6 4" xfId="19450"/>
    <cellStyle name="Separador de milhares 12 5 6 4 2" xfId="50745"/>
    <cellStyle name="Separador de milhares 12 5 6 5" xfId="12862"/>
    <cellStyle name="Separador de milhares 12 5 6 5 2" xfId="44157"/>
    <cellStyle name="Separador de milhares 12 5 6 6" xfId="34275"/>
    <cellStyle name="Separador de milhares 12 5 6 7" xfId="30980"/>
    <cellStyle name="Separador de milhares 12 5 7" xfId="4627"/>
    <cellStyle name="Separador de milhares 12 5 7 2" xfId="21097"/>
    <cellStyle name="Separador de milhares 12 5 7 2 2" xfId="52392"/>
    <cellStyle name="Separador de milhares 12 5 7 3" xfId="14509"/>
    <cellStyle name="Separador de milhares 12 5 7 3 2" xfId="45804"/>
    <cellStyle name="Separador de milhares 12 5 7 4" xfId="35922"/>
    <cellStyle name="Separador de milhares 12 5 8" xfId="7921"/>
    <cellStyle name="Separador de milhares 12 5 8 2" xfId="24391"/>
    <cellStyle name="Separador de milhares 12 5 8 2 2" xfId="55686"/>
    <cellStyle name="Separador de milhares 12 5 8 3" xfId="39216"/>
    <cellStyle name="Separador de milhares 12 5 9" xfId="17803"/>
    <cellStyle name="Separador de milhares 12 5 9 2" xfId="49098"/>
    <cellStyle name="Separador de milhares 12 6" xfId="1304"/>
    <cellStyle name="Separador de milhares 12 6 2" xfId="1305"/>
    <cellStyle name="Separador de milhares 12 6 2 2" xfId="2989"/>
    <cellStyle name="Separador de milhares 12 6 2 2 2" xfId="6283"/>
    <cellStyle name="Separador de milhares 12 6 2 2 2 2" xfId="22753"/>
    <cellStyle name="Separador de milhares 12 6 2 2 2 2 2" xfId="54048"/>
    <cellStyle name="Separador de milhares 12 6 2 2 2 3" xfId="16165"/>
    <cellStyle name="Separador de milhares 12 6 2 2 2 3 2" xfId="47460"/>
    <cellStyle name="Separador de milhares 12 6 2 2 2 4" xfId="37578"/>
    <cellStyle name="Separador de milhares 12 6 2 2 3" xfId="9577"/>
    <cellStyle name="Separador de milhares 12 6 2 2 3 2" xfId="26047"/>
    <cellStyle name="Separador de milhares 12 6 2 2 3 2 2" xfId="57342"/>
    <cellStyle name="Separador de milhares 12 6 2 2 3 3" xfId="40872"/>
    <cellStyle name="Separador de milhares 12 6 2 2 4" xfId="19459"/>
    <cellStyle name="Separador de milhares 12 6 2 2 4 2" xfId="50754"/>
    <cellStyle name="Separador de milhares 12 6 2 2 5" xfId="12871"/>
    <cellStyle name="Separador de milhares 12 6 2 2 5 2" xfId="44166"/>
    <cellStyle name="Separador de milhares 12 6 2 2 6" xfId="34284"/>
    <cellStyle name="Separador de milhares 12 6 2 2 7" xfId="30989"/>
    <cellStyle name="Separador de milhares 12 6 2 3" xfId="4636"/>
    <cellStyle name="Separador de milhares 12 6 2 3 2" xfId="21106"/>
    <cellStyle name="Separador de milhares 12 6 2 3 2 2" xfId="52401"/>
    <cellStyle name="Separador de milhares 12 6 2 3 3" xfId="14518"/>
    <cellStyle name="Separador de milhares 12 6 2 3 3 2" xfId="45813"/>
    <cellStyle name="Separador de milhares 12 6 2 3 4" xfId="35931"/>
    <cellStyle name="Separador de milhares 12 6 2 4" xfId="7930"/>
    <cellStyle name="Separador de milhares 12 6 2 4 2" xfId="24400"/>
    <cellStyle name="Separador de milhares 12 6 2 4 2 2" xfId="55695"/>
    <cellStyle name="Separador de milhares 12 6 2 4 3" xfId="39225"/>
    <cellStyle name="Separador de milhares 12 6 2 5" xfId="17812"/>
    <cellStyle name="Separador de milhares 12 6 2 5 2" xfId="49107"/>
    <cellStyle name="Separador de milhares 12 6 2 6" xfId="11224"/>
    <cellStyle name="Separador de milhares 12 6 2 6 2" xfId="42519"/>
    <cellStyle name="Separador de milhares 12 6 2 7" xfId="27695"/>
    <cellStyle name="Separador de milhares 12 6 2 7 2" xfId="32637"/>
    <cellStyle name="Separador de milhares 12 6 2 8" xfId="29342"/>
    <cellStyle name="Separador de milhares 12 6 3" xfId="2988"/>
    <cellStyle name="Separador de milhares 12 6 3 2" xfId="6282"/>
    <cellStyle name="Separador de milhares 12 6 3 2 2" xfId="22752"/>
    <cellStyle name="Separador de milhares 12 6 3 2 2 2" xfId="54047"/>
    <cellStyle name="Separador de milhares 12 6 3 2 3" xfId="16164"/>
    <cellStyle name="Separador de milhares 12 6 3 2 3 2" xfId="47459"/>
    <cellStyle name="Separador de milhares 12 6 3 2 4" xfId="37577"/>
    <cellStyle name="Separador de milhares 12 6 3 3" xfId="9576"/>
    <cellStyle name="Separador de milhares 12 6 3 3 2" xfId="26046"/>
    <cellStyle name="Separador de milhares 12 6 3 3 2 2" xfId="57341"/>
    <cellStyle name="Separador de milhares 12 6 3 3 3" xfId="40871"/>
    <cellStyle name="Separador de milhares 12 6 3 4" xfId="19458"/>
    <cellStyle name="Separador de milhares 12 6 3 4 2" xfId="50753"/>
    <cellStyle name="Separador de milhares 12 6 3 5" xfId="12870"/>
    <cellStyle name="Separador de milhares 12 6 3 5 2" xfId="44165"/>
    <cellStyle name="Separador de milhares 12 6 3 6" xfId="34283"/>
    <cellStyle name="Separador de milhares 12 6 3 7" xfId="30988"/>
    <cellStyle name="Separador de milhares 12 6 4" xfId="4635"/>
    <cellStyle name="Separador de milhares 12 6 4 2" xfId="21105"/>
    <cellStyle name="Separador de milhares 12 6 4 2 2" xfId="52400"/>
    <cellStyle name="Separador de milhares 12 6 4 3" xfId="14517"/>
    <cellStyle name="Separador de milhares 12 6 4 3 2" xfId="45812"/>
    <cellStyle name="Separador de milhares 12 6 4 4" xfId="35930"/>
    <cellStyle name="Separador de milhares 12 6 5" xfId="7929"/>
    <cellStyle name="Separador de milhares 12 6 5 2" xfId="24399"/>
    <cellStyle name="Separador de milhares 12 6 5 2 2" xfId="55694"/>
    <cellStyle name="Separador de milhares 12 6 5 3" xfId="39224"/>
    <cellStyle name="Separador de milhares 12 6 6" xfId="17811"/>
    <cellStyle name="Separador de milhares 12 6 6 2" xfId="49106"/>
    <cellStyle name="Separador de milhares 12 6 7" xfId="11223"/>
    <cellStyle name="Separador de milhares 12 6 7 2" xfId="42518"/>
    <cellStyle name="Separador de milhares 12 6 8" xfId="27694"/>
    <cellStyle name="Separador de milhares 12 6 8 2" xfId="32636"/>
    <cellStyle name="Separador de milhares 12 6 9" xfId="29341"/>
    <cellStyle name="Separador de milhares 12 7" xfId="1306"/>
    <cellStyle name="Separador de milhares 12 7 2" xfId="1307"/>
    <cellStyle name="Separador de milhares 12 7 2 2" xfId="2991"/>
    <cellStyle name="Separador de milhares 12 7 2 2 2" xfId="6285"/>
    <cellStyle name="Separador de milhares 12 7 2 2 2 2" xfId="22755"/>
    <cellStyle name="Separador de milhares 12 7 2 2 2 2 2" xfId="54050"/>
    <cellStyle name="Separador de milhares 12 7 2 2 2 3" xfId="16167"/>
    <cellStyle name="Separador de milhares 12 7 2 2 2 3 2" xfId="47462"/>
    <cellStyle name="Separador de milhares 12 7 2 2 2 4" xfId="37580"/>
    <cellStyle name="Separador de milhares 12 7 2 2 3" xfId="9579"/>
    <cellStyle name="Separador de milhares 12 7 2 2 3 2" xfId="26049"/>
    <cellStyle name="Separador de milhares 12 7 2 2 3 2 2" xfId="57344"/>
    <cellStyle name="Separador de milhares 12 7 2 2 3 3" xfId="40874"/>
    <cellStyle name="Separador de milhares 12 7 2 2 4" xfId="19461"/>
    <cellStyle name="Separador de milhares 12 7 2 2 4 2" xfId="50756"/>
    <cellStyle name="Separador de milhares 12 7 2 2 5" xfId="12873"/>
    <cellStyle name="Separador de milhares 12 7 2 2 5 2" xfId="44168"/>
    <cellStyle name="Separador de milhares 12 7 2 2 6" xfId="34286"/>
    <cellStyle name="Separador de milhares 12 7 2 2 7" xfId="30991"/>
    <cellStyle name="Separador de milhares 12 7 2 3" xfId="4638"/>
    <cellStyle name="Separador de milhares 12 7 2 3 2" xfId="21108"/>
    <cellStyle name="Separador de milhares 12 7 2 3 2 2" xfId="52403"/>
    <cellStyle name="Separador de milhares 12 7 2 3 3" xfId="14520"/>
    <cellStyle name="Separador de milhares 12 7 2 3 3 2" xfId="45815"/>
    <cellStyle name="Separador de milhares 12 7 2 3 4" xfId="35933"/>
    <cellStyle name="Separador de milhares 12 7 2 4" xfId="7932"/>
    <cellStyle name="Separador de milhares 12 7 2 4 2" xfId="24402"/>
    <cellStyle name="Separador de milhares 12 7 2 4 2 2" xfId="55697"/>
    <cellStyle name="Separador de milhares 12 7 2 4 3" xfId="39227"/>
    <cellStyle name="Separador de milhares 12 7 2 5" xfId="17814"/>
    <cellStyle name="Separador de milhares 12 7 2 5 2" xfId="49109"/>
    <cellStyle name="Separador de milhares 12 7 2 6" xfId="11226"/>
    <cellStyle name="Separador de milhares 12 7 2 6 2" xfId="42521"/>
    <cellStyle name="Separador de milhares 12 7 2 7" xfId="27697"/>
    <cellStyle name="Separador de milhares 12 7 2 7 2" xfId="32639"/>
    <cellStyle name="Separador de milhares 12 7 2 8" xfId="29344"/>
    <cellStyle name="Separador de milhares 12 7 3" xfId="2990"/>
    <cellStyle name="Separador de milhares 12 7 3 2" xfId="6284"/>
    <cellStyle name="Separador de milhares 12 7 3 2 2" xfId="22754"/>
    <cellStyle name="Separador de milhares 12 7 3 2 2 2" xfId="54049"/>
    <cellStyle name="Separador de milhares 12 7 3 2 3" xfId="16166"/>
    <cellStyle name="Separador de milhares 12 7 3 2 3 2" xfId="47461"/>
    <cellStyle name="Separador de milhares 12 7 3 2 4" xfId="37579"/>
    <cellStyle name="Separador de milhares 12 7 3 3" xfId="9578"/>
    <cellStyle name="Separador de milhares 12 7 3 3 2" xfId="26048"/>
    <cellStyle name="Separador de milhares 12 7 3 3 2 2" xfId="57343"/>
    <cellStyle name="Separador de milhares 12 7 3 3 3" xfId="40873"/>
    <cellStyle name="Separador de milhares 12 7 3 4" xfId="19460"/>
    <cellStyle name="Separador de milhares 12 7 3 4 2" xfId="50755"/>
    <cellStyle name="Separador de milhares 12 7 3 5" xfId="12872"/>
    <cellStyle name="Separador de milhares 12 7 3 5 2" xfId="44167"/>
    <cellStyle name="Separador de milhares 12 7 3 6" xfId="34285"/>
    <cellStyle name="Separador de milhares 12 7 3 7" xfId="30990"/>
    <cellStyle name="Separador de milhares 12 7 4" xfId="4637"/>
    <cellStyle name="Separador de milhares 12 7 4 2" xfId="21107"/>
    <cellStyle name="Separador de milhares 12 7 4 2 2" xfId="52402"/>
    <cellStyle name="Separador de milhares 12 7 4 3" xfId="14519"/>
    <cellStyle name="Separador de milhares 12 7 4 3 2" xfId="45814"/>
    <cellStyle name="Separador de milhares 12 7 4 4" xfId="35932"/>
    <cellStyle name="Separador de milhares 12 7 5" xfId="7931"/>
    <cellStyle name="Separador de milhares 12 7 5 2" xfId="24401"/>
    <cellStyle name="Separador de milhares 12 7 5 2 2" xfId="55696"/>
    <cellStyle name="Separador de milhares 12 7 5 3" xfId="39226"/>
    <cellStyle name="Separador de milhares 12 7 6" xfId="17813"/>
    <cellStyle name="Separador de milhares 12 7 6 2" xfId="49108"/>
    <cellStyle name="Separador de milhares 12 7 7" xfId="11225"/>
    <cellStyle name="Separador de milhares 12 7 7 2" xfId="42520"/>
    <cellStyle name="Separador de milhares 12 7 8" xfId="27696"/>
    <cellStyle name="Separador de milhares 12 7 8 2" xfId="32638"/>
    <cellStyle name="Separador de milhares 12 7 9" xfId="29343"/>
    <cellStyle name="Separador de milhares 12 8" xfId="1308"/>
    <cellStyle name="Separador de milhares 12 8 2" xfId="2992"/>
    <cellStyle name="Separador de milhares 12 8 2 2" xfId="6286"/>
    <cellStyle name="Separador de milhares 12 8 2 2 2" xfId="22756"/>
    <cellStyle name="Separador de milhares 12 8 2 2 2 2" xfId="54051"/>
    <cellStyle name="Separador de milhares 12 8 2 2 3" xfId="16168"/>
    <cellStyle name="Separador de milhares 12 8 2 2 3 2" xfId="47463"/>
    <cellStyle name="Separador de milhares 12 8 2 2 4" xfId="37581"/>
    <cellStyle name="Separador de milhares 12 8 2 3" xfId="9580"/>
    <cellStyle name="Separador de milhares 12 8 2 3 2" xfId="26050"/>
    <cellStyle name="Separador de milhares 12 8 2 3 2 2" xfId="57345"/>
    <cellStyle name="Separador de milhares 12 8 2 3 3" xfId="40875"/>
    <cellStyle name="Separador de milhares 12 8 2 4" xfId="19462"/>
    <cellStyle name="Separador de milhares 12 8 2 4 2" xfId="50757"/>
    <cellStyle name="Separador de milhares 12 8 2 5" xfId="12874"/>
    <cellStyle name="Separador de milhares 12 8 2 5 2" xfId="44169"/>
    <cellStyle name="Separador de milhares 12 8 2 6" xfId="34287"/>
    <cellStyle name="Separador de milhares 12 8 2 7" xfId="30992"/>
    <cellStyle name="Separador de milhares 12 8 3" xfId="4639"/>
    <cellStyle name="Separador de milhares 12 8 3 2" xfId="21109"/>
    <cellStyle name="Separador de milhares 12 8 3 2 2" xfId="52404"/>
    <cellStyle name="Separador de milhares 12 8 3 3" xfId="14521"/>
    <cellStyle name="Separador de milhares 12 8 3 3 2" xfId="45816"/>
    <cellStyle name="Separador de milhares 12 8 3 4" xfId="35934"/>
    <cellStyle name="Separador de milhares 12 8 4" xfId="7933"/>
    <cellStyle name="Separador de milhares 12 8 4 2" xfId="24403"/>
    <cellStyle name="Separador de milhares 12 8 4 2 2" xfId="55698"/>
    <cellStyle name="Separador de milhares 12 8 4 3" xfId="39228"/>
    <cellStyle name="Separador de milhares 12 8 5" xfId="17815"/>
    <cellStyle name="Separador de milhares 12 8 5 2" xfId="49110"/>
    <cellStyle name="Separador de milhares 12 8 6" xfId="11227"/>
    <cellStyle name="Separador de milhares 12 8 6 2" xfId="42522"/>
    <cellStyle name="Separador de milhares 12 8 7" xfId="27698"/>
    <cellStyle name="Separador de milhares 12 8 7 2" xfId="32640"/>
    <cellStyle name="Separador de milhares 12 8 8" xfId="29345"/>
    <cellStyle name="Separador de milhares 12 9" xfId="2669"/>
    <cellStyle name="Separador de milhares 12 9 2" xfId="5963"/>
    <cellStyle name="Separador de milhares 12 9 2 2" xfId="22433"/>
    <cellStyle name="Separador de milhares 12 9 2 2 2" xfId="53728"/>
    <cellStyle name="Separador de milhares 12 9 2 3" xfId="15845"/>
    <cellStyle name="Separador de milhares 12 9 2 3 2" xfId="47140"/>
    <cellStyle name="Separador de milhares 12 9 2 4" xfId="37258"/>
    <cellStyle name="Separador de milhares 12 9 3" xfId="9257"/>
    <cellStyle name="Separador de milhares 12 9 3 2" xfId="25727"/>
    <cellStyle name="Separador de milhares 12 9 3 2 2" xfId="57022"/>
    <cellStyle name="Separador de milhares 12 9 3 3" xfId="40552"/>
    <cellStyle name="Separador de milhares 12 9 4" xfId="19139"/>
    <cellStyle name="Separador de milhares 12 9 4 2" xfId="50434"/>
    <cellStyle name="Separador de milhares 12 9 5" xfId="12551"/>
    <cellStyle name="Separador de milhares 12 9 5 2" xfId="43846"/>
    <cellStyle name="Separador de milhares 12 9 6" xfId="33964"/>
    <cellStyle name="Separador de milhares 12 9 7" xfId="30669"/>
    <cellStyle name="Separador de milhares 2" xfId="1309"/>
    <cellStyle name="Separador de milhares 2 10" xfId="4640"/>
    <cellStyle name="Separador de milhares 2 10 2" xfId="21110"/>
    <cellStyle name="Separador de milhares 2 10 2 2" xfId="52405"/>
    <cellStyle name="Separador de milhares 2 10 3" xfId="14522"/>
    <cellStyle name="Separador de milhares 2 10 3 2" xfId="45817"/>
    <cellStyle name="Separador de milhares 2 10 4" xfId="35935"/>
    <cellStyle name="Separador de milhares 2 11" xfId="7934"/>
    <cellStyle name="Separador de milhares 2 11 2" xfId="24404"/>
    <cellStyle name="Separador de milhares 2 11 2 2" xfId="55699"/>
    <cellStyle name="Separador de milhares 2 11 3" xfId="39229"/>
    <cellStyle name="Separador de milhares 2 12" xfId="17816"/>
    <cellStyle name="Separador de milhares 2 12 2" xfId="49111"/>
    <cellStyle name="Separador de milhares 2 13" xfId="11228"/>
    <cellStyle name="Separador de milhares 2 13 2" xfId="42523"/>
    <cellStyle name="Separador de milhares 2 14" xfId="27699"/>
    <cellStyle name="Separador de milhares 2 14 2" xfId="32641"/>
    <cellStyle name="Separador de milhares 2 15" xfId="29346"/>
    <cellStyle name="Separador de milhares 2 2" xfId="1310"/>
    <cellStyle name="Separador de milhares 2 2 10" xfId="17817"/>
    <cellStyle name="Separador de milhares 2 2 10 2" xfId="49112"/>
    <cellStyle name="Separador de milhares 2 2 11" xfId="11229"/>
    <cellStyle name="Separador de milhares 2 2 11 2" xfId="42524"/>
    <cellStyle name="Separador de milhares 2 2 12" xfId="27700"/>
    <cellStyle name="Separador de milhares 2 2 12 2" xfId="32642"/>
    <cellStyle name="Separador de milhares 2 2 13" xfId="29347"/>
    <cellStyle name="Separador de milhares 2 2 2" xfId="1311"/>
    <cellStyle name="Separador de milhares 2 2 2 10" xfId="1312"/>
    <cellStyle name="Separador de milhares 2 2 2 10 2" xfId="2996"/>
    <cellStyle name="Separador de milhares 2 2 2 10 2 2" xfId="6290"/>
    <cellStyle name="Separador de milhares 2 2 2 10 2 2 2" xfId="22760"/>
    <cellStyle name="Separador de milhares 2 2 2 10 2 2 2 2" xfId="54055"/>
    <cellStyle name="Separador de milhares 2 2 2 10 2 2 3" xfId="16172"/>
    <cellStyle name="Separador de milhares 2 2 2 10 2 2 3 2" xfId="47467"/>
    <cellStyle name="Separador de milhares 2 2 2 10 2 2 4" xfId="37585"/>
    <cellStyle name="Separador de milhares 2 2 2 10 2 3" xfId="9584"/>
    <cellStyle name="Separador de milhares 2 2 2 10 2 3 2" xfId="26054"/>
    <cellStyle name="Separador de milhares 2 2 2 10 2 3 2 2" xfId="57349"/>
    <cellStyle name="Separador de milhares 2 2 2 10 2 3 3" xfId="40879"/>
    <cellStyle name="Separador de milhares 2 2 2 10 2 4" xfId="19466"/>
    <cellStyle name="Separador de milhares 2 2 2 10 2 4 2" xfId="50761"/>
    <cellStyle name="Separador de milhares 2 2 2 10 2 5" xfId="12878"/>
    <cellStyle name="Separador de milhares 2 2 2 10 2 5 2" xfId="44173"/>
    <cellStyle name="Separador de milhares 2 2 2 10 2 6" xfId="34291"/>
    <cellStyle name="Separador de milhares 2 2 2 10 2 7" xfId="30996"/>
    <cellStyle name="Separador de milhares 2 2 2 10 3" xfId="4643"/>
    <cellStyle name="Separador de milhares 2 2 2 10 3 2" xfId="21113"/>
    <cellStyle name="Separador de milhares 2 2 2 10 3 2 2" xfId="52408"/>
    <cellStyle name="Separador de milhares 2 2 2 10 3 3" xfId="14525"/>
    <cellStyle name="Separador de milhares 2 2 2 10 3 3 2" xfId="45820"/>
    <cellStyle name="Separador de milhares 2 2 2 10 3 4" xfId="35938"/>
    <cellStyle name="Separador de milhares 2 2 2 10 4" xfId="7937"/>
    <cellStyle name="Separador de milhares 2 2 2 10 4 2" xfId="24407"/>
    <cellStyle name="Separador de milhares 2 2 2 10 4 2 2" xfId="55702"/>
    <cellStyle name="Separador de milhares 2 2 2 10 4 3" xfId="39232"/>
    <cellStyle name="Separador de milhares 2 2 2 10 5" xfId="17819"/>
    <cellStyle name="Separador de milhares 2 2 2 10 5 2" xfId="49114"/>
    <cellStyle name="Separador de milhares 2 2 2 10 6" xfId="11231"/>
    <cellStyle name="Separador de milhares 2 2 2 10 6 2" xfId="42526"/>
    <cellStyle name="Separador de milhares 2 2 2 10 7" xfId="27702"/>
    <cellStyle name="Separador de milhares 2 2 2 10 7 2" xfId="32644"/>
    <cellStyle name="Separador de milhares 2 2 2 10 8" xfId="29349"/>
    <cellStyle name="Separador de milhares 2 2 2 11" xfId="1313"/>
    <cellStyle name="Separador de milhares 2 2 2 11 2" xfId="2997"/>
    <cellStyle name="Separador de milhares 2 2 2 11 2 2" xfId="6291"/>
    <cellStyle name="Separador de milhares 2 2 2 11 2 2 2" xfId="22761"/>
    <cellStyle name="Separador de milhares 2 2 2 11 2 2 2 2" xfId="54056"/>
    <cellStyle name="Separador de milhares 2 2 2 11 2 2 3" xfId="16173"/>
    <cellStyle name="Separador de milhares 2 2 2 11 2 2 3 2" xfId="47468"/>
    <cellStyle name="Separador de milhares 2 2 2 11 2 2 4" xfId="37586"/>
    <cellStyle name="Separador de milhares 2 2 2 11 2 3" xfId="9585"/>
    <cellStyle name="Separador de milhares 2 2 2 11 2 3 2" xfId="26055"/>
    <cellStyle name="Separador de milhares 2 2 2 11 2 3 2 2" xfId="57350"/>
    <cellStyle name="Separador de milhares 2 2 2 11 2 3 3" xfId="40880"/>
    <cellStyle name="Separador de milhares 2 2 2 11 2 4" xfId="19467"/>
    <cellStyle name="Separador de milhares 2 2 2 11 2 4 2" xfId="50762"/>
    <cellStyle name="Separador de milhares 2 2 2 11 2 5" xfId="12879"/>
    <cellStyle name="Separador de milhares 2 2 2 11 2 5 2" xfId="44174"/>
    <cellStyle name="Separador de milhares 2 2 2 11 2 6" xfId="34292"/>
    <cellStyle name="Separador de milhares 2 2 2 11 2 7" xfId="30997"/>
    <cellStyle name="Separador de milhares 2 2 2 11 3" xfId="4644"/>
    <cellStyle name="Separador de milhares 2 2 2 11 3 2" xfId="21114"/>
    <cellStyle name="Separador de milhares 2 2 2 11 3 2 2" xfId="52409"/>
    <cellStyle name="Separador de milhares 2 2 2 11 3 3" xfId="14526"/>
    <cellStyle name="Separador de milhares 2 2 2 11 3 3 2" xfId="45821"/>
    <cellStyle name="Separador de milhares 2 2 2 11 3 4" xfId="35939"/>
    <cellStyle name="Separador de milhares 2 2 2 11 4" xfId="7938"/>
    <cellStyle name="Separador de milhares 2 2 2 11 4 2" xfId="24408"/>
    <cellStyle name="Separador de milhares 2 2 2 11 4 2 2" xfId="55703"/>
    <cellStyle name="Separador de milhares 2 2 2 11 4 3" xfId="39233"/>
    <cellStyle name="Separador de milhares 2 2 2 11 5" xfId="17820"/>
    <cellStyle name="Separador de milhares 2 2 2 11 5 2" xfId="49115"/>
    <cellStyle name="Separador de milhares 2 2 2 11 6" xfId="11232"/>
    <cellStyle name="Separador de milhares 2 2 2 11 6 2" xfId="42527"/>
    <cellStyle name="Separador de milhares 2 2 2 11 7" xfId="27703"/>
    <cellStyle name="Separador de milhares 2 2 2 11 7 2" xfId="32645"/>
    <cellStyle name="Separador de milhares 2 2 2 11 8" xfId="29350"/>
    <cellStyle name="Separador de milhares 2 2 2 12" xfId="2995"/>
    <cellStyle name="Separador de milhares 2 2 2 12 2" xfId="6289"/>
    <cellStyle name="Separador de milhares 2 2 2 12 2 2" xfId="22759"/>
    <cellStyle name="Separador de milhares 2 2 2 12 2 2 2" xfId="54054"/>
    <cellStyle name="Separador de milhares 2 2 2 12 2 3" xfId="16171"/>
    <cellStyle name="Separador de milhares 2 2 2 12 2 3 2" xfId="47466"/>
    <cellStyle name="Separador de milhares 2 2 2 12 2 4" xfId="37584"/>
    <cellStyle name="Separador de milhares 2 2 2 12 3" xfId="9583"/>
    <cellStyle name="Separador de milhares 2 2 2 12 3 2" xfId="26053"/>
    <cellStyle name="Separador de milhares 2 2 2 12 3 2 2" xfId="57348"/>
    <cellStyle name="Separador de milhares 2 2 2 12 3 3" xfId="40878"/>
    <cellStyle name="Separador de milhares 2 2 2 12 4" xfId="19465"/>
    <cellStyle name="Separador de milhares 2 2 2 12 4 2" xfId="50760"/>
    <cellStyle name="Separador de milhares 2 2 2 12 5" xfId="12877"/>
    <cellStyle name="Separador de milhares 2 2 2 12 5 2" xfId="44172"/>
    <cellStyle name="Separador de milhares 2 2 2 12 6" xfId="34290"/>
    <cellStyle name="Separador de milhares 2 2 2 12 7" xfId="30995"/>
    <cellStyle name="Separador de milhares 2 2 2 13" xfId="4642"/>
    <cellStyle name="Separador de milhares 2 2 2 13 2" xfId="21112"/>
    <cellStyle name="Separador de milhares 2 2 2 13 2 2" xfId="52407"/>
    <cellStyle name="Separador de milhares 2 2 2 13 3" xfId="14524"/>
    <cellStyle name="Separador de milhares 2 2 2 13 3 2" xfId="45819"/>
    <cellStyle name="Separador de milhares 2 2 2 13 4" xfId="35937"/>
    <cellStyle name="Separador de milhares 2 2 2 14" xfId="7936"/>
    <cellStyle name="Separador de milhares 2 2 2 14 2" xfId="24406"/>
    <cellStyle name="Separador de milhares 2 2 2 14 2 2" xfId="55701"/>
    <cellStyle name="Separador de milhares 2 2 2 14 3" xfId="39231"/>
    <cellStyle name="Separador de milhares 2 2 2 15" xfId="17818"/>
    <cellStyle name="Separador de milhares 2 2 2 15 2" xfId="49113"/>
    <cellStyle name="Separador de milhares 2 2 2 16" xfId="11230"/>
    <cellStyle name="Separador de milhares 2 2 2 16 2" xfId="42525"/>
    <cellStyle name="Separador de milhares 2 2 2 17" xfId="27701"/>
    <cellStyle name="Separador de milhares 2 2 2 17 2" xfId="32643"/>
    <cellStyle name="Separador de milhares 2 2 2 18" xfId="29348"/>
    <cellStyle name="Separador de milhares 2 2 2 2" xfId="1314"/>
    <cellStyle name="Separador de milhares 2 2 2 2 10" xfId="4645"/>
    <cellStyle name="Separador de milhares 2 2 2 2 10 2" xfId="21115"/>
    <cellStyle name="Separador de milhares 2 2 2 2 10 2 2" xfId="52410"/>
    <cellStyle name="Separador de milhares 2 2 2 2 10 3" xfId="14527"/>
    <cellStyle name="Separador de milhares 2 2 2 2 10 3 2" xfId="45822"/>
    <cellStyle name="Separador de milhares 2 2 2 2 10 4" xfId="35940"/>
    <cellStyle name="Separador de milhares 2 2 2 2 11" xfId="7939"/>
    <cellStyle name="Separador de milhares 2 2 2 2 11 2" xfId="24409"/>
    <cellStyle name="Separador de milhares 2 2 2 2 11 2 2" xfId="55704"/>
    <cellStyle name="Separador de milhares 2 2 2 2 11 3" xfId="39234"/>
    <cellStyle name="Separador de milhares 2 2 2 2 12" xfId="17821"/>
    <cellStyle name="Separador de milhares 2 2 2 2 12 2" xfId="49116"/>
    <cellStyle name="Separador de milhares 2 2 2 2 13" xfId="11233"/>
    <cellStyle name="Separador de milhares 2 2 2 2 13 2" xfId="42528"/>
    <cellStyle name="Separador de milhares 2 2 2 2 14" xfId="27704"/>
    <cellStyle name="Separador de milhares 2 2 2 2 14 2" xfId="32646"/>
    <cellStyle name="Separador de milhares 2 2 2 2 15" xfId="29351"/>
    <cellStyle name="Separador de milhares 2 2 2 2 2" xfId="1315"/>
    <cellStyle name="Separador de milhares 2 2 2 2 2 10" xfId="7940"/>
    <cellStyle name="Separador de milhares 2 2 2 2 2 10 2" xfId="24410"/>
    <cellStyle name="Separador de milhares 2 2 2 2 2 10 2 2" xfId="55705"/>
    <cellStyle name="Separador de milhares 2 2 2 2 2 10 3" xfId="39235"/>
    <cellStyle name="Separador de milhares 2 2 2 2 2 11" xfId="17822"/>
    <cellStyle name="Separador de milhares 2 2 2 2 2 11 2" xfId="49117"/>
    <cellStyle name="Separador de milhares 2 2 2 2 2 12" xfId="11234"/>
    <cellStyle name="Separador de milhares 2 2 2 2 2 12 2" xfId="42529"/>
    <cellStyle name="Separador de milhares 2 2 2 2 2 13" xfId="27705"/>
    <cellStyle name="Separador de milhares 2 2 2 2 2 13 2" xfId="32647"/>
    <cellStyle name="Separador de milhares 2 2 2 2 2 14" xfId="29352"/>
    <cellStyle name="Separador de milhares 2 2 2 2 2 2" xfId="1316"/>
    <cellStyle name="Separador de milhares 2 2 2 2 2 2 10" xfId="11235"/>
    <cellStyle name="Separador de milhares 2 2 2 2 2 2 10 2" xfId="42530"/>
    <cellStyle name="Separador de milhares 2 2 2 2 2 2 11" xfId="27706"/>
    <cellStyle name="Separador de milhares 2 2 2 2 2 2 11 2" xfId="32648"/>
    <cellStyle name="Separador de milhares 2 2 2 2 2 2 12" xfId="29353"/>
    <cellStyle name="Separador de milhares 2 2 2 2 2 2 2" xfId="1317"/>
    <cellStyle name="Separador de milhares 2 2 2 2 2 2 2 2" xfId="1318"/>
    <cellStyle name="Separador de milhares 2 2 2 2 2 2 2 2 2" xfId="3002"/>
    <cellStyle name="Separador de milhares 2 2 2 2 2 2 2 2 2 2" xfId="6296"/>
    <cellStyle name="Separador de milhares 2 2 2 2 2 2 2 2 2 2 2" xfId="22766"/>
    <cellStyle name="Separador de milhares 2 2 2 2 2 2 2 2 2 2 2 2" xfId="54061"/>
    <cellStyle name="Separador de milhares 2 2 2 2 2 2 2 2 2 2 3" xfId="16178"/>
    <cellStyle name="Separador de milhares 2 2 2 2 2 2 2 2 2 2 3 2" xfId="47473"/>
    <cellStyle name="Separador de milhares 2 2 2 2 2 2 2 2 2 2 4" xfId="37591"/>
    <cellStyle name="Separador de milhares 2 2 2 2 2 2 2 2 2 3" xfId="9590"/>
    <cellStyle name="Separador de milhares 2 2 2 2 2 2 2 2 2 3 2" xfId="26060"/>
    <cellStyle name="Separador de milhares 2 2 2 2 2 2 2 2 2 3 2 2" xfId="57355"/>
    <cellStyle name="Separador de milhares 2 2 2 2 2 2 2 2 2 3 3" xfId="40885"/>
    <cellStyle name="Separador de milhares 2 2 2 2 2 2 2 2 2 4" xfId="19472"/>
    <cellStyle name="Separador de milhares 2 2 2 2 2 2 2 2 2 4 2" xfId="50767"/>
    <cellStyle name="Separador de milhares 2 2 2 2 2 2 2 2 2 5" xfId="12884"/>
    <cellStyle name="Separador de milhares 2 2 2 2 2 2 2 2 2 5 2" xfId="44179"/>
    <cellStyle name="Separador de milhares 2 2 2 2 2 2 2 2 2 6" xfId="34297"/>
    <cellStyle name="Separador de milhares 2 2 2 2 2 2 2 2 2 7" xfId="31002"/>
    <cellStyle name="Separador de milhares 2 2 2 2 2 2 2 2 3" xfId="4649"/>
    <cellStyle name="Separador de milhares 2 2 2 2 2 2 2 2 3 2" xfId="21119"/>
    <cellStyle name="Separador de milhares 2 2 2 2 2 2 2 2 3 2 2" xfId="52414"/>
    <cellStyle name="Separador de milhares 2 2 2 2 2 2 2 2 3 3" xfId="14531"/>
    <cellStyle name="Separador de milhares 2 2 2 2 2 2 2 2 3 3 2" xfId="45826"/>
    <cellStyle name="Separador de milhares 2 2 2 2 2 2 2 2 3 4" xfId="35944"/>
    <cellStyle name="Separador de milhares 2 2 2 2 2 2 2 2 4" xfId="7943"/>
    <cellStyle name="Separador de milhares 2 2 2 2 2 2 2 2 4 2" xfId="24413"/>
    <cellStyle name="Separador de milhares 2 2 2 2 2 2 2 2 4 2 2" xfId="55708"/>
    <cellStyle name="Separador de milhares 2 2 2 2 2 2 2 2 4 3" xfId="39238"/>
    <cellStyle name="Separador de milhares 2 2 2 2 2 2 2 2 5" xfId="17825"/>
    <cellStyle name="Separador de milhares 2 2 2 2 2 2 2 2 5 2" xfId="49120"/>
    <cellStyle name="Separador de milhares 2 2 2 2 2 2 2 2 6" xfId="11237"/>
    <cellStyle name="Separador de milhares 2 2 2 2 2 2 2 2 6 2" xfId="42532"/>
    <cellStyle name="Separador de milhares 2 2 2 2 2 2 2 2 7" xfId="27708"/>
    <cellStyle name="Separador de milhares 2 2 2 2 2 2 2 2 7 2" xfId="32650"/>
    <cellStyle name="Separador de milhares 2 2 2 2 2 2 2 2 8" xfId="29355"/>
    <cellStyle name="Separador de milhares 2 2 2 2 2 2 2 3" xfId="3001"/>
    <cellStyle name="Separador de milhares 2 2 2 2 2 2 2 3 2" xfId="6295"/>
    <cellStyle name="Separador de milhares 2 2 2 2 2 2 2 3 2 2" xfId="22765"/>
    <cellStyle name="Separador de milhares 2 2 2 2 2 2 2 3 2 2 2" xfId="54060"/>
    <cellStyle name="Separador de milhares 2 2 2 2 2 2 2 3 2 3" xfId="16177"/>
    <cellStyle name="Separador de milhares 2 2 2 2 2 2 2 3 2 3 2" xfId="47472"/>
    <cellStyle name="Separador de milhares 2 2 2 2 2 2 2 3 2 4" xfId="37590"/>
    <cellStyle name="Separador de milhares 2 2 2 2 2 2 2 3 3" xfId="9589"/>
    <cellStyle name="Separador de milhares 2 2 2 2 2 2 2 3 3 2" xfId="26059"/>
    <cellStyle name="Separador de milhares 2 2 2 2 2 2 2 3 3 2 2" xfId="57354"/>
    <cellStyle name="Separador de milhares 2 2 2 2 2 2 2 3 3 3" xfId="40884"/>
    <cellStyle name="Separador de milhares 2 2 2 2 2 2 2 3 4" xfId="19471"/>
    <cellStyle name="Separador de milhares 2 2 2 2 2 2 2 3 4 2" xfId="50766"/>
    <cellStyle name="Separador de milhares 2 2 2 2 2 2 2 3 5" xfId="12883"/>
    <cellStyle name="Separador de milhares 2 2 2 2 2 2 2 3 5 2" xfId="44178"/>
    <cellStyle name="Separador de milhares 2 2 2 2 2 2 2 3 6" xfId="34296"/>
    <cellStyle name="Separador de milhares 2 2 2 2 2 2 2 3 7" xfId="31001"/>
    <cellStyle name="Separador de milhares 2 2 2 2 2 2 2 4" xfId="4648"/>
    <cellStyle name="Separador de milhares 2 2 2 2 2 2 2 4 2" xfId="21118"/>
    <cellStyle name="Separador de milhares 2 2 2 2 2 2 2 4 2 2" xfId="52413"/>
    <cellStyle name="Separador de milhares 2 2 2 2 2 2 2 4 3" xfId="14530"/>
    <cellStyle name="Separador de milhares 2 2 2 2 2 2 2 4 3 2" xfId="45825"/>
    <cellStyle name="Separador de milhares 2 2 2 2 2 2 2 4 4" xfId="35943"/>
    <cellStyle name="Separador de milhares 2 2 2 2 2 2 2 5" xfId="7942"/>
    <cellStyle name="Separador de milhares 2 2 2 2 2 2 2 5 2" xfId="24412"/>
    <cellStyle name="Separador de milhares 2 2 2 2 2 2 2 5 2 2" xfId="55707"/>
    <cellStyle name="Separador de milhares 2 2 2 2 2 2 2 5 3" xfId="39237"/>
    <cellStyle name="Separador de milhares 2 2 2 2 2 2 2 6" xfId="17824"/>
    <cellStyle name="Separador de milhares 2 2 2 2 2 2 2 6 2" xfId="49119"/>
    <cellStyle name="Separador de milhares 2 2 2 2 2 2 2 7" xfId="11236"/>
    <cellStyle name="Separador de milhares 2 2 2 2 2 2 2 7 2" xfId="42531"/>
    <cellStyle name="Separador de milhares 2 2 2 2 2 2 2 8" xfId="27707"/>
    <cellStyle name="Separador de milhares 2 2 2 2 2 2 2 8 2" xfId="32649"/>
    <cellStyle name="Separador de milhares 2 2 2 2 2 2 2 9" xfId="29354"/>
    <cellStyle name="Separador de milhares 2 2 2 2 2 2 3" xfId="1319"/>
    <cellStyle name="Separador de milhares 2 2 2 2 2 2 3 2" xfId="1320"/>
    <cellStyle name="Separador de milhares 2 2 2 2 2 2 3 2 2" xfId="3004"/>
    <cellStyle name="Separador de milhares 2 2 2 2 2 2 3 2 2 2" xfId="6298"/>
    <cellStyle name="Separador de milhares 2 2 2 2 2 2 3 2 2 2 2" xfId="22768"/>
    <cellStyle name="Separador de milhares 2 2 2 2 2 2 3 2 2 2 2 2" xfId="54063"/>
    <cellStyle name="Separador de milhares 2 2 2 2 2 2 3 2 2 2 3" xfId="16180"/>
    <cellStyle name="Separador de milhares 2 2 2 2 2 2 3 2 2 2 3 2" xfId="47475"/>
    <cellStyle name="Separador de milhares 2 2 2 2 2 2 3 2 2 2 4" xfId="37593"/>
    <cellStyle name="Separador de milhares 2 2 2 2 2 2 3 2 2 3" xfId="9592"/>
    <cellStyle name="Separador de milhares 2 2 2 2 2 2 3 2 2 3 2" xfId="26062"/>
    <cellStyle name="Separador de milhares 2 2 2 2 2 2 3 2 2 3 2 2" xfId="57357"/>
    <cellStyle name="Separador de milhares 2 2 2 2 2 2 3 2 2 3 3" xfId="40887"/>
    <cellStyle name="Separador de milhares 2 2 2 2 2 2 3 2 2 4" xfId="19474"/>
    <cellStyle name="Separador de milhares 2 2 2 2 2 2 3 2 2 4 2" xfId="50769"/>
    <cellStyle name="Separador de milhares 2 2 2 2 2 2 3 2 2 5" xfId="12886"/>
    <cellStyle name="Separador de milhares 2 2 2 2 2 2 3 2 2 5 2" xfId="44181"/>
    <cellStyle name="Separador de milhares 2 2 2 2 2 2 3 2 2 6" xfId="34299"/>
    <cellStyle name="Separador de milhares 2 2 2 2 2 2 3 2 2 7" xfId="31004"/>
    <cellStyle name="Separador de milhares 2 2 2 2 2 2 3 2 3" xfId="4651"/>
    <cellStyle name="Separador de milhares 2 2 2 2 2 2 3 2 3 2" xfId="21121"/>
    <cellStyle name="Separador de milhares 2 2 2 2 2 2 3 2 3 2 2" xfId="52416"/>
    <cellStyle name="Separador de milhares 2 2 2 2 2 2 3 2 3 3" xfId="14533"/>
    <cellStyle name="Separador de milhares 2 2 2 2 2 2 3 2 3 3 2" xfId="45828"/>
    <cellStyle name="Separador de milhares 2 2 2 2 2 2 3 2 3 4" xfId="35946"/>
    <cellStyle name="Separador de milhares 2 2 2 2 2 2 3 2 4" xfId="7945"/>
    <cellStyle name="Separador de milhares 2 2 2 2 2 2 3 2 4 2" xfId="24415"/>
    <cellStyle name="Separador de milhares 2 2 2 2 2 2 3 2 4 2 2" xfId="55710"/>
    <cellStyle name="Separador de milhares 2 2 2 2 2 2 3 2 4 3" xfId="39240"/>
    <cellStyle name="Separador de milhares 2 2 2 2 2 2 3 2 5" xfId="17827"/>
    <cellStyle name="Separador de milhares 2 2 2 2 2 2 3 2 5 2" xfId="49122"/>
    <cellStyle name="Separador de milhares 2 2 2 2 2 2 3 2 6" xfId="11239"/>
    <cellStyle name="Separador de milhares 2 2 2 2 2 2 3 2 6 2" xfId="42534"/>
    <cellStyle name="Separador de milhares 2 2 2 2 2 2 3 2 7" xfId="27710"/>
    <cellStyle name="Separador de milhares 2 2 2 2 2 2 3 2 7 2" xfId="32652"/>
    <cellStyle name="Separador de milhares 2 2 2 2 2 2 3 2 8" xfId="29357"/>
    <cellStyle name="Separador de milhares 2 2 2 2 2 2 3 3" xfId="3003"/>
    <cellStyle name="Separador de milhares 2 2 2 2 2 2 3 3 2" xfId="6297"/>
    <cellStyle name="Separador de milhares 2 2 2 2 2 2 3 3 2 2" xfId="22767"/>
    <cellStyle name="Separador de milhares 2 2 2 2 2 2 3 3 2 2 2" xfId="54062"/>
    <cellStyle name="Separador de milhares 2 2 2 2 2 2 3 3 2 3" xfId="16179"/>
    <cellStyle name="Separador de milhares 2 2 2 2 2 2 3 3 2 3 2" xfId="47474"/>
    <cellStyle name="Separador de milhares 2 2 2 2 2 2 3 3 2 4" xfId="37592"/>
    <cellStyle name="Separador de milhares 2 2 2 2 2 2 3 3 3" xfId="9591"/>
    <cellStyle name="Separador de milhares 2 2 2 2 2 2 3 3 3 2" xfId="26061"/>
    <cellStyle name="Separador de milhares 2 2 2 2 2 2 3 3 3 2 2" xfId="57356"/>
    <cellStyle name="Separador de milhares 2 2 2 2 2 2 3 3 3 3" xfId="40886"/>
    <cellStyle name="Separador de milhares 2 2 2 2 2 2 3 3 4" xfId="19473"/>
    <cellStyle name="Separador de milhares 2 2 2 2 2 2 3 3 4 2" xfId="50768"/>
    <cellStyle name="Separador de milhares 2 2 2 2 2 2 3 3 5" xfId="12885"/>
    <cellStyle name="Separador de milhares 2 2 2 2 2 2 3 3 5 2" xfId="44180"/>
    <cellStyle name="Separador de milhares 2 2 2 2 2 2 3 3 6" xfId="34298"/>
    <cellStyle name="Separador de milhares 2 2 2 2 2 2 3 3 7" xfId="31003"/>
    <cellStyle name="Separador de milhares 2 2 2 2 2 2 3 4" xfId="4650"/>
    <cellStyle name="Separador de milhares 2 2 2 2 2 2 3 4 2" xfId="21120"/>
    <cellStyle name="Separador de milhares 2 2 2 2 2 2 3 4 2 2" xfId="52415"/>
    <cellStyle name="Separador de milhares 2 2 2 2 2 2 3 4 3" xfId="14532"/>
    <cellStyle name="Separador de milhares 2 2 2 2 2 2 3 4 3 2" xfId="45827"/>
    <cellStyle name="Separador de milhares 2 2 2 2 2 2 3 4 4" xfId="35945"/>
    <cellStyle name="Separador de milhares 2 2 2 2 2 2 3 5" xfId="7944"/>
    <cellStyle name="Separador de milhares 2 2 2 2 2 2 3 5 2" xfId="24414"/>
    <cellStyle name="Separador de milhares 2 2 2 2 2 2 3 5 2 2" xfId="55709"/>
    <cellStyle name="Separador de milhares 2 2 2 2 2 2 3 5 3" xfId="39239"/>
    <cellStyle name="Separador de milhares 2 2 2 2 2 2 3 6" xfId="17826"/>
    <cellStyle name="Separador de milhares 2 2 2 2 2 2 3 6 2" xfId="49121"/>
    <cellStyle name="Separador de milhares 2 2 2 2 2 2 3 7" xfId="11238"/>
    <cellStyle name="Separador de milhares 2 2 2 2 2 2 3 7 2" xfId="42533"/>
    <cellStyle name="Separador de milhares 2 2 2 2 2 2 3 8" xfId="27709"/>
    <cellStyle name="Separador de milhares 2 2 2 2 2 2 3 8 2" xfId="32651"/>
    <cellStyle name="Separador de milhares 2 2 2 2 2 2 3 9" xfId="29356"/>
    <cellStyle name="Separador de milhares 2 2 2 2 2 2 4" xfId="1321"/>
    <cellStyle name="Separador de milhares 2 2 2 2 2 2 4 2" xfId="3005"/>
    <cellStyle name="Separador de milhares 2 2 2 2 2 2 4 2 2" xfId="6299"/>
    <cellStyle name="Separador de milhares 2 2 2 2 2 2 4 2 2 2" xfId="22769"/>
    <cellStyle name="Separador de milhares 2 2 2 2 2 2 4 2 2 2 2" xfId="54064"/>
    <cellStyle name="Separador de milhares 2 2 2 2 2 2 4 2 2 3" xfId="16181"/>
    <cellStyle name="Separador de milhares 2 2 2 2 2 2 4 2 2 3 2" xfId="47476"/>
    <cellStyle name="Separador de milhares 2 2 2 2 2 2 4 2 2 4" xfId="37594"/>
    <cellStyle name="Separador de milhares 2 2 2 2 2 2 4 2 3" xfId="9593"/>
    <cellStyle name="Separador de milhares 2 2 2 2 2 2 4 2 3 2" xfId="26063"/>
    <cellStyle name="Separador de milhares 2 2 2 2 2 2 4 2 3 2 2" xfId="57358"/>
    <cellStyle name="Separador de milhares 2 2 2 2 2 2 4 2 3 3" xfId="40888"/>
    <cellStyle name="Separador de milhares 2 2 2 2 2 2 4 2 4" xfId="19475"/>
    <cellStyle name="Separador de milhares 2 2 2 2 2 2 4 2 4 2" xfId="50770"/>
    <cellStyle name="Separador de milhares 2 2 2 2 2 2 4 2 5" xfId="12887"/>
    <cellStyle name="Separador de milhares 2 2 2 2 2 2 4 2 5 2" xfId="44182"/>
    <cellStyle name="Separador de milhares 2 2 2 2 2 2 4 2 6" xfId="34300"/>
    <cellStyle name="Separador de milhares 2 2 2 2 2 2 4 2 7" xfId="31005"/>
    <cellStyle name="Separador de milhares 2 2 2 2 2 2 4 3" xfId="4652"/>
    <cellStyle name="Separador de milhares 2 2 2 2 2 2 4 3 2" xfId="21122"/>
    <cellStyle name="Separador de milhares 2 2 2 2 2 2 4 3 2 2" xfId="52417"/>
    <cellStyle name="Separador de milhares 2 2 2 2 2 2 4 3 3" xfId="14534"/>
    <cellStyle name="Separador de milhares 2 2 2 2 2 2 4 3 3 2" xfId="45829"/>
    <cellStyle name="Separador de milhares 2 2 2 2 2 2 4 3 4" xfId="35947"/>
    <cellStyle name="Separador de milhares 2 2 2 2 2 2 4 4" xfId="7946"/>
    <cellStyle name="Separador de milhares 2 2 2 2 2 2 4 4 2" xfId="24416"/>
    <cellStyle name="Separador de milhares 2 2 2 2 2 2 4 4 2 2" xfId="55711"/>
    <cellStyle name="Separador de milhares 2 2 2 2 2 2 4 4 3" xfId="39241"/>
    <cellStyle name="Separador de milhares 2 2 2 2 2 2 4 5" xfId="17828"/>
    <cellStyle name="Separador de milhares 2 2 2 2 2 2 4 5 2" xfId="49123"/>
    <cellStyle name="Separador de milhares 2 2 2 2 2 2 4 6" xfId="11240"/>
    <cellStyle name="Separador de milhares 2 2 2 2 2 2 4 6 2" xfId="42535"/>
    <cellStyle name="Separador de milhares 2 2 2 2 2 2 4 7" xfId="27711"/>
    <cellStyle name="Separador de milhares 2 2 2 2 2 2 4 7 2" xfId="32653"/>
    <cellStyle name="Separador de milhares 2 2 2 2 2 2 4 8" xfId="29358"/>
    <cellStyle name="Separador de milhares 2 2 2 2 2 2 5" xfId="1322"/>
    <cellStyle name="Separador de milhares 2 2 2 2 2 2 5 2" xfId="3006"/>
    <cellStyle name="Separador de milhares 2 2 2 2 2 2 5 2 2" xfId="6300"/>
    <cellStyle name="Separador de milhares 2 2 2 2 2 2 5 2 2 2" xfId="22770"/>
    <cellStyle name="Separador de milhares 2 2 2 2 2 2 5 2 2 2 2" xfId="54065"/>
    <cellStyle name="Separador de milhares 2 2 2 2 2 2 5 2 2 3" xfId="16182"/>
    <cellStyle name="Separador de milhares 2 2 2 2 2 2 5 2 2 3 2" xfId="47477"/>
    <cellStyle name="Separador de milhares 2 2 2 2 2 2 5 2 2 4" xfId="37595"/>
    <cellStyle name="Separador de milhares 2 2 2 2 2 2 5 2 3" xfId="9594"/>
    <cellStyle name="Separador de milhares 2 2 2 2 2 2 5 2 3 2" xfId="26064"/>
    <cellStyle name="Separador de milhares 2 2 2 2 2 2 5 2 3 2 2" xfId="57359"/>
    <cellStyle name="Separador de milhares 2 2 2 2 2 2 5 2 3 3" xfId="40889"/>
    <cellStyle name="Separador de milhares 2 2 2 2 2 2 5 2 4" xfId="19476"/>
    <cellStyle name="Separador de milhares 2 2 2 2 2 2 5 2 4 2" xfId="50771"/>
    <cellStyle name="Separador de milhares 2 2 2 2 2 2 5 2 5" xfId="12888"/>
    <cellStyle name="Separador de milhares 2 2 2 2 2 2 5 2 5 2" xfId="44183"/>
    <cellStyle name="Separador de milhares 2 2 2 2 2 2 5 2 6" xfId="34301"/>
    <cellStyle name="Separador de milhares 2 2 2 2 2 2 5 2 7" xfId="31006"/>
    <cellStyle name="Separador de milhares 2 2 2 2 2 2 5 3" xfId="4653"/>
    <cellStyle name="Separador de milhares 2 2 2 2 2 2 5 3 2" xfId="21123"/>
    <cellStyle name="Separador de milhares 2 2 2 2 2 2 5 3 2 2" xfId="52418"/>
    <cellStyle name="Separador de milhares 2 2 2 2 2 2 5 3 3" xfId="14535"/>
    <cellStyle name="Separador de milhares 2 2 2 2 2 2 5 3 3 2" xfId="45830"/>
    <cellStyle name="Separador de milhares 2 2 2 2 2 2 5 3 4" xfId="35948"/>
    <cellStyle name="Separador de milhares 2 2 2 2 2 2 5 4" xfId="7947"/>
    <cellStyle name="Separador de milhares 2 2 2 2 2 2 5 4 2" xfId="24417"/>
    <cellStyle name="Separador de milhares 2 2 2 2 2 2 5 4 2 2" xfId="55712"/>
    <cellStyle name="Separador de milhares 2 2 2 2 2 2 5 4 3" xfId="39242"/>
    <cellStyle name="Separador de milhares 2 2 2 2 2 2 5 5" xfId="17829"/>
    <cellStyle name="Separador de milhares 2 2 2 2 2 2 5 5 2" xfId="49124"/>
    <cellStyle name="Separador de milhares 2 2 2 2 2 2 5 6" xfId="11241"/>
    <cellStyle name="Separador de milhares 2 2 2 2 2 2 5 6 2" xfId="42536"/>
    <cellStyle name="Separador de milhares 2 2 2 2 2 2 5 7" xfId="27712"/>
    <cellStyle name="Separador de milhares 2 2 2 2 2 2 5 7 2" xfId="32654"/>
    <cellStyle name="Separador de milhares 2 2 2 2 2 2 5 8" xfId="29359"/>
    <cellStyle name="Separador de milhares 2 2 2 2 2 2 6" xfId="3000"/>
    <cellStyle name="Separador de milhares 2 2 2 2 2 2 6 2" xfId="6294"/>
    <cellStyle name="Separador de milhares 2 2 2 2 2 2 6 2 2" xfId="22764"/>
    <cellStyle name="Separador de milhares 2 2 2 2 2 2 6 2 2 2" xfId="54059"/>
    <cellStyle name="Separador de milhares 2 2 2 2 2 2 6 2 3" xfId="16176"/>
    <cellStyle name="Separador de milhares 2 2 2 2 2 2 6 2 3 2" xfId="47471"/>
    <cellStyle name="Separador de milhares 2 2 2 2 2 2 6 2 4" xfId="37589"/>
    <cellStyle name="Separador de milhares 2 2 2 2 2 2 6 3" xfId="9588"/>
    <cellStyle name="Separador de milhares 2 2 2 2 2 2 6 3 2" xfId="26058"/>
    <cellStyle name="Separador de milhares 2 2 2 2 2 2 6 3 2 2" xfId="57353"/>
    <cellStyle name="Separador de milhares 2 2 2 2 2 2 6 3 3" xfId="40883"/>
    <cellStyle name="Separador de milhares 2 2 2 2 2 2 6 4" xfId="19470"/>
    <cellStyle name="Separador de milhares 2 2 2 2 2 2 6 4 2" xfId="50765"/>
    <cellStyle name="Separador de milhares 2 2 2 2 2 2 6 5" xfId="12882"/>
    <cellStyle name="Separador de milhares 2 2 2 2 2 2 6 5 2" xfId="44177"/>
    <cellStyle name="Separador de milhares 2 2 2 2 2 2 6 6" xfId="34295"/>
    <cellStyle name="Separador de milhares 2 2 2 2 2 2 6 7" xfId="31000"/>
    <cellStyle name="Separador de milhares 2 2 2 2 2 2 7" xfId="4647"/>
    <cellStyle name="Separador de milhares 2 2 2 2 2 2 7 2" xfId="21117"/>
    <cellStyle name="Separador de milhares 2 2 2 2 2 2 7 2 2" xfId="52412"/>
    <cellStyle name="Separador de milhares 2 2 2 2 2 2 7 3" xfId="14529"/>
    <cellStyle name="Separador de milhares 2 2 2 2 2 2 7 3 2" xfId="45824"/>
    <cellStyle name="Separador de milhares 2 2 2 2 2 2 7 4" xfId="35942"/>
    <cellStyle name="Separador de milhares 2 2 2 2 2 2 8" xfId="7941"/>
    <cellStyle name="Separador de milhares 2 2 2 2 2 2 8 2" xfId="24411"/>
    <cellStyle name="Separador de milhares 2 2 2 2 2 2 8 2 2" xfId="55706"/>
    <cellStyle name="Separador de milhares 2 2 2 2 2 2 8 3" xfId="39236"/>
    <cellStyle name="Separador de milhares 2 2 2 2 2 2 9" xfId="17823"/>
    <cellStyle name="Separador de milhares 2 2 2 2 2 2 9 2" xfId="49118"/>
    <cellStyle name="Separador de milhares 2 2 2 2 2 3" xfId="1323"/>
    <cellStyle name="Separador de milhares 2 2 2 2 2 3 10" xfId="11242"/>
    <cellStyle name="Separador de milhares 2 2 2 2 2 3 10 2" xfId="42537"/>
    <cellStyle name="Separador de milhares 2 2 2 2 2 3 11" xfId="27713"/>
    <cellStyle name="Separador de milhares 2 2 2 2 2 3 11 2" xfId="32655"/>
    <cellStyle name="Separador de milhares 2 2 2 2 2 3 12" xfId="29360"/>
    <cellStyle name="Separador de milhares 2 2 2 2 2 3 2" xfId="1324"/>
    <cellStyle name="Separador de milhares 2 2 2 2 2 3 2 2" xfId="1325"/>
    <cellStyle name="Separador de milhares 2 2 2 2 2 3 2 2 2" xfId="3009"/>
    <cellStyle name="Separador de milhares 2 2 2 2 2 3 2 2 2 2" xfId="6303"/>
    <cellStyle name="Separador de milhares 2 2 2 2 2 3 2 2 2 2 2" xfId="22773"/>
    <cellStyle name="Separador de milhares 2 2 2 2 2 3 2 2 2 2 2 2" xfId="54068"/>
    <cellStyle name="Separador de milhares 2 2 2 2 2 3 2 2 2 2 3" xfId="16185"/>
    <cellStyle name="Separador de milhares 2 2 2 2 2 3 2 2 2 2 3 2" xfId="47480"/>
    <cellStyle name="Separador de milhares 2 2 2 2 2 3 2 2 2 2 4" xfId="37598"/>
    <cellStyle name="Separador de milhares 2 2 2 2 2 3 2 2 2 3" xfId="9597"/>
    <cellStyle name="Separador de milhares 2 2 2 2 2 3 2 2 2 3 2" xfId="26067"/>
    <cellStyle name="Separador de milhares 2 2 2 2 2 3 2 2 2 3 2 2" xfId="57362"/>
    <cellStyle name="Separador de milhares 2 2 2 2 2 3 2 2 2 3 3" xfId="40892"/>
    <cellStyle name="Separador de milhares 2 2 2 2 2 3 2 2 2 4" xfId="19479"/>
    <cellStyle name="Separador de milhares 2 2 2 2 2 3 2 2 2 4 2" xfId="50774"/>
    <cellStyle name="Separador de milhares 2 2 2 2 2 3 2 2 2 5" xfId="12891"/>
    <cellStyle name="Separador de milhares 2 2 2 2 2 3 2 2 2 5 2" xfId="44186"/>
    <cellStyle name="Separador de milhares 2 2 2 2 2 3 2 2 2 6" xfId="34304"/>
    <cellStyle name="Separador de milhares 2 2 2 2 2 3 2 2 2 7" xfId="31009"/>
    <cellStyle name="Separador de milhares 2 2 2 2 2 3 2 2 3" xfId="4656"/>
    <cellStyle name="Separador de milhares 2 2 2 2 2 3 2 2 3 2" xfId="21126"/>
    <cellStyle name="Separador de milhares 2 2 2 2 2 3 2 2 3 2 2" xfId="52421"/>
    <cellStyle name="Separador de milhares 2 2 2 2 2 3 2 2 3 3" xfId="14538"/>
    <cellStyle name="Separador de milhares 2 2 2 2 2 3 2 2 3 3 2" xfId="45833"/>
    <cellStyle name="Separador de milhares 2 2 2 2 2 3 2 2 3 4" xfId="35951"/>
    <cellStyle name="Separador de milhares 2 2 2 2 2 3 2 2 4" xfId="7950"/>
    <cellStyle name="Separador de milhares 2 2 2 2 2 3 2 2 4 2" xfId="24420"/>
    <cellStyle name="Separador de milhares 2 2 2 2 2 3 2 2 4 2 2" xfId="55715"/>
    <cellStyle name="Separador de milhares 2 2 2 2 2 3 2 2 4 3" xfId="39245"/>
    <cellStyle name="Separador de milhares 2 2 2 2 2 3 2 2 5" xfId="17832"/>
    <cellStyle name="Separador de milhares 2 2 2 2 2 3 2 2 5 2" xfId="49127"/>
    <cellStyle name="Separador de milhares 2 2 2 2 2 3 2 2 6" xfId="11244"/>
    <cellStyle name="Separador de milhares 2 2 2 2 2 3 2 2 6 2" xfId="42539"/>
    <cellStyle name="Separador de milhares 2 2 2 2 2 3 2 2 7" xfId="27715"/>
    <cellStyle name="Separador de milhares 2 2 2 2 2 3 2 2 7 2" xfId="32657"/>
    <cellStyle name="Separador de milhares 2 2 2 2 2 3 2 2 8" xfId="29362"/>
    <cellStyle name="Separador de milhares 2 2 2 2 2 3 2 3" xfId="3008"/>
    <cellStyle name="Separador de milhares 2 2 2 2 2 3 2 3 2" xfId="6302"/>
    <cellStyle name="Separador de milhares 2 2 2 2 2 3 2 3 2 2" xfId="22772"/>
    <cellStyle name="Separador de milhares 2 2 2 2 2 3 2 3 2 2 2" xfId="54067"/>
    <cellStyle name="Separador de milhares 2 2 2 2 2 3 2 3 2 3" xfId="16184"/>
    <cellStyle name="Separador de milhares 2 2 2 2 2 3 2 3 2 3 2" xfId="47479"/>
    <cellStyle name="Separador de milhares 2 2 2 2 2 3 2 3 2 4" xfId="37597"/>
    <cellStyle name="Separador de milhares 2 2 2 2 2 3 2 3 3" xfId="9596"/>
    <cellStyle name="Separador de milhares 2 2 2 2 2 3 2 3 3 2" xfId="26066"/>
    <cellStyle name="Separador de milhares 2 2 2 2 2 3 2 3 3 2 2" xfId="57361"/>
    <cellStyle name="Separador de milhares 2 2 2 2 2 3 2 3 3 3" xfId="40891"/>
    <cellStyle name="Separador de milhares 2 2 2 2 2 3 2 3 4" xfId="19478"/>
    <cellStyle name="Separador de milhares 2 2 2 2 2 3 2 3 4 2" xfId="50773"/>
    <cellStyle name="Separador de milhares 2 2 2 2 2 3 2 3 5" xfId="12890"/>
    <cellStyle name="Separador de milhares 2 2 2 2 2 3 2 3 5 2" xfId="44185"/>
    <cellStyle name="Separador de milhares 2 2 2 2 2 3 2 3 6" xfId="34303"/>
    <cellStyle name="Separador de milhares 2 2 2 2 2 3 2 3 7" xfId="31008"/>
    <cellStyle name="Separador de milhares 2 2 2 2 2 3 2 4" xfId="4655"/>
    <cellStyle name="Separador de milhares 2 2 2 2 2 3 2 4 2" xfId="21125"/>
    <cellStyle name="Separador de milhares 2 2 2 2 2 3 2 4 2 2" xfId="52420"/>
    <cellStyle name="Separador de milhares 2 2 2 2 2 3 2 4 3" xfId="14537"/>
    <cellStyle name="Separador de milhares 2 2 2 2 2 3 2 4 3 2" xfId="45832"/>
    <cellStyle name="Separador de milhares 2 2 2 2 2 3 2 4 4" xfId="35950"/>
    <cellStyle name="Separador de milhares 2 2 2 2 2 3 2 5" xfId="7949"/>
    <cellStyle name="Separador de milhares 2 2 2 2 2 3 2 5 2" xfId="24419"/>
    <cellStyle name="Separador de milhares 2 2 2 2 2 3 2 5 2 2" xfId="55714"/>
    <cellStyle name="Separador de milhares 2 2 2 2 2 3 2 5 3" xfId="39244"/>
    <cellStyle name="Separador de milhares 2 2 2 2 2 3 2 6" xfId="17831"/>
    <cellStyle name="Separador de milhares 2 2 2 2 2 3 2 6 2" xfId="49126"/>
    <cellStyle name="Separador de milhares 2 2 2 2 2 3 2 7" xfId="11243"/>
    <cellStyle name="Separador de milhares 2 2 2 2 2 3 2 7 2" xfId="42538"/>
    <cellStyle name="Separador de milhares 2 2 2 2 2 3 2 8" xfId="27714"/>
    <cellStyle name="Separador de milhares 2 2 2 2 2 3 2 8 2" xfId="32656"/>
    <cellStyle name="Separador de milhares 2 2 2 2 2 3 2 9" xfId="29361"/>
    <cellStyle name="Separador de milhares 2 2 2 2 2 3 3" xfId="1326"/>
    <cellStyle name="Separador de milhares 2 2 2 2 2 3 3 2" xfId="1327"/>
    <cellStyle name="Separador de milhares 2 2 2 2 2 3 3 2 2" xfId="3011"/>
    <cellStyle name="Separador de milhares 2 2 2 2 2 3 3 2 2 2" xfId="6305"/>
    <cellStyle name="Separador de milhares 2 2 2 2 2 3 3 2 2 2 2" xfId="22775"/>
    <cellStyle name="Separador de milhares 2 2 2 2 2 3 3 2 2 2 2 2" xfId="54070"/>
    <cellStyle name="Separador de milhares 2 2 2 2 2 3 3 2 2 2 3" xfId="16187"/>
    <cellStyle name="Separador de milhares 2 2 2 2 2 3 3 2 2 2 3 2" xfId="47482"/>
    <cellStyle name="Separador de milhares 2 2 2 2 2 3 3 2 2 2 4" xfId="37600"/>
    <cellStyle name="Separador de milhares 2 2 2 2 2 3 3 2 2 3" xfId="9599"/>
    <cellStyle name="Separador de milhares 2 2 2 2 2 3 3 2 2 3 2" xfId="26069"/>
    <cellStyle name="Separador de milhares 2 2 2 2 2 3 3 2 2 3 2 2" xfId="57364"/>
    <cellStyle name="Separador de milhares 2 2 2 2 2 3 3 2 2 3 3" xfId="40894"/>
    <cellStyle name="Separador de milhares 2 2 2 2 2 3 3 2 2 4" xfId="19481"/>
    <cellStyle name="Separador de milhares 2 2 2 2 2 3 3 2 2 4 2" xfId="50776"/>
    <cellStyle name="Separador de milhares 2 2 2 2 2 3 3 2 2 5" xfId="12893"/>
    <cellStyle name="Separador de milhares 2 2 2 2 2 3 3 2 2 5 2" xfId="44188"/>
    <cellStyle name="Separador de milhares 2 2 2 2 2 3 3 2 2 6" xfId="34306"/>
    <cellStyle name="Separador de milhares 2 2 2 2 2 3 3 2 2 7" xfId="31011"/>
    <cellStyle name="Separador de milhares 2 2 2 2 2 3 3 2 3" xfId="4658"/>
    <cellStyle name="Separador de milhares 2 2 2 2 2 3 3 2 3 2" xfId="21128"/>
    <cellStyle name="Separador de milhares 2 2 2 2 2 3 3 2 3 2 2" xfId="52423"/>
    <cellStyle name="Separador de milhares 2 2 2 2 2 3 3 2 3 3" xfId="14540"/>
    <cellStyle name="Separador de milhares 2 2 2 2 2 3 3 2 3 3 2" xfId="45835"/>
    <cellStyle name="Separador de milhares 2 2 2 2 2 3 3 2 3 4" xfId="35953"/>
    <cellStyle name="Separador de milhares 2 2 2 2 2 3 3 2 4" xfId="7952"/>
    <cellStyle name="Separador de milhares 2 2 2 2 2 3 3 2 4 2" xfId="24422"/>
    <cellStyle name="Separador de milhares 2 2 2 2 2 3 3 2 4 2 2" xfId="55717"/>
    <cellStyle name="Separador de milhares 2 2 2 2 2 3 3 2 4 3" xfId="39247"/>
    <cellStyle name="Separador de milhares 2 2 2 2 2 3 3 2 5" xfId="17834"/>
    <cellStyle name="Separador de milhares 2 2 2 2 2 3 3 2 5 2" xfId="49129"/>
    <cellStyle name="Separador de milhares 2 2 2 2 2 3 3 2 6" xfId="11246"/>
    <cellStyle name="Separador de milhares 2 2 2 2 2 3 3 2 6 2" xfId="42541"/>
    <cellStyle name="Separador de milhares 2 2 2 2 2 3 3 2 7" xfId="27717"/>
    <cellStyle name="Separador de milhares 2 2 2 2 2 3 3 2 7 2" xfId="32659"/>
    <cellStyle name="Separador de milhares 2 2 2 2 2 3 3 2 8" xfId="29364"/>
    <cellStyle name="Separador de milhares 2 2 2 2 2 3 3 3" xfId="3010"/>
    <cellStyle name="Separador de milhares 2 2 2 2 2 3 3 3 2" xfId="6304"/>
    <cellStyle name="Separador de milhares 2 2 2 2 2 3 3 3 2 2" xfId="22774"/>
    <cellStyle name="Separador de milhares 2 2 2 2 2 3 3 3 2 2 2" xfId="54069"/>
    <cellStyle name="Separador de milhares 2 2 2 2 2 3 3 3 2 3" xfId="16186"/>
    <cellStyle name="Separador de milhares 2 2 2 2 2 3 3 3 2 3 2" xfId="47481"/>
    <cellStyle name="Separador de milhares 2 2 2 2 2 3 3 3 2 4" xfId="37599"/>
    <cellStyle name="Separador de milhares 2 2 2 2 2 3 3 3 3" xfId="9598"/>
    <cellStyle name="Separador de milhares 2 2 2 2 2 3 3 3 3 2" xfId="26068"/>
    <cellStyle name="Separador de milhares 2 2 2 2 2 3 3 3 3 2 2" xfId="57363"/>
    <cellStyle name="Separador de milhares 2 2 2 2 2 3 3 3 3 3" xfId="40893"/>
    <cellStyle name="Separador de milhares 2 2 2 2 2 3 3 3 4" xfId="19480"/>
    <cellStyle name="Separador de milhares 2 2 2 2 2 3 3 3 4 2" xfId="50775"/>
    <cellStyle name="Separador de milhares 2 2 2 2 2 3 3 3 5" xfId="12892"/>
    <cellStyle name="Separador de milhares 2 2 2 2 2 3 3 3 5 2" xfId="44187"/>
    <cellStyle name="Separador de milhares 2 2 2 2 2 3 3 3 6" xfId="34305"/>
    <cellStyle name="Separador de milhares 2 2 2 2 2 3 3 3 7" xfId="31010"/>
    <cellStyle name="Separador de milhares 2 2 2 2 2 3 3 4" xfId="4657"/>
    <cellStyle name="Separador de milhares 2 2 2 2 2 3 3 4 2" xfId="21127"/>
    <cellStyle name="Separador de milhares 2 2 2 2 2 3 3 4 2 2" xfId="52422"/>
    <cellStyle name="Separador de milhares 2 2 2 2 2 3 3 4 3" xfId="14539"/>
    <cellStyle name="Separador de milhares 2 2 2 2 2 3 3 4 3 2" xfId="45834"/>
    <cellStyle name="Separador de milhares 2 2 2 2 2 3 3 4 4" xfId="35952"/>
    <cellStyle name="Separador de milhares 2 2 2 2 2 3 3 5" xfId="7951"/>
    <cellStyle name="Separador de milhares 2 2 2 2 2 3 3 5 2" xfId="24421"/>
    <cellStyle name="Separador de milhares 2 2 2 2 2 3 3 5 2 2" xfId="55716"/>
    <cellStyle name="Separador de milhares 2 2 2 2 2 3 3 5 3" xfId="39246"/>
    <cellStyle name="Separador de milhares 2 2 2 2 2 3 3 6" xfId="17833"/>
    <cellStyle name="Separador de milhares 2 2 2 2 2 3 3 6 2" xfId="49128"/>
    <cellStyle name="Separador de milhares 2 2 2 2 2 3 3 7" xfId="11245"/>
    <cellStyle name="Separador de milhares 2 2 2 2 2 3 3 7 2" xfId="42540"/>
    <cellStyle name="Separador de milhares 2 2 2 2 2 3 3 8" xfId="27716"/>
    <cellStyle name="Separador de milhares 2 2 2 2 2 3 3 8 2" xfId="32658"/>
    <cellStyle name="Separador de milhares 2 2 2 2 2 3 3 9" xfId="29363"/>
    <cellStyle name="Separador de milhares 2 2 2 2 2 3 4" xfId="1328"/>
    <cellStyle name="Separador de milhares 2 2 2 2 2 3 4 2" xfId="3012"/>
    <cellStyle name="Separador de milhares 2 2 2 2 2 3 4 2 2" xfId="6306"/>
    <cellStyle name="Separador de milhares 2 2 2 2 2 3 4 2 2 2" xfId="22776"/>
    <cellStyle name="Separador de milhares 2 2 2 2 2 3 4 2 2 2 2" xfId="54071"/>
    <cellStyle name="Separador de milhares 2 2 2 2 2 3 4 2 2 3" xfId="16188"/>
    <cellStyle name="Separador de milhares 2 2 2 2 2 3 4 2 2 3 2" xfId="47483"/>
    <cellStyle name="Separador de milhares 2 2 2 2 2 3 4 2 2 4" xfId="37601"/>
    <cellStyle name="Separador de milhares 2 2 2 2 2 3 4 2 3" xfId="9600"/>
    <cellStyle name="Separador de milhares 2 2 2 2 2 3 4 2 3 2" xfId="26070"/>
    <cellStyle name="Separador de milhares 2 2 2 2 2 3 4 2 3 2 2" xfId="57365"/>
    <cellStyle name="Separador de milhares 2 2 2 2 2 3 4 2 3 3" xfId="40895"/>
    <cellStyle name="Separador de milhares 2 2 2 2 2 3 4 2 4" xfId="19482"/>
    <cellStyle name="Separador de milhares 2 2 2 2 2 3 4 2 4 2" xfId="50777"/>
    <cellStyle name="Separador de milhares 2 2 2 2 2 3 4 2 5" xfId="12894"/>
    <cellStyle name="Separador de milhares 2 2 2 2 2 3 4 2 5 2" xfId="44189"/>
    <cellStyle name="Separador de milhares 2 2 2 2 2 3 4 2 6" xfId="34307"/>
    <cellStyle name="Separador de milhares 2 2 2 2 2 3 4 2 7" xfId="31012"/>
    <cellStyle name="Separador de milhares 2 2 2 2 2 3 4 3" xfId="4659"/>
    <cellStyle name="Separador de milhares 2 2 2 2 2 3 4 3 2" xfId="21129"/>
    <cellStyle name="Separador de milhares 2 2 2 2 2 3 4 3 2 2" xfId="52424"/>
    <cellStyle name="Separador de milhares 2 2 2 2 2 3 4 3 3" xfId="14541"/>
    <cellStyle name="Separador de milhares 2 2 2 2 2 3 4 3 3 2" xfId="45836"/>
    <cellStyle name="Separador de milhares 2 2 2 2 2 3 4 3 4" xfId="35954"/>
    <cellStyle name="Separador de milhares 2 2 2 2 2 3 4 4" xfId="7953"/>
    <cellStyle name="Separador de milhares 2 2 2 2 2 3 4 4 2" xfId="24423"/>
    <cellStyle name="Separador de milhares 2 2 2 2 2 3 4 4 2 2" xfId="55718"/>
    <cellStyle name="Separador de milhares 2 2 2 2 2 3 4 4 3" xfId="39248"/>
    <cellStyle name="Separador de milhares 2 2 2 2 2 3 4 5" xfId="17835"/>
    <cellStyle name="Separador de milhares 2 2 2 2 2 3 4 5 2" xfId="49130"/>
    <cellStyle name="Separador de milhares 2 2 2 2 2 3 4 6" xfId="11247"/>
    <cellStyle name="Separador de milhares 2 2 2 2 2 3 4 6 2" xfId="42542"/>
    <cellStyle name="Separador de milhares 2 2 2 2 2 3 4 7" xfId="27718"/>
    <cellStyle name="Separador de milhares 2 2 2 2 2 3 4 7 2" xfId="32660"/>
    <cellStyle name="Separador de milhares 2 2 2 2 2 3 4 8" xfId="29365"/>
    <cellStyle name="Separador de milhares 2 2 2 2 2 3 5" xfId="1329"/>
    <cellStyle name="Separador de milhares 2 2 2 2 2 3 5 2" xfId="3013"/>
    <cellStyle name="Separador de milhares 2 2 2 2 2 3 5 2 2" xfId="6307"/>
    <cellStyle name="Separador de milhares 2 2 2 2 2 3 5 2 2 2" xfId="22777"/>
    <cellStyle name="Separador de milhares 2 2 2 2 2 3 5 2 2 2 2" xfId="54072"/>
    <cellStyle name="Separador de milhares 2 2 2 2 2 3 5 2 2 3" xfId="16189"/>
    <cellStyle name="Separador de milhares 2 2 2 2 2 3 5 2 2 3 2" xfId="47484"/>
    <cellStyle name="Separador de milhares 2 2 2 2 2 3 5 2 2 4" xfId="37602"/>
    <cellStyle name="Separador de milhares 2 2 2 2 2 3 5 2 3" xfId="9601"/>
    <cellStyle name="Separador de milhares 2 2 2 2 2 3 5 2 3 2" xfId="26071"/>
    <cellStyle name="Separador de milhares 2 2 2 2 2 3 5 2 3 2 2" xfId="57366"/>
    <cellStyle name="Separador de milhares 2 2 2 2 2 3 5 2 3 3" xfId="40896"/>
    <cellStyle name="Separador de milhares 2 2 2 2 2 3 5 2 4" xfId="19483"/>
    <cellStyle name="Separador de milhares 2 2 2 2 2 3 5 2 4 2" xfId="50778"/>
    <cellStyle name="Separador de milhares 2 2 2 2 2 3 5 2 5" xfId="12895"/>
    <cellStyle name="Separador de milhares 2 2 2 2 2 3 5 2 5 2" xfId="44190"/>
    <cellStyle name="Separador de milhares 2 2 2 2 2 3 5 2 6" xfId="34308"/>
    <cellStyle name="Separador de milhares 2 2 2 2 2 3 5 2 7" xfId="31013"/>
    <cellStyle name="Separador de milhares 2 2 2 2 2 3 5 3" xfId="4660"/>
    <cellStyle name="Separador de milhares 2 2 2 2 2 3 5 3 2" xfId="21130"/>
    <cellStyle name="Separador de milhares 2 2 2 2 2 3 5 3 2 2" xfId="52425"/>
    <cellStyle name="Separador de milhares 2 2 2 2 2 3 5 3 3" xfId="14542"/>
    <cellStyle name="Separador de milhares 2 2 2 2 2 3 5 3 3 2" xfId="45837"/>
    <cellStyle name="Separador de milhares 2 2 2 2 2 3 5 3 4" xfId="35955"/>
    <cellStyle name="Separador de milhares 2 2 2 2 2 3 5 4" xfId="7954"/>
    <cellStyle name="Separador de milhares 2 2 2 2 2 3 5 4 2" xfId="24424"/>
    <cellStyle name="Separador de milhares 2 2 2 2 2 3 5 4 2 2" xfId="55719"/>
    <cellStyle name="Separador de milhares 2 2 2 2 2 3 5 4 3" xfId="39249"/>
    <cellStyle name="Separador de milhares 2 2 2 2 2 3 5 5" xfId="17836"/>
    <cellStyle name="Separador de milhares 2 2 2 2 2 3 5 5 2" xfId="49131"/>
    <cellStyle name="Separador de milhares 2 2 2 2 2 3 5 6" xfId="11248"/>
    <cellStyle name="Separador de milhares 2 2 2 2 2 3 5 6 2" xfId="42543"/>
    <cellStyle name="Separador de milhares 2 2 2 2 2 3 5 7" xfId="27719"/>
    <cellStyle name="Separador de milhares 2 2 2 2 2 3 5 7 2" xfId="32661"/>
    <cellStyle name="Separador de milhares 2 2 2 2 2 3 5 8" xfId="29366"/>
    <cellStyle name="Separador de milhares 2 2 2 2 2 3 6" xfId="3007"/>
    <cellStyle name="Separador de milhares 2 2 2 2 2 3 6 2" xfId="6301"/>
    <cellStyle name="Separador de milhares 2 2 2 2 2 3 6 2 2" xfId="22771"/>
    <cellStyle name="Separador de milhares 2 2 2 2 2 3 6 2 2 2" xfId="54066"/>
    <cellStyle name="Separador de milhares 2 2 2 2 2 3 6 2 3" xfId="16183"/>
    <cellStyle name="Separador de milhares 2 2 2 2 2 3 6 2 3 2" xfId="47478"/>
    <cellStyle name="Separador de milhares 2 2 2 2 2 3 6 2 4" xfId="37596"/>
    <cellStyle name="Separador de milhares 2 2 2 2 2 3 6 3" xfId="9595"/>
    <cellStyle name="Separador de milhares 2 2 2 2 2 3 6 3 2" xfId="26065"/>
    <cellStyle name="Separador de milhares 2 2 2 2 2 3 6 3 2 2" xfId="57360"/>
    <cellStyle name="Separador de milhares 2 2 2 2 2 3 6 3 3" xfId="40890"/>
    <cellStyle name="Separador de milhares 2 2 2 2 2 3 6 4" xfId="19477"/>
    <cellStyle name="Separador de milhares 2 2 2 2 2 3 6 4 2" xfId="50772"/>
    <cellStyle name="Separador de milhares 2 2 2 2 2 3 6 5" xfId="12889"/>
    <cellStyle name="Separador de milhares 2 2 2 2 2 3 6 5 2" xfId="44184"/>
    <cellStyle name="Separador de milhares 2 2 2 2 2 3 6 6" xfId="34302"/>
    <cellStyle name="Separador de milhares 2 2 2 2 2 3 6 7" xfId="31007"/>
    <cellStyle name="Separador de milhares 2 2 2 2 2 3 7" xfId="4654"/>
    <cellStyle name="Separador de milhares 2 2 2 2 2 3 7 2" xfId="21124"/>
    <cellStyle name="Separador de milhares 2 2 2 2 2 3 7 2 2" xfId="52419"/>
    <cellStyle name="Separador de milhares 2 2 2 2 2 3 7 3" xfId="14536"/>
    <cellStyle name="Separador de milhares 2 2 2 2 2 3 7 3 2" xfId="45831"/>
    <cellStyle name="Separador de milhares 2 2 2 2 2 3 7 4" xfId="35949"/>
    <cellStyle name="Separador de milhares 2 2 2 2 2 3 8" xfId="7948"/>
    <cellStyle name="Separador de milhares 2 2 2 2 2 3 8 2" xfId="24418"/>
    <cellStyle name="Separador de milhares 2 2 2 2 2 3 8 2 2" xfId="55713"/>
    <cellStyle name="Separador de milhares 2 2 2 2 2 3 8 3" xfId="39243"/>
    <cellStyle name="Separador de milhares 2 2 2 2 2 3 9" xfId="17830"/>
    <cellStyle name="Separador de milhares 2 2 2 2 2 3 9 2" xfId="49125"/>
    <cellStyle name="Separador de milhares 2 2 2 2 2 4" xfId="1330"/>
    <cellStyle name="Separador de milhares 2 2 2 2 2 4 2" xfId="1331"/>
    <cellStyle name="Separador de milhares 2 2 2 2 2 4 2 2" xfId="3015"/>
    <cellStyle name="Separador de milhares 2 2 2 2 2 4 2 2 2" xfId="6309"/>
    <cellStyle name="Separador de milhares 2 2 2 2 2 4 2 2 2 2" xfId="22779"/>
    <cellStyle name="Separador de milhares 2 2 2 2 2 4 2 2 2 2 2" xfId="54074"/>
    <cellStyle name="Separador de milhares 2 2 2 2 2 4 2 2 2 3" xfId="16191"/>
    <cellStyle name="Separador de milhares 2 2 2 2 2 4 2 2 2 3 2" xfId="47486"/>
    <cellStyle name="Separador de milhares 2 2 2 2 2 4 2 2 2 4" xfId="37604"/>
    <cellStyle name="Separador de milhares 2 2 2 2 2 4 2 2 3" xfId="9603"/>
    <cellStyle name="Separador de milhares 2 2 2 2 2 4 2 2 3 2" xfId="26073"/>
    <cellStyle name="Separador de milhares 2 2 2 2 2 4 2 2 3 2 2" xfId="57368"/>
    <cellStyle name="Separador de milhares 2 2 2 2 2 4 2 2 3 3" xfId="40898"/>
    <cellStyle name="Separador de milhares 2 2 2 2 2 4 2 2 4" xfId="19485"/>
    <cellStyle name="Separador de milhares 2 2 2 2 2 4 2 2 4 2" xfId="50780"/>
    <cellStyle name="Separador de milhares 2 2 2 2 2 4 2 2 5" xfId="12897"/>
    <cellStyle name="Separador de milhares 2 2 2 2 2 4 2 2 5 2" xfId="44192"/>
    <cellStyle name="Separador de milhares 2 2 2 2 2 4 2 2 6" xfId="34310"/>
    <cellStyle name="Separador de milhares 2 2 2 2 2 4 2 2 7" xfId="31015"/>
    <cellStyle name="Separador de milhares 2 2 2 2 2 4 2 3" xfId="4662"/>
    <cellStyle name="Separador de milhares 2 2 2 2 2 4 2 3 2" xfId="21132"/>
    <cellStyle name="Separador de milhares 2 2 2 2 2 4 2 3 2 2" xfId="52427"/>
    <cellStyle name="Separador de milhares 2 2 2 2 2 4 2 3 3" xfId="14544"/>
    <cellStyle name="Separador de milhares 2 2 2 2 2 4 2 3 3 2" xfId="45839"/>
    <cellStyle name="Separador de milhares 2 2 2 2 2 4 2 3 4" xfId="35957"/>
    <cellStyle name="Separador de milhares 2 2 2 2 2 4 2 4" xfId="7956"/>
    <cellStyle name="Separador de milhares 2 2 2 2 2 4 2 4 2" xfId="24426"/>
    <cellStyle name="Separador de milhares 2 2 2 2 2 4 2 4 2 2" xfId="55721"/>
    <cellStyle name="Separador de milhares 2 2 2 2 2 4 2 4 3" xfId="39251"/>
    <cellStyle name="Separador de milhares 2 2 2 2 2 4 2 5" xfId="17838"/>
    <cellStyle name="Separador de milhares 2 2 2 2 2 4 2 5 2" xfId="49133"/>
    <cellStyle name="Separador de milhares 2 2 2 2 2 4 2 6" xfId="11250"/>
    <cellStyle name="Separador de milhares 2 2 2 2 2 4 2 6 2" xfId="42545"/>
    <cellStyle name="Separador de milhares 2 2 2 2 2 4 2 7" xfId="27721"/>
    <cellStyle name="Separador de milhares 2 2 2 2 2 4 2 7 2" xfId="32663"/>
    <cellStyle name="Separador de milhares 2 2 2 2 2 4 2 8" xfId="29368"/>
    <cellStyle name="Separador de milhares 2 2 2 2 2 4 3" xfId="3014"/>
    <cellStyle name="Separador de milhares 2 2 2 2 2 4 3 2" xfId="6308"/>
    <cellStyle name="Separador de milhares 2 2 2 2 2 4 3 2 2" xfId="22778"/>
    <cellStyle name="Separador de milhares 2 2 2 2 2 4 3 2 2 2" xfId="54073"/>
    <cellStyle name="Separador de milhares 2 2 2 2 2 4 3 2 3" xfId="16190"/>
    <cellStyle name="Separador de milhares 2 2 2 2 2 4 3 2 3 2" xfId="47485"/>
    <cellStyle name="Separador de milhares 2 2 2 2 2 4 3 2 4" xfId="37603"/>
    <cellStyle name="Separador de milhares 2 2 2 2 2 4 3 3" xfId="9602"/>
    <cellStyle name="Separador de milhares 2 2 2 2 2 4 3 3 2" xfId="26072"/>
    <cellStyle name="Separador de milhares 2 2 2 2 2 4 3 3 2 2" xfId="57367"/>
    <cellStyle name="Separador de milhares 2 2 2 2 2 4 3 3 3" xfId="40897"/>
    <cellStyle name="Separador de milhares 2 2 2 2 2 4 3 4" xfId="19484"/>
    <cellStyle name="Separador de milhares 2 2 2 2 2 4 3 4 2" xfId="50779"/>
    <cellStyle name="Separador de milhares 2 2 2 2 2 4 3 5" xfId="12896"/>
    <cellStyle name="Separador de milhares 2 2 2 2 2 4 3 5 2" xfId="44191"/>
    <cellStyle name="Separador de milhares 2 2 2 2 2 4 3 6" xfId="34309"/>
    <cellStyle name="Separador de milhares 2 2 2 2 2 4 3 7" xfId="31014"/>
    <cellStyle name="Separador de milhares 2 2 2 2 2 4 4" xfId="4661"/>
    <cellStyle name="Separador de milhares 2 2 2 2 2 4 4 2" xfId="21131"/>
    <cellStyle name="Separador de milhares 2 2 2 2 2 4 4 2 2" xfId="52426"/>
    <cellStyle name="Separador de milhares 2 2 2 2 2 4 4 3" xfId="14543"/>
    <cellStyle name="Separador de milhares 2 2 2 2 2 4 4 3 2" xfId="45838"/>
    <cellStyle name="Separador de milhares 2 2 2 2 2 4 4 4" xfId="35956"/>
    <cellStyle name="Separador de milhares 2 2 2 2 2 4 5" xfId="7955"/>
    <cellStyle name="Separador de milhares 2 2 2 2 2 4 5 2" xfId="24425"/>
    <cellStyle name="Separador de milhares 2 2 2 2 2 4 5 2 2" xfId="55720"/>
    <cellStyle name="Separador de milhares 2 2 2 2 2 4 5 3" xfId="39250"/>
    <cellStyle name="Separador de milhares 2 2 2 2 2 4 6" xfId="17837"/>
    <cellStyle name="Separador de milhares 2 2 2 2 2 4 6 2" xfId="49132"/>
    <cellStyle name="Separador de milhares 2 2 2 2 2 4 7" xfId="11249"/>
    <cellStyle name="Separador de milhares 2 2 2 2 2 4 7 2" xfId="42544"/>
    <cellStyle name="Separador de milhares 2 2 2 2 2 4 8" xfId="27720"/>
    <cellStyle name="Separador de milhares 2 2 2 2 2 4 8 2" xfId="32662"/>
    <cellStyle name="Separador de milhares 2 2 2 2 2 4 9" xfId="29367"/>
    <cellStyle name="Separador de milhares 2 2 2 2 2 5" xfId="1332"/>
    <cellStyle name="Separador de milhares 2 2 2 2 2 5 2" xfId="1333"/>
    <cellStyle name="Separador de milhares 2 2 2 2 2 5 2 2" xfId="3017"/>
    <cellStyle name="Separador de milhares 2 2 2 2 2 5 2 2 2" xfId="6311"/>
    <cellStyle name="Separador de milhares 2 2 2 2 2 5 2 2 2 2" xfId="22781"/>
    <cellStyle name="Separador de milhares 2 2 2 2 2 5 2 2 2 2 2" xfId="54076"/>
    <cellStyle name="Separador de milhares 2 2 2 2 2 5 2 2 2 3" xfId="16193"/>
    <cellStyle name="Separador de milhares 2 2 2 2 2 5 2 2 2 3 2" xfId="47488"/>
    <cellStyle name="Separador de milhares 2 2 2 2 2 5 2 2 2 4" xfId="37606"/>
    <cellStyle name="Separador de milhares 2 2 2 2 2 5 2 2 3" xfId="9605"/>
    <cellStyle name="Separador de milhares 2 2 2 2 2 5 2 2 3 2" xfId="26075"/>
    <cellStyle name="Separador de milhares 2 2 2 2 2 5 2 2 3 2 2" xfId="57370"/>
    <cellStyle name="Separador de milhares 2 2 2 2 2 5 2 2 3 3" xfId="40900"/>
    <cellStyle name="Separador de milhares 2 2 2 2 2 5 2 2 4" xfId="19487"/>
    <cellStyle name="Separador de milhares 2 2 2 2 2 5 2 2 4 2" xfId="50782"/>
    <cellStyle name="Separador de milhares 2 2 2 2 2 5 2 2 5" xfId="12899"/>
    <cellStyle name="Separador de milhares 2 2 2 2 2 5 2 2 5 2" xfId="44194"/>
    <cellStyle name="Separador de milhares 2 2 2 2 2 5 2 2 6" xfId="34312"/>
    <cellStyle name="Separador de milhares 2 2 2 2 2 5 2 2 7" xfId="31017"/>
    <cellStyle name="Separador de milhares 2 2 2 2 2 5 2 3" xfId="4664"/>
    <cellStyle name="Separador de milhares 2 2 2 2 2 5 2 3 2" xfId="21134"/>
    <cellStyle name="Separador de milhares 2 2 2 2 2 5 2 3 2 2" xfId="52429"/>
    <cellStyle name="Separador de milhares 2 2 2 2 2 5 2 3 3" xfId="14546"/>
    <cellStyle name="Separador de milhares 2 2 2 2 2 5 2 3 3 2" xfId="45841"/>
    <cellStyle name="Separador de milhares 2 2 2 2 2 5 2 3 4" xfId="35959"/>
    <cellStyle name="Separador de milhares 2 2 2 2 2 5 2 4" xfId="7958"/>
    <cellStyle name="Separador de milhares 2 2 2 2 2 5 2 4 2" xfId="24428"/>
    <cellStyle name="Separador de milhares 2 2 2 2 2 5 2 4 2 2" xfId="55723"/>
    <cellStyle name="Separador de milhares 2 2 2 2 2 5 2 4 3" xfId="39253"/>
    <cellStyle name="Separador de milhares 2 2 2 2 2 5 2 5" xfId="17840"/>
    <cellStyle name="Separador de milhares 2 2 2 2 2 5 2 5 2" xfId="49135"/>
    <cellStyle name="Separador de milhares 2 2 2 2 2 5 2 6" xfId="11252"/>
    <cellStyle name="Separador de milhares 2 2 2 2 2 5 2 6 2" xfId="42547"/>
    <cellStyle name="Separador de milhares 2 2 2 2 2 5 2 7" xfId="27723"/>
    <cellStyle name="Separador de milhares 2 2 2 2 2 5 2 7 2" xfId="32665"/>
    <cellStyle name="Separador de milhares 2 2 2 2 2 5 2 8" xfId="29370"/>
    <cellStyle name="Separador de milhares 2 2 2 2 2 5 3" xfId="3016"/>
    <cellStyle name="Separador de milhares 2 2 2 2 2 5 3 2" xfId="6310"/>
    <cellStyle name="Separador de milhares 2 2 2 2 2 5 3 2 2" xfId="22780"/>
    <cellStyle name="Separador de milhares 2 2 2 2 2 5 3 2 2 2" xfId="54075"/>
    <cellStyle name="Separador de milhares 2 2 2 2 2 5 3 2 3" xfId="16192"/>
    <cellStyle name="Separador de milhares 2 2 2 2 2 5 3 2 3 2" xfId="47487"/>
    <cellStyle name="Separador de milhares 2 2 2 2 2 5 3 2 4" xfId="37605"/>
    <cellStyle name="Separador de milhares 2 2 2 2 2 5 3 3" xfId="9604"/>
    <cellStyle name="Separador de milhares 2 2 2 2 2 5 3 3 2" xfId="26074"/>
    <cellStyle name="Separador de milhares 2 2 2 2 2 5 3 3 2 2" xfId="57369"/>
    <cellStyle name="Separador de milhares 2 2 2 2 2 5 3 3 3" xfId="40899"/>
    <cellStyle name="Separador de milhares 2 2 2 2 2 5 3 4" xfId="19486"/>
    <cellStyle name="Separador de milhares 2 2 2 2 2 5 3 4 2" xfId="50781"/>
    <cellStyle name="Separador de milhares 2 2 2 2 2 5 3 5" xfId="12898"/>
    <cellStyle name="Separador de milhares 2 2 2 2 2 5 3 5 2" xfId="44193"/>
    <cellStyle name="Separador de milhares 2 2 2 2 2 5 3 6" xfId="34311"/>
    <cellStyle name="Separador de milhares 2 2 2 2 2 5 3 7" xfId="31016"/>
    <cellStyle name="Separador de milhares 2 2 2 2 2 5 4" xfId="4663"/>
    <cellStyle name="Separador de milhares 2 2 2 2 2 5 4 2" xfId="21133"/>
    <cellStyle name="Separador de milhares 2 2 2 2 2 5 4 2 2" xfId="52428"/>
    <cellStyle name="Separador de milhares 2 2 2 2 2 5 4 3" xfId="14545"/>
    <cellStyle name="Separador de milhares 2 2 2 2 2 5 4 3 2" xfId="45840"/>
    <cellStyle name="Separador de milhares 2 2 2 2 2 5 4 4" xfId="35958"/>
    <cellStyle name="Separador de milhares 2 2 2 2 2 5 5" xfId="7957"/>
    <cellStyle name="Separador de milhares 2 2 2 2 2 5 5 2" xfId="24427"/>
    <cellStyle name="Separador de milhares 2 2 2 2 2 5 5 2 2" xfId="55722"/>
    <cellStyle name="Separador de milhares 2 2 2 2 2 5 5 3" xfId="39252"/>
    <cellStyle name="Separador de milhares 2 2 2 2 2 5 6" xfId="17839"/>
    <cellStyle name="Separador de milhares 2 2 2 2 2 5 6 2" xfId="49134"/>
    <cellStyle name="Separador de milhares 2 2 2 2 2 5 7" xfId="11251"/>
    <cellStyle name="Separador de milhares 2 2 2 2 2 5 7 2" xfId="42546"/>
    <cellStyle name="Separador de milhares 2 2 2 2 2 5 8" xfId="27722"/>
    <cellStyle name="Separador de milhares 2 2 2 2 2 5 8 2" xfId="32664"/>
    <cellStyle name="Separador de milhares 2 2 2 2 2 5 9" xfId="29369"/>
    <cellStyle name="Separador de milhares 2 2 2 2 2 6" xfId="1334"/>
    <cellStyle name="Separador de milhares 2 2 2 2 2 6 2" xfId="3018"/>
    <cellStyle name="Separador de milhares 2 2 2 2 2 6 2 2" xfId="6312"/>
    <cellStyle name="Separador de milhares 2 2 2 2 2 6 2 2 2" xfId="22782"/>
    <cellStyle name="Separador de milhares 2 2 2 2 2 6 2 2 2 2" xfId="54077"/>
    <cellStyle name="Separador de milhares 2 2 2 2 2 6 2 2 3" xfId="16194"/>
    <cellStyle name="Separador de milhares 2 2 2 2 2 6 2 2 3 2" xfId="47489"/>
    <cellStyle name="Separador de milhares 2 2 2 2 2 6 2 2 4" xfId="37607"/>
    <cellStyle name="Separador de milhares 2 2 2 2 2 6 2 3" xfId="9606"/>
    <cellStyle name="Separador de milhares 2 2 2 2 2 6 2 3 2" xfId="26076"/>
    <cellStyle name="Separador de milhares 2 2 2 2 2 6 2 3 2 2" xfId="57371"/>
    <cellStyle name="Separador de milhares 2 2 2 2 2 6 2 3 3" xfId="40901"/>
    <cellStyle name="Separador de milhares 2 2 2 2 2 6 2 4" xfId="19488"/>
    <cellStyle name="Separador de milhares 2 2 2 2 2 6 2 4 2" xfId="50783"/>
    <cellStyle name="Separador de milhares 2 2 2 2 2 6 2 5" xfId="12900"/>
    <cellStyle name="Separador de milhares 2 2 2 2 2 6 2 5 2" xfId="44195"/>
    <cellStyle name="Separador de milhares 2 2 2 2 2 6 2 6" xfId="34313"/>
    <cellStyle name="Separador de milhares 2 2 2 2 2 6 2 7" xfId="31018"/>
    <cellStyle name="Separador de milhares 2 2 2 2 2 6 3" xfId="4665"/>
    <cellStyle name="Separador de milhares 2 2 2 2 2 6 3 2" xfId="21135"/>
    <cellStyle name="Separador de milhares 2 2 2 2 2 6 3 2 2" xfId="52430"/>
    <cellStyle name="Separador de milhares 2 2 2 2 2 6 3 3" xfId="14547"/>
    <cellStyle name="Separador de milhares 2 2 2 2 2 6 3 3 2" xfId="45842"/>
    <cellStyle name="Separador de milhares 2 2 2 2 2 6 3 4" xfId="35960"/>
    <cellStyle name="Separador de milhares 2 2 2 2 2 6 4" xfId="7959"/>
    <cellStyle name="Separador de milhares 2 2 2 2 2 6 4 2" xfId="24429"/>
    <cellStyle name="Separador de milhares 2 2 2 2 2 6 4 2 2" xfId="55724"/>
    <cellStyle name="Separador de milhares 2 2 2 2 2 6 4 3" xfId="39254"/>
    <cellStyle name="Separador de milhares 2 2 2 2 2 6 5" xfId="17841"/>
    <cellStyle name="Separador de milhares 2 2 2 2 2 6 5 2" xfId="49136"/>
    <cellStyle name="Separador de milhares 2 2 2 2 2 6 6" xfId="11253"/>
    <cellStyle name="Separador de milhares 2 2 2 2 2 6 6 2" xfId="42548"/>
    <cellStyle name="Separador de milhares 2 2 2 2 2 6 7" xfId="27724"/>
    <cellStyle name="Separador de milhares 2 2 2 2 2 6 7 2" xfId="32666"/>
    <cellStyle name="Separador de milhares 2 2 2 2 2 6 8" xfId="29371"/>
    <cellStyle name="Separador de milhares 2 2 2 2 2 7" xfId="1335"/>
    <cellStyle name="Separador de milhares 2 2 2 2 2 7 2" xfId="3019"/>
    <cellStyle name="Separador de milhares 2 2 2 2 2 7 2 2" xfId="6313"/>
    <cellStyle name="Separador de milhares 2 2 2 2 2 7 2 2 2" xfId="22783"/>
    <cellStyle name="Separador de milhares 2 2 2 2 2 7 2 2 2 2" xfId="54078"/>
    <cellStyle name="Separador de milhares 2 2 2 2 2 7 2 2 3" xfId="16195"/>
    <cellStyle name="Separador de milhares 2 2 2 2 2 7 2 2 3 2" xfId="47490"/>
    <cellStyle name="Separador de milhares 2 2 2 2 2 7 2 2 4" xfId="37608"/>
    <cellStyle name="Separador de milhares 2 2 2 2 2 7 2 3" xfId="9607"/>
    <cellStyle name="Separador de milhares 2 2 2 2 2 7 2 3 2" xfId="26077"/>
    <cellStyle name="Separador de milhares 2 2 2 2 2 7 2 3 2 2" xfId="57372"/>
    <cellStyle name="Separador de milhares 2 2 2 2 2 7 2 3 3" xfId="40902"/>
    <cellStyle name="Separador de milhares 2 2 2 2 2 7 2 4" xfId="19489"/>
    <cellStyle name="Separador de milhares 2 2 2 2 2 7 2 4 2" xfId="50784"/>
    <cellStyle name="Separador de milhares 2 2 2 2 2 7 2 5" xfId="12901"/>
    <cellStyle name="Separador de milhares 2 2 2 2 2 7 2 5 2" xfId="44196"/>
    <cellStyle name="Separador de milhares 2 2 2 2 2 7 2 6" xfId="34314"/>
    <cellStyle name="Separador de milhares 2 2 2 2 2 7 2 7" xfId="31019"/>
    <cellStyle name="Separador de milhares 2 2 2 2 2 7 3" xfId="4666"/>
    <cellStyle name="Separador de milhares 2 2 2 2 2 7 3 2" xfId="21136"/>
    <cellStyle name="Separador de milhares 2 2 2 2 2 7 3 2 2" xfId="52431"/>
    <cellStyle name="Separador de milhares 2 2 2 2 2 7 3 3" xfId="14548"/>
    <cellStyle name="Separador de milhares 2 2 2 2 2 7 3 3 2" xfId="45843"/>
    <cellStyle name="Separador de milhares 2 2 2 2 2 7 3 4" xfId="35961"/>
    <cellStyle name="Separador de milhares 2 2 2 2 2 7 4" xfId="7960"/>
    <cellStyle name="Separador de milhares 2 2 2 2 2 7 4 2" xfId="24430"/>
    <cellStyle name="Separador de milhares 2 2 2 2 2 7 4 2 2" xfId="55725"/>
    <cellStyle name="Separador de milhares 2 2 2 2 2 7 4 3" xfId="39255"/>
    <cellStyle name="Separador de milhares 2 2 2 2 2 7 5" xfId="17842"/>
    <cellStyle name="Separador de milhares 2 2 2 2 2 7 5 2" xfId="49137"/>
    <cellStyle name="Separador de milhares 2 2 2 2 2 7 6" xfId="11254"/>
    <cellStyle name="Separador de milhares 2 2 2 2 2 7 6 2" xfId="42549"/>
    <cellStyle name="Separador de milhares 2 2 2 2 2 7 7" xfId="27725"/>
    <cellStyle name="Separador de milhares 2 2 2 2 2 7 7 2" xfId="32667"/>
    <cellStyle name="Separador de milhares 2 2 2 2 2 7 8" xfId="29372"/>
    <cellStyle name="Separador de milhares 2 2 2 2 2 8" xfId="2999"/>
    <cellStyle name="Separador de milhares 2 2 2 2 2 8 2" xfId="6293"/>
    <cellStyle name="Separador de milhares 2 2 2 2 2 8 2 2" xfId="22763"/>
    <cellStyle name="Separador de milhares 2 2 2 2 2 8 2 2 2" xfId="54058"/>
    <cellStyle name="Separador de milhares 2 2 2 2 2 8 2 3" xfId="16175"/>
    <cellStyle name="Separador de milhares 2 2 2 2 2 8 2 3 2" xfId="47470"/>
    <cellStyle name="Separador de milhares 2 2 2 2 2 8 2 4" xfId="37588"/>
    <cellStyle name="Separador de milhares 2 2 2 2 2 8 3" xfId="9587"/>
    <cellStyle name="Separador de milhares 2 2 2 2 2 8 3 2" xfId="26057"/>
    <cellStyle name="Separador de milhares 2 2 2 2 2 8 3 2 2" xfId="57352"/>
    <cellStyle name="Separador de milhares 2 2 2 2 2 8 3 3" xfId="40882"/>
    <cellStyle name="Separador de milhares 2 2 2 2 2 8 4" xfId="19469"/>
    <cellStyle name="Separador de milhares 2 2 2 2 2 8 4 2" xfId="50764"/>
    <cellStyle name="Separador de milhares 2 2 2 2 2 8 5" xfId="12881"/>
    <cellStyle name="Separador de milhares 2 2 2 2 2 8 5 2" xfId="44176"/>
    <cellStyle name="Separador de milhares 2 2 2 2 2 8 6" xfId="34294"/>
    <cellStyle name="Separador de milhares 2 2 2 2 2 8 7" xfId="30999"/>
    <cellStyle name="Separador de milhares 2 2 2 2 2 9" xfId="4646"/>
    <cellStyle name="Separador de milhares 2 2 2 2 2 9 2" xfId="21116"/>
    <cellStyle name="Separador de milhares 2 2 2 2 2 9 2 2" xfId="52411"/>
    <cellStyle name="Separador de milhares 2 2 2 2 2 9 3" xfId="14528"/>
    <cellStyle name="Separador de milhares 2 2 2 2 2 9 3 2" xfId="45823"/>
    <cellStyle name="Separador de milhares 2 2 2 2 2 9 4" xfId="35941"/>
    <cellStyle name="Separador de milhares 2 2 2 2 3" xfId="1336"/>
    <cellStyle name="Separador de milhares 2 2 2 2 3 10" xfId="11255"/>
    <cellStyle name="Separador de milhares 2 2 2 2 3 10 2" xfId="42550"/>
    <cellStyle name="Separador de milhares 2 2 2 2 3 11" xfId="27726"/>
    <cellStyle name="Separador de milhares 2 2 2 2 3 11 2" xfId="32668"/>
    <cellStyle name="Separador de milhares 2 2 2 2 3 12" xfId="29373"/>
    <cellStyle name="Separador de milhares 2 2 2 2 3 2" xfId="1337"/>
    <cellStyle name="Separador de milhares 2 2 2 2 3 2 2" xfId="1338"/>
    <cellStyle name="Separador de milhares 2 2 2 2 3 2 2 2" xfId="3022"/>
    <cellStyle name="Separador de milhares 2 2 2 2 3 2 2 2 2" xfId="6316"/>
    <cellStyle name="Separador de milhares 2 2 2 2 3 2 2 2 2 2" xfId="22786"/>
    <cellStyle name="Separador de milhares 2 2 2 2 3 2 2 2 2 2 2" xfId="54081"/>
    <cellStyle name="Separador de milhares 2 2 2 2 3 2 2 2 2 3" xfId="16198"/>
    <cellStyle name="Separador de milhares 2 2 2 2 3 2 2 2 2 3 2" xfId="47493"/>
    <cellStyle name="Separador de milhares 2 2 2 2 3 2 2 2 2 4" xfId="37611"/>
    <cellStyle name="Separador de milhares 2 2 2 2 3 2 2 2 3" xfId="9610"/>
    <cellStyle name="Separador de milhares 2 2 2 2 3 2 2 2 3 2" xfId="26080"/>
    <cellStyle name="Separador de milhares 2 2 2 2 3 2 2 2 3 2 2" xfId="57375"/>
    <cellStyle name="Separador de milhares 2 2 2 2 3 2 2 2 3 3" xfId="40905"/>
    <cellStyle name="Separador de milhares 2 2 2 2 3 2 2 2 4" xfId="19492"/>
    <cellStyle name="Separador de milhares 2 2 2 2 3 2 2 2 4 2" xfId="50787"/>
    <cellStyle name="Separador de milhares 2 2 2 2 3 2 2 2 5" xfId="12904"/>
    <cellStyle name="Separador de milhares 2 2 2 2 3 2 2 2 5 2" xfId="44199"/>
    <cellStyle name="Separador de milhares 2 2 2 2 3 2 2 2 6" xfId="34317"/>
    <cellStyle name="Separador de milhares 2 2 2 2 3 2 2 2 7" xfId="31022"/>
    <cellStyle name="Separador de milhares 2 2 2 2 3 2 2 3" xfId="4669"/>
    <cellStyle name="Separador de milhares 2 2 2 2 3 2 2 3 2" xfId="21139"/>
    <cellStyle name="Separador de milhares 2 2 2 2 3 2 2 3 2 2" xfId="52434"/>
    <cellStyle name="Separador de milhares 2 2 2 2 3 2 2 3 3" xfId="14551"/>
    <cellStyle name="Separador de milhares 2 2 2 2 3 2 2 3 3 2" xfId="45846"/>
    <cellStyle name="Separador de milhares 2 2 2 2 3 2 2 3 4" xfId="35964"/>
    <cellStyle name="Separador de milhares 2 2 2 2 3 2 2 4" xfId="7963"/>
    <cellStyle name="Separador de milhares 2 2 2 2 3 2 2 4 2" xfId="24433"/>
    <cellStyle name="Separador de milhares 2 2 2 2 3 2 2 4 2 2" xfId="55728"/>
    <cellStyle name="Separador de milhares 2 2 2 2 3 2 2 4 3" xfId="39258"/>
    <cellStyle name="Separador de milhares 2 2 2 2 3 2 2 5" xfId="17845"/>
    <cellStyle name="Separador de milhares 2 2 2 2 3 2 2 5 2" xfId="49140"/>
    <cellStyle name="Separador de milhares 2 2 2 2 3 2 2 6" xfId="11257"/>
    <cellStyle name="Separador de milhares 2 2 2 2 3 2 2 6 2" xfId="42552"/>
    <cellStyle name="Separador de milhares 2 2 2 2 3 2 2 7" xfId="27728"/>
    <cellStyle name="Separador de milhares 2 2 2 2 3 2 2 7 2" xfId="32670"/>
    <cellStyle name="Separador de milhares 2 2 2 2 3 2 2 8" xfId="29375"/>
    <cellStyle name="Separador de milhares 2 2 2 2 3 2 3" xfId="3021"/>
    <cellStyle name="Separador de milhares 2 2 2 2 3 2 3 2" xfId="6315"/>
    <cellStyle name="Separador de milhares 2 2 2 2 3 2 3 2 2" xfId="22785"/>
    <cellStyle name="Separador de milhares 2 2 2 2 3 2 3 2 2 2" xfId="54080"/>
    <cellStyle name="Separador de milhares 2 2 2 2 3 2 3 2 3" xfId="16197"/>
    <cellStyle name="Separador de milhares 2 2 2 2 3 2 3 2 3 2" xfId="47492"/>
    <cellStyle name="Separador de milhares 2 2 2 2 3 2 3 2 4" xfId="37610"/>
    <cellStyle name="Separador de milhares 2 2 2 2 3 2 3 3" xfId="9609"/>
    <cellStyle name="Separador de milhares 2 2 2 2 3 2 3 3 2" xfId="26079"/>
    <cellStyle name="Separador de milhares 2 2 2 2 3 2 3 3 2 2" xfId="57374"/>
    <cellStyle name="Separador de milhares 2 2 2 2 3 2 3 3 3" xfId="40904"/>
    <cellStyle name="Separador de milhares 2 2 2 2 3 2 3 4" xfId="19491"/>
    <cellStyle name="Separador de milhares 2 2 2 2 3 2 3 4 2" xfId="50786"/>
    <cellStyle name="Separador de milhares 2 2 2 2 3 2 3 5" xfId="12903"/>
    <cellStyle name="Separador de milhares 2 2 2 2 3 2 3 5 2" xfId="44198"/>
    <cellStyle name="Separador de milhares 2 2 2 2 3 2 3 6" xfId="34316"/>
    <cellStyle name="Separador de milhares 2 2 2 2 3 2 3 7" xfId="31021"/>
    <cellStyle name="Separador de milhares 2 2 2 2 3 2 4" xfId="4668"/>
    <cellStyle name="Separador de milhares 2 2 2 2 3 2 4 2" xfId="21138"/>
    <cellStyle name="Separador de milhares 2 2 2 2 3 2 4 2 2" xfId="52433"/>
    <cellStyle name="Separador de milhares 2 2 2 2 3 2 4 3" xfId="14550"/>
    <cellStyle name="Separador de milhares 2 2 2 2 3 2 4 3 2" xfId="45845"/>
    <cellStyle name="Separador de milhares 2 2 2 2 3 2 4 4" xfId="35963"/>
    <cellStyle name="Separador de milhares 2 2 2 2 3 2 5" xfId="7962"/>
    <cellStyle name="Separador de milhares 2 2 2 2 3 2 5 2" xfId="24432"/>
    <cellStyle name="Separador de milhares 2 2 2 2 3 2 5 2 2" xfId="55727"/>
    <cellStyle name="Separador de milhares 2 2 2 2 3 2 5 3" xfId="39257"/>
    <cellStyle name="Separador de milhares 2 2 2 2 3 2 6" xfId="17844"/>
    <cellStyle name="Separador de milhares 2 2 2 2 3 2 6 2" xfId="49139"/>
    <cellStyle name="Separador de milhares 2 2 2 2 3 2 7" xfId="11256"/>
    <cellStyle name="Separador de milhares 2 2 2 2 3 2 7 2" xfId="42551"/>
    <cellStyle name="Separador de milhares 2 2 2 2 3 2 8" xfId="27727"/>
    <cellStyle name="Separador de milhares 2 2 2 2 3 2 8 2" xfId="32669"/>
    <cellStyle name="Separador de milhares 2 2 2 2 3 2 9" xfId="29374"/>
    <cellStyle name="Separador de milhares 2 2 2 2 3 3" xfId="1339"/>
    <cellStyle name="Separador de milhares 2 2 2 2 3 3 2" xfId="1340"/>
    <cellStyle name="Separador de milhares 2 2 2 2 3 3 2 2" xfId="3024"/>
    <cellStyle name="Separador de milhares 2 2 2 2 3 3 2 2 2" xfId="6318"/>
    <cellStyle name="Separador de milhares 2 2 2 2 3 3 2 2 2 2" xfId="22788"/>
    <cellStyle name="Separador de milhares 2 2 2 2 3 3 2 2 2 2 2" xfId="54083"/>
    <cellStyle name="Separador de milhares 2 2 2 2 3 3 2 2 2 3" xfId="16200"/>
    <cellStyle name="Separador de milhares 2 2 2 2 3 3 2 2 2 3 2" xfId="47495"/>
    <cellStyle name="Separador de milhares 2 2 2 2 3 3 2 2 2 4" xfId="37613"/>
    <cellStyle name="Separador de milhares 2 2 2 2 3 3 2 2 3" xfId="9612"/>
    <cellStyle name="Separador de milhares 2 2 2 2 3 3 2 2 3 2" xfId="26082"/>
    <cellStyle name="Separador de milhares 2 2 2 2 3 3 2 2 3 2 2" xfId="57377"/>
    <cellStyle name="Separador de milhares 2 2 2 2 3 3 2 2 3 3" xfId="40907"/>
    <cellStyle name="Separador de milhares 2 2 2 2 3 3 2 2 4" xfId="19494"/>
    <cellStyle name="Separador de milhares 2 2 2 2 3 3 2 2 4 2" xfId="50789"/>
    <cellStyle name="Separador de milhares 2 2 2 2 3 3 2 2 5" xfId="12906"/>
    <cellStyle name="Separador de milhares 2 2 2 2 3 3 2 2 5 2" xfId="44201"/>
    <cellStyle name="Separador de milhares 2 2 2 2 3 3 2 2 6" xfId="34319"/>
    <cellStyle name="Separador de milhares 2 2 2 2 3 3 2 2 7" xfId="31024"/>
    <cellStyle name="Separador de milhares 2 2 2 2 3 3 2 3" xfId="4671"/>
    <cellStyle name="Separador de milhares 2 2 2 2 3 3 2 3 2" xfId="21141"/>
    <cellStyle name="Separador de milhares 2 2 2 2 3 3 2 3 2 2" xfId="52436"/>
    <cellStyle name="Separador de milhares 2 2 2 2 3 3 2 3 3" xfId="14553"/>
    <cellStyle name="Separador de milhares 2 2 2 2 3 3 2 3 3 2" xfId="45848"/>
    <cellStyle name="Separador de milhares 2 2 2 2 3 3 2 3 4" xfId="35966"/>
    <cellStyle name="Separador de milhares 2 2 2 2 3 3 2 4" xfId="7965"/>
    <cellStyle name="Separador de milhares 2 2 2 2 3 3 2 4 2" xfId="24435"/>
    <cellStyle name="Separador de milhares 2 2 2 2 3 3 2 4 2 2" xfId="55730"/>
    <cellStyle name="Separador de milhares 2 2 2 2 3 3 2 4 3" xfId="39260"/>
    <cellStyle name="Separador de milhares 2 2 2 2 3 3 2 5" xfId="17847"/>
    <cellStyle name="Separador de milhares 2 2 2 2 3 3 2 5 2" xfId="49142"/>
    <cellStyle name="Separador de milhares 2 2 2 2 3 3 2 6" xfId="11259"/>
    <cellStyle name="Separador de milhares 2 2 2 2 3 3 2 6 2" xfId="42554"/>
    <cellStyle name="Separador de milhares 2 2 2 2 3 3 2 7" xfId="27730"/>
    <cellStyle name="Separador de milhares 2 2 2 2 3 3 2 7 2" xfId="32672"/>
    <cellStyle name="Separador de milhares 2 2 2 2 3 3 2 8" xfId="29377"/>
    <cellStyle name="Separador de milhares 2 2 2 2 3 3 3" xfId="3023"/>
    <cellStyle name="Separador de milhares 2 2 2 2 3 3 3 2" xfId="6317"/>
    <cellStyle name="Separador de milhares 2 2 2 2 3 3 3 2 2" xfId="22787"/>
    <cellStyle name="Separador de milhares 2 2 2 2 3 3 3 2 2 2" xfId="54082"/>
    <cellStyle name="Separador de milhares 2 2 2 2 3 3 3 2 3" xfId="16199"/>
    <cellStyle name="Separador de milhares 2 2 2 2 3 3 3 2 3 2" xfId="47494"/>
    <cellStyle name="Separador de milhares 2 2 2 2 3 3 3 2 4" xfId="37612"/>
    <cellStyle name="Separador de milhares 2 2 2 2 3 3 3 3" xfId="9611"/>
    <cellStyle name="Separador de milhares 2 2 2 2 3 3 3 3 2" xfId="26081"/>
    <cellStyle name="Separador de milhares 2 2 2 2 3 3 3 3 2 2" xfId="57376"/>
    <cellStyle name="Separador de milhares 2 2 2 2 3 3 3 3 3" xfId="40906"/>
    <cellStyle name="Separador de milhares 2 2 2 2 3 3 3 4" xfId="19493"/>
    <cellStyle name="Separador de milhares 2 2 2 2 3 3 3 4 2" xfId="50788"/>
    <cellStyle name="Separador de milhares 2 2 2 2 3 3 3 5" xfId="12905"/>
    <cellStyle name="Separador de milhares 2 2 2 2 3 3 3 5 2" xfId="44200"/>
    <cellStyle name="Separador de milhares 2 2 2 2 3 3 3 6" xfId="34318"/>
    <cellStyle name="Separador de milhares 2 2 2 2 3 3 3 7" xfId="31023"/>
    <cellStyle name="Separador de milhares 2 2 2 2 3 3 4" xfId="4670"/>
    <cellStyle name="Separador de milhares 2 2 2 2 3 3 4 2" xfId="21140"/>
    <cellStyle name="Separador de milhares 2 2 2 2 3 3 4 2 2" xfId="52435"/>
    <cellStyle name="Separador de milhares 2 2 2 2 3 3 4 3" xfId="14552"/>
    <cellStyle name="Separador de milhares 2 2 2 2 3 3 4 3 2" xfId="45847"/>
    <cellStyle name="Separador de milhares 2 2 2 2 3 3 4 4" xfId="35965"/>
    <cellStyle name="Separador de milhares 2 2 2 2 3 3 5" xfId="7964"/>
    <cellStyle name="Separador de milhares 2 2 2 2 3 3 5 2" xfId="24434"/>
    <cellStyle name="Separador de milhares 2 2 2 2 3 3 5 2 2" xfId="55729"/>
    <cellStyle name="Separador de milhares 2 2 2 2 3 3 5 3" xfId="39259"/>
    <cellStyle name="Separador de milhares 2 2 2 2 3 3 6" xfId="17846"/>
    <cellStyle name="Separador de milhares 2 2 2 2 3 3 6 2" xfId="49141"/>
    <cellStyle name="Separador de milhares 2 2 2 2 3 3 7" xfId="11258"/>
    <cellStyle name="Separador de milhares 2 2 2 2 3 3 7 2" xfId="42553"/>
    <cellStyle name="Separador de milhares 2 2 2 2 3 3 8" xfId="27729"/>
    <cellStyle name="Separador de milhares 2 2 2 2 3 3 8 2" xfId="32671"/>
    <cellStyle name="Separador de milhares 2 2 2 2 3 3 9" xfId="29376"/>
    <cellStyle name="Separador de milhares 2 2 2 2 3 4" xfId="1341"/>
    <cellStyle name="Separador de milhares 2 2 2 2 3 4 2" xfId="3025"/>
    <cellStyle name="Separador de milhares 2 2 2 2 3 4 2 2" xfId="6319"/>
    <cellStyle name="Separador de milhares 2 2 2 2 3 4 2 2 2" xfId="22789"/>
    <cellStyle name="Separador de milhares 2 2 2 2 3 4 2 2 2 2" xfId="54084"/>
    <cellStyle name="Separador de milhares 2 2 2 2 3 4 2 2 3" xfId="16201"/>
    <cellStyle name="Separador de milhares 2 2 2 2 3 4 2 2 3 2" xfId="47496"/>
    <cellStyle name="Separador de milhares 2 2 2 2 3 4 2 2 4" xfId="37614"/>
    <cellStyle name="Separador de milhares 2 2 2 2 3 4 2 3" xfId="9613"/>
    <cellStyle name="Separador de milhares 2 2 2 2 3 4 2 3 2" xfId="26083"/>
    <cellStyle name="Separador de milhares 2 2 2 2 3 4 2 3 2 2" xfId="57378"/>
    <cellStyle name="Separador de milhares 2 2 2 2 3 4 2 3 3" xfId="40908"/>
    <cellStyle name="Separador de milhares 2 2 2 2 3 4 2 4" xfId="19495"/>
    <cellStyle name="Separador de milhares 2 2 2 2 3 4 2 4 2" xfId="50790"/>
    <cellStyle name="Separador de milhares 2 2 2 2 3 4 2 5" xfId="12907"/>
    <cellStyle name="Separador de milhares 2 2 2 2 3 4 2 5 2" xfId="44202"/>
    <cellStyle name="Separador de milhares 2 2 2 2 3 4 2 6" xfId="34320"/>
    <cellStyle name="Separador de milhares 2 2 2 2 3 4 2 7" xfId="31025"/>
    <cellStyle name="Separador de milhares 2 2 2 2 3 4 3" xfId="4672"/>
    <cellStyle name="Separador de milhares 2 2 2 2 3 4 3 2" xfId="21142"/>
    <cellStyle name="Separador de milhares 2 2 2 2 3 4 3 2 2" xfId="52437"/>
    <cellStyle name="Separador de milhares 2 2 2 2 3 4 3 3" xfId="14554"/>
    <cellStyle name="Separador de milhares 2 2 2 2 3 4 3 3 2" xfId="45849"/>
    <cellStyle name="Separador de milhares 2 2 2 2 3 4 3 4" xfId="35967"/>
    <cellStyle name="Separador de milhares 2 2 2 2 3 4 4" xfId="7966"/>
    <cellStyle name="Separador de milhares 2 2 2 2 3 4 4 2" xfId="24436"/>
    <cellStyle name="Separador de milhares 2 2 2 2 3 4 4 2 2" xfId="55731"/>
    <cellStyle name="Separador de milhares 2 2 2 2 3 4 4 3" xfId="39261"/>
    <cellStyle name="Separador de milhares 2 2 2 2 3 4 5" xfId="17848"/>
    <cellStyle name="Separador de milhares 2 2 2 2 3 4 5 2" xfId="49143"/>
    <cellStyle name="Separador de milhares 2 2 2 2 3 4 6" xfId="11260"/>
    <cellStyle name="Separador de milhares 2 2 2 2 3 4 6 2" xfId="42555"/>
    <cellStyle name="Separador de milhares 2 2 2 2 3 4 7" xfId="27731"/>
    <cellStyle name="Separador de milhares 2 2 2 2 3 4 7 2" xfId="32673"/>
    <cellStyle name="Separador de milhares 2 2 2 2 3 4 8" xfId="29378"/>
    <cellStyle name="Separador de milhares 2 2 2 2 3 5" xfId="1342"/>
    <cellStyle name="Separador de milhares 2 2 2 2 3 5 2" xfId="3026"/>
    <cellStyle name="Separador de milhares 2 2 2 2 3 5 2 2" xfId="6320"/>
    <cellStyle name="Separador de milhares 2 2 2 2 3 5 2 2 2" xfId="22790"/>
    <cellStyle name="Separador de milhares 2 2 2 2 3 5 2 2 2 2" xfId="54085"/>
    <cellStyle name="Separador de milhares 2 2 2 2 3 5 2 2 3" xfId="16202"/>
    <cellStyle name="Separador de milhares 2 2 2 2 3 5 2 2 3 2" xfId="47497"/>
    <cellStyle name="Separador de milhares 2 2 2 2 3 5 2 2 4" xfId="37615"/>
    <cellStyle name="Separador de milhares 2 2 2 2 3 5 2 3" xfId="9614"/>
    <cellStyle name="Separador de milhares 2 2 2 2 3 5 2 3 2" xfId="26084"/>
    <cellStyle name="Separador de milhares 2 2 2 2 3 5 2 3 2 2" xfId="57379"/>
    <cellStyle name="Separador de milhares 2 2 2 2 3 5 2 3 3" xfId="40909"/>
    <cellStyle name="Separador de milhares 2 2 2 2 3 5 2 4" xfId="19496"/>
    <cellStyle name="Separador de milhares 2 2 2 2 3 5 2 4 2" xfId="50791"/>
    <cellStyle name="Separador de milhares 2 2 2 2 3 5 2 5" xfId="12908"/>
    <cellStyle name="Separador de milhares 2 2 2 2 3 5 2 5 2" xfId="44203"/>
    <cellStyle name="Separador de milhares 2 2 2 2 3 5 2 6" xfId="34321"/>
    <cellStyle name="Separador de milhares 2 2 2 2 3 5 2 7" xfId="31026"/>
    <cellStyle name="Separador de milhares 2 2 2 2 3 5 3" xfId="4673"/>
    <cellStyle name="Separador de milhares 2 2 2 2 3 5 3 2" xfId="21143"/>
    <cellStyle name="Separador de milhares 2 2 2 2 3 5 3 2 2" xfId="52438"/>
    <cellStyle name="Separador de milhares 2 2 2 2 3 5 3 3" xfId="14555"/>
    <cellStyle name="Separador de milhares 2 2 2 2 3 5 3 3 2" xfId="45850"/>
    <cellStyle name="Separador de milhares 2 2 2 2 3 5 3 4" xfId="35968"/>
    <cellStyle name="Separador de milhares 2 2 2 2 3 5 4" xfId="7967"/>
    <cellStyle name="Separador de milhares 2 2 2 2 3 5 4 2" xfId="24437"/>
    <cellStyle name="Separador de milhares 2 2 2 2 3 5 4 2 2" xfId="55732"/>
    <cellStyle name="Separador de milhares 2 2 2 2 3 5 4 3" xfId="39262"/>
    <cellStyle name="Separador de milhares 2 2 2 2 3 5 5" xfId="17849"/>
    <cellStyle name="Separador de milhares 2 2 2 2 3 5 5 2" xfId="49144"/>
    <cellStyle name="Separador de milhares 2 2 2 2 3 5 6" xfId="11261"/>
    <cellStyle name="Separador de milhares 2 2 2 2 3 5 6 2" xfId="42556"/>
    <cellStyle name="Separador de milhares 2 2 2 2 3 5 7" xfId="27732"/>
    <cellStyle name="Separador de milhares 2 2 2 2 3 5 7 2" xfId="32674"/>
    <cellStyle name="Separador de milhares 2 2 2 2 3 5 8" xfId="29379"/>
    <cellStyle name="Separador de milhares 2 2 2 2 3 6" xfId="3020"/>
    <cellStyle name="Separador de milhares 2 2 2 2 3 6 2" xfId="6314"/>
    <cellStyle name="Separador de milhares 2 2 2 2 3 6 2 2" xfId="22784"/>
    <cellStyle name="Separador de milhares 2 2 2 2 3 6 2 2 2" xfId="54079"/>
    <cellStyle name="Separador de milhares 2 2 2 2 3 6 2 3" xfId="16196"/>
    <cellStyle name="Separador de milhares 2 2 2 2 3 6 2 3 2" xfId="47491"/>
    <cellStyle name="Separador de milhares 2 2 2 2 3 6 2 4" xfId="37609"/>
    <cellStyle name="Separador de milhares 2 2 2 2 3 6 3" xfId="9608"/>
    <cellStyle name="Separador de milhares 2 2 2 2 3 6 3 2" xfId="26078"/>
    <cellStyle name="Separador de milhares 2 2 2 2 3 6 3 2 2" xfId="57373"/>
    <cellStyle name="Separador de milhares 2 2 2 2 3 6 3 3" xfId="40903"/>
    <cellStyle name="Separador de milhares 2 2 2 2 3 6 4" xfId="19490"/>
    <cellStyle name="Separador de milhares 2 2 2 2 3 6 4 2" xfId="50785"/>
    <cellStyle name="Separador de milhares 2 2 2 2 3 6 5" xfId="12902"/>
    <cellStyle name="Separador de milhares 2 2 2 2 3 6 5 2" xfId="44197"/>
    <cellStyle name="Separador de milhares 2 2 2 2 3 6 6" xfId="34315"/>
    <cellStyle name="Separador de milhares 2 2 2 2 3 6 7" xfId="31020"/>
    <cellStyle name="Separador de milhares 2 2 2 2 3 7" xfId="4667"/>
    <cellStyle name="Separador de milhares 2 2 2 2 3 7 2" xfId="21137"/>
    <cellStyle name="Separador de milhares 2 2 2 2 3 7 2 2" xfId="52432"/>
    <cellStyle name="Separador de milhares 2 2 2 2 3 7 3" xfId="14549"/>
    <cellStyle name="Separador de milhares 2 2 2 2 3 7 3 2" xfId="45844"/>
    <cellStyle name="Separador de milhares 2 2 2 2 3 7 4" xfId="35962"/>
    <cellStyle name="Separador de milhares 2 2 2 2 3 8" xfId="7961"/>
    <cellStyle name="Separador de milhares 2 2 2 2 3 8 2" xfId="24431"/>
    <cellStyle name="Separador de milhares 2 2 2 2 3 8 2 2" xfId="55726"/>
    <cellStyle name="Separador de milhares 2 2 2 2 3 8 3" xfId="39256"/>
    <cellStyle name="Separador de milhares 2 2 2 2 3 9" xfId="17843"/>
    <cellStyle name="Separador de milhares 2 2 2 2 3 9 2" xfId="49138"/>
    <cellStyle name="Separador de milhares 2 2 2 2 4" xfId="1343"/>
    <cellStyle name="Separador de milhares 2 2 2 2 4 10" xfId="11262"/>
    <cellStyle name="Separador de milhares 2 2 2 2 4 10 2" xfId="42557"/>
    <cellStyle name="Separador de milhares 2 2 2 2 4 11" xfId="27733"/>
    <cellStyle name="Separador de milhares 2 2 2 2 4 11 2" xfId="32675"/>
    <cellStyle name="Separador de milhares 2 2 2 2 4 12" xfId="29380"/>
    <cellStyle name="Separador de milhares 2 2 2 2 4 2" xfId="1344"/>
    <cellStyle name="Separador de milhares 2 2 2 2 4 2 2" xfId="1345"/>
    <cellStyle name="Separador de milhares 2 2 2 2 4 2 2 2" xfId="3029"/>
    <cellStyle name="Separador de milhares 2 2 2 2 4 2 2 2 2" xfId="6323"/>
    <cellStyle name="Separador de milhares 2 2 2 2 4 2 2 2 2 2" xfId="22793"/>
    <cellStyle name="Separador de milhares 2 2 2 2 4 2 2 2 2 2 2" xfId="54088"/>
    <cellStyle name="Separador de milhares 2 2 2 2 4 2 2 2 2 3" xfId="16205"/>
    <cellStyle name="Separador de milhares 2 2 2 2 4 2 2 2 2 3 2" xfId="47500"/>
    <cellStyle name="Separador de milhares 2 2 2 2 4 2 2 2 2 4" xfId="37618"/>
    <cellStyle name="Separador de milhares 2 2 2 2 4 2 2 2 3" xfId="9617"/>
    <cellStyle name="Separador de milhares 2 2 2 2 4 2 2 2 3 2" xfId="26087"/>
    <cellStyle name="Separador de milhares 2 2 2 2 4 2 2 2 3 2 2" xfId="57382"/>
    <cellStyle name="Separador de milhares 2 2 2 2 4 2 2 2 3 3" xfId="40912"/>
    <cellStyle name="Separador de milhares 2 2 2 2 4 2 2 2 4" xfId="19499"/>
    <cellStyle name="Separador de milhares 2 2 2 2 4 2 2 2 4 2" xfId="50794"/>
    <cellStyle name="Separador de milhares 2 2 2 2 4 2 2 2 5" xfId="12911"/>
    <cellStyle name="Separador de milhares 2 2 2 2 4 2 2 2 5 2" xfId="44206"/>
    <cellStyle name="Separador de milhares 2 2 2 2 4 2 2 2 6" xfId="34324"/>
    <cellStyle name="Separador de milhares 2 2 2 2 4 2 2 2 7" xfId="31029"/>
    <cellStyle name="Separador de milhares 2 2 2 2 4 2 2 3" xfId="4676"/>
    <cellStyle name="Separador de milhares 2 2 2 2 4 2 2 3 2" xfId="21146"/>
    <cellStyle name="Separador de milhares 2 2 2 2 4 2 2 3 2 2" xfId="52441"/>
    <cellStyle name="Separador de milhares 2 2 2 2 4 2 2 3 3" xfId="14558"/>
    <cellStyle name="Separador de milhares 2 2 2 2 4 2 2 3 3 2" xfId="45853"/>
    <cellStyle name="Separador de milhares 2 2 2 2 4 2 2 3 4" xfId="35971"/>
    <cellStyle name="Separador de milhares 2 2 2 2 4 2 2 4" xfId="7970"/>
    <cellStyle name="Separador de milhares 2 2 2 2 4 2 2 4 2" xfId="24440"/>
    <cellStyle name="Separador de milhares 2 2 2 2 4 2 2 4 2 2" xfId="55735"/>
    <cellStyle name="Separador de milhares 2 2 2 2 4 2 2 4 3" xfId="39265"/>
    <cellStyle name="Separador de milhares 2 2 2 2 4 2 2 5" xfId="17852"/>
    <cellStyle name="Separador de milhares 2 2 2 2 4 2 2 5 2" xfId="49147"/>
    <cellStyle name="Separador de milhares 2 2 2 2 4 2 2 6" xfId="11264"/>
    <cellStyle name="Separador de milhares 2 2 2 2 4 2 2 6 2" xfId="42559"/>
    <cellStyle name="Separador de milhares 2 2 2 2 4 2 2 7" xfId="27735"/>
    <cellStyle name="Separador de milhares 2 2 2 2 4 2 2 7 2" xfId="32677"/>
    <cellStyle name="Separador de milhares 2 2 2 2 4 2 2 8" xfId="29382"/>
    <cellStyle name="Separador de milhares 2 2 2 2 4 2 3" xfId="3028"/>
    <cellStyle name="Separador de milhares 2 2 2 2 4 2 3 2" xfId="6322"/>
    <cellStyle name="Separador de milhares 2 2 2 2 4 2 3 2 2" xfId="22792"/>
    <cellStyle name="Separador de milhares 2 2 2 2 4 2 3 2 2 2" xfId="54087"/>
    <cellStyle name="Separador de milhares 2 2 2 2 4 2 3 2 3" xfId="16204"/>
    <cellStyle name="Separador de milhares 2 2 2 2 4 2 3 2 3 2" xfId="47499"/>
    <cellStyle name="Separador de milhares 2 2 2 2 4 2 3 2 4" xfId="37617"/>
    <cellStyle name="Separador de milhares 2 2 2 2 4 2 3 3" xfId="9616"/>
    <cellStyle name="Separador de milhares 2 2 2 2 4 2 3 3 2" xfId="26086"/>
    <cellStyle name="Separador de milhares 2 2 2 2 4 2 3 3 2 2" xfId="57381"/>
    <cellStyle name="Separador de milhares 2 2 2 2 4 2 3 3 3" xfId="40911"/>
    <cellStyle name="Separador de milhares 2 2 2 2 4 2 3 4" xfId="19498"/>
    <cellStyle name="Separador de milhares 2 2 2 2 4 2 3 4 2" xfId="50793"/>
    <cellStyle name="Separador de milhares 2 2 2 2 4 2 3 5" xfId="12910"/>
    <cellStyle name="Separador de milhares 2 2 2 2 4 2 3 5 2" xfId="44205"/>
    <cellStyle name="Separador de milhares 2 2 2 2 4 2 3 6" xfId="34323"/>
    <cellStyle name="Separador de milhares 2 2 2 2 4 2 3 7" xfId="31028"/>
    <cellStyle name="Separador de milhares 2 2 2 2 4 2 4" xfId="4675"/>
    <cellStyle name="Separador de milhares 2 2 2 2 4 2 4 2" xfId="21145"/>
    <cellStyle name="Separador de milhares 2 2 2 2 4 2 4 2 2" xfId="52440"/>
    <cellStyle name="Separador de milhares 2 2 2 2 4 2 4 3" xfId="14557"/>
    <cellStyle name="Separador de milhares 2 2 2 2 4 2 4 3 2" xfId="45852"/>
    <cellStyle name="Separador de milhares 2 2 2 2 4 2 4 4" xfId="35970"/>
    <cellStyle name="Separador de milhares 2 2 2 2 4 2 5" xfId="7969"/>
    <cellStyle name="Separador de milhares 2 2 2 2 4 2 5 2" xfId="24439"/>
    <cellStyle name="Separador de milhares 2 2 2 2 4 2 5 2 2" xfId="55734"/>
    <cellStyle name="Separador de milhares 2 2 2 2 4 2 5 3" xfId="39264"/>
    <cellStyle name="Separador de milhares 2 2 2 2 4 2 6" xfId="17851"/>
    <cellStyle name="Separador de milhares 2 2 2 2 4 2 6 2" xfId="49146"/>
    <cellStyle name="Separador de milhares 2 2 2 2 4 2 7" xfId="11263"/>
    <cellStyle name="Separador de milhares 2 2 2 2 4 2 7 2" xfId="42558"/>
    <cellStyle name="Separador de milhares 2 2 2 2 4 2 8" xfId="27734"/>
    <cellStyle name="Separador de milhares 2 2 2 2 4 2 8 2" xfId="32676"/>
    <cellStyle name="Separador de milhares 2 2 2 2 4 2 9" xfId="29381"/>
    <cellStyle name="Separador de milhares 2 2 2 2 4 3" xfId="1346"/>
    <cellStyle name="Separador de milhares 2 2 2 2 4 3 2" xfId="1347"/>
    <cellStyle name="Separador de milhares 2 2 2 2 4 3 2 2" xfId="3031"/>
    <cellStyle name="Separador de milhares 2 2 2 2 4 3 2 2 2" xfId="6325"/>
    <cellStyle name="Separador de milhares 2 2 2 2 4 3 2 2 2 2" xfId="22795"/>
    <cellStyle name="Separador de milhares 2 2 2 2 4 3 2 2 2 2 2" xfId="54090"/>
    <cellStyle name="Separador de milhares 2 2 2 2 4 3 2 2 2 3" xfId="16207"/>
    <cellStyle name="Separador de milhares 2 2 2 2 4 3 2 2 2 3 2" xfId="47502"/>
    <cellStyle name="Separador de milhares 2 2 2 2 4 3 2 2 2 4" xfId="37620"/>
    <cellStyle name="Separador de milhares 2 2 2 2 4 3 2 2 3" xfId="9619"/>
    <cellStyle name="Separador de milhares 2 2 2 2 4 3 2 2 3 2" xfId="26089"/>
    <cellStyle name="Separador de milhares 2 2 2 2 4 3 2 2 3 2 2" xfId="57384"/>
    <cellStyle name="Separador de milhares 2 2 2 2 4 3 2 2 3 3" xfId="40914"/>
    <cellStyle name="Separador de milhares 2 2 2 2 4 3 2 2 4" xfId="19501"/>
    <cellStyle name="Separador de milhares 2 2 2 2 4 3 2 2 4 2" xfId="50796"/>
    <cellStyle name="Separador de milhares 2 2 2 2 4 3 2 2 5" xfId="12913"/>
    <cellStyle name="Separador de milhares 2 2 2 2 4 3 2 2 5 2" xfId="44208"/>
    <cellStyle name="Separador de milhares 2 2 2 2 4 3 2 2 6" xfId="34326"/>
    <cellStyle name="Separador de milhares 2 2 2 2 4 3 2 2 7" xfId="31031"/>
    <cellStyle name="Separador de milhares 2 2 2 2 4 3 2 3" xfId="4678"/>
    <cellStyle name="Separador de milhares 2 2 2 2 4 3 2 3 2" xfId="21148"/>
    <cellStyle name="Separador de milhares 2 2 2 2 4 3 2 3 2 2" xfId="52443"/>
    <cellStyle name="Separador de milhares 2 2 2 2 4 3 2 3 3" xfId="14560"/>
    <cellStyle name="Separador de milhares 2 2 2 2 4 3 2 3 3 2" xfId="45855"/>
    <cellStyle name="Separador de milhares 2 2 2 2 4 3 2 3 4" xfId="35973"/>
    <cellStyle name="Separador de milhares 2 2 2 2 4 3 2 4" xfId="7972"/>
    <cellStyle name="Separador de milhares 2 2 2 2 4 3 2 4 2" xfId="24442"/>
    <cellStyle name="Separador de milhares 2 2 2 2 4 3 2 4 2 2" xfId="55737"/>
    <cellStyle name="Separador de milhares 2 2 2 2 4 3 2 4 3" xfId="39267"/>
    <cellStyle name="Separador de milhares 2 2 2 2 4 3 2 5" xfId="17854"/>
    <cellStyle name="Separador de milhares 2 2 2 2 4 3 2 5 2" xfId="49149"/>
    <cellStyle name="Separador de milhares 2 2 2 2 4 3 2 6" xfId="11266"/>
    <cellStyle name="Separador de milhares 2 2 2 2 4 3 2 6 2" xfId="42561"/>
    <cellStyle name="Separador de milhares 2 2 2 2 4 3 2 7" xfId="27737"/>
    <cellStyle name="Separador de milhares 2 2 2 2 4 3 2 7 2" xfId="32679"/>
    <cellStyle name="Separador de milhares 2 2 2 2 4 3 2 8" xfId="29384"/>
    <cellStyle name="Separador de milhares 2 2 2 2 4 3 3" xfId="3030"/>
    <cellStyle name="Separador de milhares 2 2 2 2 4 3 3 2" xfId="6324"/>
    <cellStyle name="Separador de milhares 2 2 2 2 4 3 3 2 2" xfId="22794"/>
    <cellStyle name="Separador de milhares 2 2 2 2 4 3 3 2 2 2" xfId="54089"/>
    <cellStyle name="Separador de milhares 2 2 2 2 4 3 3 2 3" xfId="16206"/>
    <cellStyle name="Separador de milhares 2 2 2 2 4 3 3 2 3 2" xfId="47501"/>
    <cellStyle name="Separador de milhares 2 2 2 2 4 3 3 2 4" xfId="37619"/>
    <cellStyle name="Separador de milhares 2 2 2 2 4 3 3 3" xfId="9618"/>
    <cellStyle name="Separador de milhares 2 2 2 2 4 3 3 3 2" xfId="26088"/>
    <cellStyle name="Separador de milhares 2 2 2 2 4 3 3 3 2 2" xfId="57383"/>
    <cellStyle name="Separador de milhares 2 2 2 2 4 3 3 3 3" xfId="40913"/>
    <cellStyle name="Separador de milhares 2 2 2 2 4 3 3 4" xfId="19500"/>
    <cellStyle name="Separador de milhares 2 2 2 2 4 3 3 4 2" xfId="50795"/>
    <cellStyle name="Separador de milhares 2 2 2 2 4 3 3 5" xfId="12912"/>
    <cellStyle name="Separador de milhares 2 2 2 2 4 3 3 5 2" xfId="44207"/>
    <cellStyle name="Separador de milhares 2 2 2 2 4 3 3 6" xfId="34325"/>
    <cellStyle name="Separador de milhares 2 2 2 2 4 3 3 7" xfId="31030"/>
    <cellStyle name="Separador de milhares 2 2 2 2 4 3 4" xfId="4677"/>
    <cellStyle name="Separador de milhares 2 2 2 2 4 3 4 2" xfId="21147"/>
    <cellStyle name="Separador de milhares 2 2 2 2 4 3 4 2 2" xfId="52442"/>
    <cellStyle name="Separador de milhares 2 2 2 2 4 3 4 3" xfId="14559"/>
    <cellStyle name="Separador de milhares 2 2 2 2 4 3 4 3 2" xfId="45854"/>
    <cellStyle name="Separador de milhares 2 2 2 2 4 3 4 4" xfId="35972"/>
    <cellStyle name="Separador de milhares 2 2 2 2 4 3 5" xfId="7971"/>
    <cellStyle name="Separador de milhares 2 2 2 2 4 3 5 2" xfId="24441"/>
    <cellStyle name="Separador de milhares 2 2 2 2 4 3 5 2 2" xfId="55736"/>
    <cellStyle name="Separador de milhares 2 2 2 2 4 3 5 3" xfId="39266"/>
    <cellStyle name="Separador de milhares 2 2 2 2 4 3 6" xfId="17853"/>
    <cellStyle name="Separador de milhares 2 2 2 2 4 3 6 2" xfId="49148"/>
    <cellStyle name="Separador de milhares 2 2 2 2 4 3 7" xfId="11265"/>
    <cellStyle name="Separador de milhares 2 2 2 2 4 3 7 2" xfId="42560"/>
    <cellStyle name="Separador de milhares 2 2 2 2 4 3 8" xfId="27736"/>
    <cellStyle name="Separador de milhares 2 2 2 2 4 3 8 2" xfId="32678"/>
    <cellStyle name="Separador de milhares 2 2 2 2 4 3 9" xfId="29383"/>
    <cellStyle name="Separador de milhares 2 2 2 2 4 4" xfId="1348"/>
    <cellStyle name="Separador de milhares 2 2 2 2 4 4 2" xfId="3032"/>
    <cellStyle name="Separador de milhares 2 2 2 2 4 4 2 2" xfId="6326"/>
    <cellStyle name="Separador de milhares 2 2 2 2 4 4 2 2 2" xfId="22796"/>
    <cellStyle name="Separador de milhares 2 2 2 2 4 4 2 2 2 2" xfId="54091"/>
    <cellStyle name="Separador de milhares 2 2 2 2 4 4 2 2 3" xfId="16208"/>
    <cellStyle name="Separador de milhares 2 2 2 2 4 4 2 2 3 2" xfId="47503"/>
    <cellStyle name="Separador de milhares 2 2 2 2 4 4 2 2 4" xfId="37621"/>
    <cellStyle name="Separador de milhares 2 2 2 2 4 4 2 3" xfId="9620"/>
    <cellStyle name="Separador de milhares 2 2 2 2 4 4 2 3 2" xfId="26090"/>
    <cellStyle name="Separador de milhares 2 2 2 2 4 4 2 3 2 2" xfId="57385"/>
    <cellStyle name="Separador de milhares 2 2 2 2 4 4 2 3 3" xfId="40915"/>
    <cellStyle name="Separador de milhares 2 2 2 2 4 4 2 4" xfId="19502"/>
    <cellStyle name="Separador de milhares 2 2 2 2 4 4 2 4 2" xfId="50797"/>
    <cellStyle name="Separador de milhares 2 2 2 2 4 4 2 5" xfId="12914"/>
    <cellStyle name="Separador de milhares 2 2 2 2 4 4 2 5 2" xfId="44209"/>
    <cellStyle name="Separador de milhares 2 2 2 2 4 4 2 6" xfId="34327"/>
    <cellStyle name="Separador de milhares 2 2 2 2 4 4 2 7" xfId="31032"/>
    <cellStyle name="Separador de milhares 2 2 2 2 4 4 3" xfId="4679"/>
    <cellStyle name="Separador de milhares 2 2 2 2 4 4 3 2" xfId="21149"/>
    <cellStyle name="Separador de milhares 2 2 2 2 4 4 3 2 2" xfId="52444"/>
    <cellStyle name="Separador de milhares 2 2 2 2 4 4 3 3" xfId="14561"/>
    <cellStyle name="Separador de milhares 2 2 2 2 4 4 3 3 2" xfId="45856"/>
    <cellStyle name="Separador de milhares 2 2 2 2 4 4 3 4" xfId="35974"/>
    <cellStyle name="Separador de milhares 2 2 2 2 4 4 4" xfId="7973"/>
    <cellStyle name="Separador de milhares 2 2 2 2 4 4 4 2" xfId="24443"/>
    <cellStyle name="Separador de milhares 2 2 2 2 4 4 4 2 2" xfId="55738"/>
    <cellStyle name="Separador de milhares 2 2 2 2 4 4 4 3" xfId="39268"/>
    <cellStyle name="Separador de milhares 2 2 2 2 4 4 5" xfId="17855"/>
    <cellStyle name="Separador de milhares 2 2 2 2 4 4 5 2" xfId="49150"/>
    <cellStyle name="Separador de milhares 2 2 2 2 4 4 6" xfId="11267"/>
    <cellStyle name="Separador de milhares 2 2 2 2 4 4 6 2" xfId="42562"/>
    <cellStyle name="Separador de milhares 2 2 2 2 4 4 7" xfId="27738"/>
    <cellStyle name="Separador de milhares 2 2 2 2 4 4 7 2" xfId="32680"/>
    <cellStyle name="Separador de milhares 2 2 2 2 4 4 8" xfId="29385"/>
    <cellStyle name="Separador de milhares 2 2 2 2 4 5" xfId="1349"/>
    <cellStyle name="Separador de milhares 2 2 2 2 4 5 2" xfId="3033"/>
    <cellStyle name="Separador de milhares 2 2 2 2 4 5 2 2" xfId="6327"/>
    <cellStyle name="Separador de milhares 2 2 2 2 4 5 2 2 2" xfId="22797"/>
    <cellStyle name="Separador de milhares 2 2 2 2 4 5 2 2 2 2" xfId="54092"/>
    <cellStyle name="Separador de milhares 2 2 2 2 4 5 2 2 3" xfId="16209"/>
    <cellStyle name="Separador de milhares 2 2 2 2 4 5 2 2 3 2" xfId="47504"/>
    <cellStyle name="Separador de milhares 2 2 2 2 4 5 2 2 4" xfId="37622"/>
    <cellStyle name="Separador de milhares 2 2 2 2 4 5 2 3" xfId="9621"/>
    <cellStyle name="Separador de milhares 2 2 2 2 4 5 2 3 2" xfId="26091"/>
    <cellStyle name="Separador de milhares 2 2 2 2 4 5 2 3 2 2" xfId="57386"/>
    <cellStyle name="Separador de milhares 2 2 2 2 4 5 2 3 3" xfId="40916"/>
    <cellStyle name="Separador de milhares 2 2 2 2 4 5 2 4" xfId="19503"/>
    <cellStyle name="Separador de milhares 2 2 2 2 4 5 2 4 2" xfId="50798"/>
    <cellStyle name="Separador de milhares 2 2 2 2 4 5 2 5" xfId="12915"/>
    <cellStyle name="Separador de milhares 2 2 2 2 4 5 2 5 2" xfId="44210"/>
    <cellStyle name="Separador de milhares 2 2 2 2 4 5 2 6" xfId="34328"/>
    <cellStyle name="Separador de milhares 2 2 2 2 4 5 2 7" xfId="31033"/>
    <cellStyle name="Separador de milhares 2 2 2 2 4 5 3" xfId="4680"/>
    <cellStyle name="Separador de milhares 2 2 2 2 4 5 3 2" xfId="21150"/>
    <cellStyle name="Separador de milhares 2 2 2 2 4 5 3 2 2" xfId="52445"/>
    <cellStyle name="Separador de milhares 2 2 2 2 4 5 3 3" xfId="14562"/>
    <cellStyle name="Separador de milhares 2 2 2 2 4 5 3 3 2" xfId="45857"/>
    <cellStyle name="Separador de milhares 2 2 2 2 4 5 3 4" xfId="35975"/>
    <cellStyle name="Separador de milhares 2 2 2 2 4 5 4" xfId="7974"/>
    <cellStyle name="Separador de milhares 2 2 2 2 4 5 4 2" xfId="24444"/>
    <cellStyle name="Separador de milhares 2 2 2 2 4 5 4 2 2" xfId="55739"/>
    <cellStyle name="Separador de milhares 2 2 2 2 4 5 4 3" xfId="39269"/>
    <cellStyle name="Separador de milhares 2 2 2 2 4 5 5" xfId="17856"/>
    <cellStyle name="Separador de milhares 2 2 2 2 4 5 5 2" xfId="49151"/>
    <cellStyle name="Separador de milhares 2 2 2 2 4 5 6" xfId="11268"/>
    <cellStyle name="Separador de milhares 2 2 2 2 4 5 6 2" xfId="42563"/>
    <cellStyle name="Separador de milhares 2 2 2 2 4 5 7" xfId="27739"/>
    <cellStyle name="Separador de milhares 2 2 2 2 4 5 7 2" xfId="32681"/>
    <cellStyle name="Separador de milhares 2 2 2 2 4 5 8" xfId="29386"/>
    <cellStyle name="Separador de milhares 2 2 2 2 4 6" xfId="3027"/>
    <cellStyle name="Separador de milhares 2 2 2 2 4 6 2" xfId="6321"/>
    <cellStyle name="Separador de milhares 2 2 2 2 4 6 2 2" xfId="22791"/>
    <cellStyle name="Separador de milhares 2 2 2 2 4 6 2 2 2" xfId="54086"/>
    <cellStyle name="Separador de milhares 2 2 2 2 4 6 2 3" xfId="16203"/>
    <cellStyle name="Separador de milhares 2 2 2 2 4 6 2 3 2" xfId="47498"/>
    <cellStyle name="Separador de milhares 2 2 2 2 4 6 2 4" xfId="37616"/>
    <cellStyle name="Separador de milhares 2 2 2 2 4 6 3" xfId="9615"/>
    <cellStyle name="Separador de milhares 2 2 2 2 4 6 3 2" xfId="26085"/>
    <cellStyle name="Separador de milhares 2 2 2 2 4 6 3 2 2" xfId="57380"/>
    <cellStyle name="Separador de milhares 2 2 2 2 4 6 3 3" xfId="40910"/>
    <cellStyle name="Separador de milhares 2 2 2 2 4 6 4" xfId="19497"/>
    <cellStyle name="Separador de milhares 2 2 2 2 4 6 4 2" xfId="50792"/>
    <cellStyle name="Separador de milhares 2 2 2 2 4 6 5" xfId="12909"/>
    <cellStyle name="Separador de milhares 2 2 2 2 4 6 5 2" xfId="44204"/>
    <cellStyle name="Separador de milhares 2 2 2 2 4 6 6" xfId="34322"/>
    <cellStyle name="Separador de milhares 2 2 2 2 4 6 7" xfId="31027"/>
    <cellStyle name="Separador de milhares 2 2 2 2 4 7" xfId="4674"/>
    <cellStyle name="Separador de milhares 2 2 2 2 4 7 2" xfId="21144"/>
    <cellStyle name="Separador de milhares 2 2 2 2 4 7 2 2" xfId="52439"/>
    <cellStyle name="Separador de milhares 2 2 2 2 4 7 3" xfId="14556"/>
    <cellStyle name="Separador de milhares 2 2 2 2 4 7 3 2" xfId="45851"/>
    <cellStyle name="Separador de milhares 2 2 2 2 4 7 4" xfId="35969"/>
    <cellStyle name="Separador de milhares 2 2 2 2 4 8" xfId="7968"/>
    <cellStyle name="Separador de milhares 2 2 2 2 4 8 2" xfId="24438"/>
    <cellStyle name="Separador de milhares 2 2 2 2 4 8 2 2" xfId="55733"/>
    <cellStyle name="Separador de milhares 2 2 2 2 4 8 3" xfId="39263"/>
    <cellStyle name="Separador de milhares 2 2 2 2 4 9" xfId="17850"/>
    <cellStyle name="Separador de milhares 2 2 2 2 4 9 2" xfId="49145"/>
    <cellStyle name="Separador de milhares 2 2 2 2 5" xfId="1350"/>
    <cellStyle name="Separador de milhares 2 2 2 2 5 10" xfId="29387"/>
    <cellStyle name="Separador de milhares 2 2 2 2 5 2" xfId="1351"/>
    <cellStyle name="Separador de milhares 2 2 2 2 5 2 2" xfId="1352"/>
    <cellStyle name="Separador de milhares 2 2 2 2 5 2 2 2" xfId="3036"/>
    <cellStyle name="Separador de milhares 2 2 2 2 5 2 2 2 2" xfId="6330"/>
    <cellStyle name="Separador de milhares 2 2 2 2 5 2 2 2 2 2" xfId="22800"/>
    <cellStyle name="Separador de milhares 2 2 2 2 5 2 2 2 2 2 2" xfId="54095"/>
    <cellStyle name="Separador de milhares 2 2 2 2 5 2 2 2 2 3" xfId="16212"/>
    <cellStyle name="Separador de milhares 2 2 2 2 5 2 2 2 2 3 2" xfId="47507"/>
    <cellStyle name="Separador de milhares 2 2 2 2 5 2 2 2 2 4" xfId="37625"/>
    <cellStyle name="Separador de milhares 2 2 2 2 5 2 2 2 3" xfId="9624"/>
    <cellStyle name="Separador de milhares 2 2 2 2 5 2 2 2 3 2" xfId="26094"/>
    <cellStyle name="Separador de milhares 2 2 2 2 5 2 2 2 3 2 2" xfId="57389"/>
    <cellStyle name="Separador de milhares 2 2 2 2 5 2 2 2 3 3" xfId="40919"/>
    <cellStyle name="Separador de milhares 2 2 2 2 5 2 2 2 4" xfId="19506"/>
    <cellStyle name="Separador de milhares 2 2 2 2 5 2 2 2 4 2" xfId="50801"/>
    <cellStyle name="Separador de milhares 2 2 2 2 5 2 2 2 5" xfId="12918"/>
    <cellStyle name="Separador de milhares 2 2 2 2 5 2 2 2 5 2" xfId="44213"/>
    <cellStyle name="Separador de milhares 2 2 2 2 5 2 2 2 6" xfId="34331"/>
    <cellStyle name="Separador de milhares 2 2 2 2 5 2 2 2 7" xfId="31036"/>
    <cellStyle name="Separador de milhares 2 2 2 2 5 2 2 3" xfId="4683"/>
    <cellStyle name="Separador de milhares 2 2 2 2 5 2 2 3 2" xfId="21153"/>
    <cellStyle name="Separador de milhares 2 2 2 2 5 2 2 3 2 2" xfId="52448"/>
    <cellStyle name="Separador de milhares 2 2 2 2 5 2 2 3 3" xfId="14565"/>
    <cellStyle name="Separador de milhares 2 2 2 2 5 2 2 3 3 2" xfId="45860"/>
    <cellStyle name="Separador de milhares 2 2 2 2 5 2 2 3 4" xfId="35978"/>
    <cellStyle name="Separador de milhares 2 2 2 2 5 2 2 4" xfId="7977"/>
    <cellStyle name="Separador de milhares 2 2 2 2 5 2 2 4 2" xfId="24447"/>
    <cellStyle name="Separador de milhares 2 2 2 2 5 2 2 4 2 2" xfId="55742"/>
    <cellStyle name="Separador de milhares 2 2 2 2 5 2 2 4 3" xfId="39272"/>
    <cellStyle name="Separador de milhares 2 2 2 2 5 2 2 5" xfId="17859"/>
    <cellStyle name="Separador de milhares 2 2 2 2 5 2 2 5 2" xfId="49154"/>
    <cellStyle name="Separador de milhares 2 2 2 2 5 2 2 6" xfId="11271"/>
    <cellStyle name="Separador de milhares 2 2 2 2 5 2 2 6 2" xfId="42566"/>
    <cellStyle name="Separador de milhares 2 2 2 2 5 2 2 7" xfId="27742"/>
    <cellStyle name="Separador de milhares 2 2 2 2 5 2 2 7 2" xfId="32684"/>
    <cellStyle name="Separador de milhares 2 2 2 2 5 2 2 8" xfId="29389"/>
    <cellStyle name="Separador de milhares 2 2 2 2 5 2 3" xfId="3035"/>
    <cellStyle name="Separador de milhares 2 2 2 2 5 2 3 2" xfId="6329"/>
    <cellStyle name="Separador de milhares 2 2 2 2 5 2 3 2 2" xfId="22799"/>
    <cellStyle name="Separador de milhares 2 2 2 2 5 2 3 2 2 2" xfId="54094"/>
    <cellStyle name="Separador de milhares 2 2 2 2 5 2 3 2 3" xfId="16211"/>
    <cellStyle name="Separador de milhares 2 2 2 2 5 2 3 2 3 2" xfId="47506"/>
    <cellStyle name="Separador de milhares 2 2 2 2 5 2 3 2 4" xfId="37624"/>
    <cellStyle name="Separador de milhares 2 2 2 2 5 2 3 3" xfId="9623"/>
    <cellStyle name="Separador de milhares 2 2 2 2 5 2 3 3 2" xfId="26093"/>
    <cellStyle name="Separador de milhares 2 2 2 2 5 2 3 3 2 2" xfId="57388"/>
    <cellStyle name="Separador de milhares 2 2 2 2 5 2 3 3 3" xfId="40918"/>
    <cellStyle name="Separador de milhares 2 2 2 2 5 2 3 4" xfId="19505"/>
    <cellStyle name="Separador de milhares 2 2 2 2 5 2 3 4 2" xfId="50800"/>
    <cellStyle name="Separador de milhares 2 2 2 2 5 2 3 5" xfId="12917"/>
    <cellStyle name="Separador de milhares 2 2 2 2 5 2 3 5 2" xfId="44212"/>
    <cellStyle name="Separador de milhares 2 2 2 2 5 2 3 6" xfId="34330"/>
    <cellStyle name="Separador de milhares 2 2 2 2 5 2 3 7" xfId="31035"/>
    <cellStyle name="Separador de milhares 2 2 2 2 5 2 4" xfId="4682"/>
    <cellStyle name="Separador de milhares 2 2 2 2 5 2 4 2" xfId="21152"/>
    <cellStyle name="Separador de milhares 2 2 2 2 5 2 4 2 2" xfId="52447"/>
    <cellStyle name="Separador de milhares 2 2 2 2 5 2 4 3" xfId="14564"/>
    <cellStyle name="Separador de milhares 2 2 2 2 5 2 4 3 2" xfId="45859"/>
    <cellStyle name="Separador de milhares 2 2 2 2 5 2 4 4" xfId="35977"/>
    <cellStyle name="Separador de milhares 2 2 2 2 5 2 5" xfId="7976"/>
    <cellStyle name="Separador de milhares 2 2 2 2 5 2 5 2" xfId="24446"/>
    <cellStyle name="Separador de milhares 2 2 2 2 5 2 5 2 2" xfId="55741"/>
    <cellStyle name="Separador de milhares 2 2 2 2 5 2 5 3" xfId="39271"/>
    <cellStyle name="Separador de milhares 2 2 2 2 5 2 6" xfId="17858"/>
    <cellStyle name="Separador de milhares 2 2 2 2 5 2 6 2" xfId="49153"/>
    <cellStyle name="Separador de milhares 2 2 2 2 5 2 7" xfId="11270"/>
    <cellStyle name="Separador de milhares 2 2 2 2 5 2 7 2" xfId="42565"/>
    <cellStyle name="Separador de milhares 2 2 2 2 5 2 8" xfId="27741"/>
    <cellStyle name="Separador de milhares 2 2 2 2 5 2 8 2" xfId="32683"/>
    <cellStyle name="Separador de milhares 2 2 2 2 5 2 9" xfId="29388"/>
    <cellStyle name="Separador de milhares 2 2 2 2 5 3" xfId="1353"/>
    <cellStyle name="Separador de milhares 2 2 2 2 5 3 2" xfId="3037"/>
    <cellStyle name="Separador de milhares 2 2 2 2 5 3 2 2" xfId="6331"/>
    <cellStyle name="Separador de milhares 2 2 2 2 5 3 2 2 2" xfId="22801"/>
    <cellStyle name="Separador de milhares 2 2 2 2 5 3 2 2 2 2" xfId="54096"/>
    <cellStyle name="Separador de milhares 2 2 2 2 5 3 2 2 3" xfId="16213"/>
    <cellStyle name="Separador de milhares 2 2 2 2 5 3 2 2 3 2" xfId="47508"/>
    <cellStyle name="Separador de milhares 2 2 2 2 5 3 2 2 4" xfId="37626"/>
    <cellStyle name="Separador de milhares 2 2 2 2 5 3 2 3" xfId="9625"/>
    <cellStyle name="Separador de milhares 2 2 2 2 5 3 2 3 2" xfId="26095"/>
    <cellStyle name="Separador de milhares 2 2 2 2 5 3 2 3 2 2" xfId="57390"/>
    <cellStyle name="Separador de milhares 2 2 2 2 5 3 2 3 3" xfId="40920"/>
    <cellStyle name="Separador de milhares 2 2 2 2 5 3 2 4" xfId="19507"/>
    <cellStyle name="Separador de milhares 2 2 2 2 5 3 2 4 2" xfId="50802"/>
    <cellStyle name="Separador de milhares 2 2 2 2 5 3 2 5" xfId="12919"/>
    <cellStyle name="Separador de milhares 2 2 2 2 5 3 2 5 2" xfId="44214"/>
    <cellStyle name="Separador de milhares 2 2 2 2 5 3 2 6" xfId="34332"/>
    <cellStyle name="Separador de milhares 2 2 2 2 5 3 2 7" xfId="31037"/>
    <cellStyle name="Separador de milhares 2 2 2 2 5 3 3" xfId="4684"/>
    <cellStyle name="Separador de milhares 2 2 2 2 5 3 3 2" xfId="21154"/>
    <cellStyle name="Separador de milhares 2 2 2 2 5 3 3 2 2" xfId="52449"/>
    <cellStyle name="Separador de milhares 2 2 2 2 5 3 3 3" xfId="14566"/>
    <cellStyle name="Separador de milhares 2 2 2 2 5 3 3 3 2" xfId="45861"/>
    <cellStyle name="Separador de milhares 2 2 2 2 5 3 3 4" xfId="35979"/>
    <cellStyle name="Separador de milhares 2 2 2 2 5 3 4" xfId="7978"/>
    <cellStyle name="Separador de milhares 2 2 2 2 5 3 4 2" xfId="24448"/>
    <cellStyle name="Separador de milhares 2 2 2 2 5 3 4 2 2" xfId="55743"/>
    <cellStyle name="Separador de milhares 2 2 2 2 5 3 4 3" xfId="39273"/>
    <cellStyle name="Separador de milhares 2 2 2 2 5 3 5" xfId="17860"/>
    <cellStyle name="Separador de milhares 2 2 2 2 5 3 5 2" xfId="49155"/>
    <cellStyle name="Separador de milhares 2 2 2 2 5 3 6" xfId="11272"/>
    <cellStyle name="Separador de milhares 2 2 2 2 5 3 6 2" xfId="42567"/>
    <cellStyle name="Separador de milhares 2 2 2 2 5 3 7" xfId="27743"/>
    <cellStyle name="Separador de milhares 2 2 2 2 5 3 7 2" xfId="32685"/>
    <cellStyle name="Separador de milhares 2 2 2 2 5 3 8" xfId="29390"/>
    <cellStyle name="Separador de milhares 2 2 2 2 5 4" xfId="3034"/>
    <cellStyle name="Separador de milhares 2 2 2 2 5 4 2" xfId="6328"/>
    <cellStyle name="Separador de milhares 2 2 2 2 5 4 2 2" xfId="22798"/>
    <cellStyle name="Separador de milhares 2 2 2 2 5 4 2 2 2" xfId="54093"/>
    <cellStyle name="Separador de milhares 2 2 2 2 5 4 2 3" xfId="16210"/>
    <cellStyle name="Separador de milhares 2 2 2 2 5 4 2 3 2" xfId="47505"/>
    <cellStyle name="Separador de milhares 2 2 2 2 5 4 2 4" xfId="37623"/>
    <cellStyle name="Separador de milhares 2 2 2 2 5 4 3" xfId="9622"/>
    <cellStyle name="Separador de milhares 2 2 2 2 5 4 3 2" xfId="26092"/>
    <cellStyle name="Separador de milhares 2 2 2 2 5 4 3 2 2" xfId="57387"/>
    <cellStyle name="Separador de milhares 2 2 2 2 5 4 3 3" xfId="40917"/>
    <cellStyle name="Separador de milhares 2 2 2 2 5 4 4" xfId="19504"/>
    <cellStyle name="Separador de milhares 2 2 2 2 5 4 4 2" xfId="50799"/>
    <cellStyle name="Separador de milhares 2 2 2 2 5 4 5" xfId="12916"/>
    <cellStyle name="Separador de milhares 2 2 2 2 5 4 5 2" xfId="44211"/>
    <cellStyle name="Separador de milhares 2 2 2 2 5 4 6" xfId="34329"/>
    <cellStyle name="Separador de milhares 2 2 2 2 5 4 7" xfId="31034"/>
    <cellStyle name="Separador de milhares 2 2 2 2 5 5" xfId="4681"/>
    <cellStyle name="Separador de milhares 2 2 2 2 5 5 2" xfId="21151"/>
    <cellStyle name="Separador de milhares 2 2 2 2 5 5 2 2" xfId="52446"/>
    <cellStyle name="Separador de milhares 2 2 2 2 5 5 3" xfId="14563"/>
    <cellStyle name="Separador de milhares 2 2 2 2 5 5 3 2" xfId="45858"/>
    <cellStyle name="Separador de milhares 2 2 2 2 5 5 4" xfId="35976"/>
    <cellStyle name="Separador de milhares 2 2 2 2 5 6" xfId="7975"/>
    <cellStyle name="Separador de milhares 2 2 2 2 5 6 2" xfId="24445"/>
    <cellStyle name="Separador de milhares 2 2 2 2 5 6 2 2" xfId="55740"/>
    <cellStyle name="Separador de milhares 2 2 2 2 5 6 3" xfId="39270"/>
    <cellStyle name="Separador de milhares 2 2 2 2 5 7" xfId="17857"/>
    <cellStyle name="Separador de milhares 2 2 2 2 5 7 2" xfId="49152"/>
    <cellStyle name="Separador de milhares 2 2 2 2 5 8" xfId="11269"/>
    <cellStyle name="Separador de milhares 2 2 2 2 5 8 2" xfId="42564"/>
    <cellStyle name="Separador de milhares 2 2 2 2 5 9" xfId="27740"/>
    <cellStyle name="Separador de milhares 2 2 2 2 5 9 2" xfId="32682"/>
    <cellStyle name="Separador de milhares 2 2 2 2 6" xfId="1354"/>
    <cellStyle name="Separador de milhares 2 2 2 2 6 2" xfId="1355"/>
    <cellStyle name="Separador de milhares 2 2 2 2 6 2 2" xfId="3039"/>
    <cellStyle name="Separador de milhares 2 2 2 2 6 2 2 2" xfId="6333"/>
    <cellStyle name="Separador de milhares 2 2 2 2 6 2 2 2 2" xfId="22803"/>
    <cellStyle name="Separador de milhares 2 2 2 2 6 2 2 2 2 2" xfId="54098"/>
    <cellStyle name="Separador de milhares 2 2 2 2 6 2 2 2 3" xfId="16215"/>
    <cellStyle name="Separador de milhares 2 2 2 2 6 2 2 2 3 2" xfId="47510"/>
    <cellStyle name="Separador de milhares 2 2 2 2 6 2 2 2 4" xfId="37628"/>
    <cellStyle name="Separador de milhares 2 2 2 2 6 2 2 3" xfId="9627"/>
    <cellStyle name="Separador de milhares 2 2 2 2 6 2 2 3 2" xfId="26097"/>
    <cellStyle name="Separador de milhares 2 2 2 2 6 2 2 3 2 2" xfId="57392"/>
    <cellStyle name="Separador de milhares 2 2 2 2 6 2 2 3 3" xfId="40922"/>
    <cellStyle name="Separador de milhares 2 2 2 2 6 2 2 4" xfId="19509"/>
    <cellStyle name="Separador de milhares 2 2 2 2 6 2 2 4 2" xfId="50804"/>
    <cellStyle name="Separador de milhares 2 2 2 2 6 2 2 5" xfId="12921"/>
    <cellStyle name="Separador de milhares 2 2 2 2 6 2 2 5 2" xfId="44216"/>
    <cellStyle name="Separador de milhares 2 2 2 2 6 2 2 6" xfId="34334"/>
    <cellStyle name="Separador de milhares 2 2 2 2 6 2 2 7" xfId="31039"/>
    <cellStyle name="Separador de milhares 2 2 2 2 6 2 3" xfId="4686"/>
    <cellStyle name="Separador de milhares 2 2 2 2 6 2 3 2" xfId="21156"/>
    <cellStyle name="Separador de milhares 2 2 2 2 6 2 3 2 2" xfId="52451"/>
    <cellStyle name="Separador de milhares 2 2 2 2 6 2 3 3" xfId="14568"/>
    <cellStyle name="Separador de milhares 2 2 2 2 6 2 3 3 2" xfId="45863"/>
    <cellStyle name="Separador de milhares 2 2 2 2 6 2 3 4" xfId="35981"/>
    <cellStyle name="Separador de milhares 2 2 2 2 6 2 4" xfId="7980"/>
    <cellStyle name="Separador de milhares 2 2 2 2 6 2 4 2" xfId="24450"/>
    <cellStyle name="Separador de milhares 2 2 2 2 6 2 4 2 2" xfId="55745"/>
    <cellStyle name="Separador de milhares 2 2 2 2 6 2 4 3" xfId="39275"/>
    <cellStyle name="Separador de milhares 2 2 2 2 6 2 5" xfId="17862"/>
    <cellStyle name="Separador de milhares 2 2 2 2 6 2 5 2" xfId="49157"/>
    <cellStyle name="Separador de milhares 2 2 2 2 6 2 6" xfId="11274"/>
    <cellStyle name="Separador de milhares 2 2 2 2 6 2 6 2" xfId="42569"/>
    <cellStyle name="Separador de milhares 2 2 2 2 6 2 7" xfId="27745"/>
    <cellStyle name="Separador de milhares 2 2 2 2 6 2 7 2" xfId="32687"/>
    <cellStyle name="Separador de milhares 2 2 2 2 6 2 8" xfId="29392"/>
    <cellStyle name="Separador de milhares 2 2 2 2 6 3" xfId="3038"/>
    <cellStyle name="Separador de milhares 2 2 2 2 6 3 2" xfId="6332"/>
    <cellStyle name="Separador de milhares 2 2 2 2 6 3 2 2" xfId="22802"/>
    <cellStyle name="Separador de milhares 2 2 2 2 6 3 2 2 2" xfId="54097"/>
    <cellStyle name="Separador de milhares 2 2 2 2 6 3 2 3" xfId="16214"/>
    <cellStyle name="Separador de milhares 2 2 2 2 6 3 2 3 2" xfId="47509"/>
    <cellStyle name="Separador de milhares 2 2 2 2 6 3 2 4" xfId="37627"/>
    <cellStyle name="Separador de milhares 2 2 2 2 6 3 3" xfId="9626"/>
    <cellStyle name="Separador de milhares 2 2 2 2 6 3 3 2" xfId="26096"/>
    <cellStyle name="Separador de milhares 2 2 2 2 6 3 3 2 2" xfId="57391"/>
    <cellStyle name="Separador de milhares 2 2 2 2 6 3 3 3" xfId="40921"/>
    <cellStyle name="Separador de milhares 2 2 2 2 6 3 4" xfId="19508"/>
    <cellStyle name="Separador de milhares 2 2 2 2 6 3 4 2" xfId="50803"/>
    <cellStyle name="Separador de milhares 2 2 2 2 6 3 5" xfId="12920"/>
    <cellStyle name="Separador de milhares 2 2 2 2 6 3 5 2" xfId="44215"/>
    <cellStyle name="Separador de milhares 2 2 2 2 6 3 6" xfId="34333"/>
    <cellStyle name="Separador de milhares 2 2 2 2 6 3 7" xfId="31038"/>
    <cellStyle name="Separador de milhares 2 2 2 2 6 4" xfId="4685"/>
    <cellStyle name="Separador de milhares 2 2 2 2 6 4 2" xfId="21155"/>
    <cellStyle name="Separador de milhares 2 2 2 2 6 4 2 2" xfId="52450"/>
    <cellStyle name="Separador de milhares 2 2 2 2 6 4 3" xfId="14567"/>
    <cellStyle name="Separador de milhares 2 2 2 2 6 4 3 2" xfId="45862"/>
    <cellStyle name="Separador de milhares 2 2 2 2 6 4 4" xfId="35980"/>
    <cellStyle name="Separador de milhares 2 2 2 2 6 5" xfId="7979"/>
    <cellStyle name="Separador de milhares 2 2 2 2 6 5 2" xfId="24449"/>
    <cellStyle name="Separador de milhares 2 2 2 2 6 5 2 2" xfId="55744"/>
    <cellStyle name="Separador de milhares 2 2 2 2 6 5 3" xfId="39274"/>
    <cellStyle name="Separador de milhares 2 2 2 2 6 6" xfId="17861"/>
    <cellStyle name="Separador de milhares 2 2 2 2 6 6 2" xfId="49156"/>
    <cellStyle name="Separador de milhares 2 2 2 2 6 7" xfId="11273"/>
    <cellStyle name="Separador de milhares 2 2 2 2 6 7 2" xfId="42568"/>
    <cellStyle name="Separador de milhares 2 2 2 2 6 8" xfId="27744"/>
    <cellStyle name="Separador de milhares 2 2 2 2 6 8 2" xfId="32686"/>
    <cellStyle name="Separador de milhares 2 2 2 2 6 9" xfId="29391"/>
    <cellStyle name="Separador de milhares 2 2 2 2 7" xfId="1356"/>
    <cellStyle name="Separador de milhares 2 2 2 2 7 2" xfId="3040"/>
    <cellStyle name="Separador de milhares 2 2 2 2 7 2 2" xfId="6334"/>
    <cellStyle name="Separador de milhares 2 2 2 2 7 2 2 2" xfId="22804"/>
    <cellStyle name="Separador de milhares 2 2 2 2 7 2 2 2 2" xfId="54099"/>
    <cellStyle name="Separador de milhares 2 2 2 2 7 2 2 3" xfId="16216"/>
    <cellStyle name="Separador de milhares 2 2 2 2 7 2 2 3 2" xfId="47511"/>
    <cellStyle name="Separador de milhares 2 2 2 2 7 2 2 4" xfId="37629"/>
    <cellStyle name="Separador de milhares 2 2 2 2 7 2 3" xfId="9628"/>
    <cellStyle name="Separador de milhares 2 2 2 2 7 2 3 2" xfId="26098"/>
    <cellStyle name="Separador de milhares 2 2 2 2 7 2 3 2 2" xfId="57393"/>
    <cellStyle name="Separador de milhares 2 2 2 2 7 2 3 3" xfId="40923"/>
    <cellStyle name="Separador de milhares 2 2 2 2 7 2 4" xfId="19510"/>
    <cellStyle name="Separador de milhares 2 2 2 2 7 2 4 2" xfId="50805"/>
    <cellStyle name="Separador de milhares 2 2 2 2 7 2 5" xfId="12922"/>
    <cellStyle name="Separador de milhares 2 2 2 2 7 2 5 2" xfId="44217"/>
    <cellStyle name="Separador de milhares 2 2 2 2 7 2 6" xfId="34335"/>
    <cellStyle name="Separador de milhares 2 2 2 2 7 2 7" xfId="31040"/>
    <cellStyle name="Separador de milhares 2 2 2 2 7 3" xfId="4687"/>
    <cellStyle name="Separador de milhares 2 2 2 2 7 3 2" xfId="21157"/>
    <cellStyle name="Separador de milhares 2 2 2 2 7 3 2 2" xfId="52452"/>
    <cellStyle name="Separador de milhares 2 2 2 2 7 3 3" xfId="14569"/>
    <cellStyle name="Separador de milhares 2 2 2 2 7 3 3 2" xfId="45864"/>
    <cellStyle name="Separador de milhares 2 2 2 2 7 3 4" xfId="35982"/>
    <cellStyle name="Separador de milhares 2 2 2 2 7 4" xfId="7981"/>
    <cellStyle name="Separador de milhares 2 2 2 2 7 4 2" xfId="24451"/>
    <cellStyle name="Separador de milhares 2 2 2 2 7 4 2 2" xfId="55746"/>
    <cellStyle name="Separador de milhares 2 2 2 2 7 4 3" xfId="39276"/>
    <cellStyle name="Separador de milhares 2 2 2 2 7 5" xfId="17863"/>
    <cellStyle name="Separador de milhares 2 2 2 2 7 5 2" xfId="49158"/>
    <cellStyle name="Separador de milhares 2 2 2 2 7 6" xfId="11275"/>
    <cellStyle name="Separador de milhares 2 2 2 2 7 6 2" xfId="42570"/>
    <cellStyle name="Separador de milhares 2 2 2 2 7 7" xfId="27746"/>
    <cellStyle name="Separador de milhares 2 2 2 2 7 7 2" xfId="32688"/>
    <cellStyle name="Separador de milhares 2 2 2 2 7 8" xfId="29393"/>
    <cellStyle name="Separador de milhares 2 2 2 2 8" xfId="1357"/>
    <cellStyle name="Separador de milhares 2 2 2 2 8 2" xfId="3041"/>
    <cellStyle name="Separador de milhares 2 2 2 2 8 2 2" xfId="6335"/>
    <cellStyle name="Separador de milhares 2 2 2 2 8 2 2 2" xfId="22805"/>
    <cellStyle name="Separador de milhares 2 2 2 2 8 2 2 2 2" xfId="54100"/>
    <cellStyle name="Separador de milhares 2 2 2 2 8 2 2 3" xfId="16217"/>
    <cellStyle name="Separador de milhares 2 2 2 2 8 2 2 3 2" xfId="47512"/>
    <cellStyle name="Separador de milhares 2 2 2 2 8 2 2 4" xfId="37630"/>
    <cellStyle name="Separador de milhares 2 2 2 2 8 2 3" xfId="9629"/>
    <cellStyle name="Separador de milhares 2 2 2 2 8 2 3 2" xfId="26099"/>
    <cellStyle name="Separador de milhares 2 2 2 2 8 2 3 2 2" xfId="57394"/>
    <cellStyle name="Separador de milhares 2 2 2 2 8 2 3 3" xfId="40924"/>
    <cellStyle name="Separador de milhares 2 2 2 2 8 2 4" xfId="19511"/>
    <cellStyle name="Separador de milhares 2 2 2 2 8 2 4 2" xfId="50806"/>
    <cellStyle name="Separador de milhares 2 2 2 2 8 2 5" xfId="12923"/>
    <cellStyle name="Separador de milhares 2 2 2 2 8 2 5 2" xfId="44218"/>
    <cellStyle name="Separador de milhares 2 2 2 2 8 2 6" xfId="34336"/>
    <cellStyle name="Separador de milhares 2 2 2 2 8 2 7" xfId="31041"/>
    <cellStyle name="Separador de milhares 2 2 2 2 8 3" xfId="4688"/>
    <cellStyle name="Separador de milhares 2 2 2 2 8 3 2" xfId="21158"/>
    <cellStyle name="Separador de milhares 2 2 2 2 8 3 2 2" xfId="52453"/>
    <cellStyle name="Separador de milhares 2 2 2 2 8 3 3" xfId="14570"/>
    <cellStyle name="Separador de milhares 2 2 2 2 8 3 3 2" xfId="45865"/>
    <cellStyle name="Separador de milhares 2 2 2 2 8 3 4" xfId="35983"/>
    <cellStyle name="Separador de milhares 2 2 2 2 8 4" xfId="7982"/>
    <cellStyle name="Separador de milhares 2 2 2 2 8 4 2" xfId="24452"/>
    <cellStyle name="Separador de milhares 2 2 2 2 8 4 2 2" xfId="55747"/>
    <cellStyle name="Separador de milhares 2 2 2 2 8 4 3" xfId="39277"/>
    <cellStyle name="Separador de milhares 2 2 2 2 8 5" xfId="17864"/>
    <cellStyle name="Separador de milhares 2 2 2 2 8 5 2" xfId="49159"/>
    <cellStyle name="Separador de milhares 2 2 2 2 8 6" xfId="11276"/>
    <cellStyle name="Separador de milhares 2 2 2 2 8 6 2" xfId="42571"/>
    <cellStyle name="Separador de milhares 2 2 2 2 8 7" xfId="27747"/>
    <cellStyle name="Separador de milhares 2 2 2 2 8 7 2" xfId="32689"/>
    <cellStyle name="Separador de milhares 2 2 2 2 8 8" xfId="29394"/>
    <cellStyle name="Separador de milhares 2 2 2 2 9" xfId="2998"/>
    <cellStyle name="Separador de milhares 2 2 2 2 9 2" xfId="6292"/>
    <cellStyle name="Separador de milhares 2 2 2 2 9 2 2" xfId="22762"/>
    <cellStyle name="Separador de milhares 2 2 2 2 9 2 2 2" xfId="54057"/>
    <cellStyle name="Separador de milhares 2 2 2 2 9 2 3" xfId="16174"/>
    <cellStyle name="Separador de milhares 2 2 2 2 9 2 3 2" xfId="47469"/>
    <cellStyle name="Separador de milhares 2 2 2 2 9 2 4" xfId="37587"/>
    <cellStyle name="Separador de milhares 2 2 2 2 9 3" xfId="9586"/>
    <cellStyle name="Separador de milhares 2 2 2 2 9 3 2" xfId="26056"/>
    <cellStyle name="Separador de milhares 2 2 2 2 9 3 2 2" xfId="57351"/>
    <cellStyle name="Separador de milhares 2 2 2 2 9 3 3" xfId="40881"/>
    <cellStyle name="Separador de milhares 2 2 2 2 9 4" xfId="19468"/>
    <cellStyle name="Separador de milhares 2 2 2 2 9 4 2" xfId="50763"/>
    <cellStyle name="Separador de milhares 2 2 2 2 9 5" xfId="12880"/>
    <cellStyle name="Separador de milhares 2 2 2 2 9 5 2" xfId="44175"/>
    <cellStyle name="Separador de milhares 2 2 2 2 9 6" xfId="34293"/>
    <cellStyle name="Separador de milhares 2 2 2 2 9 7" xfId="30998"/>
    <cellStyle name="Separador de milhares 2 2 2 3" xfId="1358"/>
    <cellStyle name="Separador de milhares 2 2 2 3 10" xfId="7983"/>
    <cellStyle name="Separador de milhares 2 2 2 3 10 2" xfId="24453"/>
    <cellStyle name="Separador de milhares 2 2 2 3 10 2 2" xfId="55748"/>
    <cellStyle name="Separador de milhares 2 2 2 3 10 3" xfId="39278"/>
    <cellStyle name="Separador de milhares 2 2 2 3 11" xfId="17865"/>
    <cellStyle name="Separador de milhares 2 2 2 3 11 2" xfId="49160"/>
    <cellStyle name="Separador de milhares 2 2 2 3 12" xfId="11277"/>
    <cellStyle name="Separador de milhares 2 2 2 3 12 2" xfId="42572"/>
    <cellStyle name="Separador de milhares 2 2 2 3 13" xfId="27748"/>
    <cellStyle name="Separador de milhares 2 2 2 3 13 2" xfId="32690"/>
    <cellStyle name="Separador de milhares 2 2 2 3 14" xfId="29395"/>
    <cellStyle name="Separador de milhares 2 2 2 3 2" xfId="1359"/>
    <cellStyle name="Separador de milhares 2 2 2 3 2 10" xfId="11278"/>
    <cellStyle name="Separador de milhares 2 2 2 3 2 10 2" xfId="42573"/>
    <cellStyle name="Separador de milhares 2 2 2 3 2 11" xfId="27749"/>
    <cellStyle name="Separador de milhares 2 2 2 3 2 11 2" xfId="32691"/>
    <cellStyle name="Separador de milhares 2 2 2 3 2 12" xfId="29396"/>
    <cellStyle name="Separador de milhares 2 2 2 3 2 2" xfId="1360"/>
    <cellStyle name="Separador de milhares 2 2 2 3 2 2 2" xfId="1361"/>
    <cellStyle name="Separador de milhares 2 2 2 3 2 2 2 2" xfId="3045"/>
    <cellStyle name="Separador de milhares 2 2 2 3 2 2 2 2 2" xfId="6339"/>
    <cellStyle name="Separador de milhares 2 2 2 3 2 2 2 2 2 2" xfId="22809"/>
    <cellStyle name="Separador de milhares 2 2 2 3 2 2 2 2 2 2 2" xfId="54104"/>
    <cellStyle name="Separador de milhares 2 2 2 3 2 2 2 2 2 3" xfId="16221"/>
    <cellStyle name="Separador de milhares 2 2 2 3 2 2 2 2 2 3 2" xfId="47516"/>
    <cellStyle name="Separador de milhares 2 2 2 3 2 2 2 2 2 4" xfId="37634"/>
    <cellStyle name="Separador de milhares 2 2 2 3 2 2 2 2 3" xfId="9633"/>
    <cellStyle name="Separador de milhares 2 2 2 3 2 2 2 2 3 2" xfId="26103"/>
    <cellStyle name="Separador de milhares 2 2 2 3 2 2 2 2 3 2 2" xfId="57398"/>
    <cellStyle name="Separador de milhares 2 2 2 3 2 2 2 2 3 3" xfId="40928"/>
    <cellStyle name="Separador de milhares 2 2 2 3 2 2 2 2 4" xfId="19515"/>
    <cellStyle name="Separador de milhares 2 2 2 3 2 2 2 2 4 2" xfId="50810"/>
    <cellStyle name="Separador de milhares 2 2 2 3 2 2 2 2 5" xfId="12927"/>
    <cellStyle name="Separador de milhares 2 2 2 3 2 2 2 2 5 2" xfId="44222"/>
    <cellStyle name="Separador de milhares 2 2 2 3 2 2 2 2 6" xfId="34340"/>
    <cellStyle name="Separador de milhares 2 2 2 3 2 2 2 2 7" xfId="31045"/>
    <cellStyle name="Separador de milhares 2 2 2 3 2 2 2 3" xfId="4692"/>
    <cellStyle name="Separador de milhares 2 2 2 3 2 2 2 3 2" xfId="21162"/>
    <cellStyle name="Separador de milhares 2 2 2 3 2 2 2 3 2 2" xfId="52457"/>
    <cellStyle name="Separador de milhares 2 2 2 3 2 2 2 3 3" xfId="14574"/>
    <cellStyle name="Separador de milhares 2 2 2 3 2 2 2 3 3 2" xfId="45869"/>
    <cellStyle name="Separador de milhares 2 2 2 3 2 2 2 3 4" xfId="35987"/>
    <cellStyle name="Separador de milhares 2 2 2 3 2 2 2 4" xfId="7986"/>
    <cellStyle name="Separador de milhares 2 2 2 3 2 2 2 4 2" xfId="24456"/>
    <cellStyle name="Separador de milhares 2 2 2 3 2 2 2 4 2 2" xfId="55751"/>
    <cellStyle name="Separador de milhares 2 2 2 3 2 2 2 4 3" xfId="39281"/>
    <cellStyle name="Separador de milhares 2 2 2 3 2 2 2 5" xfId="17868"/>
    <cellStyle name="Separador de milhares 2 2 2 3 2 2 2 5 2" xfId="49163"/>
    <cellStyle name="Separador de milhares 2 2 2 3 2 2 2 6" xfId="11280"/>
    <cellStyle name="Separador de milhares 2 2 2 3 2 2 2 6 2" xfId="42575"/>
    <cellStyle name="Separador de milhares 2 2 2 3 2 2 2 7" xfId="27751"/>
    <cellStyle name="Separador de milhares 2 2 2 3 2 2 2 7 2" xfId="32693"/>
    <cellStyle name="Separador de milhares 2 2 2 3 2 2 2 8" xfId="29398"/>
    <cellStyle name="Separador de milhares 2 2 2 3 2 2 3" xfId="3044"/>
    <cellStyle name="Separador de milhares 2 2 2 3 2 2 3 2" xfId="6338"/>
    <cellStyle name="Separador de milhares 2 2 2 3 2 2 3 2 2" xfId="22808"/>
    <cellStyle name="Separador de milhares 2 2 2 3 2 2 3 2 2 2" xfId="54103"/>
    <cellStyle name="Separador de milhares 2 2 2 3 2 2 3 2 3" xfId="16220"/>
    <cellStyle name="Separador de milhares 2 2 2 3 2 2 3 2 3 2" xfId="47515"/>
    <cellStyle name="Separador de milhares 2 2 2 3 2 2 3 2 4" xfId="37633"/>
    <cellStyle name="Separador de milhares 2 2 2 3 2 2 3 3" xfId="9632"/>
    <cellStyle name="Separador de milhares 2 2 2 3 2 2 3 3 2" xfId="26102"/>
    <cellStyle name="Separador de milhares 2 2 2 3 2 2 3 3 2 2" xfId="57397"/>
    <cellStyle name="Separador de milhares 2 2 2 3 2 2 3 3 3" xfId="40927"/>
    <cellStyle name="Separador de milhares 2 2 2 3 2 2 3 4" xfId="19514"/>
    <cellStyle name="Separador de milhares 2 2 2 3 2 2 3 4 2" xfId="50809"/>
    <cellStyle name="Separador de milhares 2 2 2 3 2 2 3 5" xfId="12926"/>
    <cellStyle name="Separador de milhares 2 2 2 3 2 2 3 5 2" xfId="44221"/>
    <cellStyle name="Separador de milhares 2 2 2 3 2 2 3 6" xfId="34339"/>
    <cellStyle name="Separador de milhares 2 2 2 3 2 2 3 7" xfId="31044"/>
    <cellStyle name="Separador de milhares 2 2 2 3 2 2 4" xfId="4691"/>
    <cellStyle name="Separador de milhares 2 2 2 3 2 2 4 2" xfId="21161"/>
    <cellStyle name="Separador de milhares 2 2 2 3 2 2 4 2 2" xfId="52456"/>
    <cellStyle name="Separador de milhares 2 2 2 3 2 2 4 3" xfId="14573"/>
    <cellStyle name="Separador de milhares 2 2 2 3 2 2 4 3 2" xfId="45868"/>
    <cellStyle name="Separador de milhares 2 2 2 3 2 2 4 4" xfId="35986"/>
    <cellStyle name="Separador de milhares 2 2 2 3 2 2 5" xfId="7985"/>
    <cellStyle name="Separador de milhares 2 2 2 3 2 2 5 2" xfId="24455"/>
    <cellStyle name="Separador de milhares 2 2 2 3 2 2 5 2 2" xfId="55750"/>
    <cellStyle name="Separador de milhares 2 2 2 3 2 2 5 3" xfId="39280"/>
    <cellStyle name="Separador de milhares 2 2 2 3 2 2 6" xfId="17867"/>
    <cellStyle name="Separador de milhares 2 2 2 3 2 2 6 2" xfId="49162"/>
    <cellStyle name="Separador de milhares 2 2 2 3 2 2 7" xfId="11279"/>
    <cellStyle name="Separador de milhares 2 2 2 3 2 2 7 2" xfId="42574"/>
    <cellStyle name="Separador de milhares 2 2 2 3 2 2 8" xfId="27750"/>
    <cellStyle name="Separador de milhares 2 2 2 3 2 2 8 2" xfId="32692"/>
    <cellStyle name="Separador de milhares 2 2 2 3 2 2 9" xfId="29397"/>
    <cellStyle name="Separador de milhares 2 2 2 3 2 3" xfId="1362"/>
    <cellStyle name="Separador de milhares 2 2 2 3 2 3 2" xfId="1363"/>
    <cellStyle name="Separador de milhares 2 2 2 3 2 3 2 2" xfId="3047"/>
    <cellStyle name="Separador de milhares 2 2 2 3 2 3 2 2 2" xfId="6341"/>
    <cellStyle name="Separador de milhares 2 2 2 3 2 3 2 2 2 2" xfId="22811"/>
    <cellStyle name="Separador de milhares 2 2 2 3 2 3 2 2 2 2 2" xfId="54106"/>
    <cellStyle name="Separador de milhares 2 2 2 3 2 3 2 2 2 3" xfId="16223"/>
    <cellStyle name="Separador de milhares 2 2 2 3 2 3 2 2 2 3 2" xfId="47518"/>
    <cellStyle name="Separador de milhares 2 2 2 3 2 3 2 2 2 4" xfId="37636"/>
    <cellStyle name="Separador de milhares 2 2 2 3 2 3 2 2 3" xfId="9635"/>
    <cellStyle name="Separador de milhares 2 2 2 3 2 3 2 2 3 2" xfId="26105"/>
    <cellStyle name="Separador de milhares 2 2 2 3 2 3 2 2 3 2 2" xfId="57400"/>
    <cellStyle name="Separador de milhares 2 2 2 3 2 3 2 2 3 3" xfId="40930"/>
    <cellStyle name="Separador de milhares 2 2 2 3 2 3 2 2 4" xfId="19517"/>
    <cellStyle name="Separador de milhares 2 2 2 3 2 3 2 2 4 2" xfId="50812"/>
    <cellStyle name="Separador de milhares 2 2 2 3 2 3 2 2 5" xfId="12929"/>
    <cellStyle name="Separador de milhares 2 2 2 3 2 3 2 2 5 2" xfId="44224"/>
    <cellStyle name="Separador de milhares 2 2 2 3 2 3 2 2 6" xfId="34342"/>
    <cellStyle name="Separador de milhares 2 2 2 3 2 3 2 2 7" xfId="31047"/>
    <cellStyle name="Separador de milhares 2 2 2 3 2 3 2 3" xfId="4694"/>
    <cellStyle name="Separador de milhares 2 2 2 3 2 3 2 3 2" xfId="21164"/>
    <cellStyle name="Separador de milhares 2 2 2 3 2 3 2 3 2 2" xfId="52459"/>
    <cellStyle name="Separador de milhares 2 2 2 3 2 3 2 3 3" xfId="14576"/>
    <cellStyle name="Separador de milhares 2 2 2 3 2 3 2 3 3 2" xfId="45871"/>
    <cellStyle name="Separador de milhares 2 2 2 3 2 3 2 3 4" xfId="35989"/>
    <cellStyle name="Separador de milhares 2 2 2 3 2 3 2 4" xfId="7988"/>
    <cellStyle name="Separador de milhares 2 2 2 3 2 3 2 4 2" xfId="24458"/>
    <cellStyle name="Separador de milhares 2 2 2 3 2 3 2 4 2 2" xfId="55753"/>
    <cellStyle name="Separador de milhares 2 2 2 3 2 3 2 4 3" xfId="39283"/>
    <cellStyle name="Separador de milhares 2 2 2 3 2 3 2 5" xfId="17870"/>
    <cellStyle name="Separador de milhares 2 2 2 3 2 3 2 5 2" xfId="49165"/>
    <cellStyle name="Separador de milhares 2 2 2 3 2 3 2 6" xfId="11282"/>
    <cellStyle name="Separador de milhares 2 2 2 3 2 3 2 6 2" xfId="42577"/>
    <cellStyle name="Separador de milhares 2 2 2 3 2 3 2 7" xfId="27753"/>
    <cellStyle name="Separador de milhares 2 2 2 3 2 3 2 7 2" xfId="32695"/>
    <cellStyle name="Separador de milhares 2 2 2 3 2 3 2 8" xfId="29400"/>
    <cellStyle name="Separador de milhares 2 2 2 3 2 3 3" xfId="3046"/>
    <cellStyle name="Separador de milhares 2 2 2 3 2 3 3 2" xfId="6340"/>
    <cellStyle name="Separador de milhares 2 2 2 3 2 3 3 2 2" xfId="22810"/>
    <cellStyle name="Separador de milhares 2 2 2 3 2 3 3 2 2 2" xfId="54105"/>
    <cellStyle name="Separador de milhares 2 2 2 3 2 3 3 2 3" xfId="16222"/>
    <cellStyle name="Separador de milhares 2 2 2 3 2 3 3 2 3 2" xfId="47517"/>
    <cellStyle name="Separador de milhares 2 2 2 3 2 3 3 2 4" xfId="37635"/>
    <cellStyle name="Separador de milhares 2 2 2 3 2 3 3 3" xfId="9634"/>
    <cellStyle name="Separador de milhares 2 2 2 3 2 3 3 3 2" xfId="26104"/>
    <cellStyle name="Separador de milhares 2 2 2 3 2 3 3 3 2 2" xfId="57399"/>
    <cellStyle name="Separador de milhares 2 2 2 3 2 3 3 3 3" xfId="40929"/>
    <cellStyle name="Separador de milhares 2 2 2 3 2 3 3 4" xfId="19516"/>
    <cellStyle name="Separador de milhares 2 2 2 3 2 3 3 4 2" xfId="50811"/>
    <cellStyle name="Separador de milhares 2 2 2 3 2 3 3 5" xfId="12928"/>
    <cellStyle name="Separador de milhares 2 2 2 3 2 3 3 5 2" xfId="44223"/>
    <cellStyle name="Separador de milhares 2 2 2 3 2 3 3 6" xfId="34341"/>
    <cellStyle name="Separador de milhares 2 2 2 3 2 3 3 7" xfId="31046"/>
    <cellStyle name="Separador de milhares 2 2 2 3 2 3 4" xfId="4693"/>
    <cellStyle name="Separador de milhares 2 2 2 3 2 3 4 2" xfId="21163"/>
    <cellStyle name="Separador de milhares 2 2 2 3 2 3 4 2 2" xfId="52458"/>
    <cellStyle name="Separador de milhares 2 2 2 3 2 3 4 3" xfId="14575"/>
    <cellStyle name="Separador de milhares 2 2 2 3 2 3 4 3 2" xfId="45870"/>
    <cellStyle name="Separador de milhares 2 2 2 3 2 3 4 4" xfId="35988"/>
    <cellStyle name="Separador de milhares 2 2 2 3 2 3 5" xfId="7987"/>
    <cellStyle name="Separador de milhares 2 2 2 3 2 3 5 2" xfId="24457"/>
    <cellStyle name="Separador de milhares 2 2 2 3 2 3 5 2 2" xfId="55752"/>
    <cellStyle name="Separador de milhares 2 2 2 3 2 3 5 3" xfId="39282"/>
    <cellStyle name="Separador de milhares 2 2 2 3 2 3 6" xfId="17869"/>
    <cellStyle name="Separador de milhares 2 2 2 3 2 3 6 2" xfId="49164"/>
    <cellStyle name="Separador de milhares 2 2 2 3 2 3 7" xfId="11281"/>
    <cellStyle name="Separador de milhares 2 2 2 3 2 3 7 2" xfId="42576"/>
    <cellStyle name="Separador de milhares 2 2 2 3 2 3 8" xfId="27752"/>
    <cellStyle name="Separador de milhares 2 2 2 3 2 3 8 2" xfId="32694"/>
    <cellStyle name="Separador de milhares 2 2 2 3 2 3 9" xfId="29399"/>
    <cellStyle name="Separador de milhares 2 2 2 3 2 4" xfId="1364"/>
    <cellStyle name="Separador de milhares 2 2 2 3 2 4 2" xfId="3048"/>
    <cellStyle name="Separador de milhares 2 2 2 3 2 4 2 2" xfId="6342"/>
    <cellStyle name="Separador de milhares 2 2 2 3 2 4 2 2 2" xfId="22812"/>
    <cellStyle name="Separador de milhares 2 2 2 3 2 4 2 2 2 2" xfId="54107"/>
    <cellStyle name="Separador de milhares 2 2 2 3 2 4 2 2 3" xfId="16224"/>
    <cellStyle name="Separador de milhares 2 2 2 3 2 4 2 2 3 2" xfId="47519"/>
    <cellStyle name="Separador de milhares 2 2 2 3 2 4 2 2 4" xfId="37637"/>
    <cellStyle name="Separador de milhares 2 2 2 3 2 4 2 3" xfId="9636"/>
    <cellStyle name="Separador de milhares 2 2 2 3 2 4 2 3 2" xfId="26106"/>
    <cellStyle name="Separador de milhares 2 2 2 3 2 4 2 3 2 2" xfId="57401"/>
    <cellStyle name="Separador de milhares 2 2 2 3 2 4 2 3 3" xfId="40931"/>
    <cellStyle name="Separador de milhares 2 2 2 3 2 4 2 4" xfId="19518"/>
    <cellStyle name="Separador de milhares 2 2 2 3 2 4 2 4 2" xfId="50813"/>
    <cellStyle name="Separador de milhares 2 2 2 3 2 4 2 5" xfId="12930"/>
    <cellStyle name="Separador de milhares 2 2 2 3 2 4 2 5 2" xfId="44225"/>
    <cellStyle name="Separador de milhares 2 2 2 3 2 4 2 6" xfId="34343"/>
    <cellStyle name="Separador de milhares 2 2 2 3 2 4 2 7" xfId="31048"/>
    <cellStyle name="Separador de milhares 2 2 2 3 2 4 3" xfId="4695"/>
    <cellStyle name="Separador de milhares 2 2 2 3 2 4 3 2" xfId="21165"/>
    <cellStyle name="Separador de milhares 2 2 2 3 2 4 3 2 2" xfId="52460"/>
    <cellStyle name="Separador de milhares 2 2 2 3 2 4 3 3" xfId="14577"/>
    <cellStyle name="Separador de milhares 2 2 2 3 2 4 3 3 2" xfId="45872"/>
    <cellStyle name="Separador de milhares 2 2 2 3 2 4 3 4" xfId="35990"/>
    <cellStyle name="Separador de milhares 2 2 2 3 2 4 4" xfId="7989"/>
    <cellStyle name="Separador de milhares 2 2 2 3 2 4 4 2" xfId="24459"/>
    <cellStyle name="Separador de milhares 2 2 2 3 2 4 4 2 2" xfId="55754"/>
    <cellStyle name="Separador de milhares 2 2 2 3 2 4 4 3" xfId="39284"/>
    <cellStyle name="Separador de milhares 2 2 2 3 2 4 5" xfId="17871"/>
    <cellStyle name="Separador de milhares 2 2 2 3 2 4 5 2" xfId="49166"/>
    <cellStyle name="Separador de milhares 2 2 2 3 2 4 6" xfId="11283"/>
    <cellStyle name="Separador de milhares 2 2 2 3 2 4 6 2" xfId="42578"/>
    <cellStyle name="Separador de milhares 2 2 2 3 2 4 7" xfId="27754"/>
    <cellStyle name="Separador de milhares 2 2 2 3 2 4 7 2" xfId="32696"/>
    <cellStyle name="Separador de milhares 2 2 2 3 2 4 8" xfId="29401"/>
    <cellStyle name="Separador de milhares 2 2 2 3 2 5" xfId="1365"/>
    <cellStyle name="Separador de milhares 2 2 2 3 2 5 2" xfId="3049"/>
    <cellStyle name="Separador de milhares 2 2 2 3 2 5 2 2" xfId="6343"/>
    <cellStyle name="Separador de milhares 2 2 2 3 2 5 2 2 2" xfId="22813"/>
    <cellStyle name="Separador de milhares 2 2 2 3 2 5 2 2 2 2" xfId="54108"/>
    <cellStyle name="Separador de milhares 2 2 2 3 2 5 2 2 3" xfId="16225"/>
    <cellStyle name="Separador de milhares 2 2 2 3 2 5 2 2 3 2" xfId="47520"/>
    <cellStyle name="Separador de milhares 2 2 2 3 2 5 2 2 4" xfId="37638"/>
    <cellStyle name="Separador de milhares 2 2 2 3 2 5 2 3" xfId="9637"/>
    <cellStyle name="Separador de milhares 2 2 2 3 2 5 2 3 2" xfId="26107"/>
    <cellStyle name="Separador de milhares 2 2 2 3 2 5 2 3 2 2" xfId="57402"/>
    <cellStyle name="Separador de milhares 2 2 2 3 2 5 2 3 3" xfId="40932"/>
    <cellStyle name="Separador de milhares 2 2 2 3 2 5 2 4" xfId="19519"/>
    <cellStyle name="Separador de milhares 2 2 2 3 2 5 2 4 2" xfId="50814"/>
    <cellStyle name="Separador de milhares 2 2 2 3 2 5 2 5" xfId="12931"/>
    <cellStyle name="Separador de milhares 2 2 2 3 2 5 2 5 2" xfId="44226"/>
    <cellStyle name="Separador de milhares 2 2 2 3 2 5 2 6" xfId="34344"/>
    <cellStyle name="Separador de milhares 2 2 2 3 2 5 2 7" xfId="31049"/>
    <cellStyle name="Separador de milhares 2 2 2 3 2 5 3" xfId="4696"/>
    <cellStyle name="Separador de milhares 2 2 2 3 2 5 3 2" xfId="21166"/>
    <cellStyle name="Separador de milhares 2 2 2 3 2 5 3 2 2" xfId="52461"/>
    <cellStyle name="Separador de milhares 2 2 2 3 2 5 3 3" xfId="14578"/>
    <cellStyle name="Separador de milhares 2 2 2 3 2 5 3 3 2" xfId="45873"/>
    <cellStyle name="Separador de milhares 2 2 2 3 2 5 3 4" xfId="35991"/>
    <cellStyle name="Separador de milhares 2 2 2 3 2 5 4" xfId="7990"/>
    <cellStyle name="Separador de milhares 2 2 2 3 2 5 4 2" xfId="24460"/>
    <cellStyle name="Separador de milhares 2 2 2 3 2 5 4 2 2" xfId="55755"/>
    <cellStyle name="Separador de milhares 2 2 2 3 2 5 4 3" xfId="39285"/>
    <cellStyle name="Separador de milhares 2 2 2 3 2 5 5" xfId="17872"/>
    <cellStyle name="Separador de milhares 2 2 2 3 2 5 5 2" xfId="49167"/>
    <cellStyle name="Separador de milhares 2 2 2 3 2 5 6" xfId="11284"/>
    <cellStyle name="Separador de milhares 2 2 2 3 2 5 6 2" xfId="42579"/>
    <cellStyle name="Separador de milhares 2 2 2 3 2 5 7" xfId="27755"/>
    <cellStyle name="Separador de milhares 2 2 2 3 2 5 7 2" xfId="32697"/>
    <cellStyle name="Separador de milhares 2 2 2 3 2 5 8" xfId="29402"/>
    <cellStyle name="Separador de milhares 2 2 2 3 2 6" xfId="3043"/>
    <cellStyle name="Separador de milhares 2 2 2 3 2 6 2" xfId="6337"/>
    <cellStyle name="Separador de milhares 2 2 2 3 2 6 2 2" xfId="22807"/>
    <cellStyle name="Separador de milhares 2 2 2 3 2 6 2 2 2" xfId="54102"/>
    <cellStyle name="Separador de milhares 2 2 2 3 2 6 2 3" xfId="16219"/>
    <cellStyle name="Separador de milhares 2 2 2 3 2 6 2 3 2" xfId="47514"/>
    <cellStyle name="Separador de milhares 2 2 2 3 2 6 2 4" xfId="37632"/>
    <cellStyle name="Separador de milhares 2 2 2 3 2 6 3" xfId="9631"/>
    <cellStyle name="Separador de milhares 2 2 2 3 2 6 3 2" xfId="26101"/>
    <cellStyle name="Separador de milhares 2 2 2 3 2 6 3 2 2" xfId="57396"/>
    <cellStyle name="Separador de milhares 2 2 2 3 2 6 3 3" xfId="40926"/>
    <cellStyle name="Separador de milhares 2 2 2 3 2 6 4" xfId="19513"/>
    <cellStyle name="Separador de milhares 2 2 2 3 2 6 4 2" xfId="50808"/>
    <cellStyle name="Separador de milhares 2 2 2 3 2 6 5" xfId="12925"/>
    <cellStyle name="Separador de milhares 2 2 2 3 2 6 5 2" xfId="44220"/>
    <cellStyle name="Separador de milhares 2 2 2 3 2 6 6" xfId="34338"/>
    <cellStyle name="Separador de milhares 2 2 2 3 2 6 7" xfId="31043"/>
    <cellStyle name="Separador de milhares 2 2 2 3 2 7" xfId="4690"/>
    <cellStyle name="Separador de milhares 2 2 2 3 2 7 2" xfId="21160"/>
    <cellStyle name="Separador de milhares 2 2 2 3 2 7 2 2" xfId="52455"/>
    <cellStyle name="Separador de milhares 2 2 2 3 2 7 3" xfId="14572"/>
    <cellStyle name="Separador de milhares 2 2 2 3 2 7 3 2" xfId="45867"/>
    <cellStyle name="Separador de milhares 2 2 2 3 2 7 4" xfId="35985"/>
    <cellStyle name="Separador de milhares 2 2 2 3 2 8" xfId="7984"/>
    <cellStyle name="Separador de milhares 2 2 2 3 2 8 2" xfId="24454"/>
    <cellStyle name="Separador de milhares 2 2 2 3 2 8 2 2" xfId="55749"/>
    <cellStyle name="Separador de milhares 2 2 2 3 2 8 3" xfId="39279"/>
    <cellStyle name="Separador de milhares 2 2 2 3 2 9" xfId="17866"/>
    <cellStyle name="Separador de milhares 2 2 2 3 2 9 2" xfId="49161"/>
    <cellStyle name="Separador de milhares 2 2 2 3 3" xfId="1366"/>
    <cellStyle name="Separador de milhares 2 2 2 3 3 10" xfId="11285"/>
    <cellStyle name="Separador de milhares 2 2 2 3 3 10 2" xfId="42580"/>
    <cellStyle name="Separador de milhares 2 2 2 3 3 11" xfId="27756"/>
    <cellStyle name="Separador de milhares 2 2 2 3 3 11 2" xfId="32698"/>
    <cellStyle name="Separador de milhares 2 2 2 3 3 12" xfId="29403"/>
    <cellStyle name="Separador de milhares 2 2 2 3 3 2" xfId="1367"/>
    <cellStyle name="Separador de milhares 2 2 2 3 3 2 2" xfId="1368"/>
    <cellStyle name="Separador de milhares 2 2 2 3 3 2 2 2" xfId="3052"/>
    <cellStyle name="Separador de milhares 2 2 2 3 3 2 2 2 2" xfId="6346"/>
    <cellStyle name="Separador de milhares 2 2 2 3 3 2 2 2 2 2" xfId="22816"/>
    <cellStyle name="Separador de milhares 2 2 2 3 3 2 2 2 2 2 2" xfId="54111"/>
    <cellStyle name="Separador de milhares 2 2 2 3 3 2 2 2 2 3" xfId="16228"/>
    <cellStyle name="Separador de milhares 2 2 2 3 3 2 2 2 2 3 2" xfId="47523"/>
    <cellStyle name="Separador de milhares 2 2 2 3 3 2 2 2 2 4" xfId="37641"/>
    <cellStyle name="Separador de milhares 2 2 2 3 3 2 2 2 3" xfId="9640"/>
    <cellStyle name="Separador de milhares 2 2 2 3 3 2 2 2 3 2" xfId="26110"/>
    <cellStyle name="Separador de milhares 2 2 2 3 3 2 2 2 3 2 2" xfId="57405"/>
    <cellStyle name="Separador de milhares 2 2 2 3 3 2 2 2 3 3" xfId="40935"/>
    <cellStyle name="Separador de milhares 2 2 2 3 3 2 2 2 4" xfId="19522"/>
    <cellStyle name="Separador de milhares 2 2 2 3 3 2 2 2 4 2" xfId="50817"/>
    <cellStyle name="Separador de milhares 2 2 2 3 3 2 2 2 5" xfId="12934"/>
    <cellStyle name="Separador de milhares 2 2 2 3 3 2 2 2 5 2" xfId="44229"/>
    <cellStyle name="Separador de milhares 2 2 2 3 3 2 2 2 6" xfId="34347"/>
    <cellStyle name="Separador de milhares 2 2 2 3 3 2 2 2 7" xfId="31052"/>
    <cellStyle name="Separador de milhares 2 2 2 3 3 2 2 3" xfId="4699"/>
    <cellStyle name="Separador de milhares 2 2 2 3 3 2 2 3 2" xfId="21169"/>
    <cellStyle name="Separador de milhares 2 2 2 3 3 2 2 3 2 2" xfId="52464"/>
    <cellStyle name="Separador de milhares 2 2 2 3 3 2 2 3 3" xfId="14581"/>
    <cellStyle name="Separador de milhares 2 2 2 3 3 2 2 3 3 2" xfId="45876"/>
    <cellStyle name="Separador de milhares 2 2 2 3 3 2 2 3 4" xfId="35994"/>
    <cellStyle name="Separador de milhares 2 2 2 3 3 2 2 4" xfId="7993"/>
    <cellStyle name="Separador de milhares 2 2 2 3 3 2 2 4 2" xfId="24463"/>
    <cellStyle name="Separador de milhares 2 2 2 3 3 2 2 4 2 2" xfId="55758"/>
    <cellStyle name="Separador de milhares 2 2 2 3 3 2 2 4 3" xfId="39288"/>
    <cellStyle name="Separador de milhares 2 2 2 3 3 2 2 5" xfId="17875"/>
    <cellStyle name="Separador de milhares 2 2 2 3 3 2 2 5 2" xfId="49170"/>
    <cellStyle name="Separador de milhares 2 2 2 3 3 2 2 6" xfId="11287"/>
    <cellStyle name="Separador de milhares 2 2 2 3 3 2 2 6 2" xfId="42582"/>
    <cellStyle name="Separador de milhares 2 2 2 3 3 2 2 7" xfId="27758"/>
    <cellStyle name="Separador de milhares 2 2 2 3 3 2 2 7 2" xfId="32700"/>
    <cellStyle name="Separador de milhares 2 2 2 3 3 2 2 8" xfId="29405"/>
    <cellStyle name="Separador de milhares 2 2 2 3 3 2 3" xfId="3051"/>
    <cellStyle name="Separador de milhares 2 2 2 3 3 2 3 2" xfId="6345"/>
    <cellStyle name="Separador de milhares 2 2 2 3 3 2 3 2 2" xfId="22815"/>
    <cellStyle name="Separador de milhares 2 2 2 3 3 2 3 2 2 2" xfId="54110"/>
    <cellStyle name="Separador de milhares 2 2 2 3 3 2 3 2 3" xfId="16227"/>
    <cellStyle name="Separador de milhares 2 2 2 3 3 2 3 2 3 2" xfId="47522"/>
    <cellStyle name="Separador de milhares 2 2 2 3 3 2 3 2 4" xfId="37640"/>
    <cellStyle name="Separador de milhares 2 2 2 3 3 2 3 3" xfId="9639"/>
    <cellStyle name="Separador de milhares 2 2 2 3 3 2 3 3 2" xfId="26109"/>
    <cellStyle name="Separador de milhares 2 2 2 3 3 2 3 3 2 2" xfId="57404"/>
    <cellStyle name="Separador de milhares 2 2 2 3 3 2 3 3 3" xfId="40934"/>
    <cellStyle name="Separador de milhares 2 2 2 3 3 2 3 4" xfId="19521"/>
    <cellStyle name="Separador de milhares 2 2 2 3 3 2 3 4 2" xfId="50816"/>
    <cellStyle name="Separador de milhares 2 2 2 3 3 2 3 5" xfId="12933"/>
    <cellStyle name="Separador de milhares 2 2 2 3 3 2 3 5 2" xfId="44228"/>
    <cellStyle name="Separador de milhares 2 2 2 3 3 2 3 6" xfId="34346"/>
    <cellStyle name="Separador de milhares 2 2 2 3 3 2 3 7" xfId="31051"/>
    <cellStyle name="Separador de milhares 2 2 2 3 3 2 4" xfId="4698"/>
    <cellStyle name="Separador de milhares 2 2 2 3 3 2 4 2" xfId="21168"/>
    <cellStyle name="Separador de milhares 2 2 2 3 3 2 4 2 2" xfId="52463"/>
    <cellStyle name="Separador de milhares 2 2 2 3 3 2 4 3" xfId="14580"/>
    <cellStyle name="Separador de milhares 2 2 2 3 3 2 4 3 2" xfId="45875"/>
    <cellStyle name="Separador de milhares 2 2 2 3 3 2 4 4" xfId="35993"/>
    <cellStyle name="Separador de milhares 2 2 2 3 3 2 5" xfId="7992"/>
    <cellStyle name="Separador de milhares 2 2 2 3 3 2 5 2" xfId="24462"/>
    <cellStyle name="Separador de milhares 2 2 2 3 3 2 5 2 2" xfId="55757"/>
    <cellStyle name="Separador de milhares 2 2 2 3 3 2 5 3" xfId="39287"/>
    <cellStyle name="Separador de milhares 2 2 2 3 3 2 6" xfId="17874"/>
    <cellStyle name="Separador de milhares 2 2 2 3 3 2 6 2" xfId="49169"/>
    <cellStyle name="Separador de milhares 2 2 2 3 3 2 7" xfId="11286"/>
    <cellStyle name="Separador de milhares 2 2 2 3 3 2 7 2" xfId="42581"/>
    <cellStyle name="Separador de milhares 2 2 2 3 3 2 8" xfId="27757"/>
    <cellStyle name="Separador de milhares 2 2 2 3 3 2 8 2" xfId="32699"/>
    <cellStyle name="Separador de milhares 2 2 2 3 3 2 9" xfId="29404"/>
    <cellStyle name="Separador de milhares 2 2 2 3 3 3" xfId="1369"/>
    <cellStyle name="Separador de milhares 2 2 2 3 3 3 2" xfId="1370"/>
    <cellStyle name="Separador de milhares 2 2 2 3 3 3 2 2" xfId="3054"/>
    <cellStyle name="Separador de milhares 2 2 2 3 3 3 2 2 2" xfId="6348"/>
    <cellStyle name="Separador de milhares 2 2 2 3 3 3 2 2 2 2" xfId="22818"/>
    <cellStyle name="Separador de milhares 2 2 2 3 3 3 2 2 2 2 2" xfId="54113"/>
    <cellStyle name="Separador de milhares 2 2 2 3 3 3 2 2 2 3" xfId="16230"/>
    <cellStyle name="Separador de milhares 2 2 2 3 3 3 2 2 2 3 2" xfId="47525"/>
    <cellStyle name="Separador de milhares 2 2 2 3 3 3 2 2 2 4" xfId="37643"/>
    <cellStyle name="Separador de milhares 2 2 2 3 3 3 2 2 3" xfId="9642"/>
    <cellStyle name="Separador de milhares 2 2 2 3 3 3 2 2 3 2" xfId="26112"/>
    <cellStyle name="Separador de milhares 2 2 2 3 3 3 2 2 3 2 2" xfId="57407"/>
    <cellStyle name="Separador de milhares 2 2 2 3 3 3 2 2 3 3" xfId="40937"/>
    <cellStyle name="Separador de milhares 2 2 2 3 3 3 2 2 4" xfId="19524"/>
    <cellStyle name="Separador de milhares 2 2 2 3 3 3 2 2 4 2" xfId="50819"/>
    <cellStyle name="Separador de milhares 2 2 2 3 3 3 2 2 5" xfId="12936"/>
    <cellStyle name="Separador de milhares 2 2 2 3 3 3 2 2 5 2" xfId="44231"/>
    <cellStyle name="Separador de milhares 2 2 2 3 3 3 2 2 6" xfId="34349"/>
    <cellStyle name="Separador de milhares 2 2 2 3 3 3 2 2 7" xfId="31054"/>
    <cellStyle name="Separador de milhares 2 2 2 3 3 3 2 3" xfId="4701"/>
    <cellStyle name="Separador de milhares 2 2 2 3 3 3 2 3 2" xfId="21171"/>
    <cellStyle name="Separador de milhares 2 2 2 3 3 3 2 3 2 2" xfId="52466"/>
    <cellStyle name="Separador de milhares 2 2 2 3 3 3 2 3 3" xfId="14583"/>
    <cellStyle name="Separador de milhares 2 2 2 3 3 3 2 3 3 2" xfId="45878"/>
    <cellStyle name="Separador de milhares 2 2 2 3 3 3 2 3 4" xfId="35996"/>
    <cellStyle name="Separador de milhares 2 2 2 3 3 3 2 4" xfId="7995"/>
    <cellStyle name="Separador de milhares 2 2 2 3 3 3 2 4 2" xfId="24465"/>
    <cellStyle name="Separador de milhares 2 2 2 3 3 3 2 4 2 2" xfId="55760"/>
    <cellStyle name="Separador de milhares 2 2 2 3 3 3 2 4 3" xfId="39290"/>
    <cellStyle name="Separador de milhares 2 2 2 3 3 3 2 5" xfId="17877"/>
    <cellStyle name="Separador de milhares 2 2 2 3 3 3 2 5 2" xfId="49172"/>
    <cellStyle name="Separador de milhares 2 2 2 3 3 3 2 6" xfId="11289"/>
    <cellStyle name="Separador de milhares 2 2 2 3 3 3 2 6 2" xfId="42584"/>
    <cellStyle name="Separador de milhares 2 2 2 3 3 3 2 7" xfId="27760"/>
    <cellStyle name="Separador de milhares 2 2 2 3 3 3 2 7 2" xfId="32702"/>
    <cellStyle name="Separador de milhares 2 2 2 3 3 3 2 8" xfId="29407"/>
    <cellStyle name="Separador de milhares 2 2 2 3 3 3 3" xfId="3053"/>
    <cellStyle name="Separador de milhares 2 2 2 3 3 3 3 2" xfId="6347"/>
    <cellStyle name="Separador de milhares 2 2 2 3 3 3 3 2 2" xfId="22817"/>
    <cellStyle name="Separador de milhares 2 2 2 3 3 3 3 2 2 2" xfId="54112"/>
    <cellStyle name="Separador de milhares 2 2 2 3 3 3 3 2 3" xfId="16229"/>
    <cellStyle name="Separador de milhares 2 2 2 3 3 3 3 2 3 2" xfId="47524"/>
    <cellStyle name="Separador de milhares 2 2 2 3 3 3 3 2 4" xfId="37642"/>
    <cellStyle name="Separador de milhares 2 2 2 3 3 3 3 3" xfId="9641"/>
    <cellStyle name="Separador de milhares 2 2 2 3 3 3 3 3 2" xfId="26111"/>
    <cellStyle name="Separador de milhares 2 2 2 3 3 3 3 3 2 2" xfId="57406"/>
    <cellStyle name="Separador de milhares 2 2 2 3 3 3 3 3 3" xfId="40936"/>
    <cellStyle name="Separador de milhares 2 2 2 3 3 3 3 4" xfId="19523"/>
    <cellStyle name="Separador de milhares 2 2 2 3 3 3 3 4 2" xfId="50818"/>
    <cellStyle name="Separador de milhares 2 2 2 3 3 3 3 5" xfId="12935"/>
    <cellStyle name="Separador de milhares 2 2 2 3 3 3 3 5 2" xfId="44230"/>
    <cellStyle name="Separador de milhares 2 2 2 3 3 3 3 6" xfId="34348"/>
    <cellStyle name="Separador de milhares 2 2 2 3 3 3 3 7" xfId="31053"/>
    <cellStyle name="Separador de milhares 2 2 2 3 3 3 4" xfId="4700"/>
    <cellStyle name="Separador de milhares 2 2 2 3 3 3 4 2" xfId="21170"/>
    <cellStyle name="Separador de milhares 2 2 2 3 3 3 4 2 2" xfId="52465"/>
    <cellStyle name="Separador de milhares 2 2 2 3 3 3 4 3" xfId="14582"/>
    <cellStyle name="Separador de milhares 2 2 2 3 3 3 4 3 2" xfId="45877"/>
    <cellStyle name="Separador de milhares 2 2 2 3 3 3 4 4" xfId="35995"/>
    <cellStyle name="Separador de milhares 2 2 2 3 3 3 5" xfId="7994"/>
    <cellStyle name="Separador de milhares 2 2 2 3 3 3 5 2" xfId="24464"/>
    <cellStyle name="Separador de milhares 2 2 2 3 3 3 5 2 2" xfId="55759"/>
    <cellStyle name="Separador de milhares 2 2 2 3 3 3 5 3" xfId="39289"/>
    <cellStyle name="Separador de milhares 2 2 2 3 3 3 6" xfId="17876"/>
    <cellStyle name="Separador de milhares 2 2 2 3 3 3 6 2" xfId="49171"/>
    <cellStyle name="Separador de milhares 2 2 2 3 3 3 7" xfId="11288"/>
    <cellStyle name="Separador de milhares 2 2 2 3 3 3 7 2" xfId="42583"/>
    <cellStyle name="Separador de milhares 2 2 2 3 3 3 8" xfId="27759"/>
    <cellStyle name="Separador de milhares 2 2 2 3 3 3 8 2" xfId="32701"/>
    <cellStyle name="Separador de milhares 2 2 2 3 3 3 9" xfId="29406"/>
    <cellStyle name="Separador de milhares 2 2 2 3 3 4" xfId="1371"/>
    <cellStyle name="Separador de milhares 2 2 2 3 3 4 2" xfId="3055"/>
    <cellStyle name="Separador de milhares 2 2 2 3 3 4 2 2" xfId="6349"/>
    <cellStyle name="Separador de milhares 2 2 2 3 3 4 2 2 2" xfId="22819"/>
    <cellStyle name="Separador de milhares 2 2 2 3 3 4 2 2 2 2" xfId="54114"/>
    <cellStyle name="Separador de milhares 2 2 2 3 3 4 2 2 3" xfId="16231"/>
    <cellStyle name="Separador de milhares 2 2 2 3 3 4 2 2 3 2" xfId="47526"/>
    <cellStyle name="Separador de milhares 2 2 2 3 3 4 2 2 4" xfId="37644"/>
    <cellStyle name="Separador de milhares 2 2 2 3 3 4 2 3" xfId="9643"/>
    <cellStyle name="Separador de milhares 2 2 2 3 3 4 2 3 2" xfId="26113"/>
    <cellStyle name="Separador de milhares 2 2 2 3 3 4 2 3 2 2" xfId="57408"/>
    <cellStyle name="Separador de milhares 2 2 2 3 3 4 2 3 3" xfId="40938"/>
    <cellStyle name="Separador de milhares 2 2 2 3 3 4 2 4" xfId="19525"/>
    <cellStyle name="Separador de milhares 2 2 2 3 3 4 2 4 2" xfId="50820"/>
    <cellStyle name="Separador de milhares 2 2 2 3 3 4 2 5" xfId="12937"/>
    <cellStyle name="Separador de milhares 2 2 2 3 3 4 2 5 2" xfId="44232"/>
    <cellStyle name="Separador de milhares 2 2 2 3 3 4 2 6" xfId="34350"/>
    <cellStyle name="Separador de milhares 2 2 2 3 3 4 2 7" xfId="31055"/>
    <cellStyle name="Separador de milhares 2 2 2 3 3 4 3" xfId="4702"/>
    <cellStyle name="Separador de milhares 2 2 2 3 3 4 3 2" xfId="21172"/>
    <cellStyle name="Separador de milhares 2 2 2 3 3 4 3 2 2" xfId="52467"/>
    <cellStyle name="Separador de milhares 2 2 2 3 3 4 3 3" xfId="14584"/>
    <cellStyle name="Separador de milhares 2 2 2 3 3 4 3 3 2" xfId="45879"/>
    <cellStyle name="Separador de milhares 2 2 2 3 3 4 3 4" xfId="35997"/>
    <cellStyle name="Separador de milhares 2 2 2 3 3 4 4" xfId="7996"/>
    <cellStyle name="Separador de milhares 2 2 2 3 3 4 4 2" xfId="24466"/>
    <cellStyle name="Separador de milhares 2 2 2 3 3 4 4 2 2" xfId="55761"/>
    <cellStyle name="Separador de milhares 2 2 2 3 3 4 4 3" xfId="39291"/>
    <cellStyle name="Separador de milhares 2 2 2 3 3 4 5" xfId="17878"/>
    <cellStyle name="Separador de milhares 2 2 2 3 3 4 5 2" xfId="49173"/>
    <cellStyle name="Separador de milhares 2 2 2 3 3 4 6" xfId="11290"/>
    <cellStyle name="Separador de milhares 2 2 2 3 3 4 6 2" xfId="42585"/>
    <cellStyle name="Separador de milhares 2 2 2 3 3 4 7" xfId="27761"/>
    <cellStyle name="Separador de milhares 2 2 2 3 3 4 7 2" xfId="32703"/>
    <cellStyle name="Separador de milhares 2 2 2 3 3 4 8" xfId="29408"/>
    <cellStyle name="Separador de milhares 2 2 2 3 3 5" xfId="1372"/>
    <cellStyle name="Separador de milhares 2 2 2 3 3 5 2" xfId="3056"/>
    <cellStyle name="Separador de milhares 2 2 2 3 3 5 2 2" xfId="6350"/>
    <cellStyle name="Separador de milhares 2 2 2 3 3 5 2 2 2" xfId="22820"/>
    <cellStyle name="Separador de milhares 2 2 2 3 3 5 2 2 2 2" xfId="54115"/>
    <cellStyle name="Separador de milhares 2 2 2 3 3 5 2 2 3" xfId="16232"/>
    <cellStyle name="Separador de milhares 2 2 2 3 3 5 2 2 3 2" xfId="47527"/>
    <cellStyle name="Separador de milhares 2 2 2 3 3 5 2 2 4" xfId="37645"/>
    <cellStyle name="Separador de milhares 2 2 2 3 3 5 2 3" xfId="9644"/>
    <cellStyle name="Separador de milhares 2 2 2 3 3 5 2 3 2" xfId="26114"/>
    <cellStyle name="Separador de milhares 2 2 2 3 3 5 2 3 2 2" xfId="57409"/>
    <cellStyle name="Separador de milhares 2 2 2 3 3 5 2 3 3" xfId="40939"/>
    <cellStyle name="Separador de milhares 2 2 2 3 3 5 2 4" xfId="19526"/>
    <cellStyle name="Separador de milhares 2 2 2 3 3 5 2 4 2" xfId="50821"/>
    <cellStyle name="Separador de milhares 2 2 2 3 3 5 2 5" xfId="12938"/>
    <cellStyle name="Separador de milhares 2 2 2 3 3 5 2 5 2" xfId="44233"/>
    <cellStyle name="Separador de milhares 2 2 2 3 3 5 2 6" xfId="34351"/>
    <cellStyle name="Separador de milhares 2 2 2 3 3 5 2 7" xfId="31056"/>
    <cellStyle name="Separador de milhares 2 2 2 3 3 5 3" xfId="4703"/>
    <cellStyle name="Separador de milhares 2 2 2 3 3 5 3 2" xfId="21173"/>
    <cellStyle name="Separador de milhares 2 2 2 3 3 5 3 2 2" xfId="52468"/>
    <cellStyle name="Separador de milhares 2 2 2 3 3 5 3 3" xfId="14585"/>
    <cellStyle name="Separador de milhares 2 2 2 3 3 5 3 3 2" xfId="45880"/>
    <cellStyle name="Separador de milhares 2 2 2 3 3 5 3 4" xfId="35998"/>
    <cellStyle name="Separador de milhares 2 2 2 3 3 5 4" xfId="7997"/>
    <cellStyle name="Separador de milhares 2 2 2 3 3 5 4 2" xfId="24467"/>
    <cellStyle name="Separador de milhares 2 2 2 3 3 5 4 2 2" xfId="55762"/>
    <cellStyle name="Separador de milhares 2 2 2 3 3 5 4 3" xfId="39292"/>
    <cellStyle name="Separador de milhares 2 2 2 3 3 5 5" xfId="17879"/>
    <cellStyle name="Separador de milhares 2 2 2 3 3 5 5 2" xfId="49174"/>
    <cellStyle name="Separador de milhares 2 2 2 3 3 5 6" xfId="11291"/>
    <cellStyle name="Separador de milhares 2 2 2 3 3 5 6 2" xfId="42586"/>
    <cellStyle name="Separador de milhares 2 2 2 3 3 5 7" xfId="27762"/>
    <cellStyle name="Separador de milhares 2 2 2 3 3 5 7 2" xfId="32704"/>
    <cellStyle name="Separador de milhares 2 2 2 3 3 5 8" xfId="29409"/>
    <cellStyle name="Separador de milhares 2 2 2 3 3 6" xfId="3050"/>
    <cellStyle name="Separador de milhares 2 2 2 3 3 6 2" xfId="6344"/>
    <cellStyle name="Separador de milhares 2 2 2 3 3 6 2 2" xfId="22814"/>
    <cellStyle name="Separador de milhares 2 2 2 3 3 6 2 2 2" xfId="54109"/>
    <cellStyle name="Separador de milhares 2 2 2 3 3 6 2 3" xfId="16226"/>
    <cellStyle name="Separador de milhares 2 2 2 3 3 6 2 3 2" xfId="47521"/>
    <cellStyle name="Separador de milhares 2 2 2 3 3 6 2 4" xfId="37639"/>
    <cellStyle name="Separador de milhares 2 2 2 3 3 6 3" xfId="9638"/>
    <cellStyle name="Separador de milhares 2 2 2 3 3 6 3 2" xfId="26108"/>
    <cellStyle name="Separador de milhares 2 2 2 3 3 6 3 2 2" xfId="57403"/>
    <cellStyle name="Separador de milhares 2 2 2 3 3 6 3 3" xfId="40933"/>
    <cellStyle name="Separador de milhares 2 2 2 3 3 6 4" xfId="19520"/>
    <cellStyle name="Separador de milhares 2 2 2 3 3 6 4 2" xfId="50815"/>
    <cellStyle name="Separador de milhares 2 2 2 3 3 6 5" xfId="12932"/>
    <cellStyle name="Separador de milhares 2 2 2 3 3 6 5 2" xfId="44227"/>
    <cellStyle name="Separador de milhares 2 2 2 3 3 6 6" xfId="34345"/>
    <cellStyle name="Separador de milhares 2 2 2 3 3 6 7" xfId="31050"/>
    <cellStyle name="Separador de milhares 2 2 2 3 3 7" xfId="4697"/>
    <cellStyle name="Separador de milhares 2 2 2 3 3 7 2" xfId="21167"/>
    <cellStyle name="Separador de milhares 2 2 2 3 3 7 2 2" xfId="52462"/>
    <cellStyle name="Separador de milhares 2 2 2 3 3 7 3" xfId="14579"/>
    <cellStyle name="Separador de milhares 2 2 2 3 3 7 3 2" xfId="45874"/>
    <cellStyle name="Separador de milhares 2 2 2 3 3 7 4" xfId="35992"/>
    <cellStyle name="Separador de milhares 2 2 2 3 3 8" xfId="7991"/>
    <cellStyle name="Separador de milhares 2 2 2 3 3 8 2" xfId="24461"/>
    <cellStyle name="Separador de milhares 2 2 2 3 3 8 2 2" xfId="55756"/>
    <cellStyle name="Separador de milhares 2 2 2 3 3 8 3" xfId="39286"/>
    <cellStyle name="Separador de milhares 2 2 2 3 3 9" xfId="17873"/>
    <cellStyle name="Separador de milhares 2 2 2 3 3 9 2" xfId="49168"/>
    <cellStyle name="Separador de milhares 2 2 2 3 4" xfId="1373"/>
    <cellStyle name="Separador de milhares 2 2 2 3 4 2" xfId="1374"/>
    <cellStyle name="Separador de milhares 2 2 2 3 4 2 2" xfId="3058"/>
    <cellStyle name="Separador de milhares 2 2 2 3 4 2 2 2" xfId="6352"/>
    <cellStyle name="Separador de milhares 2 2 2 3 4 2 2 2 2" xfId="22822"/>
    <cellStyle name="Separador de milhares 2 2 2 3 4 2 2 2 2 2" xfId="54117"/>
    <cellStyle name="Separador de milhares 2 2 2 3 4 2 2 2 3" xfId="16234"/>
    <cellStyle name="Separador de milhares 2 2 2 3 4 2 2 2 3 2" xfId="47529"/>
    <cellStyle name="Separador de milhares 2 2 2 3 4 2 2 2 4" xfId="37647"/>
    <cellStyle name="Separador de milhares 2 2 2 3 4 2 2 3" xfId="9646"/>
    <cellStyle name="Separador de milhares 2 2 2 3 4 2 2 3 2" xfId="26116"/>
    <cellStyle name="Separador de milhares 2 2 2 3 4 2 2 3 2 2" xfId="57411"/>
    <cellStyle name="Separador de milhares 2 2 2 3 4 2 2 3 3" xfId="40941"/>
    <cellStyle name="Separador de milhares 2 2 2 3 4 2 2 4" xfId="19528"/>
    <cellStyle name="Separador de milhares 2 2 2 3 4 2 2 4 2" xfId="50823"/>
    <cellStyle name="Separador de milhares 2 2 2 3 4 2 2 5" xfId="12940"/>
    <cellStyle name="Separador de milhares 2 2 2 3 4 2 2 5 2" xfId="44235"/>
    <cellStyle name="Separador de milhares 2 2 2 3 4 2 2 6" xfId="34353"/>
    <cellStyle name="Separador de milhares 2 2 2 3 4 2 2 7" xfId="31058"/>
    <cellStyle name="Separador de milhares 2 2 2 3 4 2 3" xfId="4705"/>
    <cellStyle name="Separador de milhares 2 2 2 3 4 2 3 2" xfId="21175"/>
    <cellStyle name="Separador de milhares 2 2 2 3 4 2 3 2 2" xfId="52470"/>
    <cellStyle name="Separador de milhares 2 2 2 3 4 2 3 3" xfId="14587"/>
    <cellStyle name="Separador de milhares 2 2 2 3 4 2 3 3 2" xfId="45882"/>
    <cellStyle name="Separador de milhares 2 2 2 3 4 2 3 4" xfId="36000"/>
    <cellStyle name="Separador de milhares 2 2 2 3 4 2 4" xfId="7999"/>
    <cellStyle name="Separador de milhares 2 2 2 3 4 2 4 2" xfId="24469"/>
    <cellStyle name="Separador de milhares 2 2 2 3 4 2 4 2 2" xfId="55764"/>
    <cellStyle name="Separador de milhares 2 2 2 3 4 2 4 3" xfId="39294"/>
    <cellStyle name="Separador de milhares 2 2 2 3 4 2 5" xfId="17881"/>
    <cellStyle name="Separador de milhares 2 2 2 3 4 2 5 2" xfId="49176"/>
    <cellStyle name="Separador de milhares 2 2 2 3 4 2 6" xfId="11293"/>
    <cellStyle name="Separador de milhares 2 2 2 3 4 2 6 2" xfId="42588"/>
    <cellStyle name="Separador de milhares 2 2 2 3 4 2 7" xfId="27764"/>
    <cellStyle name="Separador de milhares 2 2 2 3 4 2 7 2" xfId="32706"/>
    <cellStyle name="Separador de milhares 2 2 2 3 4 2 8" xfId="29411"/>
    <cellStyle name="Separador de milhares 2 2 2 3 4 3" xfId="3057"/>
    <cellStyle name="Separador de milhares 2 2 2 3 4 3 2" xfId="6351"/>
    <cellStyle name="Separador de milhares 2 2 2 3 4 3 2 2" xfId="22821"/>
    <cellStyle name="Separador de milhares 2 2 2 3 4 3 2 2 2" xfId="54116"/>
    <cellStyle name="Separador de milhares 2 2 2 3 4 3 2 3" xfId="16233"/>
    <cellStyle name="Separador de milhares 2 2 2 3 4 3 2 3 2" xfId="47528"/>
    <cellStyle name="Separador de milhares 2 2 2 3 4 3 2 4" xfId="37646"/>
    <cellStyle name="Separador de milhares 2 2 2 3 4 3 3" xfId="9645"/>
    <cellStyle name="Separador de milhares 2 2 2 3 4 3 3 2" xfId="26115"/>
    <cellStyle name="Separador de milhares 2 2 2 3 4 3 3 2 2" xfId="57410"/>
    <cellStyle name="Separador de milhares 2 2 2 3 4 3 3 3" xfId="40940"/>
    <cellStyle name="Separador de milhares 2 2 2 3 4 3 4" xfId="19527"/>
    <cellStyle name="Separador de milhares 2 2 2 3 4 3 4 2" xfId="50822"/>
    <cellStyle name="Separador de milhares 2 2 2 3 4 3 5" xfId="12939"/>
    <cellStyle name="Separador de milhares 2 2 2 3 4 3 5 2" xfId="44234"/>
    <cellStyle name="Separador de milhares 2 2 2 3 4 3 6" xfId="34352"/>
    <cellStyle name="Separador de milhares 2 2 2 3 4 3 7" xfId="31057"/>
    <cellStyle name="Separador de milhares 2 2 2 3 4 4" xfId="4704"/>
    <cellStyle name="Separador de milhares 2 2 2 3 4 4 2" xfId="21174"/>
    <cellStyle name="Separador de milhares 2 2 2 3 4 4 2 2" xfId="52469"/>
    <cellStyle name="Separador de milhares 2 2 2 3 4 4 3" xfId="14586"/>
    <cellStyle name="Separador de milhares 2 2 2 3 4 4 3 2" xfId="45881"/>
    <cellStyle name="Separador de milhares 2 2 2 3 4 4 4" xfId="35999"/>
    <cellStyle name="Separador de milhares 2 2 2 3 4 5" xfId="7998"/>
    <cellStyle name="Separador de milhares 2 2 2 3 4 5 2" xfId="24468"/>
    <cellStyle name="Separador de milhares 2 2 2 3 4 5 2 2" xfId="55763"/>
    <cellStyle name="Separador de milhares 2 2 2 3 4 5 3" xfId="39293"/>
    <cellStyle name="Separador de milhares 2 2 2 3 4 6" xfId="17880"/>
    <cellStyle name="Separador de milhares 2 2 2 3 4 6 2" xfId="49175"/>
    <cellStyle name="Separador de milhares 2 2 2 3 4 7" xfId="11292"/>
    <cellStyle name="Separador de milhares 2 2 2 3 4 7 2" xfId="42587"/>
    <cellStyle name="Separador de milhares 2 2 2 3 4 8" xfId="27763"/>
    <cellStyle name="Separador de milhares 2 2 2 3 4 8 2" xfId="32705"/>
    <cellStyle name="Separador de milhares 2 2 2 3 4 9" xfId="29410"/>
    <cellStyle name="Separador de milhares 2 2 2 3 5" xfId="1375"/>
    <cellStyle name="Separador de milhares 2 2 2 3 5 2" xfId="1376"/>
    <cellStyle name="Separador de milhares 2 2 2 3 5 2 2" xfId="3060"/>
    <cellStyle name="Separador de milhares 2 2 2 3 5 2 2 2" xfId="6354"/>
    <cellStyle name="Separador de milhares 2 2 2 3 5 2 2 2 2" xfId="22824"/>
    <cellStyle name="Separador de milhares 2 2 2 3 5 2 2 2 2 2" xfId="54119"/>
    <cellStyle name="Separador de milhares 2 2 2 3 5 2 2 2 3" xfId="16236"/>
    <cellStyle name="Separador de milhares 2 2 2 3 5 2 2 2 3 2" xfId="47531"/>
    <cellStyle name="Separador de milhares 2 2 2 3 5 2 2 2 4" xfId="37649"/>
    <cellStyle name="Separador de milhares 2 2 2 3 5 2 2 3" xfId="9648"/>
    <cellStyle name="Separador de milhares 2 2 2 3 5 2 2 3 2" xfId="26118"/>
    <cellStyle name="Separador de milhares 2 2 2 3 5 2 2 3 2 2" xfId="57413"/>
    <cellStyle name="Separador de milhares 2 2 2 3 5 2 2 3 3" xfId="40943"/>
    <cellStyle name="Separador de milhares 2 2 2 3 5 2 2 4" xfId="19530"/>
    <cellStyle name="Separador de milhares 2 2 2 3 5 2 2 4 2" xfId="50825"/>
    <cellStyle name="Separador de milhares 2 2 2 3 5 2 2 5" xfId="12942"/>
    <cellStyle name="Separador de milhares 2 2 2 3 5 2 2 5 2" xfId="44237"/>
    <cellStyle name="Separador de milhares 2 2 2 3 5 2 2 6" xfId="34355"/>
    <cellStyle name="Separador de milhares 2 2 2 3 5 2 2 7" xfId="31060"/>
    <cellStyle name="Separador de milhares 2 2 2 3 5 2 3" xfId="4707"/>
    <cellStyle name="Separador de milhares 2 2 2 3 5 2 3 2" xfId="21177"/>
    <cellStyle name="Separador de milhares 2 2 2 3 5 2 3 2 2" xfId="52472"/>
    <cellStyle name="Separador de milhares 2 2 2 3 5 2 3 3" xfId="14589"/>
    <cellStyle name="Separador de milhares 2 2 2 3 5 2 3 3 2" xfId="45884"/>
    <cellStyle name="Separador de milhares 2 2 2 3 5 2 3 4" xfId="36002"/>
    <cellStyle name="Separador de milhares 2 2 2 3 5 2 4" xfId="8001"/>
    <cellStyle name="Separador de milhares 2 2 2 3 5 2 4 2" xfId="24471"/>
    <cellStyle name="Separador de milhares 2 2 2 3 5 2 4 2 2" xfId="55766"/>
    <cellStyle name="Separador de milhares 2 2 2 3 5 2 4 3" xfId="39296"/>
    <cellStyle name="Separador de milhares 2 2 2 3 5 2 5" xfId="17883"/>
    <cellStyle name="Separador de milhares 2 2 2 3 5 2 5 2" xfId="49178"/>
    <cellStyle name="Separador de milhares 2 2 2 3 5 2 6" xfId="11295"/>
    <cellStyle name="Separador de milhares 2 2 2 3 5 2 6 2" xfId="42590"/>
    <cellStyle name="Separador de milhares 2 2 2 3 5 2 7" xfId="27766"/>
    <cellStyle name="Separador de milhares 2 2 2 3 5 2 7 2" xfId="32708"/>
    <cellStyle name="Separador de milhares 2 2 2 3 5 2 8" xfId="29413"/>
    <cellStyle name="Separador de milhares 2 2 2 3 5 3" xfId="3059"/>
    <cellStyle name="Separador de milhares 2 2 2 3 5 3 2" xfId="6353"/>
    <cellStyle name="Separador de milhares 2 2 2 3 5 3 2 2" xfId="22823"/>
    <cellStyle name="Separador de milhares 2 2 2 3 5 3 2 2 2" xfId="54118"/>
    <cellStyle name="Separador de milhares 2 2 2 3 5 3 2 3" xfId="16235"/>
    <cellStyle name="Separador de milhares 2 2 2 3 5 3 2 3 2" xfId="47530"/>
    <cellStyle name="Separador de milhares 2 2 2 3 5 3 2 4" xfId="37648"/>
    <cellStyle name="Separador de milhares 2 2 2 3 5 3 3" xfId="9647"/>
    <cellStyle name="Separador de milhares 2 2 2 3 5 3 3 2" xfId="26117"/>
    <cellStyle name="Separador de milhares 2 2 2 3 5 3 3 2 2" xfId="57412"/>
    <cellStyle name="Separador de milhares 2 2 2 3 5 3 3 3" xfId="40942"/>
    <cellStyle name="Separador de milhares 2 2 2 3 5 3 4" xfId="19529"/>
    <cellStyle name="Separador de milhares 2 2 2 3 5 3 4 2" xfId="50824"/>
    <cellStyle name="Separador de milhares 2 2 2 3 5 3 5" xfId="12941"/>
    <cellStyle name="Separador de milhares 2 2 2 3 5 3 5 2" xfId="44236"/>
    <cellStyle name="Separador de milhares 2 2 2 3 5 3 6" xfId="34354"/>
    <cellStyle name="Separador de milhares 2 2 2 3 5 3 7" xfId="31059"/>
    <cellStyle name="Separador de milhares 2 2 2 3 5 4" xfId="4706"/>
    <cellStyle name="Separador de milhares 2 2 2 3 5 4 2" xfId="21176"/>
    <cellStyle name="Separador de milhares 2 2 2 3 5 4 2 2" xfId="52471"/>
    <cellStyle name="Separador de milhares 2 2 2 3 5 4 3" xfId="14588"/>
    <cellStyle name="Separador de milhares 2 2 2 3 5 4 3 2" xfId="45883"/>
    <cellStyle name="Separador de milhares 2 2 2 3 5 4 4" xfId="36001"/>
    <cellStyle name="Separador de milhares 2 2 2 3 5 5" xfId="8000"/>
    <cellStyle name="Separador de milhares 2 2 2 3 5 5 2" xfId="24470"/>
    <cellStyle name="Separador de milhares 2 2 2 3 5 5 2 2" xfId="55765"/>
    <cellStyle name="Separador de milhares 2 2 2 3 5 5 3" xfId="39295"/>
    <cellStyle name="Separador de milhares 2 2 2 3 5 6" xfId="17882"/>
    <cellStyle name="Separador de milhares 2 2 2 3 5 6 2" xfId="49177"/>
    <cellStyle name="Separador de milhares 2 2 2 3 5 7" xfId="11294"/>
    <cellStyle name="Separador de milhares 2 2 2 3 5 7 2" xfId="42589"/>
    <cellStyle name="Separador de milhares 2 2 2 3 5 8" xfId="27765"/>
    <cellStyle name="Separador de milhares 2 2 2 3 5 8 2" xfId="32707"/>
    <cellStyle name="Separador de milhares 2 2 2 3 5 9" xfId="29412"/>
    <cellStyle name="Separador de milhares 2 2 2 3 6" xfId="1377"/>
    <cellStyle name="Separador de milhares 2 2 2 3 6 2" xfId="3061"/>
    <cellStyle name="Separador de milhares 2 2 2 3 6 2 2" xfId="6355"/>
    <cellStyle name="Separador de milhares 2 2 2 3 6 2 2 2" xfId="22825"/>
    <cellStyle name="Separador de milhares 2 2 2 3 6 2 2 2 2" xfId="54120"/>
    <cellStyle name="Separador de milhares 2 2 2 3 6 2 2 3" xfId="16237"/>
    <cellStyle name="Separador de milhares 2 2 2 3 6 2 2 3 2" xfId="47532"/>
    <cellStyle name="Separador de milhares 2 2 2 3 6 2 2 4" xfId="37650"/>
    <cellStyle name="Separador de milhares 2 2 2 3 6 2 3" xfId="9649"/>
    <cellStyle name="Separador de milhares 2 2 2 3 6 2 3 2" xfId="26119"/>
    <cellStyle name="Separador de milhares 2 2 2 3 6 2 3 2 2" xfId="57414"/>
    <cellStyle name="Separador de milhares 2 2 2 3 6 2 3 3" xfId="40944"/>
    <cellStyle name="Separador de milhares 2 2 2 3 6 2 4" xfId="19531"/>
    <cellStyle name="Separador de milhares 2 2 2 3 6 2 4 2" xfId="50826"/>
    <cellStyle name="Separador de milhares 2 2 2 3 6 2 5" xfId="12943"/>
    <cellStyle name="Separador de milhares 2 2 2 3 6 2 5 2" xfId="44238"/>
    <cellStyle name="Separador de milhares 2 2 2 3 6 2 6" xfId="34356"/>
    <cellStyle name="Separador de milhares 2 2 2 3 6 2 7" xfId="31061"/>
    <cellStyle name="Separador de milhares 2 2 2 3 6 3" xfId="4708"/>
    <cellStyle name="Separador de milhares 2 2 2 3 6 3 2" xfId="21178"/>
    <cellStyle name="Separador de milhares 2 2 2 3 6 3 2 2" xfId="52473"/>
    <cellStyle name="Separador de milhares 2 2 2 3 6 3 3" xfId="14590"/>
    <cellStyle name="Separador de milhares 2 2 2 3 6 3 3 2" xfId="45885"/>
    <cellStyle name="Separador de milhares 2 2 2 3 6 3 4" xfId="36003"/>
    <cellStyle name="Separador de milhares 2 2 2 3 6 4" xfId="8002"/>
    <cellStyle name="Separador de milhares 2 2 2 3 6 4 2" xfId="24472"/>
    <cellStyle name="Separador de milhares 2 2 2 3 6 4 2 2" xfId="55767"/>
    <cellStyle name="Separador de milhares 2 2 2 3 6 4 3" xfId="39297"/>
    <cellStyle name="Separador de milhares 2 2 2 3 6 5" xfId="17884"/>
    <cellStyle name="Separador de milhares 2 2 2 3 6 5 2" xfId="49179"/>
    <cellStyle name="Separador de milhares 2 2 2 3 6 6" xfId="11296"/>
    <cellStyle name="Separador de milhares 2 2 2 3 6 6 2" xfId="42591"/>
    <cellStyle name="Separador de milhares 2 2 2 3 6 7" xfId="27767"/>
    <cellStyle name="Separador de milhares 2 2 2 3 6 7 2" xfId="32709"/>
    <cellStyle name="Separador de milhares 2 2 2 3 6 8" xfId="29414"/>
    <cellStyle name="Separador de milhares 2 2 2 3 7" xfId="1378"/>
    <cellStyle name="Separador de milhares 2 2 2 3 7 2" xfId="3062"/>
    <cellStyle name="Separador de milhares 2 2 2 3 7 2 2" xfId="6356"/>
    <cellStyle name="Separador de milhares 2 2 2 3 7 2 2 2" xfId="22826"/>
    <cellStyle name="Separador de milhares 2 2 2 3 7 2 2 2 2" xfId="54121"/>
    <cellStyle name="Separador de milhares 2 2 2 3 7 2 2 3" xfId="16238"/>
    <cellStyle name="Separador de milhares 2 2 2 3 7 2 2 3 2" xfId="47533"/>
    <cellStyle name="Separador de milhares 2 2 2 3 7 2 2 4" xfId="37651"/>
    <cellStyle name="Separador de milhares 2 2 2 3 7 2 3" xfId="9650"/>
    <cellStyle name="Separador de milhares 2 2 2 3 7 2 3 2" xfId="26120"/>
    <cellStyle name="Separador de milhares 2 2 2 3 7 2 3 2 2" xfId="57415"/>
    <cellStyle name="Separador de milhares 2 2 2 3 7 2 3 3" xfId="40945"/>
    <cellStyle name="Separador de milhares 2 2 2 3 7 2 4" xfId="19532"/>
    <cellStyle name="Separador de milhares 2 2 2 3 7 2 4 2" xfId="50827"/>
    <cellStyle name="Separador de milhares 2 2 2 3 7 2 5" xfId="12944"/>
    <cellStyle name="Separador de milhares 2 2 2 3 7 2 5 2" xfId="44239"/>
    <cellStyle name="Separador de milhares 2 2 2 3 7 2 6" xfId="34357"/>
    <cellStyle name="Separador de milhares 2 2 2 3 7 2 7" xfId="31062"/>
    <cellStyle name="Separador de milhares 2 2 2 3 7 3" xfId="4709"/>
    <cellStyle name="Separador de milhares 2 2 2 3 7 3 2" xfId="21179"/>
    <cellStyle name="Separador de milhares 2 2 2 3 7 3 2 2" xfId="52474"/>
    <cellStyle name="Separador de milhares 2 2 2 3 7 3 3" xfId="14591"/>
    <cellStyle name="Separador de milhares 2 2 2 3 7 3 3 2" xfId="45886"/>
    <cellStyle name="Separador de milhares 2 2 2 3 7 3 4" xfId="36004"/>
    <cellStyle name="Separador de milhares 2 2 2 3 7 4" xfId="8003"/>
    <cellStyle name="Separador de milhares 2 2 2 3 7 4 2" xfId="24473"/>
    <cellStyle name="Separador de milhares 2 2 2 3 7 4 2 2" xfId="55768"/>
    <cellStyle name="Separador de milhares 2 2 2 3 7 4 3" xfId="39298"/>
    <cellStyle name="Separador de milhares 2 2 2 3 7 5" xfId="17885"/>
    <cellStyle name="Separador de milhares 2 2 2 3 7 5 2" xfId="49180"/>
    <cellStyle name="Separador de milhares 2 2 2 3 7 6" xfId="11297"/>
    <cellStyle name="Separador de milhares 2 2 2 3 7 6 2" xfId="42592"/>
    <cellStyle name="Separador de milhares 2 2 2 3 7 7" xfId="27768"/>
    <cellStyle name="Separador de milhares 2 2 2 3 7 7 2" xfId="32710"/>
    <cellStyle name="Separador de milhares 2 2 2 3 7 8" xfId="29415"/>
    <cellStyle name="Separador de milhares 2 2 2 3 8" xfId="3042"/>
    <cellStyle name="Separador de milhares 2 2 2 3 8 2" xfId="6336"/>
    <cellStyle name="Separador de milhares 2 2 2 3 8 2 2" xfId="22806"/>
    <cellStyle name="Separador de milhares 2 2 2 3 8 2 2 2" xfId="54101"/>
    <cellStyle name="Separador de milhares 2 2 2 3 8 2 3" xfId="16218"/>
    <cellStyle name="Separador de milhares 2 2 2 3 8 2 3 2" xfId="47513"/>
    <cellStyle name="Separador de milhares 2 2 2 3 8 2 4" xfId="37631"/>
    <cellStyle name="Separador de milhares 2 2 2 3 8 3" xfId="9630"/>
    <cellStyle name="Separador de milhares 2 2 2 3 8 3 2" xfId="26100"/>
    <cellStyle name="Separador de milhares 2 2 2 3 8 3 2 2" xfId="57395"/>
    <cellStyle name="Separador de milhares 2 2 2 3 8 3 3" xfId="40925"/>
    <cellStyle name="Separador de milhares 2 2 2 3 8 4" xfId="19512"/>
    <cellStyle name="Separador de milhares 2 2 2 3 8 4 2" xfId="50807"/>
    <cellStyle name="Separador de milhares 2 2 2 3 8 5" xfId="12924"/>
    <cellStyle name="Separador de milhares 2 2 2 3 8 5 2" xfId="44219"/>
    <cellStyle name="Separador de milhares 2 2 2 3 8 6" xfId="34337"/>
    <cellStyle name="Separador de milhares 2 2 2 3 8 7" xfId="31042"/>
    <cellStyle name="Separador de milhares 2 2 2 3 9" xfId="4689"/>
    <cellStyle name="Separador de milhares 2 2 2 3 9 2" xfId="21159"/>
    <cellStyle name="Separador de milhares 2 2 2 3 9 2 2" xfId="52454"/>
    <cellStyle name="Separador de milhares 2 2 2 3 9 3" xfId="14571"/>
    <cellStyle name="Separador de milhares 2 2 2 3 9 3 2" xfId="45866"/>
    <cellStyle name="Separador de milhares 2 2 2 3 9 4" xfId="35984"/>
    <cellStyle name="Separador de milhares 2 2 2 4" xfId="1379"/>
    <cellStyle name="Separador de milhares 2 2 2 4 10" xfId="11298"/>
    <cellStyle name="Separador de milhares 2 2 2 4 10 2" xfId="42593"/>
    <cellStyle name="Separador de milhares 2 2 2 4 11" xfId="27769"/>
    <cellStyle name="Separador de milhares 2 2 2 4 11 2" xfId="32711"/>
    <cellStyle name="Separador de milhares 2 2 2 4 12" xfId="29416"/>
    <cellStyle name="Separador de milhares 2 2 2 4 2" xfId="1380"/>
    <cellStyle name="Separador de milhares 2 2 2 4 2 2" xfId="1381"/>
    <cellStyle name="Separador de milhares 2 2 2 4 2 2 2" xfId="3065"/>
    <cellStyle name="Separador de milhares 2 2 2 4 2 2 2 2" xfId="6359"/>
    <cellStyle name="Separador de milhares 2 2 2 4 2 2 2 2 2" xfId="22829"/>
    <cellStyle name="Separador de milhares 2 2 2 4 2 2 2 2 2 2" xfId="54124"/>
    <cellStyle name="Separador de milhares 2 2 2 4 2 2 2 2 3" xfId="16241"/>
    <cellStyle name="Separador de milhares 2 2 2 4 2 2 2 2 3 2" xfId="47536"/>
    <cellStyle name="Separador de milhares 2 2 2 4 2 2 2 2 4" xfId="37654"/>
    <cellStyle name="Separador de milhares 2 2 2 4 2 2 2 3" xfId="9653"/>
    <cellStyle name="Separador de milhares 2 2 2 4 2 2 2 3 2" xfId="26123"/>
    <cellStyle name="Separador de milhares 2 2 2 4 2 2 2 3 2 2" xfId="57418"/>
    <cellStyle name="Separador de milhares 2 2 2 4 2 2 2 3 3" xfId="40948"/>
    <cellStyle name="Separador de milhares 2 2 2 4 2 2 2 4" xfId="19535"/>
    <cellStyle name="Separador de milhares 2 2 2 4 2 2 2 4 2" xfId="50830"/>
    <cellStyle name="Separador de milhares 2 2 2 4 2 2 2 5" xfId="12947"/>
    <cellStyle name="Separador de milhares 2 2 2 4 2 2 2 5 2" xfId="44242"/>
    <cellStyle name="Separador de milhares 2 2 2 4 2 2 2 6" xfId="34360"/>
    <cellStyle name="Separador de milhares 2 2 2 4 2 2 2 7" xfId="31065"/>
    <cellStyle name="Separador de milhares 2 2 2 4 2 2 3" xfId="4712"/>
    <cellStyle name="Separador de milhares 2 2 2 4 2 2 3 2" xfId="21182"/>
    <cellStyle name="Separador de milhares 2 2 2 4 2 2 3 2 2" xfId="52477"/>
    <cellStyle name="Separador de milhares 2 2 2 4 2 2 3 3" xfId="14594"/>
    <cellStyle name="Separador de milhares 2 2 2 4 2 2 3 3 2" xfId="45889"/>
    <cellStyle name="Separador de milhares 2 2 2 4 2 2 3 4" xfId="36007"/>
    <cellStyle name="Separador de milhares 2 2 2 4 2 2 4" xfId="8006"/>
    <cellStyle name="Separador de milhares 2 2 2 4 2 2 4 2" xfId="24476"/>
    <cellStyle name="Separador de milhares 2 2 2 4 2 2 4 2 2" xfId="55771"/>
    <cellStyle name="Separador de milhares 2 2 2 4 2 2 4 3" xfId="39301"/>
    <cellStyle name="Separador de milhares 2 2 2 4 2 2 5" xfId="17888"/>
    <cellStyle name="Separador de milhares 2 2 2 4 2 2 5 2" xfId="49183"/>
    <cellStyle name="Separador de milhares 2 2 2 4 2 2 6" xfId="11300"/>
    <cellStyle name="Separador de milhares 2 2 2 4 2 2 6 2" xfId="42595"/>
    <cellStyle name="Separador de milhares 2 2 2 4 2 2 7" xfId="27771"/>
    <cellStyle name="Separador de milhares 2 2 2 4 2 2 7 2" xfId="32713"/>
    <cellStyle name="Separador de milhares 2 2 2 4 2 2 8" xfId="29418"/>
    <cellStyle name="Separador de milhares 2 2 2 4 2 3" xfId="3064"/>
    <cellStyle name="Separador de milhares 2 2 2 4 2 3 2" xfId="6358"/>
    <cellStyle name="Separador de milhares 2 2 2 4 2 3 2 2" xfId="22828"/>
    <cellStyle name="Separador de milhares 2 2 2 4 2 3 2 2 2" xfId="54123"/>
    <cellStyle name="Separador de milhares 2 2 2 4 2 3 2 3" xfId="16240"/>
    <cellStyle name="Separador de milhares 2 2 2 4 2 3 2 3 2" xfId="47535"/>
    <cellStyle name="Separador de milhares 2 2 2 4 2 3 2 4" xfId="37653"/>
    <cellStyle name="Separador de milhares 2 2 2 4 2 3 3" xfId="9652"/>
    <cellStyle name="Separador de milhares 2 2 2 4 2 3 3 2" xfId="26122"/>
    <cellStyle name="Separador de milhares 2 2 2 4 2 3 3 2 2" xfId="57417"/>
    <cellStyle name="Separador de milhares 2 2 2 4 2 3 3 3" xfId="40947"/>
    <cellStyle name="Separador de milhares 2 2 2 4 2 3 4" xfId="19534"/>
    <cellStyle name="Separador de milhares 2 2 2 4 2 3 4 2" xfId="50829"/>
    <cellStyle name="Separador de milhares 2 2 2 4 2 3 5" xfId="12946"/>
    <cellStyle name="Separador de milhares 2 2 2 4 2 3 5 2" xfId="44241"/>
    <cellStyle name="Separador de milhares 2 2 2 4 2 3 6" xfId="34359"/>
    <cellStyle name="Separador de milhares 2 2 2 4 2 3 7" xfId="31064"/>
    <cellStyle name="Separador de milhares 2 2 2 4 2 4" xfId="4711"/>
    <cellStyle name="Separador de milhares 2 2 2 4 2 4 2" xfId="21181"/>
    <cellStyle name="Separador de milhares 2 2 2 4 2 4 2 2" xfId="52476"/>
    <cellStyle name="Separador de milhares 2 2 2 4 2 4 3" xfId="14593"/>
    <cellStyle name="Separador de milhares 2 2 2 4 2 4 3 2" xfId="45888"/>
    <cellStyle name="Separador de milhares 2 2 2 4 2 4 4" xfId="36006"/>
    <cellStyle name="Separador de milhares 2 2 2 4 2 5" xfId="8005"/>
    <cellStyle name="Separador de milhares 2 2 2 4 2 5 2" xfId="24475"/>
    <cellStyle name="Separador de milhares 2 2 2 4 2 5 2 2" xfId="55770"/>
    <cellStyle name="Separador de milhares 2 2 2 4 2 5 3" xfId="39300"/>
    <cellStyle name="Separador de milhares 2 2 2 4 2 6" xfId="17887"/>
    <cellStyle name="Separador de milhares 2 2 2 4 2 6 2" xfId="49182"/>
    <cellStyle name="Separador de milhares 2 2 2 4 2 7" xfId="11299"/>
    <cellStyle name="Separador de milhares 2 2 2 4 2 7 2" xfId="42594"/>
    <cellStyle name="Separador de milhares 2 2 2 4 2 8" xfId="27770"/>
    <cellStyle name="Separador de milhares 2 2 2 4 2 8 2" xfId="32712"/>
    <cellStyle name="Separador de milhares 2 2 2 4 2 9" xfId="29417"/>
    <cellStyle name="Separador de milhares 2 2 2 4 3" xfId="1382"/>
    <cellStyle name="Separador de milhares 2 2 2 4 3 2" xfId="1383"/>
    <cellStyle name="Separador de milhares 2 2 2 4 3 2 2" xfId="3067"/>
    <cellStyle name="Separador de milhares 2 2 2 4 3 2 2 2" xfId="6361"/>
    <cellStyle name="Separador de milhares 2 2 2 4 3 2 2 2 2" xfId="22831"/>
    <cellStyle name="Separador de milhares 2 2 2 4 3 2 2 2 2 2" xfId="54126"/>
    <cellStyle name="Separador de milhares 2 2 2 4 3 2 2 2 3" xfId="16243"/>
    <cellStyle name="Separador de milhares 2 2 2 4 3 2 2 2 3 2" xfId="47538"/>
    <cellStyle name="Separador de milhares 2 2 2 4 3 2 2 2 4" xfId="37656"/>
    <cellStyle name="Separador de milhares 2 2 2 4 3 2 2 3" xfId="9655"/>
    <cellStyle name="Separador de milhares 2 2 2 4 3 2 2 3 2" xfId="26125"/>
    <cellStyle name="Separador de milhares 2 2 2 4 3 2 2 3 2 2" xfId="57420"/>
    <cellStyle name="Separador de milhares 2 2 2 4 3 2 2 3 3" xfId="40950"/>
    <cellStyle name="Separador de milhares 2 2 2 4 3 2 2 4" xfId="19537"/>
    <cellStyle name="Separador de milhares 2 2 2 4 3 2 2 4 2" xfId="50832"/>
    <cellStyle name="Separador de milhares 2 2 2 4 3 2 2 5" xfId="12949"/>
    <cellStyle name="Separador de milhares 2 2 2 4 3 2 2 5 2" xfId="44244"/>
    <cellStyle name="Separador de milhares 2 2 2 4 3 2 2 6" xfId="34362"/>
    <cellStyle name="Separador de milhares 2 2 2 4 3 2 2 7" xfId="31067"/>
    <cellStyle name="Separador de milhares 2 2 2 4 3 2 3" xfId="4714"/>
    <cellStyle name="Separador de milhares 2 2 2 4 3 2 3 2" xfId="21184"/>
    <cellStyle name="Separador de milhares 2 2 2 4 3 2 3 2 2" xfId="52479"/>
    <cellStyle name="Separador de milhares 2 2 2 4 3 2 3 3" xfId="14596"/>
    <cellStyle name="Separador de milhares 2 2 2 4 3 2 3 3 2" xfId="45891"/>
    <cellStyle name="Separador de milhares 2 2 2 4 3 2 3 4" xfId="36009"/>
    <cellStyle name="Separador de milhares 2 2 2 4 3 2 4" xfId="8008"/>
    <cellStyle name="Separador de milhares 2 2 2 4 3 2 4 2" xfId="24478"/>
    <cellStyle name="Separador de milhares 2 2 2 4 3 2 4 2 2" xfId="55773"/>
    <cellStyle name="Separador de milhares 2 2 2 4 3 2 4 3" xfId="39303"/>
    <cellStyle name="Separador de milhares 2 2 2 4 3 2 5" xfId="17890"/>
    <cellStyle name="Separador de milhares 2 2 2 4 3 2 5 2" xfId="49185"/>
    <cellStyle name="Separador de milhares 2 2 2 4 3 2 6" xfId="11302"/>
    <cellStyle name="Separador de milhares 2 2 2 4 3 2 6 2" xfId="42597"/>
    <cellStyle name="Separador de milhares 2 2 2 4 3 2 7" xfId="27773"/>
    <cellStyle name="Separador de milhares 2 2 2 4 3 2 7 2" xfId="32715"/>
    <cellStyle name="Separador de milhares 2 2 2 4 3 2 8" xfId="29420"/>
    <cellStyle name="Separador de milhares 2 2 2 4 3 3" xfId="3066"/>
    <cellStyle name="Separador de milhares 2 2 2 4 3 3 2" xfId="6360"/>
    <cellStyle name="Separador de milhares 2 2 2 4 3 3 2 2" xfId="22830"/>
    <cellStyle name="Separador de milhares 2 2 2 4 3 3 2 2 2" xfId="54125"/>
    <cellStyle name="Separador de milhares 2 2 2 4 3 3 2 3" xfId="16242"/>
    <cellStyle name="Separador de milhares 2 2 2 4 3 3 2 3 2" xfId="47537"/>
    <cellStyle name="Separador de milhares 2 2 2 4 3 3 2 4" xfId="37655"/>
    <cellStyle name="Separador de milhares 2 2 2 4 3 3 3" xfId="9654"/>
    <cellStyle name="Separador de milhares 2 2 2 4 3 3 3 2" xfId="26124"/>
    <cellStyle name="Separador de milhares 2 2 2 4 3 3 3 2 2" xfId="57419"/>
    <cellStyle name="Separador de milhares 2 2 2 4 3 3 3 3" xfId="40949"/>
    <cellStyle name="Separador de milhares 2 2 2 4 3 3 4" xfId="19536"/>
    <cellStyle name="Separador de milhares 2 2 2 4 3 3 4 2" xfId="50831"/>
    <cellStyle name="Separador de milhares 2 2 2 4 3 3 5" xfId="12948"/>
    <cellStyle name="Separador de milhares 2 2 2 4 3 3 5 2" xfId="44243"/>
    <cellStyle name="Separador de milhares 2 2 2 4 3 3 6" xfId="34361"/>
    <cellStyle name="Separador de milhares 2 2 2 4 3 3 7" xfId="31066"/>
    <cellStyle name="Separador de milhares 2 2 2 4 3 4" xfId="4713"/>
    <cellStyle name="Separador de milhares 2 2 2 4 3 4 2" xfId="21183"/>
    <cellStyle name="Separador de milhares 2 2 2 4 3 4 2 2" xfId="52478"/>
    <cellStyle name="Separador de milhares 2 2 2 4 3 4 3" xfId="14595"/>
    <cellStyle name="Separador de milhares 2 2 2 4 3 4 3 2" xfId="45890"/>
    <cellStyle name="Separador de milhares 2 2 2 4 3 4 4" xfId="36008"/>
    <cellStyle name="Separador de milhares 2 2 2 4 3 5" xfId="8007"/>
    <cellStyle name="Separador de milhares 2 2 2 4 3 5 2" xfId="24477"/>
    <cellStyle name="Separador de milhares 2 2 2 4 3 5 2 2" xfId="55772"/>
    <cellStyle name="Separador de milhares 2 2 2 4 3 5 3" xfId="39302"/>
    <cellStyle name="Separador de milhares 2 2 2 4 3 6" xfId="17889"/>
    <cellStyle name="Separador de milhares 2 2 2 4 3 6 2" xfId="49184"/>
    <cellStyle name="Separador de milhares 2 2 2 4 3 7" xfId="11301"/>
    <cellStyle name="Separador de milhares 2 2 2 4 3 7 2" xfId="42596"/>
    <cellStyle name="Separador de milhares 2 2 2 4 3 8" xfId="27772"/>
    <cellStyle name="Separador de milhares 2 2 2 4 3 8 2" xfId="32714"/>
    <cellStyle name="Separador de milhares 2 2 2 4 3 9" xfId="29419"/>
    <cellStyle name="Separador de milhares 2 2 2 4 4" xfId="1384"/>
    <cellStyle name="Separador de milhares 2 2 2 4 4 2" xfId="3068"/>
    <cellStyle name="Separador de milhares 2 2 2 4 4 2 2" xfId="6362"/>
    <cellStyle name="Separador de milhares 2 2 2 4 4 2 2 2" xfId="22832"/>
    <cellStyle name="Separador de milhares 2 2 2 4 4 2 2 2 2" xfId="54127"/>
    <cellStyle name="Separador de milhares 2 2 2 4 4 2 2 3" xfId="16244"/>
    <cellStyle name="Separador de milhares 2 2 2 4 4 2 2 3 2" xfId="47539"/>
    <cellStyle name="Separador de milhares 2 2 2 4 4 2 2 4" xfId="37657"/>
    <cellStyle name="Separador de milhares 2 2 2 4 4 2 3" xfId="9656"/>
    <cellStyle name="Separador de milhares 2 2 2 4 4 2 3 2" xfId="26126"/>
    <cellStyle name="Separador de milhares 2 2 2 4 4 2 3 2 2" xfId="57421"/>
    <cellStyle name="Separador de milhares 2 2 2 4 4 2 3 3" xfId="40951"/>
    <cellStyle name="Separador de milhares 2 2 2 4 4 2 4" xfId="19538"/>
    <cellStyle name="Separador de milhares 2 2 2 4 4 2 4 2" xfId="50833"/>
    <cellStyle name="Separador de milhares 2 2 2 4 4 2 5" xfId="12950"/>
    <cellStyle name="Separador de milhares 2 2 2 4 4 2 5 2" xfId="44245"/>
    <cellStyle name="Separador de milhares 2 2 2 4 4 2 6" xfId="34363"/>
    <cellStyle name="Separador de milhares 2 2 2 4 4 2 7" xfId="31068"/>
    <cellStyle name="Separador de milhares 2 2 2 4 4 3" xfId="4715"/>
    <cellStyle name="Separador de milhares 2 2 2 4 4 3 2" xfId="21185"/>
    <cellStyle name="Separador de milhares 2 2 2 4 4 3 2 2" xfId="52480"/>
    <cellStyle name="Separador de milhares 2 2 2 4 4 3 3" xfId="14597"/>
    <cellStyle name="Separador de milhares 2 2 2 4 4 3 3 2" xfId="45892"/>
    <cellStyle name="Separador de milhares 2 2 2 4 4 3 4" xfId="36010"/>
    <cellStyle name="Separador de milhares 2 2 2 4 4 4" xfId="8009"/>
    <cellStyle name="Separador de milhares 2 2 2 4 4 4 2" xfId="24479"/>
    <cellStyle name="Separador de milhares 2 2 2 4 4 4 2 2" xfId="55774"/>
    <cellStyle name="Separador de milhares 2 2 2 4 4 4 3" xfId="39304"/>
    <cellStyle name="Separador de milhares 2 2 2 4 4 5" xfId="17891"/>
    <cellStyle name="Separador de milhares 2 2 2 4 4 5 2" xfId="49186"/>
    <cellStyle name="Separador de milhares 2 2 2 4 4 6" xfId="11303"/>
    <cellStyle name="Separador de milhares 2 2 2 4 4 6 2" xfId="42598"/>
    <cellStyle name="Separador de milhares 2 2 2 4 4 7" xfId="27774"/>
    <cellStyle name="Separador de milhares 2 2 2 4 4 7 2" xfId="32716"/>
    <cellStyle name="Separador de milhares 2 2 2 4 4 8" xfId="29421"/>
    <cellStyle name="Separador de milhares 2 2 2 4 5" xfId="1385"/>
    <cellStyle name="Separador de milhares 2 2 2 4 5 2" xfId="3069"/>
    <cellStyle name="Separador de milhares 2 2 2 4 5 2 2" xfId="6363"/>
    <cellStyle name="Separador de milhares 2 2 2 4 5 2 2 2" xfId="22833"/>
    <cellStyle name="Separador de milhares 2 2 2 4 5 2 2 2 2" xfId="54128"/>
    <cellStyle name="Separador de milhares 2 2 2 4 5 2 2 3" xfId="16245"/>
    <cellStyle name="Separador de milhares 2 2 2 4 5 2 2 3 2" xfId="47540"/>
    <cellStyle name="Separador de milhares 2 2 2 4 5 2 2 4" xfId="37658"/>
    <cellStyle name="Separador de milhares 2 2 2 4 5 2 3" xfId="9657"/>
    <cellStyle name="Separador de milhares 2 2 2 4 5 2 3 2" xfId="26127"/>
    <cellStyle name="Separador de milhares 2 2 2 4 5 2 3 2 2" xfId="57422"/>
    <cellStyle name="Separador de milhares 2 2 2 4 5 2 3 3" xfId="40952"/>
    <cellStyle name="Separador de milhares 2 2 2 4 5 2 4" xfId="19539"/>
    <cellStyle name="Separador de milhares 2 2 2 4 5 2 4 2" xfId="50834"/>
    <cellStyle name="Separador de milhares 2 2 2 4 5 2 5" xfId="12951"/>
    <cellStyle name="Separador de milhares 2 2 2 4 5 2 5 2" xfId="44246"/>
    <cellStyle name="Separador de milhares 2 2 2 4 5 2 6" xfId="34364"/>
    <cellStyle name="Separador de milhares 2 2 2 4 5 2 7" xfId="31069"/>
    <cellStyle name="Separador de milhares 2 2 2 4 5 3" xfId="4716"/>
    <cellStyle name="Separador de milhares 2 2 2 4 5 3 2" xfId="21186"/>
    <cellStyle name="Separador de milhares 2 2 2 4 5 3 2 2" xfId="52481"/>
    <cellStyle name="Separador de milhares 2 2 2 4 5 3 3" xfId="14598"/>
    <cellStyle name="Separador de milhares 2 2 2 4 5 3 3 2" xfId="45893"/>
    <cellStyle name="Separador de milhares 2 2 2 4 5 3 4" xfId="36011"/>
    <cellStyle name="Separador de milhares 2 2 2 4 5 4" xfId="8010"/>
    <cellStyle name="Separador de milhares 2 2 2 4 5 4 2" xfId="24480"/>
    <cellStyle name="Separador de milhares 2 2 2 4 5 4 2 2" xfId="55775"/>
    <cellStyle name="Separador de milhares 2 2 2 4 5 4 3" xfId="39305"/>
    <cellStyle name="Separador de milhares 2 2 2 4 5 5" xfId="17892"/>
    <cellStyle name="Separador de milhares 2 2 2 4 5 5 2" xfId="49187"/>
    <cellStyle name="Separador de milhares 2 2 2 4 5 6" xfId="11304"/>
    <cellStyle name="Separador de milhares 2 2 2 4 5 6 2" xfId="42599"/>
    <cellStyle name="Separador de milhares 2 2 2 4 5 7" xfId="27775"/>
    <cellStyle name="Separador de milhares 2 2 2 4 5 7 2" xfId="32717"/>
    <cellStyle name="Separador de milhares 2 2 2 4 5 8" xfId="29422"/>
    <cellStyle name="Separador de milhares 2 2 2 4 6" xfId="3063"/>
    <cellStyle name="Separador de milhares 2 2 2 4 6 2" xfId="6357"/>
    <cellStyle name="Separador de milhares 2 2 2 4 6 2 2" xfId="22827"/>
    <cellStyle name="Separador de milhares 2 2 2 4 6 2 2 2" xfId="54122"/>
    <cellStyle name="Separador de milhares 2 2 2 4 6 2 3" xfId="16239"/>
    <cellStyle name="Separador de milhares 2 2 2 4 6 2 3 2" xfId="47534"/>
    <cellStyle name="Separador de milhares 2 2 2 4 6 2 4" xfId="37652"/>
    <cellStyle name="Separador de milhares 2 2 2 4 6 3" xfId="9651"/>
    <cellStyle name="Separador de milhares 2 2 2 4 6 3 2" xfId="26121"/>
    <cellStyle name="Separador de milhares 2 2 2 4 6 3 2 2" xfId="57416"/>
    <cellStyle name="Separador de milhares 2 2 2 4 6 3 3" xfId="40946"/>
    <cellStyle name="Separador de milhares 2 2 2 4 6 4" xfId="19533"/>
    <cellStyle name="Separador de milhares 2 2 2 4 6 4 2" xfId="50828"/>
    <cellStyle name="Separador de milhares 2 2 2 4 6 5" xfId="12945"/>
    <cellStyle name="Separador de milhares 2 2 2 4 6 5 2" xfId="44240"/>
    <cellStyle name="Separador de milhares 2 2 2 4 6 6" xfId="34358"/>
    <cellStyle name="Separador de milhares 2 2 2 4 6 7" xfId="31063"/>
    <cellStyle name="Separador de milhares 2 2 2 4 7" xfId="4710"/>
    <cellStyle name="Separador de milhares 2 2 2 4 7 2" xfId="21180"/>
    <cellStyle name="Separador de milhares 2 2 2 4 7 2 2" xfId="52475"/>
    <cellStyle name="Separador de milhares 2 2 2 4 7 3" xfId="14592"/>
    <cellStyle name="Separador de milhares 2 2 2 4 7 3 2" xfId="45887"/>
    <cellStyle name="Separador de milhares 2 2 2 4 7 4" xfId="36005"/>
    <cellStyle name="Separador de milhares 2 2 2 4 8" xfId="8004"/>
    <cellStyle name="Separador de milhares 2 2 2 4 8 2" xfId="24474"/>
    <cellStyle name="Separador de milhares 2 2 2 4 8 2 2" xfId="55769"/>
    <cellStyle name="Separador de milhares 2 2 2 4 8 3" xfId="39299"/>
    <cellStyle name="Separador de milhares 2 2 2 4 9" xfId="17886"/>
    <cellStyle name="Separador de milhares 2 2 2 4 9 2" xfId="49181"/>
    <cellStyle name="Separador de milhares 2 2 2 5" xfId="1386"/>
    <cellStyle name="Separador de milhares 2 2 2 5 10" xfId="11305"/>
    <cellStyle name="Separador de milhares 2 2 2 5 10 2" xfId="42600"/>
    <cellStyle name="Separador de milhares 2 2 2 5 11" xfId="27776"/>
    <cellStyle name="Separador de milhares 2 2 2 5 11 2" xfId="32718"/>
    <cellStyle name="Separador de milhares 2 2 2 5 12" xfId="29423"/>
    <cellStyle name="Separador de milhares 2 2 2 5 2" xfId="1387"/>
    <cellStyle name="Separador de milhares 2 2 2 5 2 2" xfId="1388"/>
    <cellStyle name="Separador de milhares 2 2 2 5 2 2 2" xfId="3072"/>
    <cellStyle name="Separador de milhares 2 2 2 5 2 2 2 2" xfId="6366"/>
    <cellStyle name="Separador de milhares 2 2 2 5 2 2 2 2 2" xfId="22836"/>
    <cellStyle name="Separador de milhares 2 2 2 5 2 2 2 2 2 2" xfId="54131"/>
    <cellStyle name="Separador de milhares 2 2 2 5 2 2 2 2 3" xfId="16248"/>
    <cellStyle name="Separador de milhares 2 2 2 5 2 2 2 2 3 2" xfId="47543"/>
    <cellStyle name="Separador de milhares 2 2 2 5 2 2 2 2 4" xfId="37661"/>
    <cellStyle name="Separador de milhares 2 2 2 5 2 2 2 3" xfId="9660"/>
    <cellStyle name="Separador de milhares 2 2 2 5 2 2 2 3 2" xfId="26130"/>
    <cellStyle name="Separador de milhares 2 2 2 5 2 2 2 3 2 2" xfId="57425"/>
    <cellStyle name="Separador de milhares 2 2 2 5 2 2 2 3 3" xfId="40955"/>
    <cellStyle name="Separador de milhares 2 2 2 5 2 2 2 4" xfId="19542"/>
    <cellStyle name="Separador de milhares 2 2 2 5 2 2 2 4 2" xfId="50837"/>
    <cellStyle name="Separador de milhares 2 2 2 5 2 2 2 5" xfId="12954"/>
    <cellStyle name="Separador de milhares 2 2 2 5 2 2 2 5 2" xfId="44249"/>
    <cellStyle name="Separador de milhares 2 2 2 5 2 2 2 6" xfId="34367"/>
    <cellStyle name="Separador de milhares 2 2 2 5 2 2 2 7" xfId="31072"/>
    <cellStyle name="Separador de milhares 2 2 2 5 2 2 3" xfId="4719"/>
    <cellStyle name="Separador de milhares 2 2 2 5 2 2 3 2" xfId="21189"/>
    <cellStyle name="Separador de milhares 2 2 2 5 2 2 3 2 2" xfId="52484"/>
    <cellStyle name="Separador de milhares 2 2 2 5 2 2 3 3" xfId="14601"/>
    <cellStyle name="Separador de milhares 2 2 2 5 2 2 3 3 2" xfId="45896"/>
    <cellStyle name="Separador de milhares 2 2 2 5 2 2 3 4" xfId="36014"/>
    <cellStyle name="Separador de milhares 2 2 2 5 2 2 4" xfId="8013"/>
    <cellStyle name="Separador de milhares 2 2 2 5 2 2 4 2" xfId="24483"/>
    <cellStyle name="Separador de milhares 2 2 2 5 2 2 4 2 2" xfId="55778"/>
    <cellStyle name="Separador de milhares 2 2 2 5 2 2 4 3" xfId="39308"/>
    <cellStyle name="Separador de milhares 2 2 2 5 2 2 5" xfId="17895"/>
    <cellStyle name="Separador de milhares 2 2 2 5 2 2 5 2" xfId="49190"/>
    <cellStyle name="Separador de milhares 2 2 2 5 2 2 6" xfId="11307"/>
    <cellStyle name="Separador de milhares 2 2 2 5 2 2 6 2" xfId="42602"/>
    <cellStyle name="Separador de milhares 2 2 2 5 2 2 7" xfId="27778"/>
    <cellStyle name="Separador de milhares 2 2 2 5 2 2 7 2" xfId="32720"/>
    <cellStyle name="Separador de milhares 2 2 2 5 2 2 8" xfId="29425"/>
    <cellStyle name="Separador de milhares 2 2 2 5 2 3" xfId="3071"/>
    <cellStyle name="Separador de milhares 2 2 2 5 2 3 2" xfId="6365"/>
    <cellStyle name="Separador de milhares 2 2 2 5 2 3 2 2" xfId="22835"/>
    <cellStyle name="Separador de milhares 2 2 2 5 2 3 2 2 2" xfId="54130"/>
    <cellStyle name="Separador de milhares 2 2 2 5 2 3 2 3" xfId="16247"/>
    <cellStyle name="Separador de milhares 2 2 2 5 2 3 2 3 2" xfId="47542"/>
    <cellStyle name="Separador de milhares 2 2 2 5 2 3 2 4" xfId="37660"/>
    <cellStyle name="Separador de milhares 2 2 2 5 2 3 3" xfId="9659"/>
    <cellStyle name="Separador de milhares 2 2 2 5 2 3 3 2" xfId="26129"/>
    <cellStyle name="Separador de milhares 2 2 2 5 2 3 3 2 2" xfId="57424"/>
    <cellStyle name="Separador de milhares 2 2 2 5 2 3 3 3" xfId="40954"/>
    <cellStyle name="Separador de milhares 2 2 2 5 2 3 4" xfId="19541"/>
    <cellStyle name="Separador de milhares 2 2 2 5 2 3 4 2" xfId="50836"/>
    <cellStyle name="Separador de milhares 2 2 2 5 2 3 5" xfId="12953"/>
    <cellStyle name="Separador de milhares 2 2 2 5 2 3 5 2" xfId="44248"/>
    <cellStyle name="Separador de milhares 2 2 2 5 2 3 6" xfId="34366"/>
    <cellStyle name="Separador de milhares 2 2 2 5 2 3 7" xfId="31071"/>
    <cellStyle name="Separador de milhares 2 2 2 5 2 4" xfId="4718"/>
    <cellStyle name="Separador de milhares 2 2 2 5 2 4 2" xfId="21188"/>
    <cellStyle name="Separador de milhares 2 2 2 5 2 4 2 2" xfId="52483"/>
    <cellStyle name="Separador de milhares 2 2 2 5 2 4 3" xfId="14600"/>
    <cellStyle name="Separador de milhares 2 2 2 5 2 4 3 2" xfId="45895"/>
    <cellStyle name="Separador de milhares 2 2 2 5 2 4 4" xfId="36013"/>
    <cellStyle name="Separador de milhares 2 2 2 5 2 5" xfId="8012"/>
    <cellStyle name="Separador de milhares 2 2 2 5 2 5 2" xfId="24482"/>
    <cellStyle name="Separador de milhares 2 2 2 5 2 5 2 2" xfId="55777"/>
    <cellStyle name="Separador de milhares 2 2 2 5 2 5 3" xfId="39307"/>
    <cellStyle name="Separador de milhares 2 2 2 5 2 6" xfId="17894"/>
    <cellStyle name="Separador de milhares 2 2 2 5 2 6 2" xfId="49189"/>
    <cellStyle name="Separador de milhares 2 2 2 5 2 7" xfId="11306"/>
    <cellStyle name="Separador de milhares 2 2 2 5 2 7 2" xfId="42601"/>
    <cellStyle name="Separador de milhares 2 2 2 5 2 8" xfId="27777"/>
    <cellStyle name="Separador de milhares 2 2 2 5 2 8 2" xfId="32719"/>
    <cellStyle name="Separador de milhares 2 2 2 5 2 9" xfId="29424"/>
    <cellStyle name="Separador de milhares 2 2 2 5 3" xfId="1389"/>
    <cellStyle name="Separador de milhares 2 2 2 5 3 2" xfId="1390"/>
    <cellStyle name="Separador de milhares 2 2 2 5 3 2 2" xfId="3074"/>
    <cellStyle name="Separador de milhares 2 2 2 5 3 2 2 2" xfId="6368"/>
    <cellStyle name="Separador de milhares 2 2 2 5 3 2 2 2 2" xfId="22838"/>
    <cellStyle name="Separador de milhares 2 2 2 5 3 2 2 2 2 2" xfId="54133"/>
    <cellStyle name="Separador de milhares 2 2 2 5 3 2 2 2 3" xfId="16250"/>
    <cellStyle name="Separador de milhares 2 2 2 5 3 2 2 2 3 2" xfId="47545"/>
    <cellStyle name="Separador de milhares 2 2 2 5 3 2 2 2 4" xfId="37663"/>
    <cellStyle name="Separador de milhares 2 2 2 5 3 2 2 3" xfId="9662"/>
    <cellStyle name="Separador de milhares 2 2 2 5 3 2 2 3 2" xfId="26132"/>
    <cellStyle name="Separador de milhares 2 2 2 5 3 2 2 3 2 2" xfId="57427"/>
    <cellStyle name="Separador de milhares 2 2 2 5 3 2 2 3 3" xfId="40957"/>
    <cellStyle name="Separador de milhares 2 2 2 5 3 2 2 4" xfId="19544"/>
    <cellStyle name="Separador de milhares 2 2 2 5 3 2 2 4 2" xfId="50839"/>
    <cellStyle name="Separador de milhares 2 2 2 5 3 2 2 5" xfId="12956"/>
    <cellStyle name="Separador de milhares 2 2 2 5 3 2 2 5 2" xfId="44251"/>
    <cellStyle name="Separador de milhares 2 2 2 5 3 2 2 6" xfId="34369"/>
    <cellStyle name="Separador de milhares 2 2 2 5 3 2 2 7" xfId="31074"/>
    <cellStyle name="Separador de milhares 2 2 2 5 3 2 3" xfId="4721"/>
    <cellStyle name="Separador de milhares 2 2 2 5 3 2 3 2" xfId="21191"/>
    <cellStyle name="Separador de milhares 2 2 2 5 3 2 3 2 2" xfId="52486"/>
    <cellStyle name="Separador de milhares 2 2 2 5 3 2 3 3" xfId="14603"/>
    <cellStyle name="Separador de milhares 2 2 2 5 3 2 3 3 2" xfId="45898"/>
    <cellStyle name="Separador de milhares 2 2 2 5 3 2 3 4" xfId="36016"/>
    <cellStyle name="Separador de milhares 2 2 2 5 3 2 4" xfId="8015"/>
    <cellStyle name="Separador de milhares 2 2 2 5 3 2 4 2" xfId="24485"/>
    <cellStyle name="Separador de milhares 2 2 2 5 3 2 4 2 2" xfId="55780"/>
    <cellStyle name="Separador de milhares 2 2 2 5 3 2 4 3" xfId="39310"/>
    <cellStyle name="Separador de milhares 2 2 2 5 3 2 5" xfId="17897"/>
    <cellStyle name="Separador de milhares 2 2 2 5 3 2 5 2" xfId="49192"/>
    <cellStyle name="Separador de milhares 2 2 2 5 3 2 6" xfId="11309"/>
    <cellStyle name="Separador de milhares 2 2 2 5 3 2 6 2" xfId="42604"/>
    <cellStyle name="Separador de milhares 2 2 2 5 3 2 7" xfId="27780"/>
    <cellStyle name="Separador de milhares 2 2 2 5 3 2 7 2" xfId="32722"/>
    <cellStyle name="Separador de milhares 2 2 2 5 3 2 8" xfId="29427"/>
    <cellStyle name="Separador de milhares 2 2 2 5 3 3" xfId="3073"/>
    <cellStyle name="Separador de milhares 2 2 2 5 3 3 2" xfId="6367"/>
    <cellStyle name="Separador de milhares 2 2 2 5 3 3 2 2" xfId="22837"/>
    <cellStyle name="Separador de milhares 2 2 2 5 3 3 2 2 2" xfId="54132"/>
    <cellStyle name="Separador de milhares 2 2 2 5 3 3 2 3" xfId="16249"/>
    <cellStyle name="Separador de milhares 2 2 2 5 3 3 2 3 2" xfId="47544"/>
    <cellStyle name="Separador de milhares 2 2 2 5 3 3 2 4" xfId="37662"/>
    <cellStyle name="Separador de milhares 2 2 2 5 3 3 3" xfId="9661"/>
    <cellStyle name="Separador de milhares 2 2 2 5 3 3 3 2" xfId="26131"/>
    <cellStyle name="Separador de milhares 2 2 2 5 3 3 3 2 2" xfId="57426"/>
    <cellStyle name="Separador de milhares 2 2 2 5 3 3 3 3" xfId="40956"/>
    <cellStyle name="Separador de milhares 2 2 2 5 3 3 4" xfId="19543"/>
    <cellStyle name="Separador de milhares 2 2 2 5 3 3 4 2" xfId="50838"/>
    <cellStyle name="Separador de milhares 2 2 2 5 3 3 5" xfId="12955"/>
    <cellStyle name="Separador de milhares 2 2 2 5 3 3 5 2" xfId="44250"/>
    <cellStyle name="Separador de milhares 2 2 2 5 3 3 6" xfId="34368"/>
    <cellStyle name="Separador de milhares 2 2 2 5 3 3 7" xfId="31073"/>
    <cellStyle name="Separador de milhares 2 2 2 5 3 4" xfId="4720"/>
    <cellStyle name="Separador de milhares 2 2 2 5 3 4 2" xfId="21190"/>
    <cellStyle name="Separador de milhares 2 2 2 5 3 4 2 2" xfId="52485"/>
    <cellStyle name="Separador de milhares 2 2 2 5 3 4 3" xfId="14602"/>
    <cellStyle name="Separador de milhares 2 2 2 5 3 4 3 2" xfId="45897"/>
    <cellStyle name="Separador de milhares 2 2 2 5 3 4 4" xfId="36015"/>
    <cellStyle name="Separador de milhares 2 2 2 5 3 5" xfId="8014"/>
    <cellStyle name="Separador de milhares 2 2 2 5 3 5 2" xfId="24484"/>
    <cellStyle name="Separador de milhares 2 2 2 5 3 5 2 2" xfId="55779"/>
    <cellStyle name="Separador de milhares 2 2 2 5 3 5 3" xfId="39309"/>
    <cellStyle name="Separador de milhares 2 2 2 5 3 6" xfId="17896"/>
    <cellStyle name="Separador de milhares 2 2 2 5 3 6 2" xfId="49191"/>
    <cellStyle name="Separador de milhares 2 2 2 5 3 7" xfId="11308"/>
    <cellStyle name="Separador de milhares 2 2 2 5 3 7 2" xfId="42603"/>
    <cellStyle name="Separador de milhares 2 2 2 5 3 8" xfId="27779"/>
    <cellStyle name="Separador de milhares 2 2 2 5 3 8 2" xfId="32721"/>
    <cellStyle name="Separador de milhares 2 2 2 5 3 9" xfId="29426"/>
    <cellStyle name="Separador de milhares 2 2 2 5 4" xfId="1391"/>
    <cellStyle name="Separador de milhares 2 2 2 5 4 2" xfId="3075"/>
    <cellStyle name="Separador de milhares 2 2 2 5 4 2 2" xfId="6369"/>
    <cellStyle name="Separador de milhares 2 2 2 5 4 2 2 2" xfId="22839"/>
    <cellStyle name="Separador de milhares 2 2 2 5 4 2 2 2 2" xfId="54134"/>
    <cellStyle name="Separador de milhares 2 2 2 5 4 2 2 3" xfId="16251"/>
    <cellStyle name="Separador de milhares 2 2 2 5 4 2 2 3 2" xfId="47546"/>
    <cellStyle name="Separador de milhares 2 2 2 5 4 2 2 4" xfId="37664"/>
    <cellStyle name="Separador de milhares 2 2 2 5 4 2 3" xfId="9663"/>
    <cellStyle name="Separador de milhares 2 2 2 5 4 2 3 2" xfId="26133"/>
    <cellStyle name="Separador de milhares 2 2 2 5 4 2 3 2 2" xfId="57428"/>
    <cellStyle name="Separador de milhares 2 2 2 5 4 2 3 3" xfId="40958"/>
    <cellStyle name="Separador de milhares 2 2 2 5 4 2 4" xfId="19545"/>
    <cellStyle name="Separador de milhares 2 2 2 5 4 2 4 2" xfId="50840"/>
    <cellStyle name="Separador de milhares 2 2 2 5 4 2 5" xfId="12957"/>
    <cellStyle name="Separador de milhares 2 2 2 5 4 2 5 2" xfId="44252"/>
    <cellStyle name="Separador de milhares 2 2 2 5 4 2 6" xfId="34370"/>
    <cellStyle name="Separador de milhares 2 2 2 5 4 2 7" xfId="31075"/>
    <cellStyle name="Separador de milhares 2 2 2 5 4 3" xfId="4722"/>
    <cellStyle name="Separador de milhares 2 2 2 5 4 3 2" xfId="21192"/>
    <cellStyle name="Separador de milhares 2 2 2 5 4 3 2 2" xfId="52487"/>
    <cellStyle name="Separador de milhares 2 2 2 5 4 3 3" xfId="14604"/>
    <cellStyle name="Separador de milhares 2 2 2 5 4 3 3 2" xfId="45899"/>
    <cellStyle name="Separador de milhares 2 2 2 5 4 3 4" xfId="36017"/>
    <cellStyle name="Separador de milhares 2 2 2 5 4 4" xfId="8016"/>
    <cellStyle name="Separador de milhares 2 2 2 5 4 4 2" xfId="24486"/>
    <cellStyle name="Separador de milhares 2 2 2 5 4 4 2 2" xfId="55781"/>
    <cellStyle name="Separador de milhares 2 2 2 5 4 4 3" xfId="39311"/>
    <cellStyle name="Separador de milhares 2 2 2 5 4 5" xfId="17898"/>
    <cellStyle name="Separador de milhares 2 2 2 5 4 5 2" xfId="49193"/>
    <cellStyle name="Separador de milhares 2 2 2 5 4 6" xfId="11310"/>
    <cellStyle name="Separador de milhares 2 2 2 5 4 6 2" xfId="42605"/>
    <cellStyle name="Separador de milhares 2 2 2 5 4 7" xfId="27781"/>
    <cellStyle name="Separador de milhares 2 2 2 5 4 7 2" xfId="32723"/>
    <cellStyle name="Separador de milhares 2 2 2 5 4 8" xfId="29428"/>
    <cellStyle name="Separador de milhares 2 2 2 5 5" xfId="1392"/>
    <cellStyle name="Separador de milhares 2 2 2 5 5 2" xfId="3076"/>
    <cellStyle name="Separador de milhares 2 2 2 5 5 2 2" xfId="6370"/>
    <cellStyle name="Separador de milhares 2 2 2 5 5 2 2 2" xfId="22840"/>
    <cellStyle name="Separador de milhares 2 2 2 5 5 2 2 2 2" xfId="54135"/>
    <cellStyle name="Separador de milhares 2 2 2 5 5 2 2 3" xfId="16252"/>
    <cellStyle name="Separador de milhares 2 2 2 5 5 2 2 3 2" xfId="47547"/>
    <cellStyle name="Separador de milhares 2 2 2 5 5 2 2 4" xfId="37665"/>
    <cellStyle name="Separador de milhares 2 2 2 5 5 2 3" xfId="9664"/>
    <cellStyle name="Separador de milhares 2 2 2 5 5 2 3 2" xfId="26134"/>
    <cellStyle name="Separador de milhares 2 2 2 5 5 2 3 2 2" xfId="57429"/>
    <cellStyle name="Separador de milhares 2 2 2 5 5 2 3 3" xfId="40959"/>
    <cellStyle name="Separador de milhares 2 2 2 5 5 2 4" xfId="19546"/>
    <cellStyle name="Separador de milhares 2 2 2 5 5 2 4 2" xfId="50841"/>
    <cellStyle name="Separador de milhares 2 2 2 5 5 2 5" xfId="12958"/>
    <cellStyle name="Separador de milhares 2 2 2 5 5 2 5 2" xfId="44253"/>
    <cellStyle name="Separador de milhares 2 2 2 5 5 2 6" xfId="34371"/>
    <cellStyle name="Separador de milhares 2 2 2 5 5 2 7" xfId="31076"/>
    <cellStyle name="Separador de milhares 2 2 2 5 5 3" xfId="4723"/>
    <cellStyle name="Separador de milhares 2 2 2 5 5 3 2" xfId="21193"/>
    <cellStyle name="Separador de milhares 2 2 2 5 5 3 2 2" xfId="52488"/>
    <cellStyle name="Separador de milhares 2 2 2 5 5 3 3" xfId="14605"/>
    <cellStyle name="Separador de milhares 2 2 2 5 5 3 3 2" xfId="45900"/>
    <cellStyle name="Separador de milhares 2 2 2 5 5 3 4" xfId="36018"/>
    <cellStyle name="Separador de milhares 2 2 2 5 5 4" xfId="8017"/>
    <cellStyle name="Separador de milhares 2 2 2 5 5 4 2" xfId="24487"/>
    <cellStyle name="Separador de milhares 2 2 2 5 5 4 2 2" xfId="55782"/>
    <cellStyle name="Separador de milhares 2 2 2 5 5 4 3" xfId="39312"/>
    <cellStyle name="Separador de milhares 2 2 2 5 5 5" xfId="17899"/>
    <cellStyle name="Separador de milhares 2 2 2 5 5 5 2" xfId="49194"/>
    <cellStyle name="Separador de milhares 2 2 2 5 5 6" xfId="11311"/>
    <cellStyle name="Separador de milhares 2 2 2 5 5 6 2" xfId="42606"/>
    <cellStyle name="Separador de milhares 2 2 2 5 5 7" xfId="27782"/>
    <cellStyle name="Separador de milhares 2 2 2 5 5 7 2" xfId="32724"/>
    <cellStyle name="Separador de milhares 2 2 2 5 5 8" xfId="29429"/>
    <cellStyle name="Separador de milhares 2 2 2 5 6" xfId="3070"/>
    <cellStyle name="Separador de milhares 2 2 2 5 6 2" xfId="6364"/>
    <cellStyle name="Separador de milhares 2 2 2 5 6 2 2" xfId="22834"/>
    <cellStyle name="Separador de milhares 2 2 2 5 6 2 2 2" xfId="54129"/>
    <cellStyle name="Separador de milhares 2 2 2 5 6 2 3" xfId="16246"/>
    <cellStyle name="Separador de milhares 2 2 2 5 6 2 3 2" xfId="47541"/>
    <cellStyle name="Separador de milhares 2 2 2 5 6 2 4" xfId="37659"/>
    <cellStyle name="Separador de milhares 2 2 2 5 6 3" xfId="9658"/>
    <cellStyle name="Separador de milhares 2 2 2 5 6 3 2" xfId="26128"/>
    <cellStyle name="Separador de milhares 2 2 2 5 6 3 2 2" xfId="57423"/>
    <cellStyle name="Separador de milhares 2 2 2 5 6 3 3" xfId="40953"/>
    <cellStyle name="Separador de milhares 2 2 2 5 6 4" xfId="19540"/>
    <cellStyle name="Separador de milhares 2 2 2 5 6 4 2" xfId="50835"/>
    <cellStyle name="Separador de milhares 2 2 2 5 6 5" xfId="12952"/>
    <cellStyle name="Separador de milhares 2 2 2 5 6 5 2" xfId="44247"/>
    <cellStyle name="Separador de milhares 2 2 2 5 6 6" xfId="34365"/>
    <cellStyle name="Separador de milhares 2 2 2 5 6 7" xfId="31070"/>
    <cellStyle name="Separador de milhares 2 2 2 5 7" xfId="4717"/>
    <cellStyle name="Separador de milhares 2 2 2 5 7 2" xfId="21187"/>
    <cellStyle name="Separador de milhares 2 2 2 5 7 2 2" xfId="52482"/>
    <cellStyle name="Separador de milhares 2 2 2 5 7 3" xfId="14599"/>
    <cellStyle name="Separador de milhares 2 2 2 5 7 3 2" xfId="45894"/>
    <cellStyle name="Separador de milhares 2 2 2 5 7 4" xfId="36012"/>
    <cellStyle name="Separador de milhares 2 2 2 5 8" xfId="8011"/>
    <cellStyle name="Separador de milhares 2 2 2 5 8 2" xfId="24481"/>
    <cellStyle name="Separador de milhares 2 2 2 5 8 2 2" xfId="55776"/>
    <cellStyle name="Separador de milhares 2 2 2 5 8 3" xfId="39306"/>
    <cellStyle name="Separador de milhares 2 2 2 5 9" xfId="17893"/>
    <cellStyle name="Separador de milhares 2 2 2 5 9 2" xfId="49188"/>
    <cellStyle name="Separador de milhares 2 2 2 6" xfId="1393"/>
    <cellStyle name="Separador de milhares 2 2 2 6 10" xfId="27783"/>
    <cellStyle name="Separador de milhares 2 2 2 6 10 2" xfId="32725"/>
    <cellStyle name="Separador de milhares 2 2 2 6 11" xfId="29430"/>
    <cellStyle name="Separador de milhares 2 2 2 6 2" xfId="1394"/>
    <cellStyle name="Separador de milhares 2 2 2 6 2 2" xfId="1395"/>
    <cellStyle name="Separador de milhares 2 2 2 6 2 2 2" xfId="3079"/>
    <cellStyle name="Separador de milhares 2 2 2 6 2 2 2 2" xfId="6373"/>
    <cellStyle name="Separador de milhares 2 2 2 6 2 2 2 2 2" xfId="22843"/>
    <cellStyle name="Separador de milhares 2 2 2 6 2 2 2 2 2 2" xfId="54138"/>
    <cellStyle name="Separador de milhares 2 2 2 6 2 2 2 2 3" xfId="16255"/>
    <cellStyle name="Separador de milhares 2 2 2 6 2 2 2 2 3 2" xfId="47550"/>
    <cellStyle name="Separador de milhares 2 2 2 6 2 2 2 2 4" xfId="37668"/>
    <cellStyle name="Separador de milhares 2 2 2 6 2 2 2 3" xfId="9667"/>
    <cellStyle name="Separador de milhares 2 2 2 6 2 2 2 3 2" xfId="26137"/>
    <cellStyle name="Separador de milhares 2 2 2 6 2 2 2 3 2 2" xfId="57432"/>
    <cellStyle name="Separador de milhares 2 2 2 6 2 2 2 3 3" xfId="40962"/>
    <cellStyle name="Separador de milhares 2 2 2 6 2 2 2 4" xfId="19549"/>
    <cellStyle name="Separador de milhares 2 2 2 6 2 2 2 4 2" xfId="50844"/>
    <cellStyle name="Separador de milhares 2 2 2 6 2 2 2 5" xfId="12961"/>
    <cellStyle name="Separador de milhares 2 2 2 6 2 2 2 5 2" xfId="44256"/>
    <cellStyle name="Separador de milhares 2 2 2 6 2 2 2 6" xfId="34374"/>
    <cellStyle name="Separador de milhares 2 2 2 6 2 2 2 7" xfId="31079"/>
    <cellStyle name="Separador de milhares 2 2 2 6 2 2 3" xfId="4726"/>
    <cellStyle name="Separador de milhares 2 2 2 6 2 2 3 2" xfId="21196"/>
    <cellStyle name="Separador de milhares 2 2 2 6 2 2 3 2 2" xfId="52491"/>
    <cellStyle name="Separador de milhares 2 2 2 6 2 2 3 3" xfId="14608"/>
    <cellStyle name="Separador de milhares 2 2 2 6 2 2 3 3 2" xfId="45903"/>
    <cellStyle name="Separador de milhares 2 2 2 6 2 2 3 4" xfId="36021"/>
    <cellStyle name="Separador de milhares 2 2 2 6 2 2 4" xfId="8020"/>
    <cellStyle name="Separador de milhares 2 2 2 6 2 2 4 2" xfId="24490"/>
    <cellStyle name="Separador de milhares 2 2 2 6 2 2 4 2 2" xfId="55785"/>
    <cellStyle name="Separador de milhares 2 2 2 6 2 2 4 3" xfId="39315"/>
    <cellStyle name="Separador de milhares 2 2 2 6 2 2 5" xfId="17902"/>
    <cellStyle name="Separador de milhares 2 2 2 6 2 2 5 2" xfId="49197"/>
    <cellStyle name="Separador de milhares 2 2 2 6 2 2 6" xfId="11314"/>
    <cellStyle name="Separador de milhares 2 2 2 6 2 2 6 2" xfId="42609"/>
    <cellStyle name="Separador de milhares 2 2 2 6 2 2 7" xfId="27785"/>
    <cellStyle name="Separador de milhares 2 2 2 6 2 2 7 2" xfId="32727"/>
    <cellStyle name="Separador de milhares 2 2 2 6 2 2 8" xfId="29432"/>
    <cellStyle name="Separador de milhares 2 2 2 6 2 3" xfId="3078"/>
    <cellStyle name="Separador de milhares 2 2 2 6 2 3 2" xfId="6372"/>
    <cellStyle name="Separador de milhares 2 2 2 6 2 3 2 2" xfId="22842"/>
    <cellStyle name="Separador de milhares 2 2 2 6 2 3 2 2 2" xfId="54137"/>
    <cellStyle name="Separador de milhares 2 2 2 6 2 3 2 3" xfId="16254"/>
    <cellStyle name="Separador de milhares 2 2 2 6 2 3 2 3 2" xfId="47549"/>
    <cellStyle name="Separador de milhares 2 2 2 6 2 3 2 4" xfId="37667"/>
    <cellStyle name="Separador de milhares 2 2 2 6 2 3 3" xfId="9666"/>
    <cellStyle name="Separador de milhares 2 2 2 6 2 3 3 2" xfId="26136"/>
    <cellStyle name="Separador de milhares 2 2 2 6 2 3 3 2 2" xfId="57431"/>
    <cellStyle name="Separador de milhares 2 2 2 6 2 3 3 3" xfId="40961"/>
    <cellStyle name="Separador de milhares 2 2 2 6 2 3 4" xfId="19548"/>
    <cellStyle name="Separador de milhares 2 2 2 6 2 3 4 2" xfId="50843"/>
    <cellStyle name="Separador de milhares 2 2 2 6 2 3 5" xfId="12960"/>
    <cellStyle name="Separador de milhares 2 2 2 6 2 3 5 2" xfId="44255"/>
    <cellStyle name="Separador de milhares 2 2 2 6 2 3 6" xfId="34373"/>
    <cellStyle name="Separador de milhares 2 2 2 6 2 3 7" xfId="31078"/>
    <cellStyle name="Separador de milhares 2 2 2 6 2 4" xfId="4725"/>
    <cellStyle name="Separador de milhares 2 2 2 6 2 4 2" xfId="21195"/>
    <cellStyle name="Separador de milhares 2 2 2 6 2 4 2 2" xfId="52490"/>
    <cellStyle name="Separador de milhares 2 2 2 6 2 4 3" xfId="14607"/>
    <cellStyle name="Separador de milhares 2 2 2 6 2 4 3 2" xfId="45902"/>
    <cellStyle name="Separador de milhares 2 2 2 6 2 4 4" xfId="36020"/>
    <cellStyle name="Separador de milhares 2 2 2 6 2 5" xfId="8019"/>
    <cellStyle name="Separador de milhares 2 2 2 6 2 5 2" xfId="24489"/>
    <cellStyle name="Separador de milhares 2 2 2 6 2 5 2 2" xfId="55784"/>
    <cellStyle name="Separador de milhares 2 2 2 6 2 5 3" xfId="39314"/>
    <cellStyle name="Separador de milhares 2 2 2 6 2 6" xfId="17901"/>
    <cellStyle name="Separador de milhares 2 2 2 6 2 6 2" xfId="49196"/>
    <cellStyle name="Separador de milhares 2 2 2 6 2 7" xfId="11313"/>
    <cellStyle name="Separador de milhares 2 2 2 6 2 7 2" xfId="42608"/>
    <cellStyle name="Separador de milhares 2 2 2 6 2 8" xfId="27784"/>
    <cellStyle name="Separador de milhares 2 2 2 6 2 8 2" xfId="32726"/>
    <cellStyle name="Separador de milhares 2 2 2 6 2 9" xfId="29431"/>
    <cellStyle name="Separador de milhares 2 2 2 6 3" xfId="1396"/>
    <cellStyle name="Separador de milhares 2 2 2 6 3 2" xfId="1397"/>
    <cellStyle name="Separador de milhares 2 2 2 6 3 2 2" xfId="3081"/>
    <cellStyle name="Separador de milhares 2 2 2 6 3 2 2 2" xfId="6375"/>
    <cellStyle name="Separador de milhares 2 2 2 6 3 2 2 2 2" xfId="22845"/>
    <cellStyle name="Separador de milhares 2 2 2 6 3 2 2 2 2 2" xfId="54140"/>
    <cellStyle name="Separador de milhares 2 2 2 6 3 2 2 2 3" xfId="16257"/>
    <cellStyle name="Separador de milhares 2 2 2 6 3 2 2 2 3 2" xfId="47552"/>
    <cellStyle name="Separador de milhares 2 2 2 6 3 2 2 2 4" xfId="37670"/>
    <cellStyle name="Separador de milhares 2 2 2 6 3 2 2 3" xfId="9669"/>
    <cellStyle name="Separador de milhares 2 2 2 6 3 2 2 3 2" xfId="26139"/>
    <cellStyle name="Separador de milhares 2 2 2 6 3 2 2 3 2 2" xfId="57434"/>
    <cellStyle name="Separador de milhares 2 2 2 6 3 2 2 3 3" xfId="40964"/>
    <cellStyle name="Separador de milhares 2 2 2 6 3 2 2 4" xfId="19551"/>
    <cellStyle name="Separador de milhares 2 2 2 6 3 2 2 4 2" xfId="50846"/>
    <cellStyle name="Separador de milhares 2 2 2 6 3 2 2 5" xfId="12963"/>
    <cellStyle name="Separador de milhares 2 2 2 6 3 2 2 5 2" xfId="44258"/>
    <cellStyle name="Separador de milhares 2 2 2 6 3 2 2 6" xfId="34376"/>
    <cellStyle name="Separador de milhares 2 2 2 6 3 2 2 7" xfId="31081"/>
    <cellStyle name="Separador de milhares 2 2 2 6 3 2 3" xfId="4728"/>
    <cellStyle name="Separador de milhares 2 2 2 6 3 2 3 2" xfId="21198"/>
    <cellStyle name="Separador de milhares 2 2 2 6 3 2 3 2 2" xfId="52493"/>
    <cellStyle name="Separador de milhares 2 2 2 6 3 2 3 3" xfId="14610"/>
    <cellStyle name="Separador de milhares 2 2 2 6 3 2 3 3 2" xfId="45905"/>
    <cellStyle name="Separador de milhares 2 2 2 6 3 2 3 4" xfId="36023"/>
    <cellStyle name="Separador de milhares 2 2 2 6 3 2 4" xfId="8022"/>
    <cellStyle name="Separador de milhares 2 2 2 6 3 2 4 2" xfId="24492"/>
    <cellStyle name="Separador de milhares 2 2 2 6 3 2 4 2 2" xfId="55787"/>
    <cellStyle name="Separador de milhares 2 2 2 6 3 2 4 3" xfId="39317"/>
    <cellStyle name="Separador de milhares 2 2 2 6 3 2 5" xfId="17904"/>
    <cellStyle name="Separador de milhares 2 2 2 6 3 2 5 2" xfId="49199"/>
    <cellStyle name="Separador de milhares 2 2 2 6 3 2 6" xfId="11316"/>
    <cellStyle name="Separador de milhares 2 2 2 6 3 2 6 2" xfId="42611"/>
    <cellStyle name="Separador de milhares 2 2 2 6 3 2 7" xfId="27787"/>
    <cellStyle name="Separador de milhares 2 2 2 6 3 2 7 2" xfId="32729"/>
    <cellStyle name="Separador de milhares 2 2 2 6 3 2 8" xfId="29434"/>
    <cellStyle name="Separador de milhares 2 2 2 6 3 3" xfId="3080"/>
    <cellStyle name="Separador de milhares 2 2 2 6 3 3 2" xfId="6374"/>
    <cellStyle name="Separador de milhares 2 2 2 6 3 3 2 2" xfId="22844"/>
    <cellStyle name="Separador de milhares 2 2 2 6 3 3 2 2 2" xfId="54139"/>
    <cellStyle name="Separador de milhares 2 2 2 6 3 3 2 3" xfId="16256"/>
    <cellStyle name="Separador de milhares 2 2 2 6 3 3 2 3 2" xfId="47551"/>
    <cellStyle name="Separador de milhares 2 2 2 6 3 3 2 4" xfId="37669"/>
    <cellStyle name="Separador de milhares 2 2 2 6 3 3 3" xfId="9668"/>
    <cellStyle name="Separador de milhares 2 2 2 6 3 3 3 2" xfId="26138"/>
    <cellStyle name="Separador de milhares 2 2 2 6 3 3 3 2 2" xfId="57433"/>
    <cellStyle name="Separador de milhares 2 2 2 6 3 3 3 3" xfId="40963"/>
    <cellStyle name="Separador de milhares 2 2 2 6 3 3 4" xfId="19550"/>
    <cellStyle name="Separador de milhares 2 2 2 6 3 3 4 2" xfId="50845"/>
    <cellStyle name="Separador de milhares 2 2 2 6 3 3 5" xfId="12962"/>
    <cellStyle name="Separador de milhares 2 2 2 6 3 3 5 2" xfId="44257"/>
    <cellStyle name="Separador de milhares 2 2 2 6 3 3 6" xfId="34375"/>
    <cellStyle name="Separador de milhares 2 2 2 6 3 3 7" xfId="31080"/>
    <cellStyle name="Separador de milhares 2 2 2 6 3 4" xfId="4727"/>
    <cellStyle name="Separador de milhares 2 2 2 6 3 4 2" xfId="21197"/>
    <cellStyle name="Separador de milhares 2 2 2 6 3 4 2 2" xfId="52492"/>
    <cellStyle name="Separador de milhares 2 2 2 6 3 4 3" xfId="14609"/>
    <cellStyle name="Separador de milhares 2 2 2 6 3 4 3 2" xfId="45904"/>
    <cellStyle name="Separador de milhares 2 2 2 6 3 4 4" xfId="36022"/>
    <cellStyle name="Separador de milhares 2 2 2 6 3 5" xfId="8021"/>
    <cellStyle name="Separador de milhares 2 2 2 6 3 5 2" xfId="24491"/>
    <cellStyle name="Separador de milhares 2 2 2 6 3 5 2 2" xfId="55786"/>
    <cellStyle name="Separador de milhares 2 2 2 6 3 5 3" xfId="39316"/>
    <cellStyle name="Separador de milhares 2 2 2 6 3 6" xfId="17903"/>
    <cellStyle name="Separador de milhares 2 2 2 6 3 6 2" xfId="49198"/>
    <cellStyle name="Separador de milhares 2 2 2 6 3 7" xfId="11315"/>
    <cellStyle name="Separador de milhares 2 2 2 6 3 7 2" xfId="42610"/>
    <cellStyle name="Separador de milhares 2 2 2 6 3 8" xfId="27786"/>
    <cellStyle name="Separador de milhares 2 2 2 6 3 8 2" xfId="32728"/>
    <cellStyle name="Separador de milhares 2 2 2 6 3 9" xfId="29433"/>
    <cellStyle name="Separador de milhares 2 2 2 6 4" xfId="1398"/>
    <cellStyle name="Separador de milhares 2 2 2 6 4 2" xfId="3082"/>
    <cellStyle name="Separador de milhares 2 2 2 6 4 2 2" xfId="6376"/>
    <cellStyle name="Separador de milhares 2 2 2 6 4 2 2 2" xfId="22846"/>
    <cellStyle name="Separador de milhares 2 2 2 6 4 2 2 2 2" xfId="54141"/>
    <cellStyle name="Separador de milhares 2 2 2 6 4 2 2 3" xfId="16258"/>
    <cellStyle name="Separador de milhares 2 2 2 6 4 2 2 3 2" xfId="47553"/>
    <cellStyle name="Separador de milhares 2 2 2 6 4 2 2 4" xfId="37671"/>
    <cellStyle name="Separador de milhares 2 2 2 6 4 2 3" xfId="9670"/>
    <cellStyle name="Separador de milhares 2 2 2 6 4 2 3 2" xfId="26140"/>
    <cellStyle name="Separador de milhares 2 2 2 6 4 2 3 2 2" xfId="57435"/>
    <cellStyle name="Separador de milhares 2 2 2 6 4 2 3 3" xfId="40965"/>
    <cellStyle name="Separador de milhares 2 2 2 6 4 2 4" xfId="19552"/>
    <cellStyle name="Separador de milhares 2 2 2 6 4 2 4 2" xfId="50847"/>
    <cellStyle name="Separador de milhares 2 2 2 6 4 2 5" xfId="12964"/>
    <cellStyle name="Separador de milhares 2 2 2 6 4 2 5 2" xfId="44259"/>
    <cellStyle name="Separador de milhares 2 2 2 6 4 2 6" xfId="34377"/>
    <cellStyle name="Separador de milhares 2 2 2 6 4 2 7" xfId="31082"/>
    <cellStyle name="Separador de milhares 2 2 2 6 4 3" xfId="4729"/>
    <cellStyle name="Separador de milhares 2 2 2 6 4 3 2" xfId="21199"/>
    <cellStyle name="Separador de milhares 2 2 2 6 4 3 2 2" xfId="52494"/>
    <cellStyle name="Separador de milhares 2 2 2 6 4 3 3" xfId="14611"/>
    <cellStyle name="Separador de milhares 2 2 2 6 4 3 3 2" xfId="45906"/>
    <cellStyle name="Separador de milhares 2 2 2 6 4 3 4" xfId="36024"/>
    <cellStyle name="Separador de milhares 2 2 2 6 4 4" xfId="8023"/>
    <cellStyle name="Separador de milhares 2 2 2 6 4 4 2" xfId="24493"/>
    <cellStyle name="Separador de milhares 2 2 2 6 4 4 2 2" xfId="55788"/>
    <cellStyle name="Separador de milhares 2 2 2 6 4 4 3" xfId="39318"/>
    <cellStyle name="Separador de milhares 2 2 2 6 4 5" xfId="17905"/>
    <cellStyle name="Separador de milhares 2 2 2 6 4 5 2" xfId="49200"/>
    <cellStyle name="Separador de milhares 2 2 2 6 4 6" xfId="11317"/>
    <cellStyle name="Separador de milhares 2 2 2 6 4 6 2" xfId="42612"/>
    <cellStyle name="Separador de milhares 2 2 2 6 4 7" xfId="27788"/>
    <cellStyle name="Separador de milhares 2 2 2 6 4 7 2" xfId="32730"/>
    <cellStyle name="Separador de milhares 2 2 2 6 4 8" xfId="29435"/>
    <cellStyle name="Separador de milhares 2 2 2 6 5" xfId="3077"/>
    <cellStyle name="Separador de milhares 2 2 2 6 5 2" xfId="6371"/>
    <cellStyle name="Separador de milhares 2 2 2 6 5 2 2" xfId="22841"/>
    <cellStyle name="Separador de milhares 2 2 2 6 5 2 2 2" xfId="54136"/>
    <cellStyle name="Separador de milhares 2 2 2 6 5 2 3" xfId="16253"/>
    <cellStyle name="Separador de milhares 2 2 2 6 5 2 3 2" xfId="47548"/>
    <cellStyle name="Separador de milhares 2 2 2 6 5 2 4" xfId="37666"/>
    <cellStyle name="Separador de milhares 2 2 2 6 5 3" xfId="9665"/>
    <cellStyle name="Separador de milhares 2 2 2 6 5 3 2" xfId="26135"/>
    <cellStyle name="Separador de milhares 2 2 2 6 5 3 2 2" xfId="57430"/>
    <cellStyle name="Separador de milhares 2 2 2 6 5 3 3" xfId="40960"/>
    <cellStyle name="Separador de milhares 2 2 2 6 5 4" xfId="19547"/>
    <cellStyle name="Separador de milhares 2 2 2 6 5 4 2" xfId="50842"/>
    <cellStyle name="Separador de milhares 2 2 2 6 5 5" xfId="12959"/>
    <cellStyle name="Separador de milhares 2 2 2 6 5 5 2" xfId="44254"/>
    <cellStyle name="Separador de milhares 2 2 2 6 5 6" xfId="34372"/>
    <cellStyle name="Separador de milhares 2 2 2 6 5 7" xfId="31077"/>
    <cellStyle name="Separador de milhares 2 2 2 6 6" xfId="4724"/>
    <cellStyle name="Separador de milhares 2 2 2 6 6 2" xfId="21194"/>
    <cellStyle name="Separador de milhares 2 2 2 6 6 2 2" xfId="52489"/>
    <cellStyle name="Separador de milhares 2 2 2 6 6 3" xfId="14606"/>
    <cellStyle name="Separador de milhares 2 2 2 6 6 3 2" xfId="45901"/>
    <cellStyle name="Separador de milhares 2 2 2 6 6 4" xfId="36019"/>
    <cellStyle name="Separador de milhares 2 2 2 6 7" xfId="8018"/>
    <cellStyle name="Separador de milhares 2 2 2 6 7 2" xfId="24488"/>
    <cellStyle name="Separador de milhares 2 2 2 6 7 2 2" xfId="55783"/>
    <cellStyle name="Separador de milhares 2 2 2 6 7 3" xfId="39313"/>
    <cellStyle name="Separador de milhares 2 2 2 6 8" xfId="17900"/>
    <cellStyle name="Separador de milhares 2 2 2 6 8 2" xfId="49195"/>
    <cellStyle name="Separador de milhares 2 2 2 6 9" xfId="11312"/>
    <cellStyle name="Separador de milhares 2 2 2 6 9 2" xfId="42607"/>
    <cellStyle name="Separador de milhares 2 2 2 7" xfId="1399"/>
    <cellStyle name="Separador de milhares 2 2 2 7 10" xfId="29436"/>
    <cellStyle name="Separador de milhares 2 2 2 7 2" xfId="1400"/>
    <cellStyle name="Separador de milhares 2 2 2 7 2 2" xfId="3084"/>
    <cellStyle name="Separador de milhares 2 2 2 7 2 2 2" xfId="6378"/>
    <cellStyle name="Separador de milhares 2 2 2 7 2 2 2 2" xfId="22848"/>
    <cellStyle name="Separador de milhares 2 2 2 7 2 2 2 2 2" xfId="54143"/>
    <cellStyle name="Separador de milhares 2 2 2 7 2 2 2 3" xfId="16260"/>
    <cellStyle name="Separador de milhares 2 2 2 7 2 2 2 3 2" xfId="47555"/>
    <cellStyle name="Separador de milhares 2 2 2 7 2 2 2 4" xfId="37673"/>
    <cellStyle name="Separador de milhares 2 2 2 7 2 2 3" xfId="9672"/>
    <cellStyle name="Separador de milhares 2 2 2 7 2 2 3 2" xfId="26142"/>
    <cellStyle name="Separador de milhares 2 2 2 7 2 2 3 2 2" xfId="57437"/>
    <cellStyle name="Separador de milhares 2 2 2 7 2 2 3 3" xfId="40967"/>
    <cellStyle name="Separador de milhares 2 2 2 7 2 2 4" xfId="19554"/>
    <cellStyle name="Separador de milhares 2 2 2 7 2 2 4 2" xfId="50849"/>
    <cellStyle name="Separador de milhares 2 2 2 7 2 2 5" xfId="12966"/>
    <cellStyle name="Separador de milhares 2 2 2 7 2 2 5 2" xfId="44261"/>
    <cellStyle name="Separador de milhares 2 2 2 7 2 2 6" xfId="34379"/>
    <cellStyle name="Separador de milhares 2 2 2 7 2 2 7" xfId="31084"/>
    <cellStyle name="Separador de milhares 2 2 2 7 2 3" xfId="4731"/>
    <cellStyle name="Separador de milhares 2 2 2 7 2 3 2" xfId="21201"/>
    <cellStyle name="Separador de milhares 2 2 2 7 2 3 2 2" xfId="52496"/>
    <cellStyle name="Separador de milhares 2 2 2 7 2 3 3" xfId="14613"/>
    <cellStyle name="Separador de milhares 2 2 2 7 2 3 3 2" xfId="45908"/>
    <cellStyle name="Separador de milhares 2 2 2 7 2 3 4" xfId="36026"/>
    <cellStyle name="Separador de milhares 2 2 2 7 2 4" xfId="8025"/>
    <cellStyle name="Separador de milhares 2 2 2 7 2 4 2" xfId="24495"/>
    <cellStyle name="Separador de milhares 2 2 2 7 2 4 2 2" xfId="55790"/>
    <cellStyle name="Separador de milhares 2 2 2 7 2 4 3" xfId="39320"/>
    <cellStyle name="Separador de milhares 2 2 2 7 2 5" xfId="17907"/>
    <cellStyle name="Separador de milhares 2 2 2 7 2 5 2" xfId="49202"/>
    <cellStyle name="Separador de milhares 2 2 2 7 2 6" xfId="11319"/>
    <cellStyle name="Separador de milhares 2 2 2 7 2 6 2" xfId="42614"/>
    <cellStyle name="Separador de milhares 2 2 2 7 2 7" xfId="27790"/>
    <cellStyle name="Separador de milhares 2 2 2 7 2 7 2" xfId="32732"/>
    <cellStyle name="Separador de milhares 2 2 2 7 2 8" xfId="29437"/>
    <cellStyle name="Separador de milhares 2 2 2 7 3" xfId="1401"/>
    <cellStyle name="Separador de milhares 2 2 2 7 3 2" xfId="3085"/>
    <cellStyle name="Separador de milhares 2 2 2 7 3 2 2" xfId="6379"/>
    <cellStyle name="Separador de milhares 2 2 2 7 3 2 2 2" xfId="22849"/>
    <cellStyle name="Separador de milhares 2 2 2 7 3 2 2 2 2" xfId="54144"/>
    <cellStyle name="Separador de milhares 2 2 2 7 3 2 2 3" xfId="16261"/>
    <cellStyle name="Separador de milhares 2 2 2 7 3 2 2 3 2" xfId="47556"/>
    <cellStyle name="Separador de milhares 2 2 2 7 3 2 2 4" xfId="37674"/>
    <cellStyle name="Separador de milhares 2 2 2 7 3 2 3" xfId="9673"/>
    <cellStyle name="Separador de milhares 2 2 2 7 3 2 3 2" xfId="26143"/>
    <cellStyle name="Separador de milhares 2 2 2 7 3 2 3 2 2" xfId="57438"/>
    <cellStyle name="Separador de milhares 2 2 2 7 3 2 3 3" xfId="40968"/>
    <cellStyle name="Separador de milhares 2 2 2 7 3 2 4" xfId="19555"/>
    <cellStyle name="Separador de milhares 2 2 2 7 3 2 4 2" xfId="50850"/>
    <cellStyle name="Separador de milhares 2 2 2 7 3 2 5" xfId="12967"/>
    <cellStyle name="Separador de milhares 2 2 2 7 3 2 5 2" xfId="44262"/>
    <cellStyle name="Separador de milhares 2 2 2 7 3 2 6" xfId="34380"/>
    <cellStyle name="Separador de milhares 2 2 2 7 3 2 7" xfId="31085"/>
    <cellStyle name="Separador de milhares 2 2 2 7 3 3" xfId="4732"/>
    <cellStyle name="Separador de milhares 2 2 2 7 3 3 2" xfId="21202"/>
    <cellStyle name="Separador de milhares 2 2 2 7 3 3 2 2" xfId="52497"/>
    <cellStyle name="Separador de milhares 2 2 2 7 3 3 3" xfId="14614"/>
    <cellStyle name="Separador de milhares 2 2 2 7 3 3 3 2" xfId="45909"/>
    <cellStyle name="Separador de milhares 2 2 2 7 3 3 4" xfId="36027"/>
    <cellStyle name="Separador de milhares 2 2 2 7 3 4" xfId="8026"/>
    <cellStyle name="Separador de milhares 2 2 2 7 3 4 2" xfId="24496"/>
    <cellStyle name="Separador de milhares 2 2 2 7 3 4 2 2" xfId="55791"/>
    <cellStyle name="Separador de milhares 2 2 2 7 3 4 3" xfId="39321"/>
    <cellStyle name="Separador de milhares 2 2 2 7 3 5" xfId="17908"/>
    <cellStyle name="Separador de milhares 2 2 2 7 3 5 2" xfId="49203"/>
    <cellStyle name="Separador de milhares 2 2 2 7 3 6" xfId="11320"/>
    <cellStyle name="Separador de milhares 2 2 2 7 3 6 2" xfId="42615"/>
    <cellStyle name="Separador de milhares 2 2 2 7 3 7" xfId="27791"/>
    <cellStyle name="Separador de milhares 2 2 2 7 3 7 2" xfId="32733"/>
    <cellStyle name="Separador de milhares 2 2 2 7 3 8" xfId="29438"/>
    <cellStyle name="Separador de milhares 2 2 2 7 4" xfId="3083"/>
    <cellStyle name="Separador de milhares 2 2 2 7 4 2" xfId="6377"/>
    <cellStyle name="Separador de milhares 2 2 2 7 4 2 2" xfId="22847"/>
    <cellStyle name="Separador de milhares 2 2 2 7 4 2 2 2" xfId="54142"/>
    <cellStyle name="Separador de milhares 2 2 2 7 4 2 3" xfId="16259"/>
    <cellStyle name="Separador de milhares 2 2 2 7 4 2 3 2" xfId="47554"/>
    <cellStyle name="Separador de milhares 2 2 2 7 4 2 4" xfId="37672"/>
    <cellStyle name="Separador de milhares 2 2 2 7 4 3" xfId="9671"/>
    <cellStyle name="Separador de milhares 2 2 2 7 4 3 2" xfId="26141"/>
    <cellStyle name="Separador de milhares 2 2 2 7 4 3 2 2" xfId="57436"/>
    <cellStyle name="Separador de milhares 2 2 2 7 4 3 3" xfId="40966"/>
    <cellStyle name="Separador de milhares 2 2 2 7 4 4" xfId="19553"/>
    <cellStyle name="Separador de milhares 2 2 2 7 4 4 2" xfId="50848"/>
    <cellStyle name="Separador de milhares 2 2 2 7 4 5" xfId="12965"/>
    <cellStyle name="Separador de milhares 2 2 2 7 4 5 2" xfId="44260"/>
    <cellStyle name="Separador de milhares 2 2 2 7 4 6" xfId="34378"/>
    <cellStyle name="Separador de milhares 2 2 2 7 4 7" xfId="31083"/>
    <cellStyle name="Separador de milhares 2 2 2 7 5" xfId="4730"/>
    <cellStyle name="Separador de milhares 2 2 2 7 5 2" xfId="21200"/>
    <cellStyle name="Separador de milhares 2 2 2 7 5 2 2" xfId="52495"/>
    <cellStyle name="Separador de milhares 2 2 2 7 5 3" xfId="14612"/>
    <cellStyle name="Separador de milhares 2 2 2 7 5 3 2" xfId="45907"/>
    <cellStyle name="Separador de milhares 2 2 2 7 5 4" xfId="36025"/>
    <cellStyle name="Separador de milhares 2 2 2 7 6" xfId="8024"/>
    <cellStyle name="Separador de milhares 2 2 2 7 6 2" xfId="24494"/>
    <cellStyle name="Separador de milhares 2 2 2 7 6 2 2" xfId="55789"/>
    <cellStyle name="Separador de milhares 2 2 2 7 6 3" xfId="39319"/>
    <cellStyle name="Separador de milhares 2 2 2 7 7" xfId="17906"/>
    <cellStyle name="Separador de milhares 2 2 2 7 7 2" xfId="49201"/>
    <cellStyle name="Separador de milhares 2 2 2 7 8" xfId="11318"/>
    <cellStyle name="Separador de milhares 2 2 2 7 8 2" xfId="42613"/>
    <cellStyle name="Separador de milhares 2 2 2 7 9" xfId="27789"/>
    <cellStyle name="Separador de milhares 2 2 2 7 9 2" xfId="32731"/>
    <cellStyle name="Separador de milhares 2 2 2 8" xfId="1402"/>
    <cellStyle name="Separador de milhares 2 2 2 8 10" xfId="29439"/>
    <cellStyle name="Separador de milhares 2 2 2 8 2" xfId="1403"/>
    <cellStyle name="Separador de milhares 2 2 2 8 2 2" xfId="3087"/>
    <cellStyle name="Separador de milhares 2 2 2 8 2 2 2" xfId="6381"/>
    <cellStyle name="Separador de milhares 2 2 2 8 2 2 2 2" xfId="22851"/>
    <cellStyle name="Separador de milhares 2 2 2 8 2 2 2 2 2" xfId="54146"/>
    <cellStyle name="Separador de milhares 2 2 2 8 2 2 2 3" xfId="16263"/>
    <cellStyle name="Separador de milhares 2 2 2 8 2 2 2 3 2" xfId="47558"/>
    <cellStyle name="Separador de milhares 2 2 2 8 2 2 2 4" xfId="37676"/>
    <cellStyle name="Separador de milhares 2 2 2 8 2 2 3" xfId="9675"/>
    <cellStyle name="Separador de milhares 2 2 2 8 2 2 3 2" xfId="26145"/>
    <cellStyle name="Separador de milhares 2 2 2 8 2 2 3 2 2" xfId="57440"/>
    <cellStyle name="Separador de milhares 2 2 2 8 2 2 3 3" xfId="40970"/>
    <cellStyle name="Separador de milhares 2 2 2 8 2 2 4" xfId="19557"/>
    <cellStyle name="Separador de milhares 2 2 2 8 2 2 4 2" xfId="50852"/>
    <cellStyle name="Separador de milhares 2 2 2 8 2 2 5" xfId="12969"/>
    <cellStyle name="Separador de milhares 2 2 2 8 2 2 5 2" xfId="44264"/>
    <cellStyle name="Separador de milhares 2 2 2 8 2 2 6" xfId="34382"/>
    <cellStyle name="Separador de milhares 2 2 2 8 2 2 7" xfId="31087"/>
    <cellStyle name="Separador de milhares 2 2 2 8 2 3" xfId="4734"/>
    <cellStyle name="Separador de milhares 2 2 2 8 2 3 2" xfId="21204"/>
    <cellStyle name="Separador de milhares 2 2 2 8 2 3 2 2" xfId="52499"/>
    <cellStyle name="Separador de milhares 2 2 2 8 2 3 3" xfId="14616"/>
    <cellStyle name="Separador de milhares 2 2 2 8 2 3 3 2" xfId="45911"/>
    <cellStyle name="Separador de milhares 2 2 2 8 2 3 4" xfId="36029"/>
    <cellStyle name="Separador de milhares 2 2 2 8 2 4" xfId="8028"/>
    <cellStyle name="Separador de milhares 2 2 2 8 2 4 2" xfId="24498"/>
    <cellStyle name="Separador de milhares 2 2 2 8 2 4 2 2" xfId="55793"/>
    <cellStyle name="Separador de milhares 2 2 2 8 2 4 3" xfId="39323"/>
    <cellStyle name="Separador de milhares 2 2 2 8 2 5" xfId="17910"/>
    <cellStyle name="Separador de milhares 2 2 2 8 2 5 2" xfId="49205"/>
    <cellStyle name="Separador de milhares 2 2 2 8 2 6" xfId="11322"/>
    <cellStyle name="Separador de milhares 2 2 2 8 2 6 2" xfId="42617"/>
    <cellStyle name="Separador de milhares 2 2 2 8 2 7" xfId="27793"/>
    <cellStyle name="Separador de milhares 2 2 2 8 2 7 2" xfId="32735"/>
    <cellStyle name="Separador de milhares 2 2 2 8 2 8" xfId="29440"/>
    <cellStyle name="Separador de milhares 2 2 2 8 3" xfId="1404"/>
    <cellStyle name="Separador de milhares 2 2 2 8 4" xfId="3086"/>
    <cellStyle name="Separador de milhares 2 2 2 8 4 2" xfId="6380"/>
    <cellStyle name="Separador de milhares 2 2 2 8 4 2 2" xfId="22850"/>
    <cellStyle name="Separador de milhares 2 2 2 8 4 2 2 2" xfId="54145"/>
    <cellStyle name="Separador de milhares 2 2 2 8 4 2 3" xfId="16262"/>
    <cellStyle name="Separador de milhares 2 2 2 8 4 2 3 2" xfId="47557"/>
    <cellStyle name="Separador de milhares 2 2 2 8 4 2 4" xfId="37675"/>
    <cellStyle name="Separador de milhares 2 2 2 8 4 3" xfId="9674"/>
    <cellStyle name="Separador de milhares 2 2 2 8 4 3 2" xfId="26144"/>
    <cellStyle name="Separador de milhares 2 2 2 8 4 3 2 2" xfId="57439"/>
    <cellStyle name="Separador de milhares 2 2 2 8 4 3 3" xfId="40969"/>
    <cellStyle name="Separador de milhares 2 2 2 8 4 4" xfId="19556"/>
    <cellStyle name="Separador de milhares 2 2 2 8 4 4 2" xfId="50851"/>
    <cellStyle name="Separador de milhares 2 2 2 8 4 5" xfId="12968"/>
    <cellStyle name="Separador de milhares 2 2 2 8 4 5 2" xfId="44263"/>
    <cellStyle name="Separador de milhares 2 2 2 8 4 6" xfId="34381"/>
    <cellStyle name="Separador de milhares 2 2 2 8 4 7" xfId="31086"/>
    <cellStyle name="Separador de milhares 2 2 2 8 5" xfId="4733"/>
    <cellStyle name="Separador de milhares 2 2 2 8 5 2" xfId="21203"/>
    <cellStyle name="Separador de milhares 2 2 2 8 5 2 2" xfId="52498"/>
    <cellStyle name="Separador de milhares 2 2 2 8 5 3" xfId="14615"/>
    <cellStyle name="Separador de milhares 2 2 2 8 5 3 2" xfId="45910"/>
    <cellStyle name="Separador de milhares 2 2 2 8 5 4" xfId="36028"/>
    <cellStyle name="Separador de milhares 2 2 2 8 6" xfId="8027"/>
    <cellStyle name="Separador de milhares 2 2 2 8 6 2" xfId="24497"/>
    <cellStyle name="Separador de milhares 2 2 2 8 6 2 2" xfId="55792"/>
    <cellStyle name="Separador de milhares 2 2 2 8 6 3" xfId="39322"/>
    <cellStyle name="Separador de milhares 2 2 2 8 7" xfId="17909"/>
    <cellStyle name="Separador de milhares 2 2 2 8 7 2" xfId="49204"/>
    <cellStyle name="Separador de milhares 2 2 2 8 8" xfId="11321"/>
    <cellStyle name="Separador de milhares 2 2 2 8 8 2" xfId="42616"/>
    <cellStyle name="Separador de milhares 2 2 2 8 9" xfId="27792"/>
    <cellStyle name="Separador de milhares 2 2 2 8 9 2" xfId="32734"/>
    <cellStyle name="Separador de milhares 2 2 2 9" xfId="1405"/>
    <cellStyle name="Separador de milhares 2 2 2 9 2" xfId="3088"/>
    <cellStyle name="Separador de milhares 2 2 2 9 2 2" xfId="6382"/>
    <cellStyle name="Separador de milhares 2 2 2 9 2 2 2" xfId="22852"/>
    <cellStyle name="Separador de milhares 2 2 2 9 2 2 2 2" xfId="54147"/>
    <cellStyle name="Separador de milhares 2 2 2 9 2 2 3" xfId="16264"/>
    <cellStyle name="Separador de milhares 2 2 2 9 2 2 3 2" xfId="47559"/>
    <cellStyle name="Separador de milhares 2 2 2 9 2 2 4" xfId="37677"/>
    <cellStyle name="Separador de milhares 2 2 2 9 2 3" xfId="9676"/>
    <cellStyle name="Separador de milhares 2 2 2 9 2 3 2" xfId="26146"/>
    <cellStyle name="Separador de milhares 2 2 2 9 2 3 2 2" xfId="57441"/>
    <cellStyle name="Separador de milhares 2 2 2 9 2 3 3" xfId="40971"/>
    <cellStyle name="Separador de milhares 2 2 2 9 2 4" xfId="19558"/>
    <cellStyle name="Separador de milhares 2 2 2 9 2 4 2" xfId="50853"/>
    <cellStyle name="Separador de milhares 2 2 2 9 2 5" xfId="12970"/>
    <cellStyle name="Separador de milhares 2 2 2 9 2 5 2" xfId="44265"/>
    <cellStyle name="Separador de milhares 2 2 2 9 2 6" xfId="34383"/>
    <cellStyle name="Separador de milhares 2 2 2 9 2 7" xfId="31088"/>
    <cellStyle name="Separador de milhares 2 2 2 9 3" xfId="4735"/>
    <cellStyle name="Separador de milhares 2 2 2 9 3 2" xfId="21205"/>
    <cellStyle name="Separador de milhares 2 2 2 9 3 2 2" xfId="52500"/>
    <cellStyle name="Separador de milhares 2 2 2 9 3 3" xfId="14617"/>
    <cellStyle name="Separador de milhares 2 2 2 9 3 3 2" xfId="45912"/>
    <cellStyle name="Separador de milhares 2 2 2 9 3 4" xfId="36030"/>
    <cellStyle name="Separador de milhares 2 2 2 9 4" xfId="8029"/>
    <cellStyle name="Separador de milhares 2 2 2 9 4 2" xfId="24499"/>
    <cellStyle name="Separador de milhares 2 2 2 9 4 2 2" xfId="55794"/>
    <cellStyle name="Separador de milhares 2 2 2 9 4 3" xfId="39324"/>
    <cellStyle name="Separador de milhares 2 2 2 9 5" xfId="17911"/>
    <cellStyle name="Separador de milhares 2 2 2 9 5 2" xfId="49206"/>
    <cellStyle name="Separador de milhares 2 2 2 9 6" xfId="11323"/>
    <cellStyle name="Separador de milhares 2 2 2 9 6 2" xfId="42618"/>
    <cellStyle name="Separador de milhares 2 2 2 9 7" xfId="27794"/>
    <cellStyle name="Separador de milhares 2 2 2 9 7 2" xfId="32736"/>
    <cellStyle name="Separador de milhares 2 2 2 9 8" xfId="29441"/>
    <cellStyle name="Separador de milhares 2 2 3" xfId="1406"/>
    <cellStyle name="Separador de milhares 2 2 3 10" xfId="4736"/>
    <cellStyle name="Separador de milhares 2 2 3 10 2" xfId="21206"/>
    <cellStyle name="Separador de milhares 2 2 3 10 2 2" xfId="52501"/>
    <cellStyle name="Separador de milhares 2 2 3 10 3" xfId="14618"/>
    <cellStyle name="Separador de milhares 2 2 3 10 3 2" xfId="45913"/>
    <cellStyle name="Separador de milhares 2 2 3 10 4" xfId="36031"/>
    <cellStyle name="Separador de milhares 2 2 3 11" xfId="8030"/>
    <cellStyle name="Separador de milhares 2 2 3 11 2" xfId="24500"/>
    <cellStyle name="Separador de milhares 2 2 3 11 2 2" xfId="55795"/>
    <cellStyle name="Separador de milhares 2 2 3 11 3" xfId="39325"/>
    <cellStyle name="Separador de milhares 2 2 3 12" xfId="17912"/>
    <cellStyle name="Separador de milhares 2 2 3 12 2" xfId="49207"/>
    <cellStyle name="Separador de milhares 2 2 3 13" xfId="11324"/>
    <cellStyle name="Separador de milhares 2 2 3 13 2" xfId="42619"/>
    <cellStyle name="Separador de milhares 2 2 3 14" xfId="27795"/>
    <cellStyle name="Separador de milhares 2 2 3 14 2" xfId="32737"/>
    <cellStyle name="Separador de milhares 2 2 3 15" xfId="29442"/>
    <cellStyle name="Separador de milhares 2 2 3 2" xfId="1407"/>
    <cellStyle name="Separador de milhares 2 2 3 2 10" xfId="8031"/>
    <cellStyle name="Separador de milhares 2 2 3 2 10 2" xfId="24501"/>
    <cellStyle name="Separador de milhares 2 2 3 2 10 2 2" xfId="55796"/>
    <cellStyle name="Separador de milhares 2 2 3 2 10 3" xfId="39326"/>
    <cellStyle name="Separador de milhares 2 2 3 2 11" xfId="17913"/>
    <cellStyle name="Separador de milhares 2 2 3 2 11 2" xfId="49208"/>
    <cellStyle name="Separador de milhares 2 2 3 2 12" xfId="11325"/>
    <cellStyle name="Separador de milhares 2 2 3 2 12 2" xfId="42620"/>
    <cellStyle name="Separador de milhares 2 2 3 2 13" xfId="27796"/>
    <cellStyle name="Separador de milhares 2 2 3 2 13 2" xfId="32738"/>
    <cellStyle name="Separador de milhares 2 2 3 2 14" xfId="29443"/>
    <cellStyle name="Separador de milhares 2 2 3 2 2" xfId="1408"/>
    <cellStyle name="Separador de milhares 2 2 3 2 2 10" xfId="11326"/>
    <cellStyle name="Separador de milhares 2 2 3 2 2 10 2" xfId="42621"/>
    <cellStyle name="Separador de milhares 2 2 3 2 2 11" xfId="27797"/>
    <cellStyle name="Separador de milhares 2 2 3 2 2 11 2" xfId="32739"/>
    <cellStyle name="Separador de milhares 2 2 3 2 2 12" xfId="29444"/>
    <cellStyle name="Separador de milhares 2 2 3 2 2 2" xfId="1409"/>
    <cellStyle name="Separador de milhares 2 2 3 2 2 2 2" xfId="1410"/>
    <cellStyle name="Separador de milhares 2 2 3 2 2 2 2 2" xfId="3093"/>
    <cellStyle name="Separador de milhares 2 2 3 2 2 2 2 2 2" xfId="6387"/>
    <cellStyle name="Separador de milhares 2 2 3 2 2 2 2 2 2 2" xfId="22857"/>
    <cellStyle name="Separador de milhares 2 2 3 2 2 2 2 2 2 2 2" xfId="54152"/>
    <cellStyle name="Separador de milhares 2 2 3 2 2 2 2 2 2 3" xfId="16269"/>
    <cellStyle name="Separador de milhares 2 2 3 2 2 2 2 2 2 3 2" xfId="47564"/>
    <cellStyle name="Separador de milhares 2 2 3 2 2 2 2 2 2 4" xfId="37682"/>
    <cellStyle name="Separador de milhares 2 2 3 2 2 2 2 2 3" xfId="9681"/>
    <cellStyle name="Separador de milhares 2 2 3 2 2 2 2 2 3 2" xfId="26151"/>
    <cellStyle name="Separador de milhares 2 2 3 2 2 2 2 2 3 2 2" xfId="57446"/>
    <cellStyle name="Separador de milhares 2 2 3 2 2 2 2 2 3 3" xfId="40976"/>
    <cellStyle name="Separador de milhares 2 2 3 2 2 2 2 2 4" xfId="19563"/>
    <cellStyle name="Separador de milhares 2 2 3 2 2 2 2 2 4 2" xfId="50858"/>
    <cellStyle name="Separador de milhares 2 2 3 2 2 2 2 2 5" xfId="12975"/>
    <cellStyle name="Separador de milhares 2 2 3 2 2 2 2 2 5 2" xfId="44270"/>
    <cellStyle name="Separador de milhares 2 2 3 2 2 2 2 2 6" xfId="34388"/>
    <cellStyle name="Separador de milhares 2 2 3 2 2 2 2 2 7" xfId="31093"/>
    <cellStyle name="Separador de milhares 2 2 3 2 2 2 2 3" xfId="4740"/>
    <cellStyle name="Separador de milhares 2 2 3 2 2 2 2 3 2" xfId="21210"/>
    <cellStyle name="Separador de milhares 2 2 3 2 2 2 2 3 2 2" xfId="52505"/>
    <cellStyle name="Separador de milhares 2 2 3 2 2 2 2 3 3" xfId="14622"/>
    <cellStyle name="Separador de milhares 2 2 3 2 2 2 2 3 3 2" xfId="45917"/>
    <cellStyle name="Separador de milhares 2 2 3 2 2 2 2 3 4" xfId="36035"/>
    <cellStyle name="Separador de milhares 2 2 3 2 2 2 2 4" xfId="8034"/>
    <cellStyle name="Separador de milhares 2 2 3 2 2 2 2 4 2" xfId="24504"/>
    <cellStyle name="Separador de milhares 2 2 3 2 2 2 2 4 2 2" xfId="55799"/>
    <cellStyle name="Separador de milhares 2 2 3 2 2 2 2 4 3" xfId="39329"/>
    <cellStyle name="Separador de milhares 2 2 3 2 2 2 2 5" xfId="17916"/>
    <cellStyle name="Separador de milhares 2 2 3 2 2 2 2 5 2" xfId="49211"/>
    <cellStyle name="Separador de milhares 2 2 3 2 2 2 2 6" xfId="11328"/>
    <cellStyle name="Separador de milhares 2 2 3 2 2 2 2 6 2" xfId="42623"/>
    <cellStyle name="Separador de milhares 2 2 3 2 2 2 2 7" xfId="27799"/>
    <cellStyle name="Separador de milhares 2 2 3 2 2 2 2 7 2" xfId="32741"/>
    <cellStyle name="Separador de milhares 2 2 3 2 2 2 2 8" xfId="29446"/>
    <cellStyle name="Separador de milhares 2 2 3 2 2 2 3" xfId="3092"/>
    <cellStyle name="Separador de milhares 2 2 3 2 2 2 3 2" xfId="6386"/>
    <cellStyle name="Separador de milhares 2 2 3 2 2 2 3 2 2" xfId="22856"/>
    <cellStyle name="Separador de milhares 2 2 3 2 2 2 3 2 2 2" xfId="54151"/>
    <cellStyle name="Separador de milhares 2 2 3 2 2 2 3 2 3" xfId="16268"/>
    <cellStyle name="Separador de milhares 2 2 3 2 2 2 3 2 3 2" xfId="47563"/>
    <cellStyle name="Separador de milhares 2 2 3 2 2 2 3 2 4" xfId="37681"/>
    <cellStyle name="Separador de milhares 2 2 3 2 2 2 3 3" xfId="9680"/>
    <cellStyle name="Separador de milhares 2 2 3 2 2 2 3 3 2" xfId="26150"/>
    <cellStyle name="Separador de milhares 2 2 3 2 2 2 3 3 2 2" xfId="57445"/>
    <cellStyle name="Separador de milhares 2 2 3 2 2 2 3 3 3" xfId="40975"/>
    <cellStyle name="Separador de milhares 2 2 3 2 2 2 3 4" xfId="19562"/>
    <cellStyle name="Separador de milhares 2 2 3 2 2 2 3 4 2" xfId="50857"/>
    <cellStyle name="Separador de milhares 2 2 3 2 2 2 3 5" xfId="12974"/>
    <cellStyle name="Separador de milhares 2 2 3 2 2 2 3 5 2" xfId="44269"/>
    <cellStyle name="Separador de milhares 2 2 3 2 2 2 3 6" xfId="34387"/>
    <cellStyle name="Separador de milhares 2 2 3 2 2 2 3 7" xfId="31092"/>
    <cellStyle name="Separador de milhares 2 2 3 2 2 2 4" xfId="4739"/>
    <cellStyle name="Separador de milhares 2 2 3 2 2 2 4 2" xfId="21209"/>
    <cellStyle name="Separador de milhares 2 2 3 2 2 2 4 2 2" xfId="52504"/>
    <cellStyle name="Separador de milhares 2 2 3 2 2 2 4 3" xfId="14621"/>
    <cellStyle name="Separador de milhares 2 2 3 2 2 2 4 3 2" xfId="45916"/>
    <cellStyle name="Separador de milhares 2 2 3 2 2 2 4 4" xfId="36034"/>
    <cellStyle name="Separador de milhares 2 2 3 2 2 2 5" xfId="8033"/>
    <cellStyle name="Separador de milhares 2 2 3 2 2 2 5 2" xfId="24503"/>
    <cellStyle name="Separador de milhares 2 2 3 2 2 2 5 2 2" xfId="55798"/>
    <cellStyle name="Separador de milhares 2 2 3 2 2 2 5 3" xfId="39328"/>
    <cellStyle name="Separador de milhares 2 2 3 2 2 2 6" xfId="17915"/>
    <cellStyle name="Separador de milhares 2 2 3 2 2 2 6 2" xfId="49210"/>
    <cellStyle name="Separador de milhares 2 2 3 2 2 2 7" xfId="11327"/>
    <cellStyle name="Separador de milhares 2 2 3 2 2 2 7 2" xfId="42622"/>
    <cellStyle name="Separador de milhares 2 2 3 2 2 2 8" xfId="27798"/>
    <cellStyle name="Separador de milhares 2 2 3 2 2 2 8 2" xfId="32740"/>
    <cellStyle name="Separador de milhares 2 2 3 2 2 2 9" xfId="29445"/>
    <cellStyle name="Separador de milhares 2 2 3 2 2 3" xfId="1411"/>
    <cellStyle name="Separador de milhares 2 2 3 2 2 3 2" xfId="1412"/>
    <cellStyle name="Separador de milhares 2 2 3 2 2 3 2 2" xfId="3095"/>
    <cellStyle name="Separador de milhares 2 2 3 2 2 3 2 2 2" xfId="6389"/>
    <cellStyle name="Separador de milhares 2 2 3 2 2 3 2 2 2 2" xfId="22859"/>
    <cellStyle name="Separador de milhares 2 2 3 2 2 3 2 2 2 2 2" xfId="54154"/>
    <cellStyle name="Separador de milhares 2 2 3 2 2 3 2 2 2 3" xfId="16271"/>
    <cellStyle name="Separador de milhares 2 2 3 2 2 3 2 2 2 3 2" xfId="47566"/>
    <cellStyle name="Separador de milhares 2 2 3 2 2 3 2 2 2 4" xfId="37684"/>
    <cellStyle name="Separador de milhares 2 2 3 2 2 3 2 2 3" xfId="9683"/>
    <cellStyle name="Separador de milhares 2 2 3 2 2 3 2 2 3 2" xfId="26153"/>
    <cellStyle name="Separador de milhares 2 2 3 2 2 3 2 2 3 2 2" xfId="57448"/>
    <cellStyle name="Separador de milhares 2 2 3 2 2 3 2 2 3 3" xfId="40978"/>
    <cellStyle name="Separador de milhares 2 2 3 2 2 3 2 2 4" xfId="19565"/>
    <cellStyle name="Separador de milhares 2 2 3 2 2 3 2 2 4 2" xfId="50860"/>
    <cellStyle name="Separador de milhares 2 2 3 2 2 3 2 2 5" xfId="12977"/>
    <cellStyle name="Separador de milhares 2 2 3 2 2 3 2 2 5 2" xfId="44272"/>
    <cellStyle name="Separador de milhares 2 2 3 2 2 3 2 2 6" xfId="34390"/>
    <cellStyle name="Separador de milhares 2 2 3 2 2 3 2 2 7" xfId="31095"/>
    <cellStyle name="Separador de milhares 2 2 3 2 2 3 2 3" xfId="4742"/>
    <cellStyle name="Separador de milhares 2 2 3 2 2 3 2 3 2" xfId="21212"/>
    <cellStyle name="Separador de milhares 2 2 3 2 2 3 2 3 2 2" xfId="52507"/>
    <cellStyle name="Separador de milhares 2 2 3 2 2 3 2 3 3" xfId="14624"/>
    <cellStyle name="Separador de milhares 2 2 3 2 2 3 2 3 3 2" xfId="45919"/>
    <cellStyle name="Separador de milhares 2 2 3 2 2 3 2 3 4" xfId="36037"/>
    <cellStyle name="Separador de milhares 2 2 3 2 2 3 2 4" xfId="8036"/>
    <cellStyle name="Separador de milhares 2 2 3 2 2 3 2 4 2" xfId="24506"/>
    <cellStyle name="Separador de milhares 2 2 3 2 2 3 2 4 2 2" xfId="55801"/>
    <cellStyle name="Separador de milhares 2 2 3 2 2 3 2 4 3" xfId="39331"/>
    <cellStyle name="Separador de milhares 2 2 3 2 2 3 2 5" xfId="17918"/>
    <cellStyle name="Separador de milhares 2 2 3 2 2 3 2 5 2" xfId="49213"/>
    <cellStyle name="Separador de milhares 2 2 3 2 2 3 2 6" xfId="11330"/>
    <cellStyle name="Separador de milhares 2 2 3 2 2 3 2 6 2" xfId="42625"/>
    <cellStyle name="Separador de milhares 2 2 3 2 2 3 2 7" xfId="27801"/>
    <cellStyle name="Separador de milhares 2 2 3 2 2 3 2 7 2" xfId="32743"/>
    <cellStyle name="Separador de milhares 2 2 3 2 2 3 2 8" xfId="29448"/>
    <cellStyle name="Separador de milhares 2 2 3 2 2 3 3" xfId="3094"/>
    <cellStyle name="Separador de milhares 2 2 3 2 2 3 3 2" xfId="6388"/>
    <cellStyle name="Separador de milhares 2 2 3 2 2 3 3 2 2" xfId="22858"/>
    <cellStyle name="Separador de milhares 2 2 3 2 2 3 3 2 2 2" xfId="54153"/>
    <cellStyle name="Separador de milhares 2 2 3 2 2 3 3 2 3" xfId="16270"/>
    <cellStyle name="Separador de milhares 2 2 3 2 2 3 3 2 3 2" xfId="47565"/>
    <cellStyle name="Separador de milhares 2 2 3 2 2 3 3 2 4" xfId="37683"/>
    <cellStyle name="Separador de milhares 2 2 3 2 2 3 3 3" xfId="9682"/>
    <cellStyle name="Separador de milhares 2 2 3 2 2 3 3 3 2" xfId="26152"/>
    <cellStyle name="Separador de milhares 2 2 3 2 2 3 3 3 2 2" xfId="57447"/>
    <cellStyle name="Separador de milhares 2 2 3 2 2 3 3 3 3" xfId="40977"/>
    <cellStyle name="Separador de milhares 2 2 3 2 2 3 3 4" xfId="19564"/>
    <cellStyle name="Separador de milhares 2 2 3 2 2 3 3 4 2" xfId="50859"/>
    <cellStyle name="Separador de milhares 2 2 3 2 2 3 3 5" xfId="12976"/>
    <cellStyle name="Separador de milhares 2 2 3 2 2 3 3 5 2" xfId="44271"/>
    <cellStyle name="Separador de milhares 2 2 3 2 2 3 3 6" xfId="34389"/>
    <cellStyle name="Separador de milhares 2 2 3 2 2 3 3 7" xfId="31094"/>
    <cellStyle name="Separador de milhares 2 2 3 2 2 3 4" xfId="4741"/>
    <cellStyle name="Separador de milhares 2 2 3 2 2 3 4 2" xfId="21211"/>
    <cellStyle name="Separador de milhares 2 2 3 2 2 3 4 2 2" xfId="52506"/>
    <cellStyle name="Separador de milhares 2 2 3 2 2 3 4 3" xfId="14623"/>
    <cellStyle name="Separador de milhares 2 2 3 2 2 3 4 3 2" xfId="45918"/>
    <cellStyle name="Separador de milhares 2 2 3 2 2 3 4 4" xfId="36036"/>
    <cellStyle name="Separador de milhares 2 2 3 2 2 3 5" xfId="8035"/>
    <cellStyle name="Separador de milhares 2 2 3 2 2 3 5 2" xfId="24505"/>
    <cellStyle name="Separador de milhares 2 2 3 2 2 3 5 2 2" xfId="55800"/>
    <cellStyle name="Separador de milhares 2 2 3 2 2 3 5 3" xfId="39330"/>
    <cellStyle name="Separador de milhares 2 2 3 2 2 3 6" xfId="17917"/>
    <cellStyle name="Separador de milhares 2 2 3 2 2 3 6 2" xfId="49212"/>
    <cellStyle name="Separador de milhares 2 2 3 2 2 3 7" xfId="11329"/>
    <cellStyle name="Separador de milhares 2 2 3 2 2 3 7 2" xfId="42624"/>
    <cellStyle name="Separador de milhares 2 2 3 2 2 3 8" xfId="27800"/>
    <cellStyle name="Separador de milhares 2 2 3 2 2 3 8 2" xfId="32742"/>
    <cellStyle name="Separador de milhares 2 2 3 2 2 3 9" xfId="29447"/>
    <cellStyle name="Separador de milhares 2 2 3 2 2 4" xfId="1413"/>
    <cellStyle name="Separador de milhares 2 2 3 2 2 4 2" xfId="3096"/>
    <cellStyle name="Separador de milhares 2 2 3 2 2 4 2 2" xfId="6390"/>
    <cellStyle name="Separador de milhares 2 2 3 2 2 4 2 2 2" xfId="22860"/>
    <cellStyle name="Separador de milhares 2 2 3 2 2 4 2 2 2 2" xfId="54155"/>
    <cellStyle name="Separador de milhares 2 2 3 2 2 4 2 2 3" xfId="16272"/>
    <cellStyle name="Separador de milhares 2 2 3 2 2 4 2 2 3 2" xfId="47567"/>
    <cellStyle name="Separador de milhares 2 2 3 2 2 4 2 2 4" xfId="37685"/>
    <cellStyle name="Separador de milhares 2 2 3 2 2 4 2 3" xfId="9684"/>
    <cellStyle name="Separador de milhares 2 2 3 2 2 4 2 3 2" xfId="26154"/>
    <cellStyle name="Separador de milhares 2 2 3 2 2 4 2 3 2 2" xfId="57449"/>
    <cellStyle name="Separador de milhares 2 2 3 2 2 4 2 3 3" xfId="40979"/>
    <cellStyle name="Separador de milhares 2 2 3 2 2 4 2 4" xfId="19566"/>
    <cellStyle name="Separador de milhares 2 2 3 2 2 4 2 4 2" xfId="50861"/>
    <cellStyle name="Separador de milhares 2 2 3 2 2 4 2 5" xfId="12978"/>
    <cellStyle name="Separador de milhares 2 2 3 2 2 4 2 5 2" xfId="44273"/>
    <cellStyle name="Separador de milhares 2 2 3 2 2 4 2 6" xfId="34391"/>
    <cellStyle name="Separador de milhares 2 2 3 2 2 4 2 7" xfId="31096"/>
    <cellStyle name="Separador de milhares 2 2 3 2 2 4 3" xfId="4743"/>
    <cellStyle name="Separador de milhares 2 2 3 2 2 4 3 2" xfId="21213"/>
    <cellStyle name="Separador de milhares 2 2 3 2 2 4 3 2 2" xfId="52508"/>
    <cellStyle name="Separador de milhares 2 2 3 2 2 4 3 3" xfId="14625"/>
    <cellStyle name="Separador de milhares 2 2 3 2 2 4 3 3 2" xfId="45920"/>
    <cellStyle name="Separador de milhares 2 2 3 2 2 4 3 4" xfId="36038"/>
    <cellStyle name="Separador de milhares 2 2 3 2 2 4 4" xfId="8037"/>
    <cellStyle name="Separador de milhares 2 2 3 2 2 4 4 2" xfId="24507"/>
    <cellStyle name="Separador de milhares 2 2 3 2 2 4 4 2 2" xfId="55802"/>
    <cellStyle name="Separador de milhares 2 2 3 2 2 4 4 3" xfId="39332"/>
    <cellStyle name="Separador de milhares 2 2 3 2 2 4 5" xfId="17919"/>
    <cellStyle name="Separador de milhares 2 2 3 2 2 4 5 2" xfId="49214"/>
    <cellStyle name="Separador de milhares 2 2 3 2 2 4 6" xfId="11331"/>
    <cellStyle name="Separador de milhares 2 2 3 2 2 4 6 2" xfId="42626"/>
    <cellStyle name="Separador de milhares 2 2 3 2 2 4 7" xfId="27802"/>
    <cellStyle name="Separador de milhares 2 2 3 2 2 4 7 2" xfId="32744"/>
    <cellStyle name="Separador de milhares 2 2 3 2 2 4 8" xfId="29449"/>
    <cellStyle name="Separador de milhares 2 2 3 2 2 5" xfId="1414"/>
    <cellStyle name="Separador de milhares 2 2 3 2 2 5 2" xfId="3097"/>
    <cellStyle name="Separador de milhares 2 2 3 2 2 5 2 2" xfId="6391"/>
    <cellStyle name="Separador de milhares 2 2 3 2 2 5 2 2 2" xfId="22861"/>
    <cellStyle name="Separador de milhares 2 2 3 2 2 5 2 2 2 2" xfId="54156"/>
    <cellStyle name="Separador de milhares 2 2 3 2 2 5 2 2 3" xfId="16273"/>
    <cellStyle name="Separador de milhares 2 2 3 2 2 5 2 2 3 2" xfId="47568"/>
    <cellStyle name="Separador de milhares 2 2 3 2 2 5 2 2 4" xfId="37686"/>
    <cellStyle name="Separador de milhares 2 2 3 2 2 5 2 3" xfId="9685"/>
    <cellStyle name="Separador de milhares 2 2 3 2 2 5 2 3 2" xfId="26155"/>
    <cellStyle name="Separador de milhares 2 2 3 2 2 5 2 3 2 2" xfId="57450"/>
    <cellStyle name="Separador de milhares 2 2 3 2 2 5 2 3 3" xfId="40980"/>
    <cellStyle name="Separador de milhares 2 2 3 2 2 5 2 4" xfId="19567"/>
    <cellStyle name="Separador de milhares 2 2 3 2 2 5 2 4 2" xfId="50862"/>
    <cellStyle name="Separador de milhares 2 2 3 2 2 5 2 5" xfId="12979"/>
    <cellStyle name="Separador de milhares 2 2 3 2 2 5 2 5 2" xfId="44274"/>
    <cellStyle name="Separador de milhares 2 2 3 2 2 5 2 6" xfId="34392"/>
    <cellStyle name="Separador de milhares 2 2 3 2 2 5 2 7" xfId="31097"/>
    <cellStyle name="Separador de milhares 2 2 3 2 2 5 3" xfId="4744"/>
    <cellStyle name="Separador de milhares 2 2 3 2 2 5 3 2" xfId="21214"/>
    <cellStyle name="Separador de milhares 2 2 3 2 2 5 3 2 2" xfId="52509"/>
    <cellStyle name="Separador de milhares 2 2 3 2 2 5 3 3" xfId="14626"/>
    <cellStyle name="Separador de milhares 2 2 3 2 2 5 3 3 2" xfId="45921"/>
    <cellStyle name="Separador de milhares 2 2 3 2 2 5 3 4" xfId="36039"/>
    <cellStyle name="Separador de milhares 2 2 3 2 2 5 4" xfId="8038"/>
    <cellStyle name="Separador de milhares 2 2 3 2 2 5 4 2" xfId="24508"/>
    <cellStyle name="Separador de milhares 2 2 3 2 2 5 4 2 2" xfId="55803"/>
    <cellStyle name="Separador de milhares 2 2 3 2 2 5 4 3" xfId="39333"/>
    <cellStyle name="Separador de milhares 2 2 3 2 2 5 5" xfId="17920"/>
    <cellStyle name="Separador de milhares 2 2 3 2 2 5 5 2" xfId="49215"/>
    <cellStyle name="Separador de milhares 2 2 3 2 2 5 6" xfId="11332"/>
    <cellStyle name="Separador de milhares 2 2 3 2 2 5 6 2" xfId="42627"/>
    <cellStyle name="Separador de milhares 2 2 3 2 2 5 7" xfId="27803"/>
    <cellStyle name="Separador de milhares 2 2 3 2 2 5 7 2" xfId="32745"/>
    <cellStyle name="Separador de milhares 2 2 3 2 2 5 8" xfId="29450"/>
    <cellStyle name="Separador de milhares 2 2 3 2 2 6" xfId="3091"/>
    <cellStyle name="Separador de milhares 2 2 3 2 2 6 2" xfId="6385"/>
    <cellStyle name="Separador de milhares 2 2 3 2 2 6 2 2" xfId="22855"/>
    <cellStyle name="Separador de milhares 2 2 3 2 2 6 2 2 2" xfId="54150"/>
    <cellStyle name="Separador de milhares 2 2 3 2 2 6 2 3" xfId="16267"/>
    <cellStyle name="Separador de milhares 2 2 3 2 2 6 2 3 2" xfId="47562"/>
    <cellStyle name="Separador de milhares 2 2 3 2 2 6 2 4" xfId="37680"/>
    <cellStyle name="Separador de milhares 2 2 3 2 2 6 3" xfId="9679"/>
    <cellStyle name="Separador de milhares 2 2 3 2 2 6 3 2" xfId="26149"/>
    <cellStyle name="Separador de milhares 2 2 3 2 2 6 3 2 2" xfId="57444"/>
    <cellStyle name="Separador de milhares 2 2 3 2 2 6 3 3" xfId="40974"/>
    <cellStyle name="Separador de milhares 2 2 3 2 2 6 4" xfId="19561"/>
    <cellStyle name="Separador de milhares 2 2 3 2 2 6 4 2" xfId="50856"/>
    <cellStyle name="Separador de milhares 2 2 3 2 2 6 5" xfId="12973"/>
    <cellStyle name="Separador de milhares 2 2 3 2 2 6 5 2" xfId="44268"/>
    <cellStyle name="Separador de milhares 2 2 3 2 2 6 6" xfId="34386"/>
    <cellStyle name="Separador de milhares 2 2 3 2 2 6 7" xfId="31091"/>
    <cellStyle name="Separador de milhares 2 2 3 2 2 7" xfId="4738"/>
    <cellStyle name="Separador de milhares 2 2 3 2 2 7 2" xfId="21208"/>
    <cellStyle name="Separador de milhares 2 2 3 2 2 7 2 2" xfId="52503"/>
    <cellStyle name="Separador de milhares 2 2 3 2 2 7 3" xfId="14620"/>
    <cellStyle name="Separador de milhares 2 2 3 2 2 7 3 2" xfId="45915"/>
    <cellStyle name="Separador de milhares 2 2 3 2 2 7 4" xfId="36033"/>
    <cellStyle name="Separador de milhares 2 2 3 2 2 8" xfId="8032"/>
    <cellStyle name="Separador de milhares 2 2 3 2 2 8 2" xfId="24502"/>
    <cellStyle name="Separador de milhares 2 2 3 2 2 8 2 2" xfId="55797"/>
    <cellStyle name="Separador de milhares 2 2 3 2 2 8 3" xfId="39327"/>
    <cellStyle name="Separador de milhares 2 2 3 2 2 9" xfId="17914"/>
    <cellStyle name="Separador de milhares 2 2 3 2 2 9 2" xfId="49209"/>
    <cellStyle name="Separador de milhares 2 2 3 2 3" xfId="1415"/>
    <cellStyle name="Separador de milhares 2 2 3 2 3 10" xfId="11333"/>
    <cellStyle name="Separador de milhares 2 2 3 2 3 10 2" xfId="42628"/>
    <cellStyle name="Separador de milhares 2 2 3 2 3 11" xfId="27804"/>
    <cellStyle name="Separador de milhares 2 2 3 2 3 11 2" xfId="32746"/>
    <cellStyle name="Separador de milhares 2 2 3 2 3 12" xfId="29451"/>
    <cellStyle name="Separador de milhares 2 2 3 2 3 2" xfId="1416"/>
    <cellStyle name="Separador de milhares 2 2 3 2 3 2 2" xfId="1417"/>
    <cellStyle name="Separador de milhares 2 2 3 2 3 2 2 2" xfId="3100"/>
    <cellStyle name="Separador de milhares 2 2 3 2 3 2 2 2 2" xfId="6394"/>
    <cellStyle name="Separador de milhares 2 2 3 2 3 2 2 2 2 2" xfId="22864"/>
    <cellStyle name="Separador de milhares 2 2 3 2 3 2 2 2 2 2 2" xfId="54159"/>
    <cellStyle name="Separador de milhares 2 2 3 2 3 2 2 2 2 3" xfId="16276"/>
    <cellStyle name="Separador de milhares 2 2 3 2 3 2 2 2 2 3 2" xfId="47571"/>
    <cellStyle name="Separador de milhares 2 2 3 2 3 2 2 2 2 4" xfId="37689"/>
    <cellStyle name="Separador de milhares 2 2 3 2 3 2 2 2 3" xfId="9688"/>
    <cellStyle name="Separador de milhares 2 2 3 2 3 2 2 2 3 2" xfId="26158"/>
    <cellStyle name="Separador de milhares 2 2 3 2 3 2 2 2 3 2 2" xfId="57453"/>
    <cellStyle name="Separador de milhares 2 2 3 2 3 2 2 2 3 3" xfId="40983"/>
    <cellStyle name="Separador de milhares 2 2 3 2 3 2 2 2 4" xfId="19570"/>
    <cellStyle name="Separador de milhares 2 2 3 2 3 2 2 2 4 2" xfId="50865"/>
    <cellStyle name="Separador de milhares 2 2 3 2 3 2 2 2 5" xfId="12982"/>
    <cellStyle name="Separador de milhares 2 2 3 2 3 2 2 2 5 2" xfId="44277"/>
    <cellStyle name="Separador de milhares 2 2 3 2 3 2 2 2 6" xfId="34395"/>
    <cellStyle name="Separador de milhares 2 2 3 2 3 2 2 2 7" xfId="31100"/>
    <cellStyle name="Separador de milhares 2 2 3 2 3 2 2 3" xfId="4747"/>
    <cellStyle name="Separador de milhares 2 2 3 2 3 2 2 3 2" xfId="21217"/>
    <cellStyle name="Separador de milhares 2 2 3 2 3 2 2 3 2 2" xfId="52512"/>
    <cellStyle name="Separador de milhares 2 2 3 2 3 2 2 3 3" xfId="14629"/>
    <cellStyle name="Separador de milhares 2 2 3 2 3 2 2 3 3 2" xfId="45924"/>
    <cellStyle name="Separador de milhares 2 2 3 2 3 2 2 3 4" xfId="36042"/>
    <cellStyle name="Separador de milhares 2 2 3 2 3 2 2 4" xfId="8041"/>
    <cellStyle name="Separador de milhares 2 2 3 2 3 2 2 4 2" xfId="24511"/>
    <cellStyle name="Separador de milhares 2 2 3 2 3 2 2 4 2 2" xfId="55806"/>
    <cellStyle name="Separador de milhares 2 2 3 2 3 2 2 4 3" xfId="39336"/>
    <cellStyle name="Separador de milhares 2 2 3 2 3 2 2 5" xfId="17923"/>
    <cellStyle name="Separador de milhares 2 2 3 2 3 2 2 5 2" xfId="49218"/>
    <cellStyle name="Separador de milhares 2 2 3 2 3 2 2 6" xfId="11335"/>
    <cellStyle name="Separador de milhares 2 2 3 2 3 2 2 6 2" xfId="42630"/>
    <cellStyle name="Separador de milhares 2 2 3 2 3 2 2 7" xfId="27806"/>
    <cellStyle name="Separador de milhares 2 2 3 2 3 2 2 7 2" xfId="32748"/>
    <cellStyle name="Separador de milhares 2 2 3 2 3 2 2 8" xfId="29453"/>
    <cellStyle name="Separador de milhares 2 2 3 2 3 2 3" xfId="3099"/>
    <cellStyle name="Separador de milhares 2 2 3 2 3 2 3 2" xfId="6393"/>
    <cellStyle name="Separador de milhares 2 2 3 2 3 2 3 2 2" xfId="22863"/>
    <cellStyle name="Separador de milhares 2 2 3 2 3 2 3 2 2 2" xfId="54158"/>
    <cellStyle name="Separador de milhares 2 2 3 2 3 2 3 2 3" xfId="16275"/>
    <cellStyle name="Separador de milhares 2 2 3 2 3 2 3 2 3 2" xfId="47570"/>
    <cellStyle name="Separador de milhares 2 2 3 2 3 2 3 2 4" xfId="37688"/>
    <cellStyle name="Separador de milhares 2 2 3 2 3 2 3 3" xfId="9687"/>
    <cellStyle name="Separador de milhares 2 2 3 2 3 2 3 3 2" xfId="26157"/>
    <cellStyle name="Separador de milhares 2 2 3 2 3 2 3 3 2 2" xfId="57452"/>
    <cellStyle name="Separador de milhares 2 2 3 2 3 2 3 3 3" xfId="40982"/>
    <cellStyle name="Separador de milhares 2 2 3 2 3 2 3 4" xfId="19569"/>
    <cellStyle name="Separador de milhares 2 2 3 2 3 2 3 4 2" xfId="50864"/>
    <cellStyle name="Separador de milhares 2 2 3 2 3 2 3 5" xfId="12981"/>
    <cellStyle name="Separador de milhares 2 2 3 2 3 2 3 5 2" xfId="44276"/>
    <cellStyle name="Separador de milhares 2 2 3 2 3 2 3 6" xfId="34394"/>
    <cellStyle name="Separador de milhares 2 2 3 2 3 2 3 7" xfId="31099"/>
    <cellStyle name="Separador de milhares 2 2 3 2 3 2 4" xfId="4746"/>
    <cellStyle name="Separador de milhares 2 2 3 2 3 2 4 2" xfId="21216"/>
    <cellStyle name="Separador de milhares 2 2 3 2 3 2 4 2 2" xfId="52511"/>
    <cellStyle name="Separador de milhares 2 2 3 2 3 2 4 3" xfId="14628"/>
    <cellStyle name="Separador de milhares 2 2 3 2 3 2 4 3 2" xfId="45923"/>
    <cellStyle name="Separador de milhares 2 2 3 2 3 2 4 4" xfId="36041"/>
    <cellStyle name="Separador de milhares 2 2 3 2 3 2 5" xfId="8040"/>
    <cellStyle name="Separador de milhares 2 2 3 2 3 2 5 2" xfId="24510"/>
    <cellStyle name="Separador de milhares 2 2 3 2 3 2 5 2 2" xfId="55805"/>
    <cellStyle name="Separador de milhares 2 2 3 2 3 2 5 3" xfId="39335"/>
    <cellStyle name="Separador de milhares 2 2 3 2 3 2 6" xfId="17922"/>
    <cellStyle name="Separador de milhares 2 2 3 2 3 2 6 2" xfId="49217"/>
    <cellStyle name="Separador de milhares 2 2 3 2 3 2 7" xfId="11334"/>
    <cellStyle name="Separador de milhares 2 2 3 2 3 2 7 2" xfId="42629"/>
    <cellStyle name="Separador de milhares 2 2 3 2 3 2 8" xfId="27805"/>
    <cellStyle name="Separador de milhares 2 2 3 2 3 2 8 2" xfId="32747"/>
    <cellStyle name="Separador de milhares 2 2 3 2 3 2 9" xfId="29452"/>
    <cellStyle name="Separador de milhares 2 2 3 2 3 3" xfId="1418"/>
    <cellStyle name="Separador de milhares 2 2 3 2 3 3 2" xfId="1419"/>
    <cellStyle name="Separador de milhares 2 2 3 2 3 3 2 2" xfId="3102"/>
    <cellStyle name="Separador de milhares 2 2 3 2 3 3 2 2 2" xfId="6396"/>
    <cellStyle name="Separador de milhares 2 2 3 2 3 3 2 2 2 2" xfId="22866"/>
    <cellStyle name="Separador de milhares 2 2 3 2 3 3 2 2 2 2 2" xfId="54161"/>
    <cellStyle name="Separador de milhares 2 2 3 2 3 3 2 2 2 3" xfId="16278"/>
    <cellStyle name="Separador de milhares 2 2 3 2 3 3 2 2 2 3 2" xfId="47573"/>
    <cellStyle name="Separador de milhares 2 2 3 2 3 3 2 2 2 4" xfId="37691"/>
    <cellStyle name="Separador de milhares 2 2 3 2 3 3 2 2 3" xfId="9690"/>
    <cellStyle name="Separador de milhares 2 2 3 2 3 3 2 2 3 2" xfId="26160"/>
    <cellStyle name="Separador de milhares 2 2 3 2 3 3 2 2 3 2 2" xfId="57455"/>
    <cellStyle name="Separador de milhares 2 2 3 2 3 3 2 2 3 3" xfId="40985"/>
    <cellStyle name="Separador de milhares 2 2 3 2 3 3 2 2 4" xfId="19572"/>
    <cellStyle name="Separador de milhares 2 2 3 2 3 3 2 2 4 2" xfId="50867"/>
    <cellStyle name="Separador de milhares 2 2 3 2 3 3 2 2 5" xfId="12984"/>
    <cellStyle name="Separador de milhares 2 2 3 2 3 3 2 2 5 2" xfId="44279"/>
    <cellStyle name="Separador de milhares 2 2 3 2 3 3 2 2 6" xfId="34397"/>
    <cellStyle name="Separador de milhares 2 2 3 2 3 3 2 2 7" xfId="31102"/>
    <cellStyle name="Separador de milhares 2 2 3 2 3 3 2 3" xfId="4749"/>
    <cellStyle name="Separador de milhares 2 2 3 2 3 3 2 3 2" xfId="21219"/>
    <cellStyle name="Separador de milhares 2 2 3 2 3 3 2 3 2 2" xfId="52514"/>
    <cellStyle name="Separador de milhares 2 2 3 2 3 3 2 3 3" xfId="14631"/>
    <cellStyle name="Separador de milhares 2 2 3 2 3 3 2 3 3 2" xfId="45926"/>
    <cellStyle name="Separador de milhares 2 2 3 2 3 3 2 3 4" xfId="36044"/>
    <cellStyle name="Separador de milhares 2 2 3 2 3 3 2 4" xfId="8043"/>
    <cellStyle name="Separador de milhares 2 2 3 2 3 3 2 4 2" xfId="24513"/>
    <cellStyle name="Separador de milhares 2 2 3 2 3 3 2 4 2 2" xfId="55808"/>
    <cellStyle name="Separador de milhares 2 2 3 2 3 3 2 4 3" xfId="39338"/>
    <cellStyle name="Separador de milhares 2 2 3 2 3 3 2 5" xfId="17925"/>
    <cellStyle name="Separador de milhares 2 2 3 2 3 3 2 5 2" xfId="49220"/>
    <cellStyle name="Separador de milhares 2 2 3 2 3 3 2 6" xfId="11337"/>
    <cellStyle name="Separador de milhares 2 2 3 2 3 3 2 6 2" xfId="42632"/>
    <cellStyle name="Separador de milhares 2 2 3 2 3 3 2 7" xfId="27808"/>
    <cellStyle name="Separador de milhares 2 2 3 2 3 3 2 7 2" xfId="32750"/>
    <cellStyle name="Separador de milhares 2 2 3 2 3 3 2 8" xfId="29455"/>
    <cellStyle name="Separador de milhares 2 2 3 2 3 3 3" xfId="3101"/>
    <cellStyle name="Separador de milhares 2 2 3 2 3 3 3 2" xfId="6395"/>
    <cellStyle name="Separador de milhares 2 2 3 2 3 3 3 2 2" xfId="22865"/>
    <cellStyle name="Separador de milhares 2 2 3 2 3 3 3 2 2 2" xfId="54160"/>
    <cellStyle name="Separador de milhares 2 2 3 2 3 3 3 2 3" xfId="16277"/>
    <cellStyle name="Separador de milhares 2 2 3 2 3 3 3 2 3 2" xfId="47572"/>
    <cellStyle name="Separador de milhares 2 2 3 2 3 3 3 2 4" xfId="37690"/>
    <cellStyle name="Separador de milhares 2 2 3 2 3 3 3 3" xfId="9689"/>
    <cellStyle name="Separador de milhares 2 2 3 2 3 3 3 3 2" xfId="26159"/>
    <cellStyle name="Separador de milhares 2 2 3 2 3 3 3 3 2 2" xfId="57454"/>
    <cellStyle name="Separador de milhares 2 2 3 2 3 3 3 3 3" xfId="40984"/>
    <cellStyle name="Separador de milhares 2 2 3 2 3 3 3 4" xfId="19571"/>
    <cellStyle name="Separador de milhares 2 2 3 2 3 3 3 4 2" xfId="50866"/>
    <cellStyle name="Separador de milhares 2 2 3 2 3 3 3 5" xfId="12983"/>
    <cellStyle name="Separador de milhares 2 2 3 2 3 3 3 5 2" xfId="44278"/>
    <cellStyle name="Separador de milhares 2 2 3 2 3 3 3 6" xfId="34396"/>
    <cellStyle name="Separador de milhares 2 2 3 2 3 3 3 7" xfId="31101"/>
    <cellStyle name="Separador de milhares 2 2 3 2 3 3 4" xfId="4748"/>
    <cellStyle name="Separador de milhares 2 2 3 2 3 3 4 2" xfId="21218"/>
    <cellStyle name="Separador de milhares 2 2 3 2 3 3 4 2 2" xfId="52513"/>
    <cellStyle name="Separador de milhares 2 2 3 2 3 3 4 3" xfId="14630"/>
    <cellStyle name="Separador de milhares 2 2 3 2 3 3 4 3 2" xfId="45925"/>
    <cellStyle name="Separador de milhares 2 2 3 2 3 3 4 4" xfId="36043"/>
    <cellStyle name="Separador de milhares 2 2 3 2 3 3 5" xfId="8042"/>
    <cellStyle name="Separador de milhares 2 2 3 2 3 3 5 2" xfId="24512"/>
    <cellStyle name="Separador de milhares 2 2 3 2 3 3 5 2 2" xfId="55807"/>
    <cellStyle name="Separador de milhares 2 2 3 2 3 3 5 3" xfId="39337"/>
    <cellStyle name="Separador de milhares 2 2 3 2 3 3 6" xfId="17924"/>
    <cellStyle name="Separador de milhares 2 2 3 2 3 3 6 2" xfId="49219"/>
    <cellStyle name="Separador de milhares 2 2 3 2 3 3 7" xfId="11336"/>
    <cellStyle name="Separador de milhares 2 2 3 2 3 3 7 2" xfId="42631"/>
    <cellStyle name="Separador de milhares 2 2 3 2 3 3 8" xfId="27807"/>
    <cellStyle name="Separador de milhares 2 2 3 2 3 3 8 2" xfId="32749"/>
    <cellStyle name="Separador de milhares 2 2 3 2 3 3 9" xfId="29454"/>
    <cellStyle name="Separador de milhares 2 2 3 2 3 4" xfId="1420"/>
    <cellStyle name="Separador de milhares 2 2 3 2 3 4 2" xfId="3103"/>
    <cellStyle name="Separador de milhares 2 2 3 2 3 4 2 2" xfId="6397"/>
    <cellStyle name="Separador de milhares 2 2 3 2 3 4 2 2 2" xfId="22867"/>
    <cellStyle name="Separador de milhares 2 2 3 2 3 4 2 2 2 2" xfId="54162"/>
    <cellStyle name="Separador de milhares 2 2 3 2 3 4 2 2 3" xfId="16279"/>
    <cellStyle name="Separador de milhares 2 2 3 2 3 4 2 2 3 2" xfId="47574"/>
    <cellStyle name="Separador de milhares 2 2 3 2 3 4 2 2 4" xfId="37692"/>
    <cellStyle name="Separador de milhares 2 2 3 2 3 4 2 3" xfId="9691"/>
    <cellStyle name="Separador de milhares 2 2 3 2 3 4 2 3 2" xfId="26161"/>
    <cellStyle name="Separador de milhares 2 2 3 2 3 4 2 3 2 2" xfId="57456"/>
    <cellStyle name="Separador de milhares 2 2 3 2 3 4 2 3 3" xfId="40986"/>
    <cellStyle name="Separador de milhares 2 2 3 2 3 4 2 4" xfId="19573"/>
    <cellStyle name="Separador de milhares 2 2 3 2 3 4 2 4 2" xfId="50868"/>
    <cellStyle name="Separador de milhares 2 2 3 2 3 4 2 5" xfId="12985"/>
    <cellStyle name="Separador de milhares 2 2 3 2 3 4 2 5 2" xfId="44280"/>
    <cellStyle name="Separador de milhares 2 2 3 2 3 4 2 6" xfId="34398"/>
    <cellStyle name="Separador de milhares 2 2 3 2 3 4 2 7" xfId="31103"/>
    <cellStyle name="Separador de milhares 2 2 3 2 3 4 3" xfId="4750"/>
    <cellStyle name="Separador de milhares 2 2 3 2 3 4 3 2" xfId="21220"/>
    <cellStyle name="Separador de milhares 2 2 3 2 3 4 3 2 2" xfId="52515"/>
    <cellStyle name="Separador de milhares 2 2 3 2 3 4 3 3" xfId="14632"/>
    <cellStyle name="Separador de milhares 2 2 3 2 3 4 3 3 2" xfId="45927"/>
    <cellStyle name="Separador de milhares 2 2 3 2 3 4 3 4" xfId="36045"/>
    <cellStyle name="Separador de milhares 2 2 3 2 3 4 4" xfId="8044"/>
    <cellStyle name="Separador de milhares 2 2 3 2 3 4 4 2" xfId="24514"/>
    <cellStyle name="Separador de milhares 2 2 3 2 3 4 4 2 2" xfId="55809"/>
    <cellStyle name="Separador de milhares 2 2 3 2 3 4 4 3" xfId="39339"/>
    <cellStyle name="Separador de milhares 2 2 3 2 3 4 5" xfId="17926"/>
    <cellStyle name="Separador de milhares 2 2 3 2 3 4 5 2" xfId="49221"/>
    <cellStyle name="Separador de milhares 2 2 3 2 3 4 6" xfId="11338"/>
    <cellStyle name="Separador de milhares 2 2 3 2 3 4 6 2" xfId="42633"/>
    <cellStyle name="Separador de milhares 2 2 3 2 3 4 7" xfId="27809"/>
    <cellStyle name="Separador de milhares 2 2 3 2 3 4 7 2" xfId="32751"/>
    <cellStyle name="Separador de milhares 2 2 3 2 3 4 8" xfId="29456"/>
    <cellStyle name="Separador de milhares 2 2 3 2 3 5" xfId="1421"/>
    <cellStyle name="Separador de milhares 2 2 3 2 3 5 2" xfId="3104"/>
    <cellStyle name="Separador de milhares 2 2 3 2 3 5 2 2" xfId="6398"/>
    <cellStyle name="Separador de milhares 2 2 3 2 3 5 2 2 2" xfId="22868"/>
    <cellStyle name="Separador de milhares 2 2 3 2 3 5 2 2 2 2" xfId="54163"/>
    <cellStyle name="Separador de milhares 2 2 3 2 3 5 2 2 3" xfId="16280"/>
    <cellStyle name="Separador de milhares 2 2 3 2 3 5 2 2 3 2" xfId="47575"/>
    <cellStyle name="Separador de milhares 2 2 3 2 3 5 2 2 4" xfId="37693"/>
    <cellStyle name="Separador de milhares 2 2 3 2 3 5 2 3" xfId="9692"/>
    <cellStyle name="Separador de milhares 2 2 3 2 3 5 2 3 2" xfId="26162"/>
    <cellStyle name="Separador de milhares 2 2 3 2 3 5 2 3 2 2" xfId="57457"/>
    <cellStyle name="Separador de milhares 2 2 3 2 3 5 2 3 3" xfId="40987"/>
    <cellStyle name="Separador de milhares 2 2 3 2 3 5 2 4" xfId="19574"/>
    <cellStyle name="Separador de milhares 2 2 3 2 3 5 2 4 2" xfId="50869"/>
    <cellStyle name="Separador de milhares 2 2 3 2 3 5 2 5" xfId="12986"/>
    <cellStyle name="Separador de milhares 2 2 3 2 3 5 2 5 2" xfId="44281"/>
    <cellStyle name="Separador de milhares 2 2 3 2 3 5 2 6" xfId="34399"/>
    <cellStyle name="Separador de milhares 2 2 3 2 3 5 2 7" xfId="31104"/>
    <cellStyle name="Separador de milhares 2 2 3 2 3 5 3" xfId="4751"/>
    <cellStyle name="Separador de milhares 2 2 3 2 3 5 3 2" xfId="21221"/>
    <cellStyle name="Separador de milhares 2 2 3 2 3 5 3 2 2" xfId="52516"/>
    <cellStyle name="Separador de milhares 2 2 3 2 3 5 3 3" xfId="14633"/>
    <cellStyle name="Separador de milhares 2 2 3 2 3 5 3 3 2" xfId="45928"/>
    <cellStyle name="Separador de milhares 2 2 3 2 3 5 3 4" xfId="36046"/>
    <cellStyle name="Separador de milhares 2 2 3 2 3 5 4" xfId="8045"/>
    <cellStyle name="Separador de milhares 2 2 3 2 3 5 4 2" xfId="24515"/>
    <cellStyle name="Separador de milhares 2 2 3 2 3 5 4 2 2" xfId="55810"/>
    <cellStyle name="Separador de milhares 2 2 3 2 3 5 4 3" xfId="39340"/>
    <cellStyle name="Separador de milhares 2 2 3 2 3 5 5" xfId="17927"/>
    <cellStyle name="Separador de milhares 2 2 3 2 3 5 5 2" xfId="49222"/>
    <cellStyle name="Separador de milhares 2 2 3 2 3 5 6" xfId="11339"/>
    <cellStyle name="Separador de milhares 2 2 3 2 3 5 6 2" xfId="42634"/>
    <cellStyle name="Separador de milhares 2 2 3 2 3 5 7" xfId="27810"/>
    <cellStyle name="Separador de milhares 2 2 3 2 3 5 7 2" xfId="32752"/>
    <cellStyle name="Separador de milhares 2 2 3 2 3 5 8" xfId="29457"/>
    <cellStyle name="Separador de milhares 2 2 3 2 3 6" xfId="3098"/>
    <cellStyle name="Separador de milhares 2 2 3 2 3 6 2" xfId="6392"/>
    <cellStyle name="Separador de milhares 2 2 3 2 3 6 2 2" xfId="22862"/>
    <cellStyle name="Separador de milhares 2 2 3 2 3 6 2 2 2" xfId="54157"/>
    <cellStyle name="Separador de milhares 2 2 3 2 3 6 2 3" xfId="16274"/>
    <cellStyle name="Separador de milhares 2 2 3 2 3 6 2 3 2" xfId="47569"/>
    <cellStyle name="Separador de milhares 2 2 3 2 3 6 2 4" xfId="37687"/>
    <cellStyle name="Separador de milhares 2 2 3 2 3 6 3" xfId="9686"/>
    <cellStyle name="Separador de milhares 2 2 3 2 3 6 3 2" xfId="26156"/>
    <cellStyle name="Separador de milhares 2 2 3 2 3 6 3 2 2" xfId="57451"/>
    <cellStyle name="Separador de milhares 2 2 3 2 3 6 3 3" xfId="40981"/>
    <cellStyle name="Separador de milhares 2 2 3 2 3 6 4" xfId="19568"/>
    <cellStyle name="Separador de milhares 2 2 3 2 3 6 4 2" xfId="50863"/>
    <cellStyle name="Separador de milhares 2 2 3 2 3 6 5" xfId="12980"/>
    <cellStyle name="Separador de milhares 2 2 3 2 3 6 5 2" xfId="44275"/>
    <cellStyle name="Separador de milhares 2 2 3 2 3 6 6" xfId="34393"/>
    <cellStyle name="Separador de milhares 2 2 3 2 3 6 7" xfId="31098"/>
    <cellStyle name="Separador de milhares 2 2 3 2 3 7" xfId="4745"/>
    <cellStyle name="Separador de milhares 2 2 3 2 3 7 2" xfId="21215"/>
    <cellStyle name="Separador de milhares 2 2 3 2 3 7 2 2" xfId="52510"/>
    <cellStyle name="Separador de milhares 2 2 3 2 3 7 3" xfId="14627"/>
    <cellStyle name="Separador de milhares 2 2 3 2 3 7 3 2" xfId="45922"/>
    <cellStyle name="Separador de milhares 2 2 3 2 3 7 4" xfId="36040"/>
    <cellStyle name="Separador de milhares 2 2 3 2 3 8" xfId="8039"/>
    <cellStyle name="Separador de milhares 2 2 3 2 3 8 2" xfId="24509"/>
    <cellStyle name="Separador de milhares 2 2 3 2 3 8 2 2" xfId="55804"/>
    <cellStyle name="Separador de milhares 2 2 3 2 3 8 3" xfId="39334"/>
    <cellStyle name="Separador de milhares 2 2 3 2 3 9" xfId="17921"/>
    <cellStyle name="Separador de milhares 2 2 3 2 3 9 2" xfId="49216"/>
    <cellStyle name="Separador de milhares 2 2 3 2 4" xfId="1422"/>
    <cellStyle name="Separador de milhares 2 2 3 2 4 2" xfId="1423"/>
    <cellStyle name="Separador de milhares 2 2 3 2 4 2 2" xfId="3106"/>
    <cellStyle name="Separador de milhares 2 2 3 2 4 2 2 2" xfId="6400"/>
    <cellStyle name="Separador de milhares 2 2 3 2 4 2 2 2 2" xfId="22870"/>
    <cellStyle name="Separador de milhares 2 2 3 2 4 2 2 2 2 2" xfId="54165"/>
    <cellStyle name="Separador de milhares 2 2 3 2 4 2 2 2 3" xfId="16282"/>
    <cellStyle name="Separador de milhares 2 2 3 2 4 2 2 2 3 2" xfId="47577"/>
    <cellStyle name="Separador de milhares 2 2 3 2 4 2 2 2 4" xfId="37695"/>
    <cellStyle name="Separador de milhares 2 2 3 2 4 2 2 3" xfId="9694"/>
    <cellStyle name="Separador de milhares 2 2 3 2 4 2 2 3 2" xfId="26164"/>
    <cellStyle name="Separador de milhares 2 2 3 2 4 2 2 3 2 2" xfId="57459"/>
    <cellStyle name="Separador de milhares 2 2 3 2 4 2 2 3 3" xfId="40989"/>
    <cellStyle name="Separador de milhares 2 2 3 2 4 2 2 4" xfId="19576"/>
    <cellStyle name="Separador de milhares 2 2 3 2 4 2 2 4 2" xfId="50871"/>
    <cellStyle name="Separador de milhares 2 2 3 2 4 2 2 5" xfId="12988"/>
    <cellStyle name="Separador de milhares 2 2 3 2 4 2 2 5 2" xfId="44283"/>
    <cellStyle name="Separador de milhares 2 2 3 2 4 2 2 6" xfId="34401"/>
    <cellStyle name="Separador de milhares 2 2 3 2 4 2 2 7" xfId="31106"/>
    <cellStyle name="Separador de milhares 2 2 3 2 4 2 3" xfId="4753"/>
    <cellStyle name="Separador de milhares 2 2 3 2 4 2 3 2" xfId="21223"/>
    <cellStyle name="Separador de milhares 2 2 3 2 4 2 3 2 2" xfId="52518"/>
    <cellStyle name="Separador de milhares 2 2 3 2 4 2 3 3" xfId="14635"/>
    <cellStyle name="Separador de milhares 2 2 3 2 4 2 3 3 2" xfId="45930"/>
    <cellStyle name="Separador de milhares 2 2 3 2 4 2 3 4" xfId="36048"/>
    <cellStyle name="Separador de milhares 2 2 3 2 4 2 4" xfId="8047"/>
    <cellStyle name="Separador de milhares 2 2 3 2 4 2 4 2" xfId="24517"/>
    <cellStyle name="Separador de milhares 2 2 3 2 4 2 4 2 2" xfId="55812"/>
    <cellStyle name="Separador de milhares 2 2 3 2 4 2 4 3" xfId="39342"/>
    <cellStyle name="Separador de milhares 2 2 3 2 4 2 5" xfId="17929"/>
    <cellStyle name="Separador de milhares 2 2 3 2 4 2 5 2" xfId="49224"/>
    <cellStyle name="Separador de milhares 2 2 3 2 4 2 6" xfId="11341"/>
    <cellStyle name="Separador de milhares 2 2 3 2 4 2 6 2" xfId="42636"/>
    <cellStyle name="Separador de milhares 2 2 3 2 4 2 7" xfId="27812"/>
    <cellStyle name="Separador de milhares 2 2 3 2 4 2 7 2" xfId="32754"/>
    <cellStyle name="Separador de milhares 2 2 3 2 4 2 8" xfId="29459"/>
    <cellStyle name="Separador de milhares 2 2 3 2 4 3" xfId="3105"/>
    <cellStyle name="Separador de milhares 2 2 3 2 4 3 2" xfId="6399"/>
    <cellStyle name="Separador de milhares 2 2 3 2 4 3 2 2" xfId="22869"/>
    <cellStyle name="Separador de milhares 2 2 3 2 4 3 2 2 2" xfId="54164"/>
    <cellStyle name="Separador de milhares 2 2 3 2 4 3 2 3" xfId="16281"/>
    <cellStyle name="Separador de milhares 2 2 3 2 4 3 2 3 2" xfId="47576"/>
    <cellStyle name="Separador de milhares 2 2 3 2 4 3 2 4" xfId="37694"/>
    <cellStyle name="Separador de milhares 2 2 3 2 4 3 3" xfId="9693"/>
    <cellStyle name="Separador de milhares 2 2 3 2 4 3 3 2" xfId="26163"/>
    <cellStyle name="Separador de milhares 2 2 3 2 4 3 3 2 2" xfId="57458"/>
    <cellStyle name="Separador de milhares 2 2 3 2 4 3 3 3" xfId="40988"/>
    <cellStyle name="Separador de milhares 2 2 3 2 4 3 4" xfId="19575"/>
    <cellStyle name="Separador de milhares 2 2 3 2 4 3 4 2" xfId="50870"/>
    <cellStyle name="Separador de milhares 2 2 3 2 4 3 5" xfId="12987"/>
    <cellStyle name="Separador de milhares 2 2 3 2 4 3 5 2" xfId="44282"/>
    <cellStyle name="Separador de milhares 2 2 3 2 4 3 6" xfId="34400"/>
    <cellStyle name="Separador de milhares 2 2 3 2 4 3 7" xfId="31105"/>
    <cellStyle name="Separador de milhares 2 2 3 2 4 4" xfId="4752"/>
    <cellStyle name="Separador de milhares 2 2 3 2 4 4 2" xfId="21222"/>
    <cellStyle name="Separador de milhares 2 2 3 2 4 4 2 2" xfId="52517"/>
    <cellStyle name="Separador de milhares 2 2 3 2 4 4 3" xfId="14634"/>
    <cellStyle name="Separador de milhares 2 2 3 2 4 4 3 2" xfId="45929"/>
    <cellStyle name="Separador de milhares 2 2 3 2 4 4 4" xfId="36047"/>
    <cellStyle name="Separador de milhares 2 2 3 2 4 5" xfId="8046"/>
    <cellStyle name="Separador de milhares 2 2 3 2 4 5 2" xfId="24516"/>
    <cellStyle name="Separador de milhares 2 2 3 2 4 5 2 2" xfId="55811"/>
    <cellStyle name="Separador de milhares 2 2 3 2 4 5 3" xfId="39341"/>
    <cellStyle name="Separador de milhares 2 2 3 2 4 6" xfId="17928"/>
    <cellStyle name="Separador de milhares 2 2 3 2 4 6 2" xfId="49223"/>
    <cellStyle name="Separador de milhares 2 2 3 2 4 7" xfId="11340"/>
    <cellStyle name="Separador de milhares 2 2 3 2 4 7 2" xfId="42635"/>
    <cellStyle name="Separador de milhares 2 2 3 2 4 8" xfId="27811"/>
    <cellStyle name="Separador de milhares 2 2 3 2 4 8 2" xfId="32753"/>
    <cellStyle name="Separador de milhares 2 2 3 2 4 9" xfId="29458"/>
    <cellStyle name="Separador de milhares 2 2 3 2 5" xfId="1424"/>
    <cellStyle name="Separador de milhares 2 2 3 2 5 2" xfId="1425"/>
    <cellStyle name="Separador de milhares 2 2 3 2 5 2 2" xfId="3108"/>
    <cellStyle name="Separador de milhares 2 2 3 2 5 2 2 2" xfId="6402"/>
    <cellStyle name="Separador de milhares 2 2 3 2 5 2 2 2 2" xfId="22872"/>
    <cellStyle name="Separador de milhares 2 2 3 2 5 2 2 2 2 2" xfId="54167"/>
    <cellStyle name="Separador de milhares 2 2 3 2 5 2 2 2 3" xfId="16284"/>
    <cellStyle name="Separador de milhares 2 2 3 2 5 2 2 2 3 2" xfId="47579"/>
    <cellStyle name="Separador de milhares 2 2 3 2 5 2 2 2 4" xfId="37697"/>
    <cellStyle name="Separador de milhares 2 2 3 2 5 2 2 3" xfId="9696"/>
    <cellStyle name="Separador de milhares 2 2 3 2 5 2 2 3 2" xfId="26166"/>
    <cellStyle name="Separador de milhares 2 2 3 2 5 2 2 3 2 2" xfId="57461"/>
    <cellStyle name="Separador de milhares 2 2 3 2 5 2 2 3 3" xfId="40991"/>
    <cellStyle name="Separador de milhares 2 2 3 2 5 2 2 4" xfId="19578"/>
    <cellStyle name="Separador de milhares 2 2 3 2 5 2 2 4 2" xfId="50873"/>
    <cellStyle name="Separador de milhares 2 2 3 2 5 2 2 5" xfId="12990"/>
    <cellStyle name="Separador de milhares 2 2 3 2 5 2 2 5 2" xfId="44285"/>
    <cellStyle name="Separador de milhares 2 2 3 2 5 2 2 6" xfId="34403"/>
    <cellStyle name="Separador de milhares 2 2 3 2 5 2 2 7" xfId="31108"/>
    <cellStyle name="Separador de milhares 2 2 3 2 5 2 3" xfId="4755"/>
    <cellStyle name="Separador de milhares 2 2 3 2 5 2 3 2" xfId="21225"/>
    <cellStyle name="Separador de milhares 2 2 3 2 5 2 3 2 2" xfId="52520"/>
    <cellStyle name="Separador de milhares 2 2 3 2 5 2 3 3" xfId="14637"/>
    <cellStyle name="Separador de milhares 2 2 3 2 5 2 3 3 2" xfId="45932"/>
    <cellStyle name="Separador de milhares 2 2 3 2 5 2 3 4" xfId="36050"/>
    <cellStyle name="Separador de milhares 2 2 3 2 5 2 4" xfId="8049"/>
    <cellStyle name="Separador de milhares 2 2 3 2 5 2 4 2" xfId="24519"/>
    <cellStyle name="Separador de milhares 2 2 3 2 5 2 4 2 2" xfId="55814"/>
    <cellStyle name="Separador de milhares 2 2 3 2 5 2 4 3" xfId="39344"/>
    <cellStyle name="Separador de milhares 2 2 3 2 5 2 5" xfId="17931"/>
    <cellStyle name="Separador de milhares 2 2 3 2 5 2 5 2" xfId="49226"/>
    <cellStyle name="Separador de milhares 2 2 3 2 5 2 6" xfId="11343"/>
    <cellStyle name="Separador de milhares 2 2 3 2 5 2 6 2" xfId="42638"/>
    <cellStyle name="Separador de milhares 2 2 3 2 5 2 7" xfId="27814"/>
    <cellStyle name="Separador de milhares 2 2 3 2 5 2 7 2" xfId="32756"/>
    <cellStyle name="Separador de milhares 2 2 3 2 5 2 8" xfId="29461"/>
    <cellStyle name="Separador de milhares 2 2 3 2 5 3" xfId="3107"/>
    <cellStyle name="Separador de milhares 2 2 3 2 5 3 2" xfId="6401"/>
    <cellStyle name="Separador de milhares 2 2 3 2 5 3 2 2" xfId="22871"/>
    <cellStyle name="Separador de milhares 2 2 3 2 5 3 2 2 2" xfId="54166"/>
    <cellStyle name="Separador de milhares 2 2 3 2 5 3 2 3" xfId="16283"/>
    <cellStyle name="Separador de milhares 2 2 3 2 5 3 2 3 2" xfId="47578"/>
    <cellStyle name="Separador de milhares 2 2 3 2 5 3 2 4" xfId="37696"/>
    <cellStyle name="Separador de milhares 2 2 3 2 5 3 3" xfId="9695"/>
    <cellStyle name="Separador de milhares 2 2 3 2 5 3 3 2" xfId="26165"/>
    <cellStyle name="Separador de milhares 2 2 3 2 5 3 3 2 2" xfId="57460"/>
    <cellStyle name="Separador de milhares 2 2 3 2 5 3 3 3" xfId="40990"/>
    <cellStyle name="Separador de milhares 2 2 3 2 5 3 4" xfId="19577"/>
    <cellStyle name="Separador de milhares 2 2 3 2 5 3 4 2" xfId="50872"/>
    <cellStyle name="Separador de milhares 2 2 3 2 5 3 5" xfId="12989"/>
    <cellStyle name="Separador de milhares 2 2 3 2 5 3 5 2" xfId="44284"/>
    <cellStyle name="Separador de milhares 2 2 3 2 5 3 6" xfId="34402"/>
    <cellStyle name="Separador de milhares 2 2 3 2 5 3 7" xfId="31107"/>
    <cellStyle name="Separador de milhares 2 2 3 2 5 4" xfId="4754"/>
    <cellStyle name="Separador de milhares 2 2 3 2 5 4 2" xfId="21224"/>
    <cellStyle name="Separador de milhares 2 2 3 2 5 4 2 2" xfId="52519"/>
    <cellStyle name="Separador de milhares 2 2 3 2 5 4 3" xfId="14636"/>
    <cellStyle name="Separador de milhares 2 2 3 2 5 4 3 2" xfId="45931"/>
    <cellStyle name="Separador de milhares 2 2 3 2 5 4 4" xfId="36049"/>
    <cellStyle name="Separador de milhares 2 2 3 2 5 5" xfId="8048"/>
    <cellStyle name="Separador de milhares 2 2 3 2 5 5 2" xfId="24518"/>
    <cellStyle name="Separador de milhares 2 2 3 2 5 5 2 2" xfId="55813"/>
    <cellStyle name="Separador de milhares 2 2 3 2 5 5 3" xfId="39343"/>
    <cellStyle name="Separador de milhares 2 2 3 2 5 6" xfId="17930"/>
    <cellStyle name="Separador de milhares 2 2 3 2 5 6 2" xfId="49225"/>
    <cellStyle name="Separador de milhares 2 2 3 2 5 7" xfId="11342"/>
    <cellStyle name="Separador de milhares 2 2 3 2 5 7 2" xfId="42637"/>
    <cellStyle name="Separador de milhares 2 2 3 2 5 8" xfId="27813"/>
    <cellStyle name="Separador de milhares 2 2 3 2 5 8 2" xfId="32755"/>
    <cellStyle name="Separador de milhares 2 2 3 2 5 9" xfId="29460"/>
    <cellStyle name="Separador de milhares 2 2 3 2 6" xfId="1426"/>
    <cellStyle name="Separador de milhares 2 2 3 2 6 2" xfId="3109"/>
    <cellStyle name="Separador de milhares 2 2 3 2 6 2 2" xfId="6403"/>
    <cellStyle name="Separador de milhares 2 2 3 2 6 2 2 2" xfId="22873"/>
    <cellStyle name="Separador de milhares 2 2 3 2 6 2 2 2 2" xfId="54168"/>
    <cellStyle name="Separador de milhares 2 2 3 2 6 2 2 3" xfId="16285"/>
    <cellStyle name="Separador de milhares 2 2 3 2 6 2 2 3 2" xfId="47580"/>
    <cellStyle name="Separador de milhares 2 2 3 2 6 2 2 4" xfId="37698"/>
    <cellStyle name="Separador de milhares 2 2 3 2 6 2 3" xfId="9697"/>
    <cellStyle name="Separador de milhares 2 2 3 2 6 2 3 2" xfId="26167"/>
    <cellStyle name="Separador de milhares 2 2 3 2 6 2 3 2 2" xfId="57462"/>
    <cellStyle name="Separador de milhares 2 2 3 2 6 2 3 3" xfId="40992"/>
    <cellStyle name="Separador de milhares 2 2 3 2 6 2 4" xfId="19579"/>
    <cellStyle name="Separador de milhares 2 2 3 2 6 2 4 2" xfId="50874"/>
    <cellStyle name="Separador de milhares 2 2 3 2 6 2 5" xfId="12991"/>
    <cellStyle name="Separador de milhares 2 2 3 2 6 2 5 2" xfId="44286"/>
    <cellStyle name="Separador de milhares 2 2 3 2 6 2 6" xfId="34404"/>
    <cellStyle name="Separador de milhares 2 2 3 2 6 2 7" xfId="31109"/>
    <cellStyle name="Separador de milhares 2 2 3 2 6 3" xfId="4756"/>
    <cellStyle name="Separador de milhares 2 2 3 2 6 3 2" xfId="21226"/>
    <cellStyle name="Separador de milhares 2 2 3 2 6 3 2 2" xfId="52521"/>
    <cellStyle name="Separador de milhares 2 2 3 2 6 3 3" xfId="14638"/>
    <cellStyle name="Separador de milhares 2 2 3 2 6 3 3 2" xfId="45933"/>
    <cellStyle name="Separador de milhares 2 2 3 2 6 3 4" xfId="36051"/>
    <cellStyle name="Separador de milhares 2 2 3 2 6 4" xfId="8050"/>
    <cellStyle name="Separador de milhares 2 2 3 2 6 4 2" xfId="24520"/>
    <cellStyle name="Separador de milhares 2 2 3 2 6 4 2 2" xfId="55815"/>
    <cellStyle name="Separador de milhares 2 2 3 2 6 4 3" xfId="39345"/>
    <cellStyle name="Separador de milhares 2 2 3 2 6 5" xfId="17932"/>
    <cellStyle name="Separador de milhares 2 2 3 2 6 5 2" xfId="49227"/>
    <cellStyle name="Separador de milhares 2 2 3 2 6 6" xfId="11344"/>
    <cellStyle name="Separador de milhares 2 2 3 2 6 6 2" xfId="42639"/>
    <cellStyle name="Separador de milhares 2 2 3 2 6 7" xfId="27815"/>
    <cellStyle name="Separador de milhares 2 2 3 2 6 7 2" xfId="32757"/>
    <cellStyle name="Separador de milhares 2 2 3 2 6 8" xfId="29462"/>
    <cellStyle name="Separador de milhares 2 2 3 2 7" xfId="1427"/>
    <cellStyle name="Separador de milhares 2 2 3 2 7 2" xfId="3110"/>
    <cellStyle name="Separador de milhares 2 2 3 2 7 2 2" xfId="6404"/>
    <cellStyle name="Separador de milhares 2 2 3 2 7 2 2 2" xfId="22874"/>
    <cellStyle name="Separador de milhares 2 2 3 2 7 2 2 2 2" xfId="54169"/>
    <cellStyle name="Separador de milhares 2 2 3 2 7 2 2 3" xfId="16286"/>
    <cellStyle name="Separador de milhares 2 2 3 2 7 2 2 3 2" xfId="47581"/>
    <cellStyle name="Separador de milhares 2 2 3 2 7 2 2 4" xfId="37699"/>
    <cellStyle name="Separador de milhares 2 2 3 2 7 2 3" xfId="9698"/>
    <cellStyle name="Separador de milhares 2 2 3 2 7 2 3 2" xfId="26168"/>
    <cellStyle name="Separador de milhares 2 2 3 2 7 2 3 2 2" xfId="57463"/>
    <cellStyle name="Separador de milhares 2 2 3 2 7 2 3 3" xfId="40993"/>
    <cellStyle name="Separador de milhares 2 2 3 2 7 2 4" xfId="19580"/>
    <cellStyle name="Separador de milhares 2 2 3 2 7 2 4 2" xfId="50875"/>
    <cellStyle name="Separador de milhares 2 2 3 2 7 2 5" xfId="12992"/>
    <cellStyle name="Separador de milhares 2 2 3 2 7 2 5 2" xfId="44287"/>
    <cellStyle name="Separador de milhares 2 2 3 2 7 2 6" xfId="34405"/>
    <cellStyle name="Separador de milhares 2 2 3 2 7 2 7" xfId="31110"/>
    <cellStyle name="Separador de milhares 2 2 3 2 7 3" xfId="4757"/>
    <cellStyle name="Separador de milhares 2 2 3 2 7 3 2" xfId="21227"/>
    <cellStyle name="Separador de milhares 2 2 3 2 7 3 2 2" xfId="52522"/>
    <cellStyle name="Separador de milhares 2 2 3 2 7 3 3" xfId="14639"/>
    <cellStyle name="Separador de milhares 2 2 3 2 7 3 3 2" xfId="45934"/>
    <cellStyle name="Separador de milhares 2 2 3 2 7 3 4" xfId="36052"/>
    <cellStyle name="Separador de milhares 2 2 3 2 7 4" xfId="8051"/>
    <cellStyle name="Separador de milhares 2 2 3 2 7 4 2" xfId="24521"/>
    <cellStyle name="Separador de milhares 2 2 3 2 7 4 2 2" xfId="55816"/>
    <cellStyle name="Separador de milhares 2 2 3 2 7 4 3" xfId="39346"/>
    <cellStyle name="Separador de milhares 2 2 3 2 7 5" xfId="17933"/>
    <cellStyle name="Separador de milhares 2 2 3 2 7 5 2" xfId="49228"/>
    <cellStyle name="Separador de milhares 2 2 3 2 7 6" xfId="11345"/>
    <cellStyle name="Separador de milhares 2 2 3 2 7 6 2" xfId="42640"/>
    <cellStyle name="Separador de milhares 2 2 3 2 7 7" xfId="27816"/>
    <cellStyle name="Separador de milhares 2 2 3 2 7 7 2" xfId="32758"/>
    <cellStyle name="Separador de milhares 2 2 3 2 7 8" xfId="29463"/>
    <cellStyle name="Separador de milhares 2 2 3 2 8" xfId="3090"/>
    <cellStyle name="Separador de milhares 2 2 3 2 8 2" xfId="6384"/>
    <cellStyle name="Separador de milhares 2 2 3 2 8 2 2" xfId="22854"/>
    <cellStyle name="Separador de milhares 2 2 3 2 8 2 2 2" xfId="54149"/>
    <cellStyle name="Separador de milhares 2 2 3 2 8 2 3" xfId="16266"/>
    <cellStyle name="Separador de milhares 2 2 3 2 8 2 3 2" xfId="47561"/>
    <cellStyle name="Separador de milhares 2 2 3 2 8 2 4" xfId="37679"/>
    <cellStyle name="Separador de milhares 2 2 3 2 8 3" xfId="9678"/>
    <cellStyle name="Separador de milhares 2 2 3 2 8 3 2" xfId="26148"/>
    <cellStyle name="Separador de milhares 2 2 3 2 8 3 2 2" xfId="57443"/>
    <cellStyle name="Separador de milhares 2 2 3 2 8 3 3" xfId="40973"/>
    <cellStyle name="Separador de milhares 2 2 3 2 8 4" xfId="19560"/>
    <cellStyle name="Separador de milhares 2 2 3 2 8 4 2" xfId="50855"/>
    <cellStyle name="Separador de milhares 2 2 3 2 8 5" xfId="12972"/>
    <cellStyle name="Separador de milhares 2 2 3 2 8 5 2" xfId="44267"/>
    <cellStyle name="Separador de milhares 2 2 3 2 8 6" xfId="34385"/>
    <cellStyle name="Separador de milhares 2 2 3 2 8 7" xfId="31090"/>
    <cellStyle name="Separador de milhares 2 2 3 2 9" xfId="4737"/>
    <cellStyle name="Separador de milhares 2 2 3 2 9 2" xfId="21207"/>
    <cellStyle name="Separador de milhares 2 2 3 2 9 2 2" xfId="52502"/>
    <cellStyle name="Separador de milhares 2 2 3 2 9 3" xfId="14619"/>
    <cellStyle name="Separador de milhares 2 2 3 2 9 3 2" xfId="45914"/>
    <cellStyle name="Separador de milhares 2 2 3 2 9 4" xfId="36032"/>
    <cellStyle name="Separador de milhares 2 2 3 3" xfId="1428"/>
    <cellStyle name="Separador de milhares 2 2 3 3 10" xfId="11346"/>
    <cellStyle name="Separador de milhares 2 2 3 3 10 2" xfId="42641"/>
    <cellStyle name="Separador de milhares 2 2 3 3 11" xfId="27817"/>
    <cellStyle name="Separador de milhares 2 2 3 3 11 2" xfId="32759"/>
    <cellStyle name="Separador de milhares 2 2 3 3 12" xfId="29464"/>
    <cellStyle name="Separador de milhares 2 2 3 3 2" xfId="1429"/>
    <cellStyle name="Separador de milhares 2 2 3 3 2 2" xfId="1430"/>
    <cellStyle name="Separador de milhares 2 2 3 3 2 2 2" xfId="3113"/>
    <cellStyle name="Separador de milhares 2 2 3 3 2 2 2 2" xfId="6407"/>
    <cellStyle name="Separador de milhares 2 2 3 3 2 2 2 2 2" xfId="22877"/>
    <cellStyle name="Separador de milhares 2 2 3 3 2 2 2 2 2 2" xfId="54172"/>
    <cellStyle name="Separador de milhares 2 2 3 3 2 2 2 2 3" xfId="16289"/>
    <cellStyle name="Separador de milhares 2 2 3 3 2 2 2 2 3 2" xfId="47584"/>
    <cellStyle name="Separador de milhares 2 2 3 3 2 2 2 2 4" xfId="37702"/>
    <cellStyle name="Separador de milhares 2 2 3 3 2 2 2 3" xfId="9701"/>
    <cellStyle name="Separador de milhares 2 2 3 3 2 2 2 3 2" xfId="26171"/>
    <cellStyle name="Separador de milhares 2 2 3 3 2 2 2 3 2 2" xfId="57466"/>
    <cellStyle name="Separador de milhares 2 2 3 3 2 2 2 3 3" xfId="40996"/>
    <cellStyle name="Separador de milhares 2 2 3 3 2 2 2 4" xfId="19583"/>
    <cellStyle name="Separador de milhares 2 2 3 3 2 2 2 4 2" xfId="50878"/>
    <cellStyle name="Separador de milhares 2 2 3 3 2 2 2 5" xfId="12995"/>
    <cellStyle name="Separador de milhares 2 2 3 3 2 2 2 5 2" xfId="44290"/>
    <cellStyle name="Separador de milhares 2 2 3 3 2 2 2 6" xfId="34408"/>
    <cellStyle name="Separador de milhares 2 2 3 3 2 2 2 7" xfId="31113"/>
    <cellStyle name="Separador de milhares 2 2 3 3 2 2 3" xfId="4760"/>
    <cellStyle name="Separador de milhares 2 2 3 3 2 2 3 2" xfId="21230"/>
    <cellStyle name="Separador de milhares 2 2 3 3 2 2 3 2 2" xfId="52525"/>
    <cellStyle name="Separador de milhares 2 2 3 3 2 2 3 3" xfId="14642"/>
    <cellStyle name="Separador de milhares 2 2 3 3 2 2 3 3 2" xfId="45937"/>
    <cellStyle name="Separador de milhares 2 2 3 3 2 2 3 4" xfId="36055"/>
    <cellStyle name="Separador de milhares 2 2 3 3 2 2 4" xfId="8054"/>
    <cellStyle name="Separador de milhares 2 2 3 3 2 2 4 2" xfId="24524"/>
    <cellStyle name="Separador de milhares 2 2 3 3 2 2 4 2 2" xfId="55819"/>
    <cellStyle name="Separador de milhares 2 2 3 3 2 2 4 3" xfId="39349"/>
    <cellStyle name="Separador de milhares 2 2 3 3 2 2 5" xfId="17936"/>
    <cellStyle name="Separador de milhares 2 2 3 3 2 2 5 2" xfId="49231"/>
    <cellStyle name="Separador de milhares 2 2 3 3 2 2 6" xfId="11348"/>
    <cellStyle name="Separador de milhares 2 2 3 3 2 2 6 2" xfId="42643"/>
    <cellStyle name="Separador de milhares 2 2 3 3 2 2 7" xfId="27819"/>
    <cellStyle name="Separador de milhares 2 2 3 3 2 2 7 2" xfId="32761"/>
    <cellStyle name="Separador de milhares 2 2 3 3 2 2 8" xfId="29466"/>
    <cellStyle name="Separador de milhares 2 2 3 3 2 3" xfId="3112"/>
    <cellStyle name="Separador de milhares 2 2 3 3 2 3 2" xfId="6406"/>
    <cellStyle name="Separador de milhares 2 2 3 3 2 3 2 2" xfId="22876"/>
    <cellStyle name="Separador de milhares 2 2 3 3 2 3 2 2 2" xfId="54171"/>
    <cellStyle name="Separador de milhares 2 2 3 3 2 3 2 3" xfId="16288"/>
    <cellStyle name="Separador de milhares 2 2 3 3 2 3 2 3 2" xfId="47583"/>
    <cellStyle name="Separador de milhares 2 2 3 3 2 3 2 4" xfId="37701"/>
    <cellStyle name="Separador de milhares 2 2 3 3 2 3 3" xfId="9700"/>
    <cellStyle name="Separador de milhares 2 2 3 3 2 3 3 2" xfId="26170"/>
    <cellStyle name="Separador de milhares 2 2 3 3 2 3 3 2 2" xfId="57465"/>
    <cellStyle name="Separador de milhares 2 2 3 3 2 3 3 3" xfId="40995"/>
    <cellStyle name="Separador de milhares 2 2 3 3 2 3 4" xfId="19582"/>
    <cellStyle name="Separador de milhares 2 2 3 3 2 3 4 2" xfId="50877"/>
    <cellStyle name="Separador de milhares 2 2 3 3 2 3 5" xfId="12994"/>
    <cellStyle name="Separador de milhares 2 2 3 3 2 3 5 2" xfId="44289"/>
    <cellStyle name="Separador de milhares 2 2 3 3 2 3 6" xfId="34407"/>
    <cellStyle name="Separador de milhares 2 2 3 3 2 3 7" xfId="31112"/>
    <cellStyle name="Separador de milhares 2 2 3 3 2 4" xfId="4759"/>
    <cellStyle name="Separador de milhares 2 2 3 3 2 4 2" xfId="21229"/>
    <cellStyle name="Separador de milhares 2 2 3 3 2 4 2 2" xfId="52524"/>
    <cellStyle name="Separador de milhares 2 2 3 3 2 4 3" xfId="14641"/>
    <cellStyle name="Separador de milhares 2 2 3 3 2 4 3 2" xfId="45936"/>
    <cellStyle name="Separador de milhares 2 2 3 3 2 4 4" xfId="36054"/>
    <cellStyle name="Separador de milhares 2 2 3 3 2 5" xfId="8053"/>
    <cellStyle name="Separador de milhares 2 2 3 3 2 5 2" xfId="24523"/>
    <cellStyle name="Separador de milhares 2 2 3 3 2 5 2 2" xfId="55818"/>
    <cellStyle name="Separador de milhares 2 2 3 3 2 5 3" xfId="39348"/>
    <cellStyle name="Separador de milhares 2 2 3 3 2 6" xfId="17935"/>
    <cellStyle name="Separador de milhares 2 2 3 3 2 6 2" xfId="49230"/>
    <cellStyle name="Separador de milhares 2 2 3 3 2 7" xfId="11347"/>
    <cellStyle name="Separador de milhares 2 2 3 3 2 7 2" xfId="42642"/>
    <cellStyle name="Separador de milhares 2 2 3 3 2 8" xfId="27818"/>
    <cellStyle name="Separador de milhares 2 2 3 3 2 8 2" xfId="32760"/>
    <cellStyle name="Separador de milhares 2 2 3 3 2 9" xfId="29465"/>
    <cellStyle name="Separador de milhares 2 2 3 3 3" xfId="1431"/>
    <cellStyle name="Separador de milhares 2 2 3 3 3 2" xfId="1432"/>
    <cellStyle name="Separador de milhares 2 2 3 3 3 2 2" xfId="3115"/>
    <cellStyle name="Separador de milhares 2 2 3 3 3 2 2 2" xfId="6409"/>
    <cellStyle name="Separador de milhares 2 2 3 3 3 2 2 2 2" xfId="22879"/>
    <cellStyle name="Separador de milhares 2 2 3 3 3 2 2 2 2 2" xfId="54174"/>
    <cellStyle name="Separador de milhares 2 2 3 3 3 2 2 2 3" xfId="16291"/>
    <cellStyle name="Separador de milhares 2 2 3 3 3 2 2 2 3 2" xfId="47586"/>
    <cellStyle name="Separador de milhares 2 2 3 3 3 2 2 2 4" xfId="37704"/>
    <cellStyle name="Separador de milhares 2 2 3 3 3 2 2 3" xfId="9703"/>
    <cellStyle name="Separador de milhares 2 2 3 3 3 2 2 3 2" xfId="26173"/>
    <cellStyle name="Separador de milhares 2 2 3 3 3 2 2 3 2 2" xfId="57468"/>
    <cellStyle name="Separador de milhares 2 2 3 3 3 2 2 3 3" xfId="40998"/>
    <cellStyle name="Separador de milhares 2 2 3 3 3 2 2 4" xfId="19585"/>
    <cellStyle name="Separador de milhares 2 2 3 3 3 2 2 4 2" xfId="50880"/>
    <cellStyle name="Separador de milhares 2 2 3 3 3 2 2 5" xfId="12997"/>
    <cellStyle name="Separador de milhares 2 2 3 3 3 2 2 5 2" xfId="44292"/>
    <cellStyle name="Separador de milhares 2 2 3 3 3 2 2 6" xfId="34410"/>
    <cellStyle name="Separador de milhares 2 2 3 3 3 2 2 7" xfId="31115"/>
    <cellStyle name="Separador de milhares 2 2 3 3 3 2 3" xfId="4762"/>
    <cellStyle name="Separador de milhares 2 2 3 3 3 2 3 2" xfId="21232"/>
    <cellStyle name="Separador de milhares 2 2 3 3 3 2 3 2 2" xfId="52527"/>
    <cellStyle name="Separador de milhares 2 2 3 3 3 2 3 3" xfId="14644"/>
    <cellStyle name="Separador de milhares 2 2 3 3 3 2 3 3 2" xfId="45939"/>
    <cellStyle name="Separador de milhares 2 2 3 3 3 2 3 4" xfId="36057"/>
    <cellStyle name="Separador de milhares 2 2 3 3 3 2 4" xfId="8056"/>
    <cellStyle name="Separador de milhares 2 2 3 3 3 2 4 2" xfId="24526"/>
    <cellStyle name="Separador de milhares 2 2 3 3 3 2 4 2 2" xfId="55821"/>
    <cellStyle name="Separador de milhares 2 2 3 3 3 2 4 3" xfId="39351"/>
    <cellStyle name="Separador de milhares 2 2 3 3 3 2 5" xfId="17938"/>
    <cellStyle name="Separador de milhares 2 2 3 3 3 2 5 2" xfId="49233"/>
    <cellStyle name="Separador de milhares 2 2 3 3 3 2 6" xfId="11350"/>
    <cellStyle name="Separador de milhares 2 2 3 3 3 2 6 2" xfId="42645"/>
    <cellStyle name="Separador de milhares 2 2 3 3 3 2 7" xfId="27821"/>
    <cellStyle name="Separador de milhares 2 2 3 3 3 2 7 2" xfId="32763"/>
    <cellStyle name="Separador de milhares 2 2 3 3 3 2 8" xfId="29468"/>
    <cellStyle name="Separador de milhares 2 2 3 3 3 3" xfId="3114"/>
    <cellStyle name="Separador de milhares 2 2 3 3 3 3 2" xfId="6408"/>
    <cellStyle name="Separador de milhares 2 2 3 3 3 3 2 2" xfId="22878"/>
    <cellStyle name="Separador de milhares 2 2 3 3 3 3 2 2 2" xfId="54173"/>
    <cellStyle name="Separador de milhares 2 2 3 3 3 3 2 3" xfId="16290"/>
    <cellStyle name="Separador de milhares 2 2 3 3 3 3 2 3 2" xfId="47585"/>
    <cellStyle name="Separador de milhares 2 2 3 3 3 3 2 4" xfId="37703"/>
    <cellStyle name="Separador de milhares 2 2 3 3 3 3 3" xfId="9702"/>
    <cellStyle name="Separador de milhares 2 2 3 3 3 3 3 2" xfId="26172"/>
    <cellStyle name="Separador de milhares 2 2 3 3 3 3 3 2 2" xfId="57467"/>
    <cellStyle name="Separador de milhares 2 2 3 3 3 3 3 3" xfId="40997"/>
    <cellStyle name="Separador de milhares 2 2 3 3 3 3 4" xfId="19584"/>
    <cellStyle name="Separador de milhares 2 2 3 3 3 3 4 2" xfId="50879"/>
    <cellStyle name="Separador de milhares 2 2 3 3 3 3 5" xfId="12996"/>
    <cellStyle name="Separador de milhares 2 2 3 3 3 3 5 2" xfId="44291"/>
    <cellStyle name="Separador de milhares 2 2 3 3 3 3 6" xfId="34409"/>
    <cellStyle name="Separador de milhares 2 2 3 3 3 3 7" xfId="31114"/>
    <cellStyle name="Separador de milhares 2 2 3 3 3 4" xfId="4761"/>
    <cellStyle name="Separador de milhares 2 2 3 3 3 4 2" xfId="21231"/>
    <cellStyle name="Separador de milhares 2 2 3 3 3 4 2 2" xfId="52526"/>
    <cellStyle name="Separador de milhares 2 2 3 3 3 4 3" xfId="14643"/>
    <cellStyle name="Separador de milhares 2 2 3 3 3 4 3 2" xfId="45938"/>
    <cellStyle name="Separador de milhares 2 2 3 3 3 4 4" xfId="36056"/>
    <cellStyle name="Separador de milhares 2 2 3 3 3 5" xfId="8055"/>
    <cellStyle name="Separador de milhares 2 2 3 3 3 5 2" xfId="24525"/>
    <cellStyle name="Separador de milhares 2 2 3 3 3 5 2 2" xfId="55820"/>
    <cellStyle name="Separador de milhares 2 2 3 3 3 5 3" xfId="39350"/>
    <cellStyle name="Separador de milhares 2 2 3 3 3 6" xfId="17937"/>
    <cellStyle name="Separador de milhares 2 2 3 3 3 6 2" xfId="49232"/>
    <cellStyle name="Separador de milhares 2 2 3 3 3 7" xfId="11349"/>
    <cellStyle name="Separador de milhares 2 2 3 3 3 7 2" xfId="42644"/>
    <cellStyle name="Separador de milhares 2 2 3 3 3 8" xfId="27820"/>
    <cellStyle name="Separador de milhares 2 2 3 3 3 8 2" xfId="32762"/>
    <cellStyle name="Separador de milhares 2 2 3 3 3 9" xfId="29467"/>
    <cellStyle name="Separador de milhares 2 2 3 3 4" xfId="1433"/>
    <cellStyle name="Separador de milhares 2 2 3 3 4 2" xfId="3116"/>
    <cellStyle name="Separador de milhares 2 2 3 3 4 2 2" xfId="6410"/>
    <cellStyle name="Separador de milhares 2 2 3 3 4 2 2 2" xfId="22880"/>
    <cellStyle name="Separador de milhares 2 2 3 3 4 2 2 2 2" xfId="54175"/>
    <cellStyle name="Separador de milhares 2 2 3 3 4 2 2 3" xfId="16292"/>
    <cellStyle name="Separador de milhares 2 2 3 3 4 2 2 3 2" xfId="47587"/>
    <cellStyle name="Separador de milhares 2 2 3 3 4 2 2 4" xfId="37705"/>
    <cellStyle name="Separador de milhares 2 2 3 3 4 2 3" xfId="9704"/>
    <cellStyle name="Separador de milhares 2 2 3 3 4 2 3 2" xfId="26174"/>
    <cellStyle name="Separador de milhares 2 2 3 3 4 2 3 2 2" xfId="57469"/>
    <cellStyle name="Separador de milhares 2 2 3 3 4 2 3 3" xfId="40999"/>
    <cellStyle name="Separador de milhares 2 2 3 3 4 2 4" xfId="19586"/>
    <cellStyle name="Separador de milhares 2 2 3 3 4 2 4 2" xfId="50881"/>
    <cellStyle name="Separador de milhares 2 2 3 3 4 2 5" xfId="12998"/>
    <cellStyle name="Separador de milhares 2 2 3 3 4 2 5 2" xfId="44293"/>
    <cellStyle name="Separador de milhares 2 2 3 3 4 2 6" xfId="34411"/>
    <cellStyle name="Separador de milhares 2 2 3 3 4 2 7" xfId="31116"/>
    <cellStyle name="Separador de milhares 2 2 3 3 4 3" xfId="4763"/>
    <cellStyle name="Separador de milhares 2 2 3 3 4 3 2" xfId="21233"/>
    <cellStyle name="Separador de milhares 2 2 3 3 4 3 2 2" xfId="52528"/>
    <cellStyle name="Separador de milhares 2 2 3 3 4 3 3" xfId="14645"/>
    <cellStyle name="Separador de milhares 2 2 3 3 4 3 3 2" xfId="45940"/>
    <cellStyle name="Separador de milhares 2 2 3 3 4 3 4" xfId="36058"/>
    <cellStyle name="Separador de milhares 2 2 3 3 4 4" xfId="8057"/>
    <cellStyle name="Separador de milhares 2 2 3 3 4 4 2" xfId="24527"/>
    <cellStyle name="Separador de milhares 2 2 3 3 4 4 2 2" xfId="55822"/>
    <cellStyle name="Separador de milhares 2 2 3 3 4 4 3" xfId="39352"/>
    <cellStyle name="Separador de milhares 2 2 3 3 4 5" xfId="17939"/>
    <cellStyle name="Separador de milhares 2 2 3 3 4 5 2" xfId="49234"/>
    <cellStyle name="Separador de milhares 2 2 3 3 4 6" xfId="11351"/>
    <cellStyle name="Separador de milhares 2 2 3 3 4 6 2" xfId="42646"/>
    <cellStyle name="Separador de milhares 2 2 3 3 4 7" xfId="27822"/>
    <cellStyle name="Separador de milhares 2 2 3 3 4 7 2" xfId="32764"/>
    <cellStyle name="Separador de milhares 2 2 3 3 4 8" xfId="29469"/>
    <cellStyle name="Separador de milhares 2 2 3 3 5" xfId="1434"/>
    <cellStyle name="Separador de milhares 2 2 3 3 5 2" xfId="3117"/>
    <cellStyle name="Separador de milhares 2 2 3 3 5 2 2" xfId="6411"/>
    <cellStyle name="Separador de milhares 2 2 3 3 5 2 2 2" xfId="22881"/>
    <cellStyle name="Separador de milhares 2 2 3 3 5 2 2 2 2" xfId="54176"/>
    <cellStyle name="Separador de milhares 2 2 3 3 5 2 2 3" xfId="16293"/>
    <cellStyle name="Separador de milhares 2 2 3 3 5 2 2 3 2" xfId="47588"/>
    <cellStyle name="Separador de milhares 2 2 3 3 5 2 2 4" xfId="37706"/>
    <cellStyle name="Separador de milhares 2 2 3 3 5 2 3" xfId="9705"/>
    <cellStyle name="Separador de milhares 2 2 3 3 5 2 3 2" xfId="26175"/>
    <cellStyle name="Separador de milhares 2 2 3 3 5 2 3 2 2" xfId="57470"/>
    <cellStyle name="Separador de milhares 2 2 3 3 5 2 3 3" xfId="41000"/>
    <cellStyle name="Separador de milhares 2 2 3 3 5 2 4" xfId="19587"/>
    <cellStyle name="Separador de milhares 2 2 3 3 5 2 4 2" xfId="50882"/>
    <cellStyle name="Separador de milhares 2 2 3 3 5 2 5" xfId="12999"/>
    <cellStyle name="Separador de milhares 2 2 3 3 5 2 5 2" xfId="44294"/>
    <cellStyle name="Separador de milhares 2 2 3 3 5 2 6" xfId="34412"/>
    <cellStyle name="Separador de milhares 2 2 3 3 5 2 7" xfId="31117"/>
    <cellStyle name="Separador de milhares 2 2 3 3 5 3" xfId="4764"/>
    <cellStyle name="Separador de milhares 2 2 3 3 5 3 2" xfId="21234"/>
    <cellStyle name="Separador de milhares 2 2 3 3 5 3 2 2" xfId="52529"/>
    <cellStyle name="Separador de milhares 2 2 3 3 5 3 3" xfId="14646"/>
    <cellStyle name="Separador de milhares 2 2 3 3 5 3 3 2" xfId="45941"/>
    <cellStyle name="Separador de milhares 2 2 3 3 5 3 4" xfId="36059"/>
    <cellStyle name="Separador de milhares 2 2 3 3 5 4" xfId="8058"/>
    <cellStyle name="Separador de milhares 2 2 3 3 5 4 2" xfId="24528"/>
    <cellStyle name="Separador de milhares 2 2 3 3 5 4 2 2" xfId="55823"/>
    <cellStyle name="Separador de milhares 2 2 3 3 5 4 3" xfId="39353"/>
    <cellStyle name="Separador de milhares 2 2 3 3 5 5" xfId="17940"/>
    <cellStyle name="Separador de milhares 2 2 3 3 5 5 2" xfId="49235"/>
    <cellStyle name="Separador de milhares 2 2 3 3 5 6" xfId="11352"/>
    <cellStyle name="Separador de milhares 2 2 3 3 5 6 2" xfId="42647"/>
    <cellStyle name="Separador de milhares 2 2 3 3 5 7" xfId="27823"/>
    <cellStyle name="Separador de milhares 2 2 3 3 5 7 2" xfId="32765"/>
    <cellStyle name="Separador de milhares 2 2 3 3 5 8" xfId="29470"/>
    <cellStyle name="Separador de milhares 2 2 3 3 6" xfId="3111"/>
    <cellStyle name="Separador de milhares 2 2 3 3 6 2" xfId="6405"/>
    <cellStyle name="Separador de milhares 2 2 3 3 6 2 2" xfId="22875"/>
    <cellStyle name="Separador de milhares 2 2 3 3 6 2 2 2" xfId="54170"/>
    <cellStyle name="Separador de milhares 2 2 3 3 6 2 3" xfId="16287"/>
    <cellStyle name="Separador de milhares 2 2 3 3 6 2 3 2" xfId="47582"/>
    <cellStyle name="Separador de milhares 2 2 3 3 6 2 4" xfId="37700"/>
    <cellStyle name="Separador de milhares 2 2 3 3 6 3" xfId="9699"/>
    <cellStyle name="Separador de milhares 2 2 3 3 6 3 2" xfId="26169"/>
    <cellStyle name="Separador de milhares 2 2 3 3 6 3 2 2" xfId="57464"/>
    <cellStyle name="Separador de milhares 2 2 3 3 6 3 3" xfId="40994"/>
    <cellStyle name="Separador de milhares 2 2 3 3 6 4" xfId="19581"/>
    <cellStyle name="Separador de milhares 2 2 3 3 6 4 2" xfId="50876"/>
    <cellStyle name="Separador de milhares 2 2 3 3 6 5" xfId="12993"/>
    <cellStyle name="Separador de milhares 2 2 3 3 6 5 2" xfId="44288"/>
    <cellStyle name="Separador de milhares 2 2 3 3 6 6" xfId="34406"/>
    <cellStyle name="Separador de milhares 2 2 3 3 6 7" xfId="31111"/>
    <cellStyle name="Separador de milhares 2 2 3 3 7" xfId="4758"/>
    <cellStyle name="Separador de milhares 2 2 3 3 7 2" xfId="21228"/>
    <cellStyle name="Separador de milhares 2 2 3 3 7 2 2" xfId="52523"/>
    <cellStyle name="Separador de milhares 2 2 3 3 7 3" xfId="14640"/>
    <cellStyle name="Separador de milhares 2 2 3 3 7 3 2" xfId="45935"/>
    <cellStyle name="Separador de milhares 2 2 3 3 7 4" xfId="36053"/>
    <cellStyle name="Separador de milhares 2 2 3 3 8" xfId="8052"/>
    <cellStyle name="Separador de milhares 2 2 3 3 8 2" xfId="24522"/>
    <cellStyle name="Separador de milhares 2 2 3 3 8 2 2" xfId="55817"/>
    <cellStyle name="Separador de milhares 2 2 3 3 8 3" xfId="39347"/>
    <cellStyle name="Separador de milhares 2 2 3 3 9" xfId="17934"/>
    <cellStyle name="Separador de milhares 2 2 3 3 9 2" xfId="49229"/>
    <cellStyle name="Separador de milhares 2 2 3 4" xfId="1435"/>
    <cellStyle name="Separador de milhares 2 2 3 4 10" xfId="11353"/>
    <cellStyle name="Separador de milhares 2 2 3 4 10 2" xfId="42648"/>
    <cellStyle name="Separador de milhares 2 2 3 4 11" xfId="27824"/>
    <cellStyle name="Separador de milhares 2 2 3 4 11 2" xfId="32766"/>
    <cellStyle name="Separador de milhares 2 2 3 4 12" xfId="29471"/>
    <cellStyle name="Separador de milhares 2 2 3 4 2" xfId="1436"/>
    <cellStyle name="Separador de milhares 2 2 3 4 2 2" xfId="1437"/>
    <cellStyle name="Separador de milhares 2 2 3 4 2 2 2" xfId="3120"/>
    <cellStyle name="Separador de milhares 2 2 3 4 2 2 2 2" xfId="6414"/>
    <cellStyle name="Separador de milhares 2 2 3 4 2 2 2 2 2" xfId="22884"/>
    <cellStyle name="Separador de milhares 2 2 3 4 2 2 2 2 2 2" xfId="54179"/>
    <cellStyle name="Separador de milhares 2 2 3 4 2 2 2 2 3" xfId="16296"/>
    <cellStyle name="Separador de milhares 2 2 3 4 2 2 2 2 3 2" xfId="47591"/>
    <cellStyle name="Separador de milhares 2 2 3 4 2 2 2 2 4" xfId="37709"/>
    <cellStyle name="Separador de milhares 2 2 3 4 2 2 2 3" xfId="9708"/>
    <cellStyle name="Separador de milhares 2 2 3 4 2 2 2 3 2" xfId="26178"/>
    <cellStyle name="Separador de milhares 2 2 3 4 2 2 2 3 2 2" xfId="57473"/>
    <cellStyle name="Separador de milhares 2 2 3 4 2 2 2 3 3" xfId="41003"/>
    <cellStyle name="Separador de milhares 2 2 3 4 2 2 2 4" xfId="19590"/>
    <cellStyle name="Separador de milhares 2 2 3 4 2 2 2 4 2" xfId="50885"/>
    <cellStyle name="Separador de milhares 2 2 3 4 2 2 2 5" xfId="13002"/>
    <cellStyle name="Separador de milhares 2 2 3 4 2 2 2 5 2" xfId="44297"/>
    <cellStyle name="Separador de milhares 2 2 3 4 2 2 2 6" xfId="34415"/>
    <cellStyle name="Separador de milhares 2 2 3 4 2 2 2 7" xfId="31120"/>
    <cellStyle name="Separador de milhares 2 2 3 4 2 2 3" xfId="4767"/>
    <cellStyle name="Separador de milhares 2 2 3 4 2 2 3 2" xfId="21237"/>
    <cellStyle name="Separador de milhares 2 2 3 4 2 2 3 2 2" xfId="52532"/>
    <cellStyle name="Separador de milhares 2 2 3 4 2 2 3 3" xfId="14649"/>
    <cellStyle name="Separador de milhares 2 2 3 4 2 2 3 3 2" xfId="45944"/>
    <cellStyle name="Separador de milhares 2 2 3 4 2 2 3 4" xfId="36062"/>
    <cellStyle name="Separador de milhares 2 2 3 4 2 2 4" xfId="8061"/>
    <cellStyle name="Separador de milhares 2 2 3 4 2 2 4 2" xfId="24531"/>
    <cellStyle name="Separador de milhares 2 2 3 4 2 2 4 2 2" xfId="55826"/>
    <cellStyle name="Separador de milhares 2 2 3 4 2 2 4 3" xfId="39356"/>
    <cellStyle name="Separador de milhares 2 2 3 4 2 2 5" xfId="17943"/>
    <cellStyle name="Separador de milhares 2 2 3 4 2 2 5 2" xfId="49238"/>
    <cellStyle name="Separador de milhares 2 2 3 4 2 2 6" xfId="11355"/>
    <cellStyle name="Separador de milhares 2 2 3 4 2 2 6 2" xfId="42650"/>
    <cellStyle name="Separador de milhares 2 2 3 4 2 2 7" xfId="27826"/>
    <cellStyle name="Separador de milhares 2 2 3 4 2 2 7 2" xfId="32768"/>
    <cellStyle name="Separador de milhares 2 2 3 4 2 2 8" xfId="29473"/>
    <cellStyle name="Separador de milhares 2 2 3 4 2 3" xfId="3119"/>
    <cellStyle name="Separador de milhares 2 2 3 4 2 3 2" xfId="6413"/>
    <cellStyle name="Separador de milhares 2 2 3 4 2 3 2 2" xfId="22883"/>
    <cellStyle name="Separador de milhares 2 2 3 4 2 3 2 2 2" xfId="54178"/>
    <cellStyle name="Separador de milhares 2 2 3 4 2 3 2 3" xfId="16295"/>
    <cellStyle name="Separador de milhares 2 2 3 4 2 3 2 3 2" xfId="47590"/>
    <cellStyle name="Separador de milhares 2 2 3 4 2 3 2 4" xfId="37708"/>
    <cellStyle name="Separador de milhares 2 2 3 4 2 3 3" xfId="9707"/>
    <cellStyle name="Separador de milhares 2 2 3 4 2 3 3 2" xfId="26177"/>
    <cellStyle name="Separador de milhares 2 2 3 4 2 3 3 2 2" xfId="57472"/>
    <cellStyle name="Separador de milhares 2 2 3 4 2 3 3 3" xfId="41002"/>
    <cellStyle name="Separador de milhares 2 2 3 4 2 3 4" xfId="19589"/>
    <cellStyle name="Separador de milhares 2 2 3 4 2 3 4 2" xfId="50884"/>
    <cellStyle name="Separador de milhares 2 2 3 4 2 3 5" xfId="13001"/>
    <cellStyle name="Separador de milhares 2 2 3 4 2 3 5 2" xfId="44296"/>
    <cellStyle name="Separador de milhares 2 2 3 4 2 3 6" xfId="34414"/>
    <cellStyle name="Separador de milhares 2 2 3 4 2 3 7" xfId="31119"/>
    <cellStyle name="Separador de milhares 2 2 3 4 2 4" xfId="4766"/>
    <cellStyle name="Separador de milhares 2 2 3 4 2 4 2" xfId="21236"/>
    <cellStyle name="Separador de milhares 2 2 3 4 2 4 2 2" xfId="52531"/>
    <cellStyle name="Separador de milhares 2 2 3 4 2 4 3" xfId="14648"/>
    <cellStyle name="Separador de milhares 2 2 3 4 2 4 3 2" xfId="45943"/>
    <cellStyle name="Separador de milhares 2 2 3 4 2 4 4" xfId="36061"/>
    <cellStyle name="Separador de milhares 2 2 3 4 2 5" xfId="8060"/>
    <cellStyle name="Separador de milhares 2 2 3 4 2 5 2" xfId="24530"/>
    <cellStyle name="Separador de milhares 2 2 3 4 2 5 2 2" xfId="55825"/>
    <cellStyle name="Separador de milhares 2 2 3 4 2 5 3" xfId="39355"/>
    <cellStyle name="Separador de milhares 2 2 3 4 2 6" xfId="17942"/>
    <cellStyle name="Separador de milhares 2 2 3 4 2 6 2" xfId="49237"/>
    <cellStyle name="Separador de milhares 2 2 3 4 2 7" xfId="11354"/>
    <cellStyle name="Separador de milhares 2 2 3 4 2 7 2" xfId="42649"/>
    <cellStyle name="Separador de milhares 2 2 3 4 2 8" xfId="27825"/>
    <cellStyle name="Separador de milhares 2 2 3 4 2 8 2" xfId="32767"/>
    <cellStyle name="Separador de milhares 2 2 3 4 2 9" xfId="29472"/>
    <cellStyle name="Separador de milhares 2 2 3 4 3" xfId="1438"/>
    <cellStyle name="Separador de milhares 2 2 3 4 3 2" xfId="1439"/>
    <cellStyle name="Separador de milhares 2 2 3 4 3 2 2" xfId="3122"/>
    <cellStyle name="Separador de milhares 2 2 3 4 3 2 2 2" xfId="6416"/>
    <cellStyle name="Separador de milhares 2 2 3 4 3 2 2 2 2" xfId="22886"/>
    <cellStyle name="Separador de milhares 2 2 3 4 3 2 2 2 2 2" xfId="54181"/>
    <cellStyle name="Separador de milhares 2 2 3 4 3 2 2 2 3" xfId="16298"/>
    <cellStyle name="Separador de milhares 2 2 3 4 3 2 2 2 3 2" xfId="47593"/>
    <cellStyle name="Separador de milhares 2 2 3 4 3 2 2 2 4" xfId="37711"/>
    <cellStyle name="Separador de milhares 2 2 3 4 3 2 2 3" xfId="9710"/>
    <cellStyle name="Separador de milhares 2 2 3 4 3 2 2 3 2" xfId="26180"/>
    <cellStyle name="Separador de milhares 2 2 3 4 3 2 2 3 2 2" xfId="57475"/>
    <cellStyle name="Separador de milhares 2 2 3 4 3 2 2 3 3" xfId="41005"/>
    <cellStyle name="Separador de milhares 2 2 3 4 3 2 2 4" xfId="19592"/>
    <cellStyle name="Separador de milhares 2 2 3 4 3 2 2 4 2" xfId="50887"/>
    <cellStyle name="Separador de milhares 2 2 3 4 3 2 2 5" xfId="13004"/>
    <cellStyle name="Separador de milhares 2 2 3 4 3 2 2 5 2" xfId="44299"/>
    <cellStyle name="Separador de milhares 2 2 3 4 3 2 2 6" xfId="34417"/>
    <cellStyle name="Separador de milhares 2 2 3 4 3 2 2 7" xfId="31122"/>
    <cellStyle name="Separador de milhares 2 2 3 4 3 2 3" xfId="4769"/>
    <cellStyle name="Separador de milhares 2 2 3 4 3 2 3 2" xfId="21239"/>
    <cellStyle name="Separador de milhares 2 2 3 4 3 2 3 2 2" xfId="52534"/>
    <cellStyle name="Separador de milhares 2 2 3 4 3 2 3 3" xfId="14651"/>
    <cellStyle name="Separador de milhares 2 2 3 4 3 2 3 3 2" xfId="45946"/>
    <cellStyle name="Separador de milhares 2 2 3 4 3 2 3 4" xfId="36064"/>
    <cellStyle name="Separador de milhares 2 2 3 4 3 2 4" xfId="8063"/>
    <cellStyle name="Separador de milhares 2 2 3 4 3 2 4 2" xfId="24533"/>
    <cellStyle name="Separador de milhares 2 2 3 4 3 2 4 2 2" xfId="55828"/>
    <cellStyle name="Separador de milhares 2 2 3 4 3 2 4 3" xfId="39358"/>
    <cellStyle name="Separador de milhares 2 2 3 4 3 2 5" xfId="17945"/>
    <cellStyle name="Separador de milhares 2 2 3 4 3 2 5 2" xfId="49240"/>
    <cellStyle name="Separador de milhares 2 2 3 4 3 2 6" xfId="11357"/>
    <cellStyle name="Separador de milhares 2 2 3 4 3 2 6 2" xfId="42652"/>
    <cellStyle name="Separador de milhares 2 2 3 4 3 2 7" xfId="27828"/>
    <cellStyle name="Separador de milhares 2 2 3 4 3 2 7 2" xfId="32770"/>
    <cellStyle name="Separador de milhares 2 2 3 4 3 2 8" xfId="29475"/>
    <cellStyle name="Separador de milhares 2 2 3 4 3 3" xfId="3121"/>
    <cellStyle name="Separador de milhares 2 2 3 4 3 3 2" xfId="6415"/>
    <cellStyle name="Separador de milhares 2 2 3 4 3 3 2 2" xfId="22885"/>
    <cellStyle name="Separador de milhares 2 2 3 4 3 3 2 2 2" xfId="54180"/>
    <cellStyle name="Separador de milhares 2 2 3 4 3 3 2 3" xfId="16297"/>
    <cellStyle name="Separador de milhares 2 2 3 4 3 3 2 3 2" xfId="47592"/>
    <cellStyle name="Separador de milhares 2 2 3 4 3 3 2 4" xfId="37710"/>
    <cellStyle name="Separador de milhares 2 2 3 4 3 3 3" xfId="9709"/>
    <cellStyle name="Separador de milhares 2 2 3 4 3 3 3 2" xfId="26179"/>
    <cellStyle name="Separador de milhares 2 2 3 4 3 3 3 2 2" xfId="57474"/>
    <cellStyle name="Separador de milhares 2 2 3 4 3 3 3 3" xfId="41004"/>
    <cellStyle name="Separador de milhares 2 2 3 4 3 3 4" xfId="19591"/>
    <cellStyle name="Separador de milhares 2 2 3 4 3 3 4 2" xfId="50886"/>
    <cellStyle name="Separador de milhares 2 2 3 4 3 3 5" xfId="13003"/>
    <cellStyle name="Separador de milhares 2 2 3 4 3 3 5 2" xfId="44298"/>
    <cellStyle name="Separador de milhares 2 2 3 4 3 3 6" xfId="34416"/>
    <cellStyle name="Separador de milhares 2 2 3 4 3 3 7" xfId="31121"/>
    <cellStyle name="Separador de milhares 2 2 3 4 3 4" xfId="4768"/>
    <cellStyle name="Separador de milhares 2 2 3 4 3 4 2" xfId="21238"/>
    <cellStyle name="Separador de milhares 2 2 3 4 3 4 2 2" xfId="52533"/>
    <cellStyle name="Separador de milhares 2 2 3 4 3 4 3" xfId="14650"/>
    <cellStyle name="Separador de milhares 2 2 3 4 3 4 3 2" xfId="45945"/>
    <cellStyle name="Separador de milhares 2 2 3 4 3 4 4" xfId="36063"/>
    <cellStyle name="Separador de milhares 2 2 3 4 3 5" xfId="8062"/>
    <cellStyle name="Separador de milhares 2 2 3 4 3 5 2" xfId="24532"/>
    <cellStyle name="Separador de milhares 2 2 3 4 3 5 2 2" xfId="55827"/>
    <cellStyle name="Separador de milhares 2 2 3 4 3 5 3" xfId="39357"/>
    <cellStyle name="Separador de milhares 2 2 3 4 3 6" xfId="17944"/>
    <cellStyle name="Separador de milhares 2 2 3 4 3 6 2" xfId="49239"/>
    <cellStyle name="Separador de milhares 2 2 3 4 3 7" xfId="11356"/>
    <cellStyle name="Separador de milhares 2 2 3 4 3 7 2" xfId="42651"/>
    <cellStyle name="Separador de milhares 2 2 3 4 3 8" xfId="27827"/>
    <cellStyle name="Separador de milhares 2 2 3 4 3 8 2" xfId="32769"/>
    <cellStyle name="Separador de milhares 2 2 3 4 3 9" xfId="29474"/>
    <cellStyle name="Separador de milhares 2 2 3 4 4" xfId="1440"/>
    <cellStyle name="Separador de milhares 2 2 3 4 4 2" xfId="3123"/>
    <cellStyle name="Separador de milhares 2 2 3 4 4 2 2" xfId="6417"/>
    <cellStyle name="Separador de milhares 2 2 3 4 4 2 2 2" xfId="22887"/>
    <cellStyle name="Separador de milhares 2 2 3 4 4 2 2 2 2" xfId="54182"/>
    <cellStyle name="Separador de milhares 2 2 3 4 4 2 2 3" xfId="16299"/>
    <cellStyle name="Separador de milhares 2 2 3 4 4 2 2 3 2" xfId="47594"/>
    <cellStyle name="Separador de milhares 2 2 3 4 4 2 2 4" xfId="37712"/>
    <cellStyle name="Separador de milhares 2 2 3 4 4 2 3" xfId="9711"/>
    <cellStyle name="Separador de milhares 2 2 3 4 4 2 3 2" xfId="26181"/>
    <cellStyle name="Separador de milhares 2 2 3 4 4 2 3 2 2" xfId="57476"/>
    <cellStyle name="Separador de milhares 2 2 3 4 4 2 3 3" xfId="41006"/>
    <cellStyle name="Separador de milhares 2 2 3 4 4 2 4" xfId="19593"/>
    <cellStyle name="Separador de milhares 2 2 3 4 4 2 4 2" xfId="50888"/>
    <cellStyle name="Separador de milhares 2 2 3 4 4 2 5" xfId="13005"/>
    <cellStyle name="Separador de milhares 2 2 3 4 4 2 5 2" xfId="44300"/>
    <cellStyle name="Separador de milhares 2 2 3 4 4 2 6" xfId="34418"/>
    <cellStyle name="Separador de milhares 2 2 3 4 4 2 7" xfId="31123"/>
    <cellStyle name="Separador de milhares 2 2 3 4 4 3" xfId="4770"/>
    <cellStyle name="Separador de milhares 2 2 3 4 4 3 2" xfId="21240"/>
    <cellStyle name="Separador de milhares 2 2 3 4 4 3 2 2" xfId="52535"/>
    <cellStyle name="Separador de milhares 2 2 3 4 4 3 3" xfId="14652"/>
    <cellStyle name="Separador de milhares 2 2 3 4 4 3 3 2" xfId="45947"/>
    <cellStyle name="Separador de milhares 2 2 3 4 4 3 4" xfId="36065"/>
    <cellStyle name="Separador de milhares 2 2 3 4 4 4" xfId="8064"/>
    <cellStyle name="Separador de milhares 2 2 3 4 4 4 2" xfId="24534"/>
    <cellStyle name="Separador de milhares 2 2 3 4 4 4 2 2" xfId="55829"/>
    <cellStyle name="Separador de milhares 2 2 3 4 4 4 3" xfId="39359"/>
    <cellStyle name="Separador de milhares 2 2 3 4 4 5" xfId="17946"/>
    <cellStyle name="Separador de milhares 2 2 3 4 4 5 2" xfId="49241"/>
    <cellStyle name="Separador de milhares 2 2 3 4 4 6" xfId="11358"/>
    <cellStyle name="Separador de milhares 2 2 3 4 4 6 2" xfId="42653"/>
    <cellStyle name="Separador de milhares 2 2 3 4 4 7" xfId="27829"/>
    <cellStyle name="Separador de milhares 2 2 3 4 4 7 2" xfId="32771"/>
    <cellStyle name="Separador de milhares 2 2 3 4 4 8" xfId="29476"/>
    <cellStyle name="Separador de milhares 2 2 3 4 5" xfId="1441"/>
    <cellStyle name="Separador de milhares 2 2 3 4 5 2" xfId="3124"/>
    <cellStyle name="Separador de milhares 2 2 3 4 5 2 2" xfId="6418"/>
    <cellStyle name="Separador de milhares 2 2 3 4 5 2 2 2" xfId="22888"/>
    <cellStyle name="Separador de milhares 2 2 3 4 5 2 2 2 2" xfId="54183"/>
    <cellStyle name="Separador de milhares 2 2 3 4 5 2 2 3" xfId="16300"/>
    <cellStyle name="Separador de milhares 2 2 3 4 5 2 2 3 2" xfId="47595"/>
    <cellStyle name="Separador de milhares 2 2 3 4 5 2 2 4" xfId="37713"/>
    <cellStyle name="Separador de milhares 2 2 3 4 5 2 3" xfId="9712"/>
    <cellStyle name="Separador de milhares 2 2 3 4 5 2 3 2" xfId="26182"/>
    <cellStyle name="Separador de milhares 2 2 3 4 5 2 3 2 2" xfId="57477"/>
    <cellStyle name="Separador de milhares 2 2 3 4 5 2 3 3" xfId="41007"/>
    <cellStyle name="Separador de milhares 2 2 3 4 5 2 4" xfId="19594"/>
    <cellStyle name="Separador de milhares 2 2 3 4 5 2 4 2" xfId="50889"/>
    <cellStyle name="Separador de milhares 2 2 3 4 5 2 5" xfId="13006"/>
    <cellStyle name="Separador de milhares 2 2 3 4 5 2 5 2" xfId="44301"/>
    <cellStyle name="Separador de milhares 2 2 3 4 5 2 6" xfId="34419"/>
    <cellStyle name="Separador de milhares 2 2 3 4 5 2 7" xfId="31124"/>
    <cellStyle name="Separador de milhares 2 2 3 4 5 3" xfId="4771"/>
    <cellStyle name="Separador de milhares 2 2 3 4 5 3 2" xfId="21241"/>
    <cellStyle name="Separador de milhares 2 2 3 4 5 3 2 2" xfId="52536"/>
    <cellStyle name="Separador de milhares 2 2 3 4 5 3 3" xfId="14653"/>
    <cellStyle name="Separador de milhares 2 2 3 4 5 3 3 2" xfId="45948"/>
    <cellStyle name="Separador de milhares 2 2 3 4 5 3 4" xfId="36066"/>
    <cellStyle name="Separador de milhares 2 2 3 4 5 4" xfId="8065"/>
    <cellStyle name="Separador de milhares 2 2 3 4 5 4 2" xfId="24535"/>
    <cellStyle name="Separador de milhares 2 2 3 4 5 4 2 2" xfId="55830"/>
    <cellStyle name="Separador de milhares 2 2 3 4 5 4 3" xfId="39360"/>
    <cellStyle name="Separador de milhares 2 2 3 4 5 5" xfId="17947"/>
    <cellStyle name="Separador de milhares 2 2 3 4 5 5 2" xfId="49242"/>
    <cellStyle name="Separador de milhares 2 2 3 4 5 6" xfId="11359"/>
    <cellStyle name="Separador de milhares 2 2 3 4 5 6 2" xfId="42654"/>
    <cellStyle name="Separador de milhares 2 2 3 4 5 7" xfId="27830"/>
    <cellStyle name="Separador de milhares 2 2 3 4 5 7 2" xfId="32772"/>
    <cellStyle name="Separador de milhares 2 2 3 4 5 8" xfId="29477"/>
    <cellStyle name="Separador de milhares 2 2 3 4 6" xfId="3118"/>
    <cellStyle name="Separador de milhares 2 2 3 4 6 2" xfId="6412"/>
    <cellStyle name="Separador de milhares 2 2 3 4 6 2 2" xfId="22882"/>
    <cellStyle name="Separador de milhares 2 2 3 4 6 2 2 2" xfId="54177"/>
    <cellStyle name="Separador de milhares 2 2 3 4 6 2 3" xfId="16294"/>
    <cellStyle name="Separador de milhares 2 2 3 4 6 2 3 2" xfId="47589"/>
    <cellStyle name="Separador de milhares 2 2 3 4 6 2 4" xfId="37707"/>
    <cellStyle name="Separador de milhares 2 2 3 4 6 3" xfId="9706"/>
    <cellStyle name="Separador de milhares 2 2 3 4 6 3 2" xfId="26176"/>
    <cellStyle name="Separador de milhares 2 2 3 4 6 3 2 2" xfId="57471"/>
    <cellStyle name="Separador de milhares 2 2 3 4 6 3 3" xfId="41001"/>
    <cellStyle name="Separador de milhares 2 2 3 4 6 4" xfId="19588"/>
    <cellStyle name="Separador de milhares 2 2 3 4 6 4 2" xfId="50883"/>
    <cellStyle name="Separador de milhares 2 2 3 4 6 5" xfId="13000"/>
    <cellStyle name="Separador de milhares 2 2 3 4 6 5 2" xfId="44295"/>
    <cellStyle name="Separador de milhares 2 2 3 4 6 6" xfId="34413"/>
    <cellStyle name="Separador de milhares 2 2 3 4 6 7" xfId="31118"/>
    <cellStyle name="Separador de milhares 2 2 3 4 7" xfId="4765"/>
    <cellStyle name="Separador de milhares 2 2 3 4 7 2" xfId="21235"/>
    <cellStyle name="Separador de milhares 2 2 3 4 7 2 2" xfId="52530"/>
    <cellStyle name="Separador de milhares 2 2 3 4 7 3" xfId="14647"/>
    <cellStyle name="Separador de milhares 2 2 3 4 7 3 2" xfId="45942"/>
    <cellStyle name="Separador de milhares 2 2 3 4 7 4" xfId="36060"/>
    <cellStyle name="Separador de milhares 2 2 3 4 8" xfId="8059"/>
    <cellStyle name="Separador de milhares 2 2 3 4 8 2" xfId="24529"/>
    <cellStyle name="Separador de milhares 2 2 3 4 8 2 2" xfId="55824"/>
    <cellStyle name="Separador de milhares 2 2 3 4 8 3" xfId="39354"/>
    <cellStyle name="Separador de milhares 2 2 3 4 9" xfId="17941"/>
    <cellStyle name="Separador de milhares 2 2 3 4 9 2" xfId="49236"/>
    <cellStyle name="Separador de milhares 2 2 3 5" xfId="1442"/>
    <cellStyle name="Separador de milhares 2 2 3 5 2" xfId="1443"/>
    <cellStyle name="Separador de milhares 2 2 3 5 2 2" xfId="3126"/>
    <cellStyle name="Separador de milhares 2 2 3 5 2 2 2" xfId="6420"/>
    <cellStyle name="Separador de milhares 2 2 3 5 2 2 2 2" xfId="22890"/>
    <cellStyle name="Separador de milhares 2 2 3 5 2 2 2 2 2" xfId="54185"/>
    <cellStyle name="Separador de milhares 2 2 3 5 2 2 2 3" xfId="16302"/>
    <cellStyle name="Separador de milhares 2 2 3 5 2 2 2 3 2" xfId="47597"/>
    <cellStyle name="Separador de milhares 2 2 3 5 2 2 2 4" xfId="37715"/>
    <cellStyle name="Separador de milhares 2 2 3 5 2 2 3" xfId="9714"/>
    <cellStyle name="Separador de milhares 2 2 3 5 2 2 3 2" xfId="26184"/>
    <cellStyle name="Separador de milhares 2 2 3 5 2 2 3 2 2" xfId="57479"/>
    <cellStyle name="Separador de milhares 2 2 3 5 2 2 3 3" xfId="41009"/>
    <cellStyle name="Separador de milhares 2 2 3 5 2 2 4" xfId="19596"/>
    <cellStyle name="Separador de milhares 2 2 3 5 2 2 4 2" xfId="50891"/>
    <cellStyle name="Separador de milhares 2 2 3 5 2 2 5" xfId="13008"/>
    <cellStyle name="Separador de milhares 2 2 3 5 2 2 5 2" xfId="44303"/>
    <cellStyle name="Separador de milhares 2 2 3 5 2 2 6" xfId="34421"/>
    <cellStyle name="Separador de milhares 2 2 3 5 2 2 7" xfId="31126"/>
    <cellStyle name="Separador de milhares 2 2 3 5 2 3" xfId="4773"/>
    <cellStyle name="Separador de milhares 2 2 3 5 2 3 2" xfId="21243"/>
    <cellStyle name="Separador de milhares 2 2 3 5 2 3 2 2" xfId="52538"/>
    <cellStyle name="Separador de milhares 2 2 3 5 2 3 3" xfId="14655"/>
    <cellStyle name="Separador de milhares 2 2 3 5 2 3 3 2" xfId="45950"/>
    <cellStyle name="Separador de milhares 2 2 3 5 2 3 4" xfId="36068"/>
    <cellStyle name="Separador de milhares 2 2 3 5 2 4" xfId="8067"/>
    <cellStyle name="Separador de milhares 2 2 3 5 2 4 2" xfId="24537"/>
    <cellStyle name="Separador de milhares 2 2 3 5 2 4 2 2" xfId="55832"/>
    <cellStyle name="Separador de milhares 2 2 3 5 2 4 3" xfId="39362"/>
    <cellStyle name="Separador de milhares 2 2 3 5 2 5" xfId="17949"/>
    <cellStyle name="Separador de milhares 2 2 3 5 2 5 2" xfId="49244"/>
    <cellStyle name="Separador de milhares 2 2 3 5 2 6" xfId="11361"/>
    <cellStyle name="Separador de milhares 2 2 3 5 2 6 2" xfId="42656"/>
    <cellStyle name="Separador de milhares 2 2 3 5 2 7" xfId="27832"/>
    <cellStyle name="Separador de milhares 2 2 3 5 2 7 2" xfId="32774"/>
    <cellStyle name="Separador de milhares 2 2 3 5 2 8" xfId="29479"/>
    <cellStyle name="Separador de milhares 2 2 3 5 3" xfId="3125"/>
    <cellStyle name="Separador de milhares 2 2 3 5 3 2" xfId="6419"/>
    <cellStyle name="Separador de milhares 2 2 3 5 3 2 2" xfId="22889"/>
    <cellStyle name="Separador de milhares 2 2 3 5 3 2 2 2" xfId="54184"/>
    <cellStyle name="Separador de milhares 2 2 3 5 3 2 3" xfId="16301"/>
    <cellStyle name="Separador de milhares 2 2 3 5 3 2 3 2" xfId="47596"/>
    <cellStyle name="Separador de milhares 2 2 3 5 3 2 4" xfId="37714"/>
    <cellStyle name="Separador de milhares 2 2 3 5 3 3" xfId="9713"/>
    <cellStyle name="Separador de milhares 2 2 3 5 3 3 2" xfId="26183"/>
    <cellStyle name="Separador de milhares 2 2 3 5 3 3 2 2" xfId="57478"/>
    <cellStyle name="Separador de milhares 2 2 3 5 3 3 3" xfId="41008"/>
    <cellStyle name="Separador de milhares 2 2 3 5 3 4" xfId="19595"/>
    <cellStyle name="Separador de milhares 2 2 3 5 3 4 2" xfId="50890"/>
    <cellStyle name="Separador de milhares 2 2 3 5 3 5" xfId="13007"/>
    <cellStyle name="Separador de milhares 2 2 3 5 3 5 2" xfId="44302"/>
    <cellStyle name="Separador de milhares 2 2 3 5 3 6" xfId="34420"/>
    <cellStyle name="Separador de milhares 2 2 3 5 3 7" xfId="31125"/>
    <cellStyle name="Separador de milhares 2 2 3 5 4" xfId="4772"/>
    <cellStyle name="Separador de milhares 2 2 3 5 4 2" xfId="21242"/>
    <cellStyle name="Separador de milhares 2 2 3 5 4 2 2" xfId="52537"/>
    <cellStyle name="Separador de milhares 2 2 3 5 4 3" xfId="14654"/>
    <cellStyle name="Separador de milhares 2 2 3 5 4 3 2" xfId="45949"/>
    <cellStyle name="Separador de milhares 2 2 3 5 4 4" xfId="36067"/>
    <cellStyle name="Separador de milhares 2 2 3 5 5" xfId="8066"/>
    <cellStyle name="Separador de milhares 2 2 3 5 5 2" xfId="24536"/>
    <cellStyle name="Separador de milhares 2 2 3 5 5 2 2" xfId="55831"/>
    <cellStyle name="Separador de milhares 2 2 3 5 5 3" xfId="39361"/>
    <cellStyle name="Separador de milhares 2 2 3 5 6" xfId="17948"/>
    <cellStyle name="Separador de milhares 2 2 3 5 6 2" xfId="49243"/>
    <cellStyle name="Separador de milhares 2 2 3 5 7" xfId="11360"/>
    <cellStyle name="Separador de milhares 2 2 3 5 7 2" xfId="42655"/>
    <cellStyle name="Separador de milhares 2 2 3 5 8" xfId="27831"/>
    <cellStyle name="Separador de milhares 2 2 3 5 8 2" xfId="32773"/>
    <cellStyle name="Separador de milhares 2 2 3 5 9" xfId="29478"/>
    <cellStyle name="Separador de milhares 2 2 3 6" xfId="1444"/>
    <cellStyle name="Separador de milhares 2 2 3 6 2" xfId="1445"/>
    <cellStyle name="Separador de milhares 2 2 3 6 2 2" xfId="3128"/>
    <cellStyle name="Separador de milhares 2 2 3 6 2 2 2" xfId="6422"/>
    <cellStyle name="Separador de milhares 2 2 3 6 2 2 2 2" xfId="22892"/>
    <cellStyle name="Separador de milhares 2 2 3 6 2 2 2 2 2" xfId="54187"/>
    <cellStyle name="Separador de milhares 2 2 3 6 2 2 2 3" xfId="16304"/>
    <cellStyle name="Separador de milhares 2 2 3 6 2 2 2 3 2" xfId="47599"/>
    <cellStyle name="Separador de milhares 2 2 3 6 2 2 2 4" xfId="37717"/>
    <cellStyle name="Separador de milhares 2 2 3 6 2 2 3" xfId="9716"/>
    <cellStyle name="Separador de milhares 2 2 3 6 2 2 3 2" xfId="26186"/>
    <cellStyle name="Separador de milhares 2 2 3 6 2 2 3 2 2" xfId="57481"/>
    <cellStyle name="Separador de milhares 2 2 3 6 2 2 3 3" xfId="41011"/>
    <cellStyle name="Separador de milhares 2 2 3 6 2 2 4" xfId="19598"/>
    <cellStyle name="Separador de milhares 2 2 3 6 2 2 4 2" xfId="50893"/>
    <cellStyle name="Separador de milhares 2 2 3 6 2 2 5" xfId="13010"/>
    <cellStyle name="Separador de milhares 2 2 3 6 2 2 5 2" xfId="44305"/>
    <cellStyle name="Separador de milhares 2 2 3 6 2 2 6" xfId="34423"/>
    <cellStyle name="Separador de milhares 2 2 3 6 2 2 7" xfId="31128"/>
    <cellStyle name="Separador de milhares 2 2 3 6 2 3" xfId="4775"/>
    <cellStyle name="Separador de milhares 2 2 3 6 2 3 2" xfId="21245"/>
    <cellStyle name="Separador de milhares 2 2 3 6 2 3 2 2" xfId="52540"/>
    <cellStyle name="Separador de milhares 2 2 3 6 2 3 3" xfId="14657"/>
    <cellStyle name="Separador de milhares 2 2 3 6 2 3 3 2" xfId="45952"/>
    <cellStyle name="Separador de milhares 2 2 3 6 2 3 4" xfId="36070"/>
    <cellStyle name="Separador de milhares 2 2 3 6 2 4" xfId="8069"/>
    <cellStyle name="Separador de milhares 2 2 3 6 2 4 2" xfId="24539"/>
    <cellStyle name="Separador de milhares 2 2 3 6 2 4 2 2" xfId="55834"/>
    <cellStyle name="Separador de milhares 2 2 3 6 2 4 3" xfId="39364"/>
    <cellStyle name="Separador de milhares 2 2 3 6 2 5" xfId="17951"/>
    <cellStyle name="Separador de milhares 2 2 3 6 2 5 2" xfId="49246"/>
    <cellStyle name="Separador de milhares 2 2 3 6 2 6" xfId="11363"/>
    <cellStyle name="Separador de milhares 2 2 3 6 2 6 2" xfId="42658"/>
    <cellStyle name="Separador de milhares 2 2 3 6 2 7" xfId="27834"/>
    <cellStyle name="Separador de milhares 2 2 3 6 2 7 2" xfId="32776"/>
    <cellStyle name="Separador de milhares 2 2 3 6 2 8" xfId="29481"/>
    <cellStyle name="Separador de milhares 2 2 3 6 3" xfId="3127"/>
    <cellStyle name="Separador de milhares 2 2 3 6 3 2" xfId="6421"/>
    <cellStyle name="Separador de milhares 2 2 3 6 3 2 2" xfId="22891"/>
    <cellStyle name="Separador de milhares 2 2 3 6 3 2 2 2" xfId="54186"/>
    <cellStyle name="Separador de milhares 2 2 3 6 3 2 3" xfId="16303"/>
    <cellStyle name="Separador de milhares 2 2 3 6 3 2 3 2" xfId="47598"/>
    <cellStyle name="Separador de milhares 2 2 3 6 3 2 4" xfId="37716"/>
    <cellStyle name="Separador de milhares 2 2 3 6 3 3" xfId="9715"/>
    <cellStyle name="Separador de milhares 2 2 3 6 3 3 2" xfId="26185"/>
    <cellStyle name="Separador de milhares 2 2 3 6 3 3 2 2" xfId="57480"/>
    <cellStyle name="Separador de milhares 2 2 3 6 3 3 3" xfId="41010"/>
    <cellStyle name="Separador de milhares 2 2 3 6 3 4" xfId="19597"/>
    <cellStyle name="Separador de milhares 2 2 3 6 3 4 2" xfId="50892"/>
    <cellStyle name="Separador de milhares 2 2 3 6 3 5" xfId="13009"/>
    <cellStyle name="Separador de milhares 2 2 3 6 3 5 2" xfId="44304"/>
    <cellStyle name="Separador de milhares 2 2 3 6 3 6" xfId="34422"/>
    <cellStyle name="Separador de milhares 2 2 3 6 3 7" xfId="31127"/>
    <cellStyle name="Separador de milhares 2 2 3 6 4" xfId="4774"/>
    <cellStyle name="Separador de milhares 2 2 3 6 4 2" xfId="21244"/>
    <cellStyle name="Separador de milhares 2 2 3 6 4 2 2" xfId="52539"/>
    <cellStyle name="Separador de milhares 2 2 3 6 4 3" xfId="14656"/>
    <cellStyle name="Separador de milhares 2 2 3 6 4 3 2" xfId="45951"/>
    <cellStyle name="Separador de milhares 2 2 3 6 4 4" xfId="36069"/>
    <cellStyle name="Separador de milhares 2 2 3 6 5" xfId="8068"/>
    <cellStyle name="Separador de milhares 2 2 3 6 5 2" xfId="24538"/>
    <cellStyle name="Separador de milhares 2 2 3 6 5 2 2" xfId="55833"/>
    <cellStyle name="Separador de milhares 2 2 3 6 5 3" xfId="39363"/>
    <cellStyle name="Separador de milhares 2 2 3 6 6" xfId="17950"/>
    <cellStyle name="Separador de milhares 2 2 3 6 6 2" xfId="49245"/>
    <cellStyle name="Separador de milhares 2 2 3 6 7" xfId="11362"/>
    <cellStyle name="Separador de milhares 2 2 3 6 7 2" xfId="42657"/>
    <cellStyle name="Separador de milhares 2 2 3 6 8" xfId="27833"/>
    <cellStyle name="Separador de milhares 2 2 3 6 8 2" xfId="32775"/>
    <cellStyle name="Separador de milhares 2 2 3 6 9" xfId="29480"/>
    <cellStyle name="Separador de milhares 2 2 3 7" xfId="1446"/>
    <cellStyle name="Separador de milhares 2 2 3 7 2" xfId="3129"/>
    <cellStyle name="Separador de milhares 2 2 3 7 2 2" xfId="6423"/>
    <cellStyle name="Separador de milhares 2 2 3 7 2 2 2" xfId="22893"/>
    <cellStyle name="Separador de milhares 2 2 3 7 2 2 2 2" xfId="54188"/>
    <cellStyle name="Separador de milhares 2 2 3 7 2 2 3" xfId="16305"/>
    <cellStyle name="Separador de milhares 2 2 3 7 2 2 3 2" xfId="47600"/>
    <cellStyle name="Separador de milhares 2 2 3 7 2 2 4" xfId="37718"/>
    <cellStyle name="Separador de milhares 2 2 3 7 2 3" xfId="9717"/>
    <cellStyle name="Separador de milhares 2 2 3 7 2 3 2" xfId="26187"/>
    <cellStyle name="Separador de milhares 2 2 3 7 2 3 2 2" xfId="57482"/>
    <cellStyle name="Separador de milhares 2 2 3 7 2 3 3" xfId="41012"/>
    <cellStyle name="Separador de milhares 2 2 3 7 2 4" xfId="19599"/>
    <cellStyle name="Separador de milhares 2 2 3 7 2 4 2" xfId="50894"/>
    <cellStyle name="Separador de milhares 2 2 3 7 2 5" xfId="13011"/>
    <cellStyle name="Separador de milhares 2 2 3 7 2 5 2" xfId="44306"/>
    <cellStyle name="Separador de milhares 2 2 3 7 2 6" xfId="34424"/>
    <cellStyle name="Separador de milhares 2 2 3 7 2 7" xfId="31129"/>
    <cellStyle name="Separador de milhares 2 2 3 7 3" xfId="4776"/>
    <cellStyle name="Separador de milhares 2 2 3 7 3 2" xfId="21246"/>
    <cellStyle name="Separador de milhares 2 2 3 7 3 2 2" xfId="52541"/>
    <cellStyle name="Separador de milhares 2 2 3 7 3 3" xfId="14658"/>
    <cellStyle name="Separador de milhares 2 2 3 7 3 3 2" xfId="45953"/>
    <cellStyle name="Separador de milhares 2 2 3 7 3 4" xfId="36071"/>
    <cellStyle name="Separador de milhares 2 2 3 7 4" xfId="8070"/>
    <cellStyle name="Separador de milhares 2 2 3 7 4 2" xfId="24540"/>
    <cellStyle name="Separador de milhares 2 2 3 7 4 2 2" xfId="55835"/>
    <cellStyle name="Separador de milhares 2 2 3 7 4 3" xfId="39365"/>
    <cellStyle name="Separador de milhares 2 2 3 7 5" xfId="17952"/>
    <cellStyle name="Separador de milhares 2 2 3 7 5 2" xfId="49247"/>
    <cellStyle name="Separador de milhares 2 2 3 7 6" xfId="11364"/>
    <cellStyle name="Separador de milhares 2 2 3 7 6 2" xfId="42659"/>
    <cellStyle name="Separador de milhares 2 2 3 7 7" xfId="27835"/>
    <cellStyle name="Separador de milhares 2 2 3 7 7 2" xfId="32777"/>
    <cellStyle name="Separador de milhares 2 2 3 7 8" xfId="29482"/>
    <cellStyle name="Separador de milhares 2 2 3 8" xfId="1447"/>
    <cellStyle name="Separador de milhares 2 2 3 8 2" xfId="3130"/>
    <cellStyle name="Separador de milhares 2 2 3 8 2 2" xfId="6424"/>
    <cellStyle name="Separador de milhares 2 2 3 8 2 2 2" xfId="22894"/>
    <cellStyle name="Separador de milhares 2 2 3 8 2 2 2 2" xfId="54189"/>
    <cellStyle name="Separador de milhares 2 2 3 8 2 2 3" xfId="16306"/>
    <cellStyle name="Separador de milhares 2 2 3 8 2 2 3 2" xfId="47601"/>
    <cellStyle name="Separador de milhares 2 2 3 8 2 2 4" xfId="37719"/>
    <cellStyle name="Separador de milhares 2 2 3 8 2 3" xfId="9718"/>
    <cellStyle name="Separador de milhares 2 2 3 8 2 3 2" xfId="26188"/>
    <cellStyle name="Separador de milhares 2 2 3 8 2 3 2 2" xfId="57483"/>
    <cellStyle name="Separador de milhares 2 2 3 8 2 3 3" xfId="41013"/>
    <cellStyle name="Separador de milhares 2 2 3 8 2 4" xfId="19600"/>
    <cellStyle name="Separador de milhares 2 2 3 8 2 4 2" xfId="50895"/>
    <cellStyle name="Separador de milhares 2 2 3 8 2 5" xfId="13012"/>
    <cellStyle name="Separador de milhares 2 2 3 8 2 5 2" xfId="44307"/>
    <cellStyle name="Separador de milhares 2 2 3 8 2 6" xfId="34425"/>
    <cellStyle name="Separador de milhares 2 2 3 8 2 7" xfId="31130"/>
    <cellStyle name="Separador de milhares 2 2 3 8 3" xfId="4777"/>
    <cellStyle name="Separador de milhares 2 2 3 8 3 2" xfId="21247"/>
    <cellStyle name="Separador de milhares 2 2 3 8 3 2 2" xfId="52542"/>
    <cellStyle name="Separador de milhares 2 2 3 8 3 3" xfId="14659"/>
    <cellStyle name="Separador de milhares 2 2 3 8 3 3 2" xfId="45954"/>
    <cellStyle name="Separador de milhares 2 2 3 8 3 4" xfId="36072"/>
    <cellStyle name="Separador de milhares 2 2 3 8 4" xfId="8071"/>
    <cellStyle name="Separador de milhares 2 2 3 8 4 2" xfId="24541"/>
    <cellStyle name="Separador de milhares 2 2 3 8 4 2 2" xfId="55836"/>
    <cellStyle name="Separador de milhares 2 2 3 8 4 3" xfId="39366"/>
    <cellStyle name="Separador de milhares 2 2 3 8 5" xfId="17953"/>
    <cellStyle name="Separador de milhares 2 2 3 8 5 2" xfId="49248"/>
    <cellStyle name="Separador de milhares 2 2 3 8 6" xfId="11365"/>
    <cellStyle name="Separador de milhares 2 2 3 8 6 2" xfId="42660"/>
    <cellStyle name="Separador de milhares 2 2 3 8 7" xfId="27836"/>
    <cellStyle name="Separador de milhares 2 2 3 8 7 2" xfId="32778"/>
    <cellStyle name="Separador de milhares 2 2 3 8 8" xfId="29483"/>
    <cellStyle name="Separador de milhares 2 2 3 9" xfId="3089"/>
    <cellStyle name="Separador de milhares 2 2 3 9 2" xfId="6383"/>
    <cellStyle name="Separador de milhares 2 2 3 9 2 2" xfId="22853"/>
    <cellStyle name="Separador de milhares 2 2 3 9 2 2 2" xfId="54148"/>
    <cellStyle name="Separador de milhares 2 2 3 9 2 3" xfId="16265"/>
    <cellStyle name="Separador de milhares 2 2 3 9 2 3 2" xfId="47560"/>
    <cellStyle name="Separador de milhares 2 2 3 9 2 4" xfId="37678"/>
    <cellStyle name="Separador de milhares 2 2 3 9 3" xfId="9677"/>
    <cellStyle name="Separador de milhares 2 2 3 9 3 2" xfId="26147"/>
    <cellStyle name="Separador de milhares 2 2 3 9 3 2 2" xfId="57442"/>
    <cellStyle name="Separador de milhares 2 2 3 9 3 3" xfId="40972"/>
    <cellStyle name="Separador de milhares 2 2 3 9 4" xfId="19559"/>
    <cellStyle name="Separador de milhares 2 2 3 9 4 2" xfId="50854"/>
    <cellStyle name="Separador de milhares 2 2 3 9 5" xfId="12971"/>
    <cellStyle name="Separador de milhares 2 2 3 9 5 2" xfId="44266"/>
    <cellStyle name="Separador de milhares 2 2 3 9 6" xfId="34384"/>
    <cellStyle name="Separador de milhares 2 2 3 9 7" xfId="31089"/>
    <cellStyle name="Separador de milhares 2 2 4" xfId="1448"/>
    <cellStyle name="Separador de milhares 2 2 4 2" xfId="1449"/>
    <cellStyle name="Separador de milhares 2 2 4 2 2" xfId="3132"/>
    <cellStyle name="Separador de milhares 2 2 4 2 2 2" xfId="6426"/>
    <cellStyle name="Separador de milhares 2 2 4 2 2 2 2" xfId="22896"/>
    <cellStyle name="Separador de milhares 2 2 4 2 2 2 2 2" xfId="54191"/>
    <cellStyle name="Separador de milhares 2 2 4 2 2 2 3" xfId="16308"/>
    <cellStyle name="Separador de milhares 2 2 4 2 2 2 3 2" xfId="47603"/>
    <cellStyle name="Separador de milhares 2 2 4 2 2 2 4" xfId="37721"/>
    <cellStyle name="Separador de milhares 2 2 4 2 2 3" xfId="9720"/>
    <cellStyle name="Separador de milhares 2 2 4 2 2 3 2" xfId="26190"/>
    <cellStyle name="Separador de milhares 2 2 4 2 2 3 2 2" xfId="57485"/>
    <cellStyle name="Separador de milhares 2 2 4 2 2 3 3" xfId="41015"/>
    <cellStyle name="Separador de milhares 2 2 4 2 2 4" xfId="19602"/>
    <cellStyle name="Separador de milhares 2 2 4 2 2 4 2" xfId="50897"/>
    <cellStyle name="Separador de milhares 2 2 4 2 2 5" xfId="13014"/>
    <cellStyle name="Separador de milhares 2 2 4 2 2 5 2" xfId="44309"/>
    <cellStyle name="Separador de milhares 2 2 4 2 2 6" xfId="34427"/>
    <cellStyle name="Separador de milhares 2 2 4 2 2 7" xfId="31132"/>
    <cellStyle name="Separador de milhares 2 2 4 2 3" xfId="4779"/>
    <cellStyle name="Separador de milhares 2 2 4 2 3 2" xfId="21249"/>
    <cellStyle name="Separador de milhares 2 2 4 2 3 2 2" xfId="52544"/>
    <cellStyle name="Separador de milhares 2 2 4 2 3 3" xfId="14661"/>
    <cellStyle name="Separador de milhares 2 2 4 2 3 3 2" xfId="45956"/>
    <cellStyle name="Separador de milhares 2 2 4 2 3 4" xfId="36074"/>
    <cellStyle name="Separador de milhares 2 2 4 2 4" xfId="8073"/>
    <cellStyle name="Separador de milhares 2 2 4 2 4 2" xfId="24543"/>
    <cellStyle name="Separador de milhares 2 2 4 2 4 2 2" xfId="55838"/>
    <cellStyle name="Separador de milhares 2 2 4 2 4 3" xfId="39368"/>
    <cellStyle name="Separador de milhares 2 2 4 2 5" xfId="17955"/>
    <cellStyle name="Separador de milhares 2 2 4 2 5 2" xfId="49250"/>
    <cellStyle name="Separador de milhares 2 2 4 2 6" xfId="11367"/>
    <cellStyle name="Separador de milhares 2 2 4 2 6 2" xfId="42662"/>
    <cellStyle name="Separador de milhares 2 2 4 2 7" xfId="27838"/>
    <cellStyle name="Separador de milhares 2 2 4 2 7 2" xfId="32780"/>
    <cellStyle name="Separador de milhares 2 2 4 2 8" xfId="29485"/>
    <cellStyle name="Separador de milhares 2 2 4 3" xfId="3131"/>
    <cellStyle name="Separador de milhares 2 2 4 3 2" xfId="6425"/>
    <cellStyle name="Separador de milhares 2 2 4 3 2 2" xfId="22895"/>
    <cellStyle name="Separador de milhares 2 2 4 3 2 2 2" xfId="54190"/>
    <cellStyle name="Separador de milhares 2 2 4 3 2 3" xfId="16307"/>
    <cellStyle name="Separador de milhares 2 2 4 3 2 3 2" xfId="47602"/>
    <cellStyle name="Separador de milhares 2 2 4 3 2 4" xfId="37720"/>
    <cellStyle name="Separador de milhares 2 2 4 3 3" xfId="9719"/>
    <cellStyle name="Separador de milhares 2 2 4 3 3 2" xfId="26189"/>
    <cellStyle name="Separador de milhares 2 2 4 3 3 2 2" xfId="57484"/>
    <cellStyle name="Separador de milhares 2 2 4 3 3 3" xfId="41014"/>
    <cellStyle name="Separador de milhares 2 2 4 3 4" xfId="19601"/>
    <cellStyle name="Separador de milhares 2 2 4 3 4 2" xfId="50896"/>
    <cellStyle name="Separador de milhares 2 2 4 3 5" xfId="13013"/>
    <cellStyle name="Separador de milhares 2 2 4 3 5 2" xfId="44308"/>
    <cellStyle name="Separador de milhares 2 2 4 3 6" xfId="34426"/>
    <cellStyle name="Separador de milhares 2 2 4 3 7" xfId="31131"/>
    <cellStyle name="Separador de milhares 2 2 4 4" xfId="4778"/>
    <cellStyle name="Separador de milhares 2 2 4 4 2" xfId="21248"/>
    <cellStyle name="Separador de milhares 2 2 4 4 2 2" xfId="52543"/>
    <cellStyle name="Separador de milhares 2 2 4 4 3" xfId="14660"/>
    <cellStyle name="Separador de milhares 2 2 4 4 3 2" xfId="45955"/>
    <cellStyle name="Separador de milhares 2 2 4 4 4" xfId="36073"/>
    <cellStyle name="Separador de milhares 2 2 4 5" xfId="8072"/>
    <cellStyle name="Separador de milhares 2 2 4 5 2" xfId="24542"/>
    <cellStyle name="Separador de milhares 2 2 4 5 2 2" xfId="55837"/>
    <cellStyle name="Separador de milhares 2 2 4 5 3" xfId="39367"/>
    <cellStyle name="Separador de milhares 2 2 4 6" xfId="17954"/>
    <cellStyle name="Separador de milhares 2 2 4 6 2" xfId="49249"/>
    <cellStyle name="Separador de milhares 2 2 4 7" xfId="11366"/>
    <cellStyle name="Separador de milhares 2 2 4 7 2" xfId="42661"/>
    <cellStyle name="Separador de milhares 2 2 4 8" xfId="27837"/>
    <cellStyle name="Separador de milhares 2 2 4 8 2" xfId="32779"/>
    <cellStyle name="Separador de milhares 2 2 4 9" xfId="29484"/>
    <cellStyle name="Separador de milhares 2 2 5" xfId="1450"/>
    <cellStyle name="Separador de milhares 2 2 5 2" xfId="1451"/>
    <cellStyle name="Separador de milhares 2 2 5 2 2" xfId="3134"/>
    <cellStyle name="Separador de milhares 2 2 5 2 2 2" xfId="6428"/>
    <cellStyle name="Separador de milhares 2 2 5 2 2 2 2" xfId="22898"/>
    <cellStyle name="Separador de milhares 2 2 5 2 2 2 2 2" xfId="54193"/>
    <cellStyle name="Separador de milhares 2 2 5 2 2 2 3" xfId="16310"/>
    <cellStyle name="Separador de milhares 2 2 5 2 2 2 3 2" xfId="47605"/>
    <cellStyle name="Separador de milhares 2 2 5 2 2 2 4" xfId="37723"/>
    <cellStyle name="Separador de milhares 2 2 5 2 2 3" xfId="9722"/>
    <cellStyle name="Separador de milhares 2 2 5 2 2 3 2" xfId="26192"/>
    <cellStyle name="Separador de milhares 2 2 5 2 2 3 2 2" xfId="57487"/>
    <cellStyle name="Separador de milhares 2 2 5 2 2 3 3" xfId="41017"/>
    <cellStyle name="Separador de milhares 2 2 5 2 2 4" xfId="19604"/>
    <cellStyle name="Separador de milhares 2 2 5 2 2 4 2" xfId="50899"/>
    <cellStyle name="Separador de milhares 2 2 5 2 2 5" xfId="13016"/>
    <cellStyle name="Separador de milhares 2 2 5 2 2 5 2" xfId="44311"/>
    <cellStyle name="Separador de milhares 2 2 5 2 2 6" xfId="34429"/>
    <cellStyle name="Separador de milhares 2 2 5 2 2 7" xfId="31134"/>
    <cellStyle name="Separador de milhares 2 2 5 2 3" xfId="4781"/>
    <cellStyle name="Separador de milhares 2 2 5 2 3 2" xfId="21251"/>
    <cellStyle name="Separador de milhares 2 2 5 2 3 2 2" xfId="52546"/>
    <cellStyle name="Separador de milhares 2 2 5 2 3 3" xfId="14663"/>
    <cellStyle name="Separador de milhares 2 2 5 2 3 3 2" xfId="45958"/>
    <cellStyle name="Separador de milhares 2 2 5 2 3 4" xfId="36076"/>
    <cellStyle name="Separador de milhares 2 2 5 2 4" xfId="8075"/>
    <cellStyle name="Separador de milhares 2 2 5 2 4 2" xfId="24545"/>
    <cellStyle name="Separador de milhares 2 2 5 2 4 2 2" xfId="55840"/>
    <cellStyle name="Separador de milhares 2 2 5 2 4 3" xfId="39370"/>
    <cellStyle name="Separador de milhares 2 2 5 2 5" xfId="17957"/>
    <cellStyle name="Separador de milhares 2 2 5 2 5 2" xfId="49252"/>
    <cellStyle name="Separador de milhares 2 2 5 2 6" xfId="11369"/>
    <cellStyle name="Separador de milhares 2 2 5 2 6 2" xfId="42664"/>
    <cellStyle name="Separador de milhares 2 2 5 2 7" xfId="27840"/>
    <cellStyle name="Separador de milhares 2 2 5 2 7 2" xfId="32782"/>
    <cellStyle name="Separador de milhares 2 2 5 2 8" xfId="29487"/>
    <cellStyle name="Separador de milhares 2 2 5 3" xfId="3133"/>
    <cellStyle name="Separador de milhares 2 2 5 3 2" xfId="6427"/>
    <cellStyle name="Separador de milhares 2 2 5 3 2 2" xfId="22897"/>
    <cellStyle name="Separador de milhares 2 2 5 3 2 2 2" xfId="54192"/>
    <cellStyle name="Separador de milhares 2 2 5 3 2 3" xfId="16309"/>
    <cellStyle name="Separador de milhares 2 2 5 3 2 3 2" xfId="47604"/>
    <cellStyle name="Separador de milhares 2 2 5 3 2 4" xfId="37722"/>
    <cellStyle name="Separador de milhares 2 2 5 3 3" xfId="9721"/>
    <cellStyle name="Separador de milhares 2 2 5 3 3 2" xfId="26191"/>
    <cellStyle name="Separador de milhares 2 2 5 3 3 2 2" xfId="57486"/>
    <cellStyle name="Separador de milhares 2 2 5 3 3 3" xfId="41016"/>
    <cellStyle name="Separador de milhares 2 2 5 3 4" xfId="19603"/>
    <cellStyle name="Separador de milhares 2 2 5 3 4 2" xfId="50898"/>
    <cellStyle name="Separador de milhares 2 2 5 3 5" xfId="13015"/>
    <cellStyle name="Separador de milhares 2 2 5 3 5 2" xfId="44310"/>
    <cellStyle name="Separador de milhares 2 2 5 3 6" xfId="34428"/>
    <cellStyle name="Separador de milhares 2 2 5 3 7" xfId="31133"/>
    <cellStyle name="Separador de milhares 2 2 5 4" xfId="4780"/>
    <cellStyle name="Separador de milhares 2 2 5 4 2" xfId="21250"/>
    <cellStyle name="Separador de milhares 2 2 5 4 2 2" xfId="52545"/>
    <cellStyle name="Separador de milhares 2 2 5 4 3" xfId="14662"/>
    <cellStyle name="Separador de milhares 2 2 5 4 3 2" xfId="45957"/>
    <cellStyle name="Separador de milhares 2 2 5 4 4" xfId="36075"/>
    <cellStyle name="Separador de milhares 2 2 5 5" xfId="8074"/>
    <cellStyle name="Separador de milhares 2 2 5 5 2" xfId="24544"/>
    <cellStyle name="Separador de milhares 2 2 5 5 2 2" xfId="55839"/>
    <cellStyle name="Separador de milhares 2 2 5 5 3" xfId="39369"/>
    <cellStyle name="Separador de milhares 2 2 5 6" xfId="17956"/>
    <cellStyle name="Separador de milhares 2 2 5 6 2" xfId="49251"/>
    <cellStyle name="Separador de milhares 2 2 5 7" xfId="11368"/>
    <cellStyle name="Separador de milhares 2 2 5 7 2" xfId="42663"/>
    <cellStyle name="Separador de milhares 2 2 5 8" xfId="27839"/>
    <cellStyle name="Separador de milhares 2 2 5 8 2" xfId="32781"/>
    <cellStyle name="Separador de milhares 2 2 5 9" xfId="29486"/>
    <cellStyle name="Separador de milhares 2 2 6" xfId="1452"/>
    <cellStyle name="Separador de milhares 2 2 6 2" xfId="3135"/>
    <cellStyle name="Separador de milhares 2 2 6 2 2" xfId="6429"/>
    <cellStyle name="Separador de milhares 2 2 6 2 2 2" xfId="22899"/>
    <cellStyle name="Separador de milhares 2 2 6 2 2 2 2" xfId="54194"/>
    <cellStyle name="Separador de milhares 2 2 6 2 2 3" xfId="16311"/>
    <cellStyle name="Separador de milhares 2 2 6 2 2 3 2" xfId="47606"/>
    <cellStyle name="Separador de milhares 2 2 6 2 2 4" xfId="37724"/>
    <cellStyle name="Separador de milhares 2 2 6 2 3" xfId="9723"/>
    <cellStyle name="Separador de milhares 2 2 6 2 3 2" xfId="26193"/>
    <cellStyle name="Separador de milhares 2 2 6 2 3 2 2" xfId="57488"/>
    <cellStyle name="Separador de milhares 2 2 6 2 3 3" xfId="41018"/>
    <cellStyle name="Separador de milhares 2 2 6 2 4" xfId="19605"/>
    <cellStyle name="Separador de milhares 2 2 6 2 4 2" xfId="50900"/>
    <cellStyle name="Separador de milhares 2 2 6 2 5" xfId="13017"/>
    <cellStyle name="Separador de milhares 2 2 6 2 5 2" xfId="44312"/>
    <cellStyle name="Separador de milhares 2 2 6 2 6" xfId="34430"/>
    <cellStyle name="Separador de milhares 2 2 6 2 7" xfId="31135"/>
    <cellStyle name="Separador de milhares 2 2 6 3" xfId="4782"/>
    <cellStyle name="Separador de milhares 2 2 6 3 2" xfId="21252"/>
    <cellStyle name="Separador de milhares 2 2 6 3 2 2" xfId="52547"/>
    <cellStyle name="Separador de milhares 2 2 6 3 3" xfId="14664"/>
    <cellStyle name="Separador de milhares 2 2 6 3 3 2" xfId="45959"/>
    <cellStyle name="Separador de milhares 2 2 6 3 4" xfId="36077"/>
    <cellStyle name="Separador de milhares 2 2 6 4" xfId="8076"/>
    <cellStyle name="Separador de milhares 2 2 6 4 2" xfId="24546"/>
    <cellStyle name="Separador de milhares 2 2 6 4 2 2" xfId="55841"/>
    <cellStyle name="Separador de milhares 2 2 6 4 3" xfId="39371"/>
    <cellStyle name="Separador de milhares 2 2 6 5" xfId="17958"/>
    <cellStyle name="Separador de milhares 2 2 6 5 2" xfId="49253"/>
    <cellStyle name="Separador de milhares 2 2 6 6" xfId="11370"/>
    <cellStyle name="Separador de milhares 2 2 6 6 2" xfId="42665"/>
    <cellStyle name="Separador de milhares 2 2 6 7" xfId="27841"/>
    <cellStyle name="Separador de milhares 2 2 6 7 2" xfId="32783"/>
    <cellStyle name="Separador de milhares 2 2 6 8" xfId="29488"/>
    <cellStyle name="Separador de milhares 2 2 7" xfId="2994"/>
    <cellStyle name="Separador de milhares 2 2 7 2" xfId="6288"/>
    <cellStyle name="Separador de milhares 2 2 7 2 2" xfId="22758"/>
    <cellStyle name="Separador de milhares 2 2 7 2 2 2" xfId="54053"/>
    <cellStyle name="Separador de milhares 2 2 7 2 3" xfId="16170"/>
    <cellStyle name="Separador de milhares 2 2 7 2 3 2" xfId="47465"/>
    <cellStyle name="Separador de milhares 2 2 7 2 4" xfId="37583"/>
    <cellStyle name="Separador de milhares 2 2 7 3" xfId="9582"/>
    <cellStyle name="Separador de milhares 2 2 7 3 2" xfId="26052"/>
    <cellStyle name="Separador de milhares 2 2 7 3 2 2" xfId="57347"/>
    <cellStyle name="Separador de milhares 2 2 7 3 3" xfId="40877"/>
    <cellStyle name="Separador de milhares 2 2 7 4" xfId="19464"/>
    <cellStyle name="Separador de milhares 2 2 7 4 2" xfId="50759"/>
    <cellStyle name="Separador de milhares 2 2 7 5" xfId="12876"/>
    <cellStyle name="Separador de milhares 2 2 7 5 2" xfId="44171"/>
    <cellStyle name="Separador de milhares 2 2 7 6" xfId="34289"/>
    <cellStyle name="Separador de milhares 2 2 7 7" xfId="30994"/>
    <cellStyle name="Separador de milhares 2 2 8" xfId="4641"/>
    <cellStyle name="Separador de milhares 2 2 8 2" xfId="21111"/>
    <cellStyle name="Separador de milhares 2 2 8 2 2" xfId="52406"/>
    <cellStyle name="Separador de milhares 2 2 8 3" xfId="14523"/>
    <cellStyle name="Separador de milhares 2 2 8 3 2" xfId="45818"/>
    <cellStyle name="Separador de milhares 2 2 8 4" xfId="35936"/>
    <cellStyle name="Separador de milhares 2 2 9" xfId="7935"/>
    <cellStyle name="Separador de milhares 2 2 9 2" xfId="24405"/>
    <cellStyle name="Separador de milhares 2 2 9 2 2" xfId="55700"/>
    <cellStyle name="Separador de milhares 2 2 9 3" xfId="39230"/>
    <cellStyle name="Separador de milhares 2 3" xfId="1453"/>
    <cellStyle name="Separador de milhares 2 3 10" xfId="1454"/>
    <cellStyle name="Separador de milhares 2 3 10 2" xfId="3137"/>
    <cellStyle name="Separador de milhares 2 3 10 2 2" xfId="6431"/>
    <cellStyle name="Separador de milhares 2 3 10 2 2 2" xfId="22901"/>
    <cellStyle name="Separador de milhares 2 3 10 2 2 2 2" xfId="54196"/>
    <cellStyle name="Separador de milhares 2 3 10 2 2 3" xfId="16313"/>
    <cellStyle name="Separador de milhares 2 3 10 2 2 3 2" xfId="47608"/>
    <cellStyle name="Separador de milhares 2 3 10 2 2 4" xfId="37726"/>
    <cellStyle name="Separador de milhares 2 3 10 2 3" xfId="9725"/>
    <cellStyle name="Separador de milhares 2 3 10 2 3 2" xfId="26195"/>
    <cellStyle name="Separador de milhares 2 3 10 2 3 2 2" xfId="57490"/>
    <cellStyle name="Separador de milhares 2 3 10 2 3 3" xfId="41020"/>
    <cellStyle name="Separador de milhares 2 3 10 2 4" xfId="19607"/>
    <cellStyle name="Separador de milhares 2 3 10 2 4 2" xfId="50902"/>
    <cellStyle name="Separador de milhares 2 3 10 2 5" xfId="13019"/>
    <cellStyle name="Separador de milhares 2 3 10 2 5 2" xfId="44314"/>
    <cellStyle name="Separador de milhares 2 3 10 2 6" xfId="34432"/>
    <cellStyle name="Separador de milhares 2 3 10 2 7" xfId="31137"/>
    <cellStyle name="Separador de milhares 2 3 10 3" xfId="4784"/>
    <cellStyle name="Separador de milhares 2 3 10 3 2" xfId="21254"/>
    <cellStyle name="Separador de milhares 2 3 10 3 2 2" xfId="52549"/>
    <cellStyle name="Separador de milhares 2 3 10 3 3" xfId="14666"/>
    <cellStyle name="Separador de milhares 2 3 10 3 3 2" xfId="45961"/>
    <cellStyle name="Separador de milhares 2 3 10 3 4" xfId="36079"/>
    <cellStyle name="Separador de milhares 2 3 10 4" xfId="8078"/>
    <cellStyle name="Separador de milhares 2 3 10 4 2" xfId="24548"/>
    <cellStyle name="Separador de milhares 2 3 10 4 2 2" xfId="55843"/>
    <cellStyle name="Separador de milhares 2 3 10 4 3" xfId="39373"/>
    <cellStyle name="Separador de milhares 2 3 10 5" xfId="17960"/>
    <cellStyle name="Separador de milhares 2 3 10 5 2" xfId="49255"/>
    <cellStyle name="Separador de milhares 2 3 10 6" xfId="11372"/>
    <cellStyle name="Separador de milhares 2 3 10 6 2" xfId="42667"/>
    <cellStyle name="Separador de milhares 2 3 10 7" xfId="27843"/>
    <cellStyle name="Separador de milhares 2 3 10 7 2" xfId="32785"/>
    <cellStyle name="Separador de milhares 2 3 10 8" xfId="29490"/>
    <cellStyle name="Separador de milhares 2 3 11" xfId="3136"/>
    <cellStyle name="Separador de milhares 2 3 11 2" xfId="6430"/>
    <cellStyle name="Separador de milhares 2 3 11 2 2" xfId="22900"/>
    <cellStyle name="Separador de milhares 2 3 11 2 2 2" xfId="54195"/>
    <cellStyle name="Separador de milhares 2 3 11 2 3" xfId="16312"/>
    <cellStyle name="Separador de milhares 2 3 11 2 3 2" xfId="47607"/>
    <cellStyle name="Separador de milhares 2 3 11 2 4" xfId="37725"/>
    <cellStyle name="Separador de milhares 2 3 11 3" xfId="9724"/>
    <cellStyle name="Separador de milhares 2 3 11 3 2" xfId="26194"/>
    <cellStyle name="Separador de milhares 2 3 11 3 2 2" xfId="57489"/>
    <cellStyle name="Separador de milhares 2 3 11 3 3" xfId="41019"/>
    <cellStyle name="Separador de milhares 2 3 11 4" xfId="19606"/>
    <cellStyle name="Separador de milhares 2 3 11 4 2" xfId="50901"/>
    <cellStyle name="Separador de milhares 2 3 11 5" xfId="13018"/>
    <cellStyle name="Separador de milhares 2 3 11 5 2" xfId="44313"/>
    <cellStyle name="Separador de milhares 2 3 11 6" xfId="34431"/>
    <cellStyle name="Separador de milhares 2 3 11 7" xfId="31136"/>
    <cellStyle name="Separador de milhares 2 3 12" xfId="4783"/>
    <cellStyle name="Separador de milhares 2 3 12 2" xfId="21253"/>
    <cellStyle name="Separador de milhares 2 3 12 2 2" xfId="52548"/>
    <cellStyle name="Separador de milhares 2 3 12 3" xfId="14665"/>
    <cellStyle name="Separador de milhares 2 3 12 3 2" xfId="45960"/>
    <cellStyle name="Separador de milhares 2 3 12 4" xfId="36078"/>
    <cellStyle name="Separador de milhares 2 3 13" xfId="8077"/>
    <cellStyle name="Separador de milhares 2 3 13 2" xfId="24547"/>
    <cellStyle name="Separador de milhares 2 3 13 2 2" xfId="55842"/>
    <cellStyle name="Separador de milhares 2 3 13 3" xfId="39372"/>
    <cellStyle name="Separador de milhares 2 3 14" xfId="17959"/>
    <cellStyle name="Separador de milhares 2 3 14 2" xfId="49254"/>
    <cellStyle name="Separador de milhares 2 3 15" xfId="11371"/>
    <cellStyle name="Separador de milhares 2 3 15 2" xfId="42666"/>
    <cellStyle name="Separador de milhares 2 3 16" xfId="27842"/>
    <cellStyle name="Separador de milhares 2 3 16 2" xfId="32784"/>
    <cellStyle name="Separador de milhares 2 3 17" xfId="29489"/>
    <cellStyle name="Separador de milhares 2 3 2" xfId="1455"/>
    <cellStyle name="Separador de milhares 2 3 2 10" xfId="8079"/>
    <cellStyle name="Separador de milhares 2 3 2 10 2" xfId="24549"/>
    <cellStyle name="Separador de milhares 2 3 2 10 2 2" xfId="55844"/>
    <cellStyle name="Separador de milhares 2 3 2 10 3" xfId="39374"/>
    <cellStyle name="Separador de milhares 2 3 2 11" xfId="17961"/>
    <cellStyle name="Separador de milhares 2 3 2 11 2" xfId="49256"/>
    <cellStyle name="Separador de milhares 2 3 2 12" xfId="11373"/>
    <cellStyle name="Separador de milhares 2 3 2 12 2" xfId="42668"/>
    <cellStyle name="Separador de milhares 2 3 2 13" xfId="27844"/>
    <cellStyle name="Separador de milhares 2 3 2 13 2" xfId="32786"/>
    <cellStyle name="Separador de milhares 2 3 2 14" xfId="29491"/>
    <cellStyle name="Separador de milhares 2 3 2 2" xfId="1456"/>
    <cellStyle name="Separador de milhares 2 3 2 2 10" xfId="17962"/>
    <cellStyle name="Separador de milhares 2 3 2 2 10 2" xfId="49257"/>
    <cellStyle name="Separador de milhares 2 3 2 2 11" xfId="11374"/>
    <cellStyle name="Separador de milhares 2 3 2 2 11 2" xfId="42669"/>
    <cellStyle name="Separador de milhares 2 3 2 2 12" xfId="27845"/>
    <cellStyle name="Separador de milhares 2 3 2 2 12 2" xfId="32787"/>
    <cellStyle name="Separador de milhares 2 3 2 2 13" xfId="29492"/>
    <cellStyle name="Separador de milhares 2 3 2 2 2" xfId="1457"/>
    <cellStyle name="Separador de milhares 2 3 2 2 2 10" xfId="11375"/>
    <cellStyle name="Separador de milhares 2 3 2 2 2 10 2" xfId="42670"/>
    <cellStyle name="Separador de milhares 2 3 2 2 2 11" xfId="27846"/>
    <cellStyle name="Separador de milhares 2 3 2 2 2 11 2" xfId="32788"/>
    <cellStyle name="Separador de milhares 2 3 2 2 2 12" xfId="29493"/>
    <cellStyle name="Separador de milhares 2 3 2 2 2 2" xfId="1458"/>
    <cellStyle name="Separador de milhares 2 3 2 2 2 2 2" xfId="1459"/>
    <cellStyle name="Separador de milhares 2 3 2 2 2 2 2 2" xfId="3142"/>
    <cellStyle name="Separador de milhares 2 3 2 2 2 2 2 2 2" xfId="6436"/>
    <cellStyle name="Separador de milhares 2 3 2 2 2 2 2 2 2 2" xfId="22906"/>
    <cellStyle name="Separador de milhares 2 3 2 2 2 2 2 2 2 2 2" xfId="54201"/>
    <cellStyle name="Separador de milhares 2 3 2 2 2 2 2 2 2 3" xfId="16318"/>
    <cellStyle name="Separador de milhares 2 3 2 2 2 2 2 2 2 3 2" xfId="47613"/>
    <cellStyle name="Separador de milhares 2 3 2 2 2 2 2 2 2 4" xfId="37731"/>
    <cellStyle name="Separador de milhares 2 3 2 2 2 2 2 2 3" xfId="9730"/>
    <cellStyle name="Separador de milhares 2 3 2 2 2 2 2 2 3 2" xfId="26200"/>
    <cellStyle name="Separador de milhares 2 3 2 2 2 2 2 2 3 2 2" xfId="57495"/>
    <cellStyle name="Separador de milhares 2 3 2 2 2 2 2 2 3 3" xfId="41025"/>
    <cellStyle name="Separador de milhares 2 3 2 2 2 2 2 2 4" xfId="19612"/>
    <cellStyle name="Separador de milhares 2 3 2 2 2 2 2 2 4 2" xfId="50907"/>
    <cellStyle name="Separador de milhares 2 3 2 2 2 2 2 2 5" xfId="13024"/>
    <cellStyle name="Separador de milhares 2 3 2 2 2 2 2 2 5 2" xfId="44319"/>
    <cellStyle name="Separador de milhares 2 3 2 2 2 2 2 2 6" xfId="34437"/>
    <cellStyle name="Separador de milhares 2 3 2 2 2 2 2 2 7" xfId="31142"/>
    <cellStyle name="Separador de milhares 2 3 2 2 2 2 2 3" xfId="4789"/>
    <cellStyle name="Separador de milhares 2 3 2 2 2 2 2 3 2" xfId="21259"/>
    <cellStyle name="Separador de milhares 2 3 2 2 2 2 2 3 2 2" xfId="52554"/>
    <cellStyle name="Separador de milhares 2 3 2 2 2 2 2 3 3" xfId="14671"/>
    <cellStyle name="Separador de milhares 2 3 2 2 2 2 2 3 3 2" xfId="45966"/>
    <cellStyle name="Separador de milhares 2 3 2 2 2 2 2 3 4" xfId="36084"/>
    <cellStyle name="Separador de milhares 2 3 2 2 2 2 2 4" xfId="8083"/>
    <cellStyle name="Separador de milhares 2 3 2 2 2 2 2 4 2" xfId="24553"/>
    <cellStyle name="Separador de milhares 2 3 2 2 2 2 2 4 2 2" xfId="55848"/>
    <cellStyle name="Separador de milhares 2 3 2 2 2 2 2 4 3" xfId="39378"/>
    <cellStyle name="Separador de milhares 2 3 2 2 2 2 2 5" xfId="17965"/>
    <cellStyle name="Separador de milhares 2 3 2 2 2 2 2 5 2" xfId="49260"/>
    <cellStyle name="Separador de milhares 2 3 2 2 2 2 2 6" xfId="11377"/>
    <cellStyle name="Separador de milhares 2 3 2 2 2 2 2 6 2" xfId="42672"/>
    <cellStyle name="Separador de milhares 2 3 2 2 2 2 2 7" xfId="27848"/>
    <cellStyle name="Separador de milhares 2 3 2 2 2 2 2 7 2" xfId="32790"/>
    <cellStyle name="Separador de milhares 2 3 2 2 2 2 2 8" xfId="29495"/>
    <cellStyle name="Separador de milhares 2 3 2 2 2 2 3" xfId="3141"/>
    <cellStyle name="Separador de milhares 2 3 2 2 2 2 3 2" xfId="6435"/>
    <cellStyle name="Separador de milhares 2 3 2 2 2 2 3 2 2" xfId="22905"/>
    <cellStyle name="Separador de milhares 2 3 2 2 2 2 3 2 2 2" xfId="54200"/>
    <cellStyle name="Separador de milhares 2 3 2 2 2 2 3 2 3" xfId="16317"/>
    <cellStyle name="Separador de milhares 2 3 2 2 2 2 3 2 3 2" xfId="47612"/>
    <cellStyle name="Separador de milhares 2 3 2 2 2 2 3 2 4" xfId="37730"/>
    <cellStyle name="Separador de milhares 2 3 2 2 2 2 3 3" xfId="9729"/>
    <cellStyle name="Separador de milhares 2 3 2 2 2 2 3 3 2" xfId="26199"/>
    <cellStyle name="Separador de milhares 2 3 2 2 2 2 3 3 2 2" xfId="57494"/>
    <cellStyle name="Separador de milhares 2 3 2 2 2 2 3 3 3" xfId="41024"/>
    <cellStyle name="Separador de milhares 2 3 2 2 2 2 3 4" xfId="19611"/>
    <cellStyle name="Separador de milhares 2 3 2 2 2 2 3 4 2" xfId="50906"/>
    <cellStyle name="Separador de milhares 2 3 2 2 2 2 3 5" xfId="13023"/>
    <cellStyle name="Separador de milhares 2 3 2 2 2 2 3 5 2" xfId="44318"/>
    <cellStyle name="Separador de milhares 2 3 2 2 2 2 3 6" xfId="34436"/>
    <cellStyle name="Separador de milhares 2 3 2 2 2 2 3 7" xfId="31141"/>
    <cellStyle name="Separador de milhares 2 3 2 2 2 2 4" xfId="4788"/>
    <cellStyle name="Separador de milhares 2 3 2 2 2 2 4 2" xfId="21258"/>
    <cellStyle name="Separador de milhares 2 3 2 2 2 2 4 2 2" xfId="52553"/>
    <cellStyle name="Separador de milhares 2 3 2 2 2 2 4 3" xfId="14670"/>
    <cellStyle name="Separador de milhares 2 3 2 2 2 2 4 3 2" xfId="45965"/>
    <cellStyle name="Separador de milhares 2 3 2 2 2 2 4 4" xfId="36083"/>
    <cellStyle name="Separador de milhares 2 3 2 2 2 2 5" xfId="8082"/>
    <cellStyle name="Separador de milhares 2 3 2 2 2 2 5 2" xfId="24552"/>
    <cellStyle name="Separador de milhares 2 3 2 2 2 2 5 2 2" xfId="55847"/>
    <cellStyle name="Separador de milhares 2 3 2 2 2 2 5 3" xfId="39377"/>
    <cellStyle name="Separador de milhares 2 3 2 2 2 2 6" xfId="17964"/>
    <cellStyle name="Separador de milhares 2 3 2 2 2 2 6 2" xfId="49259"/>
    <cellStyle name="Separador de milhares 2 3 2 2 2 2 7" xfId="11376"/>
    <cellStyle name="Separador de milhares 2 3 2 2 2 2 7 2" xfId="42671"/>
    <cellStyle name="Separador de milhares 2 3 2 2 2 2 8" xfId="27847"/>
    <cellStyle name="Separador de milhares 2 3 2 2 2 2 8 2" xfId="32789"/>
    <cellStyle name="Separador de milhares 2 3 2 2 2 2 9" xfId="29494"/>
    <cellStyle name="Separador de milhares 2 3 2 2 2 3" xfId="1460"/>
    <cellStyle name="Separador de milhares 2 3 2 2 2 3 2" xfId="1461"/>
    <cellStyle name="Separador de milhares 2 3 2 2 2 3 2 2" xfId="3144"/>
    <cellStyle name="Separador de milhares 2 3 2 2 2 3 2 2 2" xfId="6438"/>
    <cellStyle name="Separador de milhares 2 3 2 2 2 3 2 2 2 2" xfId="22908"/>
    <cellStyle name="Separador de milhares 2 3 2 2 2 3 2 2 2 2 2" xfId="54203"/>
    <cellStyle name="Separador de milhares 2 3 2 2 2 3 2 2 2 3" xfId="16320"/>
    <cellStyle name="Separador de milhares 2 3 2 2 2 3 2 2 2 3 2" xfId="47615"/>
    <cellStyle name="Separador de milhares 2 3 2 2 2 3 2 2 2 4" xfId="37733"/>
    <cellStyle name="Separador de milhares 2 3 2 2 2 3 2 2 3" xfId="9732"/>
    <cellStyle name="Separador de milhares 2 3 2 2 2 3 2 2 3 2" xfId="26202"/>
    <cellStyle name="Separador de milhares 2 3 2 2 2 3 2 2 3 2 2" xfId="57497"/>
    <cellStyle name="Separador de milhares 2 3 2 2 2 3 2 2 3 3" xfId="41027"/>
    <cellStyle name="Separador de milhares 2 3 2 2 2 3 2 2 4" xfId="19614"/>
    <cellStyle name="Separador de milhares 2 3 2 2 2 3 2 2 4 2" xfId="50909"/>
    <cellStyle name="Separador de milhares 2 3 2 2 2 3 2 2 5" xfId="13026"/>
    <cellStyle name="Separador de milhares 2 3 2 2 2 3 2 2 5 2" xfId="44321"/>
    <cellStyle name="Separador de milhares 2 3 2 2 2 3 2 2 6" xfId="34439"/>
    <cellStyle name="Separador de milhares 2 3 2 2 2 3 2 2 7" xfId="31144"/>
    <cellStyle name="Separador de milhares 2 3 2 2 2 3 2 3" xfId="4791"/>
    <cellStyle name="Separador de milhares 2 3 2 2 2 3 2 3 2" xfId="21261"/>
    <cellStyle name="Separador de milhares 2 3 2 2 2 3 2 3 2 2" xfId="52556"/>
    <cellStyle name="Separador de milhares 2 3 2 2 2 3 2 3 3" xfId="14673"/>
    <cellStyle name="Separador de milhares 2 3 2 2 2 3 2 3 3 2" xfId="45968"/>
    <cellStyle name="Separador de milhares 2 3 2 2 2 3 2 3 4" xfId="36086"/>
    <cellStyle name="Separador de milhares 2 3 2 2 2 3 2 4" xfId="8085"/>
    <cellStyle name="Separador de milhares 2 3 2 2 2 3 2 4 2" xfId="24555"/>
    <cellStyle name="Separador de milhares 2 3 2 2 2 3 2 4 2 2" xfId="55850"/>
    <cellStyle name="Separador de milhares 2 3 2 2 2 3 2 4 3" xfId="39380"/>
    <cellStyle name="Separador de milhares 2 3 2 2 2 3 2 5" xfId="17967"/>
    <cellStyle name="Separador de milhares 2 3 2 2 2 3 2 5 2" xfId="49262"/>
    <cellStyle name="Separador de milhares 2 3 2 2 2 3 2 6" xfId="11379"/>
    <cellStyle name="Separador de milhares 2 3 2 2 2 3 2 6 2" xfId="42674"/>
    <cellStyle name="Separador de milhares 2 3 2 2 2 3 2 7" xfId="27850"/>
    <cellStyle name="Separador de milhares 2 3 2 2 2 3 2 7 2" xfId="32792"/>
    <cellStyle name="Separador de milhares 2 3 2 2 2 3 2 8" xfId="29497"/>
    <cellStyle name="Separador de milhares 2 3 2 2 2 3 3" xfId="3143"/>
    <cellStyle name="Separador de milhares 2 3 2 2 2 3 3 2" xfId="6437"/>
    <cellStyle name="Separador de milhares 2 3 2 2 2 3 3 2 2" xfId="22907"/>
    <cellStyle name="Separador de milhares 2 3 2 2 2 3 3 2 2 2" xfId="54202"/>
    <cellStyle name="Separador de milhares 2 3 2 2 2 3 3 2 3" xfId="16319"/>
    <cellStyle name="Separador de milhares 2 3 2 2 2 3 3 2 3 2" xfId="47614"/>
    <cellStyle name="Separador de milhares 2 3 2 2 2 3 3 2 4" xfId="37732"/>
    <cellStyle name="Separador de milhares 2 3 2 2 2 3 3 3" xfId="9731"/>
    <cellStyle name="Separador de milhares 2 3 2 2 2 3 3 3 2" xfId="26201"/>
    <cellStyle name="Separador de milhares 2 3 2 2 2 3 3 3 2 2" xfId="57496"/>
    <cellStyle name="Separador de milhares 2 3 2 2 2 3 3 3 3" xfId="41026"/>
    <cellStyle name="Separador de milhares 2 3 2 2 2 3 3 4" xfId="19613"/>
    <cellStyle name="Separador de milhares 2 3 2 2 2 3 3 4 2" xfId="50908"/>
    <cellStyle name="Separador de milhares 2 3 2 2 2 3 3 5" xfId="13025"/>
    <cellStyle name="Separador de milhares 2 3 2 2 2 3 3 5 2" xfId="44320"/>
    <cellStyle name="Separador de milhares 2 3 2 2 2 3 3 6" xfId="34438"/>
    <cellStyle name="Separador de milhares 2 3 2 2 2 3 3 7" xfId="31143"/>
    <cellStyle name="Separador de milhares 2 3 2 2 2 3 4" xfId="4790"/>
    <cellStyle name="Separador de milhares 2 3 2 2 2 3 4 2" xfId="21260"/>
    <cellStyle name="Separador de milhares 2 3 2 2 2 3 4 2 2" xfId="52555"/>
    <cellStyle name="Separador de milhares 2 3 2 2 2 3 4 3" xfId="14672"/>
    <cellStyle name="Separador de milhares 2 3 2 2 2 3 4 3 2" xfId="45967"/>
    <cellStyle name="Separador de milhares 2 3 2 2 2 3 4 4" xfId="36085"/>
    <cellStyle name="Separador de milhares 2 3 2 2 2 3 5" xfId="8084"/>
    <cellStyle name="Separador de milhares 2 3 2 2 2 3 5 2" xfId="24554"/>
    <cellStyle name="Separador de milhares 2 3 2 2 2 3 5 2 2" xfId="55849"/>
    <cellStyle name="Separador de milhares 2 3 2 2 2 3 5 3" xfId="39379"/>
    <cellStyle name="Separador de milhares 2 3 2 2 2 3 6" xfId="17966"/>
    <cellStyle name="Separador de milhares 2 3 2 2 2 3 6 2" xfId="49261"/>
    <cellStyle name="Separador de milhares 2 3 2 2 2 3 7" xfId="11378"/>
    <cellStyle name="Separador de milhares 2 3 2 2 2 3 7 2" xfId="42673"/>
    <cellStyle name="Separador de milhares 2 3 2 2 2 3 8" xfId="27849"/>
    <cellStyle name="Separador de milhares 2 3 2 2 2 3 8 2" xfId="32791"/>
    <cellStyle name="Separador de milhares 2 3 2 2 2 3 9" xfId="29496"/>
    <cellStyle name="Separador de milhares 2 3 2 2 2 4" xfId="1462"/>
    <cellStyle name="Separador de milhares 2 3 2 2 2 4 2" xfId="3145"/>
    <cellStyle name="Separador de milhares 2 3 2 2 2 4 2 2" xfId="6439"/>
    <cellStyle name="Separador de milhares 2 3 2 2 2 4 2 2 2" xfId="22909"/>
    <cellStyle name="Separador de milhares 2 3 2 2 2 4 2 2 2 2" xfId="54204"/>
    <cellStyle name="Separador de milhares 2 3 2 2 2 4 2 2 3" xfId="16321"/>
    <cellStyle name="Separador de milhares 2 3 2 2 2 4 2 2 3 2" xfId="47616"/>
    <cellStyle name="Separador de milhares 2 3 2 2 2 4 2 2 4" xfId="37734"/>
    <cellStyle name="Separador de milhares 2 3 2 2 2 4 2 3" xfId="9733"/>
    <cellStyle name="Separador de milhares 2 3 2 2 2 4 2 3 2" xfId="26203"/>
    <cellStyle name="Separador de milhares 2 3 2 2 2 4 2 3 2 2" xfId="57498"/>
    <cellStyle name="Separador de milhares 2 3 2 2 2 4 2 3 3" xfId="41028"/>
    <cellStyle name="Separador de milhares 2 3 2 2 2 4 2 4" xfId="19615"/>
    <cellStyle name="Separador de milhares 2 3 2 2 2 4 2 4 2" xfId="50910"/>
    <cellStyle name="Separador de milhares 2 3 2 2 2 4 2 5" xfId="13027"/>
    <cellStyle name="Separador de milhares 2 3 2 2 2 4 2 5 2" xfId="44322"/>
    <cellStyle name="Separador de milhares 2 3 2 2 2 4 2 6" xfId="34440"/>
    <cellStyle name="Separador de milhares 2 3 2 2 2 4 2 7" xfId="31145"/>
    <cellStyle name="Separador de milhares 2 3 2 2 2 4 3" xfId="4792"/>
    <cellStyle name="Separador de milhares 2 3 2 2 2 4 3 2" xfId="21262"/>
    <cellStyle name="Separador de milhares 2 3 2 2 2 4 3 2 2" xfId="52557"/>
    <cellStyle name="Separador de milhares 2 3 2 2 2 4 3 3" xfId="14674"/>
    <cellStyle name="Separador de milhares 2 3 2 2 2 4 3 3 2" xfId="45969"/>
    <cellStyle name="Separador de milhares 2 3 2 2 2 4 3 4" xfId="36087"/>
    <cellStyle name="Separador de milhares 2 3 2 2 2 4 4" xfId="8086"/>
    <cellStyle name="Separador de milhares 2 3 2 2 2 4 4 2" xfId="24556"/>
    <cellStyle name="Separador de milhares 2 3 2 2 2 4 4 2 2" xfId="55851"/>
    <cellStyle name="Separador de milhares 2 3 2 2 2 4 4 3" xfId="39381"/>
    <cellStyle name="Separador de milhares 2 3 2 2 2 4 5" xfId="17968"/>
    <cellStyle name="Separador de milhares 2 3 2 2 2 4 5 2" xfId="49263"/>
    <cellStyle name="Separador de milhares 2 3 2 2 2 4 6" xfId="11380"/>
    <cellStyle name="Separador de milhares 2 3 2 2 2 4 6 2" xfId="42675"/>
    <cellStyle name="Separador de milhares 2 3 2 2 2 4 7" xfId="27851"/>
    <cellStyle name="Separador de milhares 2 3 2 2 2 4 7 2" xfId="32793"/>
    <cellStyle name="Separador de milhares 2 3 2 2 2 4 8" xfId="29498"/>
    <cellStyle name="Separador de milhares 2 3 2 2 2 5" xfId="1463"/>
    <cellStyle name="Separador de milhares 2 3 2 2 2 5 2" xfId="3146"/>
    <cellStyle name="Separador de milhares 2 3 2 2 2 5 2 2" xfId="6440"/>
    <cellStyle name="Separador de milhares 2 3 2 2 2 5 2 2 2" xfId="22910"/>
    <cellStyle name="Separador de milhares 2 3 2 2 2 5 2 2 2 2" xfId="54205"/>
    <cellStyle name="Separador de milhares 2 3 2 2 2 5 2 2 3" xfId="16322"/>
    <cellStyle name="Separador de milhares 2 3 2 2 2 5 2 2 3 2" xfId="47617"/>
    <cellStyle name="Separador de milhares 2 3 2 2 2 5 2 2 4" xfId="37735"/>
    <cellStyle name="Separador de milhares 2 3 2 2 2 5 2 3" xfId="9734"/>
    <cellStyle name="Separador de milhares 2 3 2 2 2 5 2 3 2" xfId="26204"/>
    <cellStyle name="Separador de milhares 2 3 2 2 2 5 2 3 2 2" xfId="57499"/>
    <cellStyle name="Separador de milhares 2 3 2 2 2 5 2 3 3" xfId="41029"/>
    <cellStyle name="Separador de milhares 2 3 2 2 2 5 2 4" xfId="19616"/>
    <cellStyle name="Separador de milhares 2 3 2 2 2 5 2 4 2" xfId="50911"/>
    <cellStyle name="Separador de milhares 2 3 2 2 2 5 2 5" xfId="13028"/>
    <cellStyle name="Separador de milhares 2 3 2 2 2 5 2 5 2" xfId="44323"/>
    <cellStyle name="Separador de milhares 2 3 2 2 2 5 2 6" xfId="34441"/>
    <cellStyle name="Separador de milhares 2 3 2 2 2 5 2 7" xfId="31146"/>
    <cellStyle name="Separador de milhares 2 3 2 2 2 5 3" xfId="4793"/>
    <cellStyle name="Separador de milhares 2 3 2 2 2 5 3 2" xfId="21263"/>
    <cellStyle name="Separador de milhares 2 3 2 2 2 5 3 2 2" xfId="52558"/>
    <cellStyle name="Separador de milhares 2 3 2 2 2 5 3 3" xfId="14675"/>
    <cellStyle name="Separador de milhares 2 3 2 2 2 5 3 3 2" xfId="45970"/>
    <cellStyle name="Separador de milhares 2 3 2 2 2 5 3 4" xfId="36088"/>
    <cellStyle name="Separador de milhares 2 3 2 2 2 5 4" xfId="8087"/>
    <cellStyle name="Separador de milhares 2 3 2 2 2 5 4 2" xfId="24557"/>
    <cellStyle name="Separador de milhares 2 3 2 2 2 5 4 2 2" xfId="55852"/>
    <cellStyle name="Separador de milhares 2 3 2 2 2 5 4 3" xfId="39382"/>
    <cellStyle name="Separador de milhares 2 3 2 2 2 5 5" xfId="17969"/>
    <cellStyle name="Separador de milhares 2 3 2 2 2 5 5 2" xfId="49264"/>
    <cellStyle name="Separador de milhares 2 3 2 2 2 5 6" xfId="11381"/>
    <cellStyle name="Separador de milhares 2 3 2 2 2 5 6 2" xfId="42676"/>
    <cellStyle name="Separador de milhares 2 3 2 2 2 5 7" xfId="27852"/>
    <cellStyle name="Separador de milhares 2 3 2 2 2 5 7 2" xfId="32794"/>
    <cellStyle name="Separador de milhares 2 3 2 2 2 5 8" xfId="29499"/>
    <cellStyle name="Separador de milhares 2 3 2 2 2 6" xfId="3140"/>
    <cellStyle name="Separador de milhares 2 3 2 2 2 6 2" xfId="6434"/>
    <cellStyle name="Separador de milhares 2 3 2 2 2 6 2 2" xfId="22904"/>
    <cellStyle name="Separador de milhares 2 3 2 2 2 6 2 2 2" xfId="54199"/>
    <cellStyle name="Separador de milhares 2 3 2 2 2 6 2 3" xfId="16316"/>
    <cellStyle name="Separador de milhares 2 3 2 2 2 6 2 3 2" xfId="47611"/>
    <cellStyle name="Separador de milhares 2 3 2 2 2 6 2 4" xfId="37729"/>
    <cellStyle name="Separador de milhares 2 3 2 2 2 6 3" xfId="9728"/>
    <cellStyle name="Separador de milhares 2 3 2 2 2 6 3 2" xfId="26198"/>
    <cellStyle name="Separador de milhares 2 3 2 2 2 6 3 2 2" xfId="57493"/>
    <cellStyle name="Separador de milhares 2 3 2 2 2 6 3 3" xfId="41023"/>
    <cellStyle name="Separador de milhares 2 3 2 2 2 6 4" xfId="19610"/>
    <cellStyle name="Separador de milhares 2 3 2 2 2 6 4 2" xfId="50905"/>
    <cellStyle name="Separador de milhares 2 3 2 2 2 6 5" xfId="13022"/>
    <cellStyle name="Separador de milhares 2 3 2 2 2 6 5 2" xfId="44317"/>
    <cellStyle name="Separador de milhares 2 3 2 2 2 6 6" xfId="34435"/>
    <cellStyle name="Separador de milhares 2 3 2 2 2 6 7" xfId="31140"/>
    <cellStyle name="Separador de milhares 2 3 2 2 2 7" xfId="4787"/>
    <cellStyle name="Separador de milhares 2 3 2 2 2 7 2" xfId="21257"/>
    <cellStyle name="Separador de milhares 2 3 2 2 2 7 2 2" xfId="52552"/>
    <cellStyle name="Separador de milhares 2 3 2 2 2 7 3" xfId="14669"/>
    <cellStyle name="Separador de milhares 2 3 2 2 2 7 3 2" xfId="45964"/>
    <cellStyle name="Separador de milhares 2 3 2 2 2 7 4" xfId="36082"/>
    <cellStyle name="Separador de milhares 2 3 2 2 2 8" xfId="8081"/>
    <cellStyle name="Separador de milhares 2 3 2 2 2 8 2" xfId="24551"/>
    <cellStyle name="Separador de milhares 2 3 2 2 2 8 2 2" xfId="55846"/>
    <cellStyle name="Separador de milhares 2 3 2 2 2 8 3" xfId="39376"/>
    <cellStyle name="Separador de milhares 2 3 2 2 2 9" xfId="17963"/>
    <cellStyle name="Separador de milhares 2 3 2 2 2 9 2" xfId="49258"/>
    <cellStyle name="Separador de milhares 2 3 2 2 3" xfId="1464"/>
    <cellStyle name="Separador de milhares 2 3 2 2 3 2" xfId="1465"/>
    <cellStyle name="Separador de milhares 2 3 2 2 3 2 2" xfId="3148"/>
    <cellStyle name="Separador de milhares 2 3 2 2 3 2 2 2" xfId="6442"/>
    <cellStyle name="Separador de milhares 2 3 2 2 3 2 2 2 2" xfId="22912"/>
    <cellStyle name="Separador de milhares 2 3 2 2 3 2 2 2 2 2" xfId="54207"/>
    <cellStyle name="Separador de milhares 2 3 2 2 3 2 2 2 3" xfId="16324"/>
    <cellStyle name="Separador de milhares 2 3 2 2 3 2 2 2 3 2" xfId="47619"/>
    <cellStyle name="Separador de milhares 2 3 2 2 3 2 2 2 4" xfId="37737"/>
    <cellStyle name="Separador de milhares 2 3 2 2 3 2 2 3" xfId="9736"/>
    <cellStyle name="Separador de milhares 2 3 2 2 3 2 2 3 2" xfId="26206"/>
    <cellStyle name="Separador de milhares 2 3 2 2 3 2 2 3 2 2" xfId="57501"/>
    <cellStyle name="Separador de milhares 2 3 2 2 3 2 2 3 3" xfId="41031"/>
    <cellStyle name="Separador de milhares 2 3 2 2 3 2 2 4" xfId="19618"/>
    <cellStyle name="Separador de milhares 2 3 2 2 3 2 2 4 2" xfId="50913"/>
    <cellStyle name="Separador de milhares 2 3 2 2 3 2 2 5" xfId="13030"/>
    <cellStyle name="Separador de milhares 2 3 2 2 3 2 2 5 2" xfId="44325"/>
    <cellStyle name="Separador de milhares 2 3 2 2 3 2 2 6" xfId="34443"/>
    <cellStyle name="Separador de milhares 2 3 2 2 3 2 2 7" xfId="31148"/>
    <cellStyle name="Separador de milhares 2 3 2 2 3 2 3" xfId="4795"/>
    <cellStyle name="Separador de milhares 2 3 2 2 3 2 3 2" xfId="21265"/>
    <cellStyle name="Separador de milhares 2 3 2 2 3 2 3 2 2" xfId="52560"/>
    <cellStyle name="Separador de milhares 2 3 2 2 3 2 3 3" xfId="14677"/>
    <cellStyle name="Separador de milhares 2 3 2 2 3 2 3 3 2" xfId="45972"/>
    <cellStyle name="Separador de milhares 2 3 2 2 3 2 3 4" xfId="36090"/>
    <cellStyle name="Separador de milhares 2 3 2 2 3 2 4" xfId="8089"/>
    <cellStyle name="Separador de milhares 2 3 2 2 3 2 4 2" xfId="24559"/>
    <cellStyle name="Separador de milhares 2 3 2 2 3 2 4 2 2" xfId="55854"/>
    <cellStyle name="Separador de milhares 2 3 2 2 3 2 4 3" xfId="39384"/>
    <cellStyle name="Separador de milhares 2 3 2 2 3 2 5" xfId="17971"/>
    <cellStyle name="Separador de milhares 2 3 2 2 3 2 5 2" xfId="49266"/>
    <cellStyle name="Separador de milhares 2 3 2 2 3 2 6" xfId="11383"/>
    <cellStyle name="Separador de milhares 2 3 2 2 3 2 6 2" xfId="42678"/>
    <cellStyle name="Separador de milhares 2 3 2 2 3 2 7" xfId="27854"/>
    <cellStyle name="Separador de milhares 2 3 2 2 3 2 7 2" xfId="32796"/>
    <cellStyle name="Separador de milhares 2 3 2 2 3 2 8" xfId="29501"/>
    <cellStyle name="Separador de milhares 2 3 2 2 3 3" xfId="3147"/>
    <cellStyle name="Separador de milhares 2 3 2 2 3 3 2" xfId="6441"/>
    <cellStyle name="Separador de milhares 2 3 2 2 3 3 2 2" xfId="22911"/>
    <cellStyle name="Separador de milhares 2 3 2 2 3 3 2 2 2" xfId="54206"/>
    <cellStyle name="Separador de milhares 2 3 2 2 3 3 2 3" xfId="16323"/>
    <cellStyle name="Separador de milhares 2 3 2 2 3 3 2 3 2" xfId="47618"/>
    <cellStyle name="Separador de milhares 2 3 2 2 3 3 2 4" xfId="37736"/>
    <cellStyle name="Separador de milhares 2 3 2 2 3 3 3" xfId="9735"/>
    <cellStyle name="Separador de milhares 2 3 2 2 3 3 3 2" xfId="26205"/>
    <cellStyle name="Separador de milhares 2 3 2 2 3 3 3 2 2" xfId="57500"/>
    <cellStyle name="Separador de milhares 2 3 2 2 3 3 3 3" xfId="41030"/>
    <cellStyle name="Separador de milhares 2 3 2 2 3 3 4" xfId="19617"/>
    <cellStyle name="Separador de milhares 2 3 2 2 3 3 4 2" xfId="50912"/>
    <cellStyle name="Separador de milhares 2 3 2 2 3 3 5" xfId="13029"/>
    <cellStyle name="Separador de milhares 2 3 2 2 3 3 5 2" xfId="44324"/>
    <cellStyle name="Separador de milhares 2 3 2 2 3 3 6" xfId="34442"/>
    <cellStyle name="Separador de milhares 2 3 2 2 3 3 7" xfId="31147"/>
    <cellStyle name="Separador de milhares 2 3 2 2 3 4" xfId="4794"/>
    <cellStyle name="Separador de milhares 2 3 2 2 3 4 2" xfId="21264"/>
    <cellStyle name="Separador de milhares 2 3 2 2 3 4 2 2" xfId="52559"/>
    <cellStyle name="Separador de milhares 2 3 2 2 3 4 3" xfId="14676"/>
    <cellStyle name="Separador de milhares 2 3 2 2 3 4 3 2" xfId="45971"/>
    <cellStyle name="Separador de milhares 2 3 2 2 3 4 4" xfId="36089"/>
    <cellStyle name="Separador de milhares 2 3 2 2 3 5" xfId="8088"/>
    <cellStyle name="Separador de milhares 2 3 2 2 3 5 2" xfId="24558"/>
    <cellStyle name="Separador de milhares 2 3 2 2 3 5 2 2" xfId="55853"/>
    <cellStyle name="Separador de milhares 2 3 2 2 3 5 3" xfId="39383"/>
    <cellStyle name="Separador de milhares 2 3 2 2 3 6" xfId="17970"/>
    <cellStyle name="Separador de milhares 2 3 2 2 3 6 2" xfId="49265"/>
    <cellStyle name="Separador de milhares 2 3 2 2 3 7" xfId="11382"/>
    <cellStyle name="Separador de milhares 2 3 2 2 3 7 2" xfId="42677"/>
    <cellStyle name="Separador de milhares 2 3 2 2 3 8" xfId="27853"/>
    <cellStyle name="Separador de milhares 2 3 2 2 3 8 2" xfId="32795"/>
    <cellStyle name="Separador de milhares 2 3 2 2 3 9" xfId="29500"/>
    <cellStyle name="Separador de milhares 2 3 2 2 4" xfId="1466"/>
    <cellStyle name="Separador de milhares 2 3 2 2 4 2" xfId="1467"/>
    <cellStyle name="Separador de milhares 2 3 2 2 4 2 2" xfId="3150"/>
    <cellStyle name="Separador de milhares 2 3 2 2 4 2 2 2" xfId="6444"/>
    <cellStyle name="Separador de milhares 2 3 2 2 4 2 2 2 2" xfId="22914"/>
    <cellStyle name="Separador de milhares 2 3 2 2 4 2 2 2 2 2" xfId="54209"/>
    <cellStyle name="Separador de milhares 2 3 2 2 4 2 2 2 3" xfId="16326"/>
    <cellStyle name="Separador de milhares 2 3 2 2 4 2 2 2 3 2" xfId="47621"/>
    <cellStyle name="Separador de milhares 2 3 2 2 4 2 2 2 4" xfId="37739"/>
    <cellStyle name="Separador de milhares 2 3 2 2 4 2 2 3" xfId="9738"/>
    <cellStyle name="Separador de milhares 2 3 2 2 4 2 2 3 2" xfId="26208"/>
    <cellStyle name="Separador de milhares 2 3 2 2 4 2 2 3 2 2" xfId="57503"/>
    <cellStyle name="Separador de milhares 2 3 2 2 4 2 2 3 3" xfId="41033"/>
    <cellStyle name="Separador de milhares 2 3 2 2 4 2 2 4" xfId="19620"/>
    <cellStyle name="Separador de milhares 2 3 2 2 4 2 2 4 2" xfId="50915"/>
    <cellStyle name="Separador de milhares 2 3 2 2 4 2 2 5" xfId="13032"/>
    <cellStyle name="Separador de milhares 2 3 2 2 4 2 2 5 2" xfId="44327"/>
    <cellStyle name="Separador de milhares 2 3 2 2 4 2 2 6" xfId="34445"/>
    <cellStyle name="Separador de milhares 2 3 2 2 4 2 2 7" xfId="31150"/>
    <cellStyle name="Separador de milhares 2 3 2 2 4 2 3" xfId="4797"/>
    <cellStyle name="Separador de milhares 2 3 2 2 4 2 3 2" xfId="21267"/>
    <cellStyle name="Separador de milhares 2 3 2 2 4 2 3 2 2" xfId="52562"/>
    <cellStyle name="Separador de milhares 2 3 2 2 4 2 3 3" xfId="14679"/>
    <cellStyle name="Separador de milhares 2 3 2 2 4 2 3 3 2" xfId="45974"/>
    <cellStyle name="Separador de milhares 2 3 2 2 4 2 3 4" xfId="36092"/>
    <cellStyle name="Separador de milhares 2 3 2 2 4 2 4" xfId="8091"/>
    <cellStyle name="Separador de milhares 2 3 2 2 4 2 4 2" xfId="24561"/>
    <cellStyle name="Separador de milhares 2 3 2 2 4 2 4 2 2" xfId="55856"/>
    <cellStyle name="Separador de milhares 2 3 2 2 4 2 4 3" xfId="39386"/>
    <cellStyle name="Separador de milhares 2 3 2 2 4 2 5" xfId="17973"/>
    <cellStyle name="Separador de milhares 2 3 2 2 4 2 5 2" xfId="49268"/>
    <cellStyle name="Separador de milhares 2 3 2 2 4 2 6" xfId="11385"/>
    <cellStyle name="Separador de milhares 2 3 2 2 4 2 6 2" xfId="42680"/>
    <cellStyle name="Separador de milhares 2 3 2 2 4 2 7" xfId="27856"/>
    <cellStyle name="Separador de milhares 2 3 2 2 4 2 7 2" xfId="32798"/>
    <cellStyle name="Separador de milhares 2 3 2 2 4 2 8" xfId="29503"/>
    <cellStyle name="Separador de milhares 2 3 2 2 4 3" xfId="3149"/>
    <cellStyle name="Separador de milhares 2 3 2 2 4 3 2" xfId="6443"/>
    <cellStyle name="Separador de milhares 2 3 2 2 4 3 2 2" xfId="22913"/>
    <cellStyle name="Separador de milhares 2 3 2 2 4 3 2 2 2" xfId="54208"/>
    <cellStyle name="Separador de milhares 2 3 2 2 4 3 2 3" xfId="16325"/>
    <cellStyle name="Separador de milhares 2 3 2 2 4 3 2 3 2" xfId="47620"/>
    <cellStyle name="Separador de milhares 2 3 2 2 4 3 2 4" xfId="37738"/>
    <cellStyle name="Separador de milhares 2 3 2 2 4 3 3" xfId="9737"/>
    <cellStyle name="Separador de milhares 2 3 2 2 4 3 3 2" xfId="26207"/>
    <cellStyle name="Separador de milhares 2 3 2 2 4 3 3 2 2" xfId="57502"/>
    <cellStyle name="Separador de milhares 2 3 2 2 4 3 3 3" xfId="41032"/>
    <cellStyle name="Separador de milhares 2 3 2 2 4 3 4" xfId="19619"/>
    <cellStyle name="Separador de milhares 2 3 2 2 4 3 4 2" xfId="50914"/>
    <cellStyle name="Separador de milhares 2 3 2 2 4 3 5" xfId="13031"/>
    <cellStyle name="Separador de milhares 2 3 2 2 4 3 5 2" xfId="44326"/>
    <cellStyle name="Separador de milhares 2 3 2 2 4 3 6" xfId="34444"/>
    <cellStyle name="Separador de milhares 2 3 2 2 4 3 7" xfId="31149"/>
    <cellStyle name="Separador de milhares 2 3 2 2 4 4" xfId="4796"/>
    <cellStyle name="Separador de milhares 2 3 2 2 4 4 2" xfId="21266"/>
    <cellStyle name="Separador de milhares 2 3 2 2 4 4 2 2" xfId="52561"/>
    <cellStyle name="Separador de milhares 2 3 2 2 4 4 3" xfId="14678"/>
    <cellStyle name="Separador de milhares 2 3 2 2 4 4 3 2" xfId="45973"/>
    <cellStyle name="Separador de milhares 2 3 2 2 4 4 4" xfId="36091"/>
    <cellStyle name="Separador de milhares 2 3 2 2 4 5" xfId="8090"/>
    <cellStyle name="Separador de milhares 2 3 2 2 4 5 2" xfId="24560"/>
    <cellStyle name="Separador de milhares 2 3 2 2 4 5 2 2" xfId="55855"/>
    <cellStyle name="Separador de milhares 2 3 2 2 4 5 3" xfId="39385"/>
    <cellStyle name="Separador de milhares 2 3 2 2 4 6" xfId="17972"/>
    <cellStyle name="Separador de milhares 2 3 2 2 4 6 2" xfId="49267"/>
    <cellStyle name="Separador de milhares 2 3 2 2 4 7" xfId="11384"/>
    <cellStyle name="Separador de milhares 2 3 2 2 4 7 2" xfId="42679"/>
    <cellStyle name="Separador de milhares 2 3 2 2 4 8" xfId="27855"/>
    <cellStyle name="Separador de milhares 2 3 2 2 4 8 2" xfId="32797"/>
    <cellStyle name="Separador de milhares 2 3 2 2 4 9" xfId="29502"/>
    <cellStyle name="Separador de milhares 2 3 2 2 5" xfId="1468"/>
    <cellStyle name="Separador de milhares 2 3 2 2 5 2" xfId="3151"/>
    <cellStyle name="Separador de milhares 2 3 2 2 5 2 2" xfId="6445"/>
    <cellStyle name="Separador de milhares 2 3 2 2 5 2 2 2" xfId="22915"/>
    <cellStyle name="Separador de milhares 2 3 2 2 5 2 2 2 2" xfId="54210"/>
    <cellStyle name="Separador de milhares 2 3 2 2 5 2 2 3" xfId="16327"/>
    <cellStyle name="Separador de milhares 2 3 2 2 5 2 2 3 2" xfId="47622"/>
    <cellStyle name="Separador de milhares 2 3 2 2 5 2 2 4" xfId="37740"/>
    <cellStyle name="Separador de milhares 2 3 2 2 5 2 3" xfId="9739"/>
    <cellStyle name="Separador de milhares 2 3 2 2 5 2 3 2" xfId="26209"/>
    <cellStyle name="Separador de milhares 2 3 2 2 5 2 3 2 2" xfId="57504"/>
    <cellStyle name="Separador de milhares 2 3 2 2 5 2 3 3" xfId="41034"/>
    <cellStyle name="Separador de milhares 2 3 2 2 5 2 4" xfId="19621"/>
    <cellStyle name="Separador de milhares 2 3 2 2 5 2 4 2" xfId="50916"/>
    <cellStyle name="Separador de milhares 2 3 2 2 5 2 5" xfId="13033"/>
    <cellStyle name="Separador de milhares 2 3 2 2 5 2 5 2" xfId="44328"/>
    <cellStyle name="Separador de milhares 2 3 2 2 5 2 6" xfId="34446"/>
    <cellStyle name="Separador de milhares 2 3 2 2 5 2 7" xfId="31151"/>
    <cellStyle name="Separador de milhares 2 3 2 2 5 3" xfId="4798"/>
    <cellStyle name="Separador de milhares 2 3 2 2 5 3 2" xfId="21268"/>
    <cellStyle name="Separador de milhares 2 3 2 2 5 3 2 2" xfId="52563"/>
    <cellStyle name="Separador de milhares 2 3 2 2 5 3 3" xfId="14680"/>
    <cellStyle name="Separador de milhares 2 3 2 2 5 3 3 2" xfId="45975"/>
    <cellStyle name="Separador de milhares 2 3 2 2 5 3 4" xfId="36093"/>
    <cellStyle name="Separador de milhares 2 3 2 2 5 4" xfId="8092"/>
    <cellStyle name="Separador de milhares 2 3 2 2 5 4 2" xfId="24562"/>
    <cellStyle name="Separador de milhares 2 3 2 2 5 4 2 2" xfId="55857"/>
    <cellStyle name="Separador de milhares 2 3 2 2 5 4 3" xfId="39387"/>
    <cellStyle name="Separador de milhares 2 3 2 2 5 5" xfId="17974"/>
    <cellStyle name="Separador de milhares 2 3 2 2 5 5 2" xfId="49269"/>
    <cellStyle name="Separador de milhares 2 3 2 2 5 6" xfId="11386"/>
    <cellStyle name="Separador de milhares 2 3 2 2 5 6 2" xfId="42681"/>
    <cellStyle name="Separador de milhares 2 3 2 2 5 7" xfId="27857"/>
    <cellStyle name="Separador de milhares 2 3 2 2 5 7 2" xfId="32799"/>
    <cellStyle name="Separador de milhares 2 3 2 2 5 8" xfId="29504"/>
    <cellStyle name="Separador de milhares 2 3 2 2 6" xfId="1469"/>
    <cellStyle name="Separador de milhares 2 3 2 2 6 2" xfId="3152"/>
    <cellStyle name="Separador de milhares 2 3 2 2 6 2 2" xfId="6446"/>
    <cellStyle name="Separador de milhares 2 3 2 2 6 2 2 2" xfId="22916"/>
    <cellStyle name="Separador de milhares 2 3 2 2 6 2 2 2 2" xfId="54211"/>
    <cellStyle name="Separador de milhares 2 3 2 2 6 2 2 3" xfId="16328"/>
    <cellStyle name="Separador de milhares 2 3 2 2 6 2 2 3 2" xfId="47623"/>
    <cellStyle name="Separador de milhares 2 3 2 2 6 2 2 4" xfId="37741"/>
    <cellStyle name="Separador de milhares 2 3 2 2 6 2 3" xfId="9740"/>
    <cellStyle name="Separador de milhares 2 3 2 2 6 2 3 2" xfId="26210"/>
    <cellStyle name="Separador de milhares 2 3 2 2 6 2 3 2 2" xfId="57505"/>
    <cellStyle name="Separador de milhares 2 3 2 2 6 2 3 3" xfId="41035"/>
    <cellStyle name="Separador de milhares 2 3 2 2 6 2 4" xfId="19622"/>
    <cellStyle name="Separador de milhares 2 3 2 2 6 2 4 2" xfId="50917"/>
    <cellStyle name="Separador de milhares 2 3 2 2 6 2 5" xfId="13034"/>
    <cellStyle name="Separador de milhares 2 3 2 2 6 2 5 2" xfId="44329"/>
    <cellStyle name="Separador de milhares 2 3 2 2 6 2 6" xfId="34447"/>
    <cellStyle name="Separador de milhares 2 3 2 2 6 2 7" xfId="31152"/>
    <cellStyle name="Separador de milhares 2 3 2 2 6 3" xfId="4799"/>
    <cellStyle name="Separador de milhares 2 3 2 2 6 3 2" xfId="21269"/>
    <cellStyle name="Separador de milhares 2 3 2 2 6 3 2 2" xfId="52564"/>
    <cellStyle name="Separador de milhares 2 3 2 2 6 3 3" xfId="14681"/>
    <cellStyle name="Separador de milhares 2 3 2 2 6 3 3 2" xfId="45976"/>
    <cellStyle name="Separador de milhares 2 3 2 2 6 3 4" xfId="36094"/>
    <cellStyle name="Separador de milhares 2 3 2 2 6 4" xfId="8093"/>
    <cellStyle name="Separador de milhares 2 3 2 2 6 4 2" xfId="24563"/>
    <cellStyle name="Separador de milhares 2 3 2 2 6 4 2 2" xfId="55858"/>
    <cellStyle name="Separador de milhares 2 3 2 2 6 4 3" xfId="39388"/>
    <cellStyle name="Separador de milhares 2 3 2 2 6 5" xfId="17975"/>
    <cellStyle name="Separador de milhares 2 3 2 2 6 5 2" xfId="49270"/>
    <cellStyle name="Separador de milhares 2 3 2 2 6 6" xfId="11387"/>
    <cellStyle name="Separador de milhares 2 3 2 2 6 6 2" xfId="42682"/>
    <cellStyle name="Separador de milhares 2 3 2 2 6 7" xfId="27858"/>
    <cellStyle name="Separador de milhares 2 3 2 2 6 7 2" xfId="32800"/>
    <cellStyle name="Separador de milhares 2 3 2 2 6 8" xfId="29505"/>
    <cellStyle name="Separador de milhares 2 3 2 2 7" xfId="3139"/>
    <cellStyle name="Separador de milhares 2 3 2 2 7 2" xfId="6433"/>
    <cellStyle name="Separador de milhares 2 3 2 2 7 2 2" xfId="22903"/>
    <cellStyle name="Separador de milhares 2 3 2 2 7 2 2 2" xfId="54198"/>
    <cellStyle name="Separador de milhares 2 3 2 2 7 2 3" xfId="16315"/>
    <cellStyle name="Separador de milhares 2 3 2 2 7 2 3 2" xfId="47610"/>
    <cellStyle name="Separador de milhares 2 3 2 2 7 2 4" xfId="37728"/>
    <cellStyle name="Separador de milhares 2 3 2 2 7 3" xfId="9727"/>
    <cellStyle name="Separador de milhares 2 3 2 2 7 3 2" xfId="26197"/>
    <cellStyle name="Separador de milhares 2 3 2 2 7 3 2 2" xfId="57492"/>
    <cellStyle name="Separador de milhares 2 3 2 2 7 3 3" xfId="41022"/>
    <cellStyle name="Separador de milhares 2 3 2 2 7 4" xfId="19609"/>
    <cellStyle name="Separador de milhares 2 3 2 2 7 4 2" xfId="50904"/>
    <cellStyle name="Separador de milhares 2 3 2 2 7 5" xfId="13021"/>
    <cellStyle name="Separador de milhares 2 3 2 2 7 5 2" xfId="44316"/>
    <cellStyle name="Separador de milhares 2 3 2 2 7 6" xfId="34434"/>
    <cellStyle name="Separador de milhares 2 3 2 2 7 7" xfId="31139"/>
    <cellStyle name="Separador de milhares 2 3 2 2 8" xfId="4786"/>
    <cellStyle name="Separador de milhares 2 3 2 2 8 2" xfId="21256"/>
    <cellStyle name="Separador de milhares 2 3 2 2 8 2 2" xfId="52551"/>
    <cellStyle name="Separador de milhares 2 3 2 2 8 3" xfId="14668"/>
    <cellStyle name="Separador de milhares 2 3 2 2 8 3 2" xfId="45963"/>
    <cellStyle name="Separador de milhares 2 3 2 2 8 4" xfId="36081"/>
    <cellStyle name="Separador de milhares 2 3 2 2 9" xfId="8080"/>
    <cellStyle name="Separador de milhares 2 3 2 2 9 2" xfId="24550"/>
    <cellStyle name="Separador de milhares 2 3 2 2 9 2 2" xfId="55845"/>
    <cellStyle name="Separador de milhares 2 3 2 2 9 3" xfId="39375"/>
    <cellStyle name="Separador de milhares 2 3 2 3" xfId="1470"/>
    <cellStyle name="Separador de milhares 2 3 2 3 10" xfId="8094"/>
    <cellStyle name="Separador de milhares 2 3 2 3 10 2" xfId="24564"/>
    <cellStyle name="Separador de milhares 2 3 2 3 10 2 2" xfId="55859"/>
    <cellStyle name="Separador de milhares 2 3 2 3 10 3" xfId="39389"/>
    <cellStyle name="Separador de milhares 2 3 2 3 11" xfId="17976"/>
    <cellStyle name="Separador de milhares 2 3 2 3 11 2" xfId="49271"/>
    <cellStyle name="Separador de milhares 2 3 2 3 12" xfId="11388"/>
    <cellStyle name="Separador de milhares 2 3 2 3 12 2" xfId="42683"/>
    <cellStyle name="Separador de milhares 2 3 2 3 13" xfId="27859"/>
    <cellStyle name="Separador de milhares 2 3 2 3 13 2" xfId="32801"/>
    <cellStyle name="Separador de milhares 2 3 2 3 14" xfId="29506"/>
    <cellStyle name="Separador de milhares 2 3 2 3 2" xfId="1471"/>
    <cellStyle name="Separador de milhares 2 3 2 3 2 10" xfId="11389"/>
    <cellStyle name="Separador de milhares 2 3 2 3 2 10 2" xfId="42684"/>
    <cellStyle name="Separador de milhares 2 3 2 3 2 11" xfId="27860"/>
    <cellStyle name="Separador de milhares 2 3 2 3 2 11 2" xfId="32802"/>
    <cellStyle name="Separador de milhares 2 3 2 3 2 12" xfId="29507"/>
    <cellStyle name="Separador de milhares 2 3 2 3 2 2" xfId="1472"/>
    <cellStyle name="Separador de milhares 2 3 2 3 2 2 2" xfId="1473"/>
    <cellStyle name="Separador de milhares 2 3 2 3 2 2 2 2" xfId="3156"/>
    <cellStyle name="Separador de milhares 2 3 2 3 2 2 2 2 2" xfId="6450"/>
    <cellStyle name="Separador de milhares 2 3 2 3 2 2 2 2 2 2" xfId="22920"/>
    <cellStyle name="Separador de milhares 2 3 2 3 2 2 2 2 2 2 2" xfId="54215"/>
    <cellStyle name="Separador de milhares 2 3 2 3 2 2 2 2 2 3" xfId="16332"/>
    <cellStyle name="Separador de milhares 2 3 2 3 2 2 2 2 2 3 2" xfId="47627"/>
    <cellStyle name="Separador de milhares 2 3 2 3 2 2 2 2 2 4" xfId="37745"/>
    <cellStyle name="Separador de milhares 2 3 2 3 2 2 2 2 3" xfId="9744"/>
    <cellStyle name="Separador de milhares 2 3 2 3 2 2 2 2 3 2" xfId="26214"/>
    <cellStyle name="Separador de milhares 2 3 2 3 2 2 2 2 3 2 2" xfId="57509"/>
    <cellStyle name="Separador de milhares 2 3 2 3 2 2 2 2 3 3" xfId="41039"/>
    <cellStyle name="Separador de milhares 2 3 2 3 2 2 2 2 4" xfId="19626"/>
    <cellStyle name="Separador de milhares 2 3 2 3 2 2 2 2 4 2" xfId="50921"/>
    <cellStyle name="Separador de milhares 2 3 2 3 2 2 2 2 5" xfId="13038"/>
    <cellStyle name="Separador de milhares 2 3 2 3 2 2 2 2 5 2" xfId="44333"/>
    <cellStyle name="Separador de milhares 2 3 2 3 2 2 2 2 6" xfId="34451"/>
    <cellStyle name="Separador de milhares 2 3 2 3 2 2 2 2 7" xfId="31156"/>
    <cellStyle name="Separador de milhares 2 3 2 3 2 2 2 3" xfId="4803"/>
    <cellStyle name="Separador de milhares 2 3 2 3 2 2 2 3 2" xfId="21273"/>
    <cellStyle name="Separador de milhares 2 3 2 3 2 2 2 3 2 2" xfId="52568"/>
    <cellStyle name="Separador de milhares 2 3 2 3 2 2 2 3 3" xfId="14685"/>
    <cellStyle name="Separador de milhares 2 3 2 3 2 2 2 3 3 2" xfId="45980"/>
    <cellStyle name="Separador de milhares 2 3 2 3 2 2 2 3 4" xfId="36098"/>
    <cellStyle name="Separador de milhares 2 3 2 3 2 2 2 4" xfId="8097"/>
    <cellStyle name="Separador de milhares 2 3 2 3 2 2 2 4 2" xfId="24567"/>
    <cellStyle name="Separador de milhares 2 3 2 3 2 2 2 4 2 2" xfId="55862"/>
    <cellStyle name="Separador de milhares 2 3 2 3 2 2 2 4 3" xfId="39392"/>
    <cellStyle name="Separador de milhares 2 3 2 3 2 2 2 5" xfId="17979"/>
    <cellStyle name="Separador de milhares 2 3 2 3 2 2 2 5 2" xfId="49274"/>
    <cellStyle name="Separador de milhares 2 3 2 3 2 2 2 6" xfId="11391"/>
    <cellStyle name="Separador de milhares 2 3 2 3 2 2 2 6 2" xfId="42686"/>
    <cellStyle name="Separador de milhares 2 3 2 3 2 2 2 7" xfId="27862"/>
    <cellStyle name="Separador de milhares 2 3 2 3 2 2 2 7 2" xfId="32804"/>
    <cellStyle name="Separador de milhares 2 3 2 3 2 2 2 8" xfId="29509"/>
    <cellStyle name="Separador de milhares 2 3 2 3 2 2 3" xfId="3155"/>
    <cellStyle name="Separador de milhares 2 3 2 3 2 2 3 2" xfId="6449"/>
    <cellStyle name="Separador de milhares 2 3 2 3 2 2 3 2 2" xfId="22919"/>
    <cellStyle name="Separador de milhares 2 3 2 3 2 2 3 2 2 2" xfId="54214"/>
    <cellStyle name="Separador de milhares 2 3 2 3 2 2 3 2 3" xfId="16331"/>
    <cellStyle name="Separador de milhares 2 3 2 3 2 2 3 2 3 2" xfId="47626"/>
    <cellStyle name="Separador de milhares 2 3 2 3 2 2 3 2 4" xfId="37744"/>
    <cellStyle name="Separador de milhares 2 3 2 3 2 2 3 3" xfId="9743"/>
    <cellStyle name="Separador de milhares 2 3 2 3 2 2 3 3 2" xfId="26213"/>
    <cellStyle name="Separador de milhares 2 3 2 3 2 2 3 3 2 2" xfId="57508"/>
    <cellStyle name="Separador de milhares 2 3 2 3 2 2 3 3 3" xfId="41038"/>
    <cellStyle name="Separador de milhares 2 3 2 3 2 2 3 4" xfId="19625"/>
    <cellStyle name="Separador de milhares 2 3 2 3 2 2 3 4 2" xfId="50920"/>
    <cellStyle name="Separador de milhares 2 3 2 3 2 2 3 5" xfId="13037"/>
    <cellStyle name="Separador de milhares 2 3 2 3 2 2 3 5 2" xfId="44332"/>
    <cellStyle name="Separador de milhares 2 3 2 3 2 2 3 6" xfId="34450"/>
    <cellStyle name="Separador de milhares 2 3 2 3 2 2 3 7" xfId="31155"/>
    <cellStyle name="Separador de milhares 2 3 2 3 2 2 4" xfId="4802"/>
    <cellStyle name="Separador de milhares 2 3 2 3 2 2 4 2" xfId="21272"/>
    <cellStyle name="Separador de milhares 2 3 2 3 2 2 4 2 2" xfId="52567"/>
    <cellStyle name="Separador de milhares 2 3 2 3 2 2 4 3" xfId="14684"/>
    <cellStyle name="Separador de milhares 2 3 2 3 2 2 4 3 2" xfId="45979"/>
    <cellStyle name="Separador de milhares 2 3 2 3 2 2 4 4" xfId="36097"/>
    <cellStyle name="Separador de milhares 2 3 2 3 2 2 5" xfId="8096"/>
    <cellStyle name="Separador de milhares 2 3 2 3 2 2 5 2" xfId="24566"/>
    <cellStyle name="Separador de milhares 2 3 2 3 2 2 5 2 2" xfId="55861"/>
    <cellStyle name="Separador de milhares 2 3 2 3 2 2 5 3" xfId="39391"/>
    <cellStyle name="Separador de milhares 2 3 2 3 2 2 6" xfId="17978"/>
    <cellStyle name="Separador de milhares 2 3 2 3 2 2 6 2" xfId="49273"/>
    <cellStyle name="Separador de milhares 2 3 2 3 2 2 7" xfId="11390"/>
    <cellStyle name="Separador de milhares 2 3 2 3 2 2 7 2" xfId="42685"/>
    <cellStyle name="Separador de milhares 2 3 2 3 2 2 8" xfId="27861"/>
    <cellStyle name="Separador de milhares 2 3 2 3 2 2 8 2" xfId="32803"/>
    <cellStyle name="Separador de milhares 2 3 2 3 2 2 9" xfId="29508"/>
    <cellStyle name="Separador de milhares 2 3 2 3 2 3" xfId="1474"/>
    <cellStyle name="Separador de milhares 2 3 2 3 2 3 2" xfId="1475"/>
    <cellStyle name="Separador de milhares 2 3 2 3 2 3 2 2" xfId="3158"/>
    <cellStyle name="Separador de milhares 2 3 2 3 2 3 2 2 2" xfId="6452"/>
    <cellStyle name="Separador de milhares 2 3 2 3 2 3 2 2 2 2" xfId="22922"/>
    <cellStyle name="Separador de milhares 2 3 2 3 2 3 2 2 2 2 2" xfId="54217"/>
    <cellStyle name="Separador de milhares 2 3 2 3 2 3 2 2 2 3" xfId="16334"/>
    <cellStyle name="Separador de milhares 2 3 2 3 2 3 2 2 2 3 2" xfId="47629"/>
    <cellStyle name="Separador de milhares 2 3 2 3 2 3 2 2 2 4" xfId="37747"/>
    <cellStyle name="Separador de milhares 2 3 2 3 2 3 2 2 3" xfId="9746"/>
    <cellStyle name="Separador de milhares 2 3 2 3 2 3 2 2 3 2" xfId="26216"/>
    <cellStyle name="Separador de milhares 2 3 2 3 2 3 2 2 3 2 2" xfId="57511"/>
    <cellStyle name="Separador de milhares 2 3 2 3 2 3 2 2 3 3" xfId="41041"/>
    <cellStyle name="Separador de milhares 2 3 2 3 2 3 2 2 4" xfId="19628"/>
    <cellStyle name="Separador de milhares 2 3 2 3 2 3 2 2 4 2" xfId="50923"/>
    <cellStyle name="Separador de milhares 2 3 2 3 2 3 2 2 5" xfId="13040"/>
    <cellStyle name="Separador de milhares 2 3 2 3 2 3 2 2 5 2" xfId="44335"/>
    <cellStyle name="Separador de milhares 2 3 2 3 2 3 2 2 6" xfId="34453"/>
    <cellStyle name="Separador de milhares 2 3 2 3 2 3 2 2 7" xfId="31158"/>
    <cellStyle name="Separador de milhares 2 3 2 3 2 3 2 3" xfId="4805"/>
    <cellStyle name="Separador de milhares 2 3 2 3 2 3 2 3 2" xfId="21275"/>
    <cellStyle name="Separador de milhares 2 3 2 3 2 3 2 3 2 2" xfId="52570"/>
    <cellStyle name="Separador de milhares 2 3 2 3 2 3 2 3 3" xfId="14687"/>
    <cellStyle name="Separador de milhares 2 3 2 3 2 3 2 3 3 2" xfId="45982"/>
    <cellStyle name="Separador de milhares 2 3 2 3 2 3 2 3 4" xfId="36100"/>
    <cellStyle name="Separador de milhares 2 3 2 3 2 3 2 4" xfId="8099"/>
    <cellStyle name="Separador de milhares 2 3 2 3 2 3 2 4 2" xfId="24569"/>
    <cellStyle name="Separador de milhares 2 3 2 3 2 3 2 4 2 2" xfId="55864"/>
    <cellStyle name="Separador de milhares 2 3 2 3 2 3 2 4 3" xfId="39394"/>
    <cellStyle name="Separador de milhares 2 3 2 3 2 3 2 5" xfId="17981"/>
    <cellStyle name="Separador de milhares 2 3 2 3 2 3 2 5 2" xfId="49276"/>
    <cellStyle name="Separador de milhares 2 3 2 3 2 3 2 6" xfId="11393"/>
    <cellStyle name="Separador de milhares 2 3 2 3 2 3 2 6 2" xfId="42688"/>
    <cellStyle name="Separador de milhares 2 3 2 3 2 3 2 7" xfId="27864"/>
    <cellStyle name="Separador de milhares 2 3 2 3 2 3 2 7 2" xfId="32806"/>
    <cellStyle name="Separador de milhares 2 3 2 3 2 3 2 8" xfId="29511"/>
    <cellStyle name="Separador de milhares 2 3 2 3 2 3 3" xfId="3157"/>
    <cellStyle name="Separador de milhares 2 3 2 3 2 3 3 2" xfId="6451"/>
    <cellStyle name="Separador de milhares 2 3 2 3 2 3 3 2 2" xfId="22921"/>
    <cellStyle name="Separador de milhares 2 3 2 3 2 3 3 2 2 2" xfId="54216"/>
    <cellStyle name="Separador de milhares 2 3 2 3 2 3 3 2 3" xfId="16333"/>
    <cellStyle name="Separador de milhares 2 3 2 3 2 3 3 2 3 2" xfId="47628"/>
    <cellStyle name="Separador de milhares 2 3 2 3 2 3 3 2 4" xfId="37746"/>
    <cellStyle name="Separador de milhares 2 3 2 3 2 3 3 3" xfId="9745"/>
    <cellStyle name="Separador de milhares 2 3 2 3 2 3 3 3 2" xfId="26215"/>
    <cellStyle name="Separador de milhares 2 3 2 3 2 3 3 3 2 2" xfId="57510"/>
    <cellStyle name="Separador de milhares 2 3 2 3 2 3 3 3 3" xfId="41040"/>
    <cellStyle name="Separador de milhares 2 3 2 3 2 3 3 4" xfId="19627"/>
    <cellStyle name="Separador de milhares 2 3 2 3 2 3 3 4 2" xfId="50922"/>
    <cellStyle name="Separador de milhares 2 3 2 3 2 3 3 5" xfId="13039"/>
    <cellStyle name="Separador de milhares 2 3 2 3 2 3 3 5 2" xfId="44334"/>
    <cellStyle name="Separador de milhares 2 3 2 3 2 3 3 6" xfId="34452"/>
    <cellStyle name="Separador de milhares 2 3 2 3 2 3 3 7" xfId="31157"/>
    <cellStyle name="Separador de milhares 2 3 2 3 2 3 4" xfId="4804"/>
    <cellStyle name="Separador de milhares 2 3 2 3 2 3 4 2" xfId="21274"/>
    <cellStyle name="Separador de milhares 2 3 2 3 2 3 4 2 2" xfId="52569"/>
    <cellStyle name="Separador de milhares 2 3 2 3 2 3 4 3" xfId="14686"/>
    <cellStyle name="Separador de milhares 2 3 2 3 2 3 4 3 2" xfId="45981"/>
    <cellStyle name="Separador de milhares 2 3 2 3 2 3 4 4" xfId="36099"/>
    <cellStyle name="Separador de milhares 2 3 2 3 2 3 5" xfId="8098"/>
    <cellStyle name="Separador de milhares 2 3 2 3 2 3 5 2" xfId="24568"/>
    <cellStyle name="Separador de milhares 2 3 2 3 2 3 5 2 2" xfId="55863"/>
    <cellStyle name="Separador de milhares 2 3 2 3 2 3 5 3" xfId="39393"/>
    <cellStyle name="Separador de milhares 2 3 2 3 2 3 6" xfId="17980"/>
    <cellStyle name="Separador de milhares 2 3 2 3 2 3 6 2" xfId="49275"/>
    <cellStyle name="Separador de milhares 2 3 2 3 2 3 7" xfId="11392"/>
    <cellStyle name="Separador de milhares 2 3 2 3 2 3 7 2" xfId="42687"/>
    <cellStyle name="Separador de milhares 2 3 2 3 2 3 8" xfId="27863"/>
    <cellStyle name="Separador de milhares 2 3 2 3 2 3 8 2" xfId="32805"/>
    <cellStyle name="Separador de milhares 2 3 2 3 2 3 9" xfId="29510"/>
    <cellStyle name="Separador de milhares 2 3 2 3 2 4" xfId="1476"/>
    <cellStyle name="Separador de milhares 2 3 2 3 2 4 2" xfId="3159"/>
    <cellStyle name="Separador de milhares 2 3 2 3 2 4 2 2" xfId="6453"/>
    <cellStyle name="Separador de milhares 2 3 2 3 2 4 2 2 2" xfId="22923"/>
    <cellStyle name="Separador de milhares 2 3 2 3 2 4 2 2 2 2" xfId="54218"/>
    <cellStyle name="Separador de milhares 2 3 2 3 2 4 2 2 3" xfId="16335"/>
    <cellStyle name="Separador de milhares 2 3 2 3 2 4 2 2 3 2" xfId="47630"/>
    <cellStyle name="Separador de milhares 2 3 2 3 2 4 2 2 4" xfId="37748"/>
    <cellStyle name="Separador de milhares 2 3 2 3 2 4 2 3" xfId="9747"/>
    <cellStyle name="Separador de milhares 2 3 2 3 2 4 2 3 2" xfId="26217"/>
    <cellStyle name="Separador de milhares 2 3 2 3 2 4 2 3 2 2" xfId="57512"/>
    <cellStyle name="Separador de milhares 2 3 2 3 2 4 2 3 3" xfId="41042"/>
    <cellStyle name="Separador de milhares 2 3 2 3 2 4 2 4" xfId="19629"/>
    <cellStyle name="Separador de milhares 2 3 2 3 2 4 2 4 2" xfId="50924"/>
    <cellStyle name="Separador de milhares 2 3 2 3 2 4 2 5" xfId="13041"/>
    <cellStyle name="Separador de milhares 2 3 2 3 2 4 2 5 2" xfId="44336"/>
    <cellStyle name="Separador de milhares 2 3 2 3 2 4 2 6" xfId="34454"/>
    <cellStyle name="Separador de milhares 2 3 2 3 2 4 2 7" xfId="31159"/>
    <cellStyle name="Separador de milhares 2 3 2 3 2 4 3" xfId="4806"/>
    <cellStyle name="Separador de milhares 2 3 2 3 2 4 3 2" xfId="21276"/>
    <cellStyle name="Separador de milhares 2 3 2 3 2 4 3 2 2" xfId="52571"/>
    <cellStyle name="Separador de milhares 2 3 2 3 2 4 3 3" xfId="14688"/>
    <cellStyle name="Separador de milhares 2 3 2 3 2 4 3 3 2" xfId="45983"/>
    <cellStyle name="Separador de milhares 2 3 2 3 2 4 3 4" xfId="36101"/>
    <cellStyle name="Separador de milhares 2 3 2 3 2 4 4" xfId="8100"/>
    <cellStyle name="Separador de milhares 2 3 2 3 2 4 4 2" xfId="24570"/>
    <cellStyle name="Separador de milhares 2 3 2 3 2 4 4 2 2" xfId="55865"/>
    <cellStyle name="Separador de milhares 2 3 2 3 2 4 4 3" xfId="39395"/>
    <cellStyle name="Separador de milhares 2 3 2 3 2 4 5" xfId="17982"/>
    <cellStyle name="Separador de milhares 2 3 2 3 2 4 5 2" xfId="49277"/>
    <cellStyle name="Separador de milhares 2 3 2 3 2 4 6" xfId="11394"/>
    <cellStyle name="Separador de milhares 2 3 2 3 2 4 6 2" xfId="42689"/>
    <cellStyle name="Separador de milhares 2 3 2 3 2 4 7" xfId="27865"/>
    <cellStyle name="Separador de milhares 2 3 2 3 2 4 7 2" xfId="32807"/>
    <cellStyle name="Separador de milhares 2 3 2 3 2 4 8" xfId="29512"/>
    <cellStyle name="Separador de milhares 2 3 2 3 2 5" xfId="1477"/>
    <cellStyle name="Separador de milhares 2 3 2 3 2 5 2" xfId="3160"/>
    <cellStyle name="Separador de milhares 2 3 2 3 2 5 2 2" xfId="6454"/>
    <cellStyle name="Separador de milhares 2 3 2 3 2 5 2 2 2" xfId="22924"/>
    <cellStyle name="Separador de milhares 2 3 2 3 2 5 2 2 2 2" xfId="54219"/>
    <cellStyle name="Separador de milhares 2 3 2 3 2 5 2 2 3" xfId="16336"/>
    <cellStyle name="Separador de milhares 2 3 2 3 2 5 2 2 3 2" xfId="47631"/>
    <cellStyle name="Separador de milhares 2 3 2 3 2 5 2 2 4" xfId="37749"/>
    <cellStyle name="Separador de milhares 2 3 2 3 2 5 2 3" xfId="9748"/>
    <cellStyle name="Separador de milhares 2 3 2 3 2 5 2 3 2" xfId="26218"/>
    <cellStyle name="Separador de milhares 2 3 2 3 2 5 2 3 2 2" xfId="57513"/>
    <cellStyle name="Separador de milhares 2 3 2 3 2 5 2 3 3" xfId="41043"/>
    <cellStyle name="Separador de milhares 2 3 2 3 2 5 2 4" xfId="19630"/>
    <cellStyle name="Separador de milhares 2 3 2 3 2 5 2 4 2" xfId="50925"/>
    <cellStyle name="Separador de milhares 2 3 2 3 2 5 2 5" xfId="13042"/>
    <cellStyle name="Separador de milhares 2 3 2 3 2 5 2 5 2" xfId="44337"/>
    <cellStyle name="Separador de milhares 2 3 2 3 2 5 2 6" xfId="34455"/>
    <cellStyle name="Separador de milhares 2 3 2 3 2 5 2 7" xfId="31160"/>
    <cellStyle name="Separador de milhares 2 3 2 3 2 5 3" xfId="4807"/>
    <cellStyle name="Separador de milhares 2 3 2 3 2 5 3 2" xfId="21277"/>
    <cellStyle name="Separador de milhares 2 3 2 3 2 5 3 2 2" xfId="52572"/>
    <cellStyle name="Separador de milhares 2 3 2 3 2 5 3 3" xfId="14689"/>
    <cellStyle name="Separador de milhares 2 3 2 3 2 5 3 3 2" xfId="45984"/>
    <cellStyle name="Separador de milhares 2 3 2 3 2 5 3 4" xfId="36102"/>
    <cellStyle name="Separador de milhares 2 3 2 3 2 5 4" xfId="8101"/>
    <cellStyle name="Separador de milhares 2 3 2 3 2 5 4 2" xfId="24571"/>
    <cellStyle name="Separador de milhares 2 3 2 3 2 5 4 2 2" xfId="55866"/>
    <cellStyle name="Separador de milhares 2 3 2 3 2 5 4 3" xfId="39396"/>
    <cellStyle name="Separador de milhares 2 3 2 3 2 5 5" xfId="17983"/>
    <cellStyle name="Separador de milhares 2 3 2 3 2 5 5 2" xfId="49278"/>
    <cellStyle name="Separador de milhares 2 3 2 3 2 5 6" xfId="11395"/>
    <cellStyle name="Separador de milhares 2 3 2 3 2 5 6 2" xfId="42690"/>
    <cellStyle name="Separador de milhares 2 3 2 3 2 5 7" xfId="27866"/>
    <cellStyle name="Separador de milhares 2 3 2 3 2 5 7 2" xfId="32808"/>
    <cellStyle name="Separador de milhares 2 3 2 3 2 5 8" xfId="29513"/>
    <cellStyle name="Separador de milhares 2 3 2 3 2 6" xfId="3154"/>
    <cellStyle name="Separador de milhares 2 3 2 3 2 6 2" xfId="6448"/>
    <cellStyle name="Separador de milhares 2 3 2 3 2 6 2 2" xfId="22918"/>
    <cellStyle name="Separador de milhares 2 3 2 3 2 6 2 2 2" xfId="54213"/>
    <cellStyle name="Separador de milhares 2 3 2 3 2 6 2 3" xfId="16330"/>
    <cellStyle name="Separador de milhares 2 3 2 3 2 6 2 3 2" xfId="47625"/>
    <cellStyle name="Separador de milhares 2 3 2 3 2 6 2 4" xfId="37743"/>
    <cellStyle name="Separador de milhares 2 3 2 3 2 6 3" xfId="9742"/>
    <cellStyle name="Separador de milhares 2 3 2 3 2 6 3 2" xfId="26212"/>
    <cellStyle name="Separador de milhares 2 3 2 3 2 6 3 2 2" xfId="57507"/>
    <cellStyle name="Separador de milhares 2 3 2 3 2 6 3 3" xfId="41037"/>
    <cellStyle name="Separador de milhares 2 3 2 3 2 6 4" xfId="19624"/>
    <cellStyle name="Separador de milhares 2 3 2 3 2 6 4 2" xfId="50919"/>
    <cellStyle name="Separador de milhares 2 3 2 3 2 6 5" xfId="13036"/>
    <cellStyle name="Separador de milhares 2 3 2 3 2 6 5 2" xfId="44331"/>
    <cellStyle name="Separador de milhares 2 3 2 3 2 6 6" xfId="34449"/>
    <cellStyle name="Separador de milhares 2 3 2 3 2 6 7" xfId="31154"/>
    <cellStyle name="Separador de milhares 2 3 2 3 2 7" xfId="4801"/>
    <cellStyle name="Separador de milhares 2 3 2 3 2 7 2" xfId="21271"/>
    <cellStyle name="Separador de milhares 2 3 2 3 2 7 2 2" xfId="52566"/>
    <cellStyle name="Separador de milhares 2 3 2 3 2 7 3" xfId="14683"/>
    <cellStyle name="Separador de milhares 2 3 2 3 2 7 3 2" xfId="45978"/>
    <cellStyle name="Separador de milhares 2 3 2 3 2 7 4" xfId="36096"/>
    <cellStyle name="Separador de milhares 2 3 2 3 2 8" xfId="8095"/>
    <cellStyle name="Separador de milhares 2 3 2 3 2 8 2" xfId="24565"/>
    <cellStyle name="Separador de milhares 2 3 2 3 2 8 2 2" xfId="55860"/>
    <cellStyle name="Separador de milhares 2 3 2 3 2 8 3" xfId="39390"/>
    <cellStyle name="Separador de milhares 2 3 2 3 2 9" xfId="17977"/>
    <cellStyle name="Separador de milhares 2 3 2 3 2 9 2" xfId="49272"/>
    <cellStyle name="Separador de milhares 2 3 2 3 3" xfId="1478"/>
    <cellStyle name="Separador de milhares 2 3 2 3 3 10" xfId="11396"/>
    <cellStyle name="Separador de milhares 2 3 2 3 3 10 2" xfId="42691"/>
    <cellStyle name="Separador de milhares 2 3 2 3 3 11" xfId="27867"/>
    <cellStyle name="Separador de milhares 2 3 2 3 3 11 2" xfId="32809"/>
    <cellStyle name="Separador de milhares 2 3 2 3 3 12" xfId="29514"/>
    <cellStyle name="Separador de milhares 2 3 2 3 3 2" xfId="1479"/>
    <cellStyle name="Separador de milhares 2 3 2 3 3 2 2" xfId="1480"/>
    <cellStyle name="Separador de milhares 2 3 2 3 3 2 2 2" xfId="3163"/>
    <cellStyle name="Separador de milhares 2 3 2 3 3 2 2 2 2" xfId="6457"/>
    <cellStyle name="Separador de milhares 2 3 2 3 3 2 2 2 2 2" xfId="22927"/>
    <cellStyle name="Separador de milhares 2 3 2 3 3 2 2 2 2 2 2" xfId="54222"/>
    <cellStyle name="Separador de milhares 2 3 2 3 3 2 2 2 2 3" xfId="16339"/>
    <cellStyle name="Separador de milhares 2 3 2 3 3 2 2 2 2 3 2" xfId="47634"/>
    <cellStyle name="Separador de milhares 2 3 2 3 3 2 2 2 2 4" xfId="37752"/>
    <cellStyle name="Separador de milhares 2 3 2 3 3 2 2 2 3" xfId="9751"/>
    <cellStyle name="Separador de milhares 2 3 2 3 3 2 2 2 3 2" xfId="26221"/>
    <cellStyle name="Separador de milhares 2 3 2 3 3 2 2 2 3 2 2" xfId="57516"/>
    <cellStyle name="Separador de milhares 2 3 2 3 3 2 2 2 3 3" xfId="41046"/>
    <cellStyle name="Separador de milhares 2 3 2 3 3 2 2 2 4" xfId="19633"/>
    <cellStyle name="Separador de milhares 2 3 2 3 3 2 2 2 4 2" xfId="50928"/>
    <cellStyle name="Separador de milhares 2 3 2 3 3 2 2 2 5" xfId="13045"/>
    <cellStyle name="Separador de milhares 2 3 2 3 3 2 2 2 5 2" xfId="44340"/>
    <cellStyle name="Separador de milhares 2 3 2 3 3 2 2 2 6" xfId="34458"/>
    <cellStyle name="Separador de milhares 2 3 2 3 3 2 2 2 7" xfId="31163"/>
    <cellStyle name="Separador de milhares 2 3 2 3 3 2 2 3" xfId="4810"/>
    <cellStyle name="Separador de milhares 2 3 2 3 3 2 2 3 2" xfId="21280"/>
    <cellStyle name="Separador de milhares 2 3 2 3 3 2 2 3 2 2" xfId="52575"/>
    <cellStyle name="Separador de milhares 2 3 2 3 3 2 2 3 3" xfId="14692"/>
    <cellStyle name="Separador de milhares 2 3 2 3 3 2 2 3 3 2" xfId="45987"/>
    <cellStyle name="Separador de milhares 2 3 2 3 3 2 2 3 4" xfId="36105"/>
    <cellStyle name="Separador de milhares 2 3 2 3 3 2 2 4" xfId="8104"/>
    <cellStyle name="Separador de milhares 2 3 2 3 3 2 2 4 2" xfId="24574"/>
    <cellStyle name="Separador de milhares 2 3 2 3 3 2 2 4 2 2" xfId="55869"/>
    <cellStyle name="Separador de milhares 2 3 2 3 3 2 2 4 3" xfId="39399"/>
    <cellStyle name="Separador de milhares 2 3 2 3 3 2 2 5" xfId="17986"/>
    <cellStyle name="Separador de milhares 2 3 2 3 3 2 2 5 2" xfId="49281"/>
    <cellStyle name="Separador de milhares 2 3 2 3 3 2 2 6" xfId="11398"/>
    <cellStyle name="Separador de milhares 2 3 2 3 3 2 2 6 2" xfId="42693"/>
    <cellStyle name="Separador de milhares 2 3 2 3 3 2 2 7" xfId="27869"/>
    <cellStyle name="Separador de milhares 2 3 2 3 3 2 2 7 2" xfId="32811"/>
    <cellStyle name="Separador de milhares 2 3 2 3 3 2 2 8" xfId="29516"/>
    <cellStyle name="Separador de milhares 2 3 2 3 3 2 3" xfId="3162"/>
    <cellStyle name="Separador de milhares 2 3 2 3 3 2 3 2" xfId="6456"/>
    <cellStyle name="Separador de milhares 2 3 2 3 3 2 3 2 2" xfId="22926"/>
    <cellStyle name="Separador de milhares 2 3 2 3 3 2 3 2 2 2" xfId="54221"/>
    <cellStyle name="Separador de milhares 2 3 2 3 3 2 3 2 3" xfId="16338"/>
    <cellStyle name="Separador de milhares 2 3 2 3 3 2 3 2 3 2" xfId="47633"/>
    <cellStyle name="Separador de milhares 2 3 2 3 3 2 3 2 4" xfId="37751"/>
    <cellStyle name="Separador de milhares 2 3 2 3 3 2 3 3" xfId="9750"/>
    <cellStyle name="Separador de milhares 2 3 2 3 3 2 3 3 2" xfId="26220"/>
    <cellStyle name="Separador de milhares 2 3 2 3 3 2 3 3 2 2" xfId="57515"/>
    <cellStyle name="Separador de milhares 2 3 2 3 3 2 3 3 3" xfId="41045"/>
    <cellStyle name="Separador de milhares 2 3 2 3 3 2 3 4" xfId="19632"/>
    <cellStyle name="Separador de milhares 2 3 2 3 3 2 3 4 2" xfId="50927"/>
    <cellStyle name="Separador de milhares 2 3 2 3 3 2 3 5" xfId="13044"/>
    <cellStyle name="Separador de milhares 2 3 2 3 3 2 3 5 2" xfId="44339"/>
    <cellStyle name="Separador de milhares 2 3 2 3 3 2 3 6" xfId="34457"/>
    <cellStyle name="Separador de milhares 2 3 2 3 3 2 3 7" xfId="31162"/>
    <cellStyle name="Separador de milhares 2 3 2 3 3 2 4" xfId="4809"/>
    <cellStyle name="Separador de milhares 2 3 2 3 3 2 4 2" xfId="21279"/>
    <cellStyle name="Separador de milhares 2 3 2 3 3 2 4 2 2" xfId="52574"/>
    <cellStyle name="Separador de milhares 2 3 2 3 3 2 4 3" xfId="14691"/>
    <cellStyle name="Separador de milhares 2 3 2 3 3 2 4 3 2" xfId="45986"/>
    <cellStyle name="Separador de milhares 2 3 2 3 3 2 4 4" xfId="36104"/>
    <cellStyle name="Separador de milhares 2 3 2 3 3 2 5" xfId="8103"/>
    <cellStyle name="Separador de milhares 2 3 2 3 3 2 5 2" xfId="24573"/>
    <cellStyle name="Separador de milhares 2 3 2 3 3 2 5 2 2" xfId="55868"/>
    <cellStyle name="Separador de milhares 2 3 2 3 3 2 5 3" xfId="39398"/>
    <cellStyle name="Separador de milhares 2 3 2 3 3 2 6" xfId="17985"/>
    <cellStyle name="Separador de milhares 2 3 2 3 3 2 6 2" xfId="49280"/>
    <cellStyle name="Separador de milhares 2 3 2 3 3 2 7" xfId="11397"/>
    <cellStyle name="Separador de milhares 2 3 2 3 3 2 7 2" xfId="42692"/>
    <cellStyle name="Separador de milhares 2 3 2 3 3 2 8" xfId="27868"/>
    <cellStyle name="Separador de milhares 2 3 2 3 3 2 8 2" xfId="32810"/>
    <cellStyle name="Separador de milhares 2 3 2 3 3 2 9" xfId="29515"/>
    <cellStyle name="Separador de milhares 2 3 2 3 3 3" xfId="1481"/>
    <cellStyle name="Separador de milhares 2 3 2 3 3 3 2" xfId="1482"/>
    <cellStyle name="Separador de milhares 2 3 2 3 3 3 2 2" xfId="3165"/>
    <cellStyle name="Separador de milhares 2 3 2 3 3 3 2 2 2" xfId="6459"/>
    <cellStyle name="Separador de milhares 2 3 2 3 3 3 2 2 2 2" xfId="22929"/>
    <cellStyle name="Separador de milhares 2 3 2 3 3 3 2 2 2 2 2" xfId="54224"/>
    <cellStyle name="Separador de milhares 2 3 2 3 3 3 2 2 2 3" xfId="16341"/>
    <cellStyle name="Separador de milhares 2 3 2 3 3 3 2 2 2 3 2" xfId="47636"/>
    <cellStyle name="Separador de milhares 2 3 2 3 3 3 2 2 2 4" xfId="37754"/>
    <cellStyle name="Separador de milhares 2 3 2 3 3 3 2 2 3" xfId="9753"/>
    <cellStyle name="Separador de milhares 2 3 2 3 3 3 2 2 3 2" xfId="26223"/>
    <cellStyle name="Separador de milhares 2 3 2 3 3 3 2 2 3 2 2" xfId="57518"/>
    <cellStyle name="Separador de milhares 2 3 2 3 3 3 2 2 3 3" xfId="41048"/>
    <cellStyle name="Separador de milhares 2 3 2 3 3 3 2 2 4" xfId="19635"/>
    <cellStyle name="Separador de milhares 2 3 2 3 3 3 2 2 4 2" xfId="50930"/>
    <cellStyle name="Separador de milhares 2 3 2 3 3 3 2 2 5" xfId="13047"/>
    <cellStyle name="Separador de milhares 2 3 2 3 3 3 2 2 5 2" xfId="44342"/>
    <cellStyle name="Separador de milhares 2 3 2 3 3 3 2 2 6" xfId="34460"/>
    <cellStyle name="Separador de milhares 2 3 2 3 3 3 2 2 7" xfId="31165"/>
    <cellStyle name="Separador de milhares 2 3 2 3 3 3 2 3" xfId="4812"/>
    <cellStyle name="Separador de milhares 2 3 2 3 3 3 2 3 2" xfId="21282"/>
    <cellStyle name="Separador de milhares 2 3 2 3 3 3 2 3 2 2" xfId="52577"/>
    <cellStyle name="Separador de milhares 2 3 2 3 3 3 2 3 3" xfId="14694"/>
    <cellStyle name="Separador de milhares 2 3 2 3 3 3 2 3 3 2" xfId="45989"/>
    <cellStyle name="Separador de milhares 2 3 2 3 3 3 2 3 4" xfId="36107"/>
    <cellStyle name="Separador de milhares 2 3 2 3 3 3 2 4" xfId="8106"/>
    <cellStyle name="Separador de milhares 2 3 2 3 3 3 2 4 2" xfId="24576"/>
    <cellStyle name="Separador de milhares 2 3 2 3 3 3 2 4 2 2" xfId="55871"/>
    <cellStyle name="Separador de milhares 2 3 2 3 3 3 2 4 3" xfId="39401"/>
    <cellStyle name="Separador de milhares 2 3 2 3 3 3 2 5" xfId="17988"/>
    <cellStyle name="Separador de milhares 2 3 2 3 3 3 2 5 2" xfId="49283"/>
    <cellStyle name="Separador de milhares 2 3 2 3 3 3 2 6" xfId="11400"/>
    <cellStyle name="Separador de milhares 2 3 2 3 3 3 2 6 2" xfId="42695"/>
    <cellStyle name="Separador de milhares 2 3 2 3 3 3 2 7" xfId="27871"/>
    <cellStyle name="Separador de milhares 2 3 2 3 3 3 2 7 2" xfId="32813"/>
    <cellStyle name="Separador de milhares 2 3 2 3 3 3 2 8" xfId="29518"/>
    <cellStyle name="Separador de milhares 2 3 2 3 3 3 3" xfId="3164"/>
    <cellStyle name="Separador de milhares 2 3 2 3 3 3 3 2" xfId="6458"/>
    <cellStyle name="Separador de milhares 2 3 2 3 3 3 3 2 2" xfId="22928"/>
    <cellStyle name="Separador de milhares 2 3 2 3 3 3 3 2 2 2" xfId="54223"/>
    <cellStyle name="Separador de milhares 2 3 2 3 3 3 3 2 3" xfId="16340"/>
    <cellStyle name="Separador de milhares 2 3 2 3 3 3 3 2 3 2" xfId="47635"/>
    <cellStyle name="Separador de milhares 2 3 2 3 3 3 3 2 4" xfId="37753"/>
    <cellStyle name="Separador de milhares 2 3 2 3 3 3 3 3" xfId="9752"/>
    <cellStyle name="Separador de milhares 2 3 2 3 3 3 3 3 2" xfId="26222"/>
    <cellStyle name="Separador de milhares 2 3 2 3 3 3 3 3 2 2" xfId="57517"/>
    <cellStyle name="Separador de milhares 2 3 2 3 3 3 3 3 3" xfId="41047"/>
    <cellStyle name="Separador de milhares 2 3 2 3 3 3 3 4" xfId="19634"/>
    <cellStyle name="Separador de milhares 2 3 2 3 3 3 3 4 2" xfId="50929"/>
    <cellStyle name="Separador de milhares 2 3 2 3 3 3 3 5" xfId="13046"/>
    <cellStyle name="Separador de milhares 2 3 2 3 3 3 3 5 2" xfId="44341"/>
    <cellStyle name="Separador de milhares 2 3 2 3 3 3 3 6" xfId="34459"/>
    <cellStyle name="Separador de milhares 2 3 2 3 3 3 3 7" xfId="31164"/>
    <cellStyle name="Separador de milhares 2 3 2 3 3 3 4" xfId="4811"/>
    <cellStyle name="Separador de milhares 2 3 2 3 3 3 4 2" xfId="21281"/>
    <cellStyle name="Separador de milhares 2 3 2 3 3 3 4 2 2" xfId="52576"/>
    <cellStyle name="Separador de milhares 2 3 2 3 3 3 4 3" xfId="14693"/>
    <cellStyle name="Separador de milhares 2 3 2 3 3 3 4 3 2" xfId="45988"/>
    <cellStyle name="Separador de milhares 2 3 2 3 3 3 4 4" xfId="36106"/>
    <cellStyle name="Separador de milhares 2 3 2 3 3 3 5" xfId="8105"/>
    <cellStyle name="Separador de milhares 2 3 2 3 3 3 5 2" xfId="24575"/>
    <cellStyle name="Separador de milhares 2 3 2 3 3 3 5 2 2" xfId="55870"/>
    <cellStyle name="Separador de milhares 2 3 2 3 3 3 5 3" xfId="39400"/>
    <cellStyle name="Separador de milhares 2 3 2 3 3 3 6" xfId="17987"/>
    <cellStyle name="Separador de milhares 2 3 2 3 3 3 6 2" xfId="49282"/>
    <cellStyle name="Separador de milhares 2 3 2 3 3 3 7" xfId="11399"/>
    <cellStyle name="Separador de milhares 2 3 2 3 3 3 7 2" xfId="42694"/>
    <cellStyle name="Separador de milhares 2 3 2 3 3 3 8" xfId="27870"/>
    <cellStyle name="Separador de milhares 2 3 2 3 3 3 8 2" xfId="32812"/>
    <cellStyle name="Separador de milhares 2 3 2 3 3 3 9" xfId="29517"/>
    <cellStyle name="Separador de milhares 2 3 2 3 3 4" xfId="1483"/>
    <cellStyle name="Separador de milhares 2 3 2 3 3 4 2" xfId="3166"/>
    <cellStyle name="Separador de milhares 2 3 2 3 3 4 2 2" xfId="6460"/>
    <cellStyle name="Separador de milhares 2 3 2 3 3 4 2 2 2" xfId="22930"/>
    <cellStyle name="Separador de milhares 2 3 2 3 3 4 2 2 2 2" xfId="54225"/>
    <cellStyle name="Separador de milhares 2 3 2 3 3 4 2 2 3" xfId="16342"/>
    <cellStyle name="Separador de milhares 2 3 2 3 3 4 2 2 3 2" xfId="47637"/>
    <cellStyle name="Separador de milhares 2 3 2 3 3 4 2 2 4" xfId="37755"/>
    <cellStyle name="Separador de milhares 2 3 2 3 3 4 2 3" xfId="9754"/>
    <cellStyle name="Separador de milhares 2 3 2 3 3 4 2 3 2" xfId="26224"/>
    <cellStyle name="Separador de milhares 2 3 2 3 3 4 2 3 2 2" xfId="57519"/>
    <cellStyle name="Separador de milhares 2 3 2 3 3 4 2 3 3" xfId="41049"/>
    <cellStyle name="Separador de milhares 2 3 2 3 3 4 2 4" xfId="19636"/>
    <cellStyle name="Separador de milhares 2 3 2 3 3 4 2 4 2" xfId="50931"/>
    <cellStyle name="Separador de milhares 2 3 2 3 3 4 2 5" xfId="13048"/>
    <cellStyle name="Separador de milhares 2 3 2 3 3 4 2 5 2" xfId="44343"/>
    <cellStyle name="Separador de milhares 2 3 2 3 3 4 2 6" xfId="34461"/>
    <cellStyle name="Separador de milhares 2 3 2 3 3 4 2 7" xfId="31166"/>
    <cellStyle name="Separador de milhares 2 3 2 3 3 4 3" xfId="4813"/>
    <cellStyle name="Separador de milhares 2 3 2 3 3 4 3 2" xfId="21283"/>
    <cellStyle name="Separador de milhares 2 3 2 3 3 4 3 2 2" xfId="52578"/>
    <cellStyle name="Separador de milhares 2 3 2 3 3 4 3 3" xfId="14695"/>
    <cellStyle name="Separador de milhares 2 3 2 3 3 4 3 3 2" xfId="45990"/>
    <cellStyle name="Separador de milhares 2 3 2 3 3 4 3 4" xfId="36108"/>
    <cellStyle name="Separador de milhares 2 3 2 3 3 4 4" xfId="8107"/>
    <cellStyle name="Separador de milhares 2 3 2 3 3 4 4 2" xfId="24577"/>
    <cellStyle name="Separador de milhares 2 3 2 3 3 4 4 2 2" xfId="55872"/>
    <cellStyle name="Separador de milhares 2 3 2 3 3 4 4 3" xfId="39402"/>
    <cellStyle name="Separador de milhares 2 3 2 3 3 4 5" xfId="17989"/>
    <cellStyle name="Separador de milhares 2 3 2 3 3 4 5 2" xfId="49284"/>
    <cellStyle name="Separador de milhares 2 3 2 3 3 4 6" xfId="11401"/>
    <cellStyle name="Separador de milhares 2 3 2 3 3 4 6 2" xfId="42696"/>
    <cellStyle name="Separador de milhares 2 3 2 3 3 4 7" xfId="27872"/>
    <cellStyle name="Separador de milhares 2 3 2 3 3 4 7 2" xfId="32814"/>
    <cellStyle name="Separador de milhares 2 3 2 3 3 4 8" xfId="29519"/>
    <cellStyle name="Separador de milhares 2 3 2 3 3 5" xfId="1484"/>
    <cellStyle name="Separador de milhares 2 3 2 3 3 5 2" xfId="3167"/>
    <cellStyle name="Separador de milhares 2 3 2 3 3 5 2 2" xfId="6461"/>
    <cellStyle name="Separador de milhares 2 3 2 3 3 5 2 2 2" xfId="22931"/>
    <cellStyle name="Separador de milhares 2 3 2 3 3 5 2 2 2 2" xfId="54226"/>
    <cellStyle name="Separador de milhares 2 3 2 3 3 5 2 2 3" xfId="16343"/>
    <cellStyle name="Separador de milhares 2 3 2 3 3 5 2 2 3 2" xfId="47638"/>
    <cellStyle name="Separador de milhares 2 3 2 3 3 5 2 2 4" xfId="37756"/>
    <cellStyle name="Separador de milhares 2 3 2 3 3 5 2 3" xfId="9755"/>
    <cellStyle name="Separador de milhares 2 3 2 3 3 5 2 3 2" xfId="26225"/>
    <cellStyle name="Separador de milhares 2 3 2 3 3 5 2 3 2 2" xfId="57520"/>
    <cellStyle name="Separador de milhares 2 3 2 3 3 5 2 3 3" xfId="41050"/>
    <cellStyle name="Separador de milhares 2 3 2 3 3 5 2 4" xfId="19637"/>
    <cellStyle name="Separador de milhares 2 3 2 3 3 5 2 4 2" xfId="50932"/>
    <cellStyle name="Separador de milhares 2 3 2 3 3 5 2 5" xfId="13049"/>
    <cellStyle name="Separador de milhares 2 3 2 3 3 5 2 5 2" xfId="44344"/>
    <cellStyle name="Separador de milhares 2 3 2 3 3 5 2 6" xfId="34462"/>
    <cellStyle name="Separador de milhares 2 3 2 3 3 5 2 7" xfId="31167"/>
    <cellStyle name="Separador de milhares 2 3 2 3 3 5 3" xfId="4814"/>
    <cellStyle name="Separador de milhares 2 3 2 3 3 5 3 2" xfId="21284"/>
    <cellStyle name="Separador de milhares 2 3 2 3 3 5 3 2 2" xfId="52579"/>
    <cellStyle name="Separador de milhares 2 3 2 3 3 5 3 3" xfId="14696"/>
    <cellStyle name="Separador de milhares 2 3 2 3 3 5 3 3 2" xfId="45991"/>
    <cellStyle name="Separador de milhares 2 3 2 3 3 5 3 4" xfId="36109"/>
    <cellStyle name="Separador de milhares 2 3 2 3 3 5 4" xfId="8108"/>
    <cellStyle name="Separador de milhares 2 3 2 3 3 5 4 2" xfId="24578"/>
    <cellStyle name="Separador de milhares 2 3 2 3 3 5 4 2 2" xfId="55873"/>
    <cellStyle name="Separador de milhares 2 3 2 3 3 5 4 3" xfId="39403"/>
    <cellStyle name="Separador de milhares 2 3 2 3 3 5 5" xfId="17990"/>
    <cellStyle name="Separador de milhares 2 3 2 3 3 5 5 2" xfId="49285"/>
    <cellStyle name="Separador de milhares 2 3 2 3 3 5 6" xfId="11402"/>
    <cellStyle name="Separador de milhares 2 3 2 3 3 5 6 2" xfId="42697"/>
    <cellStyle name="Separador de milhares 2 3 2 3 3 5 7" xfId="27873"/>
    <cellStyle name="Separador de milhares 2 3 2 3 3 5 7 2" xfId="32815"/>
    <cellStyle name="Separador de milhares 2 3 2 3 3 5 8" xfId="29520"/>
    <cellStyle name="Separador de milhares 2 3 2 3 3 6" xfId="3161"/>
    <cellStyle name="Separador de milhares 2 3 2 3 3 6 2" xfId="6455"/>
    <cellStyle name="Separador de milhares 2 3 2 3 3 6 2 2" xfId="22925"/>
    <cellStyle name="Separador de milhares 2 3 2 3 3 6 2 2 2" xfId="54220"/>
    <cellStyle name="Separador de milhares 2 3 2 3 3 6 2 3" xfId="16337"/>
    <cellStyle name="Separador de milhares 2 3 2 3 3 6 2 3 2" xfId="47632"/>
    <cellStyle name="Separador de milhares 2 3 2 3 3 6 2 4" xfId="37750"/>
    <cellStyle name="Separador de milhares 2 3 2 3 3 6 3" xfId="9749"/>
    <cellStyle name="Separador de milhares 2 3 2 3 3 6 3 2" xfId="26219"/>
    <cellStyle name="Separador de milhares 2 3 2 3 3 6 3 2 2" xfId="57514"/>
    <cellStyle name="Separador de milhares 2 3 2 3 3 6 3 3" xfId="41044"/>
    <cellStyle name="Separador de milhares 2 3 2 3 3 6 4" xfId="19631"/>
    <cellStyle name="Separador de milhares 2 3 2 3 3 6 4 2" xfId="50926"/>
    <cellStyle name="Separador de milhares 2 3 2 3 3 6 5" xfId="13043"/>
    <cellStyle name="Separador de milhares 2 3 2 3 3 6 5 2" xfId="44338"/>
    <cellStyle name="Separador de milhares 2 3 2 3 3 6 6" xfId="34456"/>
    <cellStyle name="Separador de milhares 2 3 2 3 3 6 7" xfId="31161"/>
    <cellStyle name="Separador de milhares 2 3 2 3 3 7" xfId="4808"/>
    <cellStyle name="Separador de milhares 2 3 2 3 3 7 2" xfId="21278"/>
    <cellStyle name="Separador de milhares 2 3 2 3 3 7 2 2" xfId="52573"/>
    <cellStyle name="Separador de milhares 2 3 2 3 3 7 3" xfId="14690"/>
    <cellStyle name="Separador de milhares 2 3 2 3 3 7 3 2" xfId="45985"/>
    <cellStyle name="Separador de milhares 2 3 2 3 3 7 4" xfId="36103"/>
    <cellStyle name="Separador de milhares 2 3 2 3 3 8" xfId="8102"/>
    <cellStyle name="Separador de milhares 2 3 2 3 3 8 2" xfId="24572"/>
    <cellStyle name="Separador de milhares 2 3 2 3 3 8 2 2" xfId="55867"/>
    <cellStyle name="Separador de milhares 2 3 2 3 3 8 3" xfId="39397"/>
    <cellStyle name="Separador de milhares 2 3 2 3 3 9" xfId="17984"/>
    <cellStyle name="Separador de milhares 2 3 2 3 3 9 2" xfId="49279"/>
    <cellStyle name="Separador de milhares 2 3 2 3 4" xfId="1485"/>
    <cellStyle name="Separador de milhares 2 3 2 3 4 2" xfId="1486"/>
    <cellStyle name="Separador de milhares 2 3 2 3 4 2 2" xfId="3169"/>
    <cellStyle name="Separador de milhares 2 3 2 3 4 2 2 2" xfId="6463"/>
    <cellStyle name="Separador de milhares 2 3 2 3 4 2 2 2 2" xfId="22933"/>
    <cellStyle name="Separador de milhares 2 3 2 3 4 2 2 2 2 2" xfId="54228"/>
    <cellStyle name="Separador de milhares 2 3 2 3 4 2 2 2 3" xfId="16345"/>
    <cellStyle name="Separador de milhares 2 3 2 3 4 2 2 2 3 2" xfId="47640"/>
    <cellStyle name="Separador de milhares 2 3 2 3 4 2 2 2 4" xfId="37758"/>
    <cellStyle name="Separador de milhares 2 3 2 3 4 2 2 3" xfId="9757"/>
    <cellStyle name="Separador de milhares 2 3 2 3 4 2 2 3 2" xfId="26227"/>
    <cellStyle name="Separador de milhares 2 3 2 3 4 2 2 3 2 2" xfId="57522"/>
    <cellStyle name="Separador de milhares 2 3 2 3 4 2 2 3 3" xfId="41052"/>
    <cellStyle name="Separador de milhares 2 3 2 3 4 2 2 4" xfId="19639"/>
    <cellStyle name="Separador de milhares 2 3 2 3 4 2 2 4 2" xfId="50934"/>
    <cellStyle name="Separador de milhares 2 3 2 3 4 2 2 5" xfId="13051"/>
    <cellStyle name="Separador de milhares 2 3 2 3 4 2 2 5 2" xfId="44346"/>
    <cellStyle name="Separador de milhares 2 3 2 3 4 2 2 6" xfId="34464"/>
    <cellStyle name="Separador de milhares 2 3 2 3 4 2 2 7" xfId="31169"/>
    <cellStyle name="Separador de milhares 2 3 2 3 4 2 3" xfId="4816"/>
    <cellStyle name="Separador de milhares 2 3 2 3 4 2 3 2" xfId="21286"/>
    <cellStyle name="Separador de milhares 2 3 2 3 4 2 3 2 2" xfId="52581"/>
    <cellStyle name="Separador de milhares 2 3 2 3 4 2 3 3" xfId="14698"/>
    <cellStyle name="Separador de milhares 2 3 2 3 4 2 3 3 2" xfId="45993"/>
    <cellStyle name="Separador de milhares 2 3 2 3 4 2 3 4" xfId="36111"/>
    <cellStyle name="Separador de milhares 2 3 2 3 4 2 4" xfId="8110"/>
    <cellStyle name="Separador de milhares 2 3 2 3 4 2 4 2" xfId="24580"/>
    <cellStyle name="Separador de milhares 2 3 2 3 4 2 4 2 2" xfId="55875"/>
    <cellStyle name="Separador de milhares 2 3 2 3 4 2 4 3" xfId="39405"/>
    <cellStyle name="Separador de milhares 2 3 2 3 4 2 5" xfId="17992"/>
    <cellStyle name="Separador de milhares 2 3 2 3 4 2 5 2" xfId="49287"/>
    <cellStyle name="Separador de milhares 2 3 2 3 4 2 6" xfId="11404"/>
    <cellStyle name="Separador de milhares 2 3 2 3 4 2 6 2" xfId="42699"/>
    <cellStyle name="Separador de milhares 2 3 2 3 4 2 7" xfId="27875"/>
    <cellStyle name="Separador de milhares 2 3 2 3 4 2 7 2" xfId="32817"/>
    <cellStyle name="Separador de milhares 2 3 2 3 4 2 8" xfId="29522"/>
    <cellStyle name="Separador de milhares 2 3 2 3 4 3" xfId="3168"/>
    <cellStyle name="Separador de milhares 2 3 2 3 4 3 2" xfId="6462"/>
    <cellStyle name="Separador de milhares 2 3 2 3 4 3 2 2" xfId="22932"/>
    <cellStyle name="Separador de milhares 2 3 2 3 4 3 2 2 2" xfId="54227"/>
    <cellStyle name="Separador de milhares 2 3 2 3 4 3 2 3" xfId="16344"/>
    <cellStyle name="Separador de milhares 2 3 2 3 4 3 2 3 2" xfId="47639"/>
    <cellStyle name="Separador de milhares 2 3 2 3 4 3 2 4" xfId="37757"/>
    <cellStyle name="Separador de milhares 2 3 2 3 4 3 3" xfId="9756"/>
    <cellStyle name="Separador de milhares 2 3 2 3 4 3 3 2" xfId="26226"/>
    <cellStyle name="Separador de milhares 2 3 2 3 4 3 3 2 2" xfId="57521"/>
    <cellStyle name="Separador de milhares 2 3 2 3 4 3 3 3" xfId="41051"/>
    <cellStyle name="Separador de milhares 2 3 2 3 4 3 4" xfId="19638"/>
    <cellStyle name="Separador de milhares 2 3 2 3 4 3 4 2" xfId="50933"/>
    <cellStyle name="Separador de milhares 2 3 2 3 4 3 5" xfId="13050"/>
    <cellStyle name="Separador de milhares 2 3 2 3 4 3 5 2" xfId="44345"/>
    <cellStyle name="Separador de milhares 2 3 2 3 4 3 6" xfId="34463"/>
    <cellStyle name="Separador de milhares 2 3 2 3 4 3 7" xfId="31168"/>
    <cellStyle name="Separador de milhares 2 3 2 3 4 4" xfId="4815"/>
    <cellStyle name="Separador de milhares 2 3 2 3 4 4 2" xfId="21285"/>
    <cellStyle name="Separador de milhares 2 3 2 3 4 4 2 2" xfId="52580"/>
    <cellStyle name="Separador de milhares 2 3 2 3 4 4 3" xfId="14697"/>
    <cellStyle name="Separador de milhares 2 3 2 3 4 4 3 2" xfId="45992"/>
    <cellStyle name="Separador de milhares 2 3 2 3 4 4 4" xfId="36110"/>
    <cellStyle name="Separador de milhares 2 3 2 3 4 5" xfId="8109"/>
    <cellStyle name="Separador de milhares 2 3 2 3 4 5 2" xfId="24579"/>
    <cellStyle name="Separador de milhares 2 3 2 3 4 5 2 2" xfId="55874"/>
    <cellStyle name="Separador de milhares 2 3 2 3 4 5 3" xfId="39404"/>
    <cellStyle name="Separador de milhares 2 3 2 3 4 6" xfId="17991"/>
    <cellStyle name="Separador de milhares 2 3 2 3 4 6 2" xfId="49286"/>
    <cellStyle name="Separador de milhares 2 3 2 3 4 7" xfId="11403"/>
    <cellStyle name="Separador de milhares 2 3 2 3 4 7 2" xfId="42698"/>
    <cellStyle name="Separador de milhares 2 3 2 3 4 8" xfId="27874"/>
    <cellStyle name="Separador de milhares 2 3 2 3 4 8 2" xfId="32816"/>
    <cellStyle name="Separador de milhares 2 3 2 3 4 9" xfId="29521"/>
    <cellStyle name="Separador de milhares 2 3 2 3 5" xfId="1487"/>
    <cellStyle name="Separador de milhares 2 3 2 3 5 2" xfId="1488"/>
    <cellStyle name="Separador de milhares 2 3 2 3 5 2 2" xfId="3171"/>
    <cellStyle name="Separador de milhares 2 3 2 3 5 2 2 2" xfId="6465"/>
    <cellStyle name="Separador de milhares 2 3 2 3 5 2 2 2 2" xfId="22935"/>
    <cellStyle name="Separador de milhares 2 3 2 3 5 2 2 2 2 2" xfId="54230"/>
    <cellStyle name="Separador de milhares 2 3 2 3 5 2 2 2 3" xfId="16347"/>
    <cellStyle name="Separador de milhares 2 3 2 3 5 2 2 2 3 2" xfId="47642"/>
    <cellStyle name="Separador de milhares 2 3 2 3 5 2 2 2 4" xfId="37760"/>
    <cellStyle name="Separador de milhares 2 3 2 3 5 2 2 3" xfId="9759"/>
    <cellStyle name="Separador de milhares 2 3 2 3 5 2 2 3 2" xfId="26229"/>
    <cellStyle name="Separador de milhares 2 3 2 3 5 2 2 3 2 2" xfId="57524"/>
    <cellStyle name="Separador de milhares 2 3 2 3 5 2 2 3 3" xfId="41054"/>
    <cellStyle name="Separador de milhares 2 3 2 3 5 2 2 4" xfId="19641"/>
    <cellStyle name="Separador de milhares 2 3 2 3 5 2 2 4 2" xfId="50936"/>
    <cellStyle name="Separador de milhares 2 3 2 3 5 2 2 5" xfId="13053"/>
    <cellStyle name="Separador de milhares 2 3 2 3 5 2 2 5 2" xfId="44348"/>
    <cellStyle name="Separador de milhares 2 3 2 3 5 2 2 6" xfId="34466"/>
    <cellStyle name="Separador de milhares 2 3 2 3 5 2 2 7" xfId="31171"/>
    <cellStyle name="Separador de milhares 2 3 2 3 5 2 3" xfId="4818"/>
    <cellStyle name="Separador de milhares 2 3 2 3 5 2 3 2" xfId="21288"/>
    <cellStyle name="Separador de milhares 2 3 2 3 5 2 3 2 2" xfId="52583"/>
    <cellStyle name="Separador de milhares 2 3 2 3 5 2 3 3" xfId="14700"/>
    <cellStyle name="Separador de milhares 2 3 2 3 5 2 3 3 2" xfId="45995"/>
    <cellStyle name="Separador de milhares 2 3 2 3 5 2 3 4" xfId="36113"/>
    <cellStyle name="Separador de milhares 2 3 2 3 5 2 4" xfId="8112"/>
    <cellStyle name="Separador de milhares 2 3 2 3 5 2 4 2" xfId="24582"/>
    <cellStyle name="Separador de milhares 2 3 2 3 5 2 4 2 2" xfId="55877"/>
    <cellStyle name="Separador de milhares 2 3 2 3 5 2 4 3" xfId="39407"/>
    <cellStyle name="Separador de milhares 2 3 2 3 5 2 5" xfId="17994"/>
    <cellStyle name="Separador de milhares 2 3 2 3 5 2 5 2" xfId="49289"/>
    <cellStyle name="Separador de milhares 2 3 2 3 5 2 6" xfId="11406"/>
    <cellStyle name="Separador de milhares 2 3 2 3 5 2 6 2" xfId="42701"/>
    <cellStyle name="Separador de milhares 2 3 2 3 5 2 7" xfId="27877"/>
    <cellStyle name="Separador de milhares 2 3 2 3 5 2 7 2" xfId="32819"/>
    <cellStyle name="Separador de milhares 2 3 2 3 5 2 8" xfId="29524"/>
    <cellStyle name="Separador de milhares 2 3 2 3 5 3" xfId="3170"/>
    <cellStyle name="Separador de milhares 2 3 2 3 5 3 2" xfId="6464"/>
    <cellStyle name="Separador de milhares 2 3 2 3 5 3 2 2" xfId="22934"/>
    <cellStyle name="Separador de milhares 2 3 2 3 5 3 2 2 2" xfId="54229"/>
    <cellStyle name="Separador de milhares 2 3 2 3 5 3 2 3" xfId="16346"/>
    <cellStyle name="Separador de milhares 2 3 2 3 5 3 2 3 2" xfId="47641"/>
    <cellStyle name="Separador de milhares 2 3 2 3 5 3 2 4" xfId="37759"/>
    <cellStyle name="Separador de milhares 2 3 2 3 5 3 3" xfId="9758"/>
    <cellStyle name="Separador de milhares 2 3 2 3 5 3 3 2" xfId="26228"/>
    <cellStyle name="Separador de milhares 2 3 2 3 5 3 3 2 2" xfId="57523"/>
    <cellStyle name="Separador de milhares 2 3 2 3 5 3 3 3" xfId="41053"/>
    <cellStyle name="Separador de milhares 2 3 2 3 5 3 4" xfId="19640"/>
    <cellStyle name="Separador de milhares 2 3 2 3 5 3 4 2" xfId="50935"/>
    <cellStyle name="Separador de milhares 2 3 2 3 5 3 5" xfId="13052"/>
    <cellStyle name="Separador de milhares 2 3 2 3 5 3 5 2" xfId="44347"/>
    <cellStyle name="Separador de milhares 2 3 2 3 5 3 6" xfId="34465"/>
    <cellStyle name="Separador de milhares 2 3 2 3 5 3 7" xfId="31170"/>
    <cellStyle name="Separador de milhares 2 3 2 3 5 4" xfId="4817"/>
    <cellStyle name="Separador de milhares 2 3 2 3 5 4 2" xfId="21287"/>
    <cellStyle name="Separador de milhares 2 3 2 3 5 4 2 2" xfId="52582"/>
    <cellStyle name="Separador de milhares 2 3 2 3 5 4 3" xfId="14699"/>
    <cellStyle name="Separador de milhares 2 3 2 3 5 4 3 2" xfId="45994"/>
    <cellStyle name="Separador de milhares 2 3 2 3 5 4 4" xfId="36112"/>
    <cellStyle name="Separador de milhares 2 3 2 3 5 5" xfId="8111"/>
    <cellStyle name="Separador de milhares 2 3 2 3 5 5 2" xfId="24581"/>
    <cellStyle name="Separador de milhares 2 3 2 3 5 5 2 2" xfId="55876"/>
    <cellStyle name="Separador de milhares 2 3 2 3 5 5 3" xfId="39406"/>
    <cellStyle name="Separador de milhares 2 3 2 3 5 6" xfId="17993"/>
    <cellStyle name="Separador de milhares 2 3 2 3 5 6 2" xfId="49288"/>
    <cellStyle name="Separador de milhares 2 3 2 3 5 7" xfId="11405"/>
    <cellStyle name="Separador de milhares 2 3 2 3 5 7 2" xfId="42700"/>
    <cellStyle name="Separador de milhares 2 3 2 3 5 8" xfId="27876"/>
    <cellStyle name="Separador de milhares 2 3 2 3 5 8 2" xfId="32818"/>
    <cellStyle name="Separador de milhares 2 3 2 3 5 9" xfId="29523"/>
    <cellStyle name="Separador de milhares 2 3 2 3 6" xfId="1489"/>
    <cellStyle name="Separador de milhares 2 3 2 3 6 2" xfId="3172"/>
    <cellStyle name="Separador de milhares 2 3 2 3 6 2 2" xfId="6466"/>
    <cellStyle name="Separador de milhares 2 3 2 3 6 2 2 2" xfId="22936"/>
    <cellStyle name="Separador de milhares 2 3 2 3 6 2 2 2 2" xfId="54231"/>
    <cellStyle name="Separador de milhares 2 3 2 3 6 2 2 3" xfId="16348"/>
    <cellStyle name="Separador de milhares 2 3 2 3 6 2 2 3 2" xfId="47643"/>
    <cellStyle name="Separador de milhares 2 3 2 3 6 2 2 4" xfId="37761"/>
    <cellStyle name="Separador de milhares 2 3 2 3 6 2 3" xfId="9760"/>
    <cellStyle name="Separador de milhares 2 3 2 3 6 2 3 2" xfId="26230"/>
    <cellStyle name="Separador de milhares 2 3 2 3 6 2 3 2 2" xfId="57525"/>
    <cellStyle name="Separador de milhares 2 3 2 3 6 2 3 3" xfId="41055"/>
    <cellStyle name="Separador de milhares 2 3 2 3 6 2 4" xfId="19642"/>
    <cellStyle name="Separador de milhares 2 3 2 3 6 2 4 2" xfId="50937"/>
    <cellStyle name="Separador de milhares 2 3 2 3 6 2 5" xfId="13054"/>
    <cellStyle name="Separador de milhares 2 3 2 3 6 2 5 2" xfId="44349"/>
    <cellStyle name="Separador de milhares 2 3 2 3 6 2 6" xfId="34467"/>
    <cellStyle name="Separador de milhares 2 3 2 3 6 2 7" xfId="31172"/>
    <cellStyle name="Separador de milhares 2 3 2 3 6 3" xfId="4819"/>
    <cellStyle name="Separador de milhares 2 3 2 3 6 3 2" xfId="21289"/>
    <cellStyle name="Separador de milhares 2 3 2 3 6 3 2 2" xfId="52584"/>
    <cellStyle name="Separador de milhares 2 3 2 3 6 3 3" xfId="14701"/>
    <cellStyle name="Separador de milhares 2 3 2 3 6 3 3 2" xfId="45996"/>
    <cellStyle name="Separador de milhares 2 3 2 3 6 3 4" xfId="36114"/>
    <cellStyle name="Separador de milhares 2 3 2 3 6 4" xfId="8113"/>
    <cellStyle name="Separador de milhares 2 3 2 3 6 4 2" xfId="24583"/>
    <cellStyle name="Separador de milhares 2 3 2 3 6 4 2 2" xfId="55878"/>
    <cellStyle name="Separador de milhares 2 3 2 3 6 4 3" xfId="39408"/>
    <cellStyle name="Separador de milhares 2 3 2 3 6 5" xfId="17995"/>
    <cellStyle name="Separador de milhares 2 3 2 3 6 5 2" xfId="49290"/>
    <cellStyle name="Separador de milhares 2 3 2 3 6 6" xfId="11407"/>
    <cellStyle name="Separador de milhares 2 3 2 3 6 6 2" xfId="42702"/>
    <cellStyle name="Separador de milhares 2 3 2 3 6 7" xfId="27878"/>
    <cellStyle name="Separador de milhares 2 3 2 3 6 7 2" xfId="32820"/>
    <cellStyle name="Separador de milhares 2 3 2 3 6 8" xfId="29525"/>
    <cellStyle name="Separador de milhares 2 3 2 3 7" xfId="1490"/>
    <cellStyle name="Separador de milhares 2 3 2 3 7 2" xfId="3173"/>
    <cellStyle name="Separador de milhares 2 3 2 3 7 2 2" xfId="6467"/>
    <cellStyle name="Separador de milhares 2 3 2 3 7 2 2 2" xfId="22937"/>
    <cellStyle name="Separador de milhares 2 3 2 3 7 2 2 2 2" xfId="54232"/>
    <cellStyle name="Separador de milhares 2 3 2 3 7 2 2 3" xfId="16349"/>
    <cellStyle name="Separador de milhares 2 3 2 3 7 2 2 3 2" xfId="47644"/>
    <cellStyle name="Separador de milhares 2 3 2 3 7 2 2 4" xfId="37762"/>
    <cellStyle name="Separador de milhares 2 3 2 3 7 2 3" xfId="9761"/>
    <cellStyle name="Separador de milhares 2 3 2 3 7 2 3 2" xfId="26231"/>
    <cellStyle name="Separador de milhares 2 3 2 3 7 2 3 2 2" xfId="57526"/>
    <cellStyle name="Separador de milhares 2 3 2 3 7 2 3 3" xfId="41056"/>
    <cellStyle name="Separador de milhares 2 3 2 3 7 2 4" xfId="19643"/>
    <cellStyle name="Separador de milhares 2 3 2 3 7 2 4 2" xfId="50938"/>
    <cellStyle name="Separador de milhares 2 3 2 3 7 2 5" xfId="13055"/>
    <cellStyle name="Separador de milhares 2 3 2 3 7 2 5 2" xfId="44350"/>
    <cellStyle name="Separador de milhares 2 3 2 3 7 2 6" xfId="34468"/>
    <cellStyle name="Separador de milhares 2 3 2 3 7 2 7" xfId="31173"/>
    <cellStyle name="Separador de milhares 2 3 2 3 7 3" xfId="4820"/>
    <cellStyle name="Separador de milhares 2 3 2 3 7 3 2" xfId="21290"/>
    <cellStyle name="Separador de milhares 2 3 2 3 7 3 2 2" xfId="52585"/>
    <cellStyle name="Separador de milhares 2 3 2 3 7 3 3" xfId="14702"/>
    <cellStyle name="Separador de milhares 2 3 2 3 7 3 3 2" xfId="45997"/>
    <cellStyle name="Separador de milhares 2 3 2 3 7 3 4" xfId="36115"/>
    <cellStyle name="Separador de milhares 2 3 2 3 7 4" xfId="8114"/>
    <cellStyle name="Separador de milhares 2 3 2 3 7 4 2" xfId="24584"/>
    <cellStyle name="Separador de milhares 2 3 2 3 7 4 2 2" xfId="55879"/>
    <cellStyle name="Separador de milhares 2 3 2 3 7 4 3" xfId="39409"/>
    <cellStyle name="Separador de milhares 2 3 2 3 7 5" xfId="17996"/>
    <cellStyle name="Separador de milhares 2 3 2 3 7 5 2" xfId="49291"/>
    <cellStyle name="Separador de milhares 2 3 2 3 7 6" xfId="11408"/>
    <cellStyle name="Separador de milhares 2 3 2 3 7 6 2" xfId="42703"/>
    <cellStyle name="Separador de milhares 2 3 2 3 7 7" xfId="27879"/>
    <cellStyle name="Separador de milhares 2 3 2 3 7 7 2" xfId="32821"/>
    <cellStyle name="Separador de milhares 2 3 2 3 7 8" xfId="29526"/>
    <cellStyle name="Separador de milhares 2 3 2 3 8" xfId="3153"/>
    <cellStyle name="Separador de milhares 2 3 2 3 8 2" xfId="6447"/>
    <cellStyle name="Separador de milhares 2 3 2 3 8 2 2" xfId="22917"/>
    <cellStyle name="Separador de milhares 2 3 2 3 8 2 2 2" xfId="54212"/>
    <cellStyle name="Separador de milhares 2 3 2 3 8 2 3" xfId="16329"/>
    <cellStyle name="Separador de milhares 2 3 2 3 8 2 3 2" xfId="47624"/>
    <cellStyle name="Separador de milhares 2 3 2 3 8 2 4" xfId="37742"/>
    <cellStyle name="Separador de milhares 2 3 2 3 8 3" xfId="9741"/>
    <cellStyle name="Separador de milhares 2 3 2 3 8 3 2" xfId="26211"/>
    <cellStyle name="Separador de milhares 2 3 2 3 8 3 2 2" xfId="57506"/>
    <cellStyle name="Separador de milhares 2 3 2 3 8 3 3" xfId="41036"/>
    <cellStyle name="Separador de milhares 2 3 2 3 8 4" xfId="19623"/>
    <cellStyle name="Separador de milhares 2 3 2 3 8 4 2" xfId="50918"/>
    <cellStyle name="Separador de milhares 2 3 2 3 8 5" xfId="13035"/>
    <cellStyle name="Separador de milhares 2 3 2 3 8 5 2" xfId="44330"/>
    <cellStyle name="Separador de milhares 2 3 2 3 8 6" xfId="34448"/>
    <cellStyle name="Separador de milhares 2 3 2 3 8 7" xfId="31153"/>
    <cellStyle name="Separador de milhares 2 3 2 3 9" xfId="4800"/>
    <cellStyle name="Separador de milhares 2 3 2 3 9 2" xfId="21270"/>
    <cellStyle name="Separador de milhares 2 3 2 3 9 2 2" xfId="52565"/>
    <cellStyle name="Separador de milhares 2 3 2 3 9 3" xfId="14682"/>
    <cellStyle name="Separador de milhares 2 3 2 3 9 3 2" xfId="45977"/>
    <cellStyle name="Separador de milhares 2 3 2 3 9 4" xfId="36095"/>
    <cellStyle name="Separador de milhares 2 3 2 4" xfId="1491"/>
    <cellStyle name="Separador de milhares 2 3 2 4 10" xfId="11409"/>
    <cellStyle name="Separador de milhares 2 3 2 4 10 2" xfId="42704"/>
    <cellStyle name="Separador de milhares 2 3 2 4 11" xfId="27880"/>
    <cellStyle name="Separador de milhares 2 3 2 4 11 2" xfId="32822"/>
    <cellStyle name="Separador de milhares 2 3 2 4 12" xfId="29527"/>
    <cellStyle name="Separador de milhares 2 3 2 4 2" xfId="1492"/>
    <cellStyle name="Separador de milhares 2 3 2 4 2 2" xfId="1493"/>
    <cellStyle name="Separador de milhares 2 3 2 4 2 2 2" xfId="3176"/>
    <cellStyle name="Separador de milhares 2 3 2 4 2 2 2 2" xfId="6470"/>
    <cellStyle name="Separador de milhares 2 3 2 4 2 2 2 2 2" xfId="22940"/>
    <cellStyle name="Separador de milhares 2 3 2 4 2 2 2 2 2 2" xfId="54235"/>
    <cellStyle name="Separador de milhares 2 3 2 4 2 2 2 2 3" xfId="16352"/>
    <cellStyle name="Separador de milhares 2 3 2 4 2 2 2 2 3 2" xfId="47647"/>
    <cellStyle name="Separador de milhares 2 3 2 4 2 2 2 2 4" xfId="37765"/>
    <cellStyle name="Separador de milhares 2 3 2 4 2 2 2 3" xfId="9764"/>
    <cellStyle name="Separador de milhares 2 3 2 4 2 2 2 3 2" xfId="26234"/>
    <cellStyle name="Separador de milhares 2 3 2 4 2 2 2 3 2 2" xfId="57529"/>
    <cellStyle name="Separador de milhares 2 3 2 4 2 2 2 3 3" xfId="41059"/>
    <cellStyle name="Separador de milhares 2 3 2 4 2 2 2 4" xfId="19646"/>
    <cellStyle name="Separador de milhares 2 3 2 4 2 2 2 4 2" xfId="50941"/>
    <cellStyle name="Separador de milhares 2 3 2 4 2 2 2 5" xfId="13058"/>
    <cellStyle name="Separador de milhares 2 3 2 4 2 2 2 5 2" xfId="44353"/>
    <cellStyle name="Separador de milhares 2 3 2 4 2 2 2 6" xfId="34471"/>
    <cellStyle name="Separador de milhares 2 3 2 4 2 2 2 7" xfId="31176"/>
    <cellStyle name="Separador de milhares 2 3 2 4 2 2 3" xfId="4823"/>
    <cellStyle name="Separador de milhares 2 3 2 4 2 2 3 2" xfId="21293"/>
    <cellStyle name="Separador de milhares 2 3 2 4 2 2 3 2 2" xfId="52588"/>
    <cellStyle name="Separador de milhares 2 3 2 4 2 2 3 3" xfId="14705"/>
    <cellStyle name="Separador de milhares 2 3 2 4 2 2 3 3 2" xfId="46000"/>
    <cellStyle name="Separador de milhares 2 3 2 4 2 2 3 4" xfId="36118"/>
    <cellStyle name="Separador de milhares 2 3 2 4 2 2 4" xfId="8117"/>
    <cellStyle name="Separador de milhares 2 3 2 4 2 2 4 2" xfId="24587"/>
    <cellStyle name="Separador de milhares 2 3 2 4 2 2 4 2 2" xfId="55882"/>
    <cellStyle name="Separador de milhares 2 3 2 4 2 2 4 3" xfId="39412"/>
    <cellStyle name="Separador de milhares 2 3 2 4 2 2 5" xfId="17999"/>
    <cellStyle name="Separador de milhares 2 3 2 4 2 2 5 2" xfId="49294"/>
    <cellStyle name="Separador de milhares 2 3 2 4 2 2 6" xfId="11411"/>
    <cellStyle name="Separador de milhares 2 3 2 4 2 2 6 2" xfId="42706"/>
    <cellStyle name="Separador de milhares 2 3 2 4 2 2 7" xfId="27882"/>
    <cellStyle name="Separador de milhares 2 3 2 4 2 2 7 2" xfId="32824"/>
    <cellStyle name="Separador de milhares 2 3 2 4 2 2 8" xfId="29529"/>
    <cellStyle name="Separador de milhares 2 3 2 4 2 3" xfId="3175"/>
    <cellStyle name="Separador de milhares 2 3 2 4 2 3 2" xfId="6469"/>
    <cellStyle name="Separador de milhares 2 3 2 4 2 3 2 2" xfId="22939"/>
    <cellStyle name="Separador de milhares 2 3 2 4 2 3 2 2 2" xfId="54234"/>
    <cellStyle name="Separador de milhares 2 3 2 4 2 3 2 3" xfId="16351"/>
    <cellStyle name="Separador de milhares 2 3 2 4 2 3 2 3 2" xfId="47646"/>
    <cellStyle name="Separador de milhares 2 3 2 4 2 3 2 4" xfId="37764"/>
    <cellStyle name="Separador de milhares 2 3 2 4 2 3 3" xfId="9763"/>
    <cellStyle name="Separador de milhares 2 3 2 4 2 3 3 2" xfId="26233"/>
    <cellStyle name="Separador de milhares 2 3 2 4 2 3 3 2 2" xfId="57528"/>
    <cellStyle name="Separador de milhares 2 3 2 4 2 3 3 3" xfId="41058"/>
    <cellStyle name="Separador de milhares 2 3 2 4 2 3 4" xfId="19645"/>
    <cellStyle name="Separador de milhares 2 3 2 4 2 3 4 2" xfId="50940"/>
    <cellStyle name="Separador de milhares 2 3 2 4 2 3 5" xfId="13057"/>
    <cellStyle name="Separador de milhares 2 3 2 4 2 3 5 2" xfId="44352"/>
    <cellStyle name="Separador de milhares 2 3 2 4 2 3 6" xfId="34470"/>
    <cellStyle name="Separador de milhares 2 3 2 4 2 3 7" xfId="31175"/>
    <cellStyle name="Separador de milhares 2 3 2 4 2 4" xfId="4822"/>
    <cellStyle name="Separador de milhares 2 3 2 4 2 4 2" xfId="21292"/>
    <cellStyle name="Separador de milhares 2 3 2 4 2 4 2 2" xfId="52587"/>
    <cellStyle name="Separador de milhares 2 3 2 4 2 4 3" xfId="14704"/>
    <cellStyle name="Separador de milhares 2 3 2 4 2 4 3 2" xfId="45999"/>
    <cellStyle name="Separador de milhares 2 3 2 4 2 4 4" xfId="36117"/>
    <cellStyle name="Separador de milhares 2 3 2 4 2 5" xfId="8116"/>
    <cellStyle name="Separador de milhares 2 3 2 4 2 5 2" xfId="24586"/>
    <cellStyle name="Separador de milhares 2 3 2 4 2 5 2 2" xfId="55881"/>
    <cellStyle name="Separador de milhares 2 3 2 4 2 5 3" xfId="39411"/>
    <cellStyle name="Separador de milhares 2 3 2 4 2 6" xfId="17998"/>
    <cellStyle name="Separador de milhares 2 3 2 4 2 6 2" xfId="49293"/>
    <cellStyle name="Separador de milhares 2 3 2 4 2 7" xfId="11410"/>
    <cellStyle name="Separador de milhares 2 3 2 4 2 7 2" xfId="42705"/>
    <cellStyle name="Separador de milhares 2 3 2 4 2 8" xfId="27881"/>
    <cellStyle name="Separador de milhares 2 3 2 4 2 8 2" xfId="32823"/>
    <cellStyle name="Separador de milhares 2 3 2 4 2 9" xfId="29528"/>
    <cellStyle name="Separador de milhares 2 3 2 4 3" xfId="1494"/>
    <cellStyle name="Separador de milhares 2 3 2 4 3 2" xfId="1495"/>
    <cellStyle name="Separador de milhares 2 3 2 4 3 2 2" xfId="3178"/>
    <cellStyle name="Separador de milhares 2 3 2 4 3 2 2 2" xfId="6472"/>
    <cellStyle name="Separador de milhares 2 3 2 4 3 2 2 2 2" xfId="22942"/>
    <cellStyle name="Separador de milhares 2 3 2 4 3 2 2 2 2 2" xfId="54237"/>
    <cellStyle name="Separador de milhares 2 3 2 4 3 2 2 2 3" xfId="16354"/>
    <cellStyle name="Separador de milhares 2 3 2 4 3 2 2 2 3 2" xfId="47649"/>
    <cellStyle name="Separador de milhares 2 3 2 4 3 2 2 2 4" xfId="37767"/>
    <cellStyle name="Separador de milhares 2 3 2 4 3 2 2 3" xfId="9766"/>
    <cellStyle name="Separador de milhares 2 3 2 4 3 2 2 3 2" xfId="26236"/>
    <cellStyle name="Separador de milhares 2 3 2 4 3 2 2 3 2 2" xfId="57531"/>
    <cellStyle name="Separador de milhares 2 3 2 4 3 2 2 3 3" xfId="41061"/>
    <cellStyle name="Separador de milhares 2 3 2 4 3 2 2 4" xfId="19648"/>
    <cellStyle name="Separador de milhares 2 3 2 4 3 2 2 4 2" xfId="50943"/>
    <cellStyle name="Separador de milhares 2 3 2 4 3 2 2 5" xfId="13060"/>
    <cellStyle name="Separador de milhares 2 3 2 4 3 2 2 5 2" xfId="44355"/>
    <cellStyle name="Separador de milhares 2 3 2 4 3 2 2 6" xfId="34473"/>
    <cellStyle name="Separador de milhares 2 3 2 4 3 2 2 7" xfId="31178"/>
    <cellStyle name="Separador de milhares 2 3 2 4 3 2 3" xfId="4825"/>
    <cellStyle name="Separador de milhares 2 3 2 4 3 2 3 2" xfId="21295"/>
    <cellStyle name="Separador de milhares 2 3 2 4 3 2 3 2 2" xfId="52590"/>
    <cellStyle name="Separador de milhares 2 3 2 4 3 2 3 3" xfId="14707"/>
    <cellStyle name="Separador de milhares 2 3 2 4 3 2 3 3 2" xfId="46002"/>
    <cellStyle name="Separador de milhares 2 3 2 4 3 2 3 4" xfId="36120"/>
    <cellStyle name="Separador de milhares 2 3 2 4 3 2 4" xfId="8119"/>
    <cellStyle name="Separador de milhares 2 3 2 4 3 2 4 2" xfId="24589"/>
    <cellStyle name="Separador de milhares 2 3 2 4 3 2 4 2 2" xfId="55884"/>
    <cellStyle name="Separador de milhares 2 3 2 4 3 2 4 3" xfId="39414"/>
    <cellStyle name="Separador de milhares 2 3 2 4 3 2 5" xfId="18001"/>
    <cellStyle name="Separador de milhares 2 3 2 4 3 2 5 2" xfId="49296"/>
    <cellStyle name="Separador de milhares 2 3 2 4 3 2 6" xfId="11413"/>
    <cellStyle name="Separador de milhares 2 3 2 4 3 2 6 2" xfId="42708"/>
    <cellStyle name="Separador de milhares 2 3 2 4 3 2 7" xfId="27884"/>
    <cellStyle name="Separador de milhares 2 3 2 4 3 2 7 2" xfId="32826"/>
    <cellStyle name="Separador de milhares 2 3 2 4 3 2 8" xfId="29531"/>
    <cellStyle name="Separador de milhares 2 3 2 4 3 3" xfId="3177"/>
    <cellStyle name="Separador de milhares 2 3 2 4 3 3 2" xfId="6471"/>
    <cellStyle name="Separador de milhares 2 3 2 4 3 3 2 2" xfId="22941"/>
    <cellStyle name="Separador de milhares 2 3 2 4 3 3 2 2 2" xfId="54236"/>
    <cellStyle name="Separador de milhares 2 3 2 4 3 3 2 3" xfId="16353"/>
    <cellStyle name="Separador de milhares 2 3 2 4 3 3 2 3 2" xfId="47648"/>
    <cellStyle name="Separador de milhares 2 3 2 4 3 3 2 4" xfId="37766"/>
    <cellStyle name="Separador de milhares 2 3 2 4 3 3 3" xfId="9765"/>
    <cellStyle name="Separador de milhares 2 3 2 4 3 3 3 2" xfId="26235"/>
    <cellStyle name="Separador de milhares 2 3 2 4 3 3 3 2 2" xfId="57530"/>
    <cellStyle name="Separador de milhares 2 3 2 4 3 3 3 3" xfId="41060"/>
    <cellStyle name="Separador de milhares 2 3 2 4 3 3 4" xfId="19647"/>
    <cellStyle name="Separador de milhares 2 3 2 4 3 3 4 2" xfId="50942"/>
    <cellStyle name="Separador de milhares 2 3 2 4 3 3 5" xfId="13059"/>
    <cellStyle name="Separador de milhares 2 3 2 4 3 3 5 2" xfId="44354"/>
    <cellStyle name="Separador de milhares 2 3 2 4 3 3 6" xfId="34472"/>
    <cellStyle name="Separador de milhares 2 3 2 4 3 3 7" xfId="31177"/>
    <cellStyle name="Separador de milhares 2 3 2 4 3 4" xfId="4824"/>
    <cellStyle name="Separador de milhares 2 3 2 4 3 4 2" xfId="21294"/>
    <cellStyle name="Separador de milhares 2 3 2 4 3 4 2 2" xfId="52589"/>
    <cellStyle name="Separador de milhares 2 3 2 4 3 4 3" xfId="14706"/>
    <cellStyle name="Separador de milhares 2 3 2 4 3 4 3 2" xfId="46001"/>
    <cellStyle name="Separador de milhares 2 3 2 4 3 4 4" xfId="36119"/>
    <cellStyle name="Separador de milhares 2 3 2 4 3 5" xfId="8118"/>
    <cellStyle name="Separador de milhares 2 3 2 4 3 5 2" xfId="24588"/>
    <cellStyle name="Separador de milhares 2 3 2 4 3 5 2 2" xfId="55883"/>
    <cellStyle name="Separador de milhares 2 3 2 4 3 5 3" xfId="39413"/>
    <cellStyle name="Separador de milhares 2 3 2 4 3 6" xfId="18000"/>
    <cellStyle name="Separador de milhares 2 3 2 4 3 6 2" xfId="49295"/>
    <cellStyle name="Separador de milhares 2 3 2 4 3 7" xfId="11412"/>
    <cellStyle name="Separador de milhares 2 3 2 4 3 7 2" xfId="42707"/>
    <cellStyle name="Separador de milhares 2 3 2 4 3 8" xfId="27883"/>
    <cellStyle name="Separador de milhares 2 3 2 4 3 8 2" xfId="32825"/>
    <cellStyle name="Separador de milhares 2 3 2 4 3 9" xfId="29530"/>
    <cellStyle name="Separador de milhares 2 3 2 4 4" xfId="1496"/>
    <cellStyle name="Separador de milhares 2 3 2 4 4 2" xfId="3179"/>
    <cellStyle name="Separador de milhares 2 3 2 4 4 2 2" xfId="6473"/>
    <cellStyle name="Separador de milhares 2 3 2 4 4 2 2 2" xfId="22943"/>
    <cellStyle name="Separador de milhares 2 3 2 4 4 2 2 2 2" xfId="54238"/>
    <cellStyle name="Separador de milhares 2 3 2 4 4 2 2 3" xfId="16355"/>
    <cellStyle name="Separador de milhares 2 3 2 4 4 2 2 3 2" xfId="47650"/>
    <cellStyle name="Separador de milhares 2 3 2 4 4 2 2 4" xfId="37768"/>
    <cellStyle name="Separador de milhares 2 3 2 4 4 2 3" xfId="9767"/>
    <cellStyle name="Separador de milhares 2 3 2 4 4 2 3 2" xfId="26237"/>
    <cellStyle name="Separador de milhares 2 3 2 4 4 2 3 2 2" xfId="57532"/>
    <cellStyle name="Separador de milhares 2 3 2 4 4 2 3 3" xfId="41062"/>
    <cellStyle name="Separador de milhares 2 3 2 4 4 2 4" xfId="19649"/>
    <cellStyle name="Separador de milhares 2 3 2 4 4 2 4 2" xfId="50944"/>
    <cellStyle name="Separador de milhares 2 3 2 4 4 2 5" xfId="13061"/>
    <cellStyle name="Separador de milhares 2 3 2 4 4 2 5 2" xfId="44356"/>
    <cellStyle name="Separador de milhares 2 3 2 4 4 2 6" xfId="34474"/>
    <cellStyle name="Separador de milhares 2 3 2 4 4 2 7" xfId="31179"/>
    <cellStyle name="Separador de milhares 2 3 2 4 4 3" xfId="4826"/>
    <cellStyle name="Separador de milhares 2 3 2 4 4 3 2" xfId="21296"/>
    <cellStyle name="Separador de milhares 2 3 2 4 4 3 2 2" xfId="52591"/>
    <cellStyle name="Separador de milhares 2 3 2 4 4 3 3" xfId="14708"/>
    <cellStyle name="Separador de milhares 2 3 2 4 4 3 3 2" xfId="46003"/>
    <cellStyle name="Separador de milhares 2 3 2 4 4 3 4" xfId="36121"/>
    <cellStyle name="Separador de milhares 2 3 2 4 4 4" xfId="8120"/>
    <cellStyle name="Separador de milhares 2 3 2 4 4 4 2" xfId="24590"/>
    <cellStyle name="Separador de milhares 2 3 2 4 4 4 2 2" xfId="55885"/>
    <cellStyle name="Separador de milhares 2 3 2 4 4 4 3" xfId="39415"/>
    <cellStyle name="Separador de milhares 2 3 2 4 4 5" xfId="18002"/>
    <cellStyle name="Separador de milhares 2 3 2 4 4 5 2" xfId="49297"/>
    <cellStyle name="Separador de milhares 2 3 2 4 4 6" xfId="11414"/>
    <cellStyle name="Separador de milhares 2 3 2 4 4 6 2" xfId="42709"/>
    <cellStyle name="Separador de milhares 2 3 2 4 4 7" xfId="27885"/>
    <cellStyle name="Separador de milhares 2 3 2 4 4 7 2" xfId="32827"/>
    <cellStyle name="Separador de milhares 2 3 2 4 4 8" xfId="29532"/>
    <cellStyle name="Separador de milhares 2 3 2 4 5" xfId="1497"/>
    <cellStyle name="Separador de milhares 2 3 2 4 5 2" xfId="3180"/>
    <cellStyle name="Separador de milhares 2 3 2 4 5 2 2" xfId="6474"/>
    <cellStyle name="Separador de milhares 2 3 2 4 5 2 2 2" xfId="22944"/>
    <cellStyle name="Separador de milhares 2 3 2 4 5 2 2 2 2" xfId="54239"/>
    <cellStyle name="Separador de milhares 2 3 2 4 5 2 2 3" xfId="16356"/>
    <cellStyle name="Separador de milhares 2 3 2 4 5 2 2 3 2" xfId="47651"/>
    <cellStyle name="Separador de milhares 2 3 2 4 5 2 2 4" xfId="37769"/>
    <cellStyle name="Separador de milhares 2 3 2 4 5 2 3" xfId="9768"/>
    <cellStyle name="Separador de milhares 2 3 2 4 5 2 3 2" xfId="26238"/>
    <cellStyle name="Separador de milhares 2 3 2 4 5 2 3 2 2" xfId="57533"/>
    <cellStyle name="Separador de milhares 2 3 2 4 5 2 3 3" xfId="41063"/>
    <cellStyle name="Separador de milhares 2 3 2 4 5 2 4" xfId="19650"/>
    <cellStyle name="Separador de milhares 2 3 2 4 5 2 4 2" xfId="50945"/>
    <cellStyle name="Separador de milhares 2 3 2 4 5 2 5" xfId="13062"/>
    <cellStyle name="Separador de milhares 2 3 2 4 5 2 5 2" xfId="44357"/>
    <cellStyle name="Separador de milhares 2 3 2 4 5 2 6" xfId="34475"/>
    <cellStyle name="Separador de milhares 2 3 2 4 5 2 7" xfId="31180"/>
    <cellStyle name="Separador de milhares 2 3 2 4 5 3" xfId="4827"/>
    <cellStyle name="Separador de milhares 2 3 2 4 5 3 2" xfId="21297"/>
    <cellStyle name="Separador de milhares 2 3 2 4 5 3 2 2" xfId="52592"/>
    <cellStyle name="Separador de milhares 2 3 2 4 5 3 3" xfId="14709"/>
    <cellStyle name="Separador de milhares 2 3 2 4 5 3 3 2" xfId="46004"/>
    <cellStyle name="Separador de milhares 2 3 2 4 5 3 4" xfId="36122"/>
    <cellStyle name="Separador de milhares 2 3 2 4 5 4" xfId="8121"/>
    <cellStyle name="Separador de milhares 2 3 2 4 5 4 2" xfId="24591"/>
    <cellStyle name="Separador de milhares 2 3 2 4 5 4 2 2" xfId="55886"/>
    <cellStyle name="Separador de milhares 2 3 2 4 5 4 3" xfId="39416"/>
    <cellStyle name="Separador de milhares 2 3 2 4 5 5" xfId="18003"/>
    <cellStyle name="Separador de milhares 2 3 2 4 5 5 2" xfId="49298"/>
    <cellStyle name="Separador de milhares 2 3 2 4 5 6" xfId="11415"/>
    <cellStyle name="Separador de milhares 2 3 2 4 5 6 2" xfId="42710"/>
    <cellStyle name="Separador de milhares 2 3 2 4 5 7" xfId="27886"/>
    <cellStyle name="Separador de milhares 2 3 2 4 5 7 2" xfId="32828"/>
    <cellStyle name="Separador de milhares 2 3 2 4 5 8" xfId="29533"/>
    <cellStyle name="Separador de milhares 2 3 2 4 6" xfId="3174"/>
    <cellStyle name="Separador de milhares 2 3 2 4 6 2" xfId="6468"/>
    <cellStyle name="Separador de milhares 2 3 2 4 6 2 2" xfId="22938"/>
    <cellStyle name="Separador de milhares 2 3 2 4 6 2 2 2" xfId="54233"/>
    <cellStyle name="Separador de milhares 2 3 2 4 6 2 3" xfId="16350"/>
    <cellStyle name="Separador de milhares 2 3 2 4 6 2 3 2" xfId="47645"/>
    <cellStyle name="Separador de milhares 2 3 2 4 6 2 4" xfId="37763"/>
    <cellStyle name="Separador de milhares 2 3 2 4 6 3" xfId="9762"/>
    <cellStyle name="Separador de milhares 2 3 2 4 6 3 2" xfId="26232"/>
    <cellStyle name="Separador de milhares 2 3 2 4 6 3 2 2" xfId="57527"/>
    <cellStyle name="Separador de milhares 2 3 2 4 6 3 3" xfId="41057"/>
    <cellStyle name="Separador de milhares 2 3 2 4 6 4" xfId="19644"/>
    <cellStyle name="Separador de milhares 2 3 2 4 6 4 2" xfId="50939"/>
    <cellStyle name="Separador de milhares 2 3 2 4 6 5" xfId="13056"/>
    <cellStyle name="Separador de milhares 2 3 2 4 6 5 2" xfId="44351"/>
    <cellStyle name="Separador de milhares 2 3 2 4 6 6" xfId="34469"/>
    <cellStyle name="Separador de milhares 2 3 2 4 6 7" xfId="31174"/>
    <cellStyle name="Separador de milhares 2 3 2 4 7" xfId="4821"/>
    <cellStyle name="Separador de milhares 2 3 2 4 7 2" xfId="21291"/>
    <cellStyle name="Separador de milhares 2 3 2 4 7 2 2" xfId="52586"/>
    <cellStyle name="Separador de milhares 2 3 2 4 7 3" xfId="14703"/>
    <cellStyle name="Separador de milhares 2 3 2 4 7 3 2" xfId="45998"/>
    <cellStyle name="Separador de milhares 2 3 2 4 7 4" xfId="36116"/>
    <cellStyle name="Separador de milhares 2 3 2 4 8" xfId="8115"/>
    <cellStyle name="Separador de milhares 2 3 2 4 8 2" xfId="24585"/>
    <cellStyle name="Separador de milhares 2 3 2 4 8 2 2" xfId="55880"/>
    <cellStyle name="Separador de milhares 2 3 2 4 8 3" xfId="39410"/>
    <cellStyle name="Separador de milhares 2 3 2 4 9" xfId="17997"/>
    <cellStyle name="Separador de milhares 2 3 2 4 9 2" xfId="49292"/>
    <cellStyle name="Separador de milhares 2 3 2 5" xfId="1498"/>
    <cellStyle name="Separador de milhares 2 3 2 5 2" xfId="1499"/>
    <cellStyle name="Separador de milhares 2 3 2 5 2 2" xfId="3182"/>
    <cellStyle name="Separador de milhares 2 3 2 5 2 2 2" xfId="6476"/>
    <cellStyle name="Separador de milhares 2 3 2 5 2 2 2 2" xfId="22946"/>
    <cellStyle name="Separador de milhares 2 3 2 5 2 2 2 2 2" xfId="54241"/>
    <cellStyle name="Separador de milhares 2 3 2 5 2 2 2 3" xfId="16358"/>
    <cellStyle name="Separador de milhares 2 3 2 5 2 2 2 3 2" xfId="47653"/>
    <cellStyle name="Separador de milhares 2 3 2 5 2 2 2 4" xfId="37771"/>
    <cellStyle name="Separador de milhares 2 3 2 5 2 2 3" xfId="9770"/>
    <cellStyle name="Separador de milhares 2 3 2 5 2 2 3 2" xfId="26240"/>
    <cellStyle name="Separador de milhares 2 3 2 5 2 2 3 2 2" xfId="57535"/>
    <cellStyle name="Separador de milhares 2 3 2 5 2 2 3 3" xfId="41065"/>
    <cellStyle name="Separador de milhares 2 3 2 5 2 2 4" xfId="19652"/>
    <cellStyle name="Separador de milhares 2 3 2 5 2 2 4 2" xfId="50947"/>
    <cellStyle name="Separador de milhares 2 3 2 5 2 2 5" xfId="13064"/>
    <cellStyle name="Separador de milhares 2 3 2 5 2 2 5 2" xfId="44359"/>
    <cellStyle name="Separador de milhares 2 3 2 5 2 2 6" xfId="34477"/>
    <cellStyle name="Separador de milhares 2 3 2 5 2 2 7" xfId="31182"/>
    <cellStyle name="Separador de milhares 2 3 2 5 2 3" xfId="4829"/>
    <cellStyle name="Separador de milhares 2 3 2 5 2 3 2" xfId="21299"/>
    <cellStyle name="Separador de milhares 2 3 2 5 2 3 2 2" xfId="52594"/>
    <cellStyle name="Separador de milhares 2 3 2 5 2 3 3" xfId="14711"/>
    <cellStyle name="Separador de milhares 2 3 2 5 2 3 3 2" xfId="46006"/>
    <cellStyle name="Separador de milhares 2 3 2 5 2 3 4" xfId="36124"/>
    <cellStyle name="Separador de milhares 2 3 2 5 2 4" xfId="8123"/>
    <cellStyle name="Separador de milhares 2 3 2 5 2 4 2" xfId="24593"/>
    <cellStyle name="Separador de milhares 2 3 2 5 2 4 2 2" xfId="55888"/>
    <cellStyle name="Separador de milhares 2 3 2 5 2 4 3" xfId="39418"/>
    <cellStyle name="Separador de milhares 2 3 2 5 2 5" xfId="18005"/>
    <cellStyle name="Separador de milhares 2 3 2 5 2 5 2" xfId="49300"/>
    <cellStyle name="Separador de milhares 2 3 2 5 2 6" xfId="11417"/>
    <cellStyle name="Separador de milhares 2 3 2 5 2 6 2" xfId="42712"/>
    <cellStyle name="Separador de milhares 2 3 2 5 2 7" xfId="27888"/>
    <cellStyle name="Separador de milhares 2 3 2 5 2 7 2" xfId="32830"/>
    <cellStyle name="Separador de milhares 2 3 2 5 2 8" xfId="29535"/>
    <cellStyle name="Separador de milhares 2 3 2 5 3" xfId="3181"/>
    <cellStyle name="Separador de milhares 2 3 2 5 3 2" xfId="6475"/>
    <cellStyle name="Separador de milhares 2 3 2 5 3 2 2" xfId="22945"/>
    <cellStyle name="Separador de milhares 2 3 2 5 3 2 2 2" xfId="54240"/>
    <cellStyle name="Separador de milhares 2 3 2 5 3 2 3" xfId="16357"/>
    <cellStyle name="Separador de milhares 2 3 2 5 3 2 3 2" xfId="47652"/>
    <cellStyle name="Separador de milhares 2 3 2 5 3 2 4" xfId="37770"/>
    <cellStyle name="Separador de milhares 2 3 2 5 3 3" xfId="9769"/>
    <cellStyle name="Separador de milhares 2 3 2 5 3 3 2" xfId="26239"/>
    <cellStyle name="Separador de milhares 2 3 2 5 3 3 2 2" xfId="57534"/>
    <cellStyle name="Separador de milhares 2 3 2 5 3 3 3" xfId="41064"/>
    <cellStyle name="Separador de milhares 2 3 2 5 3 4" xfId="19651"/>
    <cellStyle name="Separador de milhares 2 3 2 5 3 4 2" xfId="50946"/>
    <cellStyle name="Separador de milhares 2 3 2 5 3 5" xfId="13063"/>
    <cellStyle name="Separador de milhares 2 3 2 5 3 5 2" xfId="44358"/>
    <cellStyle name="Separador de milhares 2 3 2 5 3 6" xfId="34476"/>
    <cellStyle name="Separador de milhares 2 3 2 5 3 7" xfId="31181"/>
    <cellStyle name="Separador de milhares 2 3 2 5 4" xfId="4828"/>
    <cellStyle name="Separador de milhares 2 3 2 5 4 2" xfId="21298"/>
    <cellStyle name="Separador de milhares 2 3 2 5 4 2 2" xfId="52593"/>
    <cellStyle name="Separador de milhares 2 3 2 5 4 3" xfId="14710"/>
    <cellStyle name="Separador de milhares 2 3 2 5 4 3 2" xfId="46005"/>
    <cellStyle name="Separador de milhares 2 3 2 5 4 4" xfId="36123"/>
    <cellStyle name="Separador de milhares 2 3 2 5 5" xfId="8122"/>
    <cellStyle name="Separador de milhares 2 3 2 5 5 2" xfId="24592"/>
    <cellStyle name="Separador de milhares 2 3 2 5 5 2 2" xfId="55887"/>
    <cellStyle name="Separador de milhares 2 3 2 5 5 3" xfId="39417"/>
    <cellStyle name="Separador de milhares 2 3 2 5 6" xfId="18004"/>
    <cellStyle name="Separador de milhares 2 3 2 5 6 2" xfId="49299"/>
    <cellStyle name="Separador de milhares 2 3 2 5 7" xfId="11416"/>
    <cellStyle name="Separador de milhares 2 3 2 5 7 2" xfId="42711"/>
    <cellStyle name="Separador de milhares 2 3 2 5 8" xfId="27887"/>
    <cellStyle name="Separador de milhares 2 3 2 5 8 2" xfId="32829"/>
    <cellStyle name="Separador de milhares 2 3 2 5 9" xfId="29534"/>
    <cellStyle name="Separador de milhares 2 3 2 6" xfId="1500"/>
    <cellStyle name="Separador de milhares 2 3 2 6 2" xfId="1501"/>
    <cellStyle name="Separador de milhares 2 3 2 6 2 2" xfId="3184"/>
    <cellStyle name="Separador de milhares 2 3 2 6 2 2 2" xfId="6478"/>
    <cellStyle name="Separador de milhares 2 3 2 6 2 2 2 2" xfId="22948"/>
    <cellStyle name="Separador de milhares 2 3 2 6 2 2 2 2 2" xfId="54243"/>
    <cellStyle name="Separador de milhares 2 3 2 6 2 2 2 3" xfId="16360"/>
    <cellStyle name="Separador de milhares 2 3 2 6 2 2 2 3 2" xfId="47655"/>
    <cellStyle name="Separador de milhares 2 3 2 6 2 2 2 4" xfId="37773"/>
    <cellStyle name="Separador de milhares 2 3 2 6 2 2 3" xfId="9772"/>
    <cellStyle name="Separador de milhares 2 3 2 6 2 2 3 2" xfId="26242"/>
    <cellStyle name="Separador de milhares 2 3 2 6 2 2 3 2 2" xfId="57537"/>
    <cellStyle name="Separador de milhares 2 3 2 6 2 2 3 3" xfId="41067"/>
    <cellStyle name="Separador de milhares 2 3 2 6 2 2 4" xfId="19654"/>
    <cellStyle name="Separador de milhares 2 3 2 6 2 2 4 2" xfId="50949"/>
    <cellStyle name="Separador de milhares 2 3 2 6 2 2 5" xfId="13066"/>
    <cellStyle name="Separador de milhares 2 3 2 6 2 2 5 2" xfId="44361"/>
    <cellStyle name="Separador de milhares 2 3 2 6 2 2 6" xfId="34479"/>
    <cellStyle name="Separador de milhares 2 3 2 6 2 2 7" xfId="31184"/>
    <cellStyle name="Separador de milhares 2 3 2 6 2 3" xfId="4831"/>
    <cellStyle name="Separador de milhares 2 3 2 6 2 3 2" xfId="21301"/>
    <cellStyle name="Separador de milhares 2 3 2 6 2 3 2 2" xfId="52596"/>
    <cellStyle name="Separador de milhares 2 3 2 6 2 3 3" xfId="14713"/>
    <cellStyle name="Separador de milhares 2 3 2 6 2 3 3 2" xfId="46008"/>
    <cellStyle name="Separador de milhares 2 3 2 6 2 3 4" xfId="36126"/>
    <cellStyle name="Separador de milhares 2 3 2 6 2 4" xfId="8125"/>
    <cellStyle name="Separador de milhares 2 3 2 6 2 4 2" xfId="24595"/>
    <cellStyle name="Separador de milhares 2 3 2 6 2 4 2 2" xfId="55890"/>
    <cellStyle name="Separador de milhares 2 3 2 6 2 4 3" xfId="39420"/>
    <cellStyle name="Separador de milhares 2 3 2 6 2 5" xfId="18007"/>
    <cellStyle name="Separador de milhares 2 3 2 6 2 5 2" xfId="49302"/>
    <cellStyle name="Separador de milhares 2 3 2 6 2 6" xfId="11419"/>
    <cellStyle name="Separador de milhares 2 3 2 6 2 6 2" xfId="42714"/>
    <cellStyle name="Separador de milhares 2 3 2 6 2 7" xfId="27890"/>
    <cellStyle name="Separador de milhares 2 3 2 6 2 7 2" xfId="32832"/>
    <cellStyle name="Separador de milhares 2 3 2 6 2 8" xfId="29537"/>
    <cellStyle name="Separador de milhares 2 3 2 6 3" xfId="3183"/>
    <cellStyle name="Separador de milhares 2 3 2 6 3 2" xfId="6477"/>
    <cellStyle name="Separador de milhares 2 3 2 6 3 2 2" xfId="22947"/>
    <cellStyle name="Separador de milhares 2 3 2 6 3 2 2 2" xfId="54242"/>
    <cellStyle name="Separador de milhares 2 3 2 6 3 2 3" xfId="16359"/>
    <cellStyle name="Separador de milhares 2 3 2 6 3 2 3 2" xfId="47654"/>
    <cellStyle name="Separador de milhares 2 3 2 6 3 2 4" xfId="37772"/>
    <cellStyle name="Separador de milhares 2 3 2 6 3 3" xfId="9771"/>
    <cellStyle name="Separador de milhares 2 3 2 6 3 3 2" xfId="26241"/>
    <cellStyle name="Separador de milhares 2 3 2 6 3 3 2 2" xfId="57536"/>
    <cellStyle name="Separador de milhares 2 3 2 6 3 3 3" xfId="41066"/>
    <cellStyle name="Separador de milhares 2 3 2 6 3 4" xfId="19653"/>
    <cellStyle name="Separador de milhares 2 3 2 6 3 4 2" xfId="50948"/>
    <cellStyle name="Separador de milhares 2 3 2 6 3 5" xfId="13065"/>
    <cellStyle name="Separador de milhares 2 3 2 6 3 5 2" xfId="44360"/>
    <cellStyle name="Separador de milhares 2 3 2 6 3 6" xfId="34478"/>
    <cellStyle name="Separador de milhares 2 3 2 6 3 7" xfId="31183"/>
    <cellStyle name="Separador de milhares 2 3 2 6 4" xfId="4830"/>
    <cellStyle name="Separador de milhares 2 3 2 6 4 2" xfId="21300"/>
    <cellStyle name="Separador de milhares 2 3 2 6 4 2 2" xfId="52595"/>
    <cellStyle name="Separador de milhares 2 3 2 6 4 3" xfId="14712"/>
    <cellStyle name="Separador de milhares 2 3 2 6 4 3 2" xfId="46007"/>
    <cellStyle name="Separador de milhares 2 3 2 6 4 4" xfId="36125"/>
    <cellStyle name="Separador de milhares 2 3 2 6 5" xfId="8124"/>
    <cellStyle name="Separador de milhares 2 3 2 6 5 2" xfId="24594"/>
    <cellStyle name="Separador de milhares 2 3 2 6 5 2 2" xfId="55889"/>
    <cellStyle name="Separador de milhares 2 3 2 6 5 3" xfId="39419"/>
    <cellStyle name="Separador de milhares 2 3 2 6 6" xfId="18006"/>
    <cellStyle name="Separador de milhares 2 3 2 6 6 2" xfId="49301"/>
    <cellStyle name="Separador de milhares 2 3 2 6 7" xfId="11418"/>
    <cellStyle name="Separador de milhares 2 3 2 6 7 2" xfId="42713"/>
    <cellStyle name="Separador de milhares 2 3 2 6 8" xfId="27889"/>
    <cellStyle name="Separador de milhares 2 3 2 6 8 2" xfId="32831"/>
    <cellStyle name="Separador de milhares 2 3 2 6 9" xfId="29536"/>
    <cellStyle name="Separador de milhares 2 3 2 7" xfId="1502"/>
    <cellStyle name="Separador de milhares 2 3 2 7 2" xfId="3185"/>
    <cellStyle name="Separador de milhares 2 3 2 7 2 2" xfId="6479"/>
    <cellStyle name="Separador de milhares 2 3 2 7 2 2 2" xfId="22949"/>
    <cellStyle name="Separador de milhares 2 3 2 7 2 2 2 2" xfId="54244"/>
    <cellStyle name="Separador de milhares 2 3 2 7 2 2 3" xfId="16361"/>
    <cellStyle name="Separador de milhares 2 3 2 7 2 2 3 2" xfId="47656"/>
    <cellStyle name="Separador de milhares 2 3 2 7 2 2 4" xfId="37774"/>
    <cellStyle name="Separador de milhares 2 3 2 7 2 3" xfId="9773"/>
    <cellStyle name="Separador de milhares 2 3 2 7 2 3 2" xfId="26243"/>
    <cellStyle name="Separador de milhares 2 3 2 7 2 3 2 2" xfId="57538"/>
    <cellStyle name="Separador de milhares 2 3 2 7 2 3 3" xfId="41068"/>
    <cellStyle name="Separador de milhares 2 3 2 7 2 4" xfId="19655"/>
    <cellStyle name="Separador de milhares 2 3 2 7 2 4 2" xfId="50950"/>
    <cellStyle name="Separador de milhares 2 3 2 7 2 5" xfId="13067"/>
    <cellStyle name="Separador de milhares 2 3 2 7 2 5 2" xfId="44362"/>
    <cellStyle name="Separador de milhares 2 3 2 7 2 6" xfId="34480"/>
    <cellStyle name="Separador de milhares 2 3 2 7 2 7" xfId="31185"/>
    <cellStyle name="Separador de milhares 2 3 2 7 3" xfId="4832"/>
    <cellStyle name="Separador de milhares 2 3 2 7 3 2" xfId="21302"/>
    <cellStyle name="Separador de milhares 2 3 2 7 3 2 2" xfId="52597"/>
    <cellStyle name="Separador de milhares 2 3 2 7 3 3" xfId="14714"/>
    <cellStyle name="Separador de milhares 2 3 2 7 3 3 2" xfId="46009"/>
    <cellStyle name="Separador de milhares 2 3 2 7 3 4" xfId="36127"/>
    <cellStyle name="Separador de milhares 2 3 2 7 4" xfId="8126"/>
    <cellStyle name="Separador de milhares 2 3 2 7 4 2" xfId="24596"/>
    <cellStyle name="Separador de milhares 2 3 2 7 4 2 2" xfId="55891"/>
    <cellStyle name="Separador de milhares 2 3 2 7 4 3" xfId="39421"/>
    <cellStyle name="Separador de milhares 2 3 2 7 5" xfId="18008"/>
    <cellStyle name="Separador de milhares 2 3 2 7 5 2" xfId="49303"/>
    <cellStyle name="Separador de milhares 2 3 2 7 6" xfId="11420"/>
    <cellStyle name="Separador de milhares 2 3 2 7 6 2" xfId="42715"/>
    <cellStyle name="Separador de milhares 2 3 2 7 7" xfId="27891"/>
    <cellStyle name="Separador de milhares 2 3 2 7 7 2" xfId="32833"/>
    <cellStyle name="Separador de milhares 2 3 2 7 8" xfId="29538"/>
    <cellStyle name="Separador de milhares 2 3 2 8" xfId="3138"/>
    <cellStyle name="Separador de milhares 2 3 2 8 2" xfId="6432"/>
    <cellStyle name="Separador de milhares 2 3 2 8 2 2" xfId="22902"/>
    <cellStyle name="Separador de milhares 2 3 2 8 2 2 2" xfId="54197"/>
    <cellStyle name="Separador de milhares 2 3 2 8 2 3" xfId="16314"/>
    <cellStyle name="Separador de milhares 2 3 2 8 2 3 2" xfId="47609"/>
    <cellStyle name="Separador de milhares 2 3 2 8 2 4" xfId="37727"/>
    <cellStyle name="Separador de milhares 2 3 2 8 3" xfId="9726"/>
    <cellStyle name="Separador de milhares 2 3 2 8 3 2" xfId="26196"/>
    <cellStyle name="Separador de milhares 2 3 2 8 3 2 2" xfId="57491"/>
    <cellStyle name="Separador de milhares 2 3 2 8 3 3" xfId="41021"/>
    <cellStyle name="Separador de milhares 2 3 2 8 4" xfId="19608"/>
    <cellStyle name="Separador de milhares 2 3 2 8 4 2" xfId="50903"/>
    <cellStyle name="Separador de milhares 2 3 2 8 5" xfId="13020"/>
    <cellStyle name="Separador de milhares 2 3 2 8 5 2" xfId="44315"/>
    <cellStyle name="Separador de milhares 2 3 2 8 6" xfId="34433"/>
    <cellStyle name="Separador de milhares 2 3 2 8 7" xfId="31138"/>
    <cellStyle name="Separador de milhares 2 3 2 9" xfId="4785"/>
    <cellStyle name="Separador de milhares 2 3 2 9 2" xfId="21255"/>
    <cellStyle name="Separador de milhares 2 3 2 9 2 2" xfId="52550"/>
    <cellStyle name="Separador de milhares 2 3 2 9 3" xfId="14667"/>
    <cellStyle name="Separador de milhares 2 3 2 9 3 2" xfId="45962"/>
    <cellStyle name="Separador de milhares 2 3 2 9 4" xfId="36080"/>
    <cellStyle name="Separador de milhares 2 3 3" xfId="1503"/>
    <cellStyle name="Separador de milhares 2 3 3 10" xfId="11421"/>
    <cellStyle name="Separador de milhares 2 3 3 10 2" xfId="42716"/>
    <cellStyle name="Separador de milhares 2 3 3 11" xfId="27892"/>
    <cellStyle name="Separador de milhares 2 3 3 11 2" xfId="32834"/>
    <cellStyle name="Separador de milhares 2 3 3 12" xfId="29539"/>
    <cellStyle name="Separador de milhares 2 3 3 2" xfId="1504"/>
    <cellStyle name="Separador de milhares 2 3 3 2 10" xfId="18010"/>
    <cellStyle name="Separador de milhares 2 3 3 2 10 2" xfId="49305"/>
    <cellStyle name="Separador de milhares 2 3 3 2 11" xfId="11422"/>
    <cellStyle name="Separador de milhares 2 3 3 2 11 2" xfId="42717"/>
    <cellStyle name="Separador de milhares 2 3 3 2 12" xfId="27893"/>
    <cellStyle name="Separador de milhares 2 3 3 2 12 2" xfId="32835"/>
    <cellStyle name="Separador de milhares 2 3 3 2 13" xfId="29540"/>
    <cellStyle name="Separador de milhares 2 3 3 2 2" xfId="1505"/>
    <cellStyle name="Separador de milhares 2 3 3 2 2 10" xfId="11423"/>
    <cellStyle name="Separador de milhares 2 3 3 2 2 10 2" xfId="42718"/>
    <cellStyle name="Separador de milhares 2 3 3 2 2 11" xfId="27894"/>
    <cellStyle name="Separador de milhares 2 3 3 2 2 11 2" xfId="32836"/>
    <cellStyle name="Separador de milhares 2 3 3 2 2 12" xfId="29541"/>
    <cellStyle name="Separador de milhares 2 3 3 2 2 2" xfId="1506"/>
    <cellStyle name="Separador de milhares 2 3 3 2 2 2 2" xfId="1507"/>
    <cellStyle name="Separador de milhares 2 3 3 2 2 2 2 2" xfId="3190"/>
    <cellStyle name="Separador de milhares 2 3 3 2 2 2 2 2 2" xfId="6484"/>
    <cellStyle name="Separador de milhares 2 3 3 2 2 2 2 2 2 2" xfId="22954"/>
    <cellStyle name="Separador de milhares 2 3 3 2 2 2 2 2 2 2 2" xfId="54249"/>
    <cellStyle name="Separador de milhares 2 3 3 2 2 2 2 2 2 3" xfId="16366"/>
    <cellStyle name="Separador de milhares 2 3 3 2 2 2 2 2 2 3 2" xfId="47661"/>
    <cellStyle name="Separador de milhares 2 3 3 2 2 2 2 2 2 4" xfId="37779"/>
    <cellStyle name="Separador de milhares 2 3 3 2 2 2 2 2 3" xfId="9778"/>
    <cellStyle name="Separador de milhares 2 3 3 2 2 2 2 2 3 2" xfId="26248"/>
    <cellStyle name="Separador de milhares 2 3 3 2 2 2 2 2 3 2 2" xfId="57543"/>
    <cellStyle name="Separador de milhares 2 3 3 2 2 2 2 2 3 3" xfId="41073"/>
    <cellStyle name="Separador de milhares 2 3 3 2 2 2 2 2 4" xfId="19660"/>
    <cellStyle name="Separador de milhares 2 3 3 2 2 2 2 2 4 2" xfId="50955"/>
    <cellStyle name="Separador de milhares 2 3 3 2 2 2 2 2 5" xfId="13072"/>
    <cellStyle name="Separador de milhares 2 3 3 2 2 2 2 2 5 2" xfId="44367"/>
    <cellStyle name="Separador de milhares 2 3 3 2 2 2 2 2 6" xfId="34485"/>
    <cellStyle name="Separador de milhares 2 3 3 2 2 2 2 2 7" xfId="31190"/>
    <cellStyle name="Separador de milhares 2 3 3 2 2 2 2 3" xfId="4837"/>
    <cellStyle name="Separador de milhares 2 3 3 2 2 2 2 3 2" xfId="21307"/>
    <cellStyle name="Separador de milhares 2 3 3 2 2 2 2 3 2 2" xfId="52602"/>
    <cellStyle name="Separador de milhares 2 3 3 2 2 2 2 3 3" xfId="14719"/>
    <cellStyle name="Separador de milhares 2 3 3 2 2 2 2 3 3 2" xfId="46014"/>
    <cellStyle name="Separador de milhares 2 3 3 2 2 2 2 3 4" xfId="36132"/>
    <cellStyle name="Separador de milhares 2 3 3 2 2 2 2 4" xfId="8131"/>
    <cellStyle name="Separador de milhares 2 3 3 2 2 2 2 4 2" xfId="24601"/>
    <cellStyle name="Separador de milhares 2 3 3 2 2 2 2 4 2 2" xfId="55896"/>
    <cellStyle name="Separador de milhares 2 3 3 2 2 2 2 4 3" xfId="39426"/>
    <cellStyle name="Separador de milhares 2 3 3 2 2 2 2 5" xfId="18013"/>
    <cellStyle name="Separador de milhares 2 3 3 2 2 2 2 5 2" xfId="49308"/>
    <cellStyle name="Separador de milhares 2 3 3 2 2 2 2 6" xfId="11425"/>
    <cellStyle name="Separador de milhares 2 3 3 2 2 2 2 6 2" xfId="42720"/>
    <cellStyle name="Separador de milhares 2 3 3 2 2 2 2 7" xfId="27896"/>
    <cellStyle name="Separador de milhares 2 3 3 2 2 2 2 7 2" xfId="32838"/>
    <cellStyle name="Separador de milhares 2 3 3 2 2 2 2 8" xfId="29543"/>
    <cellStyle name="Separador de milhares 2 3 3 2 2 2 3" xfId="3189"/>
    <cellStyle name="Separador de milhares 2 3 3 2 2 2 3 2" xfId="6483"/>
    <cellStyle name="Separador de milhares 2 3 3 2 2 2 3 2 2" xfId="22953"/>
    <cellStyle name="Separador de milhares 2 3 3 2 2 2 3 2 2 2" xfId="54248"/>
    <cellStyle name="Separador de milhares 2 3 3 2 2 2 3 2 3" xfId="16365"/>
    <cellStyle name="Separador de milhares 2 3 3 2 2 2 3 2 3 2" xfId="47660"/>
    <cellStyle name="Separador de milhares 2 3 3 2 2 2 3 2 4" xfId="37778"/>
    <cellStyle name="Separador de milhares 2 3 3 2 2 2 3 3" xfId="9777"/>
    <cellStyle name="Separador de milhares 2 3 3 2 2 2 3 3 2" xfId="26247"/>
    <cellStyle name="Separador de milhares 2 3 3 2 2 2 3 3 2 2" xfId="57542"/>
    <cellStyle name="Separador de milhares 2 3 3 2 2 2 3 3 3" xfId="41072"/>
    <cellStyle name="Separador de milhares 2 3 3 2 2 2 3 4" xfId="19659"/>
    <cellStyle name="Separador de milhares 2 3 3 2 2 2 3 4 2" xfId="50954"/>
    <cellStyle name="Separador de milhares 2 3 3 2 2 2 3 5" xfId="13071"/>
    <cellStyle name="Separador de milhares 2 3 3 2 2 2 3 5 2" xfId="44366"/>
    <cellStyle name="Separador de milhares 2 3 3 2 2 2 3 6" xfId="34484"/>
    <cellStyle name="Separador de milhares 2 3 3 2 2 2 3 7" xfId="31189"/>
    <cellStyle name="Separador de milhares 2 3 3 2 2 2 4" xfId="4836"/>
    <cellStyle name="Separador de milhares 2 3 3 2 2 2 4 2" xfId="21306"/>
    <cellStyle name="Separador de milhares 2 3 3 2 2 2 4 2 2" xfId="52601"/>
    <cellStyle name="Separador de milhares 2 3 3 2 2 2 4 3" xfId="14718"/>
    <cellStyle name="Separador de milhares 2 3 3 2 2 2 4 3 2" xfId="46013"/>
    <cellStyle name="Separador de milhares 2 3 3 2 2 2 4 4" xfId="36131"/>
    <cellStyle name="Separador de milhares 2 3 3 2 2 2 5" xfId="8130"/>
    <cellStyle name="Separador de milhares 2 3 3 2 2 2 5 2" xfId="24600"/>
    <cellStyle name="Separador de milhares 2 3 3 2 2 2 5 2 2" xfId="55895"/>
    <cellStyle name="Separador de milhares 2 3 3 2 2 2 5 3" xfId="39425"/>
    <cellStyle name="Separador de milhares 2 3 3 2 2 2 6" xfId="18012"/>
    <cellStyle name="Separador de milhares 2 3 3 2 2 2 6 2" xfId="49307"/>
    <cellStyle name="Separador de milhares 2 3 3 2 2 2 7" xfId="11424"/>
    <cellStyle name="Separador de milhares 2 3 3 2 2 2 7 2" xfId="42719"/>
    <cellStyle name="Separador de milhares 2 3 3 2 2 2 8" xfId="27895"/>
    <cellStyle name="Separador de milhares 2 3 3 2 2 2 8 2" xfId="32837"/>
    <cellStyle name="Separador de milhares 2 3 3 2 2 2 9" xfId="29542"/>
    <cellStyle name="Separador de milhares 2 3 3 2 2 3" xfId="1508"/>
    <cellStyle name="Separador de milhares 2 3 3 2 2 3 2" xfId="1509"/>
    <cellStyle name="Separador de milhares 2 3 3 2 2 3 2 2" xfId="3192"/>
    <cellStyle name="Separador de milhares 2 3 3 2 2 3 2 2 2" xfId="6486"/>
    <cellStyle name="Separador de milhares 2 3 3 2 2 3 2 2 2 2" xfId="22956"/>
    <cellStyle name="Separador de milhares 2 3 3 2 2 3 2 2 2 2 2" xfId="54251"/>
    <cellStyle name="Separador de milhares 2 3 3 2 2 3 2 2 2 3" xfId="16368"/>
    <cellStyle name="Separador de milhares 2 3 3 2 2 3 2 2 2 3 2" xfId="47663"/>
    <cellStyle name="Separador de milhares 2 3 3 2 2 3 2 2 2 4" xfId="37781"/>
    <cellStyle name="Separador de milhares 2 3 3 2 2 3 2 2 3" xfId="9780"/>
    <cellStyle name="Separador de milhares 2 3 3 2 2 3 2 2 3 2" xfId="26250"/>
    <cellStyle name="Separador de milhares 2 3 3 2 2 3 2 2 3 2 2" xfId="57545"/>
    <cellStyle name="Separador de milhares 2 3 3 2 2 3 2 2 3 3" xfId="41075"/>
    <cellStyle name="Separador de milhares 2 3 3 2 2 3 2 2 4" xfId="19662"/>
    <cellStyle name="Separador de milhares 2 3 3 2 2 3 2 2 4 2" xfId="50957"/>
    <cellStyle name="Separador de milhares 2 3 3 2 2 3 2 2 5" xfId="13074"/>
    <cellStyle name="Separador de milhares 2 3 3 2 2 3 2 2 5 2" xfId="44369"/>
    <cellStyle name="Separador de milhares 2 3 3 2 2 3 2 2 6" xfId="34487"/>
    <cellStyle name="Separador de milhares 2 3 3 2 2 3 2 2 7" xfId="31192"/>
    <cellStyle name="Separador de milhares 2 3 3 2 2 3 2 3" xfId="4839"/>
    <cellStyle name="Separador de milhares 2 3 3 2 2 3 2 3 2" xfId="21309"/>
    <cellStyle name="Separador de milhares 2 3 3 2 2 3 2 3 2 2" xfId="52604"/>
    <cellStyle name="Separador de milhares 2 3 3 2 2 3 2 3 3" xfId="14721"/>
    <cellStyle name="Separador de milhares 2 3 3 2 2 3 2 3 3 2" xfId="46016"/>
    <cellStyle name="Separador de milhares 2 3 3 2 2 3 2 3 4" xfId="36134"/>
    <cellStyle name="Separador de milhares 2 3 3 2 2 3 2 4" xfId="8133"/>
    <cellStyle name="Separador de milhares 2 3 3 2 2 3 2 4 2" xfId="24603"/>
    <cellStyle name="Separador de milhares 2 3 3 2 2 3 2 4 2 2" xfId="55898"/>
    <cellStyle name="Separador de milhares 2 3 3 2 2 3 2 4 3" xfId="39428"/>
    <cellStyle name="Separador de milhares 2 3 3 2 2 3 2 5" xfId="18015"/>
    <cellStyle name="Separador de milhares 2 3 3 2 2 3 2 5 2" xfId="49310"/>
    <cellStyle name="Separador de milhares 2 3 3 2 2 3 2 6" xfId="11427"/>
    <cellStyle name="Separador de milhares 2 3 3 2 2 3 2 6 2" xfId="42722"/>
    <cellStyle name="Separador de milhares 2 3 3 2 2 3 2 7" xfId="27898"/>
    <cellStyle name="Separador de milhares 2 3 3 2 2 3 2 7 2" xfId="32840"/>
    <cellStyle name="Separador de milhares 2 3 3 2 2 3 2 8" xfId="29545"/>
    <cellStyle name="Separador de milhares 2 3 3 2 2 3 3" xfId="3191"/>
    <cellStyle name="Separador de milhares 2 3 3 2 2 3 3 2" xfId="6485"/>
    <cellStyle name="Separador de milhares 2 3 3 2 2 3 3 2 2" xfId="22955"/>
    <cellStyle name="Separador de milhares 2 3 3 2 2 3 3 2 2 2" xfId="54250"/>
    <cellStyle name="Separador de milhares 2 3 3 2 2 3 3 2 3" xfId="16367"/>
    <cellStyle name="Separador de milhares 2 3 3 2 2 3 3 2 3 2" xfId="47662"/>
    <cellStyle name="Separador de milhares 2 3 3 2 2 3 3 2 4" xfId="37780"/>
    <cellStyle name="Separador de milhares 2 3 3 2 2 3 3 3" xfId="9779"/>
    <cellStyle name="Separador de milhares 2 3 3 2 2 3 3 3 2" xfId="26249"/>
    <cellStyle name="Separador de milhares 2 3 3 2 2 3 3 3 2 2" xfId="57544"/>
    <cellStyle name="Separador de milhares 2 3 3 2 2 3 3 3 3" xfId="41074"/>
    <cellStyle name="Separador de milhares 2 3 3 2 2 3 3 4" xfId="19661"/>
    <cellStyle name="Separador de milhares 2 3 3 2 2 3 3 4 2" xfId="50956"/>
    <cellStyle name="Separador de milhares 2 3 3 2 2 3 3 5" xfId="13073"/>
    <cellStyle name="Separador de milhares 2 3 3 2 2 3 3 5 2" xfId="44368"/>
    <cellStyle name="Separador de milhares 2 3 3 2 2 3 3 6" xfId="34486"/>
    <cellStyle name="Separador de milhares 2 3 3 2 2 3 3 7" xfId="31191"/>
    <cellStyle name="Separador de milhares 2 3 3 2 2 3 4" xfId="4838"/>
    <cellStyle name="Separador de milhares 2 3 3 2 2 3 4 2" xfId="21308"/>
    <cellStyle name="Separador de milhares 2 3 3 2 2 3 4 2 2" xfId="52603"/>
    <cellStyle name="Separador de milhares 2 3 3 2 2 3 4 3" xfId="14720"/>
    <cellStyle name="Separador de milhares 2 3 3 2 2 3 4 3 2" xfId="46015"/>
    <cellStyle name="Separador de milhares 2 3 3 2 2 3 4 4" xfId="36133"/>
    <cellStyle name="Separador de milhares 2 3 3 2 2 3 5" xfId="8132"/>
    <cellStyle name="Separador de milhares 2 3 3 2 2 3 5 2" xfId="24602"/>
    <cellStyle name="Separador de milhares 2 3 3 2 2 3 5 2 2" xfId="55897"/>
    <cellStyle name="Separador de milhares 2 3 3 2 2 3 5 3" xfId="39427"/>
    <cellStyle name="Separador de milhares 2 3 3 2 2 3 6" xfId="18014"/>
    <cellStyle name="Separador de milhares 2 3 3 2 2 3 6 2" xfId="49309"/>
    <cellStyle name="Separador de milhares 2 3 3 2 2 3 7" xfId="11426"/>
    <cellStyle name="Separador de milhares 2 3 3 2 2 3 7 2" xfId="42721"/>
    <cellStyle name="Separador de milhares 2 3 3 2 2 3 8" xfId="27897"/>
    <cellStyle name="Separador de milhares 2 3 3 2 2 3 8 2" xfId="32839"/>
    <cellStyle name="Separador de milhares 2 3 3 2 2 3 9" xfId="29544"/>
    <cellStyle name="Separador de milhares 2 3 3 2 2 4" xfId="1510"/>
    <cellStyle name="Separador de milhares 2 3 3 2 2 4 2" xfId="3193"/>
    <cellStyle name="Separador de milhares 2 3 3 2 2 4 2 2" xfId="6487"/>
    <cellStyle name="Separador de milhares 2 3 3 2 2 4 2 2 2" xfId="22957"/>
    <cellStyle name="Separador de milhares 2 3 3 2 2 4 2 2 2 2" xfId="54252"/>
    <cellStyle name="Separador de milhares 2 3 3 2 2 4 2 2 3" xfId="16369"/>
    <cellStyle name="Separador de milhares 2 3 3 2 2 4 2 2 3 2" xfId="47664"/>
    <cellStyle name="Separador de milhares 2 3 3 2 2 4 2 2 4" xfId="37782"/>
    <cellStyle name="Separador de milhares 2 3 3 2 2 4 2 3" xfId="9781"/>
    <cellStyle name="Separador de milhares 2 3 3 2 2 4 2 3 2" xfId="26251"/>
    <cellStyle name="Separador de milhares 2 3 3 2 2 4 2 3 2 2" xfId="57546"/>
    <cellStyle name="Separador de milhares 2 3 3 2 2 4 2 3 3" xfId="41076"/>
    <cellStyle name="Separador de milhares 2 3 3 2 2 4 2 4" xfId="19663"/>
    <cellStyle name="Separador de milhares 2 3 3 2 2 4 2 4 2" xfId="50958"/>
    <cellStyle name="Separador de milhares 2 3 3 2 2 4 2 5" xfId="13075"/>
    <cellStyle name="Separador de milhares 2 3 3 2 2 4 2 5 2" xfId="44370"/>
    <cellStyle name="Separador de milhares 2 3 3 2 2 4 2 6" xfId="34488"/>
    <cellStyle name="Separador de milhares 2 3 3 2 2 4 2 7" xfId="31193"/>
    <cellStyle name="Separador de milhares 2 3 3 2 2 4 3" xfId="4840"/>
    <cellStyle name="Separador de milhares 2 3 3 2 2 4 3 2" xfId="21310"/>
    <cellStyle name="Separador de milhares 2 3 3 2 2 4 3 2 2" xfId="52605"/>
    <cellStyle name="Separador de milhares 2 3 3 2 2 4 3 3" xfId="14722"/>
    <cellStyle name="Separador de milhares 2 3 3 2 2 4 3 3 2" xfId="46017"/>
    <cellStyle name="Separador de milhares 2 3 3 2 2 4 3 4" xfId="36135"/>
    <cellStyle name="Separador de milhares 2 3 3 2 2 4 4" xfId="8134"/>
    <cellStyle name="Separador de milhares 2 3 3 2 2 4 4 2" xfId="24604"/>
    <cellStyle name="Separador de milhares 2 3 3 2 2 4 4 2 2" xfId="55899"/>
    <cellStyle name="Separador de milhares 2 3 3 2 2 4 4 3" xfId="39429"/>
    <cellStyle name="Separador de milhares 2 3 3 2 2 4 5" xfId="18016"/>
    <cellStyle name="Separador de milhares 2 3 3 2 2 4 5 2" xfId="49311"/>
    <cellStyle name="Separador de milhares 2 3 3 2 2 4 6" xfId="11428"/>
    <cellStyle name="Separador de milhares 2 3 3 2 2 4 6 2" xfId="42723"/>
    <cellStyle name="Separador de milhares 2 3 3 2 2 4 7" xfId="27899"/>
    <cellStyle name="Separador de milhares 2 3 3 2 2 4 7 2" xfId="32841"/>
    <cellStyle name="Separador de milhares 2 3 3 2 2 4 8" xfId="29546"/>
    <cellStyle name="Separador de milhares 2 3 3 2 2 5" xfId="1511"/>
    <cellStyle name="Separador de milhares 2 3 3 2 2 5 2" xfId="3194"/>
    <cellStyle name="Separador de milhares 2 3 3 2 2 5 2 2" xfId="6488"/>
    <cellStyle name="Separador de milhares 2 3 3 2 2 5 2 2 2" xfId="22958"/>
    <cellStyle name="Separador de milhares 2 3 3 2 2 5 2 2 2 2" xfId="54253"/>
    <cellStyle name="Separador de milhares 2 3 3 2 2 5 2 2 3" xfId="16370"/>
    <cellStyle name="Separador de milhares 2 3 3 2 2 5 2 2 3 2" xfId="47665"/>
    <cellStyle name="Separador de milhares 2 3 3 2 2 5 2 2 4" xfId="37783"/>
    <cellStyle name="Separador de milhares 2 3 3 2 2 5 2 3" xfId="9782"/>
    <cellStyle name="Separador de milhares 2 3 3 2 2 5 2 3 2" xfId="26252"/>
    <cellStyle name="Separador de milhares 2 3 3 2 2 5 2 3 2 2" xfId="57547"/>
    <cellStyle name="Separador de milhares 2 3 3 2 2 5 2 3 3" xfId="41077"/>
    <cellStyle name="Separador de milhares 2 3 3 2 2 5 2 4" xfId="19664"/>
    <cellStyle name="Separador de milhares 2 3 3 2 2 5 2 4 2" xfId="50959"/>
    <cellStyle name="Separador de milhares 2 3 3 2 2 5 2 5" xfId="13076"/>
    <cellStyle name="Separador de milhares 2 3 3 2 2 5 2 5 2" xfId="44371"/>
    <cellStyle name="Separador de milhares 2 3 3 2 2 5 2 6" xfId="34489"/>
    <cellStyle name="Separador de milhares 2 3 3 2 2 5 2 7" xfId="31194"/>
    <cellStyle name="Separador de milhares 2 3 3 2 2 5 3" xfId="4841"/>
    <cellStyle name="Separador de milhares 2 3 3 2 2 5 3 2" xfId="21311"/>
    <cellStyle name="Separador de milhares 2 3 3 2 2 5 3 2 2" xfId="52606"/>
    <cellStyle name="Separador de milhares 2 3 3 2 2 5 3 3" xfId="14723"/>
    <cellStyle name="Separador de milhares 2 3 3 2 2 5 3 3 2" xfId="46018"/>
    <cellStyle name="Separador de milhares 2 3 3 2 2 5 3 4" xfId="36136"/>
    <cellStyle name="Separador de milhares 2 3 3 2 2 5 4" xfId="8135"/>
    <cellStyle name="Separador de milhares 2 3 3 2 2 5 4 2" xfId="24605"/>
    <cellStyle name="Separador de milhares 2 3 3 2 2 5 4 2 2" xfId="55900"/>
    <cellStyle name="Separador de milhares 2 3 3 2 2 5 4 3" xfId="39430"/>
    <cellStyle name="Separador de milhares 2 3 3 2 2 5 5" xfId="18017"/>
    <cellStyle name="Separador de milhares 2 3 3 2 2 5 5 2" xfId="49312"/>
    <cellStyle name="Separador de milhares 2 3 3 2 2 5 6" xfId="11429"/>
    <cellStyle name="Separador de milhares 2 3 3 2 2 5 6 2" xfId="42724"/>
    <cellStyle name="Separador de milhares 2 3 3 2 2 5 7" xfId="27900"/>
    <cellStyle name="Separador de milhares 2 3 3 2 2 5 7 2" xfId="32842"/>
    <cellStyle name="Separador de milhares 2 3 3 2 2 5 8" xfId="29547"/>
    <cellStyle name="Separador de milhares 2 3 3 2 2 6" xfId="3188"/>
    <cellStyle name="Separador de milhares 2 3 3 2 2 6 2" xfId="6482"/>
    <cellStyle name="Separador de milhares 2 3 3 2 2 6 2 2" xfId="22952"/>
    <cellStyle name="Separador de milhares 2 3 3 2 2 6 2 2 2" xfId="54247"/>
    <cellStyle name="Separador de milhares 2 3 3 2 2 6 2 3" xfId="16364"/>
    <cellStyle name="Separador de milhares 2 3 3 2 2 6 2 3 2" xfId="47659"/>
    <cellStyle name="Separador de milhares 2 3 3 2 2 6 2 4" xfId="37777"/>
    <cellStyle name="Separador de milhares 2 3 3 2 2 6 3" xfId="9776"/>
    <cellStyle name="Separador de milhares 2 3 3 2 2 6 3 2" xfId="26246"/>
    <cellStyle name="Separador de milhares 2 3 3 2 2 6 3 2 2" xfId="57541"/>
    <cellStyle name="Separador de milhares 2 3 3 2 2 6 3 3" xfId="41071"/>
    <cellStyle name="Separador de milhares 2 3 3 2 2 6 4" xfId="19658"/>
    <cellStyle name="Separador de milhares 2 3 3 2 2 6 4 2" xfId="50953"/>
    <cellStyle name="Separador de milhares 2 3 3 2 2 6 5" xfId="13070"/>
    <cellStyle name="Separador de milhares 2 3 3 2 2 6 5 2" xfId="44365"/>
    <cellStyle name="Separador de milhares 2 3 3 2 2 6 6" xfId="34483"/>
    <cellStyle name="Separador de milhares 2 3 3 2 2 6 7" xfId="31188"/>
    <cellStyle name="Separador de milhares 2 3 3 2 2 7" xfId="4835"/>
    <cellStyle name="Separador de milhares 2 3 3 2 2 7 2" xfId="21305"/>
    <cellStyle name="Separador de milhares 2 3 3 2 2 7 2 2" xfId="52600"/>
    <cellStyle name="Separador de milhares 2 3 3 2 2 7 3" xfId="14717"/>
    <cellStyle name="Separador de milhares 2 3 3 2 2 7 3 2" xfId="46012"/>
    <cellStyle name="Separador de milhares 2 3 3 2 2 7 4" xfId="36130"/>
    <cellStyle name="Separador de milhares 2 3 3 2 2 8" xfId="8129"/>
    <cellStyle name="Separador de milhares 2 3 3 2 2 8 2" xfId="24599"/>
    <cellStyle name="Separador de milhares 2 3 3 2 2 8 2 2" xfId="55894"/>
    <cellStyle name="Separador de milhares 2 3 3 2 2 8 3" xfId="39424"/>
    <cellStyle name="Separador de milhares 2 3 3 2 2 9" xfId="18011"/>
    <cellStyle name="Separador de milhares 2 3 3 2 2 9 2" xfId="49306"/>
    <cellStyle name="Separador de milhares 2 3 3 2 3" xfId="1512"/>
    <cellStyle name="Separador de milhares 2 3 3 2 3 2" xfId="1513"/>
    <cellStyle name="Separador de milhares 2 3 3 2 3 2 2" xfId="3196"/>
    <cellStyle name="Separador de milhares 2 3 3 2 3 2 2 2" xfId="6490"/>
    <cellStyle name="Separador de milhares 2 3 3 2 3 2 2 2 2" xfId="22960"/>
    <cellStyle name="Separador de milhares 2 3 3 2 3 2 2 2 2 2" xfId="54255"/>
    <cellStyle name="Separador de milhares 2 3 3 2 3 2 2 2 3" xfId="16372"/>
    <cellStyle name="Separador de milhares 2 3 3 2 3 2 2 2 3 2" xfId="47667"/>
    <cellStyle name="Separador de milhares 2 3 3 2 3 2 2 2 4" xfId="37785"/>
    <cellStyle name="Separador de milhares 2 3 3 2 3 2 2 3" xfId="9784"/>
    <cellStyle name="Separador de milhares 2 3 3 2 3 2 2 3 2" xfId="26254"/>
    <cellStyle name="Separador de milhares 2 3 3 2 3 2 2 3 2 2" xfId="57549"/>
    <cellStyle name="Separador de milhares 2 3 3 2 3 2 2 3 3" xfId="41079"/>
    <cellStyle name="Separador de milhares 2 3 3 2 3 2 2 4" xfId="19666"/>
    <cellStyle name="Separador de milhares 2 3 3 2 3 2 2 4 2" xfId="50961"/>
    <cellStyle name="Separador de milhares 2 3 3 2 3 2 2 5" xfId="13078"/>
    <cellStyle name="Separador de milhares 2 3 3 2 3 2 2 5 2" xfId="44373"/>
    <cellStyle name="Separador de milhares 2 3 3 2 3 2 2 6" xfId="34491"/>
    <cellStyle name="Separador de milhares 2 3 3 2 3 2 2 7" xfId="31196"/>
    <cellStyle name="Separador de milhares 2 3 3 2 3 2 3" xfId="4843"/>
    <cellStyle name="Separador de milhares 2 3 3 2 3 2 3 2" xfId="21313"/>
    <cellStyle name="Separador de milhares 2 3 3 2 3 2 3 2 2" xfId="52608"/>
    <cellStyle name="Separador de milhares 2 3 3 2 3 2 3 3" xfId="14725"/>
    <cellStyle name="Separador de milhares 2 3 3 2 3 2 3 3 2" xfId="46020"/>
    <cellStyle name="Separador de milhares 2 3 3 2 3 2 3 4" xfId="36138"/>
    <cellStyle name="Separador de milhares 2 3 3 2 3 2 4" xfId="8137"/>
    <cellStyle name="Separador de milhares 2 3 3 2 3 2 4 2" xfId="24607"/>
    <cellStyle name="Separador de milhares 2 3 3 2 3 2 4 2 2" xfId="55902"/>
    <cellStyle name="Separador de milhares 2 3 3 2 3 2 4 3" xfId="39432"/>
    <cellStyle name="Separador de milhares 2 3 3 2 3 2 5" xfId="18019"/>
    <cellStyle name="Separador de milhares 2 3 3 2 3 2 5 2" xfId="49314"/>
    <cellStyle name="Separador de milhares 2 3 3 2 3 2 6" xfId="11431"/>
    <cellStyle name="Separador de milhares 2 3 3 2 3 2 6 2" xfId="42726"/>
    <cellStyle name="Separador de milhares 2 3 3 2 3 2 7" xfId="27902"/>
    <cellStyle name="Separador de milhares 2 3 3 2 3 2 7 2" xfId="32844"/>
    <cellStyle name="Separador de milhares 2 3 3 2 3 2 8" xfId="29549"/>
    <cellStyle name="Separador de milhares 2 3 3 2 3 3" xfId="3195"/>
    <cellStyle name="Separador de milhares 2 3 3 2 3 3 2" xfId="6489"/>
    <cellStyle name="Separador de milhares 2 3 3 2 3 3 2 2" xfId="22959"/>
    <cellStyle name="Separador de milhares 2 3 3 2 3 3 2 2 2" xfId="54254"/>
    <cellStyle name="Separador de milhares 2 3 3 2 3 3 2 3" xfId="16371"/>
    <cellStyle name="Separador de milhares 2 3 3 2 3 3 2 3 2" xfId="47666"/>
    <cellStyle name="Separador de milhares 2 3 3 2 3 3 2 4" xfId="37784"/>
    <cellStyle name="Separador de milhares 2 3 3 2 3 3 3" xfId="9783"/>
    <cellStyle name="Separador de milhares 2 3 3 2 3 3 3 2" xfId="26253"/>
    <cellStyle name="Separador de milhares 2 3 3 2 3 3 3 2 2" xfId="57548"/>
    <cellStyle name="Separador de milhares 2 3 3 2 3 3 3 3" xfId="41078"/>
    <cellStyle name="Separador de milhares 2 3 3 2 3 3 4" xfId="19665"/>
    <cellStyle name="Separador de milhares 2 3 3 2 3 3 4 2" xfId="50960"/>
    <cellStyle name="Separador de milhares 2 3 3 2 3 3 5" xfId="13077"/>
    <cellStyle name="Separador de milhares 2 3 3 2 3 3 5 2" xfId="44372"/>
    <cellStyle name="Separador de milhares 2 3 3 2 3 3 6" xfId="34490"/>
    <cellStyle name="Separador de milhares 2 3 3 2 3 3 7" xfId="31195"/>
    <cellStyle name="Separador de milhares 2 3 3 2 3 4" xfId="4842"/>
    <cellStyle name="Separador de milhares 2 3 3 2 3 4 2" xfId="21312"/>
    <cellStyle name="Separador de milhares 2 3 3 2 3 4 2 2" xfId="52607"/>
    <cellStyle name="Separador de milhares 2 3 3 2 3 4 3" xfId="14724"/>
    <cellStyle name="Separador de milhares 2 3 3 2 3 4 3 2" xfId="46019"/>
    <cellStyle name="Separador de milhares 2 3 3 2 3 4 4" xfId="36137"/>
    <cellStyle name="Separador de milhares 2 3 3 2 3 5" xfId="8136"/>
    <cellStyle name="Separador de milhares 2 3 3 2 3 5 2" xfId="24606"/>
    <cellStyle name="Separador de milhares 2 3 3 2 3 5 2 2" xfId="55901"/>
    <cellStyle name="Separador de milhares 2 3 3 2 3 5 3" xfId="39431"/>
    <cellStyle name="Separador de milhares 2 3 3 2 3 6" xfId="18018"/>
    <cellStyle name="Separador de milhares 2 3 3 2 3 6 2" xfId="49313"/>
    <cellStyle name="Separador de milhares 2 3 3 2 3 7" xfId="11430"/>
    <cellStyle name="Separador de milhares 2 3 3 2 3 7 2" xfId="42725"/>
    <cellStyle name="Separador de milhares 2 3 3 2 3 8" xfId="27901"/>
    <cellStyle name="Separador de milhares 2 3 3 2 3 8 2" xfId="32843"/>
    <cellStyle name="Separador de milhares 2 3 3 2 3 9" xfId="29548"/>
    <cellStyle name="Separador de milhares 2 3 3 2 4" xfId="1514"/>
    <cellStyle name="Separador de milhares 2 3 3 2 4 2" xfId="1515"/>
    <cellStyle name="Separador de milhares 2 3 3 2 4 2 2" xfId="3198"/>
    <cellStyle name="Separador de milhares 2 3 3 2 4 2 2 2" xfId="6492"/>
    <cellStyle name="Separador de milhares 2 3 3 2 4 2 2 2 2" xfId="22962"/>
    <cellStyle name="Separador de milhares 2 3 3 2 4 2 2 2 2 2" xfId="54257"/>
    <cellStyle name="Separador de milhares 2 3 3 2 4 2 2 2 3" xfId="16374"/>
    <cellStyle name="Separador de milhares 2 3 3 2 4 2 2 2 3 2" xfId="47669"/>
    <cellStyle name="Separador de milhares 2 3 3 2 4 2 2 2 4" xfId="37787"/>
    <cellStyle name="Separador de milhares 2 3 3 2 4 2 2 3" xfId="9786"/>
    <cellStyle name="Separador de milhares 2 3 3 2 4 2 2 3 2" xfId="26256"/>
    <cellStyle name="Separador de milhares 2 3 3 2 4 2 2 3 2 2" xfId="57551"/>
    <cellStyle name="Separador de milhares 2 3 3 2 4 2 2 3 3" xfId="41081"/>
    <cellStyle name="Separador de milhares 2 3 3 2 4 2 2 4" xfId="19668"/>
    <cellStyle name="Separador de milhares 2 3 3 2 4 2 2 4 2" xfId="50963"/>
    <cellStyle name="Separador de milhares 2 3 3 2 4 2 2 5" xfId="13080"/>
    <cellStyle name="Separador de milhares 2 3 3 2 4 2 2 5 2" xfId="44375"/>
    <cellStyle name="Separador de milhares 2 3 3 2 4 2 2 6" xfId="34493"/>
    <cellStyle name="Separador de milhares 2 3 3 2 4 2 2 7" xfId="31198"/>
    <cellStyle name="Separador de milhares 2 3 3 2 4 2 3" xfId="4845"/>
    <cellStyle name="Separador de milhares 2 3 3 2 4 2 3 2" xfId="21315"/>
    <cellStyle name="Separador de milhares 2 3 3 2 4 2 3 2 2" xfId="52610"/>
    <cellStyle name="Separador de milhares 2 3 3 2 4 2 3 3" xfId="14727"/>
    <cellStyle name="Separador de milhares 2 3 3 2 4 2 3 3 2" xfId="46022"/>
    <cellStyle name="Separador de milhares 2 3 3 2 4 2 3 4" xfId="36140"/>
    <cellStyle name="Separador de milhares 2 3 3 2 4 2 4" xfId="8139"/>
    <cellStyle name="Separador de milhares 2 3 3 2 4 2 4 2" xfId="24609"/>
    <cellStyle name="Separador de milhares 2 3 3 2 4 2 4 2 2" xfId="55904"/>
    <cellStyle name="Separador de milhares 2 3 3 2 4 2 4 3" xfId="39434"/>
    <cellStyle name="Separador de milhares 2 3 3 2 4 2 5" xfId="18021"/>
    <cellStyle name="Separador de milhares 2 3 3 2 4 2 5 2" xfId="49316"/>
    <cellStyle name="Separador de milhares 2 3 3 2 4 2 6" xfId="11433"/>
    <cellStyle name="Separador de milhares 2 3 3 2 4 2 6 2" xfId="42728"/>
    <cellStyle name="Separador de milhares 2 3 3 2 4 2 7" xfId="27904"/>
    <cellStyle name="Separador de milhares 2 3 3 2 4 2 7 2" xfId="32846"/>
    <cellStyle name="Separador de milhares 2 3 3 2 4 2 8" xfId="29551"/>
    <cellStyle name="Separador de milhares 2 3 3 2 4 3" xfId="3197"/>
    <cellStyle name="Separador de milhares 2 3 3 2 4 3 2" xfId="6491"/>
    <cellStyle name="Separador de milhares 2 3 3 2 4 3 2 2" xfId="22961"/>
    <cellStyle name="Separador de milhares 2 3 3 2 4 3 2 2 2" xfId="54256"/>
    <cellStyle name="Separador de milhares 2 3 3 2 4 3 2 3" xfId="16373"/>
    <cellStyle name="Separador de milhares 2 3 3 2 4 3 2 3 2" xfId="47668"/>
    <cellStyle name="Separador de milhares 2 3 3 2 4 3 2 4" xfId="37786"/>
    <cellStyle name="Separador de milhares 2 3 3 2 4 3 3" xfId="9785"/>
    <cellStyle name="Separador de milhares 2 3 3 2 4 3 3 2" xfId="26255"/>
    <cellStyle name="Separador de milhares 2 3 3 2 4 3 3 2 2" xfId="57550"/>
    <cellStyle name="Separador de milhares 2 3 3 2 4 3 3 3" xfId="41080"/>
    <cellStyle name="Separador de milhares 2 3 3 2 4 3 4" xfId="19667"/>
    <cellStyle name="Separador de milhares 2 3 3 2 4 3 4 2" xfId="50962"/>
    <cellStyle name="Separador de milhares 2 3 3 2 4 3 5" xfId="13079"/>
    <cellStyle name="Separador de milhares 2 3 3 2 4 3 5 2" xfId="44374"/>
    <cellStyle name="Separador de milhares 2 3 3 2 4 3 6" xfId="34492"/>
    <cellStyle name="Separador de milhares 2 3 3 2 4 3 7" xfId="31197"/>
    <cellStyle name="Separador de milhares 2 3 3 2 4 4" xfId="4844"/>
    <cellStyle name="Separador de milhares 2 3 3 2 4 4 2" xfId="21314"/>
    <cellStyle name="Separador de milhares 2 3 3 2 4 4 2 2" xfId="52609"/>
    <cellStyle name="Separador de milhares 2 3 3 2 4 4 3" xfId="14726"/>
    <cellStyle name="Separador de milhares 2 3 3 2 4 4 3 2" xfId="46021"/>
    <cellStyle name="Separador de milhares 2 3 3 2 4 4 4" xfId="36139"/>
    <cellStyle name="Separador de milhares 2 3 3 2 4 5" xfId="8138"/>
    <cellStyle name="Separador de milhares 2 3 3 2 4 5 2" xfId="24608"/>
    <cellStyle name="Separador de milhares 2 3 3 2 4 5 2 2" xfId="55903"/>
    <cellStyle name="Separador de milhares 2 3 3 2 4 5 3" xfId="39433"/>
    <cellStyle name="Separador de milhares 2 3 3 2 4 6" xfId="18020"/>
    <cellStyle name="Separador de milhares 2 3 3 2 4 6 2" xfId="49315"/>
    <cellStyle name="Separador de milhares 2 3 3 2 4 7" xfId="11432"/>
    <cellStyle name="Separador de milhares 2 3 3 2 4 7 2" xfId="42727"/>
    <cellStyle name="Separador de milhares 2 3 3 2 4 8" xfId="27903"/>
    <cellStyle name="Separador de milhares 2 3 3 2 4 8 2" xfId="32845"/>
    <cellStyle name="Separador de milhares 2 3 3 2 4 9" xfId="29550"/>
    <cellStyle name="Separador de milhares 2 3 3 2 5" xfId="1516"/>
    <cellStyle name="Separador de milhares 2 3 3 2 5 2" xfId="3199"/>
    <cellStyle name="Separador de milhares 2 3 3 2 5 2 2" xfId="6493"/>
    <cellStyle name="Separador de milhares 2 3 3 2 5 2 2 2" xfId="22963"/>
    <cellStyle name="Separador de milhares 2 3 3 2 5 2 2 2 2" xfId="54258"/>
    <cellStyle name="Separador de milhares 2 3 3 2 5 2 2 3" xfId="16375"/>
    <cellStyle name="Separador de milhares 2 3 3 2 5 2 2 3 2" xfId="47670"/>
    <cellStyle name="Separador de milhares 2 3 3 2 5 2 2 4" xfId="37788"/>
    <cellStyle name="Separador de milhares 2 3 3 2 5 2 3" xfId="9787"/>
    <cellStyle name="Separador de milhares 2 3 3 2 5 2 3 2" xfId="26257"/>
    <cellStyle name="Separador de milhares 2 3 3 2 5 2 3 2 2" xfId="57552"/>
    <cellStyle name="Separador de milhares 2 3 3 2 5 2 3 3" xfId="41082"/>
    <cellStyle name="Separador de milhares 2 3 3 2 5 2 4" xfId="19669"/>
    <cellStyle name="Separador de milhares 2 3 3 2 5 2 4 2" xfId="50964"/>
    <cellStyle name="Separador de milhares 2 3 3 2 5 2 5" xfId="13081"/>
    <cellStyle name="Separador de milhares 2 3 3 2 5 2 5 2" xfId="44376"/>
    <cellStyle name="Separador de milhares 2 3 3 2 5 2 6" xfId="34494"/>
    <cellStyle name="Separador de milhares 2 3 3 2 5 2 7" xfId="31199"/>
    <cellStyle name="Separador de milhares 2 3 3 2 5 3" xfId="4846"/>
    <cellStyle name="Separador de milhares 2 3 3 2 5 3 2" xfId="21316"/>
    <cellStyle name="Separador de milhares 2 3 3 2 5 3 2 2" xfId="52611"/>
    <cellStyle name="Separador de milhares 2 3 3 2 5 3 3" xfId="14728"/>
    <cellStyle name="Separador de milhares 2 3 3 2 5 3 3 2" xfId="46023"/>
    <cellStyle name="Separador de milhares 2 3 3 2 5 3 4" xfId="36141"/>
    <cellStyle name="Separador de milhares 2 3 3 2 5 4" xfId="8140"/>
    <cellStyle name="Separador de milhares 2 3 3 2 5 4 2" xfId="24610"/>
    <cellStyle name="Separador de milhares 2 3 3 2 5 4 2 2" xfId="55905"/>
    <cellStyle name="Separador de milhares 2 3 3 2 5 4 3" xfId="39435"/>
    <cellStyle name="Separador de milhares 2 3 3 2 5 5" xfId="18022"/>
    <cellStyle name="Separador de milhares 2 3 3 2 5 5 2" xfId="49317"/>
    <cellStyle name="Separador de milhares 2 3 3 2 5 6" xfId="11434"/>
    <cellStyle name="Separador de milhares 2 3 3 2 5 6 2" xfId="42729"/>
    <cellStyle name="Separador de milhares 2 3 3 2 5 7" xfId="27905"/>
    <cellStyle name="Separador de milhares 2 3 3 2 5 7 2" xfId="32847"/>
    <cellStyle name="Separador de milhares 2 3 3 2 5 8" xfId="29552"/>
    <cellStyle name="Separador de milhares 2 3 3 2 6" xfId="1517"/>
    <cellStyle name="Separador de milhares 2 3 3 2 6 2" xfId="3200"/>
    <cellStyle name="Separador de milhares 2 3 3 2 6 2 2" xfId="6494"/>
    <cellStyle name="Separador de milhares 2 3 3 2 6 2 2 2" xfId="22964"/>
    <cellStyle name="Separador de milhares 2 3 3 2 6 2 2 2 2" xfId="54259"/>
    <cellStyle name="Separador de milhares 2 3 3 2 6 2 2 3" xfId="16376"/>
    <cellStyle name="Separador de milhares 2 3 3 2 6 2 2 3 2" xfId="47671"/>
    <cellStyle name="Separador de milhares 2 3 3 2 6 2 2 4" xfId="37789"/>
    <cellStyle name="Separador de milhares 2 3 3 2 6 2 3" xfId="9788"/>
    <cellStyle name="Separador de milhares 2 3 3 2 6 2 3 2" xfId="26258"/>
    <cellStyle name="Separador de milhares 2 3 3 2 6 2 3 2 2" xfId="57553"/>
    <cellStyle name="Separador de milhares 2 3 3 2 6 2 3 3" xfId="41083"/>
    <cellStyle name="Separador de milhares 2 3 3 2 6 2 4" xfId="19670"/>
    <cellStyle name="Separador de milhares 2 3 3 2 6 2 4 2" xfId="50965"/>
    <cellStyle name="Separador de milhares 2 3 3 2 6 2 5" xfId="13082"/>
    <cellStyle name="Separador de milhares 2 3 3 2 6 2 5 2" xfId="44377"/>
    <cellStyle name="Separador de milhares 2 3 3 2 6 2 6" xfId="34495"/>
    <cellStyle name="Separador de milhares 2 3 3 2 6 2 7" xfId="31200"/>
    <cellStyle name="Separador de milhares 2 3 3 2 6 3" xfId="4847"/>
    <cellStyle name="Separador de milhares 2 3 3 2 6 3 2" xfId="21317"/>
    <cellStyle name="Separador de milhares 2 3 3 2 6 3 2 2" xfId="52612"/>
    <cellStyle name="Separador de milhares 2 3 3 2 6 3 3" xfId="14729"/>
    <cellStyle name="Separador de milhares 2 3 3 2 6 3 3 2" xfId="46024"/>
    <cellStyle name="Separador de milhares 2 3 3 2 6 3 4" xfId="36142"/>
    <cellStyle name="Separador de milhares 2 3 3 2 6 4" xfId="8141"/>
    <cellStyle name="Separador de milhares 2 3 3 2 6 4 2" xfId="24611"/>
    <cellStyle name="Separador de milhares 2 3 3 2 6 4 2 2" xfId="55906"/>
    <cellStyle name="Separador de milhares 2 3 3 2 6 4 3" xfId="39436"/>
    <cellStyle name="Separador de milhares 2 3 3 2 6 5" xfId="18023"/>
    <cellStyle name="Separador de milhares 2 3 3 2 6 5 2" xfId="49318"/>
    <cellStyle name="Separador de milhares 2 3 3 2 6 6" xfId="11435"/>
    <cellStyle name="Separador de milhares 2 3 3 2 6 6 2" xfId="42730"/>
    <cellStyle name="Separador de milhares 2 3 3 2 6 7" xfId="27906"/>
    <cellStyle name="Separador de milhares 2 3 3 2 6 7 2" xfId="32848"/>
    <cellStyle name="Separador de milhares 2 3 3 2 6 8" xfId="29553"/>
    <cellStyle name="Separador de milhares 2 3 3 2 7" xfId="3187"/>
    <cellStyle name="Separador de milhares 2 3 3 2 7 2" xfId="6481"/>
    <cellStyle name="Separador de milhares 2 3 3 2 7 2 2" xfId="22951"/>
    <cellStyle name="Separador de milhares 2 3 3 2 7 2 2 2" xfId="54246"/>
    <cellStyle name="Separador de milhares 2 3 3 2 7 2 3" xfId="16363"/>
    <cellStyle name="Separador de milhares 2 3 3 2 7 2 3 2" xfId="47658"/>
    <cellStyle name="Separador de milhares 2 3 3 2 7 2 4" xfId="37776"/>
    <cellStyle name="Separador de milhares 2 3 3 2 7 3" xfId="9775"/>
    <cellStyle name="Separador de milhares 2 3 3 2 7 3 2" xfId="26245"/>
    <cellStyle name="Separador de milhares 2 3 3 2 7 3 2 2" xfId="57540"/>
    <cellStyle name="Separador de milhares 2 3 3 2 7 3 3" xfId="41070"/>
    <cellStyle name="Separador de milhares 2 3 3 2 7 4" xfId="19657"/>
    <cellStyle name="Separador de milhares 2 3 3 2 7 4 2" xfId="50952"/>
    <cellStyle name="Separador de milhares 2 3 3 2 7 5" xfId="13069"/>
    <cellStyle name="Separador de milhares 2 3 3 2 7 5 2" xfId="44364"/>
    <cellStyle name="Separador de milhares 2 3 3 2 7 6" xfId="34482"/>
    <cellStyle name="Separador de milhares 2 3 3 2 7 7" xfId="31187"/>
    <cellStyle name="Separador de milhares 2 3 3 2 8" xfId="4834"/>
    <cellStyle name="Separador de milhares 2 3 3 2 8 2" xfId="21304"/>
    <cellStyle name="Separador de milhares 2 3 3 2 8 2 2" xfId="52599"/>
    <cellStyle name="Separador de milhares 2 3 3 2 8 3" xfId="14716"/>
    <cellStyle name="Separador de milhares 2 3 3 2 8 3 2" xfId="46011"/>
    <cellStyle name="Separador de milhares 2 3 3 2 8 4" xfId="36129"/>
    <cellStyle name="Separador de milhares 2 3 3 2 9" xfId="8128"/>
    <cellStyle name="Separador de milhares 2 3 3 2 9 2" xfId="24598"/>
    <cellStyle name="Separador de milhares 2 3 3 2 9 2 2" xfId="55893"/>
    <cellStyle name="Separador de milhares 2 3 3 2 9 3" xfId="39423"/>
    <cellStyle name="Separador de milhares 2 3 3 3" xfId="1518"/>
    <cellStyle name="Separador de milhares 2 3 3 3 2" xfId="1519"/>
    <cellStyle name="Separador de milhares 2 3 3 3 2 2" xfId="3202"/>
    <cellStyle name="Separador de milhares 2 3 3 3 2 2 2" xfId="6496"/>
    <cellStyle name="Separador de milhares 2 3 3 3 2 2 2 2" xfId="22966"/>
    <cellStyle name="Separador de milhares 2 3 3 3 2 2 2 2 2" xfId="54261"/>
    <cellStyle name="Separador de milhares 2 3 3 3 2 2 2 3" xfId="16378"/>
    <cellStyle name="Separador de milhares 2 3 3 3 2 2 2 3 2" xfId="47673"/>
    <cellStyle name="Separador de milhares 2 3 3 3 2 2 2 4" xfId="37791"/>
    <cellStyle name="Separador de milhares 2 3 3 3 2 2 3" xfId="9790"/>
    <cellStyle name="Separador de milhares 2 3 3 3 2 2 3 2" xfId="26260"/>
    <cellStyle name="Separador de milhares 2 3 3 3 2 2 3 2 2" xfId="57555"/>
    <cellStyle name="Separador de milhares 2 3 3 3 2 2 3 3" xfId="41085"/>
    <cellStyle name="Separador de milhares 2 3 3 3 2 2 4" xfId="19672"/>
    <cellStyle name="Separador de milhares 2 3 3 3 2 2 4 2" xfId="50967"/>
    <cellStyle name="Separador de milhares 2 3 3 3 2 2 5" xfId="13084"/>
    <cellStyle name="Separador de milhares 2 3 3 3 2 2 5 2" xfId="44379"/>
    <cellStyle name="Separador de milhares 2 3 3 3 2 2 6" xfId="34497"/>
    <cellStyle name="Separador de milhares 2 3 3 3 2 2 7" xfId="31202"/>
    <cellStyle name="Separador de milhares 2 3 3 3 2 3" xfId="4849"/>
    <cellStyle name="Separador de milhares 2 3 3 3 2 3 2" xfId="21319"/>
    <cellStyle name="Separador de milhares 2 3 3 3 2 3 2 2" xfId="52614"/>
    <cellStyle name="Separador de milhares 2 3 3 3 2 3 3" xfId="14731"/>
    <cellStyle name="Separador de milhares 2 3 3 3 2 3 3 2" xfId="46026"/>
    <cellStyle name="Separador de milhares 2 3 3 3 2 3 4" xfId="36144"/>
    <cellStyle name="Separador de milhares 2 3 3 3 2 4" xfId="8143"/>
    <cellStyle name="Separador de milhares 2 3 3 3 2 4 2" xfId="24613"/>
    <cellStyle name="Separador de milhares 2 3 3 3 2 4 2 2" xfId="55908"/>
    <cellStyle name="Separador de milhares 2 3 3 3 2 4 3" xfId="39438"/>
    <cellStyle name="Separador de milhares 2 3 3 3 2 5" xfId="18025"/>
    <cellStyle name="Separador de milhares 2 3 3 3 2 5 2" xfId="49320"/>
    <cellStyle name="Separador de milhares 2 3 3 3 2 6" xfId="11437"/>
    <cellStyle name="Separador de milhares 2 3 3 3 2 6 2" xfId="42732"/>
    <cellStyle name="Separador de milhares 2 3 3 3 2 7" xfId="27908"/>
    <cellStyle name="Separador de milhares 2 3 3 3 2 7 2" xfId="32850"/>
    <cellStyle name="Separador de milhares 2 3 3 3 2 8" xfId="29555"/>
    <cellStyle name="Separador de milhares 2 3 3 3 3" xfId="3201"/>
    <cellStyle name="Separador de milhares 2 3 3 3 3 2" xfId="6495"/>
    <cellStyle name="Separador de milhares 2 3 3 3 3 2 2" xfId="22965"/>
    <cellStyle name="Separador de milhares 2 3 3 3 3 2 2 2" xfId="54260"/>
    <cellStyle name="Separador de milhares 2 3 3 3 3 2 3" xfId="16377"/>
    <cellStyle name="Separador de milhares 2 3 3 3 3 2 3 2" xfId="47672"/>
    <cellStyle name="Separador de milhares 2 3 3 3 3 2 4" xfId="37790"/>
    <cellStyle name="Separador de milhares 2 3 3 3 3 3" xfId="9789"/>
    <cellStyle name="Separador de milhares 2 3 3 3 3 3 2" xfId="26259"/>
    <cellStyle name="Separador de milhares 2 3 3 3 3 3 2 2" xfId="57554"/>
    <cellStyle name="Separador de milhares 2 3 3 3 3 3 3" xfId="41084"/>
    <cellStyle name="Separador de milhares 2 3 3 3 3 4" xfId="19671"/>
    <cellStyle name="Separador de milhares 2 3 3 3 3 4 2" xfId="50966"/>
    <cellStyle name="Separador de milhares 2 3 3 3 3 5" xfId="13083"/>
    <cellStyle name="Separador de milhares 2 3 3 3 3 5 2" xfId="44378"/>
    <cellStyle name="Separador de milhares 2 3 3 3 3 6" xfId="34496"/>
    <cellStyle name="Separador de milhares 2 3 3 3 3 7" xfId="31201"/>
    <cellStyle name="Separador de milhares 2 3 3 3 4" xfId="4848"/>
    <cellStyle name="Separador de milhares 2 3 3 3 4 2" xfId="21318"/>
    <cellStyle name="Separador de milhares 2 3 3 3 4 2 2" xfId="52613"/>
    <cellStyle name="Separador de milhares 2 3 3 3 4 3" xfId="14730"/>
    <cellStyle name="Separador de milhares 2 3 3 3 4 3 2" xfId="46025"/>
    <cellStyle name="Separador de milhares 2 3 3 3 4 4" xfId="36143"/>
    <cellStyle name="Separador de milhares 2 3 3 3 5" xfId="8142"/>
    <cellStyle name="Separador de milhares 2 3 3 3 5 2" xfId="24612"/>
    <cellStyle name="Separador de milhares 2 3 3 3 5 2 2" xfId="55907"/>
    <cellStyle name="Separador de milhares 2 3 3 3 5 3" xfId="39437"/>
    <cellStyle name="Separador de milhares 2 3 3 3 6" xfId="18024"/>
    <cellStyle name="Separador de milhares 2 3 3 3 6 2" xfId="49319"/>
    <cellStyle name="Separador de milhares 2 3 3 3 7" xfId="11436"/>
    <cellStyle name="Separador de milhares 2 3 3 3 7 2" xfId="42731"/>
    <cellStyle name="Separador de milhares 2 3 3 3 8" xfId="27907"/>
    <cellStyle name="Separador de milhares 2 3 3 3 8 2" xfId="32849"/>
    <cellStyle name="Separador de milhares 2 3 3 3 9" xfId="29554"/>
    <cellStyle name="Separador de milhares 2 3 3 4" xfId="1520"/>
    <cellStyle name="Separador de milhares 2 3 3 4 2" xfId="1521"/>
    <cellStyle name="Separador de milhares 2 3 3 4 2 2" xfId="3204"/>
    <cellStyle name="Separador de milhares 2 3 3 4 2 2 2" xfId="6498"/>
    <cellStyle name="Separador de milhares 2 3 3 4 2 2 2 2" xfId="22968"/>
    <cellStyle name="Separador de milhares 2 3 3 4 2 2 2 2 2" xfId="54263"/>
    <cellStyle name="Separador de milhares 2 3 3 4 2 2 2 3" xfId="16380"/>
    <cellStyle name="Separador de milhares 2 3 3 4 2 2 2 3 2" xfId="47675"/>
    <cellStyle name="Separador de milhares 2 3 3 4 2 2 2 4" xfId="37793"/>
    <cellStyle name="Separador de milhares 2 3 3 4 2 2 3" xfId="9792"/>
    <cellStyle name="Separador de milhares 2 3 3 4 2 2 3 2" xfId="26262"/>
    <cellStyle name="Separador de milhares 2 3 3 4 2 2 3 2 2" xfId="57557"/>
    <cellStyle name="Separador de milhares 2 3 3 4 2 2 3 3" xfId="41087"/>
    <cellStyle name="Separador de milhares 2 3 3 4 2 2 4" xfId="19674"/>
    <cellStyle name="Separador de milhares 2 3 3 4 2 2 4 2" xfId="50969"/>
    <cellStyle name="Separador de milhares 2 3 3 4 2 2 5" xfId="13086"/>
    <cellStyle name="Separador de milhares 2 3 3 4 2 2 5 2" xfId="44381"/>
    <cellStyle name="Separador de milhares 2 3 3 4 2 2 6" xfId="34499"/>
    <cellStyle name="Separador de milhares 2 3 3 4 2 2 7" xfId="31204"/>
    <cellStyle name="Separador de milhares 2 3 3 4 2 3" xfId="4851"/>
    <cellStyle name="Separador de milhares 2 3 3 4 2 3 2" xfId="21321"/>
    <cellStyle name="Separador de milhares 2 3 3 4 2 3 2 2" xfId="52616"/>
    <cellStyle name="Separador de milhares 2 3 3 4 2 3 3" xfId="14733"/>
    <cellStyle name="Separador de milhares 2 3 3 4 2 3 3 2" xfId="46028"/>
    <cellStyle name="Separador de milhares 2 3 3 4 2 3 4" xfId="36146"/>
    <cellStyle name="Separador de milhares 2 3 3 4 2 4" xfId="8145"/>
    <cellStyle name="Separador de milhares 2 3 3 4 2 4 2" xfId="24615"/>
    <cellStyle name="Separador de milhares 2 3 3 4 2 4 2 2" xfId="55910"/>
    <cellStyle name="Separador de milhares 2 3 3 4 2 4 3" xfId="39440"/>
    <cellStyle name="Separador de milhares 2 3 3 4 2 5" xfId="18027"/>
    <cellStyle name="Separador de milhares 2 3 3 4 2 5 2" xfId="49322"/>
    <cellStyle name="Separador de milhares 2 3 3 4 2 6" xfId="11439"/>
    <cellStyle name="Separador de milhares 2 3 3 4 2 6 2" xfId="42734"/>
    <cellStyle name="Separador de milhares 2 3 3 4 2 7" xfId="27910"/>
    <cellStyle name="Separador de milhares 2 3 3 4 2 7 2" xfId="32852"/>
    <cellStyle name="Separador de milhares 2 3 3 4 2 8" xfId="29557"/>
    <cellStyle name="Separador de milhares 2 3 3 4 3" xfId="3203"/>
    <cellStyle name="Separador de milhares 2 3 3 4 3 2" xfId="6497"/>
    <cellStyle name="Separador de milhares 2 3 3 4 3 2 2" xfId="22967"/>
    <cellStyle name="Separador de milhares 2 3 3 4 3 2 2 2" xfId="54262"/>
    <cellStyle name="Separador de milhares 2 3 3 4 3 2 3" xfId="16379"/>
    <cellStyle name="Separador de milhares 2 3 3 4 3 2 3 2" xfId="47674"/>
    <cellStyle name="Separador de milhares 2 3 3 4 3 2 4" xfId="37792"/>
    <cellStyle name="Separador de milhares 2 3 3 4 3 3" xfId="9791"/>
    <cellStyle name="Separador de milhares 2 3 3 4 3 3 2" xfId="26261"/>
    <cellStyle name="Separador de milhares 2 3 3 4 3 3 2 2" xfId="57556"/>
    <cellStyle name="Separador de milhares 2 3 3 4 3 3 3" xfId="41086"/>
    <cellStyle name="Separador de milhares 2 3 3 4 3 4" xfId="19673"/>
    <cellStyle name="Separador de milhares 2 3 3 4 3 4 2" xfId="50968"/>
    <cellStyle name="Separador de milhares 2 3 3 4 3 5" xfId="13085"/>
    <cellStyle name="Separador de milhares 2 3 3 4 3 5 2" xfId="44380"/>
    <cellStyle name="Separador de milhares 2 3 3 4 3 6" xfId="34498"/>
    <cellStyle name="Separador de milhares 2 3 3 4 3 7" xfId="31203"/>
    <cellStyle name="Separador de milhares 2 3 3 4 4" xfId="4850"/>
    <cellStyle name="Separador de milhares 2 3 3 4 4 2" xfId="21320"/>
    <cellStyle name="Separador de milhares 2 3 3 4 4 2 2" xfId="52615"/>
    <cellStyle name="Separador de milhares 2 3 3 4 4 3" xfId="14732"/>
    <cellStyle name="Separador de milhares 2 3 3 4 4 3 2" xfId="46027"/>
    <cellStyle name="Separador de milhares 2 3 3 4 4 4" xfId="36145"/>
    <cellStyle name="Separador de milhares 2 3 3 4 5" xfId="8144"/>
    <cellStyle name="Separador de milhares 2 3 3 4 5 2" xfId="24614"/>
    <cellStyle name="Separador de milhares 2 3 3 4 5 2 2" xfId="55909"/>
    <cellStyle name="Separador de milhares 2 3 3 4 5 3" xfId="39439"/>
    <cellStyle name="Separador de milhares 2 3 3 4 6" xfId="18026"/>
    <cellStyle name="Separador de milhares 2 3 3 4 6 2" xfId="49321"/>
    <cellStyle name="Separador de milhares 2 3 3 4 7" xfId="11438"/>
    <cellStyle name="Separador de milhares 2 3 3 4 7 2" xfId="42733"/>
    <cellStyle name="Separador de milhares 2 3 3 4 8" xfId="27909"/>
    <cellStyle name="Separador de milhares 2 3 3 4 8 2" xfId="32851"/>
    <cellStyle name="Separador de milhares 2 3 3 4 9" xfId="29556"/>
    <cellStyle name="Separador de milhares 2 3 3 5" xfId="1522"/>
    <cellStyle name="Separador de milhares 2 3 3 5 2" xfId="3205"/>
    <cellStyle name="Separador de milhares 2 3 3 5 2 2" xfId="6499"/>
    <cellStyle name="Separador de milhares 2 3 3 5 2 2 2" xfId="22969"/>
    <cellStyle name="Separador de milhares 2 3 3 5 2 2 2 2" xfId="54264"/>
    <cellStyle name="Separador de milhares 2 3 3 5 2 2 3" xfId="16381"/>
    <cellStyle name="Separador de milhares 2 3 3 5 2 2 3 2" xfId="47676"/>
    <cellStyle name="Separador de milhares 2 3 3 5 2 2 4" xfId="37794"/>
    <cellStyle name="Separador de milhares 2 3 3 5 2 3" xfId="9793"/>
    <cellStyle name="Separador de milhares 2 3 3 5 2 3 2" xfId="26263"/>
    <cellStyle name="Separador de milhares 2 3 3 5 2 3 2 2" xfId="57558"/>
    <cellStyle name="Separador de milhares 2 3 3 5 2 3 3" xfId="41088"/>
    <cellStyle name="Separador de milhares 2 3 3 5 2 4" xfId="19675"/>
    <cellStyle name="Separador de milhares 2 3 3 5 2 4 2" xfId="50970"/>
    <cellStyle name="Separador de milhares 2 3 3 5 2 5" xfId="13087"/>
    <cellStyle name="Separador de milhares 2 3 3 5 2 5 2" xfId="44382"/>
    <cellStyle name="Separador de milhares 2 3 3 5 2 6" xfId="34500"/>
    <cellStyle name="Separador de milhares 2 3 3 5 2 7" xfId="31205"/>
    <cellStyle name="Separador de milhares 2 3 3 5 3" xfId="4852"/>
    <cellStyle name="Separador de milhares 2 3 3 5 3 2" xfId="21322"/>
    <cellStyle name="Separador de milhares 2 3 3 5 3 2 2" xfId="52617"/>
    <cellStyle name="Separador de milhares 2 3 3 5 3 3" xfId="14734"/>
    <cellStyle name="Separador de milhares 2 3 3 5 3 3 2" xfId="46029"/>
    <cellStyle name="Separador de milhares 2 3 3 5 3 4" xfId="36147"/>
    <cellStyle name="Separador de milhares 2 3 3 5 4" xfId="8146"/>
    <cellStyle name="Separador de milhares 2 3 3 5 4 2" xfId="24616"/>
    <cellStyle name="Separador de milhares 2 3 3 5 4 2 2" xfId="55911"/>
    <cellStyle name="Separador de milhares 2 3 3 5 4 3" xfId="39441"/>
    <cellStyle name="Separador de milhares 2 3 3 5 5" xfId="18028"/>
    <cellStyle name="Separador de milhares 2 3 3 5 5 2" xfId="49323"/>
    <cellStyle name="Separador de milhares 2 3 3 5 6" xfId="11440"/>
    <cellStyle name="Separador de milhares 2 3 3 5 6 2" xfId="42735"/>
    <cellStyle name="Separador de milhares 2 3 3 5 7" xfId="27911"/>
    <cellStyle name="Separador de milhares 2 3 3 5 7 2" xfId="32853"/>
    <cellStyle name="Separador de milhares 2 3 3 5 8" xfId="29558"/>
    <cellStyle name="Separador de milhares 2 3 3 6" xfId="3186"/>
    <cellStyle name="Separador de milhares 2 3 3 6 2" xfId="6480"/>
    <cellStyle name="Separador de milhares 2 3 3 6 2 2" xfId="22950"/>
    <cellStyle name="Separador de milhares 2 3 3 6 2 2 2" xfId="54245"/>
    <cellStyle name="Separador de milhares 2 3 3 6 2 3" xfId="16362"/>
    <cellStyle name="Separador de milhares 2 3 3 6 2 3 2" xfId="47657"/>
    <cellStyle name="Separador de milhares 2 3 3 6 2 4" xfId="37775"/>
    <cellStyle name="Separador de milhares 2 3 3 6 3" xfId="9774"/>
    <cellStyle name="Separador de milhares 2 3 3 6 3 2" xfId="26244"/>
    <cellStyle name="Separador de milhares 2 3 3 6 3 2 2" xfId="57539"/>
    <cellStyle name="Separador de milhares 2 3 3 6 3 3" xfId="41069"/>
    <cellStyle name="Separador de milhares 2 3 3 6 4" xfId="19656"/>
    <cellStyle name="Separador de milhares 2 3 3 6 4 2" xfId="50951"/>
    <cellStyle name="Separador de milhares 2 3 3 6 5" xfId="13068"/>
    <cellStyle name="Separador de milhares 2 3 3 6 5 2" xfId="44363"/>
    <cellStyle name="Separador de milhares 2 3 3 6 6" xfId="34481"/>
    <cellStyle name="Separador de milhares 2 3 3 6 7" xfId="31186"/>
    <cellStyle name="Separador de milhares 2 3 3 7" xfId="4833"/>
    <cellStyle name="Separador de milhares 2 3 3 7 2" xfId="21303"/>
    <cellStyle name="Separador de milhares 2 3 3 7 2 2" xfId="52598"/>
    <cellStyle name="Separador de milhares 2 3 3 7 3" xfId="14715"/>
    <cellStyle name="Separador de milhares 2 3 3 7 3 2" xfId="46010"/>
    <cellStyle name="Separador de milhares 2 3 3 7 4" xfId="36128"/>
    <cellStyle name="Separador de milhares 2 3 3 8" xfId="8127"/>
    <cellStyle name="Separador de milhares 2 3 3 8 2" xfId="24597"/>
    <cellStyle name="Separador de milhares 2 3 3 8 2 2" xfId="55892"/>
    <cellStyle name="Separador de milhares 2 3 3 8 3" xfId="39422"/>
    <cellStyle name="Separador de milhares 2 3 3 9" xfId="18009"/>
    <cellStyle name="Separador de milhares 2 3 3 9 2" xfId="49304"/>
    <cellStyle name="Separador de milhares 2 3 4" xfId="1523"/>
    <cellStyle name="Separador de milhares 2 3 4 10" xfId="8147"/>
    <cellStyle name="Separador de milhares 2 3 4 10 2" xfId="24617"/>
    <cellStyle name="Separador de milhares 2 3 4 10 2 2" xfId="55912"/>
    <cellStyle name="Separador de milhares 2 3 4 10 3" xfId="39442"/>
    <cellStyle name="Separador de milhares 2 3 4 11" xfId="18029"/>
    <cellStyle name="Separador de milhares 2 3 4 11 2" xfId="49324"/>
    <cellStyle name="Separador de milhares 2 3 4 12" xfId="11441"/>
    <cellStyle name="Separador de milhares 2 3 4 12 2" xfId="42736"/>
    <cellStyle name="Separador de milhares 2 3 4 13" xfId="27912"/>
    <cellStyle name="Separador de milhares 2 3 4 13 2" xfId="32854"/>
    <cellStyle name="Separador de milhares 2 3 4 14" xfId="29559"/>
    <cellStyle name="Separador de milhares 2 3 4 2" xfId="1524"/>
    <cellStyle name="Separador de milhares 2 3 4 2 10" xfId="11442"/>
    <cellStyle name="Separador de milhares 2 3 4 2 10 2" xfId="42737"/>
    <cellStyle name="Separador de milhares 2 3 4 2 11" xfId="27913"/>
    <cellStyle name="Separador de milhares 2 3 4 2 11 2" xfId="32855"/>
    <cellStyle name="Separador de milhares 2 3 4 2 12" xfId="29560"/>
    <cellStyle name="Separador de milhares 2 3 4 2 2" xfId="1525"/>
    <cellStyle name="Separador de milhares 2 3 4 2 2 2" xfId="1526"/>
    <cellStyle name="Separador de milhares 2 3 4 2 2 2 2" xfId="3209"/>
    <cellStyle name="Separador de milhares 2 3 4 2 2 2 2 2" xfId="6503"/>
    <cellStyle name="Separador de milhares 2 3 4 2 2 2 2 2 2" xfId="22973"/>
    <cellStyle name="Separador de milhares 2 3 4 2 2 2 2 2 2 2" xfId="54268"/>
    <cellStyle name="Separador de milhares 2 3 4 2 2 2 2 2 3" xfId="16385"/>
    <cellStyle name="Separador de milhares 2 3 4 2 2 2 2 2 3 2" xfId="47680"/>
    <cellStyle name="Separador de milhares 2 3 4 2 2 2 2 2 4" xfId="37798"/>
    <cellStyle name="Separador de milhares 2 3 4 2 2 2 2 3" xfId="9797"/>
    <cellStyle name="Separador de milhares 2 3 4 2 2 2 2 3 2" xfId="26267"/>
    <cellStyle name="Separador de milhares 2 3 4 2 2 2 2 3 2 2" xfId="57562"/>
    <cellStyle name="Separador de milhares 2 3 4 2 2 2 2 3 3" xfId="41092"/>
    <cellStyle name="Separador de milhares 2 3 4 2 2 2 2 4" xfId="19679"/>
    <cellStyle name="Separador de milhares 2 3 4 2 2 2 2 4 2" xfId="50974"/>
    <cellStyle name="Separador de milhares 2 3 4 2 2 2 2 5" xfId="13091"/>
    <cellStyle name="Separador de milhares 2 3 4 2 2 2 2 5 2" xfId="44386"/>
    <cellStyle name="Separador de milhares 2 3 4 2 2 2 2 6" xfId="34504"/>
    <cellStyle name="Separador de milhares 2 3 4 2 2 2 2 7" xfId="31209"/>
    <cellStyle name="Separador de milhares 2 3 4 2 2 2 3" xfId="4856"/>
    <cellStyle name="Separador de milhares 2 3 4 2 2 2 3 2" xfId="21326"/>
    <cellStyle name="Separador de milhares 2 3 4 2 2 2 3 2 2" xfId="52621"/>
    <cellStyle name="Separador de milhares 2 3 4 2 2 2 3 3" xfId="14738"/>
    <cellStyle name="Separador de milhares 2 3 4 2 2 2 3 3 2" xfId="46033"/>
    <cellStyle name="Separador de milhares 2 3 4 2 2 2 3 4" xfId="36151"/>
    <cellStyle name="Separador de milhares 2 3 4 2 2 2 4" xfId="8150"/>
    <cellStyle name="Separador de milhares 2 3 4 2 2 2 4 2" xfId="24620"/>
    <cellStyle name="Separador de milhares 2 3 4 2 2 2 4 2 2" xfId="55915"/>
    <cellStyle name="Separador de milhares 2 3 4 2 2 2 4 3" xfId="39445"/>
    <cellStyle name="Separador de milhares 2 3 4 2 2 2 5" xfId="18032"/>
    <cellStyle name="Separador de milhares 2 3 4 2 2 2 5 2" xfId="49327"/>
    <cellStyle name="Separador de milhares 2 3 4 2 2 2 6" xfId="11444"/>
    <cellStyle name="Separador de milhares 2 3 4 2 2 2 6 2" xfId="42739"/>
    <cellStyle name="Separador de milhares 2 3 4 2 2 2 7" xfId="27915"/>
    <cellStyle name="Separador de milhares 2 3 4 2 2 2 7 2" xfId="32857"/>
    <cellStyle name="Separador de milhares 2 3 4 2 2 2 8" xfId="29562"/>
    <cellStyle name="Separador de milhares 2 3 4 2 2 3" xfId="3208"/>
    <cellStyle name="Separador de milhares 2 3 4 2 2 3 2" xfId="6502"/>
    <cellStyle name="Separador de milhares 2 3 4 2 2 3 2 2" xfId="22972"/>
    <cellStyle name="Separador de milhares 2 3 4 2 2 3 2 2 2" xfId="54267"/>
    <cellStyle name="Separador de milhares 2 3 4 2 2 3 2 3" xfId="16384"/>
    <cellStyle name="Separador de milhares 2 3 4 2 2 3 2 3 2" xfId="47679"/>
    <cellStyle name="Separador de milhares 2 3 4 2 2 3 2 4" xfId="37797"/>
    <cellStyle name="Separador de milhares 2 3 4 2 2 3 3" xfId="9796"/>
    <cellStyle name="Separador de milhares 2 3 4 2 2 3 3 2" xfId="26266"/>
    <cellStyle name="Separador de milhares 2 3 4 2 2 3 3 2 2" xfId="57561"/>
    <cellStyle name="Separador de milhares 2 3 4 2 2 3 3 3" xfId="41091"/>
    <cellStyle name="Separador de milhares 2 3 4 2 2 3 4" xfId="19678"/>
    <cellStyle name="Separador de milhares 2 3 4 2 2 3 4 2" xfId="50973"/>
    <cellStyle name="Separador de milhares 2 3 4 2 2 3 5" xfId="13090"/>
    <cellStyle name="Separador de milhares 2 3 4 2 2 3 5 2" xfId="44385"/>
    <cellStyle name="Separador de milhares 2 3 4 2 2 3 6" xfId="34503"/>
    <cellStyle name="Separador de milhares 2 3 4 2 2 3 7" xfId="31208"/>
    <cellStyle name="Separador de milhares 2 3 4 2 2 4" xfId="4855"/>
    <cellStyle name="Separador de milhares 2 3 4 2 2 4 2" xfId="21325"/>
    <cellStyle name="Separador de milhares 2 3 4 2 2 4 2 2" xfId="52620"/>
    <cellStyle name="Separador de milhares 2 3 4 2 2 4 3" xfId="14737"/>
    <cellStyle name="Separador de milhares 2 3 4 2 2 4 3 2" xfId="46032"/>
    <cellStyle name="Separador de milhares 2 3 4 2 2 4 4" xfId="36150"/>
    <cellStyle name="Separador de milhares 2 3 4 2 2 5" xfId="8149"/>
    <cellStyle name="Separador de milhares 2 3 4 2 2 5 2" xfId="24619"/>
    <cellStyle name="Separador de milhares 2 3 4 2 2 5 2 2" xfId="55914"/>
    <cellStyle name="Separador de milhares 2 3 4 2 2 5 3" xfId="39444"/>
    <cellStyle name="Separador de milhares 2 3 4 2 2 6" xfId="18031"/>
    <cellStyle name="Separador de milhares 2 3 4 2 2 6 2" xfId="49326"/>
    <cellStyle name="Separador de milhares 2 3 4 2 2 7" xfId="11443"/>
    <cellStyle name="Separador de milhares 2 3 4 2 2 7 2" xfId="42738"/>
    <cellStyle name="Separador de milhares 2 3 4 2 2 8" xfId="27914"/>
    <cellStyle name="Separador de milhares 2 3 4 2 2 8 2" xfId="32856"/>
    <cellStyle name="Separador de milhares 2 3 4 2 2 9" xfId="29561"/>
    <cellStyle name="Separador de milhares 2 3 4 2 3" xfId="1527"/>
    <cellStyle name="Separador de milhares 2 3 4 2 3 2" xfId="1528"/>
    <cellStyle name="Separador de milhares 2 3 4 2 3 2 2" xfId="3211"/>
    <cellStyle name="Separador de milhares 2 3 4 2 3 2 2 2" xfId="6505"/>
    <cellStyle name="Separador de milhares 2 3 4 2 3 2 2 2 2" xfId="22975"/>
    <cellStyle name="Separador de milhares 2 3 4 2 3 2 2 2 2 2" xfId="54270"/>
    <cellStyle name="Separador de milhares 2 3 4 2 3 2 2 2 3" xfId="16387"/>
    <cellStyle name="Separador de milhares 2 3 4 2 3 2 2 2 3 2" xfId="47682"/>
    <cellStyle name="Separador de milhares 2 3 4 2 3 2 2 2 4" xfId="37800"/>
    <cellStyle name="Separador de milhares 2 3 4 2 3 2 2 3" xfId="9799"/>
    <cellStyle name="Separador de milhares 2 3 4 2 3 2 2 3 2" xfId="26269"/>
    <cellStyle name="Separador de milhares 2 3 4 2 3 2 2 3 2 2" xfId="57564"/>
    <cellStyle name="Separador de milhares 2 3 4 2 3 2 2 3 3" xfId="41094"/>
    <cellStyle name="Separador de milhares 2 3 4 2 3 2 2 4" xfId="19681"/>
    <cellStyle name="Separador de milhares 2 3 4 2 3 2 2 4 2" xfId="50976"/>
    <cellStyle name="Separador de milhares 2 3 4 2 3 2 2 5" xfId="13093"/>
    <cellStyle name="Separador de milhares 2 3 4 2 3 2 2 5 2" xfId="44388"/>
    <cellStyle name="Separador de milhares 2 3 4 2 3 2 2 6" xfId="34506"/>
    <cellStyle name="Separador de milhares 2 3 4 2 3 2 2 7" xfId="31211"/>
    <cellStyle name="Separador de milhares 2 3 4 2 3 2 3" xfId="4858"/>
    <cellStyle name="Separador de milhares 2 3 4 2 3 2 3 2" xfId="21328"/>
    <cellStyle name="Separador de milhares 2 3 4 2 3 2 3 2 2" xfId="52623"/>
    <cellStyle name="Separador de milhares 2 3 4 2 3 2 3 3" xfId="14740"/>
    <cellStyle name="Separador de milhares 2 3 4 2 3 2 3 3 2" xfId="46035"/>
    <cellStyle name="Separador de milhares 2 3 4 2 3 2 3 4" xfId="36153"/>
    <cellStyle name="Separador de milhares 2 3 4 2 3 2 4" xfId="8152"/>
    <cellStyle name="Separador de milhares 2 3 4 2 3 2 4 2" xfId="24622"/>
    <cellStyle name="Separador de milhares 2 3 4 2 3 2 4 2 2" xfId="55917"/>
    <cellStyle name="Separador de milhares 2 3 4 2 3 2 4 3" xfId="39447"/>
    <cellStyle name="Separador de milhares 2 3 4 2 3 2 5" xfId="18034"/>
    <cellStyle name="Separador de milhares 2 3 4 2 3 2 5 2" xfId="49329"/>
    <cellStyle name="Separador de milhares 2 3 4 2 3 2 6" xfId="11446"/>
    <cellStyle name="Separador de milhares 2 3 4 2 3 2 6 2" xfId="42741"/>
    <cellStyle name="Separador de milhares 2 3 4 2 3 2 7" xfId="27917"/>
    <cellStyle name="Separador de milhares 2 3 4 2 3 2 7 2" xfId="32859"/>
    <cellStyle name="Separador de milhares 2 3 4 2 3 2 8" xfId="29564"/>
    <cellStyle name="Separador de milhares 2 3 4 2 3 3" xfId="3210"/>
    <cellStyle name="Separador de milhares 2 3 4 2 3 3 2" xfId="6504"/>
    <cellStyle name="Separador de milhares 2 3 4 2 3 3 2 2" xfId="22974"/>
    <cellStyle name="Separador de milhares 2 3 4 2 3 3 2 2 2" xfId="54269"/>
    <cellStyle name="Separador de milhares 2 3 4 2 3 3 2 3" xfId="16386"/>
    <cellStyle name="Separador de milhares 2 3 4 2 3 3 2 3 2" xfId="47681"/>
    <cellStyle name="Separador de milhares 2 3 4 2 3 3 2 4" xfId="37799"/>
    <cellStyle name="Separador de milhares 2 3 4 2 3 3 3" xfId="9798"/>
    <cellStyle name="Separador de milhares 2 3 4 2 3 3 3 2" xfId="26268"/>
    <cellStyle name="Separador de milhares 2 3 4 2 3 3 3 2 2" xfId="57563"/>
    <cellStyle name="Separador de milhares 2 3 4 2 3 3 3 3" xfId="41093"/>
    <cellStyle name="Separador de milhares 2 3 4 2 3 3 4" xfId="19680"/>
    <cellStyle name="Separador de milhares 2 3 4 2 3 3 4 2" xfId="50975"/>
    <cellStyle name="Separador de milhares 2 3 4 2 3 3 5" xfId="13092"/>
    <cellStyle name="Separador de milhares 2 3 4 2 3 3 5 2" xfId="44387"/>
    <cellStyle name="Separador de milhares 2 3 4 2 3 3 6" xfId="34505"/>
    <cellStyle name="Separador de milhares 2 3 4 2 3 3 7" xfId="31210"/>
    <cellStyle name="Separador de milhares 2 3 4 2 3 4" xfId="4857"/>
    <cellStyle name="Separador de milhares 2 3 4 2 3 4 2" xfId="21327"/>
    <cellStyle name="Separador de milhares 2 3 4 2 3 4 2 2" xfId="52622"/>
    <cellStyle name="Separador de milhares 2 3 4 2 3 4 3" xfId="14739"/>
    <cellStyle name="Separador de milhares 2 3 4 2 3 4 3 2" xfId="46034"/>
    <cellStyle name="Separador de milhares 2 3 4 2 3 4 4" xfId="36152"/>
    <cellStyle name="Separador de milhares 2 3 4 2 3 5" xfId="8151"/>
    <cellStyle name="Separador de milhares 2 3 4 2 3 5 2" xfId="24621"/>
    <cellStyle name="Separador de milhares 2 3 4 2 3 5 2 2" xfId="55916"/>
    <cellStyle name="Separador de milhares 2 3 4 2 3 5 3" xfId="39446"/>
    <cellStyle name="Separador de milhares 2 3 4 2 3 6" xfId="18033"/>
    <cellStyle name="Separador de milhares 2 3 4 2 3 6 2" xfId="49328"/>
    <cellStyle name="Separador de milhares 2 3 4 2 3 7" xfId="11445"/>
    <cellStyle name="Separador de milhares 2 3 4 2 3 7 2" xfId="42740"/>
    <cellStyle name="Separador de milhares 2 3 4 2 3 8" xfId="27916"/>
    <cellStyle name="Separador de milhares 2 3 4 2 3 8 2" xfId="32858"/>
    <cellStyle name="Separador de milhares 2 3 4 2 3 9" xfId="29563"/>
    <cellStyle name="Separador de milhares 2 3 4 2 4" xfId="1529"/>
    <cellStyle name="Separador de milhares 2 3 4 2 4 2" xfId="3212"/>
    <cellStyle name="Separador de milhares 2 3 4 2 4 2 2" xfId="6506"/>
    <cellStyle name="Separador de milhares 2 3 4 2 4 2 2 2" xfId="22976"/>
    <cellStyle name="Separador de milhares 2 3 4 2 4 2 2 2 2" xfId="54271"/>
    <cellStyle name="Separador de milhares 2 3 4 2 4 2 2 3" xfId="16388"/>
    <cellStyle name="Separador de milhares 2 3 4 2 4 2 2 3 2" xfId="47683"/>
    <cellStyle name="Separador de milhares 2 3 4 2 4 2 2 4" xfId="37801"/>
    <cellStyle name="Separador de milhares 2 3 4 2 4 2 3" xfId="9800"/>
    <cellStyle name="Separador de milhares 2 3 4 2 4 2 3 2" xfId="26270"/>
    <cellStyle name="Separador de milhares 2 3 4 2 4 2 3 2 2" xfId="57565"/>
    <cellStyle name="Separador de milhares 2 3 4 2 4 2 3 3" xfId="41095"/>
    <cellStyle name="Separador de milhares 2 3 4 2 4 2 4" xfId="19682"/>
    <cellStyle name="Separador de milhares 2 3 4 2 4 2 4 2" xfId="50977"/>
    <cellStyle name="Separador de milhares 2 3 4 2 4 2 5" xfId="13094"/>
    <cellStyle name="Separador de milhares 2 3 4 2 4 2 5 2" xfId="44389"/>
    <cellStyle name="Separador de milhares 2 3 4 2 4 2 6" xfId="34507"/>
    <cellStyle name="Separador de milhares 2 3 4 2 4 2 7" xfId="31212"/>
    <cellStyle name="Separador de milhares 2 3 4 2 4 3" xfId="4859"/>
    <cellStyle name="Separador de milhares 2 3 4 2 4 3 2" xfId="21329"/>
    <cellStyle name="Separador de milhares 2 3 4 2 4 3 2 2" xfId="52624"/>
    <cellStyle name="Separador de milhares 2 3 4 2 4 3 3" xfId="14741"/>
    <cellStyle name="Separador de milhares 2 3 4 2 4 3 3 2" xfId="46036"/>
    <cellStyle name="Separador de milhares 2 3 4 2 4 3 4" xfId="36154"/>
    <cellStyle name="Separador de milhares 2 3 4 2 4 4" xfId="8153"/>
    <cellStyle name="Separador de milhares 2 3 4 2 4 4 2" xfId="24623"/>
    <cellStyle name="Separador de milhares 2 3 4 2 4 4 2 2" xfId="55918"/>
    <cellStyle name="Separador de milhares 2 3 4 2 4 4 3" xfId="39448"/>
    <cellStyle name="Separador de milhares 2 3 4 2 4 5" xfId="18035"/>
    <cellStyle name="Separador de milhares 2 3 4 2 4 5 2" xfId="49330"/>
    <cellStyle name="Separador de milhares 2 3 4 2 4 6" xfId="11447"/>
    <cellStyle name="Separador de milhares 2 3 4 2 4 6 2" xfId="42742"/>
    <cellStyle name="Separador de milhares 2 3 4 2 4 7" xfId="27918"/>
    <cellStyle name="Separador de milhares 2 3 4 2 4 7 2" xfId="32860"/>
    <cellStyle name="Separador de milhares 2 3 4 2 4 8" xfId="29565"/>
    <cellStyle name="Separador de milhares 2 3 4 2 5" xfId="1530"/>
    <cellStyle name="Separador de milhares 2 3 4 2 5 2" xfId="3213"/>
    <cellStyle name="Separador de milhares 2 3 4 2 5 2 2" xfId="6507"/>
    <cellStyle name="Separador de milhares 2 3 4 2 5 2 2 2" xfId="22977"/>
    <cellStyle name="Separador de milhares 2 3 4 2 5 2 2 2 2" xfId="54272"/>
    <cellStyle name="Separador de milhares 2 3 4 2 5 2 2 3" xfId="16389"/>
    <cellStyle name="Separador de milhares 2 3 4 2 5 2 2 3 2" xfId="47684"/>
    <cellStyle name="Separador de milhares 2 3 4 2 5 2 2 4" xfId="37802"/>
    <cellStyle name="Separador de milhares 2 3 4 2 5 2 3" xfId="9801"/>
    <cellStyle name="Separador de milhares 2 3 4 2 5 2 3 2" xfId="26271"/>
    <cellStyle name="Separador de milhares 2 3 4 2 5 2 3 2 2" xfId="57566"/>
    <cellStyle name="Separador de milhares 2 3 4 2 5 2 3 3" xfId="41096"/>
    <cellStyle name="Separador de milhares 2 3 4 2 5 2 4" xfId="19683"/>
    <cellStyle name="Separador de milhares 2 3 4 2 5 2 4 2" xfId="50978"/>
    <cellStyle name="Separador de milhares 2 3 4 2 5 2 5" xfId="13095"/>
    <cellStyle name="Separador de milhares 2 3 4 2 5 2 5 2" xfId="44390"/>
    <cellStyle name="Separador de milhares 2 3 4 2 5 2 6" xfId="34508"/>
    <cellStyle name="Separador de milhares 2 3 4 2 5 2 7" xfId="31213"/>
    <cellStyle name="Separador de milhares 2 3 4 2 5 3" xfId="4860"/>
    <cellStyle name="Separador de milhares 2 3 4 2 5 3 2" xfId="21330"/>
    <cellStyle name="Separador de milhares 2 3 4 2 5 3 2 2" xfId="52625"/>
    <cellStyle name="Separador de milhares 2 3 4 2 5 3 3" xfId="14742"/>
    <cellStyle name="Separador de milhares 2 3 4 2 5 3 3 2" xfId="46037"/>
    <cellStyle name="Separador de milhares 2 3 4 2 5 3 4" xfId="36155"/>
    <cellStyle name="Separador de milhares 2 3 4 2 5 4" xfId="8154"/>
    <cellStyle name="Separador de milhares 2 3 4 2 5 4 2" xfId="24624"/>
    <cellStyle name="Separador de milhares 2 3 4 2 5 4 2 2" xfId="55919"/>
    <cellStyle name="Separador de milhares 2 3 4 2 5 4 3" xfId="39449"/>
    <cellStyle name="Separador de milhares 2 3 4 2 5 5" xfId="18036"/>
    <cellStyle name="Separador de milhares 2 3 4 2 5 5 2" xfId="49331"/>
    <cellStyle name="Separador de milhares 2 3 4 2 5 6" xfId="11448"/>
    <cellStyle name="Separador de milhares 2 3 4 2 5 6 2" xfId="42743"/>
    <cellStyle name="Separador de milhares 2 3 4 2 5 7" xfId="27919"/>
    <cellStyle name="Separador de milhares 2 3 4 2 5 7 2" xfId="32861"/>
    <cellStyle name="Separador de milhares 2 3 4 2 5 8" xfId="29566"/>
    <cellStyle name="Separador de milhares 2 3 4 2 6" xfId="3207"/>
    <cellStyle name="Separador de milhares 2 3 4 2 6 2" xfId="6501"/>
    <cellStyle name="Separador de milhares 2 3 4 2 6 2 2" xfId="22971"/>
    <cellStyle name="Separador de milhares 2 3 4 2 6 2 2 2" xfId="54266"/>
    <cellStyle name="Separador de milhares 2 3 4 2 6 2 3" xfId="16383"/>
    <cellStyle name="Separador de milhares 2 3 4 2 6 2 3 2" xfId="47678"/>
    <cellStyle name="Separador de milhares 2 3 4 2 6 2 4" xfId="37796"/>
    <cellStyle name="Separador de milhares 2 3 4 2 6 3" xfId="9795"/>
    <cellStyle name="Separador de milhares 2 3 4 2 6 3 2" xfId="26265"/>
    <cellStyle name="Separador de milhares 2 3 4 2 6 3 2 2" xfId="57560"/>
    <cellStyle name="Separador de milhares 2 3 4 2 6 3 3" xfId="41090"/>
    <cellStyle name="Separador de milhares 2 3 4 2 6 4" xfId="19677"/>
    <cellStyle name="Separador de milhares 2 3 4 2 6 4 2" xfId="50972"/>
    <cellStyle name="Separador de milhares 2 3 4 2 6 5" xfId="13089"/>
    <cellStyle name="Separador de milhares 2 3 4 2 6 5 2" xfId="44384"/>
    <cellStyle name="Separador de milhares 2 3 4 2 6 6" xfId="34502"/>
    <cellStyle name="Separador de milhares 2 3 4 2 6 7" xfId="31207"/>
    <cellStyle name="Separador de milhares 2 3 4 2 7" xfId="4854"/>
    <cellStyle name="Separador de milhares 2 3 4 2 7 2" xfId="21324"/>
    <cellStyle name="Separador de milhares 2 3 4 2 7 2 2" xfId="52619"/>
    <cellStyle name="Separador de milhares 2 3 4 2 7 3" xfId="14736"/>
    <cellStyle name="Separador de milhares 2 3 4 2 7 3 2" xfId="46031"/>
    <cellStyle name="Separador de milhares 2 3 4 2 7 4" xfId="36149"/>
    <cellStyle name="Separador de milhares 2 3 4 2 8" xfId="8148"/>
    <cellStyle name="Separador de milhares 2 3 4 2 8 2" xfId="24618"/>
    <cellStyle name="Separador de milhares 2 3 4 2 8 2 2" xfId="55913"/>
    <cellStyle name="Separador de milhares 2 3 4 2 8 3" xfId="39443"/>
    <cellStyle name="Separador de milhares 2 3 4 2 9" xfId="18030"/>
    <cellStyle name="Separador de milhares 2 3 4 2 9 2" xfId="49325"/>
    <cellStyle name="Separador de milhares 2 3 4 3" xfId="1531"/>
    <cellStyle name="Separador de milhares 2 3 4 3 10" xfId="11449"/>
    <cellStyle name="Separador de milhares 2 3 4 3 10 2" xfId="42744"/>
    <cellStyle name="Separador de milhares 2 3 4 3 11" xfId="27920"/>
    <cellStyle name="Separador de milhares 2 3 4 3 11 2" xfId="32862"/>
    <cellStyle name="Separador de milhares 2 3 4 3 12" xfId="29567"/>
    <cellStyle name="Separador de milhares 2 3 4 3 2" xfId="1532"/>
    <cellStyle name="Separador de milhares 2 3 4 3 2 2" xfId="1533"/>
    <cellStyle name="Separador de milhares 2 3 4 3 2 2 2" xfId="3216"/>
    <cellStyle name="Separador de milhares 2 3 4 3 2 2 2 2" xfId="6510"/>
    <cellStyle name="Separador de milhares 2 3 4 3 2 2 2 2 2" xfId="22980"/>
    <cellStyle name="Separador de milhares 2 3 4 3 2 2 2 2 2 2" xfId="54275"/>
    <cellStyle name="Separador de milhares 2 3 4 3 2 2 2 2 3" xfId="16392"/>
    <cellStyle name="Separador de milhares 2 3 4 3 2 2 2 2 3 2" xfId="47687"/>
    <cellStyle name="Separador de milhares 2 3 4 3 2 2 2 2 4" xfId="37805"/>
    <cellStyle name="Separador de milhares 2 3 4 3 2 2 2 3" xfId="9804"/>
    <cellStyle name="Separador de milhares 2 3 4 3 2 2 2 3 2" xfId="26274"/>
    <cellStyle name="Separador de milhares 2 3 4 3 2 2 2 3 2 2" xfId="57569"/>
    <cellStyle name="Separador de milhares 2 3 4 3 2 2 2 3 3" xfId="41099"/>
    <cellStyle name="Separador de milhares 2 3 4 3 2 2 2 4" xfId="19686"/>
    <cellStyle name="Separador de milhares 2 3 4 3 2 2 2 4 2" xfId="50981"/>
    <cellStyle name="Separador de milhares 2 3 4 3 2 2 2 5" xfId="13098"/>
    <cellStyle name="Separador de milhares 2 3 4 3 2 2 2 5 2" xfId="44393"/>
    <cellStyle name="Separador de milhares 2 3 4 3 2 2 2 6" xfId="34511"/>
    <cellStyle name="Separador de milhares 2 3 4 3 2 2 2 7" xfId="31216"/>
    <cellStyle name="Separador de milhares 2 3 4 3 2 2 3" xfId="4863"/>
    <cellStyle name="Separador de milhares 2 3 4 3 2 2 3 2" xfId="21333"/>
    <cellStyle name="Separador de milhares 2 3 4 3 2 2 3 2 2" xfId="52628"/>
    <cellStyle name="Separador de milhares 2 3 4 3 2 2 3 3" xfId="14745"/>
    <cellStyle name="Separador de milhares 2 3 4 3 2 2 3 3 2" xfId="46040"/>
    <cellStyle name="Separador de milhares 2 3 4 3 2 2 3 4" xfId="36158"/>
    <cellStyle name="Separador de milhares 2 3 4 3 2 2 4" xfId="8157"/>
    <cellStyle name="Separador de milhares 2 3 4 3 2 2 4 2" xfId="24627"/>
    <cellStyle name="Separador de milhares 2 3 4 3 2 2 4 2 2" xfId="55922"/>
    <cellStyle name="Separador de milhares 2 3 4 3 2 2 4 3" xfId="39452"/>
    <cellStyle name="Separador de milhares 2 3 4 3 2 2 5" xfId="18039"/>
    <cellStyle name="Separador de milhares 2 3 4 3 2 2 5 2" xfId="49334"/>
    <cellStyle name="Separador de milhares 2 3 4 3 2 2 6" xfId="11451"/>
    <cellStyle name="Separador de milhares 2 3 4 3 2 2 6 2" xfId="42746"/>
    <cellStyle name="Separador de milhares 2 3 4 3 2 2 7" xfId="27922"/>
    <cellStyle name="Separador de milhares 2 3 4 3 2 2 7 2" xfId="32864"/>
    <cellStyle name="Separador de milhares 2 3 4 3 2 2 8" xfId="29569"/>
    <cellStyle name="Separador de milhares 2 3 4 3 2 3" xfId="3215"/>
    <cellStyle name="Separador de milhares 2 3 4 3 2 3 2" xfId="6509"/>
    <cellStyle name="Separador de milhares 2 3 4 3 2 3 2 2" xfId="22979"/>
    <cellStyle name="Separador de milhares 2 3 4 3 2 3 2 2 2" xfId="54274"/>
    <cellStyle name="Separador de milhares 2 3 4 3 2 3 2 3" xfId="16391"/>
    <cellStyle name="Separador de milhares 2 3 4 3 2 3 2 3 2" xfId="47686"/>
    <cellStyle name="Separador de milhares 2 3 4 3 2 3 2 4" xfId="37804"/>
    <cellStyle name="Separador de milhares 2 3 4 3 2 3 3" xfId="9803"/>
    <cellStyle name="Separador de milhares 2 3 4 3 2 3 3 2" xfId="26273"/>
    <cellStyle name="Separador de milhares 2 3 4 3 2 3 3 2 2" xfId="57568"/>
    <cellStyle name="Separador de milhares 2 3 4 3 2 3 3 3" xfId="41098"/>
    <cellStyle name="Separador de milhares 2 3 4 3 2 3 4" xfId="19685"/>
    <cellStyle name="Separador de milhares 2 3 4 3 2 3 4 2" xfId="50980"/>
    <cellStyle name="Separador de milhares 2 3 4 3 2 3 5" xfId="13097"/>
    <cellStyle name="Separador de milhares 2 3 4 3 2 3 5 2" xfId="44392"/>
    <cellStyle name="Separador de milhares 2 3 4 3 2 3 6" xfId="34510"/>
    <cellStyle name="Separador de milhares 2 3 4 3 2 3 7" xfId="31215"/>
    <cellStyle name="Separador de milhares 2 3 4 3 2 4" xfId="4862"/>
    <cellStyle name="Separador de milhares 2 3 4 3 2 4 2" xfId="21332"/>
    <cellStyle name="Separador de milhares 2 3 4 3 2 4 2 2" xfId="52627"/>
    <cellStyle name="Separador de milhares 2 3 4 3 2 4 3" xfId="14744"/>
    <cellStyle name="Separador de milhares 2 3 4 3 2 4 3 2" xfId="46039"/>
    <cellStyle name="Separador de milhares 2 3 4 3 2 4 4" xfId="36157"/>
    <cellStyle name="Separador de milhares 2 3 4 3 2 5" xfId="8156"/>
    <cellStyle name="Separador de milhares 2 3 4 3 2 5 2" xfId="24626"/>
    <cellStyle name="Separador de milhares 2 3 4 3 2 5 2 2" xfId="55921"/>
    <cellStyle name="Separador de milhares 2 3 4 3 2 5 3" xfId="39451"/>
    <cellStyle name="Separador de milhares 2 3 4 3 2 6" xfId="18038"/>
    <cellStyle name="Separador de milhares 2 3 4 3 2 6 2" xfId="49333"/>
    <cellStyle name="Separador de milhares 2 3 4 3 2 7" xfId="11450"/>
    <cellStyle name="Separador de milhares 2 3 4 3 2 7 2" xfId="42745"/>
    <cellStyle name="Separador de milhares 2 3 4 3 2 8" xfId="27921"/>
    <cellStyle name="Separador de milhares 2 3 4 3 2 8 2" xfId="32863"/>
    <cellStyle name="Separador de milhares 2 3 4 3 2 9" xfId="29568"/>
    <cellStyle name="Separador de milhares 2 3 4 3 3" xfId="1534"/>
    <cellStyle name="Separador de milhares 2 3 4 3 3 2" xfId="1535"/>
    <cellStyle name="Separador de milhares 2 3 4 3 3 2 2" xfId="3218"/>
    <cellStyle name="Separador de milhares 2 3 4 3 3 2 2 2" xfId="6512"/>
    <cellStyle name="Separador de milhares 2 3 4 3 3 2 2 2 2" xfId="22982"/>
    <cellStyle name="Separador de milhares 2 3 4 3 3 2 2 2 2 2" xfId="54277"/>
    <cellStyle name="Separador de milhares 2 3 4 3 3 2 2 2 3" xfId="16394"/>
    <cellStyle name="Separador de milhares 2 3 4 3 3 2 2 2 3 2" xfId="47689"/>
    <cellStyle name="Separador de milhares 2 3 4 3 3 2 2 2 4" xfId="37807"/>
    <cellStyle name="Separador de milhares 2 3 4 3 3 2 2 3" xfId="9806"/>
    <cellStyle name="Separador de milhares 2 3 4 3 3 2 2 3 2" xfId="26276"/>
    <cellStyle name="Separador de milhares 2 3 4 3 3 2 2 3 2 2" xfId="57571"/>
    <cellStyle name="Separador de milhares 2 3 4 3 3 2 2 3 3" xfId="41101"/>
    <cellStyle name="Separador de milhares 2 3 4 3 3 2 2 4" xfId="19688"/>
    <cellStyle name="Separador de milhares 2 3 4 3 3 2 2 4 2" xfId="50983"/>
    <cellStyle name="Separador de milhares 2 3 4 3 3 2 2 5" xfId="13100"/>
    <cellStyle name="Separador de milhares 2 3 4 3 3 2 2 5 2" xfId="44395"/>
    <cellStyle name="Separador de milhares 2 3 4 3 3 2 2 6" xfId="34513"/>
    <cellStyle name="Separador de milhares 2 3 4 3 3 2 2 7" xfId="31218"/>
    <cellStyle name="Separador de milhares 2 3 4 3 3 2 3" xfId="4865"/>
    <cellStyle name="Separador de milhares 2 3 4 3 3 2 3 2" xfId="21335"/>
    <cellStyle name="Separador de milhares 2 3 4 3 3 2 3 2 2" xfId="52630"/>
    <cellStyle name="Separador de milhares 2 3 4 3 3 2 3 3" xfId="14747"/>
    <cellStyle name="Separador de milhares 2 3 4 3 3 2 3 3 2" xfId="46042"/>
    <cellStyle name="Separador de milhares 2 3 4 3 3 2 3 4" xfId="36160"/>
    <cellStyle name="Separador de milhares 2 3 4 3 3 2 4" xfId="8159"/>
    <cellStyle name="Separador de milhares 2 3 4 3 3 2 4 2" xfId="24629"/>
    <cellStyle name="Separador de milhares 2 3 4 3 3 2 4 2 2" xfId="55924"/>
    <cellStyle name="Separador de milhares 2 3 4 3 3 2 4 3" xfId="39454"/>
    <cellStyle name="Separador de milhares 2 3 4 3 3 2 5" xfId="18041"/>
    <cellStyle name="Separador de milhares 2 3 4 3 3 2 5 2" xfId="49336"/>
    <cellStyle name="Separador de milhares 2 3 4 3 3 2 6" xfId="11453"/>
    <cellStyle name="Separador de milhares 2 3 4 3 3 2 6 2" xfId="42748"/>
    <cellStyle name="Separador de milhares 2 3 4 3 3 2 7" xfId="27924"/>
    <cellStyle name="Separador de milhares 2 3 4 3 3 2 7 2" xfId="32866"/>
    <cellStyle name="Separador de milhares 2 3 4 3 3 2 8" xfId="29571"/>
    <cellStyle name="Separador de milhares 2 3 4 3 3 3" xfId="3217"/>
    <cellStyle name="Separador de milhares 2 3 4 3 3 3 2" xfId="6511"/>
    <cellStyle name="Separador de milhares 2 3 4 3 3 3 2 2" xfId="22981"/>
    <cellStyle name="Separador de milhares 2 3 4 3 3 3 2 2 2" xfId="54276"/>
    <cellStyle name="Separador de milhares 2 3 4 3 3 3 2 3" xfId="16393"/>
    <cellStyle name="Separador de milhares 2 3 4 3 3 3 2 3 2" xfId="47688"/>
    <cellStyle name="Separador de milhares 2 3 4 3 3 3 2 4" xfId="37806"/>
    <cellStyle name="Separador de milhares 2 3 4 3 3 3 3" xfId="9805"/>
    <cellStyle name="Separador de milhares 2 3 4 3 3 3 3 2" xfId="26275"/>
    <cellStyle name="Separador de milhares 2 3 4 3 3 3 3 2 2" xfId="57570"/>
    <cellStyle name="Separador de milhares 2 3 4 3 3 3 3 3" xfId="41100"/>
    <cellStyle name="Separador de milhares 2 3 4 3 3 3 4" xfId="19687"/>
    <cellStyle name="Separador de milhares 2 3 4 3 3 3 4 2" xfId="50982"/>
    <cellStyle name="Separador de milhares 2 3 4 3 3 3 5" xfId="13099"/>
    <cellStyle name="Separador de milhares 2 3 4 3 3 3 5 2" xfId="44394"/>
    <cellStyle name="Separador de milhares 2 3 4 3 3 3 6" xfId="34512"/>
    <cellStyle name="Separador de milhares 2 3 4 3 3 3 7" xfId="31217"/>
    <cellStyle name="Separador de milhares 2 3 4 3 3 4" xfId="4864"/>
    <cellStyle name="Separador de milhares 2 3 4 3 3 4 2" xfId="21334"/>
    <cellStyle name="Separador de milhares 2 3 4 3 3 4 2 2" xfId="52629"/>
    <cellStyle name="Separador de milhares 2 3 4 3 3 4 3" xfId="14746"/>
    <cellStyle name="Separador de milhares 2 3 4 3 3 4 3 2" xfId="46041"/>
    <cellStyle name="Separador de milhares 2 3 4 3 3 4 4" xfId="36159"/>
    <cellStyle name="Separador de milhares 2 3 4 3 3 5" xfId="8158"/>
    <cellStyle name="Separador de milhares 2 3 4 3 3 5 2" xfId="24628"/>
    <cellStyle name="Separador de milhares 2 3 4 3 3 5 2 2" xfId="55923"/>
    <cellStyle name="Separador de milhares 2 3 4 3 3 5 3" xfId="39453"/>
    <cellStyle name="Separador de milhares 2 3 4 3 3 6" xfId="18040"/>
    <cellStyle name="Separador de milhares 2 3 4 3 3 6 2" xfId="49335"/>
    <cellStyle name="Separador de milhares 2 3 4 3 3 7" xfId="11452"/>
    <cellStyle name="Separador de milhares 2 3 4 3 3 7 2" xfId="42747"/>
    <cellStyle name="Separador de milhares 2 3 4 3 3 8" xfId="27923"/>
    <cellStyle name="Separador de milhares 2 3 4 3 3 8 2" xfId="32865"/>
    <cellStyle name="Separador de milhares 2 3 4 3 3 9" xfId="29570"/>
    <cellStyle name="Separador de milhares 2 3 4 3 4" xfId="1536"/>
    <cellStyle name="Separador de milhares 2 3 4 3 4 2" xfId="3219"/>
    <cellStyle name="Separador de milhares 2 3 4 3 4 2 2" xfId="6513"/>
    <cellStyle name="Separador de milhares 2 3 4 3 4 2 2 2" xfId="22983"/>
    <cellStyle name="Separador de milhares 2 3 4 3 4 2 2 2 2" xfId="54278"/>
    <cellStyle name="Separador de milhares 2 3 4 3 4 2 2 3" xfId="16395"/>
    <cellStyle name="Separador de milhares 2 3 4 3 4 2 2 3 2" xfId="47690"/>
    <cellStyle name="Separador de milhares 2 3 4 3 4 2 2 4" xfId="37808"/>
    <cellStyle name="Separador de milhares 2 3 4 3 4 2 3" xfId="9807"/>
    <cellStyle name="Separador de milhares 2 3 4 3 4 2 3 2" xfId="26277"/>
    <cellStyle name="Separador de milhares 2 3 4 3 4 2 3 2 2" xfId="57572"/>
    <cellStyle name="Separador de milhares 2 3 4 3 4 2 3 3" xfId="41102"/>
    <cellStyle name="Separador de milhares 2 3 4 3 4 2 4" xfId="19689"/>
    <cellStyle name="Separador de milhares 2 3 4 3 4 2 4 2" xfId="50984"/>
    <cellStyle name="Separador de milhares 2 3 4 3 4 2 5" xfId="13101"/>
    <cellStyle name="Separador de milhares 2 3 4 3 4 2 5 2" xfId="44396"/>
    <cellStyle name="Separador de milhares 2 3 4 3 4 2 6" xfId="34514"/>
    <cellStyle name="Separador de milhares 2 3 4 3 4 2 7" xfId="31219"/>
    <cellStyle name="Separador de milhares 2 3 4 3 4 3" xfId="4866"/>
    <cellStyle name="Separador de milhares 2 3 4 3 4 3 2" xfId="21336"/>
    <cellStyle name="Separador de milhares 2 3 4 3 4 3 2 2" xfId="52631"/>
    <cellStyle name="Separador de milhares 2 3 4 3 4 3 3" xfId="14748"/>
    <cellStyle name="Separador de milhares 2 3 4 3 4 3 3 2" xfId="46043"/>
    <cellStyle name="Separador de milhares 2 3 4 3 4 3 4" xfId="36161"/>
    <cellStyle name="Separador de milhares 2 3 4 3 4 4" xfId="8160"/>
    <cellStyle name="Separador de milhares 2 3 4 3 4 4 2" xfId="24630"/>
    <cellStyle name="Separador de milhares 2 3 4 3 4 4 2 2" xfId="55925"/>
    <cellStyle name="Separador de milhares 2 3 4 3 4 4 3" xfId="39455"/>
    <cellStyle name="Separador de milhares 2 3 4 3 4 5" xfId="18042"/>
    <cellStyle name="Separador de milhares 2 3 4 3 4 5 2" xfId="49337"/>
    <cellStyle name="Separador de milhares 2 3 4 3 4 6" xfId="11454"/>
    <cellStyle name="Separador de milhares 2 3 4 3 4 6 2" xfId="42749"/>
    <cellStyle name="Separador de milhares 2 3 4 3 4 7" xfId="27925"/>
    <cellStyle name="Separador de milhares 2 3 4 3 4 7 2" xfId="32867"/>
    <cellStyle name="Separador de milhares 2 3 4 3 4 8" xfId="29572"/>
    <cellStyle name="Separador de milhares 2 3 4 3 5" xfId="1537"/>
    <cellStyle name="Separador de milhares 2 3 4 3 5 2" xfId="3220"/>
    <cellStyle name="Separador de milhares 2 3 4 3 5 2 2" xfId="6514"/>
    <cellStyle name="Separador de milhares 2 3 4 3 5 2 2 2" xfId="22984"/>
    <cellStyle name="Separador de milhares 2 3 4 3 5 2 2 2 2" xfId="54279"/>
    <cellStyle name="Separador de milhares 2 3 4 3 5 2 2 3" xfId="16396"/>
    <cellStyle name="Separador de milhares 2 3 4 3 5 2 2 3 2" xfId="47691"/>
    <cellStyle name="Separador de milhares 2 3 4 3 5 2 2 4" xfId="37809"/>
    <cellStyle name="Separador de milhares 2 3 4 3 5 2 3" xfId="9808"/>
    <cellStyle name="Separador de milhares 2 3 4 3 5 2 3 2" xfId="26278"/>
    <cellStyle name="Separador de milhares 2 3 4 3 5 2 3 2 2" xfId="57573"/>
    <cellStyle name="Separador de milhares 2 3 4 3 5 2 3 3" xfId="41103"/>
    <cellStyle name="Separador de milhares 2 3 4 3 5 2 4" xfId="19690"/>
    <cellStyle name="Separador de milhares 2 3 4 3 5 2 4 2" xfId="50985"/>
    <cellStyle name="Separador de milhares 2 3 4 3 5 2 5" xfId="13102"/>
    <cellStyle name="Separador de milhares 2 3 4 3 5 2 5 2" xfId="44397"/>
    <cellStyle name="Separador de milhares 2 3 4 3 5 2 6" xfId="34515"/>
    <cellStyle name="Separador de milhares 2 3 4 3 5 2 7" xfId="31220"/>
    <cellStyle name="Separador de milhares 2 3 4 3 5 3" xfId="4867"/>
    <cellStyle name="Separador de milhares 2 3 4 3 5 3 2" xfId="21337"/>
    <cellStyle name="Separador de milhares 2 3 4 3 5 3 2 2" xfId="52632"/>
    <cellStyle name="Separador de milhares 2 3 4 3 5 3 3" xfId="14749"/>
    <cellStyle name="Separador de milhares 2 3 4 3 5 3 3 2" xfId="46044"/>
    <cellStyle name="Separador de milhares 2 3 4 3 5 3 4" xfId="36162"/>
    <cellStyle name="Separador de milhares 2 3 4 3 5 4" xfId="8161"/>
    <cellStyle name="Separador de milhares 2 3 4 3 5 4 2" xfId="24631"/>
    <cellStyle name="Separador de milhares 2 3 4 3 5 4 2 2" xfId="55926"/>
    <cellStyle name="Separador de milhares 2 3 4 3 5 4 3" xfId="39456"/>
    <cellStyle name="Separador de milhares 2 3 4 3 5 5" xfId="18043"/>
    <cellStyle name="Separador de milhares 2 3 4 3 5 5 2" xfId="49338"/>
    <cellStyle name="Separador de milhares 2 3 4 3 5 6" xfId="11455"/>
    <cellStyle name="Separador de milhares 2 3 4 3 5 6 2" xfId="42750"/>
    <cellStyle name="Separador de milhares 2 3 4 3 5 7" xfId="27926"/>
    <cellStyle name="Separador de milhares 2 3 4 3 5 7 2" xfId="32868"/>
    <cellStyle name="Separador de milhares 2 3 4 3 5 8" xfId="29573"/>
    <cellStyle name="Separador de milhares 2 3 4 3 6" xfId="3214"/>
    <cellStyle name="Separador de milhares 2 3 4 3 6 2" xfId="6508"/>
    <cellStyle name="Separador de milhares 2 3 4 3 6 2 2" xfId="22978"/>
    <cellStyle name="Separador de milhares 2 3 4 3 6 2 2 2" xfId="54273"/>
    <cellStyle name="Separador de milhares 2 3 4 3 6 2 3" xfId="16390"/>
    <cellStyle name="Separador de milhares 2 3 4 3 6 2 3 2" xfId="47685"/>
    <cellStyle name="Separador de milhares 2 3 4 3 6 2 4" xfId="37803"/>
    <cellStyle name="Separador de milhares 2 3 4 3 6 3" xfId="9802"/>
    <cellStyle name="Separador de milhares 2 3 4 3 6 3 2" xfId="26272"/>
    <cellStyle name="Separador de milhares 2 3 4 3 6 3 2 2" xfId="57567"/>
    <cellStyle name="Separador de milhares 2 3 4 3 6 3 3" xfId="41097"/>
    <cellStyle name="Separador de milhares 2 3 4 3 6 4" xfId="19684"/>
    <cellStyle name="Separador de milhares 2 3 4 3 6 4 2" xfId="50979"/>
    <cellStyle name="Separador de milhares 2 3 4 3 6 5" xfId="13096"/>
    <cellStyle name="Separador de milhares 2 3 4 3 6 5 2" xfId="44391"/>
    <cellStyle name="Separador de milhares 2 3 4 3 6 6" xfId="34509"/>
    <cellStyle name="Separador de milhares 2 3 4 3 6 7" xfId="31214"/>
    <cellStyle name="Separador de milhares 2 3 4 3 7" xfId="4861"/>
    <cellStyle name="Separador de milhares 2 3 4 3 7 2" xfId="21331"/>
    <cellStyle name="Separador de milhares 2 3 4 3 7 2 2" xfId="52626"/>
    <cellStyle name="Separador de milhares 2 3 4 3 7 3" xfId="14743"/>
    <cellStyle name="Separador de milhares 2 3 4 3 7 3 2" xfId="46038"/>
    <cellStyle name="Separador de milhares 2 3 4 3 7 4" xfId="36156"/>
    <cellStyle name="Separador de milhares 2 3 4 3 8" xfId="8155"/>
    <cellStyle name="Separador de milhares 2 3 4 3 8 2" xfId="24625"/>
    <cellStyle name="Separador de milhares 2 3 4 3 8 2 2" xfId="55920"/>
    <cellStyle name="Separador de milhares 2 3 4 3 8 3" xfId="39450"/>
    <cellStyle name="Separador de milhares 2 3 4 3 9" xfId="18037"/>
    <cellStyle name="Separador de milhares 2 3 4 3 9 2" xfId="49332"/>
    <cellStyle name="Separador de milhares 2 3 4 4" xfId="1538"/>
    <cellStyle name="Separador de milhares 2 3 4 4 2" xfId="1539"/>
    <cellStyle name="Separador de milhares 2 3 4 4 2 2" xfId="3222"/>
    <cellStyle name="Separador de milhares 2 3 4 4 2 2 2" xfId="6516"/>
    <cellStyle name="Separador de milhares 2 3 4 4 2 2 2 2" xfId="22986"/>
    <cellStyle name="Separador de milhares 2 3 4 4 2 2 2 2 2" xfId="54281"/>
    <cellStyle name="Separador de milhares 2 3 4 4 2 2 2 3" xfId="16398"/>
    <cellStyle name="Separador de milhares 2 3 4 4 2 2 2 3 2" xfId="47693"/>
    <cellStyle name="Separador de milhares 2 3 4 4 2 2 2 4" xfId="37811"/>
    <cellStyle name="Separador de milhares 2 3 4 4 2 2 3" xfId="9810"/>
    <cellStyle name="Separador de milhares 2 3 4 4 2 2 3 2" xfId="26280"/>
    <cellStyle name="Separador de milhares 2 3 4 4 2 2 3 2 2" xfId="57575"/>
    <cellStyle name="Separador de milhares 2 3 4 4 2 2 3 3" xfId="41105"/>
    <cellStyle name="Separador de milhares 2 3 4 4 2 2 4" xfId="19692"/>
    <cellStyle name="Separador de milhares 2 3 4 4 2 2 4 2" xfId="50987"/>
    <cellStyle name="Separador de milhares 2 3 4 4 2 2 5" xfId="13104"/>
    <cellStyle name="Separador de milhares 2 3 4 4 2 2 5 2" xfId="44399"/>
    <cellStyle name="Separador de milhares 2 3 4 4 2 2 6" xfId="34517"/>
    <cellStyle name="Separador de milhares 2 3 4 4 2 2 7" xfId="31222"/>
    <cellStyle name="Separador de milhares 2 3 4 4 2 3" xfId="4869"/>
    <cellStyle name="Separador de milhares 2 3 4 4 2 3 2" xfId="21339"/>
    <cellStyle name="Separador de milhares 2 3 4 4 2 3 2 2" xfId="52634"/>
    <cellStyle name="Separador de milhares 2 3 4 4 2 3 3" xfId="14751"/>
    <cellStyle name="Separador de milhares 2 3 4 4 2 3 3 2" xfId="46046"/>
    <cellStyle name="Separador de milhares 2 3 4 4 2 3 4" xfId="36164"/>
    <cellStyle name="Separador de milhares 2 3 4 4 2 4" xfId="8163"/>
    <cellStyle name="Separador de milhares 2 3 4 4 2 4 2" xfId="24633"/>
    <cellStyle name="Separador de milhares 2 3 4 4 2 4 2 2" xfId="55928"/>
    <cellStyle name="Separador de milhares 2 3 4 4 2 4 3" xfId="39458"/>
    <cellStyle name="Separador de milhares 2 3 4 4 2 5" xfId="18045"/>
    <cellStyle name="Separador de milhares 2 3 4 4 2 5 2" xfId="49340"/>
    <cellStyle name="Separador de milhares 2 3 4 4 2 6" xfId="11457"/>
    <cellStyle name="Separador de milhares 2 3 4 4 2 6 2" xfId="42752"/>
    <cellStyle name="Separador de milhares 2 3 4 4 2 7" xfId="27928"/>
    <cellStyle name="Separador de milhares 2 3 4 4 2 7 2" xfId="32870"/>
    <cellStyle name="Separador de milhares 2 3 4 4 2 8" xfId="29575"/>
    <cellStyle name="Separador de milhares 2 3 4 4 3" xfId="3221"/>
    <cellStyle name="Separador de milhares 2 3 4 4 3 2" xfId="6515"/>
    <cellStyle name="Separador de milhares 2 3 4 4 3 2 2" xfId="22985"/>
    <cellStyle name="Separador de milhares 2 3 4 4 3 2 2 2" xfId="54280"/>
    <cellStyle name="Separador de milhares 2 3 4 4 3 2 3" xfId="16397"/>
    <cellStyle name="Separador de milhares 2 3 4 4 3 2 3 2" xfId="47692"/>
    <cellStyle name="Separador de milhares 2 3 4 4 3 2 4" xfId="37810"/>
    <cellStyle name="Separador de milhares 2 3 4 4 3 3" xfId="9809"/>
    <cellStyle name="Separador de milhares 2 3 4 4 3 3 2" xfId="26279"/>
    <cellStyle name="Separador de milhares 2 3 4 4 3 3 2 2" xfId="57574"/>
    <cellStyle name="Separador de milhares 2 3 4 4 3 3 3" xfId="41104"/>
    <cellStyle name="Separador de milhares 2 3 4 4 3 4" xfId="19691"/>
    <cellStyle name="Separador de milhares 2 3 4 4 3 4 2" xfId="50986"/>
    <cellStyle name="Separador de milhares 2 3 4 4 3 5" xfId="13103"/>
    <cellStyle name="Separador de milhares 2 3 4 4 3 5 2" xfId="44398"/>
    <cellStyle name="Separador de milhares 2 3 4 4 3 6" xfId="34516"/>
    <cellStyle name="Separador de milhares 2 3 4 4 3 7" xfId="31221"/>
    <cellStyle name="Separador de milhares 2 3 4 4 4" xfId="4868"/>
    <cellStyle name="Separador de milhares 2 3 4 4 4 2" xfId="21338"/>
    <cellStyle name="Separador de milhares 2 3 4 4 4 2 2" xfId="52633"/>
    <cellStyle name="Separador de milhares 2 3 4 4 4 3" xfId="14750"/>
    <cellStyle name="Separador de milhares 2 3 4 4 4 3 2" xfId="46045"/>
    <cellStyle name="Separador de milhares 2 3 4 4 4 4" xfId="36163"/>
    <cellStyle name="Separador de milhares 2 3 4 4 5" xfId="8162"/>
    <cellStyle name="Separador de milhares 2 3 4 4 5 2" xfId="24632"/>
    <cellStyle name="Separador de milhares 2 3 4 4 5 2 2" xfId="55927"/>
    <cellStyle name="Separador de milhares 2 3 4 4 5 3" xfId="39457"/>
    <cellStyle name="Separador de milhares 2 3 4 4 6" xfId="18044"/>
    <cellStyle name="Separador de milhares 2 3 4 4 6 2" xfId="49339"/>
    <cellStyle name="Separador de milhares 2 3 4 4 7" xfId="11456"/>
    <cellStyle name="Separador de milhares 2 3 4 4 7 2" xfId="42751"/>
    <cellStyle name="Separador de milhares 2 3 4 4 8" xfId="27927"/>
    <cellStyle name="Separador de milhares 2 3 4 4 8 2" xfId="32869"/>
    <cellStyle name="Separador de milhares 2 3 4 4 9" xfId="29574"/>
    <cellStyle name="Separador de milhares 2 3 4 5" xfId="1540"/>
    <cellStyle name="Separador de milhares 2 3 4 5 2" xfId="1541"/>
    <cellStyle name="Separador de milhares 2 3 4 5 2 2" xfId="3224"/>
    <cellStyle name="Separador de milhares 2 3 4 5 2 2 2" xfId="6518"/>
    <cellStyle name="Separador de milhares 2 3 4 5 2 2 2 2" xfId="22988"/>
    <cellStyle name="Separador de milhares 2 3 4 5 2 2 2 2 2" xfId="54283"/>
    <cellStyle name="Separador de milhares 2 3 4 5 2 2 2 3" xfId="16400"/>
    <cellStyle name="Separador de milhares 2 3 4 5 2 2 2 3 2" xfId="47695"/>
    <cellStyle name="Separador de milhares 2 3 4 5 2 2 2 4" xfId="37813"/>
    <cellStyle name="Separador de milhares 2 3 4 5 2 2 3" xfId="9812"/>
    <cellStyle name="Separador de milhares 2 3 4 5 2 2 3 2" xfId="26282"/>
    <cellStyle name="Separador de milhares 2 3 4 5 2 2 3 2 2" xfId="57577"/>
    <cellStyle name="Separador de milhares 2 3 4 5 2 2 3 3" xfId="41107"/>
    <cellStyle name="Separador de milhares 2 3 4 5 2 2 4" xfId="19694"/>
    <cellStyle name="Separador de milhares 2 3 4 5 2 2 4 2" xfId="50989"/>
    <cellStyle name="Separador de milhares 2 3 4 5 2 2 5" xfId="13106"/>
    <cellStyle name="Separador de milhares 2 3 4 5 2 2 5 2" xfId="44401"/>
    <cellStyle name="Separador de milhares 2 3 4 5 2 2 6" xfId="34519"/>
    <cellStyle name="Separador de milhares 2 3 4 5 2 2 7" xfId="31224"/>
    <cellStyle name="Separador de milhares 2 3 4 5 2 3" xfId="4871"/>
    <cellStyle name="Separador de milhares 2 3 4 5 2 3 2" xfId="21341"/>
    <cellStyle name="Separador de milhares 2 3 4 5 2 3 2 2" xfId="52636"/>
    <cellStyle name="Separador de milhares 2 3 4 5 2 3 3" xfId="14753"/>
    <cellStyle name="Separador de milhares 2 3 4 5 2 3 3 2" xfId="46048"/>
    <cellStyle name="Separador de milhares 2 3 4 5 2 3 4" xfId="36166"/>
    <cellStyle name="Separador de milhares 2 3 4 5 2 4" xfId="8165"/>
    <cellStyle name="Separador de milhares 2 3 4 5 2 4 2" xfId="24635"/>
    <cellStyle name="Separador de milhares 2 3 4 5 2 4 2 2" xfId="55930"/>
    <cellStyle name="Separador de milhares 2 3 4 5 2 4 3" xfId="39460"/>
    <cellStyle name="Separador de milhares 2 3 4 5 2 5" xfId="18047"/>
    <cellStyle name="Separador de milhares 2 3 4 5 2 5 2" xfId="49342"/>
    <cellStyle name="Separador de milhares 2 3 4 5 2 6" xfId="11459"/>
    <cellStyle name="Separador de milhares 2 3 4 5 2 6 2" xfId="42754"/>
    <cellStyle name="Separador de milhares 2 3 4 5 2 7" xfId="27930"/>
    <cellStyle name="Separador de milhares 2 3 4 5 2 7 2" xfId="32872"/>
    <cellStyle name="Separador de milhares 2 3 4 5 2 8" xfId="29577"/>
    <cellStyle name="Separador de milhares 2 3 4 5 3" xfId="3223"/>
    <cellStyle name="Separador de milhares 2 3 4 5 3 2" xfId="6517"/>
    <cellStyle name="Separador de milhares 2 3 4 5 3 2 2" xfId="22987"/>
    <cellStyle name="Separador de milhares 2 3 4 5 3 2 2 2" xfId="54282"/>
    <cellStyle name="Separador de milhares 2 3 4 5 3 2 3" xfId="16399"/>
    <cellStyle name="Separador de milhares 2 3 4 5 3 2 3 2" xfId="47694"/>
    <cellStyle name="Separador de milhares 2 3 4 5 3 2 4" xfId="37812"/>
    <cellStyle name="Separador de milhares 2 3 4 5 3 3" xfId="9811"/>
    <cellStyle name="Separador de milhares 2 3 4 5 3 3 2" xfId="26281"/>
    <cellStyle name="Separador de milhares 2 3 4 5 3 3 2 2" xfId="57576"/>
    <cellStyle name="Separador de milhares 2 3 4 5 3 3 3" xfId="41106"/>
    <cellStyle name="Separador de milhares 2 3 4 5 3 4" xfId="19693"/>
    <cellStyle name="Separador de milhares 2 3 4 5 3 4 2" xfId="50988"/>
    <cellStyle name="Separador de milhares 2 3 4 5 3 5" xfId="13105"/>
    <cellStyle name="Separador de milhares 2 3 4 5 3 5 2" xfId="44400"/>
    <cellStyle name="Separador de milhares 2 3 4 5 3 6" xfId="34518"/>
    <cellStyle name="Separador de milhares 2 3 4 5 3 7" xfId="31223"/>
    <cellStyle name="Separador de milhares 2 3 4 5 4" xfId="4870"/>
    <cellStyle name="Separador de milhares 2 3 4 5 4 2" xfId="21340"/>
    <cellStyle name="Separador de milhares 2 3 4 5 4 2 2" xfId="52635"/>
    <cellStyle name="Separador de milhares 2 3 4 5 4 3" xfId="14752"/>
    <cellStyle name="Separador de milhares 2 3 4 5 4 3 2" xfId="46047"/>
    <cellStyle name="Separador de milhares 2 3 4 5 4 4" xfId="36165"/>
    <cellStyle name="Separador de milhares 2 3 4 5 5" xfId="8164"/>
    <cellStyle name="Separador de milhares 2 3 4 5 5 2" xfId="24634"/>
    <cellStyle name="Separador de milhares 2 3 4 5 5 2 2" xfId="55929"/>
    <cellStyle name="Separador de milhares 2 3 4 5 5 3" xfId="39459"/>
    <cellStyle name="Separador de milhares 2 3 4 5 6" xfId="18046"/>
    <cellStyle name="Separador de milhares 2 3 4 5 6 2" xfId="49341"/>
    <cellStyle name="Separador de milhares 2 3 4 5 7" xfId="11458"/>
    <cellStyle name="Separador de milhares 2 3 4 5 7 2" xfId="42753"/>
    <cellStyle name="Separador de milhares 2 3 4 5 8" xfId="27929"/>
    <cellStyle name="Separador de milhares 2 3 4 5 8 2" xfId="32871"/>
    <cellStyle name="Separador de milhares 2 3 4 5 9" xfId="29576"/>
    <cellStyle name="Separador de milhares 2 3 4 6" xfId="1542"/>
    <cellStyle name="Separador de milhares 2 3 4 6 2" xfId="3225"/>
    <cellStyle name="Separador de milhares 2 3 4 6 2 2" xfId="6519"/>
    <cellStyle name="Separador de milhares 2 3 4 6 2 2 2" xfId="22989"/>
    <cellStyle name="Separador de milhares 2 3 4 6 2 2 2 2" xfId="54284"/>
    <cellStyle name="Separador de milhares 2 3 4 6 2 2 3" xfId="16401"/>
    <cellStyle name="Separador de milhares 2 3 4 6 2 2 3 2" xfId="47696"/>
    <cellStyle name="Separador de milhares 2 3 4 6 2 2 4" xfId="37814"/>
    <cellStyle name="Separador de milhares 2 3 4 6 2 3" xfId="9813"/>
    <cellStyle name="Separador de milhares 2 3 4 6 2 3 2" xfId="26283"/>
    <cellStyle name="Separador de milhares 2 3 4 6 2 3 2 2" xfId="57578"/>
    <cellStyle name="Separador de milhares 2 3 4 6 2 3 3" xfId="41108"/>
    <cellStyle name="Separador de milhares 2 3 4 6 2 4" xfId="19695"/>
    <cellStyle name="Separador de milhares 2 3 4 6 2 4 2" xfId="50990"/>
    <cellStyle name="Separador de milhares 2 3 4 6 2 5" xfId="13107"/>
    <cellStyle name="Separador de milhares 2 3 4 6 2 5 2" xfId="44402"/>
    <cellStyle name="Separador de milhares 2 3 4 6 2 6" xfId="34520"/>
    <cellStyle name="Separador de milhares 2 3 4 6 2 7" xfId="31225"/>
    <cellStyle name="Separador de milhares 2 3 4 6 3" xfId="4872"/>
    <cellStyle name="Separador de milhares 2 3 4 6 3 2" xfId="21342"/>
    <cellStyle name="Separador de milhares 2 3 4 6 3 2 2" xfId="52637"/>
    <cellStyle name="Separador de milhares 2 3 4 6 3 3" xfId="14754"/>
    <cellStyle name="Separador de milhares 2 3 4 6 3 3 2" xfId="46049"/>
    <cellStyle name="Separador de milhares 2 3 4 6 3 4" xfId="36167"/>
    <cellStyle name="Separador de milhares 2 3 4 6 4" xfId="8166"/>
    <cellStyle name="Separador de milhares 2 3 4 6 4 2" xfId="24636"/>
    <cellStyle name="Separador de milhares 2 3 4 6 4 2 2" xfId="55931"/>
    <cellStyle name="Separador de milhares 2 3 4 6 4 3" xfId="39461"/>
    <cellStyle name="Separador de milhares 2 3 4 6 5" xfId="18048"/>
    <cellStyle name="Separador de milhares 2 3 4 6 5 2" xfId="49343"/>
    <cellStyle name="Separador de milhares 2 3 4 6 6" xfId="11460"/>
    <cellStyle name="Separador de milhares 2 3 4 6 6 2" xfId="42755"/>
    <cellStyle name="Separador de milhares 2 3 4 6 7" xfId="27931"/>
    <cellStyle name="Separador de milhares 2 3 4 6 7 2" xfId="32873"/>
    <cellStyle name="Separador de milhares 2 3 4 6 8" xfId="29578"/>
    <cellStyle name="Separador de milhares 2 3 4 7" xfId="1543"/>
    <cellStyle name="Separador de milhares 2 3 4 7 2" xfId="3226"/>
    <cellStyle name="Separador de milhares 2 3 4 7 2 2" xfId="6520"/>
    <cellStyle name="Separador de milhares 2 3 4 7 2 2 2" xfId="22990"/>
    <cellStyle name="Separador de milhares 2 3 4 7 2 2 2 2" xfId="54285"/>
    <cellStyle name="Separador de milhares 2 3 4 7 2 2 3" xfId="16402"/>
    <cellStyle name="Separador de milhares 2 3 4 7 2 2 3 2" xfId="47697"/>
    <cellStyle name="Separador de milhares 2 3 4 7 2 2 4" xfId="37815"/>
    <cellStyle name="Separador de milhares 2 3 4 7 2 3" xfId="9814"/>
    <cellStyle name="Separador de milhares 2 3 4 7 2 3 2" xfId="26284"/>
    <cellStyle name="Separador de milhares 2 3 4 7 2 3 2 2" xfId="57579"/>
    <cellStyle name="Separador de milhares 2 3 4 7 2 3 3" xfId="41109"/>
    <cellStyle name="Separador de milhares 2 3 4 7 2 4" xfId="19696"/>
    <cellStyle name="Separador de milhares 2 3 4 7 2 4 2" xfId="50991"/>
    <cellStyle name="Separador de milhares 2 3 4 7 2 5" xfId="13108"/>
    <cellStyle name="Separador de milhares 2 3 4 7 2 5 2" xfId="44403"/>
    <cellStyle name="Separador de milhares 2 3 4 7 2 6" xfId="34521"/>
    <cellStyle name="Separador de milhares 2 3 4 7 2 7" xfId="31226"/>
    <cellStyle name="Separador de milhares 2 3 4 7 3" xfId="4873"/>
    <cellStyle name="Separador de milhares 2 3 4 7 3 2" xfId="21343"/>
    <cellStyle name="Separador de milhares 2 3 4 7 3 2 2" xfId="52638"/>
    <cellStyle name="Separador de milhares 2 3 4 7 3 3" xfId="14755"/>
    <cellStyle name="Separador de milhares 2 3 4 7 3 3 2" xfId="46050"/>
    <cellStyle name="Separador de milhares 2 3 4 7 3 4" xfId="36168"/>
    <cellStyle name="Separador de milhares 2 3 4 7 4" xfId="8167"/>
    <cellStyle name="Separador de milhares 2 3 4 7 4 2" xfId="24637"/>
    <cellStyle name="Separador de milhares 2 3 4 7 4 2 2" xfId="55932"/>
    <cellStyle name="Separador de milhares 2 3 4 7 4 3" xfId="39462"/>
    <cellStyle name="Separador de milhares 2 3 4 7 5" xfId="18049"/>
    <cellStyle name="Separador de milhares 2 3 4 7 5 2" xfId="49344"/>
    <cellStyle name="Separador de milhares 2 3 4 7 6" xfId="11461"/>
    <cellStyle name="Separador de milhares 2 3 4 7 6 2" xfId="42756"/>
    <cellStyle name="Separador de milhares 2 3 4 7 7" xfId="27932"/>
    <cellStyle name="Separador de milhares 2 3 4 7 7 2" xfId="32874"/>
    <cellStyle name="Separador de milhares 2 3 4 7 8" xfId="29579"/>
    <cellStyle name="Separador de milhares 2 3 4 8" xfId="3206"/>
    <cellStyle name="Separador de milhares 2 3 4 8 2" xfId="6500"/>
    <cellStyle name="Separador de milhares 2 3 4 8 2 2" xfId="22970"/>
    <cellStyle name="Separador de milhares 2 3 4 8 2 2 2" xfId="54265"/>
    <cellStyle name="Separador de milhares 2 3 4 8 2 3" xfId="16382"/>
    <cellStyle name="Separador de milhares 2 3 4 8 2 3 2" xfId="47677"/>
    <cellStyle name="Separador de milhares 2 3 4 8 2 4" xfId="37795"/>
    <cellStyle name="Separador de milhares 2 3 4 8 3" xfId="9794"/>
    <cellStyle name="Separador de milhares 2 3 4 8 3 2" xfId="26264"/>
    <cellStyle name="Separador de milhares 2 3 4 8 3 2 2" xfId="57559"/>
    <cellStyle name="Separador de milhares 2 3 4 8 3 3" xfId="41089"/>
    <cellStyle name="Separador de milhares 2 3 4 8 4" xfId="19676"/>
    <cellStyle name="Separador de milhares 2 3 4 8 4 2" xfId="50971"/>
    <cellStyle name="Separador de milhares 2 3 4 8 5" xfId="13088"/>
    <cellStyle name="Separador de milhares 2 3 4 8 5 2" xfId="44383"/>
    <cellStyle name="Separador de milhares 2 3 4 8 6" xfId="34501"/>
    <cellStyle name="Separador de milhares 2 3 4 8 7" xfId="31206"/>
    <cellStyle name="Separador de milhares 2 3 4 9" xfId="4853"/>
    <cellStyle name="Separador de milhares 2 3 4 9 2" xfId="21323"/>
    <cellStyle name="Separador de milhares 2 3 4 9 2 2" xfId="52618"/>
    <cellStyle name="Separador de milhares 2 3 4 9 3" xfId="14735"/>
    <cellStyle name="Separador de milhares 2 3 4 9 3 2" xfId="46030"/>
    <cellStyle name="Separador de milhares 2 3 4 9 4" xfId="36148"/>
    <cellStyle name="Separador de milhares 2 3 5" xfId="1544"/>
    <cellStyle name="Separador de milhares 2 3 5 10" xfId="11462"/>
    <cellStyle name="Separador de milhares 2 3 5 10 2" xfId="42757"/>
    <cellStyle name="Separador de milhares 2 3 5 11" xfId="27933"/>
    <cellStyle name="Separador de milhares 2 3 5 11 2" xfId="32875"/>
    <cellStyle name="Separador de milhares 2 3 5 12" xfId="29580"/>
    <cellStyle name="Separador de milhares 2 3 5 2" xfId="1545"/>
    <cellStyle name="Separador de milhares 2 3 5 2 2" xfId="1546"/>
    <cellStyle name="Separador de milhares 2 3 5 2 2 2" xfId="3229"/>
    <cellStyle name="Separador de milhares 2 3 5 2 2 2 2" xfId="6523"/>
    <cellStyle name="Separador de milhares 2 3 5 2 2 2 2 2" xfId="22993"/>
    <cellStyle name="Separador de milhares 2 3 5 2 2 2 2 2 2" xfId="54288"/>
    <cellStyle name="Separador de milhares 2 3 5 2 2 2 2 3" xfId="16405"/>
    <cellStyle name="Separador de milhares 2 3 5 2 2 2 2 3 2" xfId="47700"/>
    <cellStyle name="Separador de milhares 2 3 5 2 2 2 2 4" xfId="37818"/>
    <cellStyle name="Separador de milhares 2 3 5 2 2 2 3" xfId="9817"/>
    <cellStyle name="Separador de milhares 2 3 5 2 2 2 3 2" xfId="26287"/>
    <cellStyle name="Separador de milhares 2 3 5 2 2 2 3 2 2" xfId="57582"/>
    <cellStyle name="Separador de milhares 2 3 5 2 2 2 3 3" xfId="41112"/>
    <cellStyle name="Separador de milhares 2 3 5 2 2 2 4" xfId="19699"/>
    <cellStyle name="Separador de milhares 2 3 5 2 2 2 4 2" xfId="50994"/>
    <cellStyle name="Separador de milhares 2 3 5 2 2 2 5" xfId="13111"/>
    <cellStyle name="Separador de milhares 2 3 5 2 2 2 5 2" xfId="44406"/>
    <cellStyle name="Separador de milhares 2 3 5 2 2 2 6" xfId="34524"/>
    <cellStyle name="Separador de milhares 2 3 5 2 2 2 7" xfId="31229"/>
    <cellStyle name="Separador de milhares 2 3 5 2 2 3" xfId="4876"/>
    <cellStyle name="Separador de milhares 2 3 5 2 2 3 2" xfId="21346"/>
    <cellStyle name="Separador de milhares 2 3 5 2 2 3 2 2" xfId="52641"/>
    <cellStyle name="Separador de milhares 2 3 5 2 2 3 3" xfId="14758"/>
    <cellStyle name="Separador de milhares 2 3 5 2 2 3 3 2" xfId="46053"/>
    <cellStyle name="Separador de milhares 2 3 5 2 2 3 4" xfId="36171"/>
    <cellStyle name="Separador de milhares 2 3 5 2 2 4" xfId="8170"/>
    <cellStyle name="Separador de milhares 2 3 5 2 2 4 2" xfId="24640"/>
    <cellStyle name="Separador de milhares 2 3 5 2 2 4 2 2" xfId="55935"/>
    <cellStyle name="Separador de milhares 2 3 5 2 2 4 3" xfId="39465"/>
    <cellStyle name="Separador de milhares 2 3 5 2 2 5" xfId="18052"/>
    <cellStyle name="Separador de milhares 2 3 5 2 2 5 2" xfId="49347"/>
    <cellStyle name="Separador de milhares 2 3 5 2 2 6" xfId="11464"/>
    <cellStyle name="Separador de milhares 2 3 5 2 2 6 2" xfId="42759"/>
    <cellStyle name="Separador de milhares 2 3 5 2 2 7" xfId="27935"/>
    <cellStyle name="Separador de milhares 2 3 5 2 2 7 2" xfId="32877"/>
    <cellStyle name="Separador de milhares 2 3 5 2 2 8" xfId="29582"/>
    <cellStyle name="Separador de milhares 2 3 5 2 3" xfId="3228"/>
    <cellStyle name="Separador de milhares 2 3 5 2 3 2" xfId="6522"/>
    <cellStyle name="Separador de milhares 2 3 5 2 3 2 2" xfId="22992"/>
    <cellStyle name="Separador de milhares 2 3 5 2 3 2 2 2" xfId="54287"/>
    <cellStyle name="Separador de milhares 2 3 5 2 3 2 3" xfId="16404"/>
    <cellStyle name="Separador de milhares 2 3 5 2 3 2 3 2" xfId="47699"/>
    <cellStyle name="Separador de milhares 2 3 5 2 3 2 4" xfId="37817"/>
    <cellStyle name="Separador de milhares 2 3 5 2 3 3" xfId="9816"/>
    <cellStyle name="Separador de milhares 2 3 5 2 3 3 2" xfId="26286"/>
    <cellStyle name="Separador de milhares 2 3 5 2 3 3 2 2" xfId="57581"/>
    <cellStyle name="Separador de milhares 2 3 5 2 3 3 3" xfId="41111"/>
    <cellStyle name="Separador de milhares 2 3 5 2 3 4" xfId="19698"/>
    <cellStyle name="Separador de milhares 2 3 5 2 3 4 2" xfId="50993"/>
    <cellStyle name="Separador de milhares 2 3 5 2 3 5" xfId="13110"/>
    <cellStyle name="Separador de milhares 2 3 5 2 3 5 2" xfId="44405"/>
    <cellStyle name="Separador de milhares 2 3 5 2 3 6" xfId="34523"/>
    <cellStyle name="Separador de milhares 2 3 5 2 3 7" xfId="31228"/>
    <cellStyle name="Separador de milhares 2 3 5 2 4" xfId="4875"/>
    <cellStyle name="Separador de milhares 2 3 5 2 4 2" xfId="21345"/>
    <cellStyle name="Separador de milhares 2 3 5 2 4 2 2" xfId="52640"/>
    <cellStyle name="Separador de milhares 2 3 5 2 4 3" xfId="14757"/>
    <cellStyle name="Separador de milhares 2 3 5 2 4 3 2" xfId="46052"/>
    <cellStyle name="Separador de milhares 2 3 5 2 4 4" xfId="36170"/>
    <cellStyle name="Separador de milhares 2 3 5 2 5" xfId="8169"/>
    <cellStyle name="Separador de milhares 2 3 5 2 5 2" xfId="24639"/>
    <cellStyle name="Separador de milhares 2 3 5 2 5 2 2" xfId="55934"/>
    <cellStyle name="Separador de milhares 2 3 5 2 5 3" xfId="39464"/>
    <cellStyle name="Separador de milhares 2 3 5 2 6" xfId="18051"/>
    <cellStyle name="Separador de milhares 2 3 5 2 6 2" xfId="49346"/>
    <cellStyle name="Separador de milhares 2 3 5 2 7" xfId="11463"/>
    <cellStyle name="Separador de milhares 2 3 5 2 7 2" xfId="42758"/>
    <cellStyle name="Separador de milhares 2 3 5 2 8" xfId="27934"/>
    <cellStyle name="Separador de milhares 2 3 5 2 8 2" xfId="32876"/>
    <cellStyle name="Separador de milhares 2 3 5 2 9" xfId="29581"/>
    <cellStyle name="Separador de milhares 2 3 5 3" xfId="1547"/>
    <cellStyle name="Separador de milhares 2 3 5 3 2" xfId="1548"/>
    <cellStyle name="Separador de milhares 2 3 5 3 2 2" xfId="3231"/>
    <cellStyle name="Separador de milhares 2 3 5 3 2 2 2" xfId="6525"/>
    <cellStyle name="Separador de milhares 2 3 5 3 2 2 2 2" xfId="22995"/>
    <cellStyle name="Separador de milhares 2 3 5 3 2 2 2 2 2" xfId="54290"/>
    <cellStyle name="Separador de milhares 2 3 5 3 2 2 2 3" xfId="16407"/>
    <cellStyle name="Separador de milhares 2 3 5 3 2 2 2 3 2" xfId="47702"/>
    <cellStyle name="Separador de milhares 2 3 5 3 2 2 2 4" xfId="37820"/>
    <cellStyle name="Separador de milhares 2 3 5 3 2 2 3" xfId="9819"/>
    <cellStyle name="Separador de milhares 2 3 5 3 2 2 3 2" xfId="26289"/>
    <cellStyle name="Separador de milhares 2 3 5 3 2 2 3 2 2" xfId="57584"/>
    <cellStyle name="Separador de milhares 2 3 5 3 2 2 3 3" xfId="41114"/>
    <cellStyle name="Separador de milhares 2 3 5 3 2 2 4" xfId="19701"/>
    <cellStyle name="Separador de milhares 2 3 5 3 2 2 4 2" xfId="50996"/>
    <cellStyle name="Separador de milhares 2 3 5 3 2 2 5" xfId="13113"/>
    <cellStyle name="Separador de milhares 2 3 5 3 2 2 5 2" xfId="44408"/>
    <cellStyle name="Separador de milhares 2 3 5 3 2 2 6" xfId="34526"/>
    <cellStyle name="Separador de milhares 2 3 5 3 2 2 7" xfId="31231"/>
    <cellStyle name="Separador de milhares 2 3 5 3 2 3" xfId="4878"/>
    <cellStyle name="Separador de milhares 2 3 5 3 2 3 2" xfId="21348"/>
    <cellStyle name="Separador de milhares 2 3 5 3 2 3 2 2" xfId="52643"/>
    <cellStyle name="Separador de milhares 2 3 5 3 2 3 3" xfId="14760"/>
    <cellStyle name="Separador de milhares 2 3 5 3 2 3 3 2" xfId="46055"/>
    <cellStyle name="Separador de milhares 2 3 5 3 2 3 4" xfId="36173"/>
    <cellStyle name="Separador de milhares 2 3 5 3 2 4" xfId="8172"/>
    <cellStyle name="Separador de milhares 2 3 5 3 2 4 2" xfId="24642"/>
    <cellStyle name="Separador de milhares 2 3 5 3 2 4 2 2" xfId="55937"/>
    <cellStyle name="Separador de milhares 2 3 5 3 2 4 3" xfId="39467"/>
    <cellStyle name="Separador de milhares 2 3 5 3 2 5" xfId="18054"/>
    <cellStyle name="Separador de milhares 2 3 5 3 2 5 2" xfId="49349"/>
    <cellStyle name="Separador de milhares 2 3 5 3 2 6" xfId="11466"/>
    <cellStyle name="Separador de milhares 2 3 5 3 2 6 2" xfId="42761"/>
    <cellStyle name="Separador de milhares 2 3 5 3 2 7" xfId="27937"/>
    <cellStyle name="Separador de milhares 2 3 5 3 2 7 2" xfId="32879"/>
    <cellStyle name="Separador de milhares 2 3 5 3 2 8" xfId="29584"/>
    <cellStyle name="Separador de milhares 2 3 5 3 3" xfId="3230"/>
    <cellStyle name="Separador de milhares 2 3 5 3 3 2" xfId="6524"/>
    <cellStyle name="Separador de milhares 2 3 5 3 3 2 2" xfId="22994"/>
    <cellStyle name="Separador de milhares 2 3 5 3 3 2 2 2" xfId="54289"/>
    <cellStyle name="Separador de milhares 2 3 5 3 3 2 3" xfId="16406"/>
    <cellStyle name="Separador de milhares 2 3 5 3 3 2 3 2" xfId="47701"/>
    <cellStyle name="Separador de milhares 2 3 5 3 3 2 4" xfId="37819"/>
    <cellStyle name="Separador de milhares 2 3 5 3 3 3" xfId="9818"/>
    <cellStyle name="Separador de milhares 2 3 5 3 3 3 2" xfId="26288"/>
    <cellStyle name="Separador de milhares 2 3 5 3 3 3 2 2" xfId="57583"/>
    <cellStyle name="Separador de milhares 2 3 5 3 3 3 3" xfId="41113"/>
    <cellStyle name="Separador de milhares 2 3 5 3 3 4" xfId="19700"/>
    <cellStyle name="Separador de milhares 2 3 5 3 3 4 2" xfId="50995"/>
    <cellStyle name="Separador de milhares 2 3 5 3 3 5" xfId="13112"/>
    <cellStyle name="Separador de milhares 2 3 5 3 3 5 2" xfId="44407"/>
    <cellStyle name="Separador de milhares 2 3 5 3 3 6" xfId="34525"/>
    <cellStyle name="Separador de milhares 2 3 5 3 3 7" xfId="31230"/>
    <cellStyle name="Separador de milhares 2 3 5 3 4" xfId="4877"/>
    <cellStyle name="Separador de milhares 2 3 5 3 4 2" xfId="21347"/>
    <cellStyle name="Separador de milhares 2 3 5 3 4 2 2" xfId="52642"/>
    <cellStyle name="Separador de milhares 2 3 5 3 4 3" xfId="14759"/>
    <cellStyle name="Separador de milhares 2 3 5 3 4 3 2" xfId="46054"/>
    <cellStyle name="Separador de milhares 2 3 5 3 4 4" xfId="36172"/>
    <cellStyle name="Separador de milhares 2 3 5 3 5" xfId="8171"/>
    <cellStyle name="Separador de milhares 2 3 5 3 5 2" xfId="24641"/>
    <cellStyle name="Separador de milhares 2 3 5 3 5 2 2" xfId="55936"/>
    <cellStyle name="Separador de milhares 2 3 5 3 5 3" xfId="39466"/>
    <cellStyle name="Separador de milhares 2 3 5 3 6" xfId="18053"/>
    <cellStyle name="Separador de milhares 2 3 5 3 6 2" xfId="49348"/>
    <cellStyle name="Separador de milhares 2 3 5 3 7" xfId="11465"/>
    <cellStyle name="Separador de milhares 2 3 5 3 7 2" xfId="42760"/>
    <cellStyle name="Separador de milhares 2 3 5 3 8" xfId="27936"/>
    <cellStyle name="Separador de milhares 2 3 5 3 8 2" xfId="32878"/>
    <cellStyle name="Separador de milhares 2 3 5 3 9" xfId="29583"/>
    <cellStyle name="Separador de milhares 2 3 5 4" xfId="1549"/>
    <cellStyle name="Separador de milhares 2 3 5 4 2" xfId="3232"/>
    <cellStyle name="Separador de milhares 2 3 5 4 2 2" xfId="6526"/>
    <cellStyle name="Separador de milhares 2 3 5 4 2 2 2" xfId="22996"/>
    <cellStyle name="Separador de milhares 2 3 5 4 2 2 2 2" xfId="54291"/>
    <cellStyle name="Separador de milhares 2 3 5 4 2 2 3" xfId="16408"/>
    <cellStyle name="Separador de milhares 2 3 5 4 2 2 3 2" xfId="47703"/>
    <cellStyle name="Separador de milhares 2 3 5 4 2 2 4" xfId="37821"/>
    <cellStyle name="Separador de milhares 2 3 5 4 2 3" xfId="9820"/>
    <cellStyle name="Separador de milhares 2 3 5 4 2 3 2" xfId="26290"/>
    <cellStyle name="Separador de milhares 2 3 5 4 2 3 2 2" xfId="57585"/>
    <cellStyle name="Separador de milhares 2 3 5 4 2 3 3" xfId="41115"/>
    <cellStyle name="Separador de milhares 2 3 5 4 2 4" xfId="19702"/>
    <cellStyle name="Separador de milhares 2 3 5 4 2 4 2" xfId="50997"/>
    <cellStyle name="Separador de milhares 2 3 5 4 2 5" xfId="13114"/>
    <cellStyle name="Separador de milhares 2 3 5 4 2 5 2" xfId="44409"/>
    <cellStyle name="Separador de milhares 2 3 5 4 2 6" xfId="34527"/>
    <cellStyle name="Separador de milhares 2 3 5 4 2 7" xfId="31232"/>
    <cellStyle name="Separador de milhares 2 3 5 4 3" xfId="4879"/>
    <cellStyle name="Separador de milhares 2 3 5 4 3 2" xfId="21349"/>
    <cellStyle name="Separador de milhares 2 3 5 4 3 2 2" xfId="52644"/>
    <cellStyle name="Separador de milhares 2 3 5 4 3 3" xfId="14761"/>
    <cellStyle name="Separador de milhares 2 3 5 4 3 3 2" xfId="46056"/>
    <cellStyle name="Separador de milhares 2 3 5 4 3 4" xfId="36174"/>
    <cellStyle name="Separador de milhares 2 3 5 4 4" xfId="8173"/>
    <cellStyle name="Separador de milhares 2 3 5 4 4 2" xfId="24643"/>
    <cellStyle name="Separador de milhares 2 3 5 4 4 2 2" xfId="55938"/>
    <cellStyle name="Separador de milhares 2 3 5 4 4 3" xfId="39468"/>
    <cellStyle name="Separador de milhares 2 3 5 4 5" xfId="18055"/>
    <cellStyle name="Separador de milhares 2 3 5 4 5 2" xfId="49350"/>
    <cellStyle name="Separador de milhares 2 3 5 4 6" xfId="11467"/>
    <cellStyle name="Separador de milhares 2 3 5 4 6 2" xfId="42762"/>
    <cellStyle name="Separador de milhares 2 3 5 4 7" xfId="27938"/>
    <cellStyle name="Separador de milhares 2 3 5 4 7 2" xfId="32880"/>
    <cellStyle name="Separador de milhares 2 3 5 4 8" xfId="29585"/>
    <cellStyle name="Separador de milhares 2 3 5 5" xfId="1550"/>
    <cellStyle name="Separador de milhares 2 3 5 5 2" xfId="3233"/>
    <cellStyle name="Separador de milhares 2 3 5 5 2 2" xfId="6527"/>
    <cellStyle name="Separador de milhares 2 3 5 5 2 2 2" xfId="22997"/>
    <cellStyle name="Separador de milhares 2 3 5 5 2 2 2 2" xfId="54292"/>
    <cellStyle name="Separador de milhares 2 3 5 5 2 2 3" xfId="16409"/>
    <cellStyle name="Separador de milhares 2 3 5 5 2 2 3 2" xfId="47704"/>
    <cellStyle name="Separador de milhares 2 3 5 5 2 2 4" xfId="37822"/>
    <cellStyle name="Separador de milhares 2 3 5 5 2 3" xfId="9821"/>
    <cellStyle name="Separador de milhares 2 3 5 5 2 3 2" xfId="26291"/>
    <cellStyle name="Separador de milhares 2 3 5 5 2 3 2 2" xfId="57586"/>
    <cellStyle name="Separador de milhares 2 3 5 5 2 3 3" xfId="41116"/>
    <cellStyle name="Separador de milhares 2 3 5 5 2 4" xfId="19703"/>
    <cellStyle name="Separador de milhares 2 3 5 5 2 4 2" xfId="50998"/>
    <cellStyle name="Separador de milhares 2 3 5 5 2 5" xfId="13115"/>
    <cellStyle name="Separador de milhares 2 3 5 5 2 5 2" xfId="44410"/>
    <cellStyle name="Separador de milhares 2 3 5 5 2 6" xfId="34528"/>
    <cellStyle name="Separador de milhares 2 3 5 5 2 7" xfId="31233"/>
    <cellStyle name="Separador de milhares 2 3 5 5 3" xfId="4880"/>
    <cellStyle name="Separador de milhares 2 3 5 5 3 2" xfId="21350"/>
    <cellStyle name="Separador de milhares 2 3 5 5 3 2 2" xfId="52645"/>
    <cellStyle name="Separador de milhares 2 3 5 5 3 3" xfId="14762"/>
    <cellStyle name="Separador de milhares 2 3 5 5 3 3 2" xfId="46057"/>
    <cellStyle name="Separador de milhares 2 3 5 5 3 4" xfId="36175"/>
    <cellStyle name="Separador de milhares 2 3 5 5 4" xfId="8174"/>
    <cellStyle name="Separador de milhares 2 3 5 5 4 2" xfId="24644"/>
    <cellStyle name="Separador de milhares 2 3 5 5 4 2 2" xfId="55939"/>
    <cellStyle name="Separador de milhares 2 3 5 5 4 3" xfId="39469"/>
    <cellStyle name="Separador de milhares 2 3 5 5 5" xfId="18056"/>
    <cellStyle name="Separador de milhares 2 3 5 5 5 2" xfId="49351"/>
    <cellStyle name="Separador de milhares 2 3 5 5 6" xfId="11468"/>
    <cellStyle name="Separador de milhares 2 3 5 5 6 2" xfId="42763"/>
    <cellStyle name="Separador de milhares 2 3 5 5 7" xfId="27939"/>
    <cellStyle name="Separador de milhares 2 3 5 5 7 2" xfId="32881"/>
    <cellStyle name="Separador de milhares 2 3 5 5 8" xfId="29586"/>
    <cellStyle name="Separador de milhares 2 3 5 6" xfId="3227"/>
    <cellStyle name="Separador de milhares 2 3 5 6 2" xfId="6521"/>
    <cellStyle name="Separador de milhares 2 3 5 6 2 2" xfId="22991"/>
    <cellStyle name="Separador de milhares 2 3 5 6 2 2 2" xfId="54286"/>
    <cellStyle name="Separador de milhares 2 3 5 6 2 3" xfId="16403"/>
    <cellStyle name="Separador de milhares 2 3 5 6 2 3 2" xfId="47698"/>
    <cellStyle name="Separador de milhares 2 3 5 6 2 4" xfId="37816"/>
    <cellStyle name="Separador de milhares 2 3 5 6 3" xfId="9815"/>
    <cellStyle name="Separador de milhares 2 3 5 6 3 2" xfId="26285"/>
    <cellStyle name="Separador de milhares 2 3 5 6 3 2 2" xfId="57580"/>
    <cellStyle name="Separador de milhares 2 3 5 6 3 3" xfId="41110"/>
    <cellStyle name="Separador de milhares 2 3 5 6 4" xfId="19697"/>
    <cellStyle name="Separador de milhares 2 3 5 6 4 2" xfId="50992"/>
    <cellStyle name="Separador de milhares 2 3 5 6 5" xfId="13109"/>
    <cellStyle name="Separador de milhares 2 3 5 6 5 2" xfId="44404"/>
    <cellStyle name="Separador de milhares 2 3 5 6 6" xfId="34522"/>
    <cellStyle name="Separador de milhares 2 3 5 6 7" xfId="31227"/>
    <cellStyle name="Separador de milhares 2 3 5 7" xfId="4874"/>
    <cellStyle name="Separador de milhares 2 3 5 7 2" xfId="21344"/>
    <cellStyle name="Separador de milhares 2 3 5 7 2 2" xfId="52639"/>
    <cellStyle name="Separador de milhares 2 3 5 7 3" xfId="14756"/>
    <cellStyle name="Separador de milhares 2 3 5 7 3 2" xfId="46051"/>
    <cellStyle name="Separador de milhares 2 3 5 7 4" xfId="36169"/>
    <cellStyle name="Separador de milhares 2 3 5 8" xfId="8168"/>
    <cellStyle name="Separador de milhares 2 3 5 8 2" xfId="24638"/>
    <cellStyle name="Separador de milhares 2 3 5 8 2 2" xfId="55933"/>
    <cellStyle name="Separador de milhares 2 3 5 8 3" xfId="39463"/>
    <cellStyle name="Separador de milhares 2 3 5 9" xfId="18050"/>
    <cellStyle name="Separador de milhares 2 3 5 9 2" xfId="49345"/>
    <cellStyle name="Separador de milhares 2 3 6" xfId="1551"/>
    <cellStyle name="Separador de milhares 2 3 6 10" xfId="11469"/>
    <cellStyle name="Separador de milhares 2 3 6 10 2" xfId="42764"/>
    <cellStyle name="Separador de milhares 2 3 6 11" xfId="27940"/>
    <cellStyle name="Separador de milhares 2 3 6 11 2" xfId="32882"/>
    <cellStyle name="Separador de milhares 2 3 6 12" xfId="29587"/>
    <cellStyle name="Separador de milhares 2 3 6 2" xfId="1552"/>
    <cellStyle name="Separador de milhares 2 3 6 2 2" xfId="1553"/>
    <cellStyle name="Separador de milhares 2 3 6 2 2 2" xfId="3236"/>
    <cellStyle name="Separador de milhares 2 3 6 2 2 2 2" xfId="6530"/>
    <cellStyle name="Separador de milhares 2 3 6 2 2 2 2 2" xfId="23000"/>
    <cellStyle name="Separador de milhares 2 3 6 2 2 2 2 2 2" xfId="54295"/>
    <cellStyle name="Separador de milhares 2 3 6 2 2 2 2 3" xfId="16412"/>
    <cellStyle name="Separador de milhares 2 3 6 2 2 2 2 3 2" xfId="47707"/>
    <cellStyle name="Separador de milhares 2 3 6 2 2 2 2 4" xfId="37825"/>
    <cellStyle name="Separador de milhares 2 3 6 2 2 2 3" xfId="9824"/>
    <cellStyle name="Separador de milhares 2 3 6 2 2 2 3 2" xfId="26294"/>
    <cellStyle name="Separador de milhares 2 3 6 2 2 2 3 2 2" xfId="57589"/>
    <cellStyle name="Separador de milhares 2 3 6 2 2 2 3 3" xfId="41119"/>
    <cellStyle name="Separador de milhares 2 3 6 2 2 2 4" xfId="19706"/>
    <cellStyle name="Separador de milhares 2 3 6 2 2 2 4 2" xfId="51001"/>
    <cellStyle name="Separador de milhares 2 3 6 2 2 2 5" xfId="13118"/>
    <cellStyle name="Separador de milhares 2 3 6 2 2 2 5 2" xfId="44413"/>
    <cellStyle name="Separador de milhares 2 3 6 2 2 2 6" xfId="34531"/>
    <cellStyle name="Separador de milhares 2 3 6 2 2 2 7" xfId="31236"/>
    <cellStyle name="Separador de milhares 2 3 6 2 2 3" xfId="4883"/>
    <cellStyle name="Separador de milhares 2 3 6 2 2 3 2" xfId="21353"/>
    <cellStyle name="Separador de milhares 2 3 6 2 2 3 2 2" xfId="52648"/>
    <cellStyle name="Separador de milhares 2 3 6 2 2 3 3" xfId="14765"/>
    <cellStyle name="Separador de milhares 2 3 6 2 2 3 3 2" xfId="46060"/>
    <cellStyle name="Separador de milhares 2 3 6 2 2 3 4" xfId="36178"/>
    <cellStyle name="Separador de milhares 2 3 6 2 2 4" xfId="8177"/>
    <cellStyle name="Separador de milhares 2 3 6 2 2 4 2" xfId="24647"/>
    <cellStyle name="Separador de milhares 2 3 6 2 2 4 2 2" xfId="55942"/>
    <cellStyle name="Separador de milhares 2 3 6 2 2 4 3" xfId="39472"/>
    <cellStyle name="Separador de milhares 2 3 6 2 2 5" xfId="18059"/>
    <cellStyle name="Separador de milhares 2 3 6 2 2 5 2" xfId="49354"/>
    <cellStyle name="Separador de milhares 2 3 6 2 2 6" xfId="11471"/>
    <cellStyle name="Separador de milhares 2 3 6 2 2 6 2" xfId="42766"/>
    <cellStyle name="Separador de milhares 2 3 6 2 2 7" xfId="27942"/>
    <cellStyle name="Separador de milhares 2 3 6 2 2 7 2" xfId="32884"/>
    <cellStyle name="Separador de milhares 2 3 6 2 2 8" xfId="29589"/>
    <cellStyle name="Separador de milhares 2 3 6 2 3" xfId="3235"/>
    <cellStyle name="Separador de milhares 2 3 6 2 3 2" xfId="6529"/>
    <cellStyle name="Separador de milhares 2 3 6 2 3 2 2" xfId="22999"/>
    <cellStyle name="Separador de milhares 2 3 6 2 3 2 2 2" xfId="54294"/>
    <cellStyle name="Separador de milhares 2 3 6 2 3 2 3" xfId="16411"/>
    <cellStyle name="Separador de milhares 2 3 6 2 3 2 3 2" xfId="47706"/>
    <cellStyle name="Separador de milhares 2 3 6 2 3 2 4" xfId="37824"/>
    <cellStyle name="Separador de milhares 2 3 6 2 3 3" xfId="9823"/>
    <cellStyle name="Separador de milhares 2 3 6 2 3 3 2" xfId="26293"/>
    <cellStyle name="Separador de milhares 2 3 6 2 3 3 2 2" xfId="57588"/>
    <cellStyle name="Separador de milhares 2 3 6 2 3 3 3" xfId="41118"/>
    <cellStyle name="Separador de milhares 2 3 6 2 3 4" xfId="19705"/>
    <cellStyle name="Separador de milhares 2 3 6 2 3 4 2" xfId="51000"/>
    <cellStyle name="Separador de milhares 2 3 6 2 3 5" xfId="13117"/>
    <cellStyle name="Separador de milhares 2 3 6 2 3 5 2" xfId="44412"/>
    <cellStyle name="Separador de milhares 2 3 6 2 3 6" xfId="34530"/>
    <cellStyle name="Separador de milhares 2 3 6 2 3 7" xfId="31235"/>
    <cellStyle name="Separador de milhares 2 3 6 2 4" xfId="4882"/>
    <cellStyle name="Separador de milhares 2 3 6 2 4 2" xfId="21352"/>
    <cellStyle name="Separador de milhares 2 3 6 2 4 2 2" xfId="52647"/>
    <cellStyle name="Separador de milhares 2 3 6 2 4 3" xfId="14764"/>
    <cellStyle name="Separador de milhares 2 3 6 2 4 3 2" xfId="46059"/>
    <cellStyle name="Separador de milhares 2 3 6 2 4 4" xfId="36177"/>
    <cellStyle name="Separador de milhares 2 3 6 2 5" xfId="8176"/>
    <cellStyle name="Separador de milhares 2 3 6 2 5 2" xfId="24646"/>
    <cellStyle name="Separador de milhares 2 3 6 2 5 2 2" xfId="55941"/>
    <cellStyle name="Separador de milhares 2 3 6 2 5 3" xfId="39471"/>
    <cellStyle name="Separador de milhares 2 3 6 2 6" xfId="18058"/>
    <cellStyle name="Separador de milhares 2 3 6 2 6 2" xfId="49353"/>
    <cellStyle name="Separador de milhares 2 3 6 2 7" xfId="11470"/>
    <cellStyle name="Separador de milhares 2 3 6 2 7 2" xfId="42765"/>
    <cellStyle name="Separador de milhares 2 3 6 2 8" xfId="27941"/>
    <cellStyle name="Separador de milhares 2 3 6 2 8 2" xfId="32883"/>
    <cellStyle name="Separador de milhares 2 3 6 2 9" xfId="29588"/>
    <cellStyle name="Separador de milhares 2 3 6 3" xfId="1554"/>
    <cellStyle name="Separador de milhares 2 3 6 3 2" xfId="1555"/>
    <cellStyle name="Separador de milhares 2 3 6 3 2 2" xfId="3238"/>
    <cellStyle name="Separador de milhares 2 3 6 3 2 2 2" xfId="6532"/>
    <cellStyle name="Separador de milhares 2 3 6 3 2 2 2 2" xfId="23002"/>
    <cellStyle name="Separador de milhares 2 3 6 3 2 2 2 2 2" xfId="54297"/>
    <cellStyle name="Separador de milhares 2 3 6 3 2 2 2 3" xfId="16414"/>
    <cellStyle name="Separador de milhares 2 3 6 3 2 2 2 3 2" xfId="47709"/>
    <cellStyle name="Separador de milhares 2 3 6 3 2 2 2 4" xfId="37827"/>
    <cellStyle name="Separador de milhares 2 3 6 3 2 2 3" xfId="9826"/>
    <cellStyle name="Separador de milhares 2 3 6 3 2 2 3 2" xfId="26296"/>
    <cellStyle name="Separador de milhares 2 3 6 3 2 2 3 2 2" xfId="57591"/>
    <cellStyle name="Separador de milhares 2 3 6 3 2 2 3 3" xfId="41121"/>
    <cellStyle name="Separador de milhares 2 3 6 3 2 2 4" xfId="19708"/>
    <cellStyle name="Separador de milhares 2 3 6 3 2 2 4 2" xfId="51003"/>
    <cellStyle name="Separador de milhares 2 3 6 3 2 2 5" xfId="13120"/>
    <cellStyle name="Separador de milhares 2 3 6 3 2 2 5 2" xfId="44415"/>
    <cellStyle name="Separador de milhares 2 3 6 3 2 2 6" xfId="34533"/>
    <cellStyle name="Separador de milhares 2 3 6 3 2 2 7" xfId="31238"/>
    <cellStyle name="Separador de milhares 2 3 6 3 2 3" xfId="4885"/>
    <cellStyle name="Separador de milhares 2 3 6 3 2 3 2" xfId="21355"/>
    <cellStyle name="Separador de milhares 2 3 6 3 2 3 2 2" xfId="52650"/>
    <cellStyle name="Separador de milhares 2 3 6 3 2 3 3" xfId="14767"/>
    <cellStyle name="Separador de milhares 2 3 6 3 2 3 3 2" xfId="46062"/>
    <cellStyle name="Separador de milhares 2 3 6 3 2 3 4" xfId="36180"/>
    <cellStyle name="Separador de milhares 2 3 6 3 2 4" xfId="8179"/>
    <cellStyle name="Separador de milhares 2 3 6 3 2 4 2" xfId="24649"/>
    <cellStyle name="Separador de milhares 2 3 6 3 2 4 2 2" xfId="55944"/>
    <cellStyle name="Separador de milhares 2 3 6 3 2 4 3" xfId="39474"/>
    <cellStyle name="Separador de milhares 2 3 6 3 2 5" xfId="18061"/>
    <cellStyle name="Separador de milhares 2 3 6 3 2 5 2" xfId="49356"/>
    <cellStyle name="Separador de milhares 2 3 6 3 2 6" xfId="11473"/>
    <cellStyle name="Separador de milhares 2 3 6 3 2 6 2" xfId="42768"/>
    <cellStyle name="Separador de milhares 2 3 6 3 2 7" xfId="27944"/>
    <cellStyle name="Separador de milhares 2 3 6 3 2 7 2" xfId="32886"/>
    <cellStyle name="Separador de milhares 2 3 6 3 2 8" xfId="29591"/>
    <cellStyle name="Separador de milhares 2 3 6 3 3" xfId="3237"/>
    <cellStyle name="Separador de milhares 2 3 6 3 3 2" xfId="6531"/>
    <cellStyle name="Separador de milhares 2 3 6 3 3 2 2" xfId="23001"/>
    <cellStyle name="Separador de milhares 2 3 6 3 3 2 2 2" xfId="54296"/>
    <cellStyle name="Separador de milhares 2 3 6 3 3 2 3" xfId="16413"/>
    <cellStyle name="Separador de milhares 2 3 6 3 3 2 3 2" xfId="47708"/>
    <cellStyle name="Separador de milhares 2 3 6 3 3 2 4" xfId="37826"/>
    <cellStyle name="Separador de milhares 2 3 6 3 3 3" xfId="9825"/>
    <cellStyle name="Separador de milhares 2 3 6 3 3 3 2" xfId="26295"/>
    <cellStyle name="Separador de milhares 2 3 6 3 3 3 2 2" xfId="57590"/>
    <cellStyle name="Separador de milhares 2 3 6 3 3 3 3" xfId="41120"/>
    <cellStyle name="Separador de milhares 2 3 6 3 3 4" xfId="19707"/>
    <cellStyle name="Separador de milhares 2 3 6 3 3 4 2" xfId="51002"/>
    <cellStyle name="Separador de milhares 2 3 6 3 3 5" xfId="13119"/>
    <cellStyle name="Separador de milhares 2 3 6 3 3 5 2" xfId="44414"/>
    <cellStyle name="Separador de milhares 2 3 6 3 3 6" xfId="34532"/>
    <cellStyle name="Separador de milhares 2 3 6 3 3 7" xfId="31237"/>
    <cellStyle name="Separador de milhares 2 3 6 3 4" xfId="4884"/>
    <cellStyle name="Separador de milhares 2 3 6 3 4 2" xfId="21354"/>
    <cellStyle name="Separador de milhares 2 3 6 3 4 2 2" xfId="52649"/>
    <cellStyle name="Separador de milhares 2 3 6 3 4 3" xfId="14766"/>
    <cellStyle name="Separador de milhares 2 3 6 3 4 3 2" xfId="46061"/>
    <cellStyle name="Separador de milhares 2 3 6 3 4 4" xfId="36179"/>
    <cellStyle name="Separador de milhares 2 3 6 3 5" xfId="8178"/>
    <cellStyle name="Separador de milhares 2 3 6 3 5 2" xfId="24648"/>
    <cellStyle name="Separador de milhares 2 3 6 3 5 2 2" xfId="55943"/>
    <cellStyle name="Separador de milhares 2 3 6 3 5 3" xfId="39473"/>
    <cellStyle name="Separador de milhares 2 3 6 3 6" xfId="18060"/>
    <cellStyle name="Separador de milhares 2 3 6 3 6 2" xfId="49355"/>
    <cellStyle name="Separador de milhares 2 3 6 3 7" xfId="11472"/>
    <cellStyle name="Separador de milhares 2 3 6 3 7 2" xfId="42767"/>
    <cellStyle name="Separador de milhares 2 3 6 3 8" xfId="27943"/>
    <cellStyle name="Separador de milhares 2 3 6 3 8 2" xfId="32885"/>
    <cellStyle name="Separador de milhares 2 3 6 3 9" xfId="29590"/>
    <cellStyle name="Separador de milhares 2 3 6 4" xfId="1556"/>
    <cellStyle name="Separador de milhares 2 3 6 4 2" xfId="3239"/>
    <cellStyle name="Separador de milhares 2 3 6 4 2 2" xfId="6533"/>
    <cellStyle name="Separador de milhares 2 3 6 4 2 2 2" xfId="23003"/>
    <cellStyle name="Separador de milhares 2 3 6 4 2 2 2 2" xfId="54298"/>
    <cellStyle name="Separador de milhares 2 3 6 4 2 2 3" xfId="16415"/>
    <cellStyle name="Separador de milhares 2 3 6 4 2 2 3 2" xfId="47710"/>
    <cellStyle name="Separador de milhares 2 3 6 4 2 2 4" xfId="37828"/>
    <cellStyle name="Separador de milhares 2 3 6 4 2 3" xfId="9827"/>
    <cellStyle name="Separador de milhares 2 3 6 4 2 3 2" xfId="26297"/>
    <cellStyle name="Separador de milhares 2 3 6 4 2 3 2 2" xfId="57592"/>
    <cellStyle name="Separador de milhares 2 3 6 4 2 3 3" xfId="41122"/>
    <cellStyle name="Separador de milhares 2 3 6 4 2 4" xfId="19709"/>
    <cellStyle name="Separador de milhares 2 3 6 4 2 4 2" xfId="51004"/>
    <cellStyle name="Separador de milhares 2 3 6 4 2 5" xfId="13121"/>
    <cellStyle name="Separador de milhares 2 3 6 4 2 5 2" xfId="44416"/>
    <cellStyle name="Separador de milhares 2 3 6 4 2 6" xfId="34534"/>
    <cellStyle name="Separador de milhares 2 3 6 4 2 7" xfId="31239"/>
    <cellStyle name="Separador de milhares 2 3 6 4 3" xfId="4886"/>
    <cellStyle name="Separador de milhares 2 3 6 4 3 2" xfId="21356"/>
    <cellStyle name="Separador de milhares 2 3 6 4 3 2 2" xfId="52651"/>
    <cellStyle name="Separador de milhares 2 3 6 4 3 3" xfId="14768"/>
    <cellStyle name="Separador de milhares 2 3 6 4 3 3 2" xfId="46063"/>
    <cellStyle name="Separador de milhares 2 3 6 4 3 4" xfId="36181"/>
    <cellStyle name="Separador de milhares 2 3 6 4 4" xfId="8180"/>
    <cellStyle name="Separador de milhares 2 3 6 4 4 2" xfId="24650"/>
    <cellStyle name="Separador de milhares 2 3 6 4 4 2 2" xfId="55945"/>
    <cellStyle name="Separador de milhares 2 3 6 4 4 3" xfId="39475"/>
    <cellStyle name="Separador de milhares 2 3 6 4 5" xfId="18062"/>
    <cellStyle name="Separador de milhares 2 3 6 4 5 2" xfId="49357"/>
    <cellStyle name="Separador de milhares 2 3 6 4 6" xfId="11474"/>
    <cellStyle name="Separador de milhares 2 3 6 4 6 2" xfId="42769"/>
    <cellStyle name="Separador de milhares 2 3 6 4 7" xfId="27945"/>
    <cellStyle name="Separador de milhares 2 3 6 4 7 2" xfId="32887"/>
    <cellStyle name="Separador de milhares 2 3 6 4 8" xfId="29592"/>
    <cellStyle name="Separador de milhares 2 3 6 5" xfId="1557"/>
    <cellStyle name="Separador de milhares 2 3 6 5 2" xfId="3240"/>
    <cellStyle name="Separador de milhares 2 3 6 5 2 2" xfId="6534"/>
    <cellStyle name="Separador de milhares 2 3 6 5 2 2 2" xfId="23004"/>
    <cellStyle name="Separador de milhares 2 3 6 5 2 2 2 2" xfId="54299"/>
    <cellStyle name="Separador de milhares 2 3 6 5 2 2 3" xfId="16416"/>
    <cellStyle name="Separador de milhares 2 3 6 5 2 2 3 2" xfId="47711"/>
    <cellStyle name="Separador de milhares 2 3 6 5 2 2 4" xfId="37829"/>
    <cellStyle name="Separador de milhares 2 3 6 5 2 3" xfId="9828"/>
    <cellStyle name="Separador de milhares 2 3 6 5 2 3 2" xfId="26298"/>
    <cellStyle name="Separador de milhares 2 3 6 5 2 3 2 2" xfId="57593"/>
    <cellStyle name="Separador de milhares 2 3 6 5 2 3 3" xfId="41123"/>
    <cellStyle name="Separador de milhares 2 3 6 5 2 4" xfId="19710"/>
    <cellStyle name="Separador de milhares 2 3 6 5 2 4 2" xfId="51005"/>
    <cellStyle name="Separador de milhares 2 3 6 5 2 5" xfId="13122"/>
    <cellStyle name="Separador de milhares 2 3 6 5 2 5 2" xfId="44417"/>
    <cellStyle name="Separador de milhares 2 3 6 5 2 6" xfId="34535"/>
    <cellStyle name="Separador de milhares 2 3 6 5 2 7" xfId="31240"/>
    <cellStyle name="Separador de milhares 2 3 6 5 3" xfId="4887"/>
    <cellStyle name="Separador de milhares 2 3 6 5 3 2" xfId="21357"/>
    <cellStyle name="Separador de milhares 2 3 6 5 3 2 2" xfId="52652"/>
    <cellStyle name="Separador de milhares 2 3 6 5 3 3" xfId="14769"/>
    <cellStyle name="Separador de milhares 2 3 6 5 3 3 2" xfId="46064"/>
    <cellStyle name="Separador de milhares 2 3 6 5 3 4" xfId="36182"/>
    <cellStyle name="Separador de milhares 2 3 6 5 4" xfId="8181"/>
    <cellStyle name="Separador de milhares 2 3 6 5 4 2" xfId="24651"/>
    <cellStyle name="Separador de milhares 2 3 6 5 4 2 2" xfId="55946"/>
    <cellStyle name="Separador de milhares 2 3 6 5 4 3" xfId="39476"/>
    <cellStyle name="Separador de milhares 2 3 6 5 5" xfId="18063"/>
    <cellStyle name="Separador de milhares 2 3 6 5 5 2" xfId="49358"/>
    <cellStyle name="Separador de milhares 2 3 6 5 6" xfId="11475"/>
    <cellStyle name="Separador de milhares 2 3 6 5 6 2" xfId="42770"/>
    <cellStyle name="Separador de milhares 2 3 6 5 7" xfId="27946"/>
    <cellStyle name="Separador de milhares 2 3 6 5 7 2" xfId="32888"/>
    <cellStyle name="Separador de milhares 2 3 6 5 8" xfId="29593"/>
    <cellStyle name="Separador de milhares 2 3 6 6" xfId="3234"/>
    <cellStyle name="Separador de milhares 2 3 6 6 2" xfId="6528"/>
    <cellStyle name="Separador de milhares 2 3 6 6 2 2" xfId="22998"/>
    <cellStyle name="Separador de milhares 2 3 6 6 2 2 2" xfId="54293"/>
    <cellStyle name="Separador de milhares 2 3 6 6 2 3" xfId="16410"/>
    <cellStyle name="Separador de milhares 2 3 6 6 2 3 2" xfId="47705"/>
    <cellStyle name="Separador de milhares 2 3 6 6 2 4" xfId="37823"/>
    <cellStyle name="Separador de milhares 2 3 6 6 3" xfId="9822"/>
    <cellStyle name="Separador de milhares 2 3 6 6 3 2" xfId="26292"/>
    <cellStyle name="Separador de milhares 2 3 6 6 3 2 2" xfId="57587"/>
    <cellStyle name="Separador de milhares 2 3 6 6 3 3" xfId="41117"/>
    <cellStyle name="Separador de milhares 2 3 6 6 4" xfId="19704"/>
    <cellStyle name="Separador de milhares 2 3 6 6 4 2" xfId="50999"/>
    <cellStyle name="Separador de milhares 2 3 6 6 5" xfId="13116"/>
    <cellStyle name="Separador de milhares 2 3 6 6 5 2" xfId="44411"/>
    <cellStyle name="Separador de milhares 2 3 6 6 6" xfId="34529"/>
    <cellStyle name="Separador de milhares 2 3 6 6 7" xfId="31234"/>
    <cellStyle name="Separador de milhares 2 3 6 7" xfId="4881"/>
    <cellStyle name="Separador de milhares 2 3 6 7 2" xfId="21351"/>
    <cellStyle name="Separador de milhares 2 3 6 7 2 2" xfId="52646"/>
    <cellStyle name="Separador de milhares 2 3 6 7 3" xfId="14763"/>
    <cellStyle name="Separador de milhares 2 3 6 7 3 2" xfId="46058"/>
    <cellStyle name="Separador de milhares 2 3 6 7 4" xfId="36176"/>
    <cellStyle name="Separador de milhares 2 3 6 8" xfId="8175"/>
    <cellStyle name="Separador de milhares 2 3 6 8 2" xfId="24645"/>
    <cellStyle name="Separador de milhares 2 3 6 8 2 2" xfId="55940"/>
    <cellStyle name="Separador de milhares 2 3 6 8 3" xfId="39470"/>
    <cellStyle name="Separador de milhares 2 3 6 9" xfId="18057"/>
    <cellStyle name="Separador de milhares 2 3 6 9 2" xfId="49352"/>
    <cellStyle name="Separador de milhares 2 3 7" xfId="1558"/>
    <cellStyle name="Separador de milhares 2 3 7 2" xfId="1559"/>
    <cellStyle name="Separador de milhares 2 3 7 2 2" xfId="3242"/>
    <cellStyle name="Separador de milhares 2 3 7 2 2 2" xfId="6536"/>
    <cellStyle name="Separador de milhares 2 3 7 2 2 2 2" xfId="23006"/>
    <cellStyle name="Separador de milhares 2 3 7 2 2 2 2 2" xfId="54301"/>
    <cellStyle name="Separador de milhares 2 3 7 2 2 2 3" xfId="16418"/>
    <cellStyle name="Separador de milhares 2 3 7 2 2 2 3 2" xfId="47713"/>
    <cellStyle name="Separador de milhares 2 3 7 2 2 2 4" xfId="37831"/>
    <cellStyle name="Separador de milhares 2 3 7 2 2 3" xfId="9830"/>
    <cellStyle name="Separador de milhares 2 3 7 2 2 3 2" xfId="26300"/>
    <cellStyle name="Separador de milhares 2 3 7 2 2 3 2 2" xfId="57595"/>
    <cellStyle name="Separador de milhares 2 3 7 2 2 3 3" xfId="41125"/>
    <cellStyle name="Separador de milhares 2 3 7 2 2 4" xfId="19712"/>
    <cellStyle name="Separador de milhares 2 3 7 2 2 4 2" xfId="51007"/>
    <cellStyle name="Separador de milhares 2 3 7 2 2 5" xfId="13124"/>
    <cellStyle name="Separador de milhares 2 3 7 2 2 5 2" xfId="44419"/>
    <cellStyle name="Separador de milhares 2 3 7 2 2 6" xfId="34537"/>
    <cellStyle name="Separador de milhares 2 3 7 2 2 7" xfId="31242"/>
    <cellStyle name="Separador de milhares 2 3 7 2 3" xfId="4889"/>
    <cellStyle name="Separador de milhares 2 3 7 2 3 2" xfId="21359"/>
    <cellStyle name="Separador de milhares 2 3 7 2 3 2 2" xfId="52654"/>
    <cellStyle name="Separador de milhares 2 3 7 2 3 3" xfId="14771"/>
    <cellStyle name="Separador de milhares 2 3 7 2 3 3 2" xfId="46066"/>
    <cellStyle name="Separador de milhares 2 3 7 2 3 4" xfId="36184"/>
    <cellStyle name="Separador de milhares 2 3 7 2 4" xfId="8183"/>
    <cellStyle name="Separador de milhares 2 3 7 2 4 2" xfId="24653"/>
    <cellStyle name="Separador de milhares 2 3 7 2 4 2 2" xfId="55948"/>
    <cellStyle name="Separador de milhares 2 3 7 2 4 3" xfId="39478"/>
    <cellStyle name="Separador de milhares 2 3 7 2 5" xfId="18065"/>
    <cellStyle name="Separador de milhares 2 3 7 2 5 2" xfId="49360"/>
    <cellStyle name="Separador de milhares 2 3 7 2 6" xfId="11477"/>
    <cellStyle name="Separador de milhares 2 3 7 2 6 2" xfId="42772"/>
    <cellStyle name="Separador de milhares 2 3 7 2 7" xfId="27948"/>
    <cellStyle name="Separador de milhares 2 3 7 2 7 2" xfId="32890"/>
    <cellStyle name="Separador de milhares 2 3 7 2 8" xfId="29595"/>
    <cellStyle name="Separador de milhares 2 3 7 3" xfId="3241"/>
    <cellStyle name="Separador de milhares 2 3 7 3 2" xfId="6535"/>
    <cellStyle name="Separador de milhares 2 3 7 3 2 2" xfId="23005"/>
    <cellStyle name="Separador de milhares 2 3 7 3 2 2 2" xfId="54300"/>
    <cellStyle name="Separador de milhares 2 3 7 3 2 3" xfId="16417"/>
    <cellStyle name="Separador de milhares 2 3 7 3 2 3 2" xfId="47712"/>
    <cellStyle name="Separador de milhares 2 3 7 3 2 4" xfId="37830"/>
    <cellStyle name="Separador de milhares 2 3 7 3 3" xfId="9829"/>
    <cellStyle name="Separador de milhares 2 3 7 3 3 2" xfId="26299"/>
    <cellStyle name="Separador de milhares 2 3 7 3 3 2 2" xfId="57594"/>
    <cellStyle name="Separador de milhares 2 3 7 3 3 3" xfId="41124"/>
    <cellStyle name="Separador de milhares 2 3 7 3 4" xfId="19711"/>
    <cellStyle name="Separador de milhares 2 3 7 3 4 2" xfId="51006"/>
    <cellStyle name="Separador de milhares 2 3 7 3 5" xfId="13123"/>
    <cellStyle name="Separador de milhares 2 3 7 3 5 2" xfId="44418"/>
    <cellStyle name="Separador de milhares 2 3 7 3 6" xfId="34536"/>
    <cellStyle name="Separador de milhares 2 3 7 3 7" xfId="31241"/>
    <cellStyle name="Separador de milhares 2 3 7 4" xfId="4888"/>
    <cellStyle name="Separador de milhares 2 3 7 4 2" xfId="21358"/>
    <cellStyle name="Separador de milhares 2 3 7 4 2 2" xfId="52653"/>
    <cellStyle name="Separador de milhares 2 3 7 4 3" xfId="14770"/>
    <cellStyle name="Separador de milhares 2 3 7 4 3 2" xfId="46065"/>
    <cellStyle name="Separador de milhares 2 3 7 4 4" xfId="36183"/>
    <cellStyle name="Separador de milhares 2 3 7 5" xfId="8182"/>
    <cellStyle name="Separador de milhares 2 3 7 5 2" xfId="24652"/>
    <cellStyle name="Separador de milhares 2 3 7 5 2 2" xfId="55947"/>
    <cellStyle name="Separador de milhares 2 3 7 5 3" xfId="39477"/>
    <cellStyle name="Separador de milhares 2 3 7 6" xfId="18064"/>
    <cellStyle name="Separador de milhares 2 3 7 6 2" xfId="49359"/>
    <cellStyle name="Separador de milhares 2 3 7 7" xfId="11476"/>
    <cellStyle name="Separador de milhares 2 3 7 7 2" xfId="42771"/>
    <cellStyle name="Separador de milhares 2 3 7 8" xfId="27947"/>
    <cellStyle name="Separador de milhares 2 3 7 8 2" xfId="32889"/>
    <cellStyle name="Separador de milhares 2 3 7 9" xfId="29594"/>
    <cellStyle name="Separador de milhares 2 3 8" xfId="1560"/>
    <cellStyle name="Separador de milhares 2 3 8 2" xfId="1561"/>
    <cellStyle name="Separador de milhares 2 3 8 2 2" xfId="3244"/>
    <cellStyle name="Separador de milhares 2 3 8 2 2 2" xfId="6538"/>
    <cellStyle name="Separador de milhares 2 3 8 2 2 2 2" xfId="23008"/>
    <cellStyle name="Separador de milhares 2 3 8 2 2 2 2 2" xfId="54303"/>
    <cellStyle name="Separador de milhares 2 3 8 2 2 2 3" xfId="16420"/>
    <cellStyle name="Separador de milhares 2 3 8 2 2 2 3 2" xfId="47715"/>
    <cellStyle name="Separador de milhares 2 3 8 2 2 2 4" xfId="37833"/>
    <cellStyle name="Separador de milhares 2 3 8 2 2 3" xfId="9832"/>
    <cellStyle name="Separador de milhares 2 3 8 2 2 3 2" xfId="26302"/>
    <cellStyle name="Separador de milhares 2 3 8 2 2 3 2 2" xfId="57597"/>
    <cellStyle name="Separador de milhares 2 3 8 2 2 3 3" xfId="41127"/>
    <cellStyle name="Separador de milhares 2 3 8 2 2 4" xfId="19714"/>
    <cellStyle name="Separador de milhares 2 3 8 2 2 4 2" xfId="51009"/>
    <cellStyle name="Separador de milhares 2 3 8 2 2 5" xfId="13126"/>
    <cellStyle name="Separador de milhares 2 3 8 2 2 5 2" xfId="44421"/>
    <cellStyle name="Separador de milhares 2 3 8 2 2 6" xfId="34539"/>
    <cellStyle name="Separador de milhares 2 3 8 2 2 7" xfId="31244"/>
    <cellStyle name="Separador de milhares 2 3 8 2 3" xfId="4891"/>
    <cellStyle name="Separador de milhares 2 3 8 2 3 2" xfId="21361"/>
    <cellStyle name="Separador de milhares 2 3 8 2 3 2 2" xfId="52656"/>
    <cellStyle name="Separador de milhares 2 3 8 2 3 3" xfId="14773"/>
    <cellStyle name="Separador de milhares 2 3 8 2 3 3 2" xfId="46068"/>
    <cellStyle name="Separador de milhares 2 3 8 2 3 4" xfId="36186"/>
    <cellStyle name="Separador de milhares 2 3 8 2 4" xfId="8185"/>
    <cellStyle name="Separador de milhares 2 3 8 2 4 2" xfId="24655"/>
    <cellStyle name="Separador de milhares 2 3 8 2 4 2 2" xfId="55950"/>
    <cellStyle name="Separador de milhares 2 3 8 2 4 3" xfId="39480"/>
    <cellStyle name="Separador de milhares 2 3 8 2 5" xfId="18067"/>
    <cellStyle name="Separador de milhares 2 3 8 2 5 2" xfId="49362"/>
    <cellStyle name="Separador de milhares 2 3 8 2 6" xfId="11479"/>
    <cellStyle name="Separador de milhares 2 3 8 2 6 2" xfId="42774"/>
    <cellStyle name="Separador de milhares 2 3 8 2 7" xfId="27950"/>
    <cellStyle name="Separador de milhares 2 3 8 2 7 2" xfId="32892"/>
    <cellStyle name="Separador de milhares 2 3 8 2 8" xfId="29597"/>
    <cellStyle name="Separador de milhares 2 3 8 3" xfId="3243"/>
    <cellStyle name="Separador de milhares 2 3 8 3 2" xfId="6537"/>
    <cellStyle name="Separador de milhares 2 3 8 3 2 2" xfId="23007"/>
    <cellStyle name="Separador de milhares 2 3 8 3 2 2 2" xfId="54302"/>
    <cellStyle name="Separador de milhares 2 3 8 3 2 3" xfId="16419"/>
    <cellStyle name="Separador de milhares 2 3 8 3 2 3 2" xfId="47714"/>
    <cellStyle name="Separador de milhares 2 3 8 3 2 4" xfId="37832"/>
    <cellStyle name="Separador de milhares 2 3 8 3 3" xfId="9831"/>
    <cellStyle name="Separador de milhares 2 3 8 3 3 2" xfId="26301"/>
    <cellStyle name="Separador de milhares 2 3 8 3 3 2 2" xfId="57596"/>
    <cellStyle name="Separador de milhares 2 3 8 3 3 3" xfId="41126"/>
    <cellStyle name="Separador de milhares 2 3 8 3 4" xfId="19713"/>
    <cellStyle name="Separador de milhares 2 3 8 3 4 2" xfId="51008"/>
    <cellStyle name="Separador de milhares 2 3 8 3 5" xfId="13125"/>
    <cellStyle name="Separador de milhares 2 3 8 3 5 2" xfId="44420"/>
    <cellStyle name="Separador de milhares 2 3 8 3 6" xfId="34538"/>
    <cellStyle name="Separador de milhares 2 3 8 3 7" xfId="31243"/>
    <cellStyle name="Separador de milhares 2 3 8 4" xfId="4890"/>
    <cellStyle name="Separador de milhares 2 3 8 4 2" xfId="21360"/>
    <cellStyle name="Separador de milhares 2 3 8 4 2 2" xfId="52655"/>
    <cellStyle name="Separador de milhares 2 3 8 4 3" xfId="14772"/>
    <cellStyle name="Separador de milhares 2 3 8 4 3 2" xfId="46067"/>
    <cellStyle name="Separador de milhares 2 3 8 4 4" xfId="36185"/>
    <cellStyle name="Separador de milhares 2 3 8 5" xfId="8184"/>
    <cellStyle name="Separador de milhares 2 3 8 5 2" xfId="24654"/>
    <cellStyle name="Separador de milhares 2 3 8 5 2 2" xfId="55949"/>
    <cellStyle name="Separador de milhares 2 3 8 5 3" xfId="39479"/>
    <cellStyle name="Separador de milhares 2 3 8 6" xfId="18066"/>
    <cellStyle name="Separador de milhares 2 3 8 6 2" xfId="49361"/>
    <cellStyle name="Separador de milhares 2 3 8 7" xfId="11478"/>
    <cellStyle name="Separador de milhares 2 3 8 7 2" xfId="42773"/>
    <cellStyle name="Separador de milhares 2 3 8 8" xfId="27949"/>
    <cellStyle name="Separador de milhares 2 3 8 8 2" xfId="32891"/>
    <cellStyle name="Separador de milhares 2 3 8 9" xfId="29596"/>
    <cellStyle name="Separador de milhares 2 3 9" xfId="1562"/>
    <cellStyle name="Separador de milhares 2 3 9 2" xfId="3245"/>
    <cellStyle name="Separador de milhares 2 3 9 2 2" xfId="6539"/>
    <cellStyle name="Separador de milhares 2 3 9 2 2 2" xfId="23009"/>
    <cellStyle name="Separador de milhares 2 3 9 2 2 2 2" xfId="54304"/>
    <cellStyle name="Separador de milhares 2 3 9 2 2 3" xfId="16421"/>
    <cellStyle name="Separador de milhares 2 3 9 2 2 3 2" xfId="47716"/>
    <cellStyle name="Separador de milhares 2 3 9 2 2 4" xfId="37834"/>
    <cellStyle name="Separador de milhares 2 3 9 2 3" xfId="9833"/>
    <cellStyle name="Separador de milhares 2 3 9 2 3 2" xfId="26303"/>
    <cellStyle name="Separador de milhares 2 3 9 2 3 2 2" xfId="57598"/>
    <cellStyle name="Separador de milhares 2 3 9 2 3 3" xfId="41128"/>
    <cellStyle name="Separador de milhares 2 3 9 2 4" xfId="19715"/>
    <cellStyle name="Separador de milhares 2 3 9 2 4 2" xfId="51010"/>
    <cellStyle name="Separador de milhares 2 3 9 2 5" xfId="13127"/>
    <cellStyle name="Separador de milhares 2 3 9 2 5 2" xfId="44422"/>
    <cellStyle name="Separador de milhares 2 3 9 2 6" xfId="34540"/>
    <cellStyle name="Separador de milhares 2 3 9 2 7" xfId="31245"/>
    <cellStyle name="Separador de milhares 2 3 9 3" xfId="4892"/>
    <cellStyle name="Separador de milhares 2 3 9 3 2" xfId="21362"/>
    <cellStyle name="Separador de milhares 2 3 9 3 2 2" xfId="52657"/>
    <cellStyle name="Separador de milhares 2 3 9 3 3" xfId="14774"/>
    <cellStyle name="Separador de milhares 2 3 9 3 3 2" xfId="46069"/>
    <cellStyle name="Separador de milhares 2 3 9 3 4" xfId="36187"/>
    <cellStyle name="Separador de milhares 2 3 9 4" xfId="8186"/>
    <cellStyle name="Separador de milhares 2 3 9 4 2" xfId="24656"/>
    <cellStyle name="Separador de milhares 2 3 9 4 2 2" xfId="55951"/>
    <cellStyle name="Separador de milhares 2 3 9 4 3" xfId="39481"/>
    <cellStyle name="Separador de milhares 2 3 9 5" xfId="18068"/>
    <cellStyle name="Separador de milhares 2 3 9 5 2" xfId="49363"/>
    <cellStyle name="Separador de milhares 2 3 9 6" xfId="11480"/>
    <cellStyle name="Separador de milhares 2 3 9 6 2" xfId="42775"/>
    <cellStyle name="Separador de milhares 2 3 9 7" xfId="27951"/>
    <cellStyle name="Separador de milhares 2 3 9 7 2" xfId="32893"/>
    <cellStyle name="Separador de milhares 2 3 9 8" xfId="29598"/>
    <cellStyle name="Separador de milhares 2 4" xfId="1563"/>
    <cellStyle name="Separador de milhares 2 4 10" xfId="11481"/>
    <cellStyle name="Separador de milhares 2 4 10 2" xfId="42776"/>
    <cellStyle name="Separador de milhares 2 4 11" xfId="27952"/>
    <cellStyle name="Separador de milhares 2 4 11 2" xfId="32894"/>
    <cellStyle name="Separador de milhares 2 4 12" xfId="29599"/>
    <cellStyle name="Separador de milhares 2 4 2" xfId="1564"/>
    <cellStyle name="Separador de milhares 2 4 2 10" xfId="18070"/>
    <cellStyle name="Separador de milhares 2 4 2 10 2" xfId="49365"/>
    <cellStyle name="Separador de milhares 2 4 2 11" xfId="11482"/>
    <cellStyle name="Separador de milhares 2 4 2 11 2" xfId="42777"/>
    <cellStyle name="Separador de milhares 2 4 2 12" xfId="27953"/>
    <cellStyle name="Separador de milhares 2 4 2 12 2" xfId="32895"/>
    <cellStyle name="Separador de milhares 2 4 2 13" xfId="29600"/>
    <cellStyle name="Separador de milhares 2 4 2 2" xfId="1565"/>
    <cellStyle name="Separador de milhares 2 4 2 2 10" xfId="11483"/>
    <cellStyle name="Separador de milhares 2 4 2 2 10 2" xfId="42778"/>
    <cellStyle name="Separador de milhares 2 4 2 2 11" xfId="27954"/>
    <cellStyle name="Separador de milhares 2 4 2 2 11 2" xfId="32896"/>
    <cellStyle name="Separador de milhares 2 4 2 2 12" xfId="29601"/>
    <cellStyle name="Separador de milhares 2 4 2 2 2" xfId="1566"/>
    <cellStyle name="Separador de milhares 2 4 2 2 2 2" xfId="1567"/>
    <cellStyle name="Separador de milhares 2 4 2 2 2 2 2" xfId="3250"/>
    <cellStyle name="Separador de milhares 2 4 2 2 2 2 2 2" xfId="6544"/>
    <cellStyle name="Separador de milhares 2 4 2 2 2 2 2 2 2" xfId="23014"/>
    <cellStyle name="Separador de milhares 2 4 2 2 2 2 2 2 2 2" xfId="54309"/>
    <cellStyle name="Separador de milhares 2 4 2 2 2 2 2 2 3" xfId="16426"/>
    <cellStyle name="Separador de milhares 2 4 2 2 2 2 2 2 3 2" xfId="47721"/>
    <cellStyle name="Separador de milhares 2 4 2 2 2 2 2 2 4" xfId="37839"/>
    <cellStyle name="Separador de milhares 2 4 2 2 2 2 2 3" xfId="9838"/>
    <cellStyle name="Separador de milhares 2 4 2 2 2 2 2 3 2" xfId="26308"/>
    <cellStyle name="Separador de milhares 2 4 2 2 2 2 2 3 2 2" xfId="57603"/>
    <cellStyle name="Separador de milhares 2 4 2 2 2 2 2 3 3" xfId="41133"/>
    <cellStyle name="Separador de milhares 2 4 2 2 2 2 2 4" xfId="19720"/>
    <cellStyle name="Separador de milhares 2 4 2 2 2 2 2 4 2" xfId="51015"/>
    <cellStyle name="Separador de milhares 2 4 2 2 2 2 2 5" xfId="13132"/>
    <cellStyle name="Separador de milhares 2 4 2 2 2 2 2 5 2" xfId="44427"/>
    <cellStyle name="Separador de milhares 2 4 2 2 2 2 2 6" xfId="34545"/>
    <cellStyle name="Separador de milhares 2 4 2 2 2 2 2 7" xfId="31250"/>
    <cellStyle name="Separador de milhares 2 4 2 2 2 2 3" xfId="4897"/>
    <cellStyle name="Separador de milhares 2 4 2 2 2 2 3 2" xfId="21367"/>
    <cellStyle name="Separador de milhares 2 4 2 2 2 2 3 2 2" xfId="52662"/>
    <cellStyle name="Separador de milhares 2 4 2 2 2 2 3 3" xfId="14779"/>
    <cellStyle name="Separador de milhares 2 4 2 2 2 2 3 3 2" xfId="46074"/>
    <cellStyle name="Separador de milhares 2 4 2 2 2 2 3 4" xfId="36192"/>
    <cellStyle name="Separador de milhares 2 4 2 2 2 2 4" xfId="8191"/>
    <cellStyle name="Separador de milhares 2 4 2 2 2 2 4 2" xfId="24661"/>
    <cellStyle name="Separador de milhares 2 4 2 2 2 2 4 2 2" xfId="55956"/>
    <cellStyle name="Separador de milhares 2 4 2 2 2 2 4 3" xfId="39486"/>
    <cellStyle name="Separador de milhares 2 4 2 2 2 2 5" xfId="18073"/>
    <cellStyle name="Separador de milhares 2 4 2 2 2 2 5 2" xfId="49368"/>
    <cellStyle name="Separador de milhares 2 4 2 2 2 2 6" xfId="11485"/>
    <cellStyle name="Separador de milhares 2 4 2 2 2 2 6 2" xfId="42780"/>
    <cellStyle name="Separador de milhares 2 4 2 2 2 2 7" xfId="27956"/>
    <cellStyle name="Separador de milhares 2 4 2 2 2 2 7 2" xfId="32898"/>
    <cellStyle name="Separador de milhares 2 4 2 2 2 2 8" xfId="29603"/>
    <cellStyle name="Separador de milhares 2 4 2 2 2 3" xfId="3249"/>
    <cellStyle name="Separador de milhares 2 4 2 2 2 3 2" xfId="6543"/>
    <cellStyle name="Separador de milhares 2 4 2 2 2 3 2 2" xfId="23013"/>
    <cellStyle name="Separador de milhares 2 4 2 2 2 3 2 2 2" xfId="54308"/>
    <cellStyle name="Separador de milhares 2 4 2 2 2 3 2 3" xfId="16425"/>
    <cellStyle name="Separador de milhares 2 4 2 2 2 3 2 3 2" xfId="47720"/>
    <cellStyle name="Separador de milhares 2 4 2 2 2 3 2 4" xfId="37838"/>
    <cellStyle name="Separador de milhares 2 4 2 2 2 3 3" xfId="9837"/>
    <cellStyle name="Separador de milhares 2 4 2 2 2 3 3 2" xfId="26307"/>
    <cellStyle name="Separador de milhares 2 4 2 2 2 3 3 2 2" xfId="57602"/>
    <cellStyle name="Separador de milhares 2 4 2 2 2 3 3 3" xfId="41132"/>
    <cellStyle name="Separador de milhares 2 4 2 2 2 3 4" xfId="19719"/>
    <cellStyle name="Separador de milhares 2 4 2 2 2 3 4 2" xfId="51014"/>
    <cellStyle name="Separador de milhares 2 4 2 2 2 3 5" xfId="13131"/>
    <cellStyle name="Separador de milhares 2 4 2 2 2 3 5 2" xfId="44426"/>
    <cellStyle name="Separador de milhares 2 4 2 2 2 3 6" xfId="34544"/>
    <cellStyle name="Separador de milhares 2 4 2 2 2 3 7" xfId="31249"/>
    <cellStyle name="Separador de milhares 2 4 2 2 2 4" xfId="4896"/>
    <cellStyle name="Separador de milhares 2 4 2 2 2 4 2" xfId="21366"/>
    <cellStyle name="Separador de milhares 2 4 2 2 2 4 2 2" xfId="52661"/>
    <cellStyle name="Separador de milhares 2 4 2 2 2 4 3" xfId="14778"/>
    <cellStyle name="Separador de milhares 2 4 2 2 2 4 3 2" xfId="46073"/>
    <cellStyle name="Separador de milhares 2 4 2 2 2 4 4" xfId="36191"/>
    <cellStyle name="Separador de milhares 2 4 2 2 2 5" xfId="8190"/>
    <cellStyle name="Separador de milhares 2 4 2 2 2 5 2" xfId="24660"/>
    <cellStyle name="Separador de milhares 2 4 2 2 2 5 2 2" xfId="55955"/>
    <cellStyle name="Separador de milhares 2 4 2 2 2 5 3" xfId="39485"/>
    <cellStyle name="Separador de milhares 2 4 2 2 2 6" xfId="18072"/>
    <cellStyle name="Separador de milhares 2 4 2 2 2 6 2" xfId="49367"/>
    <cellStyle name="Separador de milhares 2 4 2 2 2 7" xfId="11484"/>
    <cellStyle name="Separador de milhares 2 4 2 2 2 7 2" xfId="42779"/>
    <cellStyle name="Separador de milhares 2 4 2 2 2 8" xfId="27955"/>
    <cellStyle name="Separador de milhares 2 4 2 2 2 8 2" xfId="32897"/>
    <cellStyle name="Separador de milhares 2 4 2 2 2 9" xfId="29602"/>
    <cellStyle name="Separador de milhares 2 4 2 2 3" xfId="1568"/>
    <cellStyle name="Separador de milhares 2 4 2 2 3 2" xfId="1569"/>
    <cellStyle name="Separador de milhares 2 4 2 2 3 2 2" xfId="3252"/>
    <cellStyle name="Separador de milhares 2 4 2 2 3 2 2 2" xfId="6546"/>
    <cellStyle name="Separador de milhares 2 4 2 2 3 2 2 2 2" xfId="23016"/>
    <cellStyle name="Separador de milhares 2 4 2 2 3 2 2 2 2 2" xfId="54311"/>
    <cellStyle name="Separador de milhares 2 4 2 2 3 2 2 2 3" xfId="16428"/>
    <cellStyle name="Separador de milhares 2 4 2 2 3 2 2 2 3 2" xfId="47723"/>
    <cellStyle name="Separador de milhares 2 4 2 2 3 2 2 2 4" xfId="37841"/>
    <cellStyle name="Separador de milhares 2 4 2 2 3 2 2 3" xfId="9840"/>
    <cellStyle name="Separador de milhares 2 4 2 2 3 2 2 3 2" xfId="26310"/>
    <cellStyle name="Separador de milhares 2 4 2 2 3 2 2 3 2 2" xfId="57605"/>
    <cellStyle name="Separador de milhares 2 4 2 2 3 2 2 3 3" xfId="41135"/>
    <cellStyle name="Separador de milhares 2 4 2 2 3 2 2 4" xfId="19722"/>
    <cellStyle name="Separador de milhares 2 4 2 2 3 2 2 4 2" xfId="51017"/>
    <cellStyle name="Separador de milhares 2 4 2 2 3 2 2 5" xfId="13134"/>
    <cellStyle name="Separador de milhares 2 4 2 2 3 2 2 5 2" xfId="44429"/>
    <cellStyle name="Separador de milhares 2 4 2 2 3 2 2 6" xfId="34547"/>
    <cellStyle name="Separador de milhares 2 4 2 2 3 2 2 7" xfId="31252"/>
    <cellStyle name="Separador de milhares 2 4 2 2 3 2 3" xfId="4899"/>
    <cellStyle name="Separador de milhares 2 4 2 2 3 2 3 2" xfId="21369"/>
    <cellStyle name="Separador de milhares 2 4 2 2 3 2 3 2 2" xfId="52664"/>
    <cellStyle name="Separador de milhares 2 4 2 2 3 2 3 3" xfId="14781"/>
    <cellStyle name="Separador de milhares 2 4 2 2 3 2 3 3 2" xfId="46076"/>
    <cellStyle name="Separador de milhares 2 4 2 2 3 2 3 4" xfId="36194"/>
    <cellStyle name="Separador de milhares 2 4 2 2 3 2 4" xfId="8193"/>
    <cellStyle name="Separador de milhares 2 4 2 2 3 2 4 2" xfId="24663"/>
    <cellStyle name="Separador de milhares 2 4 2 2 3 2 4 2 2" xfId="55958"/>
    <cellStyle name="Separador de milhares 2 4 2 2 3 2 4 3" xfId="39488"/>
    <cellStyle name="Separador de milhares 2 4 2 2 3 2 5" xfId="18075"/>
    <cellStyle name="Separador de milhares 2 4 2 2 3 2 5 2" xfId="49370"/>
    <cellStyle name="Separador de milhares 2 4 2 2 3 2 6" xfId="11487"/>
    <cellStyle name="Separador de milhares 2 4 2 2 3 2 6 2" xfId="42782"/>
    <cellStyle name="Separador de milhares 2 4 2 2 3 2 7" xfId="27958"/>
    <cellStyle name="Separador de milhares 2 4 2 2 3 2 7 2" xfId="32900"/>
    <cellStyle name="Separador de milhares 2 4 2 2 3 2 8" xfId="29605"/>
    <cellStyle name="Separador de milhares 2 4 2 2 3 3" xfId="3251"/>
    <cellStyle name="Separador de milhares 2 4 2 2 3 3 2" xfId="6545"/>
    <cellStyle name="Separador de milhares 2 4 2 2 3 3 2 2" xfId="23015"/>
    <cellStyle name="Separador de milhares 2 4 2 2 3 3 2 2 2" xfId="54310"/>
    <cellStyle name="Separador de milhares 2 4 2 2 3 3 2 3" xfId="16427"/>
    <cellStyle name="Separador de milhares 2 4 2 2 3 3 2 3 2" xfId="47722"/>
    <cellStyle name="Separador de milhares 2 4 2 2 3 3 2 4" xfId="37840"/>
    <cellStyle name="Separador de milhares 2 4 2 2 3 3 3" xfId="9839"/>
    <cellStyle name="Separador de milhares 2 4 2 2 3 3 3 2" xfId="26309"/>
    <cellStyle name="Separador de milhares 2 4 2 2 3 3 3 2 2" xfId="57604"/>
    <cellStyle name="Separador de milhares 2 4 2 2 3 3 3 3" xfId="41134"/>
    <cellStyle name="Separador de milhares 2 4 2 2 3 3 4" xfId="19721"/>
    <cellStyle name="Separador de milhares 2 4 2 2 3 3 4 2" xfId="51016"/>
    <cellStyle name="Separador de milhares 2 4 2 2 3 3 5" xfId="13133"/>
    <cellStyle name="Separador de milhares 2 4 2 2 3 3 5 2" xfId="44428"/>
    <cellStyle name="Separador de milhares 2 4 2 2 3 3 6" xfId="34546"/>
    <cellStyle name="Separador de milhares 2 4 2 2 3 3 7" xfId="31251"/>
    <cellStyle name="Separador de milhares 2 4 2 2 3 4" xfId="4898"/>
    <cellStyle name="Separador de milhares 2 4 2 2 3 4 2" xfId="21368"/>
    <cellStyle name="Separador de milhares 2 4 2 2 3 4 2 2" xfId="52663"/>
    <cellStyle name="Separador de milhares 2 4 2 2 3 4 3" xfId="14780"/>
    <cellStyle name="Separador de milhares 2 4 2 2 3 4 3 2" xfId="46075"/>
    <cellStyle name="Separador de milhares 2 4 2 2 3 4 4" xfId="36193"/>
    <cellStyle name="Separador de milhares 2 4 2 2 3 5" xfId="8192"/>
    <cellStyle name="Separador de milhares 2 4 2 2 3 5 2" xfId="24662"/>
    <cellStyle name="Separador de milhares 2 4 2 2 3 5 2 2" xfId="55957"/>
    <cellStyle name="Separador de milhares 2 4 2 2 3 5 3" xfId="39487"/>
    <cellStyle name="Separador de milhares 2 4 2 2 3 6" xfId="18074"/>
    <cellStyle name="Separador de milhares 2 4 2 2 3 6 2" xfId="49369"/>
    <cellStyle name="Separador de milhares 2 4 2 2 3 7" xfId="11486"/>
    <cellStyle name="Separador de milhares 2 4 2 2 3 7 2" xfId="42781"/>
    <cellStyle name="Separador de milhares 2 4 2 2 3 8" xfId="27957"/>
    <cellStyle name="Separador de milhares 2 4 2 2 3 8 2" xfId="32899"/>
    <cellStyle name="Separador de milhares 2 4 2 2 3 9" xfId="29604"/>
    <cellStyle name="Separador de milhares 2 4 2 2 4" xfId="1570"/>
    <cellStyle name="Separador de milhares 2 4 2 2 4 2" xfId="3253"/>
    <cellStyle name="Separador de milhares 2 4 2 2 4 2 2" xfId="6547"/>
    <cellStyle name="Separador de milhares 2 4 2 2 4 2 2 2" xfId="23017"/>
    <cellStyle name="Separador de milhares 2 4 2 2 4 2 2 2 2" xfId="54312"/>
    <cellStyle name="Separador de milhares 2 4 2 2 4 2 2 3" xfId="16429"/>
    <cellStyle name="Separador de milhares 2 4 2 2 4 2 2 3 2" xfId="47724"/>
    <cellStyle name="Separador de milhares 2 4 2 2 4 2 2 4" xfId="37842"/>
    <cellStyle name="Separador de milhares 2 4 2 2 4 2 3" xfId="9841"/>
    <cellStyle name="Separador de milhares 2 4 2 2 4 2 3 2" xfId="26311"/>
    <cellStyle name="Separador de milhares 2 4 2 2 4 2 3 2 2" xfId="57606"/>
    <cellStyle name="Separador de milhares 2 4 2 2 4 2 3 3" xfId="41136"/>
    <cellStyle name="Separador de milhares 2 4 2 2 4 2 4" xfId="19723"/>
    <cellStyle name="Separador de milhares 2 4 2 2 4 2 4 2" xfId="51018"/>
    <cellStyle name="Separador de milhares 2 4 2 2 4 2 5" xfId="13135"/>
    <cellStyle name="Separador de milhares 2 4 2 2 4 2 5 2" xfId="44430"/>
    <cellStyle name="Separador de milhares 2 4 2 2 4 2 6" xfId="34548"/>
    <cellStyle name="Separador de milhares 2 4 2 2 4 2 7" xfId="31253"/>
    <cellStyle name="Separador de milhares 2 4 2 2 4 3" xfId="4900"/>
    <cellStyle name="Separador de milhares 2 4 2 2 4 3 2" xfId="21370"/>
    <cellStyle name="Separador de milhares 2 4 2 2 4 3 2 2" xfId="52665"/>
    <cellStyle name="Separador de milhares 2 4 2 2 4 3 3" xfId="14782"/>
    <cellStyle name="Separador de milhares 2 4 2 2 4 3 3 2" xfId="46077"/>
    <cellStyle name="Separador de milhares 2 4 2 2 4 3 4" xfId="36195"/>
    <cellStyle name="Separador de milhares 2 4 2 2 4 4" xfId="8194"/>
    <cellStyle name="Separador de milhares 2 4 2 2 4 4 2" xfId="24664"/>
    <cellStyle name="Separador de milhares 2 4 2 2 4 4 2 2" xfId="55959"/>
    <cellStyle name="Separador de milhares 2 4 2 2 4 4 3" xfId="39489"/>
    <cellStyle name="Separador de milhares 2 4 2 2 4 5" xfId="18076"/>
    <cellStyle name="Separador de milhares 2 4 2 2 4 5 2" xfId="49371"/>
    <cellStyle name="Separador de milhares 2 4 2 2 4 6" xfId="11488"/>
    <cellStyle name="Separador de milhares 2 4 2 2 4 6 2" xfId="42783"/>
    <cellStyle name="Separador de milhares 2 4 2 2 4 7" xfId="27959"/>
    <cellStyle name="Separador de milhares 2 4 2 2 4 7 2" xfId="32901"/>
    <cellStyle name="Separador de milhares 2 4 2 2 4 8" xfId="29606"/>
    <cellStyle name="Separador de milhares 2 4 2 2 5" xfId="1571"/>
    <cellStyle name="Separador de milhares 2 4 2 2 5 2" xfId="3254"/>
    <cellStyle name="Separador de milhares 2 4 2 2 5 2 2" xfId="6548"/>
    <cellStyle name="Separador de milhares 2 4 2 2 5 2 2 2" xfId="23018"/>
    <cellStyle name="Separador de milhares 2 4 2 2 5 2 2 2 2" xfId="54313"/>
    <cellStyle name="Separador de milhares 2 4 2 2 5 2 2 3" xfId="16430"/>
    <cellStyle name="Separador de milhares 2 4 2 2 5 2 2 3 2" xfId="47725"/>
    <cellStyle name="Separador de milhares 2 4 2 2 5 2 2 4" xfId="37843"/>
    <cellStyle name="Separador de milhares 2 4 2 2 5 2 3" xfId="9842"/>
    <cellStyle name="Separador de milhares 2 4 2 2 5 2 3 2" xfId="26312"/>
    <cellStyle name="Separador de milhares 2 4 2 2 5 2 3 2 2" xfId="57607"/>
    <cellStyle name="Separador de milhares 2 4 2 2 5 2 3 3" xfId="41137"/>
    <cellStyle name="Separador de milhares 2 4 2 2 5 2 4" xfId="19724"/>
    <cellStyle name="Separador de milhares 2 4 2 2 5 2 4 2" xfId="51019"/>
    <cellStyle name="Separador de milhares 2 4 2 2 5 2 5" xfId="13136"/>
    <cellStyle name="Separador de milhares 2 4 2 2 5 2 5 2" xfId="44431"/>
    <cellStyle name="Separador de milhares 2 4 2 2 5 2 6" xfId="34549"/>
    <cellStyle name="Separador de milhares 2 4 2 2 5 2 7" xfId="31254"/>
    <cellStyle name="Separador de milhares 2 4 2 2 5 3" xfId="4901"/>
    <cellStyle name="Separador de milhares 2 4 2 2 5 3 2" xfId="21371"/>
    <cellStyle name="Separador de milhares 2 4 2 2 5 3 2 2" xfId="52666"/>
    <cellStyle name="Separador de milhares 2 4 2 2 5 3 3" xfId="14783"/>
    <cellStyle name="Separador de milhares 2 4 2 2 5 3 3 2" xfId="46078"/>
    <cellStyle name="Separador de milhares 2 4 2 2 5 3 4" xfId="36196"/>
    <cellStyle name="Separador de milhares 2 4 2 2 5 4" xfId="8195"/>
    <cellStyle name="Separador de milhares 2 4 2 2 5 4 2" xfId="24665"/>
    <cellStyle name="Separador de milhares 2 4 2 2 5 4 2 2" xfId="55960"/>
    <cellStyle name="Separador de milhares 2 4 2 2 5 4 3" xfId="39490"/>
    <cellStyle name="Separador de milhares 2 4 2 2 5 5" xfId="18077"/>
    <cellStyle name="Separador de milhares 2 4 2 2 5 5 2" xfId="49372"/>
    <cellStyle name="Separador de milhares 2 4 2 2 5 6" xfId="11489"/>
    <cellStyle name="Separador de milhares 2 4 2 2 5 6 2" xfId="42784"/>
    <cellStyle name="Separador de milhares 2 4 2 2 5 7" xfId="27960"/>
    <cellStyle name="Separador de milhares 2 4 2 2 5 7 2" xfId="32902"/>
    <cellStyle name="Separador de milhares 2 4 2 2 5 8" xfId="29607"/>
    <cellStyle name="Separador de milhares 2 4 2 2 6" xfId="3248"/>
    <cellStyle name="Separador de milhares 2 4 2 2 6 2" xfId="6542"/>
    <cellStyle name="Separador de milhares 2 4 2 2 6 2 2" xfId="23012"/>
    <cellStyle name="Separador de milhares 2 4 2 2 6 2 2 2" xfId="54307"/>
    <cellStyle name="Separador de milhares 2 4 2 2 6 2 3" xfId="16424"/>
    <cellStyle name="Separador de milhares 2 4 2 2 6 2 3 2" xfId="47719"/>
    <cellStyle name="Separador de milhares 2 4 2 2 6 2 4" xfId="37837"/>
    <cellStyle name="Separador de milhares 2 4 2 2 6 3" xfId="9836"/>
    <cellStyle name="Separador de milhares 2 4 2 2 6 3 2" xfId="26306"/>
    <cellStyle name="Separador de milhares 2 4 2 2 6 3 2 2" xfId="57601"/>
    <cellStyle name="Separador de milhares 2 4 2 2 6 3 3" xfId="41131"/>
    <cellStyle name="Separador de milhares 2 4 2 2 6 4" xfId="19718"/>
    <cellStyle name="Separador de milhares 2 4 2 2 6 4 2" xfId="51013"/>
    <cellStyle name="Separador de milhares 2 4 2 2 6 5" xfId="13130"/>
    <cellStyle name="Separador de milhares 2 4 2 2 6 5 2" xfId="44425"/>
    <cellStyle name="Separador de milhares 2 4 2 2 6 6" xfId="34543"/>
    <cellStyle name="Separador de milhares 2 4 2 2 6 7" xfId="31248"/>
    <cellStyle name="Separador de milhares 2 4 2 2 7" xfId="4895"/>
    <cellStyle name="Separador de milhares 2 4 2 2 7 2" xfId="21365"/>
    <cellStyle name="Separador de milhares 2 4 2 2 7 2 2" xfId="52660"/>
    <cellStyle name="Separador de milhares 2 4 2 2 7 3" xfId="14777"/>
    <cellStyle name="Separador de milhares 2 4 2 2 7 3 2" xfId="46072"/>
    <cellStyle name="Separador de milhares 2 4 2 2 7 4" xfId="36190"/>
    <cellStyle name="Separador de milhares 2 4 2 2 8" xfId="8189"/>
    <cellStyle name="Separador de milhares 2 4 2 2 8 2" xfId="24659"/>
    <cellStyle name="Separador de milhares 2 4 2 2 8 2 2" xfId="55954"/>
    <cellStyle name="Separador de milhares 2 4 2 2 8 3" xfId="39484"/>
    <cellStyle name="Separador de milhares 2 4 2 2 9" xfId="18071"/>
    <cellStyle name="Separador de milhares 2 4 2 2 9 2" xfId="49366"/>
    <cellStyle name="Separador de milhares 2 4 2 3" xfId="1572"/>
    <cellStyle name="Separador de milhares 2 4 2 3 2" xfId="1573"/>
    <cellStyle name="Separador de milhares 2 4 2 3 2 2" xfId="3256"/>
    <cellStyle name="Separador de milhares 2 4 2 3 2 2 2" xfId="6550"/>
    <cellStyle name="Separador de milhares 2 4 2 3 2 2 2 2" xfId="23020"/>
    <cellStyle name="Separador de milhares 2 4 2 3 2 2 2 2 2" xfId="54315"/>
    <cellStyle name="Separador de milhares 2 4 2 3 2 2 2 3" xfId="16432"/>
    <cellStyle name="Separador de milhares 2 4 2 3 2 2 2 3 2" xfId="47727"/>
    <cellStyle name="Separador de milhares 2 4 2 3 2 2 2 4" xfId="37845"/>
    <cellStyle name="Separador de milhares 2 4 2 3 2 2 3" xfId="9844"/>
    <cellStyle name="Separador de milhares 2 4 2 3 2 2 3 2" xfId="26314"/>
    <cellStyle name="Separador de milhares 2 4 2 3 2 2 3 2 2" xfId="57609"/>
    <cellStyle name="Separador de milhares 2 4 2 3 2 2 3 3" xfId="41139"/>
    <cellStyle name="Separador de milhares 2 4 2 3 2 2 4" xfId="19726"/>
    <cellStyle name="Separador de milhares 2 4 2 3 2 2 4 2" xfId="51021"/>
    <cellStyle name="Separador de milhares 2 4 2 3 2 2 5" xfId="13138"/>
    <cellStyle name="Separador de milhares 2 4 2 3 2 2 5 2" xfId="44433"/>
    <cellStyle name="Separador de milhares 2 4 2 3 2 2 6" xfId="34551"/>
    <cellStyle name="Separador de milhares 2 4 2 3 2 2 7" xfId="31256"/>
    <cellStyle name="Separador de milhares 2 4 2 3 2 3" xfId="4903"/>
    <cellStyle name="Separador de milhares 2 4 2 3 2 3 2" xfId="21373"/>
    <cellStyle name="Separador de milhares 2 4 2 3 2 3 2 2" xfId="52668"/>
    <cellStyle name="Separador de milhares 2 4 2 3 2 3 3" xfId="14785"/>
    <cellStyle name="Separador de milhares 2 4 2 3 2 3 3 2" xfId="46080"/>
    <cellStyle name="Separador de milhares 2 4 2 3 2 3 4" xfId="36198"/>
    <cellStyle name="Separador de milhares 2 4 2 3 2 4" xfId="8197"/>
    <cellStyle name="Separador de milhares 2 4 2 3 2 4 2" xfId="24667"/>
    <cellStyle name="Separador de milhares 2 4 2 3 2 4 2 2" xfId="55962"/>
    <cellStyle name="Separador de milhares 2 4 2 3 2 4 3" xfId="39492"/>
    <cellStyle name="Separador de milhares 2 4 2 3 2 5" xfId="18079"/>
    <cellStyle name="Separador de milhares 2 4 2 3 2 5 2" xfId="49374"/>
    <cellStyle name="Separador de milhares 2 4 2 3 2 6" xfId="11491"/>
    <cellStyle name="Separador de milhares 2 4 2 3 2 6 2" xfId="42786"/>
    <cellStyle name="Separador de milhares 2 4 2 3 2 7" xfId="27962"/>
    <cellStyle name="Separador de milhares 2 4 2 3 2 7 2" xfId="32904"/>
    <cellStyle name="Separador de milhares 2 4 2 3 2 8" xfId="29609"/>
    <cellStyle name="Separador de milhares 2 4 2 3 3" xfId="3255"/>
    <cellStyle name="Separador de milhares 2 4 2 3 3 2" xfId="6549"/>
    <cellStyle name="Separador de milhares 2 4 2 3 3 2 2" xfId="23019"/>
    <cellStyle name="Separador de milhares 2 4 2 3 3 2 2 2" xfId="54314"/>
    <cellStyle name="Separador de milhares 2 4 2 3 3 2 3" xfId="16431"/>
    <cellStyle name="Separador de milhares 2 4 2 3 3 2 3 2" xfId="47726"/>
    <cellStyle name="Separador de milhares 2 4 2 3 3 2 4" xfId="37844"/>
    <cellStyle name="Separador de milhares 2 4 2 3 3 3" xfId="9843"/>
    <cellStyle name="Separador de milhares 2 4 2 3 3 3 2" xfId="26313"/>
    <cellStyle name="Separador de milhares 2 4 2 3 3 3 2 2" xfId="57608"/>
    <cellStyle name="Separador de milhares 2 4 2 3 3 3 3" xfId="41138"/>
    <cellStyle name="Separador de milhares 2 4 2 3 3 4" xfId="19725"/>
    <cellStyle name="Separador de milhares 2 4 2 3 3 4 2" xfId="51020"/>
    <cellStyle name="Separador de milhares 2 4 2 3 3 5" xfId="13137"/>
    <cellStyle name="Separador de milhares 2 4 2 3 3 5 2" xfId="44432"/>
    <cellStyle name="Separador de milhares 2 4 2 3 3 6" xfId="34550"/>
    <cellStyle name="Separador de milhares 2 4 2 3 3 7" xfId="31255"/>
    <cellStyle name="Separador de milhares 2 4 2 3 4" xfId="4902"/>
    <cellStyle name="Separador de milhares 2 4 2 3 4 2" xfId="21372"/>
    <cellStyle name="Separador de milhares 2 4 2 3 4 2 2" xfId="52667"/>
    <cellStyle name="Separador de milhares 2 4 2 3 4 3" xfId="14784"/>
    <cellStyle name="Separador de milhares 2 4 2 3 4 3 2" xfId="46079"/>
    <cellStyle name="Separador de milhares 2 4 2 3 4 4" xfId="36197"/>
    <cellStyle name="Separador de milhares 2 4 2 3 5" xfId="8196"/>
    <cellStyle name="Separador de milhares 2 4 2 3 5 2" xfId="24666"/>
    <cellStyle name="Separador de milhares 2 4 2 3 5 2 2" xfId="55961"/>
    <cellStyle name="Separador de milhares 2 4 2 3 5 3" xfId="39491"/>
    <cellStyle name="Separador de milhares 2 4 2 3 6" xfId="18078"/>
    <cellStyle name="Separador de milhares 2 4 2 3 6 2" xfId="49373"/>
    <cellStyle name="Separador de milhares 2 4 2 3 7" xfId="11490"/>
    <cellStyle name="Separador de milhares 2 4 2 3 7 2" xfId="42785"/>
    <cellStyle name="Separador de milhares 2 4 2 3 8" xfId="27961"/>
    <cellStyle name="Separador de milhares 2 4 2 3 8 2" xfId="32903"/>
    <cellStyle name="Separador de milhares 2 4 2 3 9" xfId="29608"/>
    <cellStyle name="Separador de milhares 2 4 2 4" xfId="1574"/>
    <cellStyle name="Separador de milhares 2 4 2 4 2" xfId="1575"/>
    <cellStyle name="Separador de milhares 2 4 2 4 2 2" xfId="3258"/>
    <cellStyle name="Separador de milhares 2 4 2 4 2 2 2" xfId="6552"/>
    <cellStyle name="Separador de milhares 2 4 2 4 2 2 2 2" xfId="23022"/>
    <cellStyle name="Separador de milhares 2 4 2 4 2 2 2 2 2" xfId="54317"/>
    <cellStyle name="Separador de milhares 2 4 2 4 2 2 2 3" xfId="16434"/>
    <cellStyle name="Separador de milhares 2 4 2 4 2 2 2 3 2" xfId="47729"/>
    <cellStyle name="Separador de milhares 2 4 2 4 2 2 2 4" xfId="37847"/>
    <cellStyle name="Separador de milhares 2 4 2 4 2 2 3" xfId="9846"/>
    <cellStyle name="Separador de milhares 2 4 2 4 2 2 3 2" xfId="26316"/>
    <cellStyle name="Separador de milhares 2 4 2 4 2 2 3 2 2" xfId="57611"/>
    <cellStyle name="Separador de milhares 2 4 2 4 2 2 3 3" xfId="41141"/>
    <cellStyle name="Separador de milhares 2 4 2 4 2 2 4" xfId="19728"/>
    <cellStyle name="Separador de milhares 2 4 2 4 2 2 4 2" xfId="51023"/>
    <cellStyle name="Separador de milhares 2 4 2 4 2 2 5" xfId="13140"/>
    <cellStyle name="Separador de milhares 2 4 2 4 2 2 5 2" xfId="44435"/>
    <cellStyle name="Separador de milhares 2 4 2 4 2 2 6" xfId="34553"/>
    <cellStyle name="Separador de milhares 2 4 2 4 2 2 7" xfId="31258"/>
    <cellStyle name="Separador de milhares 2 4 2 4 2 3" xfId="4905"/>
    <cellStyle name="Separador de milhares 2 4 2 4 2 3 2" xfId="21375"/>
    <cellStyle name="Separador de milhares 2 4 2 4 2 3 2 2" xfId="52670"/>
    <cellStyle name="Separador de milhares 2 4 2 4 2 3 3" xfId="14787"/>
    <cellStyle name="Separador de milhares 2 4 2 4 2 3 3 2" xfId="46082"/>
    <cellStyle name="Separador de milhares 2 4 2 4 2 3 4" xfId="36200"/>
    <cellStyle name="Separador de milhares 2 4 2 4 2 4" xfId="8199"/>
    <cellStyle name="Separador de milhares 2 4 2 4 2 4 2" xfId="24669"/>
    <cellStyle name="Separador de milhares 2 4 2 4 2 4 2 2" xfId="55964"/>
    <cellStyle name="Separador de milhares 2 4 2 4 2 4 3" xfId="39494"/>
    <cellStyle name="Separador de milhares 2 4 2 4 2 5" xfId="18081"/>
    <cellStyle name="Separador de milhares 2 4 2 4 2 5 2" xfId="49376"/>
    <cellStyle name="Separador de milhares 2 4 2 4 2 6" xfId="11493"/>
    <cellStyle name="Separador de milhares 2 4 2 4 2 6 2" xfId="42788"/>
    <cellStyle name="Separador de milhares 2 4 2 4 2 7" xfId="27964"/>
    <cellStyle name="Separador de milhares 2 4 2 4 2 7 2" xfId="32906"/>
    <cellStyle name="Separador de milhares 2 4 2 4 2 8" xfId="29611"/>
    <cellStyle name="Separador de milhares 2 4 2 4 3" xfId="3257"/>
    <cellStyle name="Separador de milhares 2 4 2 4 3 2" xfId="6551"/>
    <cellStyle name="Separador de milhares 2 4 2 4 3 2 2" xfId="23021"/>
    <cellStyle name="Separador de milhares 2 4 2 4 3 2 2 2" xfId="54316"/>
    <cellStyle name="Separador de milhares 2 4 2 4 3 2 3" xfId="16433"/>
    <cellStyle name="Separador de milhares 2 4 2 4 3 2 3 2" xfId="47728"/>
    <cellStyle name="Separador de milhares 2 4 2 4 3 2 4" xfId="37846"/>
    <cellStyle name="Separador de milhares 2 4 2 4 3 3" xfId="9845"/>
    <cellStyle name="Separador de milhares 2 4 2 4 3 3 2" xfId="26315"/>
    <cellStyle name="Separador de milhares 2 4 2 4 3 3 2 2" xfId="57610"/>
    <cellStyle name="Separador de milhares 2 4 2 4 3 3 3" xfId="41140"/>
    <cellStyle name="Separador de milhares 2 4 2 4 3 4" xfId="19727"/>
    <cellStyle name="Separador de milhares 2 4 2 4 3 4 2" xfId="51022"/>
    <cellStyle name="Separador de milhares 2 4 2 4 3 5" xfId="13139"/>
    <cellStyle name="Separador de milhares 2 4 2 4 3 5 2" xfId="44434"/>
    <cellStyle name="Separador de milhares 2 4 2 4 3 6" xfId="34552"/>
    <cellStyle name="Separador de milhares 2 4 2 4 3 7" xfId="31257"/>
    <cellStyle name="Separador de milhares 2 4 2 4 4" xfId="4904"/>
    <cellStyle name="Separador de milhares 2 4 2 4 4 2" xfId="21374"/>
    <cellStyle name="Separador de milhares 2 4 2 4 4 2 2" xfId="52669"/>
    <cellStyle name="Separador de milhares 2 4 2 4 4 3" xfId="14786"/>
    <cellStyle name="Separador de milhares 2 4 2 4 4 3 2" xfId="46081"/>
    <cellStyle name="Separador de milhares 2 4 2 4 4 4" xfId="36199"/>
    <cellStyle name="Separador de milhares 2 4 2 4 5" xfId="8198"/>
    <cellStyle name="Separador de milhares 2 4 2 4 5 2" xfId="24668"/>
    <cellStyle name="Separador de milhares 2 4 2 4 5 2 2" xfId="55963"/>
    <cellStyle name="Separador de milhares 2 4 2 4 5 3" xfId="39493"/>
    <cellStyle name="Separador de milhares 2 4 2 4 6" xfId="18080"/>
    <cellStyle name="Separador de milhares 2 4 2 4 6 2" xfId="49375"/>
    <cellStyle name="Separador de milhares 2 4 2 4 7" xfId="11492"/>
    <cellStyle name="Separador de milhares 2 4 2 4 7 2" xfId="42787"/>
    <cellStyle name="Separador de milhares 2 4 2 4 8" xfId="27963"/>
    <cellStyle name="Separador de milhares 2 4 2 4 8 2" xfId="32905"/>
    <cellStyle name="Separador de milhares 2 4 2 4 9" xfId="29610"/>
    <cellStyle name="Separador de milhares 2 4 2 5" xfId="1576"/>
    <cellStyle name="Separador de milhares 2 4 2 5 2" xfId="3259"/>
    <cellStyle name="Separador de milhares 2 4 2 5 2 2" xfId="6553"/>
    <cellStyle name="Separador de milhares 2 4 2 5 2 2 2" xfId="23023"/>
    <cellStyle name="Separador de milhares 2 4 2 5 2 2 2 2" xfId="54318"/>
    <cellStyle name="Separador de milhares 2 4 2 5 2 2 3" xfId="16435"/>
    <cellStyle name="Separador de milhares 2 4 2 5 2 2 3 2" xfId="47730"/>
    <cellStyle name="Separador de milhares 2 4 2 5 2 2 4" xfId="37848"/>
    <cellStyle name="Separador de milhares 2 4 2 5 2 3" xfId="9847"/>
    <cellStyle name="Separador de milhares 2 4 2 5 2 3 2" xfId="26317"/>
    <cellStyle name="Separador de milhares 2 4 2 5 2 3 2 2" xfId="57612"/>
    <cellStyle name="Separador de milhares 2 4 2 5 2 3 3" xfId="41142"/>
    <cellStyle name="Separador de milhares 2 4 2 5 2 4" xfId="19729"/>
    <cellStyle name="Separador de milhares 2 4 2 5 2 4 2" xfId="51024"/>
    <cellStyle name="Separador de milhares 2 4 2 5 2 5" xfId="13141"/>
    <cellStyle name="Separador de milhares 2 4 2 5 2 5 2" xfId="44436"/>
    <cellStyle name="Separador de milhares 2 4 2 5 2 6" xfId="34554"/>
    <cellStyle name="Separador de milhares 2 4 2 5 2 7" xfId="31259"/>
    <cellStyle name="Separador de milhares 2 4 2 5 3" xfId="4906"/>
    <cellStyle name="Separador de milhares 2 4 2 5 3 2" xfId="21376"/>
    <cellStyle name="Separador de milhares 2 4 2 5 3 2 2" xfId="52671"/>
    <cellStyle name="Separador de milhares 2 4 2 5 3 3" xfId="14788"/>
    <cellStyle name="Separador de milhares 2 4 2 5 3 3 2" xfId="46083"/>
    <cellStyle name="Separador de milhares 2 4 2 5 3 4" xfId="36201"/>
    <cellStyle name="Separador de milhares 2 4 2 5 4" xfId="8200"/>
    <cellStyle name="Separador de milhares 2 4 2 5 4 2" xfId="24670"/>
    <cellStyle name="Separador de milhares 2 4 2 5 4 2 2" xfId="55965"/>
    <cellStyle name="Separador de milhares 2 4 2 5 4 3" xfId="39495"/>
    <cellStyle name="Separador de milhares 2 4 2 5 5" xfId="18082"/>
    <cellStyle name="Separador de milhares 2 4 2 5 5 2" xfId="49377"/>
    <cellStyle name="Separador de milhares 2 4 2 5 6" xfId="11494"/>
    <cellStyle name="Separador de milhares 2 4 2 5 6 2" xfId="42789"/>
    <cellStyle name="Separador de milhares 2 4 2 5 7" xfId="27965"/>
    <cellStyle name="Separador de milhares 2 4 2 5 7 2" xfId="32907"/>
    <cellStyle name="Separador de milhares 2 4 2 5 8" xfId="29612"/>
    <cellStyle name="Separador de milhares 2 4 2 6" xfId="1577"/>
    <cellStyle name="Separador de milhares 2 4 2 6 2" xfId="3260"/>
    <cellStyle name="Separador de milhares 2 4 2 6 2 2" xfId="6554"/>
    <cellStyle name="Separador de milhares 2 4 2 6 2 2 2" xfId="23024"/>
    <cellStyle name="Separador de milhares 2 4 2 6 2 2 2 2" xfId="54319"/>
    <cellStyle name="Separador de milhares 2 4 2 6 2 2 3" xfId="16436"/>
    <cellStyle name="Separador de milhares 2 4 2 6 2 2 3 2" xfId="47731"/>
    <cellStyle name="Separador de milhares 2 4 2 6 2 2 4" xfId="37849"/>
    <cellStyle name="Separador de milhares 2 4 2 6 2 3" xfId="9848"/>
    <cellStyle name="Separador de milhares 2 4 2 6 2 3 2" xfId="26318"/>
    <cellStyle name="Separador de milhares 2 4 2 6 2 3 2 2" xfId="57613"/>
    <cellStyle name="Separador de milhares 2 4 2 6 2 3 3" xfId="41143"/>
    <cellStyle name="Separador de milhares 2 4 2 6 2 4" xfId="19730"/>
    <cellStyle name="Separador de milhares 2 4 2 6 2 4 2" xfId="51025"/>
    <cellStyle name="Separador de milhares 2 4 2 6 2 5" xfId="13142"/>
    <cellStyle name="Separador de milhares 2 4 2 6 2 5 2" xfId="44437"/>
    <cellStyle name="Separador de milhares 2 4 2 6 2 6" xfId="34555"/>
    <cellStyle name="Separador de milhares 2 4 2 6 2 7" xfId="31260"/>
    <cellStyle name="Separador de milhares 2 4 2 6 3" xfId="4907"/>
    <cellStyle name="Separador de milhares 2 4 2 6 3 2" xfId="21377"/>
    <cellStyle name="Separador de milhares 2 4 2 6 3 2 2" xfId="52672"/>
    <cellStyle name="Separador de milhares 2 4 2 6 3 3" xfId="14789"/>
    <cellStyle name="Separador de milhares 2 4 2 6 3 3 2" xfId="46084"/>
    <cellStyle name="Separador de milhares 2 4 2 6 3 4" xfId="36202"/>
    <cellStyle name="Separador de milhares 2 4 2 6 4" xfId="8201"/>
    <cellStyle name="Separador de milhares 2 4 2 6 4 2" xfId="24671"/>
    <cellStyle name="Separador de milhares 2 4 2 6 4 2 2" xfId="55966"/>
    <cellStyle name="Separador de milhares 2 4 2 6 4 3" xfId="39496"/>
    <cellStyle name="Separador de milhares 2 4 2 6 5" xfId="18083"/>
    <cellStyle name="Separador de milhares 2 4 2 6 5 2" xfId="49378"/>
    <cellStyle name="Separador de milhares 2 4 2 6 6" xfId="11495"/>
    <cellStyle name="Separador de milhares 2 4 2 6 6 2" xfId="42790"/>
    <cellStyle name="Separador de milhares 2 4 2 6 7" xfId="27966"/>
    <cellStyle name="Separador de milhares 2 4 2 6 7 2" xfId="32908"/>
    <cellStyle name="Separador de milhares 2 4 2 6 8" xfId="29613"/>
    <cellStyle name="Separador de milhares 2 4 2 7" xfId="3247"/>
    <cellStyle name="Separador de milhares 2 4 2 7 2" xfId="6541"/>
    <cellStyle name="Separador de milhares 2 4 2 7 2 2" xfId="23011"/>
    <cellStyle name="Separador de milhares 2 4 2 7 2 2 2" xfId="54306"/>
    <cellStyle name="Separador de milhares 2 4 2 7 2 3" xfId="16423"/>
    <cellStyle name="Separador de milhares 2 4 2 7 2 3 2" xfId="47718"/>
    <cellStyle name="Separador de milhares 2 4 2 7 2 4" xfId="37836"/>
    <cellStyle name="Separador de milhares 2 4 2 7 3" xfId="9835"/>
    <cellStyle name="Separador de milhares 2 4 2 7 3 2" xfId="26305"/>
    <cellStyle name="Separador de milhares 2 4 2 7 3 2 2" xfId="57600"/>
    <cellStyle name="Separador de milhares 2 4 2 7 3 3" xfId="41130"/>
    <cellStyle name="Separador de milhares 2 4 2 7 4" xfId="19717"/>
    <cellStyle name="Separador de milhares 2 4 2 7 4 2" xfId="51012"/>
    <cellStyle name="Separador de milhares 2 4 2 7 5" xfId="13129"/>
    <cellStyle name="Separador de milhares 2 4 2 7 5 2" xfId="44424"/>
    <cellStyle name="Separador de milhares 2 4 2 7 6" xfId="34542"/>
    <cellStyle name="Separador de milhares 2 4 2 7 7" xfId="31247"/>
    <cellStyle name="Separador de milhares 2 4 2 8" xfId="4894"/>
    <cellStyle name="Separador de milhares 2 4 2 8 2" xfId="21364"/>
    <cellStyle name="Separador de milhares 2 4 2 8 2 2" xfId="52659"/>
    <cellStyle name="Separador de milhares 2 4 2 8 3" xfId="14776"/>
    <cellStyle name="Separador de milhares 2 4 2 8 3 2" xfId="46071"/>
    <cellStyle name="Separador de milhares 2 4 2 8 4" xfId="36189"/>
    <cellStyle name="Separador de milhares 2 4 2 9" xfId="8188"/>
    <cellStyle name="Separador de milhares 2 4 2 9 2" xfId="24658"/>
    <cellStyle name="Separador de milhares 2 4 2 9 2 2" xfId="55953"/>
    <cellStyle name="Separador de milhares 2 4 2 9 3" xfId="39483"/>
    <cellStyle name="Separador de milhares 2 4 3" xfId="1578"/>
    <cellStyle name="Separador de milhares 2 4 3 2" xfId="1579"/>
    <cellStyle name="Separador de milhares 2 4 3 2 2" xfId="3262"/>
    <cellStyle name="Separador de milhares 2 4 3 2 2 2" xfId="6556"/>
    <cellStyle name="Separador de milhares 2 4 3 2 2 2 2" xfId="23026"/>
    <cellStyle name="Separador de milhares 2 4 3 2 2 2 2 2" xfId="54321"/>
    <cellStyle name="Separador de milhares 2 4 3 2 2 2 3" xfId="16438"/>
    <cellStyle name="Separador de milhares 2 4 3 2 2 2 3 2" xfId="47733"/>
    <cellStyle name="Separador de milhares 2 4 3 2 2 2 4" xfId="37851"/>
    <cellStyle name="Separador de milhares 2 4 3 2 2 3" xfId="9850"/>
    <cellStyle name="Separador de milhares 2 4 3 2 2 3 2" xfId="26320"/>
    <cellStyle name="Separador de milhares 2 4 3 2 2 3 2 2" xfId="57615"/>
    <cellStyle name="Separador de milhares 2 4 3 2 2 3 3" xfId="41145"/>
    <cellStyle name="Separador de milhares 2 4 3 2 2 4" xfId="19732"/>
    <cellStyle name="Separador de milhares 2 4 3 2 2 4 2" xfId="51027"/>
    <cellStyle name="Separador de milhares 2 4 3 2 2 5" xfId="13144"/>
    <cellStyle name="Separador de milhares 2 4 3 2 2 5 2" xfId="44439"/>
    <cellStyle name="Separador de milhares 2 4 3 2 2 6" xfId="34557"/>
    <cellStyle name="Separador de milhares 2 4 3 2 2 7" xfId="31262"/>
    <cellStyle name="Separador de milhares 2 4 3 2 3" xfId="4909"/>
    <cellStyle name="Separador de milhares 2 4 3 2 3 2" xfId="21379"/>
    <cellStyle name="Separador de milhares 2 4 3 2 3 2 2" xfId="52674"/>
    <cellStyle name="Separador de milhares 2 4 3 2 3 3" xfId="14791"/>
    <cellStyle name="Separador de milhares 2 4 3 2 3 3 2" xfId="46086"/>
    <cellStyle name="Separador de milhares 2 4 3 2 3 4" xfId="36204"/>
    <cellStyle name="Separador de milhares 2 4 3 2 4" xfId="8203"/>
    <cellStyle name="Separador de milhares 2 4 3 2 4 2" xfId="24673"/>
    <cellStyle name="Separador de milhares 2 4 3 2 4 2 2" xfId="55968"/>
    <cellStyle name="Separador de milhares 2 4 3 2 4 3" xfId="39498"/>
    <cellStyle name="Separador de milhares 2 4 3 2 5" xfId="18085"/>
    <cellStyle name="Separador de milhares 2 4 3 2 5 2" xfId="49380"/>
    <cellStyle name="Separador de milhares 2 4 3 2 6" xfId="11497"/>
    <cellStyle name="Separador de milhares 2 4 3 2 6 2" xfId="42792"/>
    <cellStyle name="Separador de milhares 2 4 3 2 7" xfId="27968"/>
    <cellStyle name="Separador de milhares 2 4 3 2 7 2" xfId="32910"/>
    <cellStyle name="Separador de milhares 2 4 3 2 8" xfId="29615"/>
    <cellStyle name="Separador de milhares 2 4 3 3" xfId="3261"/>
    <cellStyle name="Separador de milhares 2 4 3 3 2" xfId="6555"/>
    <cellStyle name="Separador de milhares 2 4 3 3 2 2" xfId="23025"/>
    <cellStyle name="Separador de milhares 2 4 3 3 2 2 2" xfId="54320"/>
    <cellStyle name="Separador de milhares 2 4 3 3 2 3" xfId="16437"/>
    <cellStyle name="Separador de milhares 2 4 3 3 2 3 2" xfId="47732"/>
    <cellStyle name="Separador de milhares 2 4 3 3 2 4" xfId="37850"/>
    <cellStyle name="Separador de milhares 2 4 3 3 3" xfId="9849"/>
    <cellStyle name="Separador de milhares 2 4 3 3 3 2" xfId="26319"/>
    <cellStyle name="Separador de milhares 2 4 3 3 3 2 2" xfId="57614"/>
    <cellStyle name="Separador de milhares 2 4 3 3 3 3" xfId="41144"/>
    <cellStyle name="Separador de milhares 2 4 3 3 4" xfId="19731"/>
    <cellStyle name="Separador de milhares 2 4 3 3 4 2" xfId="51026"/>
    <cellStyle name="Separador de milhares 2 4 3 3 5" xfId="13143"/>
    <cellStyle name="Separador de milhares 2 4 3 3 5 2" xfId="44438"/>
    <cellStyle name="Separador de milhares 2 4 3 3 6" xfId="34556"/>
    <cellStyle name="Separador de milhares 2 4 3 3 7" xfId="31261"/>
    <cellStyle name="Separador de milhares 2 4 3 4" xfId="4908"/>
    <cellStyle name="Separador de milhares 2 4 3 4 2" xfId="21378"/>
    <cellStyle name="Separador de milhares 2 4 3 4 2 2" xfId="52673"/>
    <cellStyle name="Separador de milhares 2 4 3 4 3" xfId="14790"/>
    <cellStyle name="Separador de milhares 2 4 3 4 3 2" xfId="46085"/>
    <cellStyle name="Separador de milhares 2 4 3 4 4" xfId="36203"/>
    <cellStyle name="Separador de milhares 2 4 3 5" xfId="8202"/>
    <cellStyle name="Separador de milhares 2 4 3 5 2" xfId="24672"/>
    <cellStyle name="Separador de milhares 2 4 3 5 2 2" xfId="55967"/>
    <cellStyle name="Separador de milhares 2 4 3 5 3" xfId="39497"/>
    <cellStyle name="Separador de milhares 2 4 3 6" xfId="18084"/>
    <cellStyle name="Separador de milhares 2 4 3 6 2" xfId="49379"/>
    <cellStyle name="Separador de milhares 2 4 3 7" xfId="11496"/>
    <cellStyle name="Separador de milhares 2 4 3 7 2" xfId="42791"/>
    <cellStyle name="Separador de milhares 2 4 3 8" xfId="27967"/>
    <cellStyle name="Separador de milhares 2 4 3 8 2" xfId="32909"/>
    <cellStyle name="Separador de milhares 2 4 3 9" xfId="29614"/>
    <cellStyle name="Separador de milhares 2 4 4" xfId="1580"/>
    <cellStyle name="Separador de milhares 2 4 4 2" xfId="1581"/>
    <cellStyle name="Separador de milhares 2 4 4 2 2" xfId="3264"/>
    <cellStyle name="Separador de milhares 2 4 4 2 2 2" xfId="6558"/>
    <cellStyle name="Separador de milhares 2 4 4 2 2 2 2" xfId="23028"/>
    <cellStyle name="Separador de milhares 2 4 4 2 2 2 2 2" xfId="54323"/>
    <cellStyle name="Separador de milhares 2 4 4 2 2 2 3" xfId="16440"/>
    <cellStyle name="Separador de milhares 2 4 4 2 2 2 3 2" xfId="47735"/>
    <cellStyle name="Separador de milhares 2 4 4 2 2 2 4" xfId="37853"/>
    <cellStyle name="Separador de milhares 2 4 4 2 2 3" xfId="9852"/>
    <cellStyle name="Separador de milhares 2 4 4 2 2 3 2" xfId="26322"/>
    <cellStyle name="Separador de milhares 2 4 4 2 2 3 2 2" xfId="57617"/>
    <cellStyle name="Separador de milhares 2 4 4 2 2 3 3" xfId="41147"/>
    <cellStyle name="Separador de milhares 2 4 4 2 2 4" xfId="19734"/>
    <cellStyle name="Separador de milhares 2 4 4 2 2 4 2" xfId="51029"/>
    <cellStyle name="Separador de milhares 2 4 4 2 2 5" xfId="13146"/>
    <cellStyle name="Separador de milhares 2 4 4 2 2 5 2" xfId="44441"/>
    <cellStyle name="Separador de milhares 2 4 4 2 2 6" xfId="34559"/>
    <cellStyle name="Separador de milhares 2 4 4 2 2 7" xfId="31264"/>
    <cellStyle name="Separador de milhares 2 4 4 2 3" xfId="4911"/>
    <cellStyle name="Separador de milhares 2 4 4 2 3 2" xfId="21381"/>
    <cellStyle name="Separador de milhares 2 4 4 2 3 2 2" xfId="52676"/>
    <cellStyle name="Separador de milhares 2 4 4 2 3 3" xfId="14793"/>
    <cellStyle name="Separador de milhares 2 4 4 2 3 3 2" xfId="46088"/>
    <cellStyle name="Separador de milhares 2 4 4 2 3 4" xfId="36206"/>
    <cellStyle name="Separador de milhares 2 4 4 2 4" xfId="8205"/>
    <cellStyle name="Separador de milhares 2 4 4 2 4 2" xfId="24675"/>
    <cellStyle name="Separador de milhares 2 4 4 2 4 2 2" xfId="55970"/>
    <cellStyle name="Separador de milhares 2 4 4 2 4 3" xfId="39500"/>
    <cellStyle name="Separador de milhares 2 4 4 2 5" xfId="18087"/>
    <cellStyle name="Separador de milhares 2 4 4 2 5 2" xfId="49382"/>
    <cellStyle name="Separador de milhares 2 4 4 2 6" xfId="11499"/>
    <cellStyle name="Separador de milhares 2 4 4 2 6 2" xfId="42794"/>
    <cellStyle name="Separador de milhares 2 4 4 2 7" xfId="27970"/>
    <cellStyle name="Separador de milhares 2 4 4 2 7 2" xfId="32912"/>
    <cellStyle name="Separador de milhares 2 4 4 2 8" xfId="29617"/>
    <cellStyle name="Separador de milhares 2 4 4 3" xfId="3263"/>
    <cellStyle name="Separador de milhares 2 4 4 3 2" xfId="6557"/>
    <cellStyle name="Separador de milhares 2 4 4 3 2 2" xfId="23027"/>
    <cellStyle name="Separador de milhares 2 4 4 3 2 2 2" xfId="54322"/>
    <cellStyle name="Separador de milhares 2 4 4 3 2 3" xfId="16439"/>
    <cellStyle name="Separador de milhares 2 4 4 3 2 3 2" xfId="47734"/>
    <cellStyle name="Separador de milhares 2 4 4 3 2 4" xfId="37852"/>
    <cellStyle name="Separador de milhares 2 4 4 3 3" xfId="9851"/>
    <cellStyle name="Separador de milhares 2 4 4 3 3 2" xfId="26321"/>
    <cellStyle name="Separador de milhares 2 4 4 3 3 2 2" xfId="57616"/>
    <cellStyle name="Separador de milhares 2 4 4 3 3 3" xfId="41146"/>
    <cellStyle name="Separador de milhares 2 4 4 3 4" xfId="19733"/>
    <cellStyle name="Separador de milhares 2 4 4 3 4 2" xfId="51028"/>
    <cellStyle name="Separador de milhares 2 4 4 3 5" xfId="13145"/>
    <cellStyle name="Separador de milhares 2 4 4 3 5 2" xfId="44440"/>
    <cellStyle name="Separador de milhares 2 4 4 3 6" xfId="34558"/>
    <cellStyle name="Separador de milhares 2 4 4 3 7" xfId="31263"/>
    <cellStyle name="Separador de milhares 2 4 4 4" xfId="4910"/>
    <cellStyle name="Separador de milhares 2 4 4 4 2" xfId="21380"/>
    <cellStyle name="Separador de milhares 2 4 4 4 2 2" xfId="52675"/>
    <cellStyle name="Separador de milhares 2 4 4 4 3" xfId="14792"/>
    <cellStyle name="Separador de milhares 2 4 4 4 3 2" xfId="46087"/>
    <cellStyle name="Separador de milhares 2 4 4 4 4" xfId="36205"/>
    <cellStyle name="Separador de milhares 2 4 4 5" xfId="8204"/>
    <cellStyle name="Separador de milhares 2 4 4 5 2" xfId="24674"/>
    <cellStyle name="Separador de milhares 2 4 4 5 2 2" xfId="55969"/>
    <cellStyle name="Separador de milhares 2 4 4 5 3" xfId="39499"/>
    <cellStyle name="Separador de milhares 2 4 4 6" xfId="18086"/>
    <cellStyle name="Separador de milhares 2 4 4 6 2" xfId="49381"/>
    <cellStyle name="Separador de milhares 2 4 4 7" xfId="11498"/>
    <cellStyle name="Separador de milhares 2 4 4 7 2" xfId="42793"/>
    <cellStyle name="Separador de milhares 2 4 4 8" xfId="27969"/>
    <cellStyle name="Separador de milhares 2 4 4 8 2" xfId="32911"/>
    <cellStyle name="Separador de milhares 2 4 4 9" xfId="29616"/>
    <cellStyle name="Separador de milhares 2 4 5" xfId="1582"/>
    <cellStyle name="Separador de milhares 2 4 5 2" xfId="3265"/>
    <cellStyle name="Separador de milhares 2 4 5 2 2" xfId="6559"/>
    <cellStyle name="Separador de milhares 2 4 5 2 2 2" xfId="23029"/>
    <cellStyle name="Separador de milhares 2 4 5 2 2 2 2" xfId="54324"/>
    <cellStyle name="Separador de milhares 2 4 5 2 2 3" xfId="16441"/>
    <cellStyle name="Separador de milhares 2 4 5 2 2 3 2" xfId="47736"/>
    <cellStyle name="Separador de milhares 2 4 5 2 2 4" xfId="37854"/>
    <cellStyle name="Separador de milhares 2 4 5 2 3" xfId="9853"/>
    <cellStyle name="Separador de milhares 2 4 5 2 3 2" xfId="26323"/>
    <cellStyle name="Separador de milhares 2 4 5 2 3 2 2" xfId="57618"/>
    <cellStyle name="Separador de milhares 2 4 5 2 3 3" xfId="41148"/>
    <cellStyle name="Separador de milhares 2 4 5 2 4" xfId="19735"/>
    <cellStyle name="Separador de milhares 2 4 5 2 4 2" xfId="51030"/>
    <cellStyle name="Separador de milhares 2 4 5 2 5" xfId="13147"/>
    <cellStyle name="Separador de milhares 2 4 5 2 5 2" xfId="44442"/>
    <cellStyle name="Separador de milhares 2 4 5 2 6" xfId="34560"/>
    <cellStyle name="Separador de milhares 2 4 5 2 7" xfId="31265"/>
    <cellStyle name="Separador de milhares 2 4 5 3" xfId="4912"/>
    <cellStyle name="Separador de milhares 2 4 5 3 2" xfId="21382"/>
    <cellStyle name="Separador de milhares 2 4 5 3 2 2" xfId="52677"/>
    <cellStyle name="Separador de milhares 2 4 5 3 3" xfId="14794"/>
    <cellStyle name="Separador de milhares 2 4 5 3 3 2" xfId="46089"/>
    <cellStyle name="Separador de milhares 2 4 5 3 4" xfId="36207"/>
    <cellStyle name="Separador de milhares 2 4 5 4" xfId="8206"/>
    <cellStyle name="Separador de milhares 2 4 5 4 2" xfId="24676"/>
    <cellStyle name="Separador de milhares 2 4 5 4 2 2" xfId="55971"/>
    <cellStyle name="Separador de milhares 2 4 5 4 3" xfId="39501"/>
    <cellStyle name="Separador de milhares 2 4 5 5" xfId="18088"/>
    <cellStyle name="Separador de milhares 2 4 5 5 2" xfId="49383"/>
    <cellStyle name="Separador de milhares 2 4 5 6" xfId="11500"/>
    <cellStyle name="Separador de milhares 2 4 5 6 2" xfId="42795"/>
    <cellStyle name="Separador de milhares 2 4 5 7" xfId="27971"/>
    <cellStyle name="Separador de milhares 2 4 5 7 2" xfId="32913"/>
    <cellStyle name="Separador de milhares 2 4 5 8" xfId="29618"/>
    <cellStyle name="Separador de milhares 2 4 6" xfId="3246"/>
    <cellStyle name="Separador de milhares 2 4 6 2" xfId="6540"/>
    <cellStyle name="Separador de milhares 2 4 6 2 2" xfId="23010"/>
    <cellStyle name="Separador de milhares 2 4 6 2 2 2" xfId="54305"/>
    <cellStyle name="Separador de milhares 2 4 6 2 3" xfId="16422"/>
    <cellStyle name="Separador de milhares 2 4 6 2 3 2" xfId="47717"/>
    <cellStyle name="Separador de milhares 2 4 6 2 4" xfId="37835"/>
    <cellStyle name="Separador de milhares 2 4 6 3" xfId="9834"/>
    <cellStyle name="Separador de milhares 2 4 6 3 2" xfId="26304"/>
    <cellStyle name="Separador de milhares 2 4 6 3 2 2" xfId="57599"/>
    <cellStyle name="Separador de milhares 2 4 6 3 3" xfId="41129"/>
    <cellStyle name="Separador de milhares 2 4 6 4" xfId="19716"/>
    <cellStyle name="Separador de milhares 2 4 6 4 2" xfId="51011"/>
    <cellStyle name="Separador de milhares 2 4 6 5" xfId="13128"/>
    <cellStyle name="Separador de milhares 2 4 6 5 2" xfId="44423"/>
    <cellStyle name="Separador de milhares 2 4 6 6" xfId="34541"/>
    <cellStyle name="Separador de milhares 2 4 6 7" xfId="31246"/>
    <cellStyle name="Separador de milhares 2 4 7" xfId="4893"/>
    <cellStyle name="Separador de milhares 2 4 7 2" xfId="21363"/>
    <cellStyle name="Separador de milhares 2 4 7 2 2" xfId="52658"/>
    <cellStyle name="Separador de milhares 2 4 7 3" xfId="14775"/>
    <cellStyle name="Separador de milhares 2 4 7 3 2" xfId="46070"/>
    <cellStyle name="Separador de milhares 2 4 7 4" xfId="36188"/>
    <cellStyle name="Separador de milhares 2 4 8" xfId="8187"/>
    <cellStyle name="Separador de milhares 2 4 8 2" xfId="24657"/>
    <cellStyle name="Separador de milhares 2 4 8 2 2" xfId="55952"/>
    <cellStyle name="Separador de milhares 2 4 8 3" xfId="39482"/>
    <cellStyle name="Separador de milhares 2 4 9" xfId="18069"/>
    <cellStyle name="Separador de milhares 2 4 9 2" xfId="49364"/>
    <cellStyle name="Separador de milhares 2 5" xfId="1583"/>
    <cellStyle name="Separador de milhares 2 5 10" xfId="11501"/>
    <cellStyle name="Separador de milhares 2 5 10 2" xfId="42796"/>
    <cellStyle name="Separador de milhares 2 5 11" xfId="27972"/>
    <cellStyle name="Separador de milhares 2 5 11 2" xfId="32914"/>
    <cellStyle name="Separador de milhares 2 5 12" xfId="29619"/>
    <cellStyle name="Separador de milhares 2 5 2" xfId="1584"/>
    <cellStyle name="Separador de milhares 2 5 2 2" xfId="1585"/>
    <cellStyle name="Separador de milhares 2 5 2 2 2" xfId="3268"/>
    <cellStyle name="Separador de milhares 2 5 2 2 2 2" xfId="6562"/>
    <cellStyle name="Separador de milhares 2 5 2 2 2 2 2" xfId="23032"/>
    <cellStyle name="Separador de milhares 2 5 2 2 2 2 2 2" xfId="54327"/>
    <cellStyle name="Separador de milhares 2 5 2 2 2 2 3" xfId="16444"/>
    <cellStyle name="Separador de milhares 2 5 2 2 2 2 3 2" xfId="47739"/>
    <cellStyle name="Separador de milhares 2 5 2 2 2 2 4" xfId="37857"/>
    <cellStyle name="Separador de milhares 2 5 2 2 2 3" xfId="9856"/>
    <cellStyle name="Separador de milhares 2 5 2 2 2 3 2" xfId="26326"/>
    <cellStyle name="Separador de milhares 2 5 2 2 2 3 2 2" xfId="57621"/>
    <cellStyle name="Separador de milhares 2 5 2 2 2 3 3" xfId="41151"/>
    <cellStyle name="Separador de milhares 2 5 2 2 2 4" xfId="19738"/>
    <cellStyle name="Separador de milhares 2 5 2 2 2 4 2" xfId="51033"/>
    <cellStyle name="Separador de milhares 2 5 2 2 2 5" xfId="13150"/>
    <cellStyle name="Separador de milhares 2 5 2 2 2 5 2" xfId="44445"/>
    <cellStyle name="Separador de milhares 2 5 2 2 2 6" xfId="34563"/>
    <cellStyle name="Separador de milhares 2 5 2 2 2 7" xfId="31268"/>
    <cellStyle name="Separador de milhares 2 5 2 2 3" xfId="4915"/>
    <cellStyle name="Separador de milhares 2 5 2 2 3 2" xfId="21385"/>
    <cellStyle name="Separador de milhares 2 5 2 2 3 2 2" xfId="52680"/>
    <cellStyle name="Separador de milhares 2 5 2 2 3 3" xfId="14797"/>
    <cellStyle name="Separador de milhares 2 5 2 2 3 3 2" xfId="46092"/>
    <cellStyle name="Separador de milhares 2 5 2 2 3 4" xfId="36210"/>
    <cellStyle name="Separador de milhares 2 5 2 2 4" xfId="8209"/>
    <cellStyle name="Separador de milhares 2 5 2 2 4 2" xfId="24679"/>
    <cellStyle name="Separador de milhares 2 5 2 2 4 2 2" xfId="55974"/>
    <cellStyle name="Separador de milhares 2 5 2 2 4 3" xfId="39504"/>
    <cellStyle name="Separador de milhares 2 5 2 2 5" xfId="18091"/>
    <cellStyle name="Separador de milhares 2 5 2 2 5 2" xfId="49386"/>
    <cellStyle name="Separador de milhares 2 5 2 2 6" xfId="11503"/>
    <cellStyle name="Separador de milhares 2 5 2 2 6 2" xfId="42798"/>
    <cellStyle name="Separador de milhares 2 5 2 2 7" xfId="27974"/>
    <cellStyle name="Separador de milhares 2 5 2 2 7 2" xfId="32916"/>
    <cellStyle name="Separador de milhares 2 5 2 2 8" xfId="29621"/>
    <cellStyle name="Separador de milhares 2 5 2 3" xfId="3267"/>
    <cellStyle name="Separador de milhares 2 5 2 3 2" xfId="6561"/>
    <cellStyle name="Separador de milhares 2 5 2 3 2 2" xfId="23031"/>
    <cellStyle name="Separador de milhares 2 5 2 3 2 2 2" xfId="54326"/>
    <cellStyle name="Separador de milhares 2 5 2 3 2 3" xfId="16443"/>
    <cellStyle name="Separador de milhares 2 5 2 3 2 3 2" xfId="47738"/>
    <cellStyle name="Separador de milhares 2 5 2 3 2 4" xfId="37856"/>
    <cellStyle name="Separador de milhares 2 5 2 3 3" xfId="9855"/>
    <cellStyle name="Separador de milhares 2 5 2 3 3 2" xfId="26325"/>
    <cellStyle name="Separador de milhares 2 5 2 3 3 2 2" xfId="57620"/>
    <cellStyle name="Separador de milhares 2 5 2 3 3 3" xfId="41150"/>
    <cellStyle name="Separador de milhares 2 5 2 3 4" xfId="19737"/>
    <cellStyle name="Separador de milhares 2 5 2 3 4 2" xfId="51032"/>
    <cellStyle name="Separador de milhares 2 5 2 3 5" xfId="13149"/>
    <cellStyle name="Separador de milhares 2 5 2 3 5 2" xfId="44444"/>
    <cellStyle name="Separador de milhares 2 5 2 3 6" xfId="34562"/>
    <cellStyle name="Separador de milhares 2 5 2 3 7" xfId="31267"/>
    <cellStyle name="Separador de milhares 2 5 2 4" xfId="4914"/>
    <cellStyle name="Separador de milhares 2 5 2 4 2" xfId="21384"/>
    <cellStyle name="Separador de milhares 2 5 2 4 2 2" xfId="52679"/>
    <cellStyle name="Separador de milhares 2 5 2 4 3" xfId="14796"/>
    <cellStyle name="Separador de milhares 2 5 2 4 3 2" xfId="46091"/>
    <cellStyle name="Separador de milhares 2 5 2 4 4" xfId="36209"/>
    <cellStyle name="Separador de milhares 2 5 2 5" xfId="8208"/>
    <cellStyle name="Separador de milhares 2 5 2 5 2" xfId="24678"/>
    <cellStyle name="Separador de milhares 2 5 2 5 2 2" xfId="55973"/>
    <cellStyle name="Separador de milhares 2 5 2 5 3" xfId="39503"/>
    <cellStyle name="Separador de milhares 2 5 2 6" xfId="18090"/>
    <cellStyle name="Separador de milhares 2 5 2 6 2" xfId="49385"/>
    <cellStyle name="Separador de milhares 2 5 2 7" xfId="11502"/>
    <cellStyle name="Separador de milhares 2 5 2 7 2" xfId="42797"/>
    <cellStyle name="Separador de milhares 2 5 2 8" xfId="27973"/>
    <cellStyle name="Separador de milhares 2 5 2 8 2" xfId="32915"/>
    <cellStyle name="Separador de milhares 2 5 2 9" xfId="29620"/>
    <cellStyle name="Separador de milhares 2 5 3" xfId="1586"/>
    <cellStyle name="Separador de milhares 2 5 3 2" xfId="1587"/>
    <cellStyle name="Separador de milhares 2 5 3 2 2" xfId="3270"/>
    <cellStyle name="Separador de milhares 2 5 3 2 2 2" xfId="6564"/>
    <cellStyle name="Separador de milhares 2 5 3 2 2 2 2" xfId="23034"/>
    <cellStyle name="Separador de milhares 2 5 3 2 2 2 2 2" xfId="54329"/>
    <cellStyle name="Separador de milhares 2 5 3 2 2 2 3" xfId="16446"/>
    <cellStyle name="Separador de milhares 2 5 3 2 2 2 3 2" xfId="47741"/>
    <cellStyle name="Separador de milhares 2 5 3 2 2 2 4" xfId="37859"/>
    <cellStyle name="Separador de milhares 2 5 3 2 2 3" xfId="9858"/>
    <cellStyle name="Separador de milhares 2 5 3 2 2 3 2" xfId="26328"/>
    <cellStyle name="Separador de milhares 2 5 3 2 2 3 2 2" xfId="57623"/>
    <cellStyle name="Separador de milhares 2 5 3 2 2 3 3" xfId="41153"/>
    <cellStyle name="Separador de milhares 2 5 3 2 2 4" xfId="19740"/>
    <cellStyle name="Separador de milhares 2 5 3 2 2 4 2" xfId="51035"/>
    <cellStyle name="Separador de milhares 2 5 3 2 2 5" xfId="13152"/>
    <cellStyle name="Separador de milhares 2 5 3 2 2 5 2" xfId="44447"/>
    <cellStyle name="Separador de milhares 2 5 3 2 2 6" xfId="34565"/>
    <cellStyle name="Separador de milhares 2 5 3 2 2 7" xfId="31270"/>
    <cellStyle name="Separador de milhares 2 5 3 2 3" xfId="4917"/>
    <cellStyle name="Separador de milhares 2 5 3 2 3 2" xfId="21387"/>
    <cellStyle name="Separador de milhares 2 5 3 2 3 2 2" xfId="52682"/>
    <cellStyle name="Separador de milhares 2 5 3 2 3 3" xfId="14799"/>
    <cellStyle name="Separador de milhares 2 5 3 2 3 3 2" xfId="46094"/>
    <cellStyle name="Separador de milhares 2 5 3 2 3 4" xfId="36212"/>
    <cellStyle name="Separador de milhares 2 5 3 2 4" xfId="8211"/>
    <cellStyle name="Separador de milhares 2 5 3 2 4 2" xfId="24681"/>
    <cellStyle name="Separador de milhares 2 5 3 2 4 2 2" xfId="55976"/>
    <cellStyle name="Separador de milhares 2 5 3 2 4 3" xfId="39506"/>
    <cellStyle name="Separador de milhares 2 5 3 2 5" xfId="18093"/>
    <cellStyle name="Separador de milhares 2 5 3 2 5 2" xfId="49388"/>
    <cellStyle name="Separador de milhares 2 5 3 2 6" xfId="11505"/>
    <cellStyle name="Separador de milhares 2 5 3 2 6 2" xfId="42800"/>
    <cellStyle name="Separador de milhares 2 5 3 2 7" xfId="27976"/>
    <cellStyle name="Separador de milhares 2 5 3 2 7 2" xfId="32918"/>
    <cellStyle name="Separador de milhares 2 5 3 2 8" xfId="29623"/>
    <cellStyle name="Separador de milhares 2 5 3 3" xfId="3269"/>
    <cellStyle name="Separador de milhares 2 5 3 3 2" xfId="6563"/>
    <cellStyle name="Separador de milhares 2 5 3 3 2 2" xfId="23033"/>
    <cellStyle name="Separador de milhares 2 5 3 3 2 2 2" xfId="54328"/>
    <cellStyle name="Separador de milhares 2 5 3 3 2 3" xfId="16445"/>
    <cellStyle name="Separador de milhares 2 5 3 3 2 3 2" xfId="47740"/>
    <cellStyle name="Separador de milhares 2 5 3 3 2 4" xfId="37858"/>
    <cellStyle name="Separador de milhares 2 5 3 3 3" xfId="9857"/>
    <cellStyle name="Separador de milhares 2 5 3 3 3 2" xfId="26327"/>
    <cellStyle name="Separador de milhares 2 5 3 3 3 2 2" xfId="57622"/>
    <cellStyle name="Separador de milhares 2 5 3 3 3 3" xfId="41152"/>
    <cellStyle name="Separador de milhares 2 5 3 3 4" xfId="19739"/>
    <cellStyle name="Separador de milhares 2 5 3 3 4 2" xfId="51034"/>
    <cellStyle name="Separador de milhares 2 5 3 3 5" xfId="13151"/>
    <cellStyle name="Separador de milhares 2 5 3 3 5 2" xfId="44446"/>
    <cellStyle name="Separador de milhares 2 5 3 3 6" xfId="34564"/>
    <cellStyle name="Separador de milhares 2 5 3 3 7" xfId="31269"/>
    <cellStyle name="Separador de milhares 2 5 3 4" xfId="4916"/>
    <cellStyle name="Separador de milhares 2 5 3 4 2" xfId="21386"/>
    <cellStyle name="Separador de milhares 2 5 3 4 2 2" xfId="52681"/>
    <cellStyle name="Separador de milhares 2 5 3 4 3" xfId="14798"/>
    <cellStyle name="Separador de milhares 2 5 3 4 3 2" xfId="46093"/>
    <cellStyle name="Separador de milhares 2 5 3 4 4" xfId="36211"/>
    <cellStyle name="Separador de milhares 2 5 3 5" xfId="8210"/>
    <cellStyle name="Separador de milhares 2 5 3 5 2" xfId="24680"/>
    <cellStyle name="Separador de milhares 2 5 3 5 2 2" xfId="55975"/>
    <cellStyle name="Separador de milhares 2 5 3 5 3" xfId="39505"/>
    <cellStyle name="Separador de milhares 2 5 3 6" xfId="18092"/>
    <cellStyle name="Separador de milhares 2 5 3 6 2" xfId="49387"/>
    <cellStyle name="Separador de milhares 2 5 3 7" xfId="11504"/>
    <cellStyle name="Separador de milhares 2 5 3 7 2" xfId="42799"/>
    <cellStyle name="Separador de milhares 2 5 3 8" xfId="27975"/>
    <cellStyle name="Separador de milhares 2 5 3 8 2" xfId="32917"/>
    <cellStyle name="Separador de milhares 2 5 3 9" xfId="29622"/>
    <cellStyle name="Separador de milhares 2 5 4" xfId="1588"/>
    <cellStyle name="Separador de milhares 2 5 4 2" xfId="3271"/>
    <cellStyle name="Separador de milhares 2 5 4 2 2" xfId="6565"/>
    <cellStyle name="Separador de milhares 2 5 4 2 2 2" xfId="23035"/>
    <cellStyle name="Separador de milhares 2 5 4 2 2 2 2" xfId="54330"/>
    <cellStyle name="Separador de milhares 2 5 4 2 2 3" xfId="16447"/>
    <cellStyle name="Separador de milhares 2 5 4 2 2 3 2" xfId="47742"/>
    <cellStyle name="Separador de milhares 2 5 4 2 2 4" xfId="37860"/>
    <cellStyle name="Separador de milhares 2 5 4 2 3" xfId="9859"/>
    <cellStyle name="Separador de milhares 2 5 4 2 3 2" xfId="26329"/>
    <cellStyle name="Separador de milhares 2 5 4 2 3 2 2" xfId="57624"/>
    <cellStyle name="Separador de milhares 2 5 4 2 3 3" xfId="41154"/>
    <cellStyle name="Separador de milhares 2 5 4 2 4" xfId="19741"/>
    <cellStyle name="Separador de milhares 2 5 4 2 4 2" xfId="51036"/>
    <cellStyle name="Separador de milhares 2 5 4 2 5" xfId="13153"/>
    <cellStyle name="Separador de milhares 2 5 4 2 5 2" xfId="44448"/>
    <cellStyle name="Separador de milhares 2 5 4 2 6" xfId="34566"/>
    <cellStyle name="Separador de milhares 2 5 4 2 7" xfId="31271"/>
    <cellStyle name="Separador de milhares 2 5 4 3" xfId="4918"/>
    <cellStyle name="Separador de milhares 2 5 4 3 2" xfId="21388"/>
    <cellStyle name="Separador de milhares 2 5 4 3 2 2" xfId="52683"/>
    <cellStyle name="Separador de milhares 2 5 4 3 3" xfId="14800"/>
    <cellStyle name="Separador de milhares 2 5 4 3 3 2" xfId="46095"/>
    <cellStyle name="Separador de milhares 2 5 4 3 4" xfId="36213"/>
    <cellStyle name="Separador de milhares 2 5 4 4" xfId="8212"/>
    <cellStyle name="Separador de milhares 2 5 4 4 2" xfId="24682"/>
    <cellStyle name="Separador de milhares 2 5 4 4 2 2" xfId="55977"/>
    <cellStyle name="Separador de milhares 2 5 4 4 3" xfId="39507"/>
    <cellStyle name="Separador de milhares 2 5 4 5" xfId="18094"/>
    <cellStyle name="Separador de milhares 2 5 4 5 2" xfId="49389"/>
    <cellStyle name="Separador de milhares 2 5 4 6" xfId="11506"/>
    <cellStyle name="Separador de milhares 2 5 4 6 2" xfId="42801"/>
    <cellStyle name="Separador de milhares 2 5 4 7" xfId="27977"/>
    <cellStyle name="Separador de milhares 2 5 4 7 2" xfId="32919"/>
    <cellStyle name="Separador de milhares 2 5 4 8" xfId="29624"/>
    <cellStyle name="Separador de milhares 2 5 5" xfId="1589"/>
    <cellStyle name="Separador de milhares 2 5 5 2" xfId="3272"/>
    <cellStyle name="Separador de milhares 2 5 5 2 2" xfId="6566"/>
    <cellStyle name="Separador de milhares 2 5 5 2 2 2" xfId="23036"/>
    <cellStyle name="Separador de milhares 2 5 5 2 2 2 2" xfId="54331"/>
    <cellStyle name="Separador de milhares 2 5 5 2 2 3" xfId="16448"/>
    <cellStyle name="Separador de milhares 2 5 5 2 2 3 2" xfId="47743"/>
    <cellStyle name="Separador de milhares 2 5 5 2 2 4" xfId="37861"/>
    <cellStyle name="Separador de milhares 2 5 5 2 3" xfId="9860"/>
    <cellStyle name="Separador de milhares 2 5 5 2 3 2" xfId="26330"/>
    <cellStyle name="Separador de milhares 2 5 5 2 3 2 2" xfId="57625"/>
    <cellStyle name="Separador de milhares 2 5 5 2 3 3" xfId="41155"/>
    <cellStyle name="Separador de milhares 2 5 5 2 4" xfId="19742"/>
    <cellStyle name="Separador de milhares 2 5 5 2 4 2" xfId="51037"/>
    <cellStyle name="Separador de milhares 2 5 5 2 5" xfId="13154"/>
    <cellStyle name="Separador de milhares 2 5 5 2 5 2" xfId="44449"/>
    <cellStyle name="Separador de milhares 2 5 5 2 6" xfId="34567"/>
    <cellStyle name="Separador de milhares 2 5 5 2 7" xfId="31272"/>
    <cellStyle name="Separador de milhares 2 5 5 3" xfId="4919"/>
    <cellStyle name="Separador de milhares 2 5 5 3 2" xfId="21389"/>
    <cellStyle name="Separador de milhares 2 5 5 3 2 2" xfId="52684"/>
    <cellStyle name="Separador de milhares 2 5 5 3 3" xfId="14801"/>
    <cellStyle name="Separador de milhares 2 5 5 3 3 2" xfId="46096"/>
    <cellStyle name="Separador de milhares 2 5 5 3 4" xfId="36214"/>
    <cellStyle name="Separador de milhares 2 5 5 4" xfId="8213"/>
    <cellStyle name="Separador de milhares 2 5 5 4 2" xfId="24683"/>
    <cellStyle name="Separador de milhares 2 5 5 4 2 2" xfId="55978"/>
    <cellStyle name="Separador de milhares 2 5 5 4 3" xfId="39508"/>
    <cellStyle name="Separador de milhares 2 5 5 5" xfId="18095"/>
    <cellStyle name="Separador de milhares 2 5 5 5 2" xfId="49390"/>
    <cellStyle name="Separador de milhares 2 5 5 6" xfId="11507"/>
    <cellStyle name="Separador de milhares 2 5 5 6 2" xfId="42802"/>
    <cellStyle name="Separador de milhares 2 5 5 7" xfId="27978"/>
    <cellStyle name="Separador de milhares 2 5 5 7 2" xfId="32920"/>
    <cellStyle name="Separador de milhares 2 5 5 8" xfId="29625"/>
    <cellStyle name="Separador de milhares 2 5 6" xfId="3266"/>
    <cellStyle name="Separador de milhares 2 5 6 2" xfId="6560"/>
    <cellStyle name="Separador de milhares 2 5 6 2 2" xfId="23030"/>
    <cellStyle name="Separador de milhares 2 5 6 2 2 2" xfId="54325"/>
    <cellStyle name="Separador de milhares 2 5 6 2 3" xfId="16442"/>
    <cellStyle name="Separador de milhares 2 5 6 2 3 2" xfId="47737"/>
    <cellStyle name="Separador de milhares 2 5 6 2 4" xfId="37855"/>
    <cellStyle name="Separador de milhares 2 5 6 3" xfId="9854"/>
    <cellStyle name="Separador de milhares 2 5 6 3 2" xfId="26324"/>
    <cellStyle name="Separador de milhares 2 5 6 3 2 2" xfId="57619"/>
    <cellStyle name="Separador de milhares 2 5 6 3 3" xfId="41149"/>
    <cellStyle name="Separador de milhares 2 5 6 4" xfId="19736"/>
    <cellStyle name="Separador de milhares 2 5 6 4 2" xfId="51031"/>
    <cellStyle name="Separador de milhares 2 5 6 5" xfId="13148"/>
    <cellStyle name="Separador de milhares 2 5 6 5 2" xfId="44443"/>
    <cellStyle name="Separador de milhares 2 5 6 6" xfId="34561"/>
    <cellStyle name="Separador de milhares 2 5 6 7" xfId="31266"/>
    <cellStyle name="Separador de milhares 2 5 7" xfId="4913"/>
    <cellStyle name="Separador de milhares 2 5 7 2" xfId="21383"/>
    <cellStyle name="Separador de milhares 2 5 7 2 2" xfId="52678"/>
    <cellStyle name="Separador de milhares 2 5 7 3" xfId="14795"/>
    <cellStyle name="Separador de milhares 2 5 7 3 2" xfId="46090"/>
    <cellStyle name="Separador de milhares 2 5 7 4" xfId="36208"/>
    <cellStyle name="Separador de milhares 2 5 8" xfId="8207"/>
    <cellStyle name="Separador de milhares 2 5 8 2" xfId="24677"/>
    <cellStyle name="Separador de milhares 2 5 8 2 2" xfId="55972"/>
    <cellStyle name="Separador de milhares 2 5 8 3" xfId="39502"/>
    <cellStyle name="Separador de milhares 2 5 9" xfId="18089"/>
    <cellStyle name="Separador de milhares 2 5 9 2" xfId="49384"/>
    <cellStyle name="Separador de milhares 2 6" xfId="1590"/>
    <cellStyle name="Separador de milhares 2 6 2" xfId="1591"/>
    <cellStyle name="Separador de milhares 2 6 2 2" xfId="3274"/>
    <cellStyle name="Separador de milhares 2 6 2 2 2" xfId="6568"/>
    <cellStyle name="Separador de milhares 2 6 2 2 2 2" xfId="23038"/>
    <cellStyle name="Separador de milhares 2 6 2 2 2 2 2" xfId="54333"/>
    <cellStyle name="Separador de milhares 2 6 2 2 2 3" xfId="16450"/>
    <cellStyle name="Separador de milhares 2 6 2 2 2 3 2" xfId="47745"/>
    <cellStyle name="Separador de milhares 2 6 2 2 2 4" xfId="37863"/>
    <cellStyle name="Separador de milhares 2 6 2 2 3" xfId="9862"/>
    <cellStyle name="Separador de milhares 2 6 2 2 3 2" xfId="26332"/>
    <cellStyle name="Separador de milhares 2 6 2 2 3 2 2" xfId="57627"/>
    <cellStyle name="Separador de milhares 2 6 2 2 3 3" xfId="41157"/>
    <cellStyle name="Separador de milhares 2 6 2 2 4" xfId="19744"/>
    <cellStyle name="Separador de milhares 2 6 2 2 4 2" xfId="51039"/>
    <cellStyle name="Separador de milhares 2 6 2 2 5" xfId="13156"/>
    <cellStyle name="Separador de milhares 2 6 2 2 5 2" xfId="44451"/>
    <cellStyle name="Separador de milhares 2 6 2 2 6" xfId="34569"/>
    <cellStyle name="Separador de milhares 2 6 2 2 7" xfId="31274"/>
    <cellStyle name="Separador de milhares 2 6 2 3" xfId="4921"/>
    <cellStyle name="Separador de milhares 2 6 2 3 2" xfId="21391"/>
    <cellStyle name="Separador de milhares 2 6 2 3 2 2" xfId="52686"/>
    <cellStyle name="Separador de milhares 2 6 2 3 3" xfId="14803"/>
    <cellStyle name="Separador de milhares 2 6 2 3 3 2" xfId="46098"/>
    <cellStyle name="Separador de milhares 2 6 2 3 4" xfId="36216"/>
    <cellStyle name="Separador de milhares 2 6 2 4" xfId="8215"/>
    <cellStyle name="Separador de milhares 2 6 2 4 2" xfId="24685"/>
    <cellStyle name="Separador de milhares 2 6 2 4 2 2" xfId="55980"/>
    <cellStyle name="Separador de milhares 2 6 2 4 3" xfId="39510"/>
    <cellStyle name="Separador de milhares 2 6 2 5" xfId="18097"/>
    <cellStyle name="Separador de milhares 2 6 2 5 2" xfId="49392"/>
    <cellStyle name="Separador de milhares 2 6 2 6" xfId="11509"/>
    <cellStyle name="Separador de milhares 2 6 2 6 2" xfId="42804"/>
    <cellStyle name="Separador de milhares 2 6 2 7" xfId="27980"/>
    <cellStyle name="Separador de milhares 2 6 2 7 2" xfId="32922"/>
    <cellStyle name="Separador de milhares 2 6 2 8" xfId="29627"/>
    <cellStyle name="Separador de milhares 2 6 3" xfId="3273"/>
    <cellStyle name="Separador de milhares 2 6 3 2" xfId="6567"/>
    <cellStyle name="Separador de milhares 2 6 3 2 2" xfId="23037"/>
    <cellStyle name="Separador de milhares 2 6 3 2 2 2" xfId="54332"/>
    <cellStyle name="Separador de milhares 2 6 3 2 3" xfId="16449"/>
    <cellStyle name="Separador de milhares 2 6 3 2 3 2" xfId="47744"/>
    <cellStyle name="Separador de milhares 2 6 3 2 4" xfId="37862"/>
    <cellStyle name="Separador de milhares 2 6 3 3" xfId="9861"/>
    <cellStyle name="Separador de milhares 2 6 3 3 2" xfId="26331"/>
    <cellStyle name="Separador de milhares 2 6 3 3 2 2" xfId="57626"/>
    <cellStyle name="Separador de milhares 2 6 3 3 3" xfId="41156"/>
    <cellStyle name="Separador de milhares 2 6 3 4" xfId="19743"/>
    <cellStyle name="Separador de milhares 2 6 3 4 2" xfId="51038"/>
    <cellStyle name="Separador de milhares 2 6 3 5" xfId="13155"/>
    <cellStyle name="Separador de milhares 2 6 3 5 2" xfId="44450"/>
    <cellStyle name="Separador de milhares 2 6 3 6" xfId="34568"/>
    <cellStyle name="Separador de milhares 2 6 3 7" xfId="31273"/>
    <cellStyle name="Separador de milhares 2 6 4" xfId="4920"/>
    <cellStyle name="Separador de milhares 2 6 4 2" xfId="21390"/>
    <cellStyle name="Separador de milhares 2 6 4 2 2" xfId="52685"/>
    <cellStyle name="Separador de milhares 2 6 4 3" xfId="14802"/>
    <cellStyle name="Separador de milhares 2 6 4 3 2" xfId="46097"/>
    <cellStyle name="Separador de milhares 2 6 4 4" xfId="36215"/>
    <cellStyle name="Separador de milhares 2 6 5" xfId="8214"/>
    <cellStyle name="Separador de milhares 2 6 5 2" xfId="24684"/>
    <cellStyle name="Separador de milhares 2 6 5 2 2" xfId="55979"/>
    <cellStyle name="Separador de milhares 2 6 5 3" xfId="39509"/>
    <cellStyle name="Separador de milhares 2 6 6" xfId="18096"/>
    <cellStyle name="Separador de milhares 2 6 6 2" xfId="49391"/>
    <cellStyle name="Separador de milhares 2 6 7" xfId="11508"/>
    <cellStyle name="Separador de milhares 2 6 7 2" xfId="42803"/>
    <cellStyle name="Separador de milhares 2 6 8" xfId="27979"/>
    <cellStyle name="Separador de milhares 2 6 8 2" xfId="32921"/>
    <cellStyle name="Separador de milhares 2 6 9" xfId="29626"/>
    <cellStyle name="Separador de milhares 2 7" xfId="1592"/>
    <cellStyle name="Separador de milhares 2 7 2" xfId="1593"/>
    <cellStyle name="Separador de milhares 2 7 2 2" xfId="3276"/>
    <cellStyle name="Separador de milhares 2 7 2 2 2" xfId="6570"/>
    <cellStyle name="Separador de milhares 2 7 2 2 2 2" xfId="23040"/>
    <cellStyle name="Separador de milhares 2 7 2 2 2 2 2" xfId="54335"/>
    <cellStyle name="Separador de milhares 2 7 2 2 2 3" xfId="16452"/>
    <cellStyle name="Separador de milhares 2 7 2 2 2 3 2" xfId="47747"/>
    <cellStyle name="Separador de milhares 2 7 2 2 2 4" xfId="37865"/>
    <cellStyle name="Separador de milhares 2 7 2 2 3" xfId="9864"/>
    <cellStyle name="Separador de milhares 2 7 2 2 3 2" xfId="26334"/>
    <cellStyle name="Separador de milhares 2 7 2 2 3 2 2" xfId="57629"/>
    <cellStyle name="Separador de milhares 2 7 2 2 3 3" xfId="41159"/>
    <cellStyle name="Separador de milhares 2 7 2 2 4" xfId="19746"/>
    <cellStyle name="Separador de milhares 2 7 2 2 4 2" xfId="51041"/>
    <cellStyle name="Separador de milhares 2 7 2 2 5" xfId="13158"/>
    <cellStyle name="Separador de milhares 2 7 2 2 5 2" xfId="44453"/>
    <cellStyle name="Separador de milhares 2 7 2 2 6" xfId="34571"/>
    <cellStyle name="Separador de milhares 2 7 2 2 7" xfId="31276"/>
    <cellStyle name="Separador de milhares 2 7 2 3" xfId="4923"/>
    <cellStyle name="Separador de milhares 2 7 2 3 2" xfId="21393"/>
    <cellStyle name="Separador de milhares 2 7 2 3 2 2" xfId="52688"/>
    <cellStyle name="Separador de milhares 2 7 2 3 3" xfId="14805"/>
    <cellStyle name="Separador de milhares 2 7 2 3 3 2" xfId="46100"/>
    <cellStyle name="Separador de milhares 2 7 2 3 4" xfId="36218"/>
    <cellStyle name="Separador de milhares 2 7 2 4" xfId="8217"/>
    <cellStyle name="Separador de milhares 2 7 2 4 2" xfId="24687"/>
    <cellStyle name="Separador de milhares 2 7 2 4 2 2" xfId="55982"/>
    <cellStyle name="Separador de milhares 2 7 2 4 3" xfId="39512"/>
    <cellStyle name="Separador de milhares 2 7 2 5" xfId="18099"/>
    <cellStyle name="Separador de milhares 2 7 2 5 2" xfId="49394"/>
    <cellStyle name="Separador de milhares 2 7 2 6" xfId="11511"/>
    <cellStyle name="Separador de milhares 2 7 2 6 2" xfId="42806"/>
    <cellStyle name="Separador de milhares 2 7 2 7" xfId="27982"/>
    <cellStyle name="Separador de milhares 2 7 2 7 2" xfId="32924"/>
    <cellStyle name="Separador de milhares 2 7 2 8" xfId="29629"/>
    <cellStyle name="Separador de milhares 2 7 3" xfId="3275"/>
    <cellStyle name="Separador de milhares 2 7 3 2" xfId="6569"/>
    <cellStyle name="Separador de milhares 2 7 3 2 2" xfId="23039"/>
    <cellStyle name="Separador de milhares 2 7 3 2 2 2" xfId="54334"/>
    <cellStyle name="Separador de milhares 2 7 3 2 3" xfId="16451"/>
    <cellStyle name="Separador de milhares 2 7 3 2 3 2" xfId="47746"/>
    <cellStyle name="Separador de milhares 2 7 3 2 4" xfId="37864"/>
    <cellStyle name="Separador de milhares 2 7 3 3" xfId="9863"/>
    <cellStyle name="Separador de milhares 2 7 3 3 2" xfId="26333"/>
    <cellStyle name="Separador de milhares 2 7 3 3 2 2" xfId="57628"/>
    <cellStyle name="Separador de milhares 2 7 3 3 3" xfId="41158"/>
    <cellStyle name="Separador de milhares 2 7 3 4" xfId="19745"/>
    <cellStyle name="Separador de milhares 2 7 3 4 2" xfId="51040"/>
    <cellStyle name="Separador de milhares 2 7 3 5" xfId="13157"/>
    <cellStyle name="Separador de milhares 2 7 3 5 2" xfId="44452"/>
    <cellStyle name="Separador de milhares 2 7 3 6" xfId="34570"/>
    <cellStyle name="Separador de milhares 2 7 3 7" xfId="31275"/>
    <cellStyle name="Separador de milhares 2 7 4" xfId="4922"/>
    <cellStyle name="Separador de milhares 2 7 4 2" xfId="21392"/>
    <cellStyle name="Separador de milhares 2 7 4 2 2" xfId="52687"/>
    <cellStyle name="Separador de milhares 2 7 4 3" xfId="14804"/>
    <cellStyle name="Separador de milhares 2 7 4 3 2" xfId="46099"/>
    <cellStyle name="Separador de milhares 2 7 4 4" xfId="36217"/>
    <cellStyle name="Separador de milhares 2 7 5" xfId="8216"/>
    <cellStyle name="Separador de milhares 2 7 5 2" xfId="24686"/>
    <cellStyle name="Separador de milhares 2 7 5 2 2" xfId="55981"/>
    <cellStyle name="Separador de milhares 2 7 5 3" xfId="39511"/>
    <cellStyle name="Separador de milhares 2 7 6" xfId="18098"/>
    <cellStyle name="Separador de milhares 2 7 6 2" xfId="49393"/>
    <cellStyle name="Separador de milhares 2 7 7" xfId="11510"/>
    <cellStyle name="Separador de milhares 2 7 7 2" xfId="42805"/>
    <cellStyle name="Separador de milhares 2 7 8" xfId="27981"/>
    <cellStyle name="Separador de milhares 2 7 8 2" xfId="32923"/>
    <cellStyle name="Separador de milhares 2 7 9" xfId="29628"/>
    <cellStyle name="Separador de milhares 2 8" xfId="1594"/>
    <cellStyle name="Separador de milhares 2 8 2" xfId="3277"/>
    <cellStyle name="Separador de milhares 2 8 2 2" xfId="6571"/>
    <cellStyle name="Separador de milhares 2 8 2 2 2" xfId="23041"/>
    <cellStyle name="Separador de milhares 2 8 2 2 2 2" xfId="54336"/>
    <cellStyle name="Separador de milhares 2 8 2 2 3" xfId="16453"/>
    <cellStyle name="Separador de milhares 2 8 2 2 3 2" xfId="47748"/>
    <cellStyle name="Separador de milhares 2 8 2 2 4" xfId="37866"/>
    <cellStyle name="Separador de milhares 2 8 2 3" xfId="9865"/>
    <cellStyle name="Separador de milhares 2 8 2 3 2" xfId="26335"/>
    <cellStyle name="Separador de milhares 2 8 2 3 2 2" xfId="57630"/>
    <cellStyle name="Separador de milhares 2 8 2 3 3" xfId="41160"/>
    <cellStyle name="Separador de milhares 2 8 2 4" xfId="19747"/>
    <cellStyle name="Separador de milhares 2 8 2 4 2" xfId="51042"/>
    <cellStyle name="Separador de milhares 2 8 2 5" xfId="13159"/>
    <cellStyle name="Separador de milhares 2 8 2 5 2" xfId="44454"/>
    <cellStyle name="Separador de milhares 2 8 2 6" xfId="34572"/>
    <cellStyle name="Separador de milhares 2 8 2 7" xfId="31277"/>
    <cellStyle name="Separador de milhares 2 8 3" xfId="4924"/>
    <cellStyle name="Separador de milhares 2 8 3 2" xfId="21394"/>
    <cellStyle name="Separador de milhares 2 8 3 2 2" xfId="52689"/>
    <cellStyle name="Separador de milhares 2 8 3 3" xfId="14806"/>
    <cellStyle name="Separador de milhares 2 8 3 3 2" xfId="46101"/>
    <cellStyle name="Separador de milhares 2 8 3 4" xfId="36219"/>
    <cellStyle name="Separador de milhares 2 8 4" xfId="8218"/>
    <cellStyle name="Separador de milhares 2 8 4 2" xfId="24688"/>
    <cellStyle name="Separador de milhares 2 8 4 2 2" xfId="55983"/>
    <cellStyle name="Separador de milhares 2 8 4 3" xfId="39513"/>
    <cellStyle name="Separador de milhares 2 8 5" xfId="18100"/>
    <cellStyle name="Separador de milhares 2 8 5 2" xfId="49395"/>
    <cellStyle name="Separador de milhares 2 8 6" xfId="11512"/>
    <cellStyle name="Separador de milhares 2 8 6 2" xfId="42807"/>
    <cellStyle name="Separador de milhares 2 8 7" xfId="27983"/>
    <cellStyle name="Separador de milhares 2 8 7 2" xfId="32925"/>
    <cellStyle name="Separador de milhares 2 8 8" xfId="29630"/>
    <cellStyle name="Separador de milhares 2 9" xfId="2993"/>
    <cellStyle name="Separador de milhares 2 9 2" xfId="6287"/>
    <cellStyle name="Separador de milhares 2 9 2 2" xfId="22757"/>
    <cellStyle name="Separador de milhares 2 9 2 2 2" xfId="54052"/>
    <cellStyle name="Separador de milhares 2 9 2 3" xfId="16169"/>
    <cellStyle name="Separador de milhares 2 9 2 3 2" xfId="47464"/>
    <cellStyle name="Separador de milhares 2 9 2 4" xfId="37582"/>
    <cellStyle name="Separador de milhares 2 9 3" xfId="9581"/>
    <cellStyle name="Separador de milhares 2 9 3 2" xfId="26051"/>
    <cellStyle name="Separador de milhares 2 9 3 2 2" xfId="57346"/>
    <cellStyle name="Separador de milhares 2 9 3 3" xfId="40876"/>
    <cellStyle name="Separador de milhares 2 9 4" xfId="19463"/>
    <cellStyle name="Separador de milhares 2 9 4 2" xfId="50758"/>
    <cellStyle name="Separador de milhares 2 9 5" xfId="12875"/>
    <cellStyle name="Separador de milhares 2 9 5 2" xfId="44170"/>
    <cellStyle name="Separador de milhares 2 9 6" xfId="34288"/>
    <cellStyle name="Separador de milhares 2 9 7" xfId="30993"/>
    <cellStyle name="Separador de milhares 3" xfId="1595"/>
    <cellStyle name="Separador de milhares 3 10" xfId="11513"/>
    <cellStyle name="Separador de milhares 3 10 2" xfId="42808"/>
    <cellStyle name="Separador de milhares 3 11" xfId="27984"/>
    <cellStyle name="Separador de milhares 3 11 2" xfId="32926"/>
    <cellStyle name="Separador de milhares 3 12" xfId="29631"/>
    <cellStyle name="Separador de milhares 3 2" xfId="1596"/>
    <cellStyle name="Separador de milhares 3 2 10" xfId="1597"/>
    <cellStyle name="Separador de milhares 3 2 10 2" xfId="3280"/>
    <cellStyle name="Separador de milhares 3 2 10 2 2" xfId="6574"/>
    <cellStyle name="Separador de milhares 3 2 10 2 2 2" xfId="23044"/>
    <cellStyle name="Separador de milhares 3 2 10 2 2 2 2" xfId="54339"/>
    <cellStyle name="Separador de milhares 3 2 10 2 2 3" xfId="16456"/>
    <cellStyle name="Separador de milhares 3 2 10 2 2 3 2" xfId="47751"/>
    <cellStyle name="Separador de milhares 3 2 10 2 2 4" xfId="37869"/>
    <cellStyle name="Separador de milhares 3 2 10 2 3" xfId="9868"/>
    <cellStyle name="Separador de milhares 3 2 10 2 3 2" xfId="26338"/>
    <cellStyle name="Separador de milhares 3 2 10 2 3 2 2" xfId="57633"/>
    <cellStyle name="Separador de milhares 3 2 10 2 3 3" xfId="41163"/>
    <cellStyle name="Separador de milhares 3 2 10 2 4" xfId="19750"/>
    <cellStyle name="Separador de milhares 3 2 10 2 4 2" xfId="51045"/>
    <cellStyle name="Separador de milhares 3 2 10 2 5" xfId="13162"/>
    <cellStyle name="Separador de milhares 3 2 10 2 5 2" xfId="44457"/>
    <cellStyle name="Separador de milhares 3 2 10 2 6" xfId="34575"/>
    <cellStyle name="Separador de milhares 3 2 10 2 7" xfId="31280"/>
    <cellStyle name="Separador de milhares 3 2 10 3" xfId="4927"/>
    <cellStyle name="Separador de milhares 3 2 10 3 2" xfId="21397"/>
    <cellStyle name="Separador de milhares 3 2 10 3 2 2" xfId="52692"/>
    <cellStyle name="Separador de milhares 3 2 10 3 3" xfId="14809"/>
    <cellStyle name="Separador de milhares 3 2 10 3 3 2" xfId="46104"/>
    <cellStyle name="Separador de milhares 3 2 10 3 4" xfId="36222"/>
    <cellStyle name="Separador de milhares 3 2 10 4" xfId="8221"/>
    <cellStyle name="Separador de milhares 3 2 10 4 2" xfId="24691"/>
    <cellStyle name="Separador de milhares 3 2 10 4 2 2" xfId="55986"/>
    <cellStyle name="Separador de milhares 3 2 10 4 3" xfId="39516"/>
    <cellStyle name="Separador de milhares 3 2 10 5" xfId="18103"/>
    <cellStyle name="Separador de milhares 3 2 10 5 2" xfId="49398"/>
    <cellStyle name="Separador de milhares 3 2 10 6" xfId="11515"/>
    <cellStyle name="Separador de milhares 3 2 10 6 2" xfId="42810"/>
    <cellStyle name="Separador de milhares 3 2 10 7" xfId="27986"/>
    <cellStyle name="Separador de milhares 3 2 10 7 2" xfId="32928"/>
    <cellStyle name="Separador de milhares 3 2 10 8" xfId="29633"/>
    <cellStyle name="Separador de milhares 3 2 11" xfId="3279"/>
    <cellStyle name="Separador de milhares 3 2 11 2" xfId="6573"/>
    <cellStyle name="Separador de milhares 3 2 11 2 2" xfId="23043"/>
    <cellStyle name="Separador de milhares 3 2 11 2 2 2" xfId="54338"/>
    <cellStyle name="Separador de milhares 3 2 11 2 3" xfId="16455"/>
    <cellStyle name="Separador de milhares 3 2 11 2 3 2" xfId="47750"/>
    <cellStyle name="Separador de milhares 3 2 11 2 4" xfId="37868"/>
    <cellStyle name="Separador de milhares 3 2 11 3" xfId="9867"/>
    <cellStyle name="Separador de milhares 3 2 11 3 2" xfId="26337"/>
    <cellStyle name="Separador de milhares 3 2 11 3 2 2" xfId="57632"/>
    <cellStyle name="Separador de milhares 3 2 11 3 3" xfId="41162"/>
    <cellStyle name="Separador de milhares 3 2 11 4" xfId="19749"/>
    <cellStyle name="Separador de milhares 3 2 11 4 2" xfId="51044"/>
    <cellStyle name="Separador de milhares 3 2 11 5" xfId="13161"/>
    <cellStyle name="Separador de milhares 3 2 11 5 2" xfId="44456"/>
    <cellStyle name="Separador de milhares 3 2 11 6" xfId="34574"/>
    <cellStyle name="Separador de milhares 3 2 11 7" xfId="31279"/>
    <cellStyle name="Separador de milhares 3 2 12" xfId="4926"/>
    <cellStyle name="Separador de milhares 3 2 12 2" xfId="21396"/>
    <cellStyle name="Separador de milhares 3 2 12 2 2" xfId="52691"/>
    <cellStyle name="Separador de milhares 3 2 12 3" xfId="14808"/>
    <cellStyle name="Separador de milhares 3 2 12 3 2" xfId="46103"/>
    <cellStyle name="Separador de milhares 3 2 12 4" xfId="36221"/>
    <cellStyle name="Separador de milhares 3 2 13" xfId="8220"/>
    <cellStyle name="Separador de milhares 3 2 13 2" xfId="24690"/>
    <cellStyle name="Separador de milhares 3 2 13 2 2" xfId="55985"/>
    <cellStyle name="Separador de milhares 3 2 13 3" xfId="39515"/>
    <cellStyle name="Separador de milhares 3 2 14" xfId="18102"/>
    <cellStyle name="Separador de milhares 3 2 14 2" xfId="49397"/>
    <cellStyle name="Separador de milhares 3 2 15" xfId="11514"/>
    <cellStyle name="Separador de milhares 3 2 15 2" xfId="42809"/>
    <cellStyle name="Separador de milhares 3 2 16" xfId="27985"/>
    <cellStyle name="Separador de milhares 3 2 16 2" xfId="32927"/>
    <cellStyle name="Separador de milhares 3 2 17" xfId="29632"/>
    <cellStyle name="Separador de milhares 3 2 2" xfId="1598"/>
    <cellStyle name="Separador de milhares 3 2 2 10" xfId="4928"/>
    <cellStyle name="Separador de milhares 3 2 2 10 2" xfId="21398"/>
    <cellStyle name="Separador de milhares 3 2 2 10 2 2" xfId="52693"/>
    <cellStyle name="Separador de milhares 3 2 2 10 3" xfId="14810"/>
    <cellStyle name="Separador de milhares 3 2 2 10 3 2" xfId="46105"/>
    <cellStyle name="Separador de milhares 3 2 2 10 4" xfId="36223"/>
    <cellStyle name="Separador de milhares 3 2 2 11" xfId="8222"/>
    <cellStyle name="Separador de milhares 3 2 2 11 2" xfId="24692"/>
    <cellStyle name="Separador de milhares 3 2 2 11 2 2" xfId="55987"/>
    <cellStyle name="Separador de milhares 3 2 2 11 3" xfId="39517"/>
    <cellStyle name="Separador de milhares 3 2 2 12" xfId="18104"/>
    <cellStyle name="Separador de milhares 3 2 2 12 2" xfId="49399"/>
    <cellStyle name="Separador de milhares 3 2 2 13" xfId="11516"/>
    <cellStyle name="Separador de milhares 3 2 2 13 2" xfId="42811"/>
    <cellStyle name="Separador de milhares 3 2 2 14" xfId="27987"/>
    <cellStyle name="Separador de milhares 3 2 2 14 2" xfId="32929"/>
    <cellStyle name="Separador de milhares 3 2 2 15" xfId="29634"/>
    <cellStyle name="Separador de milhares 3 2 2 2" xfId="1599"/>
    <cellStyle name="Separador de milhares 3 2 2 2 10" xfId="8223"/>
    <cellStyle name="Separador de milhares 3 2 2 2 10 2" xfId="24693"/>
    <cellStyle name="Separador de milhares 3 2 2 2 10 2 2" xfId="55988"/>
    <cellStyle name="Separador de milhares 3 2 2 2 10 3" xfId="39518"/>
    <cellStyle name="Separador de milhares 3 2 2 2 11" xfId="18105"/>
    <cellStyle name="Separador de milhares 3 2 2 2 11 2" xfId="49400"/>
    <cellStyle name="Separador de milhares 3 2 2 2 12" xfId="11517"/>
    <cellStyle name="Separador de milhares 3 2 2 2 12 2" xfId="42812"/>
    <cellStyle name="Separador de milhares 3 2 2 2 13" xfId="27988"/>
    <cellStyle name="Separador de milhares 3 2 2 2 13 2" xfId="32930"/>
    <cellStyle name="Separador de milhares 3 2 2 2 14" xfId="29635"/>
    <cellStyle name="Separador de milhares 3 2 2 2 2" xfId="1600"/>
    <cellStyle name="Separador de milhares 3 2 2 2 2 10" xfId="11518"/>
    <cellStyle name="Separador de milhares 3 2 2 2 2 10 2" xfId="42813"/>
    <cellStyle name="Separador de milhares 3 2 2 2 2 11" xfId="27989"/>
    <cellStyle name="Separador de milhares 3 2 2 2 2 11 2" xfId="32931"/>
    <cellStyle name="Separador de milhares 3 2 2 2 2 12" xfId="29636"/>
    <cellStyle name="Separador de milhares 3 2 2 2 2 2" xfId="1601"/>
    <cellStyle name="Separador de milhares 3 2 2 2 2 2 2" xfId="1602"/>
    <cellStyle name="Separador de milhares 3 2 2 2 2 2 2 2" xfId="3285"/>
    <cellStyle name="Separador de milhares 3 2 2 2 2 2 2 2 2" xfId="6579"/>
    <cellStyle name="Separador de milhares 3 2 2 2 2 2 2 2 2 2" xfId="23049"/>
    <cellStyle name="Separador de milhares 3 2 2 2 2 2 2 2 2 2 2" xfId="54344"/>
    <cellStyle name="Separador de milhares 3 2 2 2 2 2 2 2 2 3" xfId="16461"/>
    <cellStyle name="Separador de milhares 3 2 2 2 2 2 2 2 2 3 2" xfId="47756"/>
    <cellStyle name="Separador de milhares 3 2 2 2 2 2 2 2 2 4" xfId="37874"/>
    <cellStyle name="Separador de milhares 3 2 2 2 2 2 2 2 3" xfId="9873"/>
    <cellStyle name="Separador de milhares 3 2 2 2 2 2 2 2 3 2" xfId="26343"/>
    <cellStyle name="Separador de milhares 3 2 2 2 2 2 2 2 3 2 2" xfId="57638"/>
    <cellStyle name="Separador de milhares 3 2 2 2 2 2 2 2 3 3" xfId="41168"/>
    <cellStyle name="Separador de milhares 3 2 2 2 2 2 2 2 4" xfId="19755"/>
    <cellStyle name="Separador de milhares 3 2 2 2 2 2 2 2 4 2" xfId="51050"/>
    <cellStyle name="Separador de milhares 3 2 2 2 2 2 2 2 5" xfId="13167"/>
    <cellStyle name="Separador de milhares 3 2 2 2 2 2 2 2 5 2" xfId="44462"/>
    <cellStyle name="Separador de milhares 3 2 2 2 2 2 2 2 6" xfId="34580"/>
    <cellStyle name="Separador de milhares 3 2 2 2 2 2 2 2 7" xfId="31285"/>
    <cellStyle name="Separador de milhares 3 2 2 2 2 2 2 3" xfId="4932"/>
    <cellStyle name="Separador de milhares 3 2 2 2 2 2 2 3 2" xfId="21402"/>
    <cellStyle name="Separador de milhares 3 2 2 2 2 2 2 3 2 2" xfId="52697"/>
    <cellStyle name="Separador de milhares 3 2 2 2 2 2 2 3 3" xfId="14814"/>
    <cellStyle name="Separador de milhares 3 2 2 2 2 2 2 3 3 2" xfId="46109"/>
    <cellStyle name="Separador de milhares 3 2 2 2 2 2 2 3 4" xfId="36227"/>
    <cellStyle name="Separador de milhares 3 2 2 2 2 2 2 4" xfId="8226"/>
    <cellStyle name="Separador de milhares 3 2 2 2 2 2 2 4 2" xfId="24696"/>
    <cellStyle name="Separador de milhares 3 2 2 2 2 2 2 4 2 2" xfId="55991"/>
    <cellStyle name="Separador de milhares 3 2 2 2 2 2 2 4 3" xfId="39521"/>
    <cellStyle name="Separador de milhares 3 2 2 2 2 2 2 5" xfId="18108"/>
    <cellStyle name="Separador de milhares 3 2 2 2 2 2 2 5 2" xfId="49403"/>
    <cellStyle name="Separador de milhares 3 2 2 2 2 2 2 6" xfId="11520"/>
    <cellStyle name="Separador de milhares 3 2 2 2 2 2 2 6 2" xfId="42815"/>
    <cellStyle name="Separador de milhares 3 2 2 2 2 2 2 7" xfId="27991"/>
    <cellStyle name="Separador de milhares 3 2 2 2 2 2 2 7 2" xfId="32933"/>
    <cellStyle name="Separador de milhares 3 2 2 2 2 2 2 8" xfId="29638"/>
    <cellStyle name="Separador de milhares 3 2 2 2 2 2 3" xfId="3284"/>
    <cellStyle name="Separador de milhares 3 2 2 2 2 2 3 2" xfId="6578"/>
    <cellStyle name="Separador de milhares 3 2 2 2 2 2 3 2 2" xfId="23048"/>
    <cellStyle name="Separador de milhares 3 2 2 2 2 2 3 2 2 2" xfId="54343"/>
    <cellStyle name="Separador de milhares 3 2 2 2 2 2 3 2 3" xfId="16460"/>
    <cellStyle name="Separador de milhares 3 2 2 2 2 2 3 2 3 2" xfId="47755"/>
    <cellStyle name="Separador de milhares 3 2 2 2 2 2 3 2 4" xfId="37873"/>
    <cellStyle name="Separador de milhares 3 2 2 2 2 2 3 3" xfId="9872"/>
    <cellStyle name="Separador de milhares 3 2 2 2 2 2 3 3 2" xfId="26342"/>
    <cellStyle name="Separador de milhares 3 2 2 2 2 2 3 3 2 2" xfId="57637"/>
    <cellStyle name="Separador de milhares 3 2 2 2 2 2 3 3 3" xfId="41167"/>
    <cellStyle name="Separador de milhares 3 2 2 2 2 2 3 4" xfId="19754"/>
    <cellStyle name="Separador de milhares 3 2 2 2 2 2 3 4 2" xfId="51049"/>
    <cellStyle name="Separador de milhares 3 2 2 2 2 2 3 5" xfId="13166"/>
    <cellStyle name="Separador de milhares 3 2 2 2 2 2 3 5 2" xfId="44461"/>
    <cellStyle name="Separador de milhares 3 2 2 2 2 2 3 6" xfId="34579"/>
    <cellStyle name="Separador de milhares 3 2 2 2 2 2 3 7" xfId="31284"/>
    <cellStyle name="Separador de milhares 3 2 2 2 2 2 4" xfId="4931"/>
    <cellStyle name="Separador de milhares 3 2 2 2 2 2 4 2" xfId="21401"/>
    <cellStyle name="Separador de milhares 3 2 2 2 2 2 4 2 2" xfId="52696"/>
    <cellStyle name="Separador de milhares 3 2 2 2 2 2 4 3" xfId="14813"/>
    <cellStyle name="Separador de milhares 3 2 2 2 2 2 4 3 2" xfId="46108"/>
    <cellStyle name="Separador de milhares 3 2 2 2 2 2 4 4" xfId="36226"/>
    <cellStyle name="Separador de milhares 3 2 2 2 2 2 5" xfId="8225"/>
    <cellStyle name="Separador de milhares 3 2 2 2 2 2 5 2" xfId="24695"/>
    <cellStyle name="Separador de milhares 3 2 2 2 2 2 5 2 2" xfId="55990"/>
    <cellStyle name="Separador de milhares 3 2 2 2 2 2 5 3" xfId="39520"/>
    <cellStyle name="Separador de milhares 3 2 2 2 2 2 6" xfId="18107"/>
    <cellStyle name="Separador de milhares 3 2 2 2 2 2 6 2" xfId="49402"/>
    <cellStyle name="Separador de milhares 3 2 2 2 2 2 7" xfId="11519"/>
    <cellStyle name="Separador de milhares 3 2 2 2 2 2 7 2" xfId="42814"/>
    <cellStyle name="Separador de milhares 3 2 2 2 2 2 8" xfId="27990"/>
    <cellStyle name="Separador de milhares 3 2 2 2 2 2 8 2" xfId="32932"/>
    <cellStyle name="Separador de milhares 3 2 2 2 2 2 9" xfId="29637"/>
    <cellStyle name="Separador de milhares 3 2 2 2 2 3" xfId="1603"/>
    <cellStyle name="Separador de milhares 3 2 2 2 2 3 2" xfId="1604"/>
    <cellStyle name="Separador de milhares 3 2 2 2 2 3 2 2" xfId="3287"/>
    <cellStyle name="Separador de milhares 3 2 2 2 2 3 2 2 2" xfId="6581"/>
    <cellStyle name="Separador de milhares 3 2 2 2 2 3 2 2 2 2" xfId="23051"/>
    <cellStyle name="Separador de milhares 3 2 2 2 2 3 2 2 2 2 2" xfId="54346"/>
    <cellStyle name="Separador de milhares 3 2 2 2 2 3 2 2 2 3" xfId="16463"/>
    <cellStyle name="Separador de milhares 3 2 2 2 2 3 2 2 2 3 2" xfId="47758"/>
    <cellStyle name="Separador de milhares 3 2 2 2 2 3 2 2 2 4" xfId="37876"/>
    <cellStyle name="Separador de milhares 3 2 2 2 2 3 2 2 3" xfId="9875"/>
    <cellStyle name="Separador de milhares 3 2 2 2 2 3 2 2 3 2" xfId="26345"/>
    <cellStyle name="Separador de milhares 3 2 2 2 2 3 2 2 3 2 2" xfId="57640"/>
    <cellStyle name="Separador de milhares 3 2 2 2 2 3 2 2 3 3" xfId="41170"/>
    <cellStyle name="Separador de milhares 3 2 2 2 2 3 2 2 4" xfId="19757"/>
    <cellStyle name="Separador de milhares 3 2 2 2 2 3 2 2 4 2" xfId="51052"/>
    <cellStyle name="Separador de milhares 3 2 2 2 2 3 2 2 5" xfId="13169"/>
    <cellStyle name="Separador de milhares 3 2 2 2 2 3 2 2 5 2" xfId="44464"/>
    <cellStyle name="Separador de milhares 3 2 2 2 2 3 2 2 6" xfId="34582"/>
    <cellStyle name="Separador de milhares 3 2 2 2 2 3 2 2 7" xfId="31287"/>
    <cellStyle name="Separador de milhares 3 2 2 2 2 3 2 3" xfId="4934"/>
    <cellStyle name="Separador de milhares 3 2 2 2 2 3 2 3 2" xfId="21404"/>
    <cellStyle name="Separador de milhares 3 2 2 2 2 3 2 3 2 2" xfId="52699"/>
    <cellStyle name="Separador de milhares 3 2 2 2 2 3 2 3 3" xfId="14816"/>
    <cellStyle name="Separador de milhares 3 2 2 2 2 3 2 3 3 2" xfId="46111"/>
    <cellStyle name="Separador de milhares 3 2 2 2 2 3 2 3 4" xfId="36229"/>
    <cellStyle name="Separador de milhares 3 2 2 2 2 3 2 4" xfId="8228"/>
    <cellStyle name="Separador de milhares 3 2 2 2 2 3 2 4 2" xfId="24698"/>
    <cellStyle name="Separador de milhares 3 2 2 2 2 3 2 4 2 2" xfId="55993"/>
    <cellStyle name="Separador de milhares 3 2 2 2 2 3 2 4 3" xfId="39523"/>
    <cellStyle name="Separador de milhares 3 2 2 2 2 3 2 5" xfId="18110"/>
    <cellStyle name="Separador de milhares 3 2 2 2 2 3 2 5 2" xfId="49405"/>
    <cellStyle name="Separador de milhares 3 2 2 2 2 3 2 6" xfId="11522"/>
    <cellStyle name="Separador de milhares 3 2 2 2 2 3 2 6 2" xfId="42817"/>
    <cellStyle name="Separador de milhares 3 2 2 2 2 3 2 7" xfId="27993"/>
    <cellStyle name="Separador de milhares 3 2 2 2 2 3 2 7 2" xfId="32935"/>
    <cellStyle name="Separador de milhares 3 2 2 2 2 3 2 8" xfId="29640"/>
    <cellStyle name="Separador de milhares 3 2 2 2 2 3 3" xfId="3286"/>
    <cellStyle name="Separador de milhares 3 2 2 2 2 3 3 2" xfId="6580"/>
    <cellStyle name="Separador de milhares 3 2 2 2 2 3 3 2 2" xfId="23050"/>
    <cellStyle name="Separador de milhares 3 2 2 2 2 3 3 2 2 2" xfId="54345"/>
    <cellStyle name="Separador de milhares 3 2 2 2 2 3 3 2 3" xfId="16462"/>
    <cellStyle name="Separador de milhares 3 2 2 2 2 3 3 2 3 2" xfId="47757"/>
    <cellStyle name="Separador de milhares 3 2 2 2 2 3 3 2 4" xfId="37875"/>
    <cellStyle name="Separador de milhares 3 2 2 2 2 3 3 3" xfId="9874"/>
    <cellStyle name="Separador de milhares 3 2 2 2 2 3 3 3 2" xfId="26344"/>
    <cellStyle name="Separador de milhares 3 2 2 2 2 3 3 3 2 2" xfId="57639"/>
    <cellStyle name="Separador de milhares 3 2 2 2 2 3 3 3 3" xfId="41169"/>
    <cellStyle name="Separador de milhares 3 2 2 2 2 3 3 4" xfId="19756"/>
    <cellStyle name="Separador de milhares 3 2 2 2 2 3 3 4 2" xfId="51051"/>
    <cellStyle name="Separador de milhares 3 2 2 2 2 3 3 5" xfId="13168"/>
    <cellStyle name="Separador de milhares 3 2 2 2 2 3 3 5 2" xfId="44463"/>
    <cellStyle name="Separador de milhares 3 2 2 2 2 3 3 6" xfId="34581"/>
    <cellStyle name="Separador de milhares 3 2 2 2 2 3 3 7" xfId="31286"/>
    <cellStyle name="Separador de milhares 3 2 2 2 2 3 4" xfId="4933"/>
    <cellStyle name="Separador de milhares 3 2 2 2 2 3 4 2" xfId="21403"/>
    <cellStyle name="Separador de milhares 3 2 2 2 2 3 4 2 2" xfId="52698"/>
    <cellStyle name="Separador de milhares 3 2 2 2 2 3 4 3" xfId="14815"/>
    <cellStyle name="Separador de milhares 3 2 2 2 2 3 4 3 2" xfId="46110"/>
    <cellStyle name="Separador de milhares 3 2 2 2 2 3 4 4" xfId="36228"/>
    <cellStyle name="Separador de milhares 3 2 2 2 2 3 5" xfId="8227"/>
    <cellStyle name="Separador de milhares 3 2 2 2 2 3 5 2" xfId="24697"/>
    <cellStyle name="Separador de milhares 3 2 2 2 2 3 5 2 2" xfId="55992"/>
    <cellStyle name="Separador de milhares 3 2 2 2 2 3 5 3" xfId="39522"/>
    <cellStyle name="Separador de milhares 3 2 2 2 2 3 6" xfId="18109"/>
    <cellStyle name="Separador de milhares 3 2 2 2 2 3 6 2" xfId="49404"/>
    <cellStyle name="Separador de milhares 3 2 2 2 2 3 7" xfId="11521"/>
    <cellStyle name="Separador de milhares 3 2 2 2 2 3 7 2" xfId="42816"/>
    <cellStyle name="Separador de milhares 3 2 2 2 2 3 8" xfId="27992"/>
    <cellStyle name="Separador de milhares 3 2 2 2 2 3 8 2" xfId="32934"/>
    <cellStyle name="Separador de milhares 3 2 2 2 2 3 9" xfId="29639"/>
    <cellStyle name="Separador de milhares 3 2 2 2 2 4" xfId="1605"/>
    <cellStyle name="Separador de milhares 3 2 2 2 2 4 2" xfId="3288"/>
    <cellStyle name="Separador de milhares 3 2 2 2 2 4 2 2" xfId="6582"/>
    <cellStyle name="Separador de milhares 3 2 2 2 2 4 2 2 2" xfId="23052"/>
    <cellStyle name="Separador de milhares 3 2 2 2 2 4 2 2 2 2" xfId="54347"/>
    <cellStyle name="Separador de milhares 3 2 2 2 2 4 2 2 3" xfId="16464"/>
    <cellStyle name="Separador de milhares 3 2 2 2 2 4 2 2 3 2" xfId="47759"/>
    <cellStyle name="Separador de milhares 3 2 2 2 2 4 2 2 4" xfId="37877"/>
    <cellStyle name="Separador de milhares 3 2 2 2 2 4 2 3" xfId="9876"/>
    <cellStyle name="Separador de milhares 3 2 2 2 2 4 2 3 2" xfId="26346"/>
    <cellStyle name="Separador de milhares 3 2 2 2 2 4 2 3 2 2" xfId="57641"/>
    <cellStyle name="Separador de milhares 3 2 2 2 2 4 2 3 3" xfId="41171"/>
    <cellStyle name="Separador de milhares 3 2 2 2 2 4 2 4" xfId="19758"/>
    <cellStyle name="Separador de milhares 3 2 2 2 2 4 2 4 2" xfId="51053"/>
    <cellStyle name="Separador de milhares 3 2 2 2 2 4 2 5" xfId="13170"/>
    <cellStyle name="Separador de milhares 3 2 2 2 2 4 2 5 2" xfId="44465"/>
    <cellStyle name="Separador de milhares 3 2 2 2 2 4 2 6" xfId="34583"/>
    <cellStyle name="Separador de milhares 3 2 2 2 2 4 2 7" xfId="31288"/>
    <cellStyle name="Separador de milhares 3 2 2 2 2 4 3" xfId="4935"/>
    <cellStyle name="Separador de milhares 3 2 2 2 2 4 3 2" xfId="21405"/>
    <cellStyle name="Separador de milhares 3 2 2 2 2 4 3 2 2" xfId="52700"/>
    <cellStyle name="Separador de milhares 3 2 2 2 2 4 3 3" xfId="14817"/>
    <cellStyle name="Separador de milhares 3 2 2 2 2 4 3 3 2" xfId="46112"/>
    <cellStyle name="Separador de milhares 3 2 2 2 2 4 3 4" xfId="36230"/>
    <cellStyle name="Separador de milhares 3 2 2 2 2 4 4" xfId="8229"/>
    <cellStyle name="Separador de milhares 3 2 2 2 2 4 4 2" xfId="24699"/>
    <cellStyle name="Separador de milhares 3 2 2 2 2 4 4 2 2" xfId="55994"/>
    <cellStyle name="Separador de milhares 3 2 2 2 2 4 4 3" xfId="39524"/>
    <cellStyle name="Separador de milhares 3 2 2 2 2 4 5" xfId="18111"/>
    <cellStyle name="Separador de milhares 3 2 2 2 2 4 5 2" xfId="49406"/>
    <cellStyle name="Separador de milhares 3 2 2 2 2 4 6" xfId="11523"/>
    <cellStyle name="Separador de milhares 3 2 2 2 2 4 6 2" xfId="42818"/>
    <cellStyle name="Separador de milhares 3 2 2 2 2 4 7" xfId="27994"/>
    <cellStyle name="Separador de milhares 3 2 2 2 2 4 7 2" xfId="32936"/>
    <cellStyle name="Separador de milhares 3 2 2 2 2 4 8" xfId="29641"/>
    <cellStyle name="Separador de milhares 3 2 2 2 2 5" xfId="1606"/>
    <cellStyle name="Separador de milhares 3 2 2 2 2 5 2" xfId="3289"/>
    <cellStyle name="Separador de milhares 3 2 2 2 2 5 2 2" xfId="6583"/>
    <cellStyle name="Separador de milhares 3 2 2 2 2 5 2 2 2" xfId="23053"/>
    <cellStyle name="Separador de milhares 3 2 2 2 2 5 2 2 2 2" xfId="54348"/>
    <cellStyle name="Separador de milhares 3 2 2 2 2 5 2 2 3" xfId="16465"/>
    <cellStyle name="Separador de milhares 3 2 2 2 2 5 2 2 3 2" xfId="47760"/>
    <cellStyle name="Separador de milhares 3 2 2 2 2 5 2 2 4" xfId="37878"/>
    <cellStyle name="Separador de milhares 3 2 2 2 2 5 2 3" xfId="9877"/>
    <cellStyle name="Separador de milhares 3 2 2 2 2 5 2 3 2" xfId="26347"/>
    <cellStyle name="Separador de milhares 3 2 2 2 2 5 2 3 2 2" xfId="57642"/>
    <cellStyle name="Separador de milhares 3 2 2 2 2 5 2 3 3" xfId="41172"/>
    <cellStyle name="Separador de milhares 3 2 2 2 2 5 2 4" xfId="19759"/>
    <cellStyle name="Separador de milhares 3 2 2 2 2 5 2 4 2" xfId="51054"/>
    <cellStyle name="Separador de milhares 3 2 2 2 2 5 2 5" xfId="13171"/>
    <cellStyle name="Separador de milhares 3 2 2 2 2 5 2 5 2" xfId="44466"/>
    <cellStyle name="Separador de milhares 3 2 2 2 2 5 2 6" xfId="34584"/>
    <cellStyle name="Separador de milhares 3 2 2 2 2 5 2 7" xfId="31289"/>
    <cellStyle name="Separador de milhares 3 2 2 2 2 5 3" xfId="4936"/>
    <cellStyle name="Separador de milhares 3 2 2 2 2 5 3 2" xfId="21406"/>
    <cellStyle name="Separador de milhares 3 2 2 2 2 5 3 2 2" xfId="52701"/>
    <cellStyle name="Separador de milhares 3 2 2 2 2 5 3 3" xfId="14818"/>
    <cellStyle name="Separador de milhares 3 2 2 2 2 5 3 3 2" xfId="46113"/>
    <cellStyle name="Separador de milhares 3 2 2 2 2 5 3 4" xfId="36231"/>
    <cellStyle name="Separador de milhares 3 2 2 2 2 5 4" xfId="8230"/>
    <cellStyle name="Separador de milhares 3 2 2 2 2 5 4 2" xfId="24700"/>
    <cellStyle name="Separador de milhares 3 2 2 2 2 5 4 2 2" xfId="55995"/>
    <cellStyle name="Separador de milhares 3 2 2 2 2 5 4 3" xfId="39525"/>
    <cellStyle name="Separador de milhares 3 2 2 2 2 5 5" xfId="18112"/>
    <cellStyle name="Separador de milhares 3 2 2 2 2 5 5 2" xfId="49407"/>
    <cellStyle name="Separador de milhares 3 2 2 2 2 5 6" xfId="11524"/>
    <cellStyle name="Separador de milhares 3 2 2 2 2 5 6 2" xfId="42819"/>
    <cellStyle name="Separador de milhares 3 2 2 2 2 5 7" xfId="27995"/>
    <cellStyle name="Separador de milhares 3 2 2 2 2 5 7 2" xfId="32937"/>
    <cellStyle name="Separador de milhares 3 2 2 2 2 5 8" xfId="29642"/>
    <cellStyle name="Separador de milhares 3 2 2 2 2 6" xfId="3283"/>
    <cellStyle name="Separador de milhares 3 2 2 2 2 6 2" xfId="6577"/>
    <cellStyle name="Separador de milhares 3 2 2 2 2 6 2 2" xfId="23047"/>
    <cellStyle name="Separador de milhares 3 2 2 2 2 6 2 2 2" xfId="54342"/>
    <cellStyle name="Separador de milhares 3 2 2 2 2 6 2 3" xfId="16459"/>
    <cellStyle name="Separador de milhares 3 2 2 2 2 6 2 3 2" xfId="47754"/>
    <cellStyle name="Separador de milhares 3 2 2 2 2 6 2 4" xfId="37872"/>
    <cellStyle name="Separador de milhares 3 2 2 2 2 6 3" xfId="9871"/>
    <cellStyle name="Separador de milhares 3 2 2 2 2 6 3 2" xfId="26341"/>
    <cellStyle name="Separador de milhares 3 2 2 2 2 6 3 2 2" xfId="57636"/>
    <cellStyle name="Separador de milhares 3 2 2 2 2 6 3 3" xfId="41166"/>
    <cellStyle name="Separador de milhares 3 2 2 2 2 6 4" xfId="19753"/>
    <cellStyle name="Separador de milhares 3 2 2 2 2 6 4 2" xfId="51048"/>
    <cellStyle name="Separador de milhares 3 2 2 2 2 6 5" xfId="13165"/>
    <cellStyle name="Separador de milhares 3 2 2 2 2 6 5 2" xfId="44460"/>
    <cellStyle name="Separador de milhares 3 2 2 2 2 6 6" xfId="34578"/>
    <cellStyle name="Separador de milhares 3 2 2 2 2 6 7" xfId="31283"/>
    <cellStyle name="Separador de milhares 3 2 2 2 2 7" xfId="4930"/>
    <cellStyle name="Separador de milhares 3 2 2 2 2 7 2" xfId="21400"/>
    <cellStyle name="Separador de milhares 3 2 2 2 2 7 2 2" xfId="52695"/>
    <cellStyle name="Separador de milhares 3 2 2 2 2 7 3" xfId="14812"/>
    <cellStyle name="Separador de milhares 3 2 2 2 2 7 3 2" xfId="46107"/>
    <cellStyle name="Separador de milhares 3 2 2 2 2 7 4" xfId="36225"/>
    <cellStyle name="Separador de milhares 3 2 2 2 2 8" xfId="8224"/>
    <cellStyle name="Separador de milhares 3 2 2 2 2 8 2" xfId="24694"/>
    <cellStyle name="Separador de milhares 3 2 2 2 2 8 2 2" xfId="55989"/>
    <cellStyle name="Separador de milhares 3 2 2 2 2 8 3" xfId="39519"/>
    <cellStyle name="Separador de milhares 3 2 2 2 2 9" xfId="18106"/>
    <cellStyle name="Separador de milhares 3 2 2 2 2 9 2" xfId="49401"/>
    <cellStyle name="Separador de milhares 3 2 2 2 3" xfId="1607"/>
    <cellStyle name="Separador de milhares 3 2 2 2 3 10" xfId="11525"/>
    <cellStyle name="Separador de milhares 3 2 2 2 3 10 2" xfId="42820"/>
    <cellStyle name="Separador de milhares 3 2 2 2 3 11" xfId="27996"/>
    <cellStyle name="Separador de milhares 3 2 2 2 3 11 2" xfId="32938"/>
    <cellStyle name="Separador de milhares 3 2 2 2 3 12" xfId="29643"/>
    <cellStyle name="Separador de milhares 3 2 2 2 3 2" xfId="1608"/>
    <cellStyle name="Separador de milhares 3 2 2 2 3 2 2" xfId="1609"/>
    <cellStyle name="Separador de milhares 3 2 2 2 3 2 2 2" xfId="3292"/>
    <cellStyle name="Separador de milhares 3 2 2 2 3 2 2 2 2" xfId="6586"/>
    <cellStyle name="Separador de milhares 3 2 2 2 3 2 2 2 2 2" xfId="23056"/>
    <cellStyle name="Separador de milhares 3 2 2 2 3 2 2 2 2 2 2" xfId="54351"/>
    <cellStyle name="Separador de milhares 3 2 2 2 3 2 2 2 2 3" xfId="16468"/>
    <cellStyle name="Separador de milhares 3 2 2 2 3 2 2 2 2 3 2" xfId="47763"/>
    <cellStyle name="Separador de milhares 3 2 2 2 3 2 2 2 2 4" xfId="37881"/>
    <cellStyle name="Separador de milhares 3 2 2 2 3 2 2 2 3" xfId="9880"/>
    <cellStyle name="Separador de milhares 3 2 2 2 3 2 2 2 3 2" xfId="26350"/>
    <cellStyle name="Separador de milhares 3 2 2 2 3 2 2 2 3 2 2" xfId="57645"/>
    <cellStyle name="Separador de milhares 3 2 2 2 3 2 2 2 3 3" xfId="41175"/>
    <cellStyle name="Separador de milhares 3 2 2 2 3 2 2 2 4" xfId="19762"/>
    <cellStyle name="Separador de milhares 3 2 2 2 3 2 2 2 4 2" xfId="51057"/>
    <cellStyle name="Separador de milhares 3 2 2 2 3 2 2 2 5" xfId="13174"/>
    <cellStyle name="Separador de milhares 3 2 2 2 3 2 2 2 5 2" xfId="44469"/>
    <cellStyle name="Separador de milhares 3 2 2 2 3 2 2 2 6" xfId="34587"/>
    <cellStyle name="Separador de milhares 3 2 2 2 3 2 2 2 7" xfId="31292"/>
    <cellStyle name="Separador de milhares 3 2 2 2 3 2 2 3" xfId="4939"/>
    <cellStyle name="Separador de milhares 3 2 2 2 3 2 2 3 2" xfId="21409"/>
    <cellStyle name="Separador de milhares 3 2 2 2 3 2 2 3 2 2" xfId="52704"/>
    <cellStyle name="Separador de milhares 3 2 2 2 3 2 2 3 3" xfId="14821"/>
    <cellStyle name="Separador de milhares 3 2 2 2 3 2 2 3 3 2" xfId="46116"/>
    <cellStyle name="Separador de milhares 3 2 2 2 3 2 2 3 4" xfId="36234"/>
    <cellStyle name="Separador de milhares 3 2 2 2 3 2 2 4" xfId="8233"/>
    <cellStyle name="Separador de milhares 3 2 2 2 3 2 2 4 2" xfId="24703"/>
    <cellStyle name="Separador de milhares 3 2 2 2 3 2 2 4 2 2" xfId="55998"/>
    <cellStyle name="Separador de milhares 3 2 2 2 3 2 2 4 3" xfId="39528"/>
    <cellStyle name="Separador de milhares 3 2 2 2 3 2 2 5" xfId="18115"/>
    <cellStyle name="Separador de milhares 3 2 2 2 3 2 2 5 2" xfId="49410"/>
    <cellStyle name="Separador de milhares 3 2 2 2 3 2 2 6" xfId="11527"/>
    <cellStyle name="Separador de milhares 3 2 2 2 3 2 2 6 2" xfId="42822"/>
    <cellStyle name="Separador de milhares 3 2 2 2 3 2 2 7" xfId="27998"/>
    <cellStyle name="Separador de milhares 3 2 2 2 3 2 2 7 2" xfId="32940"/>
    <cellStyle name="Separador de milhares 3 2 2 2 3 2 2 8" xfId="29645"/>
    <cellStyle name="Separador de milhares 3 2 2 2 3 2 3" xfId="3291"/>
    <cellStyle name="Separador de milhares 3 2 2 2 3 2 3 2" xfId="6585"/>
    <cellStyle name="Separador de milhares 3 2 2 2 3 2 3 2 2" xfId="23055"/>
    <cellStyle name="Separador de milhares 3 2 2 2 3 2 3 2 2 2" xfId="54350"/>
    <cellStyle name="Separador de milhares 3 2 2 2 3 2 3 2 3" xfId="16467"/>
    <cellStyle name="Separador de milhares 3 2 2 2 3 2 3 2 3 2" xfId="47762"/>
    <cellStyle name="Separador de milhares 3 2 2 2 3 2 3 2 4" xfId="37880"/>
    <cellStyle name="Separador de milhares 3 2 2 2 3 2 3 3" xfId="9879"/>
    <cellStyle name="Separador de milhares 3 2 2 2 3 2 3 3 2" xfId="26349"/>
    <cellStyle name="Separador de milhares 3 2 2 2 3 2 3 3 2 2" xfId="57644"/>
    <cellStyle name="Separador de milhares 3 2 2 2 3 2 3 3 3" xfId="41174"/>
    <cellStyle name="Separador de milhares 3 2 2 2 3 2 3 4" xfId="19761"/>
    <cellStyle name="Separador de milhares 3 2 2 2 3 2 3 4 2" xfId="51056"/>
    <cellStyle name="Separador de milhares 3 2 2 2 3 2 3 5" xfId="13173"/>
    <cellStyle name="Separador de milhares 3 2 2 2 3 2 3 5 2" xfId="44468"/>
    <cellStyle name="Separador de milhares 3 2 2 2 3 2 3 6" xfId="34586"/>
    <cellStyle name="Separador de milhares 3 2 2 2 3 2 3 7" xfId="31291"/>
    <cellStyle name="Separador de milhares 3 2 2 2 3 2 4" xfId="4938"/>
    <cellStyle name="Separador de milhares 3 2 2 2 3 2 4 2" xfId="21408"/>
    <cellStyle name="Separador de milhares 3 2 2 2 3 2 4 2 2" xfId="52703"/>
    <cellStyle name="Separador de milhares 3 2 2 2 3 2 4 3" xfId="14820"/>
    <cellStyle name="Separador de milhares 3 2 2 2 3 2 4 3 2" xfId="46115"/>
    <cellStyle name="Separador de milhares 3 2 2 2 3 2 4 4" xfId="36233"/>
    <cellStyle name="Separador de milhares 3 2 2 2 3 2 5" xfId="8232"/>
    <cellStyle name="Separador de milhares 3 2 2 2 3 2 5 2" xfId="24702"/>
    <cellStyle name="Separador de milhares 3 2 2 2 3 2 5 2 2" xfId="55997"/>
    <cellStyle name="Separador de milhares 3 2 2 2 3 2 5 3" xfId="39527"/>
    <cellStyle name="Separador de milhares 3 2 2 2 3 2 6" xfId="18114"/>
    <cellStyle name="Separador de milhares 3 2 2 2 3 2 6 2" xfId="49409"/>
    <cellStyle name="Separador de milhares 3 2 2 2 3 2 7" xfId="11526"/>
    <cellStyle name="Separador de milhares 3 2 2 2 3 2 7 2" xfId="42821"/>
    <cellStyle name="Separador de milhares 3 2 2 2 3 2 8" xfId="27997"/>
    <cellStyle name="Separador de milhares 3 2 2 2 3 2 8 2" xfId="32939"/>
    <cellStyle name="Separador de milhares 3 2 2 2 3 2 9" xfId="29644"/>
    <cellStyle name="Separador de milhares 3 2 2 2 3 3" xfId="1610"/>
    <cellStyle name="Separador de milhares 3 2 2 2 3 3 2" xfId="1611"/>
    <cellStyle name="Separador de milhares 3 2 2 2 3 3 2 2" xfId="3294"/>
    <cellStyle name="Separador de milhares 3 2 2 2 3 3 2 2 2" xfId="6588"/>
    <cellStyle name="Separador de milhares 3 2 2 2 3 3 2 2 2 2" xfId="23058"/>
    <cellStyle name="Separador de milhares 3 2 2 2 3 3 2 2 2 2 2" xfId="54353"/>
    <cellStyle name="Separador de milhares 3 2 2 2 3 3 2 2 2 3" xfId="16470"/>
    <cellStyle name="Separador de milhares 3 2 2 2 3 3 2 2 2 3 2" xfId="47765"/>
    <cellStyle name="Separador de milhares 3 2 2 2 3 3 2 2 2 4" xfId="37883"/>
    <cellStyle name="Separador de milhares 3 2 2 2 3 3 2 2 3" xfId="9882"/>
    <cellStyle name="Separador de milhares 3 2 2 2 3 3 2 2 3 2" xfId="26352"/>
    <cellStyle name="Separador de milhares 3 2 2 2 3 3 2 2 3 2 2" xfId="57647"/>
    <cellStyle name="Separador de milhares 3 2 2 2 3 3 2 2 3 3" xfId="41177"/>
    <cellStyle name="Separador de milhares 3 2 2 2 3 3 2 2 4" xfId="19764"/>
    <cellStyle name="Separador de milhares 3 2 2 2 3 3 2 2 4 2" xfId="51059"/>
    <cellStyle name="Separador de milhares 3 2 2 2 3 3 2 2 5" xfId="13176"/>
    <cellStyle name="Separador de milhares 3 2 2 2 3 3 2 2 5 2" xfId="44471"/>
    <cellStyle name="Separador de milhares 3 2 2 2 3 3 2 2 6" xfId="34589"/>
    <cellStyle name="Separador de milhares 3 2 2 2 3 3 2 2 7" xfId="31294"/>
    <cellStyle name="Separador de milhares 3 2 2 2 3 3 2 3" xfId="4941"/>
    <cellStyle name="Separador de milhares 3 2 2 2 3 3 2 3 2" xfId="21411"/>
    <cellStyle name="Separador de milhares 3 2 2 2 3 3 2 3 2 2" xfId="52706"/>
    <cellStyle name="Separador de milhares 3 2 2 2 3 3 2 3 3" xfId="14823"/>
    <cellStyle name="Separador de milhares 3 2 2 2 3 3 2 3 3 2" xfId="46118"/>
    <cellStyle name="Separador de milhares 3 2 2 2 3 3 2 3 4" xfId="36236"/>
    <cellStyle name="Separador de milhares 3 2 2 2 3 3 2 4" xfId="8235"/>
    <cellStyle name="Separador de milhares 3 2 2 2 3 3 2 4 2" xfId="24705"/>
    <cellStyle name="Separador de milhares 3 2 2 2 3 3 2 4 2 2" xfId="56000"/>
    <cellStyle name="Separador de milhares 3 2 2 2 3 3 2 4 3" xfId="39530"/>
    <cellStyle name="Separador de milhares 3 2 2 2 3 3 2 5" xfId="18117"/>
    <cellStyle name="Separador de milhares 3 2 2 2 3 3 2 5 2" xfId="49412"/>
    <cellStyle name="Separador de milhares 3 2 2 2 3 3 2 6" xfId="11529"/>
    <cellStyle name="Separador de milhares 3 2 2 2 3 3 2 6 2" xfId="42824"/>
    <cellStyle name="Separador de milhares 3 2 2 2 3 3 2 7" xfId="28000"/>
    <cellStyle name="Separador de milhares 3 2 2 2 3 3 2 7 2" xfId="32942"/>
    <cellStyle name="Separador de milhares 3 2 2 2 3 3 2 8" xfId="29647"/>
    <cellStyle name="Separador de milhares 3 2 2 2 3 3 3" xfId="3293"/>
    <cellStyle name="Separador de milhares 3 2 2 2 3 3 3 2" xfId="6587"/>
    <cellStyle name="Separador de milhares 3 2 2 2 3 3 3 2 2" xfId="23057"/>
    <cellStyle name="Separador de milhares 3 2 2 2 3 3 3 2 2 2" xfId="54352"/>
    <cellStyle name="Separador de milhares 3 2 2 2 3 3 3 2 3" xfId="16469"/>
    <cellStyle name="Separador de milhares 3 2 2 2 3 3 3 2 3 2" xfId="47764"/>
    <cellStyle name="Separador de milhares 3 2 2 2 3 3 3 2 4" xfId="37882"/>
    <cellStyle name="Separador de milhares 3 2 2 2 3 3 3 3" xfId="9881"/>
    <cellStyle name="Separador de milhares 3 2 2 2 3 3 3 3 2" xfId="26351"/>
    <cellStyle name="Separador de milhares 3 2 2 2 3 3 3 3 2 2" xfId="57646"/>
    <cellStyle name="Separador de milhares 3 2 2 2 3 3 3 3 3" xfId="41176"/>
    <cellStyle name="Separador de milhares 3 2 2 2 3 3 3 4" xfId="19763"/>
    <cellStyle name="Separador de milhares 3 2 2 2 3 3 3 4 2" xfId="51058"/>
    <cellStyle name="Separador de milhares 3 2 2 2 3 3 3 5" xfId="13175"/>
    <cellStyle name="Separador de milhares 3 2 2 2 3 3 3 5 2" xfId="44470"/>
    <cellStyle name="Separador de milhares 3 2 2 2 3 3 3 6" xfId="34588"/>
    <cellStyle name="Separador de milhares 3 2 2 2 3 3 3 7" xfId="31293"/>
    <cellStyle name="Separador de milhares 3 2 2 2 3 3 4" xfId="4940"/>
    <cellStyle name="Separador de milhares 3 2 2 2 3 3 4 2" xfId="21410"/>
    <cellStyle name="Separador de milhares 3 2 2 2 3 3 4 2 2" xfId="52705"/>
    <cellStyle name="Separador de milhares 3 2 2 2 3 3 4 3" xfId="14822"/>
    <cellStyle name="Separador de milhares 3 2 2 2 3 3 4 3 2" xfId="46117"/>
    <cellStyle name="Separador de milhares 3 2 2 2 3 3 4 4" xfId="36235"/>
    <cellStyle name="Separador de milhares 3 2 2 2 3 3 5" xfId="8234"/>
    <cellStyle name="Separador de milhares 3 2 2 2 3 3 5 2" xfId="24704"/>
    <cellStyle name="Separador de milhares 3 2 2 2 3 3 5 2 2" xfId="55999"/>
    <cellStyle name="Separador de milhares 3 2 2 2 3 3 5 3" xfId="39529"/>
    <cellStyle name="Separador de milhares 3 2 2 2 3 3 6" xfId="18116"/>
    <cellStyle name="Separador de milhares 3 2 2 2 3 3 6 2" xfId="49411"/>
    <cellStyle name="Separador de milhares 3 2 2 2 3 3 7" xfId="11528"/>
    <cellStyle name="Separador de milhares 3 2 2 2 3 3 7 2" xfId="42823"/>
    <cellStyle name="Separador de milhares 3 2 2 2 3 3 8" xfId="27999"/>
    <cellStyle name="Separador de milhares 3 2 2 2 3 3 8 2" xfId="32941"/>
    <cellStyle name="Separador de milhares 3 2 2 2 3 3 9" xfId="29646"/>
    <cellStyle name="Separador de milhares 3 2 2 2 3 4" xfId="1612"/>
    <cellStyle name="Separador de milhares 3 2 2 2 3 4 2" xfId="3295"/>
    <cellStyle name="Separador de milhares 3 2 2 2 3 4 2 2" xfId="6589"/>
    <cellStyle name="Separador de milhares 3 2 2 2 3 4 2 2 2" xfId="23059"/>
    <cellStyle name="Separador de milhares 3 2 2 2 3 4 2 2 2 2" xfId="54354"/>
    <cellStyle name="Separador de milhares 3 2 2 2 3 4 2 2 3" xfId="16471"/>
    <cellStyle name="Separador de milhares 3 2 2 2 3 4 2 2 3 2" xfId="47766"/>
    <cellStyle name="Separador de milhares 3 2 2 2 3 4 2 2 4" xfId="37884"/>
    <cellStyle name="Separador de milhares 3 2 2 2 3 4 2 3" xfId="9883"/>
    <cellStyle name="Separador de milhares 3 2 2 2 3 4 2 3 2" xfId="26353"/>
    <cellStyle name="Separador de milhares 3 2 2 2 3 4 2 3 2 2" xfId="57648"/>
    <cellStyle name="Separador de milhares 3 2 2 2 3 4 2 3 3" xfId="41178"/>
    <cellStyle name="Separador de milhares 3 2 2 2 3 4 2 4" xfId="19765"/>
    <cellStyle name="Separador de milhares 3 2 2 2 3 4 2 4 2" xfId="51060"/>
    <cellStyle name="Separador de milhares 3 2 2 2 3 4 2 5" xfId="13177"/>
    <cellStyle name="Separador de milhares 3 2 2 2 3 4 2 5 2" xfId="44472"/>
    <cellStyle name="Separador de milhares 3 2 2 2 3 4 2 6" xfId="34590"/>
    <cellStyle name="Separador de milhares 3 2 2 2 3 4 2 7" xfId="31295"/>
    <cellStyle name="Separador de milhares 3 2 2 2 3 4 3" xfId="4942"/>
    <cellStyle name="Separador de milhares 3 2 2 2 3 4 3 2" xfId="21412"/>
    <cellStyle name="Separador de milhares 3 2 2 2 3 4 3 2 2" xfId="52707"/>
    <cellStyle name="Separador de milhares 3 2 2 2 3 4 3 3" xfId="14824"/>
    <cellStyle name="Separador de milhares 3 2 2 2 3 4 3 3 2" xfId="46119"/>
    <cellStyle name="Separador de milhares 3 2 2 2 3 4 3 4" xfId="36237"/>
    <cellStyle name="Separador de milhares 3 2 2 2 3 4 4" xfId="8236"/>
    <cellStyle name="Separador de milhares 3 2 2 2 3 4 4 2" xfId="24706"/>
    <cellStyle name="Separador de milhares 3 2 2 2 3 4 4 2 2" xfId="56001"/>
    <cellStyle name="Separador de milhares 3 2 2 2 3 4 4 3" xfId="39531"/>
    <cellStyle name="Separador de milhares 3 2 2 2 3 4 5" xfId="18118"/>
    <cellStyle name="Separador de milhares 3 2 2 2 3 4 5 2" xfId="49413"/>
    <cellStyle name="Separador de milhares 3 2 2 2 3 4 6" xfId="11530"/>
    <cellStyle name="Separador de milhares 3 2 2 2 3 4 6 2" xfId="42825"/>
    <cellStyle name="Separador de milhares 3 2 2 2 3 4 7" xfId="28001"/>
    <cellStyle name="Separador de milhares 3 2 2 2 3 4 7 2" xfId="32943"/>
    <cellStyle name="Separador de milhares 3 2 2 2 3 4 8" xfId="29648"/>
    <cellStyle name="Separador de milhares 3 2 2 2 3 5" xfId="1613"/>
    <cellStyle name="Separador de milhares 3 2 2 2 3 5 2" xfId="3296"/>
    <cellStyle name="Separador de milhares 3 2 2 2 3 5 2 2" xfId="6590"/>
    <cellStyle name="Separador de milhares 3 2 2 2 3 5 2 2 2" xfId="23060"/>
    <cellStyle name="Separador de milhares 3 2 2 2 3 5 2 2 2 2" xfId="54355"/>
    <cellStyle name="Separador de milhares 3 2 2 2 3 5 2 2 3" xfId="16472"/>
    <cellStyle name="Separador de milhares 3 2 2 2 3 5 2 2 3 2" xfId="47767"/>
    <cellStyle name="Separador de milhares 3 2 2 2 3 5 2 2 4" xfId="37885"/>
    <cellStyle name="Separador de milhares 3 2 2 2 3 5 2 3" xfId="9884"/>
    <cellStyle name="Separador de milhares 3 2 2 2 3 5 2 3 2" xfId="26354"/>
    <cellStyle name="Separador de milhares 3 2 2 2 3 5 2 3 2 2" xfId="57649"/>
    <cellStyle name="Separador de milhares 3 2 2 2 3 5 2 3 3" xfId="41179"/>
    <cellStyle name="Separador de milhares 3 2 2 2 3 5 2 4" xfId="19766"/>
    <cellStyle name="Separador de milhares 3 2 2 2 3 5 2 4 2" xfId="51061"/>
    <cellStyle name="Separador de milhares 3 2 2 2 3 5 2 5" xfId="13178"/>
    <cellStyle name="Separador de milhares 3 2 2 2 3 5 2 5 2" xfId="44473"/>
    <cellStyle name="Separador de milhares 3 2 2 2 3 5 2 6" xfId="34591"/>
    <cellStyle name="Separador de milhares 3 2 2 2 3 5 2 7" xfId="31296"/>
    <cellStyle name="Separador de milhares 3 2 2 2 3 5 3" xfId="4943"/>
    <cellStyle name="Separador de milhares 3 2 2 2 3 5 3 2" xfId="21413"/>
    <cellStyle name="Separador de milhares 3 2 2 2 3 5 3 2 2" xfId="52708"/>
    <cellStyle name="Separador de milhares 3 2 2 2 3 5 3 3" xfId="14825"/>
    <cellStyle name="Separador de milhares 3 2 2 2 3 5 3 3 2" xfId="46120"/>
    <cellStyle name="Separador de milhares 3 2 2 2 3 5 3 4" xfId="36238"/>
    <cellStyle name="Separador de milhares 3 2 2 2 3 5 4" xfId="8237"/>
    <cellStyle name="Separador de milhares 3 2 2 2 3 5 4 2" xfId="24707"/>
    <cellStyle name="Separador de milhares 3 2 2 2 3 5 4 2 2" xfId="56002"/>
    <cellStyle name="Separador de milhares 3 2 2 2 3 5 4 3" xfId="39532"/>
    <cellStyle name="Separador de milhares 3 2 2 2 3 5 5" xfId="18119"/>
    <cellStyle name="Separador de milhares 3 2 2 2 3 5 5 2" xfId="49414"/>
    <cellStyle name="Separador de milhares 3 2 2 2 3 5 6" xfId="11531"/>
    <cellStyle name="Separador de milhares 3 2 2 2 3 5 6 2" xfId="42826"/>
    <cellStyle name="Separador de milhares 3 2 2 2 3 5 7" xfId="28002"/>
    <cellStyle name="Separador de milhares 3 2 2 2 3 5 7 2" xfId="32944"/>
    <cellStyle name="Separador de milhares 3 2 2 2 3 5 8" xfId="29649"/>
    <cellStyle name="Separador de milhares 3 2 2 2 3 6" xfId="3290"/>
    <cellStyle name="Separador de milhares 3 2 2 2 3 6 2" xfId="6584"/>
    <cellStyle name="Separador de milhares 3 2 2 2 3 6 2 2" xfId="23054"/>
    <cellStyle name="Separador de milhares 3 2 2 2 3 6 2 2 2" xfId="54349"/>
    <cellStyle name="Separador de milhares 3 2 2 2 3 6 2 3" xfId="16466"/>
    <cellStyle name="Separador de milhares 3 2 2 2 3 6 2 3 2" xfId="47761"/>
    <cellStyle name="Separador de milhares 3 2 2 2 3 6 2 4" xfId="37879"/>
    <cellStyle name="Separador de milhares 3 2 2 2 3 6 3" xfId="9878"/>
    <cellStyle name="Separador de milhares 3 2 2 2 3 6 3 2" xfId="26348"/>
    <cellStyle name="Separador de milhares 3 2 2 2 3 6 3 2 2" xfId="57643"/>
    <cellStyle name="Separador de milhares 3 2 2 2 3 6 3 3" xfId="41173"/>
    <cellStyle name="Separador de milhares 3 2 2 2 3 6 4" xfId="19760"/>
    <cellStyle name="Separador de milhares 3 2 2 2 3 6 4 2" xfId="51055"/>
    <cellStyle name="Separador de milhares 3 2 2 2 3 6 5" xfId="13172"/>
    <cellStyle name="Separador de milhares 3 2 2 2 3 6 5 2" xfId="44467"/>
    <cellStyle name="Separador de milhares 3 2 2 2 3 6 6" xfId="34585"/>
    <cellStyle name="Separador de milhares 3 2 2 2 3 6 7" xfId="31290"/>
    <cellStyle name="Separador de milhares 3 2 2 2 3 7" xfId="4937"/>
    <cellStyle name="Separador de milhares 3 2 2 2 3 7 2" xfId="21407"/>
    <cellStyle name="Separador de milhares 3 2 2 2 3 7 2 2" xfId="52702"/>
    <cellStyle name="Separador de milhares 3 2 2 2 3 7 3" xfId="14819"/>
    <cellStyle name="Separador de milhares 3 2 2 2 3 7 3 2" xfId="46114"/>
    <cellStyle name="Separador de milhares 3 2 2 2 3 7 4" xfId="36232"/>
    <cellStyle name="Separador de milhares 3 2 2 2 3 8" xfId="8231"/>
    <cellStyle name="Separador de milhares 3 2 2 2 3 8 2" xfId="24701"/>
    <cellStyle name="Separador de milhares 3 2 2 2 3 8 2 2" xfId="55996"/>
    <cellStyle name="Separador de milhares 3 2 2 2 3 8 3" xfId="39526"/>
    <cellStyle name="Separador de milhares 3 2 2 2 3 9" xfId="18113"/>
    <cellStyle name="Separador de milhares 3 2 2 2 3 9 2" xfId="49408"/>
    <cellStyle name="Separador de milhares 3 2 2 2 4" xfId="1614"/>
    <cellStyle name="Separador de milhares 3 2 2 2 4 2" xfId="1615"/>
    <cellStyle name="Separador de milhares 3 2 2 2 4 2 2" xfId="3298"/>
    <cellStyle name="Separador de milhares 3 2 2 2 4 2 2 2" xfId="6592"/>
    <cellStyle name="Separador de milhares 3 2 2 2 4 2 2 2 2" xfId="23062"/>
    <cellStyle name="Separador de milhares 3 2 2 2 4 2 2 2 2 2" xfId="54357"/>
    <cellStyle name="Separador de milhares 3 2 2 2 4 2 2 2 3" xfId="16474"/>
    <cellStyle name="Separador de milhares 3 2 2 2 4 2 2 2 3 2" xfId="47769"/>
    <cellStyle name="Separador de milhares 3 2 2 2 4 2 2 2 4" xfId="37887"/>
    <cellStyle name="Separador de milhares 3 2 2 2 4 2 2 3" xfId="9886"/>
    <cellStyle name="Separador de milhares 3 2 2 2 4 2 2 3 2" xfId="26356"/>
    <cellStyle name="Separador de milhares 3 2 2 2 4 2 2 3 2 2" xfId="57651"/>
    <cellStyle name="Separador de milhares 3 2 2 2 4 2 2 3 3" xfId="41181"/>
    <cellStyle name="Separador de milhares 3 2 2 2 4 2 2 4" xfId="19768"/>
    <cellStyle name="Separador de milhares 3 2 2 2 4 2 2 4 2" xfId="51063"/>
    <cellStyle name="Separador de milhares 3 2 2 2 4 2 2 5" xfId="13180"/>
    <cellStyle name="Separador de milhares 3 2 2 2 4 2 2 5 2" xfId="44475"/>
    <cellStyle name="Separador de milhares 3 2 2 2 4 2 2 6" xfId="34593"/>
    <cellStyle name="Separador de milhares 3 2 2 2 4 2 2 7" xfId="31298"/>
    <cellStyle name="Separador de milhares 3 2 2 2 4 2 3" xfId="4945"/>
    <cellStyle name="Separador de milhares 3 2 2 2 4 2 3 2" xfId="21415"/>
    <cellStyle name="Separador de milhares 3 2 2 2 4 2 3 2 2" xfId="52710"/>
    <cellStyle name="Separador de milhares 3 2 2 2 4 2 3 3" xfId="14827"/>
    <cellStyle name="Separador de milhares 3 2 2 2 4 2 3 3 2" xfId="46122"/>
    <cellStyle name="Separador de milhares 3 2 2 2 4 2 3 4" xfId="36240"/>
    <cellStyle name="Separador de milhares 3 2 2 2 4 2 4" xfId="8239"/>
    <cellStyle name="Separador de milhares 3 2 2 2 4 2 4 2" xfId="24709"/>
    <cellStyle name="Separador de milhares 3 2 2 2 4 2 4 2 2" xfId="56004"/>
    <cellStyle name="Separador de milhares 3 2 2 2 4 2 4 3" xfId="39534"/>
    <cellStyle name="Separador de milhares 3 2 2 2 4 2 5" xfId="18121"/>
    <cellStyle name="Separador de milhares 3 2 2 2 4 2 5 2" xfId="49416"/>
    <cellStyle name="Separador de milhares 3 2 2 2 4 2 6" xfId="11533"/>
    <cellStyle name="Separador de milhares 3 2 2 2 4 2 6 2" xfId="42828"/>
    <cellStyle name="Separador de milhares 3 2 2 2 4 2 7" xfId="28004"/>
    <cellStyle name="Separador de milhares 3 2 2 2 4 2 7 2" xfId="32946"/>
    <cellStyle name="Separador de milhares 3 2 2 2 4 2 8" xfId="29651"/>
    <cellStyle name="Separador de milhares 3 2 2 2 4 3" xfId="3297"/>
    <cellStyle name="Separador de milhares 3 2 2 2 4 3 2" xfId="6591"/>
    <cellStyle name="Separador de milhares 3 2 2 2 4 3 2 2" xfId="23061"/>
    <cellStyle name="Separador de milhares 3 2 2 2 4 3 2 2 2" xfId="54356"/>
    <cellStyle name="Separador de milhares 3 2 2 2 4 3 2 3" xfId="16473"/>
    <cellStyle name="Separador de milhares 3 2 2 2 4 3 2 3 2" xfId="47768"/>
    <cellStyle name="Separador de milhares 3 2 2 2 4 3 2 4" xfId="37886"/>
    <cellStyle name="Separador de milhares 3 2 2 2 4 3 3" xfId="9885"/>
    <cellStyle name="Separador de milhares 3 2 2 2 4 3 3 2" xfId="26355"/>
    <cellStyle name="Separador de milhares 3 2 2 2 4 3 3 2 2" xfId="57650"/>
    <cellStyle name="Separador de milhares 3 2 2 2 4 3 3 3" xfId="41180"/>
    <cellStyle name="Separador de milhares 3 2 2 2 4 3 4" xfId="19767"/>
    <cellStyle name="Separador de milhares 3 2 2 2 4 3 4 2" xfId="51062"/>
    <cellStyle name="Separador de milhares 3 2 2 2 4 3 5" xfId="13179"/>
    <cellStyle name="Separador de milhares 3 2 2 2 4 3 5 2" xfId="44474"/>
    <cellStyle name="Separador de milhares 3 2 2 2 4 3 6" xfId="34592"/>
    <cellStyle name="Separador de milhares 3 2 2 2 4 3 7" xfId="31297"/>
    <cellStyle name="Separador de milhares 3 2 2 2 4 4" xfId="4944"/>
    <cellStyle name="Separador de milhares 3 2 2 2 4 4 2" xfId="21414"/>
    <cellStyle name="Separador de milhares 3 2 2 2 4 4 2 2" xfId="52709"/>
    <cellStyle name="Separador de milhares 3 2 2 2 4 4 3" xfId="14826"/>
    <cellStyle name="Separador de milhares 3 2 2 2 4 4 3 2" xfId="46121"/>
    <cellStyle name="Separador de milhares 3 2 2 2 4 4 4" xfId="36239"/>
    <cellStyle name="Separador de milhares 3 2 2 2 4 5" xfId="8238"/>
    <cellStyle name="Separador de milhares 3 2 2 2 4 5 2" xfId="24708"/>
    <cellStyle name="Separador de milhares 3 2 2 2 4 5 2 2" xfId="56003"/>
    <cellStyle name="Separador de milhares 3 2 2 2 4 5 3" xfId="39533"/>
    <cellStyle name="Separador de milhares 3 2 2 2 4 6" xfId="18120"/>
    <cellStyle name="Separador de milhares 3 2 2 2 4 6 2" xfId="49415"/>
    <cellStyle name="Separador de milhares 3 2 2 2 4 7" xfId="11532"/>
    <cellStyle name="Separador de milhares 3 2 2 2 4 7 2" xfId="42827"/>
    <cellStyle name="Separador de milhares 3 2 2 2 4 8" xfId="28003"/>
    <cellStyle name="Separador de milhares 3 2 2 2 4 8 2" xfId="32945"/>
    <cellStyle name="Separador de milhares 3 2 2 2 4 9" xfId="29650"/>
    <cellStyle name="Separador de milhares 3 2 2 2 5" xfId="1616"/>
    <cellStyle name="Separador de milhares 3 2 2 2 5 2" xfId="1617"/>
    <cellStyle name="Separador de milhares 3 2 2 2 5 2 2" xfId="3300"/>
    <cellStyle name="Separador de milhares 3 2 2 2 5 2 2 2" xfId="6594"/>
    <cellStyle name="Separador de milhares 3 2 2 2 5 2 2 2 2" xfId="23064"/>
    <cellStyle name="Separador de milhares 3 2 2 2 5 2 2 2 2 2" xfId="54359"/>
    <cellStyle name="Separador de milhares 3 2 2 2 5 2 2 2 3" xfId="16476"/>
    <cellStyle name="Separador de milhares 3 2 2 2 5 2 2 2 3 2" xfId="47771"/>
    <cellStyle name="Separador de milhares 3 2 2 2 5 2 2 2 4" xfId="37889"/>
    <cellStyle name="Separador de milhares 3 2 2 2 5 2 2 3" xfId="9888"/>
    <cellStyle name="Separador de milhares 3 2 2 2 5 2 2 3 2" xfId="26358"/>
    <cellStyle name="Separador de milhares 3 2 2 2 5 2 2 3 2 2" xfId="57653"/>
    <cellStyle name="Separador de milhares 3 2 2 2 5 2 2 3 3" xfId="41183"/>
    <cellStyle name="Separador de milhares 3 2 2 2 5 2 2 4" xfId="19770"/>
    <cellStyle name="Separador de milhares 3 2 2 2 5 2 2 4 2" xfId="51065"/>
    <cellStyle name="Separador de milhares 3 2 2 2 5 2 2 5" xfId="13182"/>
    <cellStyle name="Separador de milhares 3 2 2 2 5 2 2 5 2" xfId="44477"/>
    <cellStyle name="Separador de milhares 3 2 2 2 5 2 2 6" xfId="34595"/>
    <cellStyle name="Separador de milhares 3 2 2 2 5 2 2 7" xfId="31300"/>
    <cellStyle name="Separador de milhares 3 2 2 2 5 2 3" xfId="4947"/>
    <cellStyle name="Separador de milhares 3 2 2 2 5 2 3 2" xfId="21417"/>
    <cellStyle name="Separador de milhares 3 2 2 2 5 2 3 2 2" xfId="52712"/>
    <cellStyle name="Separador de milhares 3 2 2 2 5 2 3 3" xfId="14829"/>
    <cellStyle name="Separador de milhares 3 2 2 2 5 2 3 3 2" xfId="46124"/>
    <cellStyle name="Separador de milhares 3 2 2 2 5 2 3 4" xfId="36242"/>
    <cellStyle name="Separador de milhares 3 2 2 2 5 2 4" xfId="8241"/>
    <cellStyle name="Separador de milhares 3 2 2 2 5 2 4 2" xfId="24711"/>
    <cellStyle name="Separador de milhares 3 2 2 2 5 2 4 2 2" xfId="56006"/>
    <cellStyle name="Separador de milhares 3 2 2 2 5 2 4 3" xfId="39536"/>
    <cellStyle name="Separador de milhares 3 2 2 2 5 2 5" xfId="18123"/>
    <cellStyle name="Separador de milhares 3 2 2 2 5 2 5 2" xfId="49418"/>
    <cellStyle name="Separador de milhares 3 2 2 2 5 2 6" xfId="11535"/>
    <cellStyle name="Separador de milhares 3 2 2 2 5 2 6 2" xfId="42830"/>
    <cellStyle name="Separador de milhares 3 2 2 2 5 2 7" xfId="28006"/>
    <cellStyle name="Separador de milhares 3 2 2 2 5 2 7 2" xfId="32948"/>
    <cellStyle name="Separador de milhares 3 2 2 2 5 2 8" xfId="29653"/>
    <cellStyle name="Separador de milhares 3 2 2 2 5 3" xfId="3299"/>
    <cellStyle name="Separador de milhares 3 2 2 2 5 3 2" xfId="6593"/>
    <cellStyle name="Separador de milhares 3 2 2 2 5 3 2 2" xfId="23063"/>
    <cellStyle name="Separador de milhares 3 2 2 2 5 3 2 2 2" xfId="54358"/>
    <cellStyle name="Separador de milhares 3 2 2 2 5 3 2 3" xfId="16475"/>
    <cellStyle name="Separador de milhares 3 2 2 2 5 3 2 3 2" xfId="47770"/>
    <cellStyle name="Separador de milhares 3 2 2 2 5 3 2 4" xfId="37888"/>
    <cellStyle name="Separador de milhares 3 2 2 2 5 3 3" xfId="9887"/>
    <cellStyle name="Separador de milhares 3 2 2 2 5 3 3 2" xfId="26357"/>
    <cellStyle name="Separador de milhares 3 2 2 2 5 3 3 2 2" xfId="57652"/>
    <cellStyle name="Separador de milhares 3 2 2 2 5 3 3 3" xfId="41182"/>
    <cellStyle name="Separador de milhares 3 2 2 2 5 3 4" xfId="19769"/>
    <cellStyle name="Separador de milhares 3 2 2 2 5 3 4 2" xfId="51064"/>
    <cellStyle name="Separador de milhares 3 2 2 2 5 3 5" xfId="13181"/>
    <cellStyle name="Separador de milhares 3 2 2 2 5 3 5 2" xfId="44476"/>
    <cellStyle name="Separador de milhares 3 2 2 2 5 3 6" xfId="34594"/>
    <cellStyle name="Separador de milhares 3 2 2 2 5 3 7" xfId="31299"/>
    <cellStyle name="Separador de milhares 3 2 2 2 5 4" xfId="4946"/>
    <cellStyle name="Separador de milhares 3 2 2 2 5 4 2" xfId="21416"/>
    <cellStyle name="Separador de milhares 3 2 2 2 5 4 2 2" xfId="52711"/>
    <cellStyle name="Separador de milhares 3 2 2 2 5 4 3" xfId="14828"/>
    <cellStyle name="Separador de milhares 3 2 2 2 5 4 3 2" xfId="46123"/>
    <cellStyle name="Separador de milhares 3 2 2 2 5 4 4" xfId="36241"/>
    <cellStyle name="Separador de milhares 3 2 2 2 5 5" xfId="8240"/>
    <cellStyle name="Separador de milhares 3 2 2 2 5 5 2" xfId="24710"/>
    <cellStyle name="Separador de milhares 3 2 2 2 5 5 2 2" xfId="56005"/>
    <cellStyle name="Separador de milhares 3 2 2 2 5 5 3" xfId="39535"/>
    <cellStyle name="Separador de milhares 3 2 2 2 5 6" xfId="18122"/>
    <cellStyle name="Separador de milhares 3 2 2 2 5 6 2" xfId="49417"/>
    <cellStyle name="Separador de milhares 3 2 2 2 5 7" xfId="11534"/>
    <cellStyle name="Separador de milhares 3 2 2 2 5 7 2" xfId="42829"/>
    <cellStyle name="Separador de milhares 3 2 2 2 5 8" xfId="28005"/>
    <cellStyle name="Separador de milhares 3 2 2 2 5 8 2" xfId="32947"/>
    <cellStyle name="Separador de milhares 3 2 2 2 5 9" xfId="29652"/>
    <cellStyle name="Separador de milhares 3 2 2 2 6" xfId="1618"/>
    <cellStyle name="Separador de milhares 3 2 2 2 6 2" xfId="3301"/>
    <cellStyle name="Separador de milhares 3 2 2 2 6 2 2" xfId="6595"/>
    <cellStyle name="Separador de milhares 3 2 2 2 6 2 2 2" xfId="23065"/>
    <cellStyle name="Separador de milhares 3 2 2 2 6 2 2 2 2" xfId="54360"/>
    <cellStyle name="Separador de milhares 3 2 2 2 6 2 2 3" xfId="16477"/>
    <cellStyle name="Separador de milhares 3 2 2 2 6 2 2 3 2" xfId="47772"/>
    <cellStyle name="Separador de milhares 3 2 2 2 6 2 2 4" xfId="37890"/>
    <cellStyle name="Separador de milhares 3 2 2 2 6 2 3" xfId="9889"/>
    <cellStyle name="Separador de milhares 3 2 2 2 6 2 3 2" xfId="26359"/>
    <cellStyle name="Separador de milhares 3 2 2 2 6 2 3 2 2" xfId="57654"/>
    <cellStyle name="Separador de milhares 3 2 2 2 6 2 3 3" xfId="41184"/>
    <cellStyle name="Separador de milhares 3 2 2 2 6 2 4" xfId="19771"/>
    <cellStyle name="Separador de milhares 3 2 2 2 6 2 4 2" xfId="51066"/>
    <cellStyle name="Separador de milhares 3 2 2 2 6 2 5" xfId="13183"/>
    <cellStyle name="Separador de milhares 3 2 2 2 6 2 5 2" xfId="44478"/>
    <cellStyle name="Separador de milhares 3 2 2 2 6 2 6" xfId="34596"/>
    <cellStyle name="Separador de milhares 3 2 2 2 6 2 7" xfId="31301"/>
    <cellStyle name="Separador de milhares 3 2 2 2 6 3" xfId="4948"/>
    <cellStyle name="Separador de milhares 3 2 2 2 6 3 2" xfId="21418"/>
    <cellStyle name="Separador de milhares 3 2 2 2 6 3 2 2" xfId="52713"/>
    <cellStyle name="Separador de milhares 3 2 2 2 6 3 3" xfId="14830"/>
    <cellStyle name="Separador de milhares 3 2 2 2 6 3 3 2" xfId="46125"/>
    <cellStyle name="Separador de milhares 3 2 2 2 6 3 4" xfId="36243"/>
    <cellStyle name="Separador de milhares 3 2 2 2 6 4" xfId="8242"/>
    <cellStyle name="Separador de milhares 3 2 2 2 6 4 2" xfId="24712"/>
    <cellStyle name="Separador de milhares 3 2 2 2 6 4 2 2" xfId="56007"/>
    <cellStyle name="Separador de milhares 3 2 2 2 6 4 3" xfId="39537"/>
    <cellStyle name="Separador de milhares 3 2 2 2 6 5" xfId="18124"/>
    <cellStyle name="Separador de milhares 3 2 2 2 6 5 2" xfId="49419"/>
    <cellStyle name="Separador de milhares 3 2 2 2 6 6" xfId="11536"/>
    <cellStyle name="Separador de milhares 3 2 2 2 6 6 2" xfId="42831"/>
    <cellStyle name="Separador de milhares 3 2 2 2 6 7" xfId="28007"/>
    <cellStyle name="Separador de milhares 3 2 2 2 6 7 2" xfId="32949"/>
    <cellStyle name="Separador de milhares 3 2 2 2 6 8" xfId="29654"/>
    <cellStyle name="Separador de milhares 3 2 2 2 7" xfId="1619"/>
    <cellStyle name="Separador de milhares 3 2 2 2 7 2" xfId="3302"/>
    <cellStyle name="Separador de milhares 3 2 2 2 7 2 2" xfId="6596"/>
    <cellStyle name="Separador de milhares 3 2 2 2 7 2 2 2" xfId="23066"/>
    <cellStyle name="Separador de milhares 3 2 2 2 7 2 2 2 2" xfId="54361"/>
    <cellStyle name="Separador de milhares 3 2 2 2 7 2 2 3" xfId="16478"/>
    <cellStyle name="Separador de milhares 3 2 2 2 7 2 2 3 2" xfId="47773"/>
    <cellStyle name="Separador de milhares 3 2 2 2 7 2 2 4" xfId="37891"/>
    <cellStyle name="Separador de milhares 3 2 2 2 7 2 3" xfId="9890"/>
    <cellStyle name="Separador de milhares 3 2 2 2 7 2 3 2" xfId="26360"/>
    <cellStyle name="Separador de milhares 3 2 2 2 7 2 3 2 2" xfId="57655"/>
    <cellStyle name="Separador de milhares 3 2 2 2 7 2 3 3" xfId="41185"/>
    <cellStyle name="Separador de milhares 3 2 2 2 7 2 4" xfId="19772"/>
    <cellStyle name="Separador de milhares 3 2 2 2 7 2 4 2" xfId="51067"/>
    <cellStyle name="Separador de milhares 3 2 2 2 7 2 5" xfId="13184"/>
    <cellStyle name="Separador de milhares 3 2 2 2 7 2 5 2" xfId="44479"/>
    <cellStyle name="Separador de milhares 3 2 2 2 7 2 6" xfId="34597"/>
    <cellStyle name="Separador de milhares 3 2 2 2 7 2 7" xfId="31302"/>
    <cellStyle name="Separador de milhares 3 2 2 2 7 3" xfId="4949"/>
    <cellStyle name="Separador de milhares 3 2 2 2 7 3 2" xfId="21419"/>
    <cellStyle name="Separador de milhares 3 2 2 2 7 3 2 2" xfId="52714"/>
    <cellStyle name="Separador de milhares 3 2 2 2 7 3 3" xfId="14831"/>
    <cellStyle name="Separador de milhares 3 2 2 2 7 3 3 2" xfId="46126"/>
    <cellStyle name="Separador de milhares 3 2 2 2 7 3 4" xfId="36244"/>
    <cellStyle name="Separador de milhares 3 2 2 2 7 4" xfId="8243"/>
    <cellStyle name="Separador de milhares 3 2 2 2 7 4 2" xfId="24713"/>
    <cellStyle name="Separador de milhares 3 2 2 2 7 4 2 2" xfId="56008"/>
    <cellStyle name="Separador de milhares 3 2 2 2 7 4 3" xfId="39538"/>
    <cellStyle name="Separador de milhares 3 2 2 2 7 5" xfId="18125"/>
    <cellStyle name="Separador de milhares 3 2 2 2 7 5 2" xfId="49420"/>
    <cellStyle name="Separador de milhares 3 2 2 2 7 6" xfId="11537"/>
    <cellStyle name="Separador de milhares 3 2 2 2 7 6 2" xfId="42832"/>
    <cellStyle name="Separador de milhares 3 2 2 2 7 7" xfId="28008"/>
    <cellStyle name="Separador de milhares 3 2 2 2 7 7 2" xfId="32950"/>
    <cellStyle name="Separador de milhares 3 2 2 2 7 8" xfId="29655"/>
    <cellStyle name="Separador de milhares 3 2 2 2 8" xfId="3282"/>
    <cellStyle name="Separador de milhares 3 2 2 2 8 2" xfId="6576"/>
    <cellStyle name="Separador de milhares 3 2 2 2 8 2 2" xfId="23046"/>
    <cellStyle name="Separador de milhares 3 2 2 2 8 2 2 2" xfId="54341"/>
    <cellStyle name="Separador de milhares 3 2 2 2 8 2 3" xfId="16458"/>
    <cellStyle name="Separador de milhares 3 2 2 2 8 2 3 2" xfId="47753"/>
    <cellStyle name="Separador de milhares 3 2 2 2 8 2 4" xfId="37871"/>
    <cellStyle name="Separador de milhares 3 2 2 2 8 3" xfId="9870"/>
    <cellStyle name="Separador de milhares 3 2 2 2 8 3 2" xfId="26340"/>
    <cellStyle name="Separador de milhares 3 2 2 2 8 3 2 2" xfId="57635"/>
    <cellStyle name="Separador de milhares 3 2 2 2 8 3 3" xfId="41165"/>
    <cellStyle name="Separador de milhares 3 2 2 2 8 4" xfId="19752"/>
    <cellStyle name="Separador de milhares 3 2 2 2 8 4 2" xfId="51047"/>
    <cellStyle name="Separador de milhares 3 2 2 2 8 5" xfId="13164"/>
    <cellStyle name="Separador de milhares 3 2 2 2 8 5 2" xfId="44459"/>
    <cellStyle name="Separador de milhares 3 2 2 2 8 6" xfId="34577"/>
    <cellStyle name="Separador de milhares 3 2 2 2 8 7" xfId="31282"/>
    <cellStyle name="Separador de milhares 3 2 2 2 9" xfId="4929"/>
    <cellStyle name="Separador de milhares 3 2 2 2 9 2" xfId="21399"/>
    <cellStyle name="Separador de milhares 3 2 2 2 9 2 2" xfId="52694"/>
    <cellStyle name="Separador de milhares 3 2 2 2 9 3" xfId="14811"/>
    <cellStyle name="Separador de milhares 3 2 2 2 9 3 2" xfId="46106"/>
    <cellStyle name="Separador de milhares 3 2 2 2 9 4" xfId="36224"/>
    <cellStyle name="Separador de milhares 3 2 2 3" xfId="1620"/>
    <cellStyle name="Separador de milhares 3 2 2 3 10" xfId="11538"/>
    <cellStyle name="Separador de milhares 3 2 2 3 10 2" xfId="42833"/>
    <cellStyle name="Separador de milhares 3 2 2 3 11" xfId="28009"/>
    <cellStyle name="Separador de milhares 3 2 2 3 11 2" xfId="32951"/>
    <cellStyle name="Separador de milhares 3 2 2 3 12" xfId="29656"/>
    <cellStyle name="Separador de milhares 3 2 2 3 2" xfId="1621"/>
    <cellStyle name="Separador de milhares 3 2 2 3 2 2" xfId="1622"/>
    <cellStyle name="Separador de milhares 3 2 2 3 2 2 2" xfId="3305"/>
    <cellStyle name="Separador de milhares 3 2 2 3 2 2 2 2" xfId="6599"/>
    <cellStyle name="Separador de milhares 3 2 2 3 2 2 2 2 2" xfId="23069"/>
    <cellStyle name="Separador de milhares 3 2 2 3 2 2 2 2 2 2" xfId="54364"/>
    <cellStyle name="Separador de milhares 3 2 2 3 2 2 2 2 3" xfId="16481"/>
    <cellStyle name="Separador de milhares 3 2 2 3 2 2 2 2 3 2" xfId="47776"/>
    <cellStyle name="Separador de milhares 3 2 2 3 2 2 2 2 4" xfId="37894"/>
    <cellStyle name="Separador de milhares 3 2 2 3 2 2 2 3" xfId="9893"/>
    <cellStyle name="Separador de milhares 3 2 2 3 2 2 2 3 2" xfId="26363"/>
    <cellStyle name="Separador de milhares 3 2 2 3 2 2 2 3 2 2" xfId="57658"/>
    <cellStyle name="Separador de milhares 3 2 2 3 2 2 2 3 3" xfId="41188"/>
    <cellStyle name="Separador de milhares 3 2 2 3 2 2 2 4" xfId="19775"/>
    <cellStyle name="Separador de milhares 3 2 2 3 2 2 2 4 2" xfId="51070"/>
    <cellStyle name="Separador de milhares 3 2 2 3 2 2 2 5" xfId="13187"/>
    <cellStyle name="Separador de milhares 3 2 2 3 2 2 2 5 2" xfId="44482"/>
    <cellStyle name="Separador de milhares 3 2 2 3 2 2 2 6" xfId="34600"/>
    <cellStyle name="Separador de milhares 3 2 2 3 2 2 2 7" xfId="31305"/>
    <cellStyle name="Separador de milhares 3 2 2 3 2 2 3" xfId="4952"/>
    <cellStyle name="Separador de milhares 3 2 2 3 2 2 3 2" xfId="21422"/>
    <cellStyle name="Separador de milhares 3 2 2 3 2 2 3 2 2" xfId="52717"/>
    <cellStyle name="Separador de milhares 3 2 2 3 2 2 3 3" xfId="14834"/>
    <cellStyle name="Separador de milhares 3 2 2 3 2 2 3 3 2" xfId="46129"/>
    <cellStyle name="Separador de milhares 3 2 2 3 2 2 3 4" xfId="36247"/>
    <cellStyle name="Separador de milhares 3 2 2 3 2 2 4" xfId="8246"/>
    <cellStyle name="Separador de milhares 3 2 2 3 2 2 4 2" xfId="24716"/>
    <cellStyle name="Separador de milhares 3 2 2 3 2 2 4 2 2" xfId="56011"/>
    <cellStyle name="Separador de milhares 3 2 2 3 2 2 4 3" xfId="39541"/>
    <cellStyle name="Separador de milhares 3 2 2 3 2 2 5" xfId="18128"/>
    <cellStyle name="Separador de milhares 3 2 2 3 2 2 5 2" xfId="49423"/>
    <cellStyle name="Separador de milhares 3 2 2 3 2 2 6" xfId="11540"/>
    <cellStyle name="Separador de milhares 3 2 2 3 2 2 6 2" xfId="42835"/>
    <cellStyle name="Separador de milhares 3 2 2 3 2 2 7" xfId="28011"/>
    <cellStyle name="Separador de milhares 3 2 2 3 2 2 7 2" xfId="32953"/>
    <cellStyle name="Separador de milhares 3 2 2 3 2 2 8" xfId="29658"/>
    <cellStyle name="Separador de milhares 3 2 2 3 2 3" xfId="3304"/>
    <cellStyle name="Separador de milhares 3 2 2 3 2 3 2" xfId="6598"/>
    <cellStyle name="Separador de milhares 3 2 2 3 2 3 2 2" xfId="23068"/>
    <cellStyle name="Separador de milhares 3 2 2 3 2 3 2 2 2" xfId="54363"/>
    <cellStyle name="Separador de milhares 3 2 2 3 2 3 2 3" xfId="16480"/>
    <cellStyle name="Separador de milhares 3 2 2 3 2 3 2 3 2" xfId="47775"/>
    <cellStyle name="Separador de milhares 3 2 2 3 2 3 2 4" xfId="37893"/>
    <cellStyle name="Separador de milhares 3 2 2 3 2 3 3" xfId="9892"/>
    <cellStyle name="Separador de milhares 3 2 2 3 2 3 3 2" xfId="26362"/>
    <cellStyle name="Separador de milhares 3 2 2 3 2 3 3 2 2" xfId="57657"/>
    <cellStyle name="Separador de milhares 3 2 2 3 2 3 3 3" xfId="41187"/>
    <cellStyle name="Separador de milhares 3 2 2 3 2 3 4" xfId="19774"/>
    <cellStyle name="Separador de milhares 3 2 2 3 2 3 4 2" xfId="51069"/>
    <cellStyle name="Separador de milhares 3 2 2 3 2 3 5" xfId="13186"/>
    <cellStyle name="Separador de milhares 3 2 2 3 2 3 5 2" xfId="44481"/>
    <cellStyle name="Separador de milhares 3 2 2 3 2 3 6" xfId="34599"/>
    <cellStyle name="Separador de milhares 3 2 2 3 2 3 7" xfId="31304"/>
    <cellStyle name="Separador de milhares 3 2 2 3 2 4" xfId="4951"/>
    <cellStyle name="Separador de milhares 3 2 2 3 2 4 2" xfId="21421"/>
    <cellStyle name="Separador de milhares 3 2 2 3 2 4 2 2" xfId="52716"/>
    <cellStyle name="Separador de milhares 3 2 2 3 2 4 3" xfId="14833"/>
    <cellStyle name="Separador de milhares 3 2 2 3 2 4 3 2" xfId="46128"/>
    <cellStyle name="Separador de milhares 3 2 2 3 2 4 4" xfId="36246"/>
    <cellStyle name="Separador de milhares 3 2 2 3 2 5" xfId="8245"/>
    <cellStyle name="Separador de milhares 3 2 2 3 2 5 2" xfId="24715"/>
    <cellStyle name="Separador de milhares 3 2 2 3 2 5 2 2" xfId="56010"/>
    <cellStyle name="Separador de milhares 3 2 2 3 2 5 3" xfId="39540"/>
    <cellStyle name="Separador de milhares 3 2 2 3 2 6" xfId="18127"/>
    <cellStyle name="Separador de milhares 3 2 2 3 2 6 2" xfId="49422"/>
    <cellStyle name="Separador de milhares 3 2 2 3 2 7" xfId="11539"/>
    <cellStyle name="Separador de milhares 3 2 2 3 2 7 2" xfId="42834"/>
    <cellStyle name="Separador de milhares 3 2 2 3 2 8" xfId="28010"/>
    <cellStyle name="Separador de milhares 3 2 2 3 2 8 2" xfId="32952"/>
    <cellStyle name="Separador de milhares 3 2 2 3 2 9" xfId="29657"/>
    <cellStyle name="Separador de milhares 3 2 2 3 3" xfId="1623"/>
    <cellStyle name="Separador de milhares 3 2 2 3 3 2" xfId="1624"/>
    <cellStyle name="Separador de milhares 3 2 2 3 3 2 2" xfId="3307"/>
    <cellStyle name="Separador de milhares 3 2 2 3 3 2 2 2" xfId="6601"/>
    <cellStyle name="Separador de milhares 3 2 2 3 3 2 2 2 2" xfId="23071"/>
    <cellStyle name="Separador de milhares 3 2 2 3 3 2 2 2 2 2" xfId="54366"/>
    <cellStyle name="Separador de milhares 3 2 2 3 3 2 2 2 3" xfId="16483"/>
    <cellStyle name="Separador de milhares 3 2 2 3 3 2 2 2 3 2" xfId="47778"/>
    <cellStyle name="Separador de milhares 3 2 2 3 3 2 2 2 4" xfId="37896"/>
    <cellStyle name="Separador de milhares 3 2 2 3 3 2 2 3" xfId="9895"/>
    <cellStyle name="Separador de milhares 3 2 2 3 3 2 2 3 2" xfId="26365"/>
    <cellStyle name="Separador de milhares 3 2 2 3 3 2 2 3 2 2" xfId="57660"/>
    <cellStyle name="Separador de milhares 3 2 2 3 3 2 2 3 3" xfId="41190"/>
    <cellStyle name="Separador de milhares 3 2 2 3 3 2 2 4" xfId="19777"/>
    <cellStyle name="Separador de milhares 3 2 2 3 3 2 2 4 2" xfId="51072"/>
    <cellStyle name="Separador de milhares 3 2 2 3 3 2 2 5" xfId="13189"/>
    <cellStyle name="Separador de milhares 3 2 2 3 3 2 2 5 2" xfId="44484"/>
    <cellStyle name="Separador de milhares 3 2 2 3 3 2 2 6" xfId="34602"/>
    <cellStyle name="Separador de milhares 3 2 2 3 3 2 2 7" xfId="31307"/>
    <cellStyle name="Separador de milhares 3 2 2 3 3 2 3" xfId="4954"/>
    <cellStyle name="Separador de milhares 3 2 2 3 3 2 3 2" xfId="21424"/>
    <cellStyle name="Separador de milhares 3 2 2 3 3 2 3 2 2" xfId="52719"/>
    <cellStyle name="Separador de milhares 3 2 2 3 3 2 3 3" xfId="14836"/>
    <cellStyle name="Separador de milhares 3 2 2 3 3 2 3 3 2" xfId="46131"/>
    <cellStyle name="Separador de milhares 3 2 2 3 3 2 3 4" xfId="36249"/>
    <cellStyle name="Separador de milhares 3 2 2 3 3 2 4" xfId="8248"/>
    <cellStyle name="Separador de milhares 3 2 2 3 3 2 4 2" xfId="24718"/>
    <cellStyle name="Separador de milhares 3 2 2 3 3 2 4 2 2" xfId="56013"/>
    <cellStyle name="Separador de milhares 3 2 2 3 3 2 4 3" xfId="39543"/>
    <cellStyle name="Separador de milhares 3 2 2 3 3 2 5" xfId="18130"/>
    <cellStyle name="Separador de milhares 3 2 2 3 3 2 5 2" xfId="49425"/>
    <cellStyle name="Separador de milhares 3 2 2 3 3 2 6" xfId="11542"/>
    <cellStyle name="Separador de milhares 3 2 2 3 3 2 6 2" xfId="42837"/>
    <cellStyle name="Separador de milhares 3 2 2 3 3 2 7" xfId="28013"/>
    <cellStyle name="Separador de milhares 3 2 2 3 3 2 7 2" xfId="32955"/>
    <cellStyle name="Separador de milhares 3 2 2 3 3 2 8" xfId="29660"/>
    <cellStyle name="Separador de milhares 3 2 2 3 3 3" xfId="3306"/>
    <cellStyle name="Separador de milhares 3 2 2 3 3 3 2" xfId="6600"/>
    <cellStyle name="Separador de milhares 3 2 2 3 3 3 2 2" xfId="23070"/>
    <cellStyle name="Separador de milhares 3 2 2 3 3 3 2 2 2" xfId="54365"/>
    <cellStyle name="Separador de milhares 3 2 2 3 3 3 2 3" xfId="16482"/>
    <cellStyle name="Separador de milhares 3 2 2 3 3 3 2 3 2" xfId="47777"/>
    <cellStyle name="Separador de milhares 3 2 2 3 3 3 2 4" xfId="37895"/>
    <cellStyle name="Separador de milhares 3 2 2 3 3 3 3" xfId="9894"/>
    <cellStyle name="Separador de milhares 3 2 2 3 3 3 3 2" xfId="26364"/>
    <cellStyle name="Separador de milhares 3 2 2 3 3 3 3 2 2" xfId="57659"/>
    <cellStyle name="Separador de milhares 3 2 2 3 3 3 3 3" xfId="41189"/>
    <cellStyle name="Separador de milhares 3 2 2 3 3 3 4" xfId="19776"/>
    <cellStyle name="Separador de milhares 3 2 2 3 3 3 4 2" xfId="51071"/>
    <cellStyle name="Separador de milhares 3 2 2 3 3 3 5" xfId="13188"/>
    <cellStyle name="Separador de milhares 3 2 2 3 3 3 5 2" xfId="44483"/>
    <cellStyle name="Separador de milhares 3 2 2 3 3 3 6" xfId="34601"/>
    <cellStyle name="Separador de milhares 3 2 2 3 3 3 7" xfId="31306"/>
    <cellStyle name="Separador de milhares 3 2 2 3 3 4" xfId="4953"/>
    <cellStyle name="Separador de milhares 3 2 2 3 3 4 2" xfId="21423"/>
    <cellStyle name="Separador de milhares 3 2 2 3 3 4 2 2" xfId="52718"/>
    <cellStyle name="Separador de milhares 3 2 2 3 3 4 3" xfId="14835"/>
    <cellStyle name="Separador de milhares 3 2 2 3 3 4 3 2" xfId="46130"/>
    <cellStyle name="Separador de milhares 3 2 2 3 3 4 4" xfId="36248"/>
    <cellStyle name="Separador de milhares 3 2 2 3 3 5" xfId="8247"/>
    <cellStyle name="Separador de milhares 3 2 2 3 3 5 2" xfId="24717"/>
    <cellStyle name="Separador de milhares 3 2 2 3 3 5 2 2" xfId="56012"/>
    <cellStyle name="Separador de milhares 3 2 2 3 3 5 3" xfId="39542"/>
    <cellStyle name="Separador de milhares 3 2 2 3 3 6" xfId="18129"/>
    <cellStyle name="Separador de milhares 3 2 2 3 3 6 2" xfId="49424"/>
    <cellStyle name="Separador de milhares 3 2 2 3 3 7" xfId="11541"/>
    <cellStyle name="Separador de milhares 3 2 2 3 3 7 2" xfId="42836"/>
    <cellStyle name="Separador de milhares 3 2 2 3 3 8" xfId="28012"/>
    <cellStyle name="Separador de milhares 3 2 2 3 3 8 2" xfId="32954"/>
    <cellStyle name="Separador de milhares 3 2 2 3 3 9" xfId="29659"/>
    <cellStyle name="Separador de milhares 3 2 2 3 4" xfId="1625"/>
    <cellStyle name="Separador de milhares 3 2 2 3 4 2" xfId="3308"/>
    <cellStyle name="Separador de milhares 3 2 2 3 4 2 2" xfId="6602"/>
    <cellStyle name="Separador de milhares 3 2 2 3 4 2 2 2" xfId="23072"/>
    <cellStyle name="Separador de milhares 3 2 2 3 4 2 2 2 2" xfId="54367"/>
    <cellStyle name="Separador de milhares 3 2 2 3 4 2 2 3" xfId="16484"/>
    <cellStyle name="Separador de milhares 3 2 2 3 4 2 2 3 2" xfId="47779"/>
    <cellStyle name="Separador de milhares 3 2 2 3 4 2 2 4" xfId="37897"/>
    <cellStyle name="Separador de milhares 3 2 2 3 4 2 3" xfId="9896"/>
    <cellStyle name="Separador de milhares 3 2 2 3 4 2 3 2" xfId="26366"/>
    <cellStyle name="Separador de milhares 3 2 2 3 4 2 3 2 2" xfId="57661"/>
    <cellStyle name="Separador de milhares 3 2 2 3 4 2 3 3" xfId="41191"/>
    <cellStyle name="Separador de milhares 3 2 2 3 4 2 4" xfId="19778"/>
    <cellStyle name="Separador de milhares 3 2 2 3 4 2 4 2" xfId="51073"/>
    <cellStyle name="Separador de milhares 3 2 2 3 4 2 5" xfId="13190"/>
    <cellStyle name="Separador de milhares 3 2 2 3 4 2 5 2" xfId="44485"/>
    <cellStyle name="Separador de milhares 3 2 2 3 4 2 6" xfId="34603"/>
    <cellStyle name="Separador de milhares 3 2 2 3 4 2 7" xfId="31308"/>
    <cellStyle name="Separador de milhares 3 2 2 3 4 3" xfId="4955"/>
    <cellStyle name="Separador de milhares 3 2 2 3 4 3 2" xfId="21425"/>
    <cellStyle name="Separador de milhares 3 2 2 3 4 3 2 2" xfId="52720"/>
    <cellStyle name="Separador de milhares 3 2 2 3 4 3 3" xfId="14837"/>
    <cellStyle name="Separador de milhares 3 2 2 3 4 3 3 2" xfId="46132"/>
    <cellStyle name="Separador de milhares 3 2 2 3 4 3 4" xfId="36250"/>
    <cellStyle name="Separador de milhares 3 2 2 3 4 4" xfId="8249"/>
    <cellStyle name="Separador de milhares 3 2 2 3 4 4 2" xfId="24719"/>
    <cellStyle name="Separador de milhares 3 2 2 3 4 4 2 2" xfId="56014"/>
    <cellStyle name="Separador de milhares 3 2 2 3 4 4 3" xfId="39544"/>
    <cellStyle name="Separador de milhares 3 2 2 3 4 5" xfId="18131"/>
    <cellStyle name="Separador de milhares 3 2 2 3 4 5 2" xfId="49426"/>
    <cellStyle name="Separador de milhares 3 2 2 3 4 6" xfId="11543"/>
    <cellStyle name="Separador de milhares 3 2 2 3 4 6 2" xfId="42838"/>
    <cellStyle name="Separador de milhares 3 2 2 3 4 7" xfId="28014"/>
    <cellStyle name="Separador de milhares 3 2 2 3 4 7 2" xfId="32956"/>
    <cellStyle name="Separador de milhares 3 2 2 3 4 8" xfId="29661"/>
    <cellStyle name="Separador de milhares 3 2 2 3 5" xfId="1626"/>
    <cellStyle name="Separador de milhares 3 2 2 3 5 2" xfId="3309"/>
    <cellStyle name="Separador de milhares 3 2 2 3 5 2 2" xfId="6603"/>
    <cellStyle name="Separador de milhares 3 2 2 3 5 2 2 2" xfId="23073"/>
    <cellStyle name="Separador de milhares 3 2 2 3 5 2 2 2 2" xfId="54368"/>
    <cellStyle name="Separador de milhares 3 2 2 3 5 2 2 3" xfId="16485"/>
    <cellStyle name="Separador de milhares 3 2 2 3 5 2 2 3 2" xfId="47780"/>
    <cellStyle name="Separador de milhares 3 2 2 3 5 2 2 4" xfId="37898"/>
    <cellStyle name="Separador de milhares 3 2 2 3 5 2 3" xfId="9897"/>
    <cellStyle name="Separador de milhares 3 2 2 3 5 2 3 2" xfId="26367"/>
    <cellStyle name="Separador de milhares 3 2 2 3 5 2 3 2 2" xfId="57662"/>
    <cellStyle name="Separador de milhares 3 2 2 3 5 2 3 3" xfId="41192"/>
    <cellStyle name="Separador de milhares 3 2 2 3 5 2 4" xfId="19779"/>
    <cellStyle name="Separador de milhares 3 2 2 3 5 2 4 2" xfId="51074"/>
    <cellStyle name="Separador de milhares 3 2 2 3 5 2 5" xfId="13191"/>
    <cellStyle name="Separador de milhares 3 2 2 3 5 2 5 2" xfId="44486"/>
    <cellStyle name="Separador de milhares 3 2 2 3 5 2 6" xfId="34604"/>
    <cellStyle name="Separador de milhares 3 2 2 3 5 2 7" xfId="31309"/>
    <cellStyle name="Separador de milhares 3 2 2 3 5 3" xfId="4956"/>
    <cellStyle name="Separador de milhares 3 2 2 3 5 3 2" xfId="21426"/>
    <cellStyle name="Separador de milhares 3 2 2 3 5 3 2 2" xfId="52721"/>
    <cellStyle name="Separador de milhares 3 2 2 3 5 3 3" xfId="14838"/>
    <cellStyle name="Separador de milhares 3 2 2 3 5 3 3 2" xfId="46133"/>
    <cellStyle name="Separador de milhares 3 2 2 3 5 3 4" xfId="36251"/>
    <cellStyle name="Separador de milhares 3 2 2 3 5 4" xfId="8250"/>
    <cellStyle name="Separador de milhares 3 2 2 3 5 4 2" xfId="24720"/>
    <cellStyle name="Separador de milhares 3 2 2 3 5 4 2 2" xfId="56015"/>
    <cellStyle name="Separador de milhares 3 2 2 3 5 4 3" xfId="39545"/>
    <cellStyle name="Separador de milhares 3 2 2 3 5 5" xfId="18132"/>
    <cellStyle name="Separador de milhares 3 2 2 3 5 5 2" xfId="49427"/>
    <cellStyle name="Separador de milhares 3 2 2 3 5 6" xfId="11544"/>
    <cellStyle name="Separador de milhares 3 2 2 3 5 6 2" xfId="42839"/>
    <cellStyle name="Separador de milhares 3 2 2 3 5 7" xfId="28015"/>
    <cellStyle name="Separador de milhares 3 2 2 3 5 7 2" xfId="32957"/>
    <cellStyle name="Separador de milhares 3 2 2 3 5 8" xfId="29662"/>
    <cellStyle name="Separador de milhares 3 2 2 3 6" xfId="3303"/>
    <cellStyle name="Separador de milhares 3 2 2 3 6 2" xfId="6597"/>
    <cellStyle name="Separador de milhares 3 2 2 3 6 2 2" xfId="23067"/>
    <cellStyle name="Separador de milhares 3 2 2 3 6 2 2 2" xfId="54362"/>
    <cellStyle name="Separador de milhares 3 2 2 3 6 2 3" xfId="16479"/>
    <cellStyle name="Separador de milhares 3 2 2 3 6 2 3 2" xfId="47774"/>
    <cellStyle name="Separador de milhares 3 2 2 3 6 2 4" xfId="37892"/>
    <cellStyle name="Separador de milhares 3 2 2 3 6 3" xfId="9891"/>
    <cellStyle name="Separador de milhares 3 2 2 3 6 3 2" xfId="26361"/>
    <cellStyle name="Separador de milhares 3 2 2 3 6 3 2 2" xfId="57656"/>
    <cellStyle name="Separador de milhares 3 2 2 3 6 3 3" xfId="41186"/>
    <cellStyle name="Separador de milhares 3 2 2 3 6 4" xfId="19773"/>
    <cellStyle name="Separador de milhares 3 2 2 3 6 4 2" xfId="51068"/>
    <cellStyle name="Separador de milhares 3 2 2 3 6 5" xfId="13185"/>
    <cellStyle name="Separador de milhares 3 2 2 3 6 5 2" xfId="44480"/>
    <cellStyle name="Separador de milhares 3 2 2 3 6 6" xfId="34598"/>
    <cellStyle name="Separador de milhares 3 2 2 3 6 7" xfId="31303"/>
    <cellStyle name="Separador de milhares 3 2 2 3 7" xfId="4950"/>
    <cellStyle name="Separador de milhares 3 2 2 3 7 2" xfId="21420"/>
    <cellStyle name="Separador de milhares 3 2 2 3 7 2 2" xfId="52715"/>
    <cellStyle name="Separador de milhares 3 2 2 3 7 3" xfId="14832"/>
    <cellStyle name="Separador de milhares 3 2 2 3 7 3 2" xfId="46127"/>
    <cellStyle name="Separador de milhares 3 2 2 3 7 4" xfId="36245"/>
    <cellStyle name="Separador de milhares 3 2 2 3 8" xfId="8244"/>
    <cellStyle name="Separador de milhares 3 2 2 3 8 2" xfId="24714"/>
    <cellStyle name="Separador de milhares 3 2 2 3 8 2 2" xfId="56009"/>
    <cellStyle name="Separador de milhares 3 2 2 3 8 3" xfId="39539"/>
    <cellStyle name="Separador de milhares 3 2 2 3 9" xfId="18126"/>
    <cellStyle name="Separador de milhares 3 2 2 3 9 2" xfId="49421"/>
    <cellStyle name="Separador de milhares 3 2 2 4" xfId="1627"/>
    <cellStyle name="Separador de milhares 3 2 2 4 10" xfId="11545"/>
    <cellStyle name="Separador de milhares 3 2 2 4 10 2" xfId="42840"/>
    <cellStyle name="Separador de milhares 3 2 2 4 11" xfId="28016"/>
    <cellStyle name="Separador de milhares 3 2 2 4 11 2" xfId="32958"/>
    <cellStyle name="Separador de milhares 3 2 2 4 12" xfId="29663"/>
    <cellStyle name="Separador de milhares 3 2 2 4 2" xfId="1628"/>
    <cellStyle name="Separador de milhares 3 2 2 4 2 2" xfId="1629"/>
    <cellStyle name="Separador de milhares 3 2 2 4 2 2 2" xfId="3312"/>
    <cellStyle name="Separador de milhares 3 2 2 4 2 2 2 2" xfId="6606"/>
    <cellStyle name="Separador de milhares 3 2 2 4 2 2 2 2 2" xfId="23076"/>
    <cellStyle name="Separador de milhares 3 2 2 4 2 2 2 2 2 2" xfId="54371"/>
    <cellStyle name="Separador de milhares 3 2 2 4 2 2 2 2 3" xfId="16488"/>
    <cellStyle name="Separador de milhares 3 2 2 4 2 2 2 2 3 2" xfId="47783"/>
    <cellStyle name="Separador de milhares 3 2 2 4 2 2 2 2 4" xfId="37901"/>
    <cellStyle name="Separador de milhares 3 2 2 4 2 2 2 3" xfId="9900"/>
    <cellStyle name="Separador de milhares 3 2 2 4 2 2 2 3 2" xfId="26370"/>
    <cellStyle name="Separador de milhares 3 2 2 4 2 2 2 3 2 2" xfId="57665"/>
    <cellStyle name="Separador de milhares 3 2 2 4 2 2 2 3 3" xfId="41195"/>
    <cellStyle name="Separador de milhares 3 2 2 4 2 2 2 4" xfId="19782"/>
    <cellStyle name="Separador de milhares 3 2 2 4 2 2 2 4 2" xfId="51077"/>
    <cellStyle name="Separador de milhares 3 2 2 4 2 2 2 5" xfId="13194"/>
    <cellStyle name="Separador de milhares 3 2 2 4 2 2 2 5 2" xfId="44489"/>
    <cellStyle name="Separador de milhares 3 2 2 4 2 2 2 6" xfId="34607"/>
    <cellStyle name="Separador de milhares 3 2 2 4 2 2 2 7" xfId="31312"/>
    <cellStyle name="Separador de milhares 3 2 2 4 2 2 3" xfId="4959"/>
    <cellStyle name="Separador de milhares 3 2 2 4 2 2 3 2" xfId="21429"/>
    <cellStyle name="Separador de milhares 3 2 2 4 2 2 3 2 2" xfId="52724"/>
    <cellStyle name="Separador de milhares 3 2 2 4 2 2 3 3" xfId="14841"/>
    <cellStyle name="Separador de milhares 3 2 2 4 2 2 3 3 2" xfId="46136"/>
    <cellStyle name="Separador de milhares 3 2 2 4 2 2 3 4" xfId="36254"/>
    <cellStyle name="Separador de milhares 3 2 2 4 2 2 4" xfId="8253"/>
    <cellStyle name="Separador de milhares 3 2 2 4 2 2 4 2" xfId="24723"/>
    <cellStyle name="Separador de milhares 3 2 2 4 2 2 4 2 2" xfId="56018"/>
    <cellStyle name="Separador de milhares 3 2 2 4 2 2 4 3" xfId="39548"/>
    <cellStyle name="Separador de milhares 3 2 2 4 2 2 5" xfId="18135"/>
    <cellStyle name="Separador de milhares 3 2 2 4 2 2 5 2" xfId="49430"/>
    <cellStyle name="Separador de milhares 3 2 2 4 2 2 6" xfId="11547"/>
    <cellStyle name="Separador de milhares 3 2 2 4 2 2 6 2" xfId="42842"/>
    <cellStyle name="Separador de milhares 3 2 2 4 2 2 7" xfId="28018"/>
    <cellStyle name="Separador de milhares 3 2 2 4 2 2 7 2" xfId="32960"/>
    <cellStyle name="Separador de milhares 3 2 2 4 2 2 8" xfId="29665"/>
    <cellStyle name="Separador de milhares 3 2 2 4 2 3" xfId="3311"/>
    <cellStyle name="Separador de milhares 3 2 2 4 2 3 2" xfId="6605"/>
    <cellStyle name="Separador de milhares 3 2 2 4 2 3 2 2" xfId="23075"/>
    <cellStyle name="Separador de milhares 3 2 2 4 2 3 2 2 2" xfId="54370"/>
    <cellStyle name="Separador de milhares 3 2 2 4 2 3 2 3" xfId="16487"/>
    <cellStyle name="Separador de milhares 3 2 2 4 2 3 2 3 2" xfId="47782"/>
    <cellStyle name="Separador de milhares 3 2 2 4 2 3 2 4" xfId="37900"/>
    <cellStyle name="Separador de milhares 3 2 2 4 2 3 3" xfId="9899"/>
    <cellStyle name="Separador de milhares 3 2 2 4 2 3 3 2" xfId="26369"/>
    <cellStyle name="Separador de milhares 3 2 2 4 2 3 3 2 2" xfId="57664"/>
    <cellStyle name="Separador de milhares 3 2 2 4 2 3 3 3" xfId="41194"/>
    <cellStyle name="Separador de milhares 3 2 2 4 2 3 4" xfId="19781"/>
    <cellStyle name="Separador de milhares 3 2 2 4 2 3 4 2" xfId="51076"/>
    <cellStyle name="Separador de milhares 3 2 2 4 2 3 5" xfId="13193"/>
    <cellStyle name="Separador de milhares 3 2 2 4 2 3 5 2" xfId="44488"/>
    <cellStyle name="Separador de milhares 3 2 2 4 2 3 6" xfId="34606"/>
    <cellStyle name="Separador de milhares 3 2 2 4 2 3 7" xfId="31311"/>
    <cellStyle name="Separador de milhares 3 2 2 4 2 4" xfId="4958"/>
    <cellStyle name="Separador de milhares 3 2 2 4 2 4 2" xfId="21428"/>
    <cellStyle name="Separador de milhares 3 2 2 4 2 4 2 2" xfId="52723"/>
    <cellStyle name="Separador de milhares 3 2 2 4 2 4 3" xfId="14840"/>
    <cellStyle name="Separador de milhares 3 2 2 4 2 4 3 2" xfId="46135"/>
    <cellStyle name="Separador de milhares 3 2 2 4 2 4 4" xfId="36253"/>
    <cellStyle name="Separador de milhares 3 2 2 4 2 5" xfId="8252"/>
    <cellStyle name="Separador de milhares 3 2 2 4 2 5 2" xfId="24722"/>
    <cellStyle name="Separador de milhares 3 2 2 4 2 5 2 2" xfId="56017"/>
    <cellStyle name="Separador de milhares 3 2 2 4 2 5 3" xfId="39547"/>
    <cellStyle name="Separador de milhares 3 2 2 4 2 6" xfId="18134"/>
    <cellStyle name="Separador de milhares 3 2 2 4 2 6 2" xfId="49429"/>
    <cellStyle name="Separador de milhares 3 2 2 4 2 7" xfId="11546"/>
    <cellStyle name="Separador de milhares 3 2 2 4 2 7 2" xfId="42841"/>
    <cellStyle name="Separador de milhares 3 2 2 4 2 8" xfId="28017"/>
    <cellStyle name="Separador de milhares 3 2 2 4 2 8 2" xfId="32959"/>
    <cellStyle name="Separador de milhares 3 2 2 4 2 9" xfId="29664"/>
    <cellStyle name="Separador de milhares 3 2 2 4 3" xfId="1630"/>
    <cellStyle name="Separador de milhares 3 2 2 4 3 2" xfId="1631"/>
    <cellStyle name="Separador de milhares 3 2 2 4 3 2 2" xfId="3314"/>
    <cellStyle name="Separador de milhares 3 2 2 4 3 2 2 2" xfId="6608"/>
    <cellStyle name="Separador de milhares 3 2 2 4 3 2 2 2 2" xfId="23078"/>
    <cellStyle name="Separador de milhares 3 2 2 4 3 2 2 2 2 2" xfId="54373"/>
    <cellStyle name="Separador de milhares 3 2 2 4 3 2 2 2 3" xfId="16490"/>
    <cellStyle name="Separador de milhares 3 2 2 4 3 2 2 2 3 2" xfId="47785"/>
    <cellStyle name="Separador de milhares 3 2 2 4 3 2 2 2 4" xfId="37903"/>
    <cellStyle name="Separador de milhares 3 2 2 4 3 2 2 3" xfId="9902"/>
    <cellStyle name="Separador de milhares 3 2 2 4 3 2 2 3 2" xfId="26372"/>
    <cellStyle name="Separador de milhares 3 2 2 4 3 2 2 3 2 2" xfId="57667"/>
    <cellStyle name="Separador de milhares 3 2 2 4 3 2 2 3 3" xfId="41197"/>
    <cellStyle name="Separador de milhares 3 2 2 4 3 2 2 4" xfId="19784"/>
    <cellStyle name="Separador de milhares 3 2 2 4 3 2 2 4 2" xfId="51079"/>
    <cellStyle name="Separador de milhares 3 2 2 4 3 2 2 5" xfId="13196"/>
    <cellStyle name="Separador de milhares 3 2 2 4 3 2 2 5 2" xfId="44491"/>
    <cellStyle name="Separador de milhares 3 2 2 4 3 2 2 6" xfId="34609"/>
    <cellStyle name="Separador de milhares 3 2 2 4 3 2 2 7" xfId="31314"/>
    <cellStyle name="Separador de milhares 3 2 2 4 3 2 3" xfId="4961"/>
    <cellStyle name="Separador de milhares 3 2 2 4 3 2 3 2" xfId="21431"/>
    <cellStyle name="Separador de milhares 3 2 2 4 3 2 3 2 2" xfId="52726"/>
    <cellStyle name="Separador de milhares 3 2 2 4 3 2 3 3" xfId="14843"/>
    <cellStyle name="Separador de milhares 3 2 2 4 3 2 3 3 2" xfId="46138"/>
    <cellStyle name="Separador de milhares 3 2 2 4 3 2 3 4" xfId="36256"/>
    <cellStyle name="Separador de milhares 3 2 2 4 3 2 4" xfId="8255"/>
    <cellStyle name="Separador de milhares 3 2 2 4 3 2 4 2" xfId="24725"/>
    <cellStyle name="Separador de milhares 3 2 2 4 3 2 4 2 2" xfId="56020"/>
    <cellStyle name="Separador de milhares 3 2 2 4 3 2 4 3" xfId="39550"/>
    <cellStyle name="Separador de milhares 3 2 2 4 3 2 5" xfId="18137"/>
    <cellStyle name="Separador de milhares 3 2 2 4 3 2 5 2" xfId="49432"/>
    <cellStyle name="Separador de milhares 3 2 2 4 3 2 6" xfId="11549"/>
    <cellStyle name="Separador de milhares 3 2 2 4 3 2 6 2" xfId="42844"/>
    <cellStyle name="Separador de milhares 3 2 2 4 3 2 7" xfId="28020"/>
    <cellStyle name="Separador de milhares 3 2 2 4 3 2 7 2" xfId="32962"/>
    <cellStyle name="Separador de milhares 3 2 2 4 3 2 8" xfId="29667"/>
    <cellStyle name="Separador de milhares 3 2 2 4 3 3" xfId="3313"/>
    <cellStyle name="Separador de milhares 3 2 2 4 3 3 2" xfId="6607"/>
    <cellStyle name="Separador de milhares 3 2 2 4 3 3 2 2" xfId="23077"/>
    <cellStyle name="Separador de milhares 3 2 2 4 3 3 2 2 2" xfId="54372"/>
    <cellStyle name="Separador de milhares 3 2 2 4 3 3 2 3" xfId="16489"/>
    <cellStyle name="Separador de milhares 3 2 2 4 3 3 2 3 2" xfId="47784"/>
    <cellStyle name="Separador de milhares 3 2 2 4 3 3 2 4" xfId="37902"/>
    <cellStyle name="Separador de milhares 3 2 2 4 3 3 3" xfId="9901"/>
    <cellStyle name="Separador de milhares 3 2 2 4 3 3 3 2" xfId="26371"/>
    <cellStyle name="Separador de milhares 3 2 2 4 3 3 3 2 2" xfId="57666"/>
    <cellStyle name="Separador de milhares 3 2 2 4 3 3 3 3" xfId="41196"/>
    <cellStyle name="Separador de milhares 3 2 2 4 3 3 4" xfId="19783"/>
    <cellStyle name="Separador de milhares 3 2 2 4 3 3 4 2" xfId="51078"/>
    <cellStyle name="Separador de milhares 3 2 2 4 3 3 5" xfId="13195"/>
    <cellStyle name="Separador de milhares 3 2 2 4 3 3 5 2" xfId="44490"/>
    <cellStyle name="Separador de milhares 3 2 2 4 3 3 6" xfId="34608"/>
    <cellStyle name="Separador de milhares 3 2 2 4 3 3 7" xfId="31313"/>
    <cellStyle name="Separador de milhares 3 2 2 4 3 4" xfId="4960"/>
    <cellStyle name="Separador de milhares 3 2 2 4 3 4 2" xfId="21430"/>
    <cellStyle name="Separador de milhares 3 2 2 4 3 4 2 2" xfId="52725"/>
    <cellStyle name="Separador de milhares 3 2 2 4 3 4 3" xfId="14842"/>
    <cellStyle name="Separador de milhares 3 2 2 4 3 4 3 2" xfId="46137"/>
    <cellStyle name="Separador de milhares 3 2 2 4 3 4 4" xfId="36255"/>
    <cellStyle name="Separador de milhares 3 2 2 4 3 5" xfId="8254"/>
    <cellStyle name="Separador de milhares 3 2 2 4 3 5 2" xfId="24724"/>
    <cellStyle name="Separador de milhares 3 2 2 4 3 5 2 2" xfId="56019"/>
    <cellStyle name="Separador de milhares 3 2 2 4 3 5 3" xfId="39549"/>
    <cellStyle name="Separador de milhares 3 2 2 4 3 6" xfId="18136"/>
    <cellStyle name="Separador de milhares 3 2 2 4 3 6 2" xfId="49431"/>
    <cellStyle name="Separador de milhares 3 2 2 4 3 7" xfId="11548"/>
    <cellStyle name="Separador de milhares 3 2 2 4 3 7 2" xfId="42843"/>
    <cellStyle name="Separador de milhares 3 2 2 4 3 8" xfId="28019"/>
    <cellStyle name="Separador de milhares 3 2 2 4 3 8 2" xfId="32961"/>
    <cellStyle name="Separador de milhares 3 2 2 4 3 9" xfId="29666"/>
    <cellStyle name="Separador de milhares 3 2 2 4 4" xfId="1632"/>
    <cellStyle name="Separador de milhares 3 2 2 4 4 2" xfId="3315"/>
    <cellStyle name="Separador de milhares 3 2 2 4 4 2 2" xfId="6609"/>
    <cellStyle name="Separador de milhares 3 2 2 4 4 2 2 2" xfId="23079"/>
    <cellStyle name="Separador de milhares 3 2 2 4 4 2 2 2 2" xfId="54374"/>
    <cellStyle name="Separador de milhares 3 2 2 4 4 2 2 3" xfId="16491"/>
    <cellStyle name="Separador de milhares 3 2 2 4 4 2 2 3 2" xfId="47786"/>
    <cellStyle name="Separador de milhares 3 2 2 4 4 2 2 4" xfId="37904"/>
    <cellStyle name="Separador de milhares 3 2 2 4 4 2 3" xfId="9903"/>
    <cellStyle name="Separador de milhares 3 2 2 4 4 2 3 2" xfId="26373"/>
    <cellStyle name="Separador de milhares 3 2 2 4 4 2 3 2 2" xfId="57668"/>
    <cellStyle name="Separador de milhares 3 2 2 4 4 2 3 3" xfId="41198"/>
    <cellStyle name="Separador de milhares 3 2 2 4 4 2 4" xfId="19785"/>
    <cellStyle name="Separador de milhares 3 2 2 4 4 2 4 2" xfId="51080"/>
    <cellStyle name="Separador de milhares 3 2 2 4 4 2 5" xfId="13197"/>
    <cellStyle name="Separador de milhares 3 2 2 4 4 2 5 2" xfId="44492"/>
    <cellStyle name="Separador de milhares 3 2 2 4 4 2 6" xfId="34610"/>
    <cellStyle name="Separador de milhares 3 2 2 4 4 2 7" xfId="31315"/>
    <cellStyle name="Separador de milhares 3 2 2 4 4 3" xfId="4962"/>
    <cellStyle name="Separador de milhares 3 2 2 4 4 3 2" xfId="21432"/>
    <cellStyle name="Separador de milhares 3 2 2 4 4 3 2 2" xfId="52727"/>
    <cellStyle name="Separador de milhares 3 2 2 4 4 3 3" xfId="14844"/>
    <cellStyle name="Separador de milhares 3 2 2 4 4 3 3 2" xfId="46139"/>
    <cellStyle name="Separador de milhares 3 2 2 4 4 3 4" xfId="36257"/>
    <cellStyle name="Separador de milhares 3 2 2 4 4 4" xfId="8256"/>
    <cellStyle name="Separador de milhares 3 2 2 4 4 4 2" xfId="24726"/>
    <cellStyle name="Separador de milhares 3 2 2 4 4 4 2 2" xfId="56021"/>
    <cellStyle name="Separador de milhares 3 2 2 4 4 4 3" xfId="39551"/>
    <cellStyle name="Separador de milhares 3 2 2 4 4 5" xfId="18138"/>
    <cellStyle name="Separador de milhares 3 2 2 4 4 5 2" xfId="49433"/>
    <cellStyle name="Separador de milhares 3 2 2 4 4 6" xfId="11550"/>
    <cellStyle name="Separador de milhares 3 2 2 4 4 6 2" xfId="42845"/>
    <cellStyle name="Separador de milhares 3 2 2 4 4 7" xfId="28021"/>
    <cellStyle name="Separador de milhares 3 2 2 4 4 7 2" xfId="32963"/>
    <cellStyle name="Separador de milhares 3 2 2 4 4 8" xfId="29668"/>
    <cellStyle name="Separador de milhares 3 2 2 4 5" xfId="1633"/>
    <cellStyle name="Separador de milhares 3 2 2 4 5 2" xfId="3316"/>
    <cellStyle name="Separador de milhares 3 2 2 4 5 2 2" xfId="6610"/>
    <cellStyle name="Separador de milhares 3 2 2 4 5 2 2 2" xfId="23080"/>
    <cellStyle name="Separador de milhares 3 2 2 4 5 2 2 2 2" xfId="54375"/>
    <cellStyle name="Separador de milhares 3 2 2 4 5 2 2 3" xfId="16492"/>
    <cellStyle name="Separador de milhares 3 2 2 4 5 2 2 3 2" xfId="47787"/>
    <cellStyle name="Separador de milhares 3 2 2 4 5 2 2 4" xfId="37905"/>
    <cellStyle name="Separador de milhares 3 2 2 4 5 2 3" xfId="9904"/>
    <cellStyle name="Separador de milhares 3 2 2 4 5 2 3 2" xfId="26374"/>
    <cellStyle name="Separador de milhares 3 2 2 4 5 2 3 2 2" xfId="57669"/>
    <cellStyle name="Separador de milhares 3 2 2 4 5 2 3 3" xfId="41199"/>
    <cellStyle name="Separador de milhares 3 2 2 4 5 2 4" xfId="19786"/>
    <cellStyle name="Separador de milhares 3 2 2 4 5 2 4 2" xfId="51081"/>
    <cellStyle name="Separador de milhares 3 2 2 4 5 2 5" xfId="13198"/>
    <cellStyle name="Separador de milhares 3 2 2 4 5 2 5 2" xfId="44493"/>
    <cellStyle name="Separador de milhares 3 2 2 4 5 2 6" xfId="34611"/>
    <cellStyle name="Separador de milhares 3 2 2 4 5 2 7" xfId="31316"/>
    <cellStyle name="Separador de milhares 3 2 2 4 5 3" xfId="4963"/>
    <cellStyle name="Separador de milhares 3 2 2 4 5 3 2" xfId="21433"/>
    <cellStyle name="Separador de milhares 3 2 2 4 5 3 2 2" xfId="52728"/>
    <cellStyle name="Separador de milhares 3 2 2 4 5 3 3" xfId="14845"/>
    <cellStyle name="Separador de milhares 3 2 2 4 5 3 3 2" xfId="46140"/>
    <cellStyle name="Separador de milhares 3 2 2 4 5 3 4" xfId="36258"/>
    <cellStyle name="Separador de milhares 3 2 2 4 5 4" xfId="8257"/>
    <cellStyle name="Separador de milhares 3 2 2 4 5 4 2" xfId="24727"/>
    <cellStyle name="Separador de milhares 3 2 2 4 5 4 2 2" xfId="56022"/>
    <cellStyle name="Separador de milhares 3 2 2 4 5 4 3" xfId="39552"/>
    <cellStyle name="Separador de milhares 3 2 2 4 5 5" xfId="18139"/>
    <cellStyle name="Separador de milhares 3 2 2 4 5 5 2" xfId="49434"/>
    <cellStyle name="Separador de milhares 3 2 2 4 5 6" xfId="11551"/>
    <cellStyle name="Separador de milhares 3 2 2 4 5 6 2" xfId="42846"/>
    <cellStyle name="Separador de milhares 3 2 2 4 5 7" xfId="28022"/>
    <cellStyle name="Separador de milhares 3 2 2 4 5 7 2" xfId="32964"/>
    <cellStyle name="Separador de milhares 3 2 2 4 5 8" xfId="29669"/>
    <cellStyle name="Separador de milhares 3 2 2 4 6" xfId="3310"/>
    <cellStyle name="Separador de milhares 3 2 2 4 6 2" xfId="6604"/>
    <cellStyle name="Separador de milhares 3 2 2 4 6 2 2" xfId="23074"/>
    <cellStyle name="Separador de milhares 3 2 2 4 6 2 2 2" xfId="54369"/>
    <cellStyle name="Separador de milhares 3 2 2 4 6 2 3" xfId="16486"/>
    <cellStyle name="Separador de milhares 3 2 2 4 6 2 3 2" xfId="47781"/>
    <cellStyle name="Separador de milhares 3 2 2 4 6 2 4" xfId="37899"/>
    <cellStyle name="Separador de milhares 3 2 2 4 6 3" xfId="9898"/>
    <cellStyle name="Separador de milhares 3 2 2 4 6 3 2" xfId="26368"/>
    <cellStyle name="Separador de milhares 3 2 2 4 6 3 2 2" xfId="57663"/>
    <cellStyle name="Separador de milhares 3 2 2 4 6 3 3" xfId="41193"/>
    <cellStyle name="Separador de milhares 3 2 2 4 6 4" xfId="19780"/>
    <cellStyle name="Separador de milhares 3 2 2 4 6 4 2" xfId="51075"/>
    <cellStyle name="Separador de milhares 3 2 2 4 6 5" xfId="13192"/>
    <cellStyle name="Separador de milhares 3 2 2 4 6 5 2" xfId="44487"/>
    <cellStyle name="Separador de milhares 3 2 2 4 6 6" xfId="34605"/>
    <cellStyle name="Separador de milhares 3 2 2 4 6 7" xfId="31310"/>
    <cellStyle name="Separador de milhares 3 2 2 4 7" xfId="4957"/>
    <cellStyle name="Separador de milhares 3 2 2 4 7 2" xfId="21427"/>
    <cellStyle name="Separador de milhares 3 2 2 4 7 2 2" xfId="52722"/>
    <cellStyle name="Separador de milhares 3 2 2 4 7 3" xfId="14839"/>
    <cellStyle name="Separador de milhares 3 2 2 4 7 3 2" xfId="46134"/>
    <cellStyle name="Separador de milhares 3 2 2 4 7 4" xfId="36252"/>
    <cellStyle name="Separador de milhares 3 2 2 4 8" xfId="8251"/>
    <cellStyle name="Separador de milhares 3 2 2 4 8 2" xfId="24721"/>
    <cellStyle name="Separador de milhares 3 2 2 4 8 2 2" xfId="56016"/>
    <cellStyle name="Separador de milhares 3 2 2 4 8 3" xfId="39546"/>
    <cellStyle name="Separador de milhares 3 2 2 4 9" xfId="18133"/>
    <cellStyle name="Separador de milhares 3 2 2 4 9 2" xfId="49428"/>
    <cellStyle name="Separador de milhares 3 2 2 5" xfId="1634"/>
    <cellStyle name="Separador de milhares 3 2 2 5 2" xfId="1635"/>
    <cellStyle name="Separador de milhares 3 2 2 5 2 2" xfId="3318"/>
    <cellStyle name="Separador de milhares 3 2 2 5 2 2 2" xfId="6612"/>
    <cellStyle name="Separador de milhares 3 2 2 5 2 2 2 2" xfId="23082"/>
    <cellStyle name="Separador de milhares 3 2 2 5 2 2 2 2 2" xfId="54377"/>
    <cellStyle name="Separador de milhares 3 2 2 5 2 2 2 3" xfId="16494"/>
    <cellStyle name="Separador de milhares 3 2 2 5 2 2 2 3 2" xfId="47789"/>
    <cellStyle name="Separador de milhares 3 2 2 5 2 2 2 4" xfId="37907"/>
    <cellStyle name="Separador de milhares 3 2 2 5 2 2 3" xfId="9906"/>
    <cellStyle name="Separador de milhares 3 2 2 5 2 2 3 2" xfId="26376"/>
    <cellStyle name="Separador de milhares 3 2 2 5 2 2 3 2 2" xfId="57671"/>
    <cellStyle name="Separador de milhares 3 2 2 5 2 2 3 3" xfId="41201"/>
    <cellStyle name="Separador de milhares 3 2 2 5 2 2 4" xfId="19788"/>
    <cellStyle name="Separador de milhares 3 2 2 5 2 2 4 2" xfId="51083"/>
    <cellStyle name="Separador de milhares 3 2 2 5 2 2 5" xfId="13200"/>
    <cellStyle name="Separador de milhares 3 2 2 5 2 2 5 2" xfId="44495"/>
    <cellStyle name="Separador de milhares 3 2 2 5 2 2 6" xfId="34613"/>
    <cellStyle name="Separador de milhares 3 2 2 5 2 2 7" xfId="31318"/>
    <cellStyle name="Separador de milhares 3 2 2 5 2 3" xfId="4965"/>
    <cellStyle name="Separador de milhares 3 2 2 5 2 3 2" xfId="21435"/>
    <cellStyle name="Separador de milhares 3 2 2 5 2 3 2 2" xfId="52730"/>
    <cellStyle name="Separador de milhares 3 2 2 5 2 3 3" xfId="14847"/>
    <cellStyle name="Separador de milhares 3 2 2 5 2 3 3 2" xfId="46142"/>
    <cellStyle name="Separador de milhares 3 2 2 5 2 3 4" xfId="36260"/>
    <cellStyle name="Separador de milhares 3 2 2 5 2 4" xfId="8259"/>
    <cellStyle name="Separador de milhares 3 2 2 5 2 4 2" xfId="24729"/>
    <cellStyle name="Separador de milhares 3 2 2 5 2 4 2 2" xfId="56024"/>
    <cellStyle name="Separador de milhares 3 2 2 5 2 4 3" xfId="39554"/>
    <cellStyle name="Separador de milhares 3 2 2 5 2 5" xfId="18141"/>
    <cellStyle name="Separador de milhares 3 2 2 5 2 5 2" xfId="49436"/>
    <cellStyle name="Separador de milhares 3 2 2 5 2 6" xfId="11553"/>
    <cellStyle name="Separador de milhares 3 2 2 5 2 6 2" xfId="42848"/>
    <cellStyle name="Separador de milhares 3 2 2 5 2 7" xfId="28024"/>
    <cellStyle name="Separador de milhares 3 2 2 5 2 7 2" xfId="32966"/>
    <cellStyle name="Separador de milhares 3 2 2 5 2 8" xfId="29671"/>
    <cellStyle name="Separador de milhares 3 2 2 5 3" xfId="3317"/>
    <cellStyle name="Separador de milhares 3 2 2 5 3 2" xfId="6611"/>
    <cellStyle name="Separador de milhares 3 2 2 5 3 2 2" xfId="23081"/>
    <cellStyle name="Separador de milhares 3 2 2 5 3 2 2 2" xfId="54376"/>
    <cellStyle name="Separador de milhares 3 2 2 5 3 2 3" xfId="16493"/>
    <cellStyle name="Separador de milhares 3 2 2 5 3 2 3 2" xfId="47788"/>
    <cellStyle name="Separador de milhares 3 2 2 5 3 2 4" xfId="37906"/>
    <cellStyle name="Separador de milhares 3 2 2 5 3 3" xfId="9905"/>
    <cellStyle name="Separador de milhares 3 2 2 5 3 3 2" xfId="26375"/>
    <cellStyle name="Separador de milhares 3 2 2 5 3 3 2 2" xfId="57670"/>
    <cellStyle name="Separador de milhares 3 2 2 5 3 3 3" xfId="41200"/>
    <cellStyle name="Separador de milhares 3 2 2 5 3 4" xfId="19787"/>
    <cellStyle name="Separador de milhares 3 2 2 5 3 4 2" xfId="51082"/>
    <cellStyle name="Separador de milhares 3 2 2 5 3 5" xfId="13199"/>
    <cellStyle name="Separador de milhares 3 2 2 5 3 5 2" xfId="44494"/>
    <cellStyle name="Separador de milhares 3 2 2 5 3 6" xfId="34612"/>
    <cellStyle name="Separador de milhares 3 2 2 5 3 7" xfId="31317"/>
    <cellStyle name="Separador de milhares 3 2 2 5 4" xfId="4964"/>
    <cellStyle name="Separador de milhares 3 2 2 5 4 2" xfId="21434"/>
    <cellStyle name="Separador de milhares 3 2 2 5 4 2 2" xfId="52729"/>
    <cellStyle name="Separador de milhares 3 2 2 5 4 3" xfId="14846"/>
    <cellStyle name="Separador de milhares 3 2 2 5 4 3 2" xfId="46141"/>
    <cellStyle name="Separador de milhares 3 2 2 5 4 4" xfId="36259"/>
    <cellStyle name="Separador de milhares 3 2 2 5 5" xfId="8258"/>
    <cellStyle name="Separador de milhares 3 2 2 5 5 2" xfId="24728"/>
    <cellStyle name="Separador de milhares 3 2 2 5 5 2 2" xfId="56023"/>
    <cellStyle name="Separador de milhares 3 2 2 5 5 3" xfId="39553"/>
    <cellStyle name="Separador de milhares 3 2 2 5 6" xfId="18140"/>
    <cellStyle name="Separador de milhares 3 2 2 5 6 2" xfId="49435"/>
    <cellStyle name="Separador de milhares 3 2 2 5 7" xfId="11552"/>
    <cellStyle name="Separador de milhares 3 2 2 5 7 2" xfId="42847"/>
    <cellStyle name="Separador de milhares 3 2 2 5 8" xfId="28023"/>
    <cellStyle name="Separador de milhares 3 2 2 5 8 2" xfId="32965"/>
    <cellStyle name="Separador de milhares 3 2 2 5 9" xfId="29670"/>
    <cellStyle name="Separador de milhares 3 2 2 6" xfId="1636"/>
    <cellStyle name="Separador de milhares 3 2 2 6 2" xfId="1637"/>
    <cellStyle name="Separador de milhares 3 2 2 6 2 2" xfId="3320"/>
    <cellStyle name="Separador de milhares 3 2 2 6 2 2 2" xfId="6614"/>
    <cellStyle name="Separador de milhares 3 2 2 6 2 2 2 2" xfId="23084"/>
    <cellStyle name="Separador de milhares 3 2 2 6 2 2 2 2 2" xfId="54379"/>
    <cellStyle name="Separador de milhares 3 2 2 6 2 2 2 3" xfId="16496"/>
    <cellStyle name="Separador de milhares 3 2 2 6 2 2 2 3 2" xfId="47791"/>
    <cellStyle name="Separador de milhares 3 2 2 6 2 2 2 4" xfId="37909"/>
    <cellStyle name="Separador de milhares 3 2 2 6 2 2 3" xfId="9908"/>
    <cellStyle name="Separador de milhares 3 2 2 6 2 2 3 2" xfId="26378"/>
    <cellStyle name="Separador de milhares 3 2 2 6 2 2 3 2 2" xfId="57673"/>
    <cellStyle name="Separador de milhares 3 2 2 6 2 2 3 3" xfId="41203"/>
    <cellStyle name="Separador de milhares 3 2 2 6 2 2 4" xfId="19790"/>
    <cellStyle name="Separador de milhares 3 2 2 6 2 2 4 2" xfId="51085"/>
    <cellStyle name="Separador de milhares 3 2 2 6 2 2 5" xfId="13202"/>
    <cellStyle name="Separador de milhares 3 2 2 6 2 2 5 2" xfId="44497"/>
    <cellStyle name="Separador de milhares 3 2 2 6 2 2 6" xfId="34615"/>
    <cellStyle name="Separador de milhares 3 2 2 6 2 2 7" xfId="31320"/>
    <cellStyle name="Separador de milhares 3 2 2 6 2 3" xfId="4967"/>
    <cellStyle name="Separador de milhares 3 2 2 6 2 3 2" xfId="21437"/>
    <cellStyle name="Separador de milhares 3 2 2 6 2 3 2 2" xfId="52732"/>
    <cellStyle name="Separador de milhares 3 2 2 6 2 3 3" xfId="14849"/>
    <cellStyle name="Separador de milhares 3 2 2 6 2 3 3 2" xfId="46144"/>
    <cellStyle name="Separador de milhares 3 2 2 6 2 3 4" xfId="36262"/>
    <cellStyle name="Separador de milhares 3 2 2 6 2 4" xfId="8261"/>
    <cellStyle name="Separador de milhares 3 2 2 6 2 4 2" xfId="24731"/>
    <cellStyle name="Separador de milhares 3 2 2 6 2 4 2 2" xfId="56026"/>
    <cellStyle name="Separador de milhares 3 2 2 6 2 4 3" xfId="39556"/>
    <cellStyle name="Separador de milhares 3 2 2 6 2 5" xfId="18143"/>
    <cellStyle name="Separador de milhares 3 2 2 6 2 5 2" xfId="49438"/>
    <cellStyle name="Separador de milhares 3 2 2 6 2 6" xfId="11555"/>
    <cellStyle name="Separador de milhares 3 2 2 6 2 6 2" xfId="42850"/>
    <cellStyle name="Separador de milhares 3 2 2 6 2 7" xfId="28026"/>
    <cellStyle name="Separador de milhares 3 2 2 6 2 7 2" xfId="32968"/>
    <cellStyle name="Separador de milhares 3 2 2 6 2 8" xfId="29673"/>
    <cellStyle name="Separador de milhares 3 2 2 6 3" xfId="3319"/>
    <cellStyle name="Separador de milhares 3 2 2 6 3 2" xfId="6613"/>
    <cellStyle name="Separador de milhares 3 2 2 6 3 2 2" xfId="23083"/>
    <cellStyle name="Separador de milhares 3 2 2 6 3 2 2 2" xfId="54378"/>
    <cellStyle name="Separador de milhares 3 2 2 6 3 2 3" xfId="16495"/>
    <cellStyle name="Separador de milhares 3 2 2 6 3 2 3 2" xfId="47790"/>
    <cellStyle name="Separador de milhares 3 2 2 6 3 2 4" xfId="37908"/>
    <cellStyle name="Separador de milhares 3 2 2 6 3 3" xfId="9907"/>
    <cellStyle name="Separador de milhares 3 2 2 6 3 3 2" xfId="26377"/>
    <cellStyle name="Separador de milhares 3 2 2 6 3 3 2 2" xfId="57672"/>
    <cellStyle name="Separador de milhares 3 2 2 6 3 3 3" xfId="41202"/>
    <cellStyle name="Separador de milhares 3 2 2 6 3 4" xfId="19789"/>
    <cellStyle name="Separador de milhares 3 2 2 6 3 4 2" xfId="51084"/>
    <cellStyle name="Separador de milhares 3 2 2 6 3 5" xfId="13201"/>
    <cellStyle name="Separador de milhares 3 2 2 6 3 5 2" xfId="44496"/>
    <cellStyle name="Separador de milhares 3 2 2 6 3 6" xfId="34614"/>
    <cellStyle name="Separador de milhares 3 2 2 6 3 7" xfId="31319"/>
    <cellStyle name="Separador de milhares 3 2 2 6 4" xfId="4966"/>
    <cellStyle name="Separador de milhares 3 2 2 6 4 2" xfId="21436"/>
    <cellStyle name="Separador de milhares 3 2 2 6 4 2 2" xfId="52731"/>
    <cellStyle name="Separador de milhares 3 2 2 6 4 3" xfId="14848"/>
    <cellStyle name="Separador de milhares 3 2 2 6 4 3 2" xfId="46143"/>
    <cellStyle name="Separador de milhares 3 2 2 6 4 4" xfId="36261"/>
    <cellStyle name="Separador de milhares 3 2 2 6 5" xfId="8260"/>
    <cellStyle name="Separador de milhares 3 2 2 6 5 2" xfId="24730"/>
    <cellStyle name="Separador de milhares 3 2 2 6 5 2 2" xfId="56025"/>
    <cellStyle name="Separador de milhares 3 2 2 6 5 3" xfId="39555"/>
    <cellStyle name="Separador de milhares 3 2 2 6 6" xfId="18142"/>
    <cellStyle name="Separador de milhares 3 2 2 6 6 2" xfId="49437"/>
    <cellStyle name="Separador de milhares 3 2 2 6 7" xfId="11554"/>
    <cellStyle name="Separador de milhares 3 2 2 6 7 2" xfId="42849"/>
    <cellStyle name="Separador de milhares 3 2 2 6 8" xfId="28025"/>
    <cellStyle name="Separador de milhares 3 2 2 6 8 2" xfId="32967"/>
    <cellStyle name="Separador de milhares 3 2 2 6 9" xfId="29672"/>
    <cellStyle name="Separador de milhares 3 2 2 7" xfId="1638"/>
    <cellStyle name="Separador de milhares 3 2 2 7 2" xfId="3321"/>
    <cellStyle name="Separador de milhares 3 2 2 7 2 2" xfId="6615"/>
    <cellStyle name="Separador de milhares 3 2 2 7 2 2 2" xfId="23085"/>
    <cellStyle name="Separador de milhares 3 2 2 7 2 2 2 2" xfId="54380"/>
    <cellStyle name="Separador de milhares 3 2 2 7 2 2 3" xfId="16497"/>
    <cellStyle name="Separador de milhares 3 2 2 7 2 2 3 2" xfId="47792"/>
    <cellStyle name="Separador de milhares 3 2 2 7 2 2 4" xfId="37910"/>
    <cellStyle name="Separador de milhares 3 2 2 7 2 3" xfId="9909"/>
    <cellStyle name="Separador de milhares 3 2 2 7 2 3 2" xfId="26379"/>
    <cellStyle name="Separador de milhares 3 2 2 7 2 3 2 2" xfId="57674"/>
    <cellStyle name="Separador de milhares 3 2 2 7 2 3 3" xfId="41204"/>
    <cellStyle name="Separador de milhares 3 2 2 7 2 4" xfId="19791"/>
    <cellStyle name="Separador de milhares 3 2 2 7 2 4 2" xfId="51086"/>
    <cellStyle name="Separador de milhares 3 2 2 7 2 5" xfId="13203"/>
    <cellStyle name="Separador de milhares 3 2 2 7 2 5 2" xfId="44498"/>
    <cellStyle name="Separador de milhares 3 2 2 7 2 6" xfId="34616"/>
    <cellStyle name="Separador de milhares 3 2 2 7 2 7" xfId="31321"/>
    <cellStyle name="Separador de milhares 3 2 2 7 3" xfId="4968"/>
    <cellStyle name="Separador de milhares 3 2 2 7 3 2" xfId="21438"/>
    <cellStyle name="Separador de milhares 3 2 2 7 3 2 2" xfId="52733"/>
    <cellStyle name="Separador de milhares 3 2 2 7 3 3" xfId="14850"/>
    <cellStyle name="Separador de milhares 3 2 2 7 3 3 2" xfId="46145"/>
    <cellStyle name="Separador de milhares 3 2 2 7 3 4" xfId="36263"/>
    <cellStyle name="Separador de milhares 3 2 2 7 4" xfId="8262"/>
    <cellStyle name="Separador de milhares 3 2 2 7 4 2" xfId="24732"/>
    <cellStyle name="Separador de milhares 3 2 2 7 4 2 2" xfId="56027"/>
    <cellStyle name="Separador de milhares 3 2 2 7 4 3" xfId="39557"/>
    <cellStyle name="Separador de milhares 3 2 2 7 5" xfId="18144"/>
    <cellStyle name="Separador de milhares 3 2 2 7 5 2" xfId="49439"/>
    <cellStyle name="Separador de milhares 3 2 2 7 6" xfId="11556"/>
    <cellStyle name="Separador de milhares 3 2 2 7 6 2" xfId="42851"/>
    <cellStyle name="Separador de milhares 3 2 2 7 7" xfId="28027"/>
    <cellStyle name="Separador de milhares 3 2 2 7 7 2" xfId="32969"/>
    <cellStyle name="Separador de milhares 3 2 2 7 8" xfId="29674"/>
    <cellStyle name="Separador de milhares 3 2 2 8" xfId="1639"/>
    <cellStyle name="Separador de milhares 3 2 2 8 2" xfId="3322"/>
    <cellStyle name="Separador de milhares 3 2 2 8 2 2" xfId="6616"/>
    <cellStyle name="Separador de milhares 3 2 2 8 2 2 2" xfId="23086"/>
    <cellStyle name="Separador de milhares 3 2 2 8 2 2 2 2" xfId="54381"/>
    <cellStyle name="Separador de milhares 3 2 2 8 2 2 3" xfId="16498"/>
    <cellStyle name="Separador de milhares 3 2 2 8 2 2 3 2" xfId="47793"/>
    <cellStyle name="Separador de milhares 3 2 2 8 2 2 4" xfId="37911"/>
    <cellStyle name="Separador de milhares 3 2 2 8 2 3" xfId="9910"/>
    <cellStyle name="Separador de milhares 3 2 2 8 2 3 2" xfId="26380"/>
    <cellStyle name="Separador de milhares 3 2 2 8 2 3 2 2" xfId="57675"/>
    <cellStyle name="Separador de milhares 3 2 2 8 2 3 3" xfId="41205"/>
    <cellStyle name="Separador de milhares 3 2 2 8 2 4" xfId="19792"/>
    <cellStyle name="Separador de milhares 3 2 2 8 2 4 2" xfId="51087"/>
    <cellStyle name="Separador de milhares 3 2 2 8 2 5" xfId="13204"/>
    <cellStyle name="Separador de milhares 3 2 2 8 2 5 2" xfId="44499"/>
    <cellStyle name="Separador de milhares 3 2 2 8 2 6" xfId="34617"/>
    <cellStyle name="Separador de milhares 3 2 2 8 2 7" xfId="31322"/>
    <cellStyle name="Separador de milhares 3 2 2 8 3" xfId="4969"/>
    <cellStyle name="Separador de milhares 3 2 2 8 3 2" xfId="21439"/>
    <cellStyle name="Separador de milhares 3 2 2 8 3 2 2" xfId="52734"/>
    <cellStyle name="Separador de milhares 3 2 2 8 3 3" xfId="14851"/>
    <cellStyle name="Separador de milhares 3 2 2 8 3 3 2" xfId="46146"/>
    <cellStyle name="Separador de milhares 3 2 2 8 3 4" xfId="36264"/>
    <cellStyle name="Separador de milhares 3 2 2 8 4" xfId="8263"/>
    <cellStyle name="Separador de milhares 3 2 2 8 4 2" xfId="24733"/>
    <cellStyle name="Separador de milhares 3 2 2 8 4 2 2" xfId="56028"/>
    <cellStyle name="Separador de milhares 3 2 2 8 4 3" xfId="39558"/>
    <cellStyle name="Separador de milhares 3 2 2 8 5" xfId="18145"/>
    <cellStyle name="Separador de milhares 3 2 2 8 5 2" xfId="49440"/>
    <cellStyle name="Separador de milhares 3 2 2 8 6" xfId="11557"/>
    <cellStyle name="Separador de milhares 3 2 2 8 6 2" xfId="42852"/>
    <cellStyle name="Separador de milhares 3 2 2 8 7" xfId="28028"/>
    <cellStyle name="Separador de milhares 3 2 2 8 7 2" xfId="32970"/>
    <cellStyle name="Separador de milhares 3 2 2 8 8" xfId="29675"/>
    <cellStyle name="Separador de milhares 3 2 2 9" xfId="3281"/>
    <cellStyle name="Separador de milhares 3 2 2 9 2" xfId="6575"/>
    <cellStyle name="Separador de milhares 3 2 2 9 2 2" xfId="23045"/>
    <cellStyle name="Separador de milhares 3 2 2 9 2 2 2" xfId="54340"/>
    <cellStyle name="Separador de milhares 3 2 2 9 2 3" xfId="16457"/>
    <cellStyle name="Separador de milhares 3 2 2 9 2 3 2" xfId="47752"/>
    <cellStyle name="Separador de milhares 3 2 2 9 2 4" xfId="37870"/>
    <cellStyle name="Separador de milhares 3 2 2 9 3" xfId="9869"/>
    <cellStyle name="Separador de milhares 3 2 2 9 3 2" xfId="26339"/>
    <cellStyle name="Separador de milhares 3 2 2 9 3 2 2" xfId="57634"/>
    <cellStyle name="Separador de milhares 3 2 2 9 3 3" xfId="41164"/>
    <cellStyle name="Separador de milhares 3 2 2 9 4" xfId="19751"/>
    <cellStyle name="Separador de milhares 3 2 2 9 4 2" xfId="51046"/>
    <cellStyle name="Separador de milhares 3 2 2 9 5" xfId="13163"/>
    <cellStyle name="Separador de milhares 3 2 2 9 5 2" xfId="44458"/>
    <cellStyle name="Separador de milhares 3 2 2 9 6" xfId="34576"/>
    <cellStyle name="Separador de milhares 3 2 2 9 7" xfId="31281"/>
    <cellStyle name="Separador de milhares 3 2 3" xfId="1640"/>
    <cellStyle name="Separador de milhares 3 2 3 10" xfId="8264"/>
    <cellStyle name="Separador de milhares 3 2 3 10 2" xfId="24734"/>
    <cellStyle name="Separador de milhares 3 2 3 10 2 2" xfId="56029"/>
    <cellStyle name="Separador de milhares 3 2 3 10 3" xfId="39559"/>
    <cellStyle name="Separador de milhares 3 2 3 11" xfId="18146"/>
    <cellStyle name="Separador de milhares 3 2 3 11 2" xfId="49441"/>
    <cellStyle name="Separador de milhares 3 2 3 12" xfId="11558"/>
    <cellStyle name="Separador de milhares 3 2 3 12 2" xfId="42853"/>
    <cellStyle name="Separador de milhares 3 2 3 13" xfId="28029"/>
    <cellStyle name="Separador de milhares 3 2 3 13 2" xfId="32971"/>
    <cellStyle name="Separador de milhares 3 2 3 14" xfId="29676"/>
    <cellStyle name="Separador de milhares 3 2 3 2" xfId="1641"/>
    <cellStyle name="Separador de milhares 3 2 3 2 10" xfId="11559"/>
    <cellStyle name="Separador de milhares 3 2 3 2 10 2" xfId="42854"/>
    <cellStyle name="Separador de milhares 3 2 3 2 11" xfId="28030"/>
    <cellStyle name="Separador de milhares 3 2 3 2 11 2" xfId="32972"/>
    <cellStyle name="Separador de milhares 3 2 3 2 12" xfId="29677"/>
    <cellStyle name="Separador de milhares 3 2 3 2 2" xfId="1642"/>
    <cellStyle name="Separador de milhares 3 2 3 2 2 2" xfId="1643"/>
    <cellStyle name="Separador de milhares 3 2 3 2 2 2 2" xfId="3326"/>
    <cellStyle name="Separador de milhares 3 2 3 2 2 2 2 2" xfId="6620"/>
    <cellStyle name="Separador de milhares 3 2 3 2 2 2 2 2 2" xfId="23090"/>
    <cellStyle name="Separador de milhares 3 2 3 2 2 2 2 2 2 2" xfId="54385"/>
    <cellStyle name="Separador de milhares 3 2 3 2 2 2 2 2 3" xfId="16502"/>
    <cellStyle name="Separador de milhares 3 2 3 2 2 2 2 2 3 2" xfId="47797"/>
    <cellStyle name="Separador de milhares 3 2 3 2 2 2 2 2 4" xfId="37915"/>
    <cellStyle name="Separador de milhares 3 2 3 2 2 2 2 3" xfId="9914"/>
    <cellStyle name="Separador de milhares 3 2 3 2 2 2 2 3 2" xfId="26384"/>
    <cellStyle name="Separador de milhares 3 2 3 2 2 2 2 3 2 2" xfId="57679"/>
    <cellStyle name="Separador de milhares 3 2 3 2 2 2 2 3 3" xfId="41209"/>
    <cellStyle name="Separador de milhares 3 2 3 2 2 2 2 4" xfId="19796"/>
    <cellStyle name="Separador de milhares 3 2 3 2 2 2 2 4 2" xfId="51091"/>
    <cellStyle name="Separador de milhares 3 2 3 2 2 2 2 5" xfId="13208"/>
    <cellStyle name="Separador de milhares 3 2 3 2 2 2 2 5 2" xfId="44503"/>
    <cellStyle name="Separador de milhares 3 2 3 2 2 2 2 6" xfId="34621"/>
    <cellStyle name="Separador de milhares 3 2 3 2 2 2 2 7" xfId="31326"/>
    <cellStyle name="Separador de milhares 3 2 3 2 2 2 3" xfId="4973"/>
    <cellStyle name="Separador de milhares 3 2 3 2 2 2 3 2" xfId="21443"/>
    <cellStyle name="Separador de milhares 3 2 3 2 2 2 3 2 2" xfId="52738"/>
    <cellStyle name="Separador de milhares 3 2 3 2 2 2 3 3" xfId="14855"/>
    <cellStyle name="Separador de milhares 3 2 3 2 2 2 3 3 2" xfId="46150"/>
    <cellStyle name="Separador de milhares 3 2 3 2 2 2 3 4" xfId="36268"/>
    <cellStyle name="Separador de milhares 3 2 3 2 2 2 4" xfId="8267"/>
    <cellStyle name="Separador de milhares 3 2 3 2 2 2 4 2" xfId="24737"/>
    <cellStyle name="Separador de milhares 3 2 3 2 2 2 4 2 2" xfId="56032"/>
    <cellStyle name="Separador de milhares 3 2 3 2 2 2 4 3" xfId="39562"/>
    <cellStyle name="Separador de milhares 3 2 3 2 2 2 5" xfId="18149"/>
    <cellStyle name="Separador de milhares 3 2 3 2 2 2 5 2" xfId="49444"/>
    <cellStyle name="Separador de milhares 3 2 3 2 2 2 6" xfId="11561"/>
    <cellStyle name="Separador de milhares 3 2 3 2 2 2 6 2" xfId="42856"/>
    <cellStyle name="Separador de milhares 3 2 3 2 2 2 7" xfId="28032"/>
    <cellStyle name="Separador de milhares 3 2 3 2 2 2 7 2" xfId="32974"/>
    <cellStyle name="Separador de milhares 3 2 3 2 2 2 8" xfId="29679"/>
    <cellStyle name="Separador de milhares 3 2 3 2 2 3" xfId="3325"/>
    <cellStyle name="Separador de milhares 3 2 3 2 2 3 2" xfId="6619"/>
    <cellStyle name="Separador de milhares 3 2 3 2 2 3 2 2" xfId="23089"/>
    <cellStyle name="Separador de milhares 3 2 3 2 2 3 2 2 2" xfId="54384"/>
    <cellStyle name="Separador de milhares 3 2 3 2 2 3 2 3" xfId="16501"/>
    <cellStyle name="Separador de milhares 3 2 3 2 2 3 2 3 2" xfId="47796"/>
    <cellStyle name="Separador de milhares 3 2 3 2 2 3 2 4" xfId="37914"/>
    <cellStyle name="Separador de milhares 3 2 3 2 2 3 3" xfId="9913"/>
    <cellStyle name="Separador de milhares 3 2 3 2 2 3 3 2" xfId="26383"/>
    <cellStyle name="Separador de milhares 3 2 3 2 2 3 3 2 2" xfId="57678"/>
    <cellStyle name="Separador de milhares 3 2 3 2 2 3 3 3" xfId="41208"/>
    <cellStyle name="Separador de milhares 3 2 3 2 2 3 4" xfId="19795"/>
    <cellStyle name="Separador de milhares 3 2 3 2 2 3 4 2" xfId="51090"/>
    <cellStyle name="Separador de milhares 3 2 3 2 2 3 5" xfId="13207"/>
    <cellStyle name="Separador de milhares 3 2 3 2 2 3 5 2" xfId="44502"/>
    <cellStyle name="Separador de milhares 3 2 3 2 2 3 6" xfId="34620"/>
    <cellStyle name="Separador de milhares 3 2 3 2 2 3 7" xfId="31325"/>
    <cellStyle name="Separador de milhares 3 2 3 2 2 4" xfId="4972"/>
    <cellStyle name="Separador de milhares 3 2 3 2 2 4 2" xfId="21442"/>
    <cellStyle name="Separador de milhares 3 2 3 2 2 4 2 2" xfId="52737"/>
    <cellStyle name="Separador de milhares 3 2 3 2 2 4 3" xfId="14854"/>
    <cellStyle name="Separador de milhares 3 2 3 2 2 4 3 2" xfId="46149"/>
    <cellStyle name="Separador de milhares 3 2 3 2 2 4 4" xfId="36267"/>
    <cellStyle name="Separador de milhares 3 2 3 2 2 5" xfId="8266"/>
    <cellStyle name="Separador de milhares 3 2 3 2 2 5 2" xfId="24736"/>
    <cellStyle name="Separador de milhares 3 2 3 2 2 5 2 2" xfId="56031"/>
    <cellStyle name="Separador de milhares 3 2 3 2 2 5 3" xfId="39561"/>
    <cellStyle name="Separador de milhares 3 2 3 2 2 6" xfId="18148"/>
    <cellStyle name="Separador de milhares 3 2 3 2 2 6 2" xfId="49443"/>
    <cellStyle name="Separador de milhares 3 2 3 2 2 7" xfId="11560"/>
    <cellStyle name="Separador de milhares 3 2 3 2 2 7 2" xfId="42855"/>
    <cellStyle name="Separador de milhares 3 2 3 2 2 8" xfId="28031"/>
    <cellStyle name="Separador de milhares 3 2 3 2 2 8 2" xfId="32973"/>
    <cellStyle name="Separador de milhares 3 2 3 2 2 9" xfId="29678"/>
    <cellStyle name="Separador de milhares 3 2 3 2 3" xfId="1644"/>
    <cellStyle name="Separador de milhares 3 2 3 2 3 2" xfId="1645"/>
    <cellStyle name="Separador de milhares 3 2 3 2 3 2 2" xfId="3328"/>
    <cellStyle name="Separador de milhares 3 2 3 2 3 2 2 2" xfId="6622"/>
    <cellStyle name="Separador de milhares 3 2 3 2 3 2 2 2 2" xfId="23092"/>
    <cellStyle name="Separador de milhares 3 2 3 2 3 2 2 2 2 2" xfId="54387"/>
    <cellStyle name="Separador de milhares 3 2 3 2 3 2 2 2 3" xfId="16504"/>
    <cellStyle name="Separador de milhares 3 2 3 2 3 2 2 2 3 2" xfId="47799"/>
    <cellStyle name="Separador de milhares 3 2 3 2 3 2 2 2 4" xfId="37917"/>
    <cellStyle name="Separador de milhares 3 2 3 2 3 2 2 3" xfId="9916"/>
    <cellStyle name="Separador de milhares 3 2 3 2 3 2 2 3 2" xfId="26386"/>
    <cellStyle name="Separador de milhares 3 2 3 2 3 2 2 3 2 2" xfId="57681"/>
    <cellStyle name="Separador de milhares 3 2 3 2 3 2 2 3 3" xfId="41211"/>
    <cellStyle name="Separador de milhares 3 2 3 2 3 2 2 4" xfId="19798"/>
    <cellStyle name="Separador de milhares 3 2 3 2 3 2 2 4 2" xfId="51093"/>
    <cellStyle name="Separador de milhares 3 2 3 2 3 2 2 5" xfId="13210"/>
    <cellStyle name="Separador de milhares 3 2 3 2 3 2 2 5 2" xfId="44505"/>
    <cellStyle name="Separador de milhares 3 2 3 2 3 2 2 6" xfId="34623"/>
    <cellStyle name="Separador de milhares 3 2 3 2 3 2 2 7" xfId="31328"/>
    <cellStyle name="Separador de milhares 3 2 3 2 3 2 3" xfId="4975"/>
    <cellStyle name="Separador de milhares 3 2 3 2 3 2 3 2" xfId="21445"/>
    <cellStyle name="Separador de milhares 3 2 3 2 3 2 3 2 2" xfId="52740"/>
    <cellStyle name="Separador de milhares 3 2 3 2 3 2 3 3" xfId="14857"/>
    <cellStyle name="Separador de milhares 3 2 3 2 3 2 3 3 2" xfId="46152"/>
    <cellStyle name="Separador de milhares 3 2 3 2 3 2 3 4" xfId="36270"/>
    <cellStyle name="Separador de milhares 3 2 3 2 3 2 4" xfId="8269"/>
    <cellStyle name="Separador de milhares 3 2 3 2 3 2 4 2" xfId="24739"/>
    <cellStyle name="Separador de milhares 3 2 3 2 3 2 4 2 2" xfId="56034"/>
    <cellStyle name="Separador de milhares 3 2 3 2 3 2 4 3" xfId="39564"/>
    <cellStyle name="Separador de milhares 3 2 3 2 3 2 5" xfId="18151"/>
    <cellStyle name="Separador de milhares 3 2 3 2 3 2 5 2" xfId="49446"/>
    <cellStyle name="Separador de milhares 3 2 3 2 3 2 6" xfId="11563"/>
    <cellStyle name="Separador de milhares 3 2 3 2 3 2 6 2" xfId="42858"/>
    <cellStyle name="Separador de milhares 3 2 3 2 3 2 7" xfId="28034"/>
    <cellStyle name="Separador de milhares 3 2 3 2 3 2 7 2" xfId="32976"/>
    <cellStyle name="Separador de milhares 3 2 3 2 3 2 8" xfId="29681"/>
    <cellStyle name="Separador de milhares 3 2 3 2 3 3" xfId="3327"/>
    <cellStyle name="Separador de milhares 3 2 3 2 3 3 2" xfId="6621"/>
    <cellStyle name="Separador de milhares 3 2 3 2 3 3 2 2" xfId="23091"/>
    <cellStyle name="Separador de milhares 3 2 3 2 3 3 2 2 2" xfId="54386"/>
    <cellStyle name="Separador de milhares 3 2 3 2 3 3 2 3" xfId="16503"/>
    <cellStyle name="Separador de milhares 3 2 3 2 3 3 2 3 2" xfId="47798"/>
    <cellStyle name="Separador de milhares 3 2 3 2 3 3 2 4" xfId="37916"/>
    <cellStyle name="Separador de milhares 3 2 3 2 3 3 3" xfId="9915"/>
    <cellStyle name="Separador de milhares 3 2 3 2 3 3 3 2" xfId="26385"/>
    <cellStyle name="Separador de milhares 3 2 3 2 3 3 3 2 2" xfId="57680"/>
    <cellStyle name="Separador de milhares 3 2 3 2 3 3 3 3" xfId="41210"/>
    <cellStyle name="Separador de milhares 3 2 3 2 3 3 4" xfId="19797"/>
    <cellStyle name="Separador de milhares 3 2 3 2 3 3 4 2" xfId="51092"/>
    <cellStyle name="Separador de milhares 3 2 3 2 3 3 5" xfId="13209"/>
    <cellStyle name="Separador de milhares 3 2 3 2 3 3 5 2" xfId="44504"/>
    <cellStyle name="Separador de milhares 3 2 3 2 3 3 6" xfId="34622"/>
    <cellStyle name="Separador de milhares 3 2 3 2 3 3 7" xfId="31327"/>
    <cellStyle name="Separador de milhares 3 2 3 2 3 4" xfId="4974"/>
    <cellStyle name="Separador de milhares 3 2 3 2 3 4 2" xfId="21444"/>
    <cellStyle name="Separador de milhares 3 2 3 2 3 4 2 2" xfId="52739"/>
    <cellStyle name="Separador de milhares 3 2 3 2 3 4 3" xfId="14856"/>
    <cellStyle name="Separador de milhares 3 2 3 2 3 4 3 2" xfId="46151"/>
    <cellStyle name="Separador de milhares 3 2 3 2 3 4 4" xfId="36269"/>
    <cellStyle name="Separador de milhares 3 2 3 2 3 5" xfId="8268"/>
    <cellStyle name="Separador de milhares 3 2 3 2 3 5 2" xfId="24738"/>
    <cellStyle name="Separador de milhares 3 2 3 2 3 5 2 2" xfId="56033"/>
    <cellStyle name="Separador de milhares 3 2 3 2 3 5 3" xfId="39563"/>
    <cellStyle name="Separador de milhares 3 2 3 2 3 6" xfId="18150"/>
    <cellStyle name="Separador de milhares 3 2 3 2 3 6 2" xfId="49445"/>
    <cellStyle name="Separador de milhares 3 2 3 2 3 7" xfId="11562"/>
    <cellStyle name="Separador de milhares 3 2 3 2 3 7 2" xfId="42857"/>
    <cellStyle name="Separador de milhares 3 2 3 2 3 8" xfId="28033"/>
    <cellStyle name="Separador de milhares 3 2 3 2 3 8 2" xfId="32975"/>
    <cellStyle name="Separador de milhares 3 2 3 2 3 9" xfId="29680"/>
    <cellStyle name="Separador de milhares 3 2 3 2 4" xfId="1646"/>
    <cellStyle name="Separador de milhares 3 2 3 2 4 2" xfId="3329"/>
    <cellStyle name="Separador de milhares 3 2 3 2 4 2 2" xfId="6623"/>
    <cellStyle name="Separador de milhares 3 2 3 2 4 2 2 2" xfId="23093"/>
    <cellStyle name="Separador de milhares 3 2 3 2 4 2 2 2 2" xfId="54388"/>
    <cellStyle name="Separador de milhares 3 2 3 2 4 2 2 3" xfId="16505"/>
    <cellStyle name="Separador de milhares 3 2 3 2 4 2 2 3 2" xfId="47800"/>
    <cellStyle name="Separador de milhares 3 2 3 2 4 2 2 4" xfId="37918"/>
    <cellStyle name="Separador de milhares 3 2 3 2 4 2 3" xfId="9917"/>
    <cellStyle name="Separador de milhares 3 2 3 2 4 2 3 2" xfId="26387"/>
    <cellStyle name="Separador de milhares 3 2 3 2 4 2 3 2 2" xfId="57682"/>
    <cellStyle name="Separador de milhares 3 2 3 2 4 2 3 3" xfId="41212"/>
    <cellStyle name="Separador de milhares 3 2 3 2 4 2 4" xfId="19799"/>
    <cellStyle name="Separador de milhares 3 2 3 2 4 2 4 2" xfId="51094"/>
    <cellStyle name="Separador de milhares 3 2 3 2 4 2 5" xfId="13211"/>
    <cellStyle name="Separador de milhares 3 2 3 2 4 2 5 2" xfId="44506"/>
    <cellStyle name="Separador de milhares 3 2 3 2 4 2 6" xfId="34624"/>
    <cellStyle name="Separador de milhares 3 2 3 2 4 2 7" xfId="31329"/>
    <cellStyle name="Separador de milhares 3 2 3 2 4 3" xfId="4976"/>
    <cellStyle name="Separador de milhares 3 2 3 2 4 3 2" xfId="21446"/>
    <cellStyle name="Separador de milhares 3 2 3 2 4 3 2 2" xfId="52741"/>
    <cellStyle name="Separador de milhares 3 2 3 2 4 3 3" xfId="14858"/>
    <cellStyle name="Separador de milhares 3 2 3 2 4 3 3 2" xfId="46153"/>
    <cellStyle name="Separador de milhares 3 2 3 2 4 3 4" xfId="36271"/>
    <cellStyle name="Separador de milhares 3 2 3 2 4 4" xfId="8270"/>
    <cellStyle name="Separador de milhares 3 2 3 2 4 4 2" xfId="24740"/>
    <cellStyle name="Separador de milhares 3 2 3 2 4 4 2 2" xfId="56035"/>
    <cellStyle name="Separador de milhares 3 2 3 2 4 4 3" xfId="39565"/>
    <cellStyle name="Separador de milhares 3 2 3 2 4 5" xfId="18152"/>
    <cellStyle name="Separador de milhares 3 2 3 2 4 5 2" xfId="49447"/>
    <cellStyle name="Separador de milhares 3 2 3 2 4 6" xfId="11564"/>
    <cellStyle name="Separador de milhares 3 2 3 2 4 6 2" xfId="42859"/>
    <cellStyle name="Separador de milhares 3 2 3 2 4 7" xfId="28035"/>
    <cellStyle name="Separador de milhares 3 2 3 2 4 7 2" xfId="32977"/>
    <cellStyle name="Separador de milhares 3 2 3 2 4 8" xfId="29682"/>
    <cellStyle name="Separador de milhares 3 2 3 2 5" xfId="1647"/>
    <cellStyle name="Separador de milhares 3 2 3 2 5 2" xfId="3330"/>
    <cellStyle name="Separador de milhares 3 2 3 2 5 2 2" xfId="6624"/>
    <cellStyle name="Separador de milhares 3 2 3 2 5 2 2 2" xfId="23094"/>
    <cellStyle name="Separador de milhares 3 2 3 2 5 2 2 2 2" xfId="54389"/>
    <cellStyle name="Separador de milhares 3 2 3 2 5 2 2 3" xfId="16506"/>
    <cellStyle name="Separador de milhares 3 2 3 2 5 2 2 3 2" xfId="47801"/>
    <cellStyle name="Separador de milhares 3 2 3 2 5 2 2 4" xfId="37919"/>
    <cellStyle name="Separador de milhares 3 2 3 2 5 2 3" xfId="9918"/>
    <cellStyle name="Separador de milhares 3 2 3 2 5 2 3 2" xfId="26388"/>
    <cellStyle name="Separador de milhares 3 2 3 2 5 2 3 2 2" xfId="57683"/>
    <cellStyle name="Separador de milhares 3 2 3 2 5 2 3 3" xfId="41213"/>
    <cellStyle name="Separador de milhares 3 2 3 2 5 2 4" xfId="19800"/>
    <cellStyle name="Separador de milhares 3 2 3 2 5 2 4 2" xfId="51095"/>
    <cellStyle name="Separador de milhares 3 2 3 2 5 2 5" xfId="13212"/>
    <cellStyle name="Separador de milhares 3 2 3 2 5 2 5 2" xfId="44507"/>
    <cellStyle name="Separador de milhares 3 2 3 2 5 2 6" xfId="34625"/>
    <cellStyle name="Separador de milhares 3 2 3 2 5 2 7" xfId="31330"/>
    <cellStyle name="Separador de milhares 3 2 3 2 5 3" xfId="4977"/>
    <cellStyle name="Separador de milhares 3 2 3 2 5 3 2" xfId="21447"/>
    <cellStyle name="Separador de milhares 3 2 3 2 5 3 2 2" xfId="52742"/>
    <cellStyle name="Separador de milhares 3 2 3 2 5 3 3" xfId="14859"/>
    <cellStyle name="Separador de milhares 3 2 3 2 5 3 3 2" xfId="46154"/>
    <cellStyle name="Separador de milhares 3 2 3 2 5 3 4" xfId="36272"/>
    <cellStyle name="Separador de milhares 3 2 3 2 5 4" xfId="8271"/>
    <cellStyle name="Separador de milhares 3 2 3 2 5 4 2" xfId="24741"/>
    <cellStyle name="Separador de milhares 3 2 3 2 5 4 2 2" xfId="56036"/>
    <cellStyle name="Separador de milhares 3 2 3 2 5 4 3" xfId="39566"/>
    <cellStyle name="Separador de milhares 3 2 3 2 5 5" xfId="18153"/>
    <cellStyle name="Separador de milhares 3 2 3 2 5 5 2" xfId="49448"/>
    <cellStyle name="Separador de milhares 3 2 3 2 5 6" xfId="11565"/>
    <cellStyle name="Separador de milhares 3 2 3 2 5 6 2" xfId="42860"/>
    <cellStyle name="Separador de milhares 3 2 3 2 5 7" xfId="28036"/>
    <cellStyle name="Separador de milhares 3 2 3 2 5 7 2" xfId="32978"/>
    <cellStyle name="Separador de milhares 3 2 3 2 5 8" xfId="29683"/>
    <cellStyle name="Separador de milhares 3 2 3 2 6" xfId="3324"/>
    <cellStyle name="Separador de milhares 3 2 3 2 6 2" xfId="6618"/>
    <cellStyle name="Separador de milhares 3 2 3 2 6 2 2" xfId="23088"/>
    <cellStyle name="Separador de milhares 3 2 3 2 6 2 2 2" xfId="54383"/>
    <cellStyle name="Separador de milhares 3 2 3 2 6 2 3" xfId="16500"/>
    <cellStyle name="Separador de milhares 3 2 3 2 6 2 3 2" xfId="47795"/>
    <cellStyle name="Separador de milhares 3 2 3 2 6 2 4" xfId="37913"/>
    <cellStyle name="Separador de milhares 3 2 3 2 6 3" xfId="9912"/>
    <cellStyle name="Separador de milhares 3 2 3 2 6 3 2" xfId="26382"/>
    <cellStyle name="Separador de milhares 3 2 3 2 6 3 2 2" xfId="57677"/>
    <cellStyle name="Separador de milhares 3 2 3 2 6 3 3" xfId="41207"/>
    <cellStyle name="Separador de milhares 3 2 3 2 6 4" xfId="19794"/>
    <cellStyle name="Separador de milhares 3 2 3 2 6 4 2" xfId="51089"/>
    <cellStyle name="Separador de milhares 3 2 3 2 6 5" xfId="13206"/>
    <cellStyle name="Separador de milhares 3 2 3 2 6 5 2" xfId="44501"/>
    <cellStyle name="Separador de milhares 3 2 3 2 6 6" xfId="34619"/>
    <cellStyle name="Separador de milhares 3 2 3 2 6 7" xfId="31324"/>
    <cellStyle name="Separador de milhares 3 2 3 2 7" xfId="4971"/>
    <cellStyle name="Separador de milhares 3 2 3 2 7 2" xfId="21441"/>
    <cellStyle name="Separador de milhares 3 2 3 2 7 2 2" xfId="52736"/>
    <cellStyle name="Separador de milhares 3 2 3 2 7 3" xfId="14853"/>
    <cellStyle name="Separador de milhares 3 2 3 2 7 3 2" xfId="46148"/>
    <cellStyle name="Separador de milhares 3 2 3 2 7 4" xfId="36266"/>
    <cellStyle name="Separador de milhares 3 2 3 2 8" xfId="8265"/>
    <cellStyle name="Separador de milhares 3 2 3 2 8 2" xfId="24735"/>
    <cellStyle name="Separador de milhares 3 2 3 2 8 2 2" xfId="56030"/>
    <cellStyle name="Separador de milhares 3 2 3 2 8 3" xfId="39560"/>
    <cellStyle name="Separador de milhares 3 2 3 2 9" xfId="18147"/>
    <cellStyle name="Separador de milhares 3 2 3 2 9 2" xfId="49442"/>
    <cellStyle name="Separador de milhares 3 2 3 3" xfId="1648"/>
    <cellStyle name="Separador de milhares 3 2 3 3 10" xfId="11566"/>
    <cellStyle name="Separador de milhares 3 2 3 3 10 2" xfId="42861"/>
    <cellStyle name="Separador de milhares 3 2 3 3 11" xfId="28037"/>
    <cellStyle name="Separador de milhares 3 2 3 3 11 2" xfId="32979"/>
    <cellStyle name="Separador de milhares 3 2 3 3 12" xfId="29684"/>
    <cellStyle name="Separador de milhares 3 2 3 3 2" xfId="1649"/>
    <cellStyle name="Separador de milhares 3 2 3 3 2 2" xfId="1650"/>
    <cellStyle name="Separador de milhares 3 2 3 3 2 2 2" xfId="3333"/>
    <cellStyle name="Separador de milhares 3 2 3 3 2 2 2 2" xfId="6627"/>
    <cellStyle name="Separador de milhares 3 2 3 3 2 2 2 2 2" xfId="23097"/>
    <cellStyle name="Separador de milhares 3 2 3 3 2 2 2 2 2 2" xfId="54392"/>
    <cellStyle name="Separador de milhares 3 2 3 3 2 2 2 2 3" xfId="16509"/>
    <cellStyle name="Separador de milhares 3 2 3 3 2 2 2 2 3 2" xfId="47804"/>
    <cellStyle name="Separador de milhares 3 2 3 3 2 2 2 2 4" xfId="37922"/>
    <cellStyle name="Separador de milhares 3 2 3 3 2 2 2 3" xfId="9921"/>
    <cellStyle name="Separador de milhares 3 2 3 3 2 2 2 3 2" xfId="26391"/>
    <cellStyle name="Separador de milhares 3 2 3 3 2 2 2 3 2 2" xfId="57686"/>
    <cellStyle name="Separador de milhares 3 2 3 3 2 2 2 3 3" xfId="41216"/>
    <cellStyle name="Separador de milhares 3 2 3 3 2 2 2 4" xfId="19803"/>
    <cellStyle name="Separador de milhares 3 2 3 3 2 2 2 4 2" xfId="51098"/>
    <cellStyle name="Separador de milhares 3 2 3 3 2 2 2 5" xfId="13215"/>
    <cellStyle name="Separador de milhares 3 2 3 3 2 2 2 5 2" xfId="44510"/>
    <cellStyle name="Separador de milhares 3 2 3 3 2 2 2 6" xfId="34628"/>
    <cellStyle name="Separador de milhares 3 2 3 3 2 2 2 7" xfId="31333"/>
    <cellStyle name="Separador de milhares 3 2 3 3 2 2 3" xfId="4980"/>
    <cellStyle name="Separador de milhares 3 2 3 3 2 2 3 2" xfId="21450"/>
    <cellStyle name="Separador de milhares 3 2 3 3 2 2 3 2 2" xfId="52745"/>
    <cellStyle name="Separador de milhares 3 2 3 3 2 2 3 3" xfId="14862"/>
    <cellStyle name="Separador de milhares 3 2 3 3 2 2 3 3 2" xfId="46157"/>
    <cellStyle name="Separador de milhares 3 2 3 3 2 2 3 4" xfId="36275"/>
    <cellStyle name="Separador de milhares 3 2 3 3 2 2 4" xfId="8274"/>
    <cellStyle name="Separador de milhares 3 2 3 3 2 2 4 2" xfId="24744"/>
    <cellStyle name="Separador de milhares 3 2 3 3 2 2 4 2 2" xfId="56039"/>
    <cellStyle name="Separador de milhares 3 2 3 3 2 2 4 3" xfId="39569"/>
    <cellStyle name="Separador de milhares 3 2 3 3 2 2 5" xfId="18156"/>
    <cellStyle name="Separador de milhares 3 2 3 3 2 2 5 2" xfId="49451"/>
    <cellStyle name="Separador de milhares 3 2 3 3 2 2 6" xfId="11568"/>
    <cellStyle name="Separador de milhares 3 2 3 3 2 2 6 2" xfId="42863"/>
    <cellStyle name="Separador de milhares 3 2 3 3 2 2 7" xfId="28039"/>
    <cellStyle name="Separador de milhares 3 2 3 3 2 2 7 2" xfId="32981"/>
    <cellStyle name="Separador de milhares 3 2 3 3 2 2 8" xfId="29686"/>
    <cellStyle name="Separador de milhares 3 2 3 3 2 3" xfId="3332"/>
    <cellStyle name="Separador de milhares 3 2 3 3 2 3 2" xfId="6626"/>
    <cellStyle name="Separador de milhares 3 2 3 3 2 3 2 2" xfId="23096"/>
    <cellStyle name="Separador de milhares 3 2 3 3 2 3 2 2 2" xfId="54391"/>
    <cellStyle name="Separador de milhares 3 2 3 3 2 3 2 3" xfId="16508"/>
    <cellStyle name="Separador de milhares 3 2 3 3 2 3 2 3 2" xfId="47803"/>
    <cellStyle name="Separador de milhares 3 2 3 3 2 3 2 4" xfId="37921"/>
    <cellStyle name="Separador de milhares 3 2 3 3 2 3 3" xfId="9920"/>
    <cellStyle name="Separador de milhares 3 2 3 3 2 3 3 2" xfId="26390"/>
    <cellStyle name="Separador de milhares 3 2 3 3 2 3 3 2 2" xfId="57685"/>
    <cellStyle name="Separador de milhares 3 2 3 3 2 3 3 3" xfId="41215"/>
    <cellStyle name="Separador de milhares 3 2 3 3 2 3 4" xfId="19802"/>
    <cellStyle name="Separador de milhares 3 2 3 3 2 3 4 2" xfId="51097"/>
    <cellStyle name="Separador de milhares 3 2 3 3 2 3 5" xfId="13214"/>
    <cellStyle name="Separador de milhares 3 2 3 3 2 3 5 2" xfId="44509"/>
    <cellStyle name="Separador de milhares 3 2 3 3 2 3 6" xfId="34627"/>
    <cellStyle name="Separador de milhares 3 2 3 3 2 3 7" xfId="31332"/>
    <cellStyle name="Separador de milhares 3 2 3 3 2 4" xfId="4979"/>
    <cellStyle name="Separador de milhares 3 2 3 3 2 4 2" xfId="21449"/>
    <cellStyle name="Separador de milhares 3 2 3 3 2 4 2 2" xfId="52744"/>
    <cellStyle name="Separador de milhares 3 2 3 3 2 4 3" xfId="14861"/>
    <cellStyle name="Separador de milhares 3 2 3 3 2 4 3 2" xfId="46156"/>
    <cellStyle name="Separador de milhares 3 2 3 3 2 4 4" xfId="36274"/>
    <cellStyle name="Separador de milhares 3 2 3 3 2 5" xfId="8273"/>
    <cellStyle name="Separador de milhares 3 2 3 3 2 5 2" xfId="24743"/>
    <cellStyle name="Separador de milhares 3 2 3 3 2 5 2 2" xfId="56038"/>
    <cellStyle name="Separador de milhares 3 2 3 3 2 5 3" xfId="39568"/>
    <cellStyle name="Separador de milhares 3 2 3 3 2 6" xfId="18155"/>
    <cellStyle name="Separador de milhares 3 2 3 3 2 6 2" xfId="49450"/>
    <cellStyle name="Separador de milhares 3 2 3 3 2 7" xfId="11567"/>
    <cellStyle name="Separador de milhares 3 2 3 3 2 7 2" xfId="42862"/>
    <cellStyle name="Separador de milhares 3 2 3 3 2 8" xfId="28038"/>
    <cellStyle name="Separador de milhares 3 2 3 3 2 8 2" xfId="32980"/>
    <cellStyle name="Separador de milhares 3 2 3 3 2 9" xfId="29685"/>
    <cellStyle name="Separador de milhares 3 2 3 3 3" xfId="1651"/>
    <cellStyle name="Separador de milhares 3 2 3 3 3 2" xfId="1652"/>
    <cellStyle name="Separador de milhares 3 2 3 3 3 2 2" xfId="3335"/>
    <cellStyle name="Separador de milhares 3 2 3 3 3 2 2 2" xfId="6629"/>
    <cellStyle name="Separador de milhares 3 2 3 3 3 2 2 2 2" xfId="23099"/>
    <cellStyle name="Separador de milhares 3 2 3 3 3 2 2 2 2 2" xfId="54394"/>
    <cellStyle name="Separador de milhares 3 2 3 3 3 2 2 2 3" xfId="16511"/>
    <cellStyle name="Separador de milhares 3 2 3 3 3 2 2 2 3 2" xfId="47806"/>
    <cellStyle name="Separador de milhares 3 2 3 3 3 2 2 2 4" xfId="37924"/>
    <cellStyle name="Separador de milhares 3 2 3 3 3 2 2 3" xfId="9923"/>
    <cellStyle name="Separador de milhares 3 2 3 3 3 2 2 3 2" xfId="26393"/>
    <cellStyle name="Separador de milhares 3 2 3 3 3 2 2 3 2 2" xfId="57688"/>
    <cellStyle name="Separador de milhares 3 2 3 3 3 2 2 3 3" xfId="41218"/>
    <cellStyle name="Separador de milhares 3 2 3 3 3 2 2 4" xfId="19805"/>
    <cellStyle name="Separador de milhares 3 2 3 3 3 2 2 4 2" xfId="51100"/>
    <cellStyle name="Separador de milhares 3 2 3 3 3 2 2 5" xfId="13217"/>
    <cellStyle name="Separador de milhares 3 2 3 3 3 2 2 5 2" xfId="44512"/>
    <cellStyle name="Separador de milhares 3 2 3 3 3 2 2 6" xfId="34630"/>
    <cellStyle name="Separador de milhares 3 2 3 3 3 2 2 7" xfId="31335"/>
    <cellStyle name="Separador de milhares 3 2 3 3 3 2 3" xfId="4982"/>
    <cellStyle name="Separador de milhares 3 2 3 3 3 2 3 2" xfId="21452"/>
    <cellStyle name="Separador de milhares 3 2 3 3 3 2 3 2 2" xfId="52747"/>
    <cellStyle name="Separador de milhares 3 2 3 3 3 2 3 3" xfId="14864"/>
    <cellStyle name="Separador de milhares 3 2 3 3 3 2 3 3 2" xfId="46159"/>
    <cellStyle name="Separador de milhares 3 2 3 3 3 2 3 4" xfId="36277"/>
    <cellStyle name="Separador de milhares 3 2 3 3 3 2 4" xfId="8276"/>
    <cellStyle name="Separador de milhares 3 2 3 3 3 2 4 2" xfId="24746"/>
    <cellStyle name="Separador de milhares 3 2 3 3 3 2 4 2 2" xfId="56041"/>
    <cellStyle name="Separador de milhares 3 2 3 3 3 2 4 3" xfId="39571"/>
    <cellStyle name="Separador de milhares 3 2 3 3 3 2 5" xfId="18158"/>
    <cellStyle name="Separador de milhares 3 2 3 3 3 2 5 2" xfId="49453"/>
    <cellStyle name="Separador de milhares 3 2 3 3 3 2 6" xfId="11570"/>
    <cellStyle name="Separador de milhares 3 2 3 3 3 2 6 2" xfId="42865"/>
    <cellStyle name="Separador de milhares 3 2 3 3 3 2 7" xfId="28041"/>
    <cellStyle name="Separador de milhares 3 2 3 3 3 2 7 2" xfId="32983"/>
    <cellStyle name="Separador de milhares 3 2 3 3 3 2 8" xfId="29688"/>
    <cellStyle name="Separador de milhares 3 2 3 3 3 3" xfId="3334"/>
    <cellStyle name="Separador de milhares 3 2 3 3 3 3 2" xfId="6628"/>
    <cellStyle name="Separador de milhares 3 2 3 3 3 3 2 2" xfId="23098"/>
    <cellStyle name="Separador de milhares 3 2 3 3 3 3 2 2 2" xfId="54393"/>
    <cellStyle name="Separador de milhares 3 2 3 3 3 3 2 3" xfId="16510"/>
    <cellStyle name="Separador de milhares 3 2 3 3 3 3 2 3 2" xfId="47805"/>
    <cellStyle name="Separador de milhares 3 2 3 3 3 3 2 4" xfId="37923"/>
    <cellStyle name="Separador de milhares 3 2 3 3 3 3 3" xfId="9922"/>
    <cellStyle name="Separador de milhares 3 2 3 3 3 3 3 2" xfId="26392"/>
    <cellStyle name="Separador de milhares 3 2 3 3 3 3 3 2 2" xfId="57687"/>
    <cellStyle name="Separador de milhares 3 2 3 3 3 3 3 3" xfId="41217"/>
    <cellStyle name="Separador de milhares 3 2 3 3 3 3 4" xfId="19804"/>
    <cellStyle name="Separador de milhares 3 2 3 3 3 3 4 2" xfId="51099"/>
    <cellStyle name="Separador de milhares 3 2 3 3 3 3 5" xfId="13216"/>
    <cellStyle name="Separador de milhares 3 2 3 3 3 3 5 2" xfId="44511"/>
    <cellStyle name="Separador de milhares 3 2 3 3 3 3 6" xfId="34629"/>
    <cellStyle name="Separador de milhares 3 2 3 3 3 3 7" xfId="31334"/>
    <cellStyle name="Separador de milhares 3 2 3 3 3 4" xfId="4981"/>
    <cellStyle name="Separador de milhares 3 2 3 3 3 4 2" xfId="21451"/>
    <cellStyle name="Separador de milhares 3 2 3 3 3 4 2 2" xfId="52746"/>
    <cellStyle name="Separador de milhares 3 2 3 3 3 4 3" xfId="14863"/>
    <cellStyle name="Separador de milhares 3 2 3 3 3 4 3 2" xfId="46158"/>
    <cellStyle name="Separador de milhares 3 2 3 3 3 4 4" xfId="36276"/>
    <cellStyle name="Separador de milhares 3 2 3 3 3 5" xfId="8275"/>
    <cellStyle name="Separador de milhares 3 2 3 3 3 5 2" xfId="24745"/>
    <cellStyle name="Separador de milhares 3 2 3 3 3 5 2 2" xfId="56040"/>
    <cellStyle name="Separador de milhares 3 2 3 3 3 5 3" xfId="39570"/>
    <cellStyle name="Separador de milhares 3 2 3 3 3 6" xfId="18157"/>
    <cellStyle name="Separador de milhares 3 2 3 3 3 6 2" xfId="49452"/>
    <cellStyle name="Separador de milhares 3 2 3 3 3 7" xfId="11569"/>
    <cellStyle name="Separador de milhares 3 2 3 3 3 7 2" xfId="42864"/>
    <cellStyle name="Separador de milhares 3 2 3 3 3 8" xfId="28040"/>
    <cellStyle name="Separador de milhares 3 2 3 3 3 8 2" xfId="32982"/>
    <cellStyle name="Separador de milhares 3 2 3 3 3 9" xfId="29687"/>
    <cellStyle name="Separador de milhares 3 2 3 3 4" xfId="1653"/>
    <cellStyle name="Separador de milhares 3 2 3 3 4 2" xfId="3336"/>
    <cellStyle name="Separador de milhares 3 2 3 3 4 2 2" xfId="6630"/>
    <cellStyle name="Separador de milhares 3 2 3 3 4 2 2 2" xfId="23100"/>
    <cellStyle name="Separador de milhares 3 2 3 3 4 2 2 2 2" xfId="54395"/>
    <cellStyle name="Separador de milhares 3 2 3 3 4 2 2 3" xfId="16512"/>
    <cellStyle name="Separador de milhares 3 2 3 3 4 2 2 3 2" xfId="47807"/>
    <cellStyle name="Separador de milhares 3 2 3 3 4 2 2 4" xfId="37925"/>
    <cellStyle name="Separador de milhares 3 2 3 3 4 2 3" xfId="9924"/>
    <cellStyle name="Separador de milhares 3 2 3 3 4 2 3 2" xfId="26394"/>
    <cellStyle name="Separador de milhares 3 2 3 3 4 2 3 2 2" xfId="57689"/>
    <cellStyle name="Separador de milhares 3 2 3 3 4 2 3 3" xfId="41219"/>
    <cellStyle name="Separador de milhares 3 2 3 3 4 2 4" xfId="19806"/>
    <cellStyle name="Separador de milhares 3 2 3 3 4 2 4 2" xfId="51101"/>
    <cellStyle name="Separador de milhares 3 2 3 3 4 2 5" xfId="13218"/>
    <cellStyle name="Separador de milhares 3 2 3 3 4 2 5 2" xfId="44513"/>
    <cellStyle name="Separador de milhares 3 2 3 3 4 2 6" xfId="34631"/>
    <cellStyle name="Separador de milhares 3 2 3 3 4 2 7" xfId="31336"/>
    <cellStyle name="Separador de milhares 3 2 3 3 4 3" xfId="4983"/>
    <cellStyle name="Separador de milhares 3 2 3 3 4 3 2" xfId="21453"/>
    <cellStyle name="Separador de milhares 3 2 3 3 4 3 2 2" xfId="52748"/>
    <cellStyle name="Separador de milhares 3 2 3 3 4 3 3" xfId="14865"/>
    <cellStyle name="Separador de milhares 3 2 3 3 4 3 3 2" xfId="46160"/>
    <cellStyle name="Separador de milhares 3 2 3 3 4 3 4" xfId="36278"/>
    <cellStyle name="Separador de milhares 3 2 3 3 4 4" xfId="8277"/>
    <cellStyle name="Separador de milhares 3 2 3 3 4 4 2" xfId="24747"/>
    <cellStyle name="Separador de milhares 3 2 3 3 4 4 2 2" xfId="56042"/>
    <cellStyle name="Separador de milhares 3 2 3 3 4 4 3" xfId="39572"/>
    <cellStyle name="Separador de milhares 3 2 3 3 4 5" xfId="18159"/>
    <cellStyle name="Separador de milhares 3 2 3 3 4 5 2" xfId="49454"/>
    <cellStyle name="Separador de milhares 3 2 3 3 4 6" xfId="11571"/>
    <cellStyle name="Separador de milhares 3 2 3 3 4 6 2" xfId="42866"/>
    <cellStyle name="Separador de milhares 3 2 3 3 4 7" xfId="28042"/>
    <cellStyle name="Separador de milhares 3 2 3 3 4 7 2" xfId="32984"/>
    <cellStyle name="Separador de milhares 3 2 3 3 4 8" xfId="29689"/>
    <cellStyle name="Separador de milhares 3 2 3 3 5" xfId="1654"/>
    <cellStyle name="Separador de milhares 3 2 3 3 5 2" xfId="3337"/>
    <cellStyle name="Separador de milhares 3 2 3 3 5 2 2" xfId="6631"/>
    <cellStyle name="Separador de milhares 3 2 3 3 5 2 2 2" xfId="23101"/>
    <cellStyle name="Separador de milhares 3 2 3 3 5 2 2 2 2" xfId="54396"/>
    <cellStyle name="Separador de milhares 3 2 3 3 5 2 2 3" xfId="16513"/>
    <cellStyle name="Separador de milhares 3 2 3 3 5 2 2 3 2" xfId="47808"/>
    <cellStyle name="Separador de milhares 3 2 3 3 5 2 2 4" xfId="37926"/>
    <cellStyle name="Separador de milhares 3 2 3 3 5 2 3" xfId="9925"/>
    <cellStyle name="Separador de milhares 3 2 3 3 5 2 3 2" xfId="26395"/>
    <cellStyle name="Separador de milhares 3 2 3 3 5 2 3 2 2" xfId="57690"/>
    <cellStyle name="Separador de milhares 3 2 3 3 5 2 3 3" xfId="41220"/>
    <cellStyle name="Separador de milhares 3 2 3 3 5 2 4" xfId="19807"/>
    <cellStyle name="Separador de milhares 3 2 3 3 5 2 4 2" xfId="51102"/>
    <cellStyle name="Separador de milhares 3 2 3 3 5 2 5" xfId="13219"/>
    <cellStyle name="Separador de milhares 3 2 3 3 5 2 5 2" xfId="44514"/>
    <cellStyle name="Separador de milhares 3 2 3 3 5 2 6" xfId="34632"/>
    <cellStyle name="Separador de milhares 3 2 3 3 5 2 7" xfId="31337"/>
    <cellStyle name="Separador de milhares 3 2 3 3 5 3" xfId="4984"/>
    <cellStyle name="Separador de milhares 3 2 3 3 5 3 2" xfId="21454"/>
    <cellStyle name="Separador de milhares 3 2 3 3 5 3 2 2" xfId="52749"/>
    <cellStyle name="Separador de milhares 3 2 3 3 5 3 3" xfId="14866"/>
    <cellStyle name="Separador de milhares 3 2 3 3 5 3 3 2" xfId="46161"/>
    <cellStyle name="Separador de milhares 3 2 3 3 5 3 4" xfId="36279"/>
    <cellStyle name="Separador de milhares 3 2 3 3 5 4" xfId="8278"/>
    <cellStyle name="Separador de milhares 3 2 3 3 5 4 2" xfId="24748"/>
    <cellStyle name="Separador de milhares 3 2 3 3 5 4 2 2" xfId="56043"/>
    <cellStyle name="Separador de milhares 3 2 3 3 5 4 3" xfId="39573"/>
    <cellStyle name="Separador de milhares 3 2 3 3 5 5" xfId="18160"/>
    <cellStyle name="Separador de milhares 3 2 3 3 5 5 2" xfId="49455"/>
    <cellStyle name="Separador de milhares 3 2 3 3 5 6" xfId="11572"/>
    <cellStyle name="Separador de milhares 3 2 3 3 5 6 2" xfId="42867"/>
    <cellStyle name="Separador de milhares 3 2 3 3 5 7" xfId="28043"/>
    <cellStyle name="Separador de milhares 3 2 3 3 5 7 2" xfId="32985"/>
    <cellStyle name="Separador de milhares 3 2 3 3 5 8" xfId="29690"/>
    <cellStyle name="Separador de milhares 3 2 3 3 6" xfId="3331"/>
    <cellStyle name="Separador de milhares 3 2 3 3 6 2" xfId="6625"/>
    <cellStyle name="Separador de milhares 3 2 3 3 6 2 2" xfId="23095"/>
    <cellStyle name="Separador de milhares 3 2 3 3 6 2 2 2" xfId="54390"/>
    <cellStyle name="Separador de milhares 3 2 3 3 6 2 3" xfId="16507"/>
    <cellStyle name="Separador de milhares 3 2 3 3 6 2 3 2" xfId="47802"/>
    <cellStyle name="Separador de milhares 3 2 3 3 6 2 4" xfId="37920"/>
    <cellStyle name="Separador de milhares 3 2 3 3 6 3" xfId="9919"/>
    <cellStyle name="Separador de milhares 3 2 3 3 6 3 2" xfId="26389"/>
    <cellStyle name="Separador de milhares 3 2 3 3 6 3 2 2" xfId="57684"/>
    <cellStyle name="Separador de milhares 3 2 3 3 6 3 3" xfId="41214"/>
    <cellStyle name="Separador de milhares 3 2 3 3 6 4" xfId="19801"/>
    <cellStyle name="Separador de milhares 3 2 3 3 6 4 2" xfId="51096"/>
    <cellStyle name="Separador de milhares 3 2 3 3 6 5" xfId="13213"/>
    <cellStyle name="Separador de milhares 3 2 3 3 6 5 2" xfId="44508"/>
    <cellStyle name="Separador de milhares 3 2 3 3 6 6" xfId="34626"/>
    <cellStyle name="Separador de milhares 3 2 3 3 6 7" xfId="31331"/>
    <cellStyle name="Separador de milhares 3 2 3 3 7" xfId="4978"/>
    <cellStyle name="Separador de milhares 3 2 3 3 7 2" xfId="21448"/>
    <cellStyle name="Separador de milhares 3 2 3 3 7 2 2" xfId="52743"/>
    <cellStyle name="Separador de milhares 3 2 3 3 7 3" xfId="14860"/>
    <cellStyle name="Separador de milhares 3 2 3 3 7 3 2" xfId="46155"/>
    <cellStyle name="Separador de milhares 3 2 3 3 7 4" xfId="36273"/>
    <cellStyle name="Separador de milhares 3 2 3 3 8" xfId="8272"/>
    <cellStyle name="Separador de milhares 3 2 3 3 8 2" xfId="24742"/>
    <cellStyle name="Separador de milhares 3 2 3 3 8 2 2" xfId="56037"/>
    <cellStyle name="Separador de milhares 3 2 3 3 8 3" xfId="39567"/>
    <cellStyle name="Separador de milhares 3 2 3 3 9" xfId="18154"/>
    <cellStyle name="Separador de milhares 3 2 3 3 9 2" xfId="49449"/>
    <cellStyle name="Separador de milhares 3 2 3 4" xfId="1655"/>
    <cellStyle name="Separador de milhares 3 2 3 4 2" xfId="1656"/>
    <cellStyle name="Separador de milhares 3 2 3 4 2 2" xfId="3339"/>
    <cellStyle name="Separador de milhares 3 2 3 4 2 2 2" xfId="6633"/>
    <cellStyle name="Separador de milhares 3 2 3 4 2 2 2 2" xfId="23103"/>
    <cellStyle name="Separador de milhares 3 2 3 4 2 2 2 2 2" xfId="54398"/>
    <cellStyle name="Separador de milhares 3 2 3 4 2 2 2 3" xfId="16515"/>
    <cellStyle name="Separador de milhares 3 2 3 4 2 2 2 3 2" xfId="47810"/>
    <cellStyle name="Separador de milhares 3 2 3 4 2 2 2 4" xfId="37928"/>
    <cellStyle name="Separador de milhares 3 2 3 4 2 2 3" xfId="9927"/>
    <cellStyle name="Separador de milhares 3 2 3 4 2 2 3 2" xfId="26397"/>
    <cellStyle name="Separador de milhares 3 2 3 4 2 2 3 2 2" xfId="57692"/>
    <cellStyle name="Separador de milhares 3 2 3 4 2 2 3 3" xfId="41222"/>
    <cellStyle name="Separador de milhares 3 2 3 4 2 2 4" xfId="19809"/>
    <cellStyle name="Separador de milhares 3 2 3 4 2 2 4 2" xfId="51104"/>
    <cellStyle name="Separador de milhares 3 2 3 4 2 2 5" xfId="13221"/>
    <cellStyle name="Separador de milhares 3 2 3 4 2 2 5 2" xfId="44516"/>
    <cellStyle name="Separador de milhares 3 2 3 4 2 2 6" xfId="34634"/>
    <cellStyle name="Separador de milhares 3 2 3 4 2 2 7" xfId="31339"/>
    <cellStyle name="Separador de milhares 3 2 3 4 2 3" xfId="4986"/>
    <cellStyle name="Separador de milhares 3 2 3 4 2 3 2" xfId="21456"/>
    <cellStyle name="Separador de milhares 3 2 3 4 2 3 2 2" xfId="52751"/>
    <cellStyle name="Separador de milhares 3 2 3 4 2 3 3" xfId="14868"/>
    <cellStyle name="Separador de milhares 3 2 3 4 2 3 3 2" xfId="46163"/>
    <cellStyle name="Separador de milhares 3 2 3 4 2 3 4" xfId="36281"/>
    <cellStyle name="Separador de milhares 3 2 3 4 2 4" xfId="8280"/>
    <cellStyle name="Separador de milhares 3 2 3 4 2 4 2" xfId="24750"/>
    <cellStyle name="Separador de milhares 3 2 3 4 2 4 2 2" xfId="56045"/>
    <cellStyle name="Separador de milhares 3 2 3 4 2 4 3" xfId="39575"/>
    <cellStyle name="Separador de milhares 3 2 3 4 2 5" xfId="18162"/>
    <cellStyle name="Separador de milhares 3 2 3 4 2 5 2" xfId="49457"/>
    <cellStyle name="Separador de milhares 3 2 3 4 2 6" xfId="11574"/>
    <cellStyle name="Separador de milhares 3 2 3 4 2 6 2" xfId="42869"/>
    <cellStyle name="Separador de milhares 3 2 3 4 2 7" xfId="28045"/>
    <cellStyle name="Separador de milhares 3 2 3 4 2 7 2" xfId="32987"/>
    <cellStyle name="Separador de milhares 3 2 3 4 2 8" xfId="29692"/>
    <cellStyle name="Separador de milhares 3 2 3 4 3" xfId="3338"/>
    <cellStyle name="Separador de milhares 3 2 3 4 3 2" xfId="6632"/>
    <cellStyle name="Separador de milhares 3 2 3 4 3 2 2" xfId="23102"/>
    <cellStyle name="Separador de milhares 3 2 3 4 3 2 2 2" xfId="54397"/>
    <cellStyle name="Separador de milhares 3 2 3 4 3 2 3" xfId="16514"/>
    <cellStyle name="Separador de milhares 3 2 3 4 3 2 3 2" xfId="47809"/>
    <cellStyle name="Separador de milhares 3 2 3 4 3 2 4" xfId="37927"/>
    <cellStyle name="Separador de milhares 3 2 3 4 3 3" xfId="9926"/>
    <cellStyle name="Separador de milhares 3 2 3 4 3 3 2" xfId="26396"/>
    <cellStyle name="Separador de milhares 3 2 3 4 3 3 2 2" xfId="57691"/>
    <cellStyle name="Separador de milhares 3 2 3 4 3 3 3" xfId="41221"/>
    <cellStyle name="Separador de milhares 3 2 3 4 3 4" xfId="19808"/>
    <cellStyle name="Separador de milhares 3 2 3 4 3 4 2" xfId="51103"/>
    <cellStyle name="Separador de milhares 3 2 3 4 3 5" xfId="13220"/>
    <cellStyle name="Separador de milhares 3 2 3 4 3 5 2" xfId="44515"/>
    <cellStyle name="Separador de milhares 3 2 3 4 3 6" xfId="34633"/>
    <cellStyle name="Separador de milhares 3 2 3 4 3 7" xfId="31338"/>
    <cellStyle name="Separador de milhares 3 2 3 4 4" xfId="4985"/>
    <cellStyle name="Separador de milhares 3 2 3 4 4 2" xfId="21455"/>
    <cellStyle name="Separador de milhares 3 2 3 4 4 2 2" xfId="52750"/>
    <cellStyle name="Separador de milhares 3 2 3 4 4 3" xfId="14867"/>
    <cellStyle name="Separador de milhares 3 2 3 4 4 3 2" xfId="46162"/>
    <cellStyle name="Separador de milhares 3 2 3 4 4 4" xfId="36280"/>
    <cellStyle name="Separador de milhares 3 2 3 4 5" xfId="8279"/>
    <cellStyle name="Separador de milhares 3 2 3 4 5 2" xfId="24749"/>
    <cellStyle name="Separador de milhares 3 2 3 4 5 2 2" xfId="56044"/>
    <cellStyle name="Separador de milhares 3 2 3 4 5 3" xfId="39574"/>
    <cellStyle name="Separador de milhares 3 2 3 4 6" xfId="18161"/>
    <cellStyle name="Separador de milhares 3 2 3 4 6 2" xfId="49456"/>
    <cellStyle name="Separador de milhares 3 2 3 4 7" xfId="11573"/>
    <cellStyle name="Separador de milhares 3 2 3 4 7 2" xfId="42868"/>
    <cellStyle name="Separador de milhares 3 2 3 4 8" xfId="28044"/>
    <cellStyle name="Separador de milhares 3 2 3 4 8 2" xfId="32986"/>
    <cellStyle name="Separador de milhares 3 2 3 4 9" xfId="29691"/>
    <cellStyle name="Separador de milhares 3 2 3 5" xfId="1657"/>
    <cellStyle name="Separador de milhares 3 2 3 5 2" xfId="1658"/>
    <cellStyle name="Separador de milhares 3 2 3 5 2 2" xfId="3341"/>
    <cellStyle name="Separador de milhares 3 2 3 5 2 2 2" xfId="6635"/>
    <cellStyle name="Separador de milhares 3 2 3 5 2 2 2 2" xfId="23105"/>
    <cellStyle name="Separador de milhares 3 2 3 5 2 2 2 2 2" xfId="54400"/>
    <cellStyle name="Separador de milhares 3 2 3 5 2 2 2 3" xfId="16517"/>
    <cellStyle name="Separador de milhares 3 2 3 5 2 2 2 3 2" xfId="47812"/>
    <cellStyle name="Separador de milhares 3 2 3 5 2 2 2 4" xfId="37930"/>
    <cellStyle name="Separador de milhares 3 2 3 5 2 2 3" xfId="9929"/>
    <cellStyle name="Separador de milhares 3 2 3 5 2 2 3 2" xfId="26399"/>
    <cellStyle name="Separador de milhares 3 2 3 5 2 2 3 2 2" xfId="57694"/>
    <cellStyle name="Separador de milhares 3 2 3 5 2 2 3 3" xfId="41224"/>
    <cellStyle name="Separador de milhares 3 2 3 5 2 2 4" xfId="19811"/>
    <cellStyle name="Separador de milhares 3 2 3 5 2 2 4 2" xfId="51106"/>
    <cellStyle name="Separador de milhares 3 2 3 5 2 2 5" xfId="13223"/>
    <cellStyle name="Separador de milhares 3 2 3 5 2 2 5 2" xfId="44518"/>
    <cellStyle name="Separador de milhares 3 2 3 5 2 2 6" xfId="34636"/>
    <cellStyle name="Separador de milhares 3 2 3 5 2 2 7" xfId="31341"/>
    <cellStyle name="Separador de milhares 3 2 3 5 2 3" xfId="4988"/>
    <cellStyle name="Separador de milhares 3 2 3 5 2 3 2" xfId="21458"/>
    <cellStyle name="Separador de milhares 3 2 3 5 2 3 2 2" xfId="52753"/>
    <cellStyle name="Separador de milhares 3 2 3 5 2 3 3" xfId="14870"/>
    <cellStyle name="Separador de milhares 3 2 3 5 2 3 3 2" xfId="46165"/>
    <cellStyle name="Separador de milhares 3 2 3 5 2 3 4" xfId="36283"/>
    <cellStyle name="Separador de milhares 3 2 3 5 2 4" xfId="8282"/>
    <cellStyle name="Separador de milhares 3 2 3 5 2 4 2" xfId="24752"/>
    <cellStyle name="Separador de milhares 3 2 3 5 2 4 2 2" xfId="56047"/>
    <cellStyle name="Separador de milhares 3 2 3 5 2 4 3" xfId="39577"/>
    <cellStyle name="Separador de milhares 3 2 3 5 2 5" xfId="18164"/>
    <cellStyle name="Separador de milhares 3 2 3 5 2 5 2" xfId="49459"/>
    <cellStyle name="Separador de milhares 3 2 3 5 2 6" xfId="11576"/>
    <cellStyle name="Separador de milhares 3 2 3 5 2 6 2" xfId="42871"/>
    <cellStyle name="Separador de milhares 3 2 3 5 2 7" xfId="28047"/>
    <cellStyle name="Separador de milhares 3 2 3 5 2 7 2" xfId="32989"/>
    <cellStyle name="Separador de milhares 3 2 3 5 2 8" xfId="29694"/>
    <cellStyle name="Separador de milhares 3 2 3 5 3" xfId="3340"/>
    <cellStyle name="Separador de milhares 3 2 3 5 3 2" xfId="6634"/>
    <cellStyle name="Separador de milhares 3 2 3 5 3 2 2" xfId="23104"/>
    <cellStyle name="Separador de milhares 3 2 3 5 3 2 2 2" xfId="54399"/>
    <cellStyle name="Separador de milhares 3 2 3 5 3 2 3" xfId="16516"/>
    <cellStyle name="Separador de milhares 3 2 3 5 3 2 3 2" xfId="47811"/>
    <cellStyle name="Separador de milhares 3 2 3 5 3 2 4" xfId="37929"/>
    <cellStyle name="Separador de milhares 3 2 3 5 3 3" xfId="9928"/>
    <cellStyle name="Separador de milhares 3 2 3 5 3 3 2" xfId="26398"/>
    <cellStyle name="Separador de milhares 3 2 3 5 3 3 2 2" xfId="57693"/>
    <cellStyle name="Separador de milhares 3 2 3 5 3 3 3" xfId="41223"/>
    <cellStyle name="Separador de milhares 3 2 3 5 3 4" xfId="19810"/>
    <cellStyle name="Separador de milhares 3 2 3 5 3 4 2" xfId="51105"/>
    <cellStyle name="Separador de milhares 3 2 3 5 3 5" xfId="13222"/>
    <cellStyle name="Separador de milhares 3 2 3 5 3 5 2" xfId="44517"/>
    <cellStyle name="Separador de milhares 3 2 3 5 3 6" xfId="34635"/>
    <cellStyle name="Separador de milhares 3 2 3 5 3 7" xfId="31340"/>
    <cellStyle name="Separador de milhares 3 2 3 5 4" xfId="4987"/>
    <cellStyle name="Separador de milhares 3 2 3 5 4 2" xfId="21457"/>
    <cellStyle name="Separador de milhares 3 2 3 5 4 2 2" xfId="52752"/>
    <cellStyle name="Separador de milhares 3 2 3 5 4 3" xfId="14869"/>
    <cellStyle name="Separador de milhares 3 2 3 5 4 3 2" xfId="46164"/>
    <cellStyle name="Separador de milhares 3 2 3 5 4 4" xfId="36282"/>
    <cellStyle name="Separador de milhares 3 2 3 5 5" xfId="8281"/>
    <cellStyle name="Separador de milhares 3 2 3 5 5 2" xfId="24751"/>
    <cellStyle name="Separador de milhares 3 2 3 5 5 2 2" xfId="56046"/>
    <cellStyle name="Separador de milhares 3 2 3 5 5 3" xfId="39576"/>
    <cellStyle name="Separador de milhares 3 2 3 5 6" xfId="18163"/>
    <cellStyle name="Separador de milhares 3 2 3 5 6 2" xfId="49458"/>
    <cellStyle name="Separador de milhares 3 2 3 5 7" xfId="11575"/>
    <cellStyle name="Separador de milhares 3 2 3 5 7 2" xfId="42870"/>
    <cellStyle name="Separador de milhares 3 2 3 5 8" xfId="28046"/>
    <cellStyle name="Separador de milhares 3 2 3 5 8 2" xfId="32988"/>
    <cellStyle name="Separador de milhares 3 2 3 5 9" xfId="29693"/>
    <cellStyle name="Separador de milhares 3 2 3 6" xfId="1659"/>
    <cellStyle name="Separador de milhares 3 2 3 6 2" xfId="3342"/>
    <cellStyle name="Separador de milhares 3 2 3 6 2 2" xfId="6636"/>
    <cellStyle name="Separador de milhares 3 2 3 6 2 2 2" xfId="23106"/>
    <cellStyle name="Separador de milhares 3 2 3 6 2 2 2 2" xfId="54401"/>
    <cellStyle name="Separador de milhares 3 2 3 6 2 2 3" xfId="16518"/>
    <cellStyle name="Separador de milhares 3 2 3 6 2 2 3 2" xfId="47813"/>
    <cellStyle name="Separador de milhares 3 2 3 6 2 2 4" xfId="37931"/>
    <cellStyle name="Separador de milhares 3 2 3 6 2 3" xfId="9930"/>
    <cellStyle name="Separador de milhares 3 2 3 6 2 3 2" xfId="26400"/>
    <cellStyle name="Separador de milhares 3 2 3 6 2 3 2 2" xfId="57695"/>
    <cellStyle name="Separador de milhares 3 2 3 6 2 3 3" xfId="41225"/>
    <cellStyle name="Separador de milhares 3 2 3 6 2 4" xfId="19812"/>
    <cellStyle name="Separador de milhares 3 2 3 6 2 4 2" xfId="51107"/>
    <cellStyle name="Separador de milhares 3 2 3 6 2 5" xfId="13224"/>
    <cellStyle name="Separador de milhares 3 2 3 6 2 5 2" xfId="44519"/>
    <cellStyle name="Separador de milhares 3 2 3 6 2 6" xfId="34637"/>
    <cellStyle name="Separador de milhares 3 2 3 6 2 7" xfId="31342"/>
    <cellStyle name="Separador de milhares 3 2 3 6 3" xfId="4989"/>
    <cellStyle name="Separador de milhares 3 2 3 6 3 2" xfId="21459"/>
    <cellStyle name="Separador de milhares 3 2 3 6 3 2 2" xfId="52754"/>
    <cellStyle name="Separador de milhares 3 2 3 6 3 3" xfId="14871"/>
    <cellStyle name="Separador de milhares 3 2 3 6 3 3 2" xfId="46166"/>
    <cellStyle name="Separador de milhares 3 2 3 6 3 4" xfId="36284"/>
    <cellStyle name="Separador de milhares 3 2 3 6 4" xfId="8283"/>
    <cellStyle name="Separador de milhares 3 2 3 6 4 2" xfId="24753"/>
    <cellStyle name="Separador de milhares 3 2 3 6 4 2 2" xfId="56048"/>
    <cellStyle name="Separador de milhares 3 2 3 6 4 3" xfId="39578"/>
    <cellStyle name="Separador de milhares 3 2 3 6 5" xfId="18165"/>
    <cellStyle name="Separador de milhares 3 2 3 6 5 2" xfId="49460"/>
    <cellStyle name="Separador de milhares 3 2 3 6 6" xfId="11577"/>
    <cellStyle name="Separador de milhares 3 2 3 6 6 2" xfId="42872"/>
    <cellStyle name="Separador de milhares 3 2 3 6 7" xfId="28048"/>
    <cellStyle name="Separador de milhares 3 2 3 6 7 2" xfId="32990"/>
    <cellStyle name="Separador de milhares 3 2 3 6 8" xfId="29695"/>
    <cellStyle name="Separador de milhares 3 2 3 7" xfId="1660"/>
    <cellStyle name="Separador de milhares 3 2 3 7 2" xfId="3343"/>
    <cellStyle name="Separador de milhares 3 2 3 7 2 2" xfId="6637"/>
    <cellStyle name="Separador de milhares 3 2 3 7 2 2 2" xfId="23107"/>
    <cellStyle name="Separador de milhares 3 2 3 7 2 2 2 2" xfId="54402"/>
    <cellStyle name="Separador de milhares 3 2 3 7 2 2 3" xfId="16519"/>
    <cellStyle name="Separador de milhares 3 2 3 7 2 2 3 2" xfId="47814"/>
    <cellStyle name="Separador de milhares 3 2 3 7 2 2 4" xfId="37932"/>
    <cellStyle name="Separador de milhares 3 2 3 7 2 3" xfId="9931"/>
    <cellStyle name="Separador de milhares 3 2 3 7 2 3 2" xfId="26401"/>
    <cellStyle name="Separador de milhares 3 2 3 7 2 3 2 2" xfId="57696"/>
    <cellStyle name="Separador de milhares 3 2 3 7 2 3 3" xfId="41226"/>
    <cellStyle name="Separador de milhares 3 2 3 7 2 4" xfId="19813"/>
    <cellStyle name="Separador de milhares 3 2 3 7 2 4 2" xfId="51108"/>
    <cellStyle name="Separador de milhares 3 2 3 7 2 5" xfId="13225"/>
    <cellStyle name="Separador de milhares 3 2 3 7 2 5 2" xfId="44520"/>
    <cellStyle name="Separador de milhares 3 2 3 7 2 6" xfId="34638"/>
    <cellStyle name="Separador de milhares 3 2 3 7 2 7" xfId="31343"/>
    <cellStyle name="Separador de milhares 3 2 3 7 3" xfId="4990"/>
    <cellStyle name="Separador de milhares 3 2 3 7 3 2" xfId="21460"/>
    <cellStyle name="Separador de milhares 3 2 3 7 3 2 2" xfId="52755"/>
    <cellStyle name="Separador de milhares 3 2 3 7 3 3" xfId="14872"/>
    <cellStyle name="Separador de milhares 3 2 3 7 3 3 2" xfId="46167"/>
    <cellStyle name="Separador de milhares 3 2 3 7 3 4" xfId="36285"/>
    <cellStyle name="Separador de milhares 3 2 3 7 4" xfId="8284"/>
    <cellStyle name="Separador de milhares 3 2 3 7 4 2" xfId="24754"/>
    <cellStyle name="Separador de milhares 3 2 3 7 4 2 2" xfId="56049"/>
    <cellStyle name="Separador de milhares 3 2 3 7 4 3" xfId="39579"/>
    <cellStyle name="Separador de milhares 3 2 3 7 5" xfId="18166"/>
    <cellStyle name="Separador de milhares 3 2 3 7 5 2" xfId="49461"/>
    <cellStyle name="Separador de milhares 3 2 3 7 6" xfId="11578"/>
    <cellStyle name="Separador de milhares 3 2 3 7 6 2" xfId="42873"/>
    <cellStyle name="Separador de milhares 3 2 3 7 7" xfId="28049"/>
    <cellStyle name="Separador de milhares 3 2 3 7 7 2" xfId="32991"/>
    <cellStyle name="Separador de milhares 3 2 3 7 8" xfId="29696"/>
    <cellStyle name="Separador de milhares 3 2 3 8" xfId="3323"/>
    <cellStyle name="Separador de milhares 3 2 3 8 2" xfId="6617"/>
    <cellStyle name="Separador de milhares 3 2 3 8 2 2" xfId="23087"/>
    <cellStyle name="Separador de milhares 3 2 3 8 2 2 2" xfId="54382"/>
    <cellStyle name="Separador de milhares 3 2 3 8 2 3" xfId="16499"/>
    <cellStyle name="Separador de milhares 3 2 3 8 2 3 2" xfId="47794"/>
    <cellStyle name="Separador de milhares 3 2 3 8 2 4" xfId="37912"/>
    <cellStyle name="Separador de milhares 3 2 3 8 3" xfId="9911"/>
    <cellStyle name="Separador de milhares 3 2 3 8 3 2" xfId="26381"/>
    <cellStyle name="Separador de milhares 3 2 3 8 3 2 2" xfId="57676"/>
    <cellStyle name="Separador de milhares 3 2 3 8 3 3" xfId="41206"/>
    <cellStyle name="Separador de milhares 3 2 3 8 4" xfId="19793"/>
    <cellStyle name="Separador de milhares 3 2 3 8 4 2" xfId="51088"/>
    <cellStyle name="Separador de milhares 3 2 3 8 5" xfId="13205"/>
    <cellStyle name="Separador de milhares 3 2 3 8 5 2" xfId="44500"/>
    <cellStyle name="Separador de milhares 3 2 3 8 6" xfId="34618"/>
    <cellStyle name="Separador de milhares 3 2 3 8 7" xfId="31323"/>
    <cellStyle name="Separador de milhares 3 2 3 9" xfId="4970"/>
    <cellStyle name="Separador de milhares 3 2 3 9 2" xfId="21440"/>
    <cellStyle name="Separador de milhares 3 2 3 9 2 2" xfId="52735"/>
    <cellStyle name="Separador de milhares 3 2 3 9 3" xfId="14852"/>
    <cellStyle name="Separador de milhares 3 2 3 9 3 2" xfId="46147"/>
    <cellStyle name="Separador de milhares 3 2 3 9 4" xfId="36265"/>
    <cellStyle name="Separador de milhares 3 2 4" xfId="1661"/>
    <cellStyle name="Separador de milhares 3 2 4 10" xfId="11579"/>
    <cellStyle name="Separador de milhares 3 2 4 10 2" xfId="42874"/>
    <cellStyle name="Separador de milhares 3 2 4 11" xfId="28050"/>
    <cellStyle name="Separador de milhares 3 2 4 11 2" xfId="32992"/>
    <cellStyle name="Separador de milhares 3 2 4 12" xfId="29697"/>
    <cellStyle name="Separador de milhares 3 2 4 2" xfId="1662"/>
    <cellStyle name="Separador de milhares 3 2 4 2 2" xfId="1663"/>
    <cellStyle name="Separador de milhares 3 2 4 2 2 2" xfId="3346"/>
    <cellStyle name="Separador de milhares 3 2 4 2 2 2 2" xfId="6640"/>
    <cellStyle name="Separador de milhares 3 2 4 2 2 2 2 2" xfId="23110"/>
    <cellStyle name="Separador de milhares 3 2 4 2 2 2 2 2 2" xfId="54405"/>
    <cellStyle name="Separador de milhares 3 2 4 2 2 2 2 3" xfId="16522"/>
    <cellStyle name="Separador de milhares 3 2 4 2 2 2 2 3 2" xfId="47817"/>
    <cellStyle name="Separador de milhares 3 2 4 2 2 2 2 4" xfId="37935"/>
    <cellStyle name="Separador de milhares 3 2 4 2 2 2 3" xfId="9934"/>
    <cellStyle name="Separador de milhares 3 2 4 2 2 2 3 2" xfId="26404"/>
    <cellStyle name="Separador de milhares 3 2 4 2 2 2 3 2 2" xfId="57699"/>
    <cellStyle name="Separador de milhares 3 2 4 2 2 2 3 3" xfId="41229"/>
    <cellStyle name="Separador de milhares 3 2 4 2 2 2 4" xfId="19816"/>
    <cellStyle name="Separador de milhares 3 2 4 2 2 2 4 2" xfId="51111"/>
    <cellStyle name="Separador de milhares 3 2 4 2 2 2 5" xfId="13228"/>
    <cellStyle name="Separador de milhares 3 2 4 2 2 2 5 2" xfId="44523"/>
    <cellStyle name="Separador de milhares 3 2 4 2 2 2 6" xfId="34641"/>
    <cellStyle name="Separador de milhares 3 2 4 2 2 2 7" xfId="31346"/>
    <cellStyle name="Separador de milhares 3 2 4 2 2 3" xfId="4993"/>
    <cellStyle name="Separador de milhares 3 2 4 2 2 3 2" xfId="21463"/>
    <cellStyle name="Separador de milhares 3 2 4 2 2 3 2 2" xfId="52758"/>
    <cellStyle name="Separador de milhares 3 2 4 2 2 3 3" xfId="14875"/>
    <cellStyle name="Separador de milhares 3 2 4 2 2 3 3 2" xfId="46170"/>
    <cellStyle name="Separador de milhares 3 2 4 2 2 3 4" xfId="36288"/>
    <cellStyle name="Separador de milhares 3 2 4 2 2 4" xfId="8287"/>
    <cellStyle name="Separador de milhares 3 2 4 2 2 4 2" xfId="24757"/>
    <cellStyle name="Separador de milhares 3 2 4 2 2 4 2 2" xfId="56052"/>
    <cellStyle name="Separador de milhares 3 2 4 2 2 4 3" xfId="39582"/>
    <cellStyle name="Separador de milhares 3 2 4 2 2 5" xfId="18169"/>
    <cellStyle name="Separador de milhares 3 2 4 2 2 5 2" xfId="49464"/>
    <cellStyle name="Separador de milhares 3 2 4 2 2 6" xfId="11581"/>
    <cellStyle name="Separador de milhares 3 2 4 2 2 6 2" xfId="42876"/>
    <cellStyle name="Separador de milhares 3 2 4 2 2 7" xfId="28052"/>
    <cellStyle name="Separador de milhares 3 2 4 2 2 7 2" xfId="32994"/>
    <cellStyle name="Separador de milhares 3 2 4 2 2 8" xfId="29699"/>
    <cellStyle name="Separador de milhares 3 2 4 2 3" xfId="3345"/>
    <cellStyle name="Separador de milhares 3 2 4 2 3 2" xfId="6639"/>
    <cellStyle name="Separador de milhares 3 2 4 2 3 2 2" xfId="23109"/>
    <cellStyle name="Separador de milhares 3 2 4 2 3 2 2 2" xfId="54404"/>
    <cellStyle name="Separador de milhares 3 2 4 2 3 2 3" xfId="16521"/>
    <cellStyle name="Separador de milhares 3 2 4 2 3 2 3 2" xfId="47816"/>
    <cellStyle name="Separador de milhares 3 2 4 2 3 2 4" xfId="37934"/>
    <cellStyle name="Separador de milhares 3 2 4 2 3 3" xfId="9933"/>
    <cellStyle name="Separador de milhares 3 2 4 2 3 3 2" xfId="26403"/>
    <cellStyle name="Separador de milhares 3 2 4 2 3 3 2 2" xfId="57698"/>
    <cellStyle name="Separador de milhares 3 2 4 2 3 3 3" xfId="41228"/>
    <cellStyle name="Separador de milhares 3 2 4 2 3 4" xfId="19815"/>
    <cellStyle name="Separador de milhares 3 2 4 2 3 4 2" xfId="51110"/>
    <cellStyle name="Separador de milhares 3 2 4 2 3 5" xfId="13227"/>
    <cellStyle name="Separador de milhares 3 2 4 2 3 5 2" xfId="44522"/>
    <cellStyle name="Separador de milhares 3 2 4 2 3 6" xfId="34640"/>
    <cellStyle name="Separador de milhares 3 2 4 2 3 7" xfId="31345"/>
    <cellStyle name="Separador de milhares 3 2 4 2 4" xfId="4992"/>
    <cellStyle name="Separador de milhares 3 2 4 2 4 2" xfId="21462"/>
    <cellStyle name="Separador de milhares 3 2 4 2 4 2 2" xfId="52757"/>
    <cellStyle name="Separador de milhares 3 2 4 2 4 3" xfId="14874"/>
    <cellStyle name="Separador de milhares 3 2 4 2 4 3 2" xfId="46169"/>
    <cellStyle name="Separador de milhares 3 2 4 2 4 4" xfId="36287"/>
    <cellStyle name="Separador de milhares 3 2 4 2 5" xfId="8286"/>
    <cellStyle name="Separador de milhares 3 2 4 2 5 2" xfId="24756"/>
    <cellStyle name="Separador de milhares 3 2 4 2 5 2 2" xfId="56051"/>
    <cellStyle name="Separador de milhares 3 2 4 2 5 3" xfId="39581"/>
    <cellStyle name="Separador de milhares 3 2 4 2 6" xfId="18168"/>
    <cellStyle name="Separador de milhares 3 2 4 2 6 2" xfId="49463"/>
    <cellStyle name="Separador de milhares 3 2 4 2 7" xfId="11580"/>
    <cellStyle name="Separador de milhares 3 2 4 2 7 2" xfId="42875"/>
    <cellStyle name="Separador de milhares 3 2 4 2 8" xfId="28051"/>
    <cellStyle name="Separador de milhares 3 2 4 2 8 2" xfId="32993"/>
    <cellStyle name="Separador de milhares 3 2 4 2 9" xfId="29698"/>
    <cellStyle name="Separador de milhares 3 2 4 3" xfId="1664"/>
    <cellStyle name="Separador de milhares 3 2 4 3 2" xfId="1665"/>
    <cellStyle name="Separador de milhares 3 2 4 3 2 2" xfId="3348"/>
    <cellStyle name="Separador de milhares 3 2 4 3 2 2 2" xfId="6642"/>
    <cellStyle name="Separador de milhares 3 2 4 3 2 2 2 2" xfId="23112"/>
    <cellStyle name="Separador de milhares 3 2 4 3 2 2 2 2 2" xfId="54407"/>
    <cellStyle name="Separador de milhares 3 2 4 3 2 2 2 3" xfId="16524"/>
    <cellStyle name="Separador de milhares 3 2 4 3 2 2 2 3 2" xfId="47819"/>
    <cellStyle name="Separador de milhares 3 2 4 3 2 2 2 4" xfId="37937"/>
    <cellStyle name="Separador de milhares 3 2 4 3 2 2 3" xfId="9936"/>
    <cellStyle name="Separador de milhares 3 2 4 3 2 2 3 2" xfId="26406"/>
    <cellStyle name="Separador de milhares 3 2 4 3 2 2 3 2 2" xfId="57701"/>
    <cellStyle name="Separador de milhares 3 2 4 3 2 2 3 3" xfId="41231"/>
    <cellStyle name="Separador de milhares 3 2 4 3 2 2 4" xfId="19818"/>
    <cellStyle name="Separador de milhares 3 2 4 3 2 2 4 2" xfId="51113"/>
    <cellStyle name="Separador de milhares 3 2 4 3 2 2 5" xfId="13230"/>
    <cellStyle name="Separador de milhares 3 2 4 3 2 2 5 2" xfId="44525"/>
    <cellStyle name="Separador de milhares 3 2 4 3 2 2 6" xfId="34643"/>
    <cellStyle name="Separador de milhares 3 2 4 3 2 2 7" xfId="31348"/>
    <cellStyle name="Separador de milhares 3 2 4 3 2 3" xfId="4995"/>
    <cellStyle name="Separador de milhares 3 2 4 3 2 3 2" xfId="21465"/>
    <cellStyle name="Separador de milhares 3 2 4 3 2 3 2 2" xfId="52760"/>
    <cellStyle name="Separador de milhares 3 2 4 3 2 3 3" xfId="14877"/>
    <cellStyle name="Separador de milhares 3 2 4 3 2 3 3 2" xfId="46172"/>
    <cellStyle name="Separador de milhares 3 2 4 3 2 3 4" xfId="36290"/>
    <cellStyle name="Separador de milhares 3 2 4 3 2 4" xfId="8289"/>
    <cellStyle name="Separador de milhares 3 2 4 3 2 4 2" xfId="24759"/>
    <cellStyle name="Separador de milhares 3 2 4 3 2 4 2 2" xfId="56054"/>
    <cellStyle name="Separador de milhares 3 2 4 3 2 4 3" xfId="39584"/>
    <cellStyle name="Separador de milhares 3 2 4 3 2 5" xfId="18171"/>
    <cellStyle name="Separador de milhares 3 2 4 3 2 5 2" xfId="49466"/>
    <cellStyle name="Separador de milhares 3 2 4 3 2 6" xfId="11583"/>
    <cellStyle name="Separador de milhares 3 2 4 3 2 6 2" xfId="42878"/>
    <cellStyle name="Separador de milhares 3 2 4 3 2 7" xfId="28054"/>
    <cellStyle name="Separador de milhares 3 2 4 3 2 7 2" xfId="32996"/>
    <cellStyle name="Separador de milhares 3 2 4 3 2 8" xfId="29701"/>
    <cellStyle name="Separador de milhares 3 2 4 3 3" xfId="3347"/>
    <cellStyle name="Separador de milhares 3 2 4 3 3 2" xfId="6641"/>
    <cellStyle name="Separador de milhares 3 2 4 3 3 2 2" xfId="23111"/>
    <cellStyle name="Separador de milhares 3 2 4 3 3 2 2 2" xfId="54406"/>
    <cellStyle name="Separador de milhares 3 2 4 3 3 2 3" xfId="16523"/>
    <cellStyle name="Separador de milhares 3 2 4 3 3 2 3 2" xfId="47818"/>
    <cellStyle name="Separador de milhares 3 2 4 3 3 2 4" xfId="37936"/>
    <cellStyle name="Separador de milhares 3 2 4 3 3 3" xfId="9935"/>
    <cellStyle name="Separador de milhares 3 2 4 3 3 3 2" xfId="26405"/>
    <cellStyle name="Separador de milhares 3 2 4 3 3 3 2 2" xfId="57700"/>
    <cellStyle name="Separador de milhares 3 2 4 3 3 3 3" xfId="41230"/>
    <cellStyle name="Separador de milhares 3 2 4 3 3 4" xfId="19817"/>
    <cellStyle name="Separador de milhares 3 2 4 3 3 4 2" xfId="51112"/>
    <cellStyle name="Separador de milhares 3 2 4 3 3 5" xfId="13229"/>
    <cellStyle name="Separador de milhares 3 2 4 3 3 5 2" xfId="44524"/>
    <cellStyle name="Separador de milhares 3 2 4 3 3 6" xfId="34642"/>
    <cellStyle name="Separador de milhares 3 2 4 3 3 7" xfId="31347"/>
    <cellStyle name="Separador de milhares 3 2 4 3 4" xfId="4994"/>
    <cellStyle name="Separador de milhares 3 2 4 3 4 2" xfId="21464"/>
    <cellStyle name="Separador de milhares 3 2 4 3 4 2 2" xfId="52759"/>
    <cellStyle name="Separador de milhares 3 2 4 3 4 3" xfId="14876"/>
    <cellStyle name="Separador de milhares 3 2 4 3 4 3 2" xfId="46171"/>
    <cellStyle name="Separador de milhares 3 2 4 3 4 4" xfId="36289"/>
    <cellStyle name="Separador de milhares 3 2 4 3 5" xfId="8288"/>
    <cellStyle name="Separador de milhares 3 2 4 3 5 2" xfId="24758"/>
    <cellStyle name="Separador de milhares 3 2 4 3 5 2 2" xfId="56053"/>
    <cellStyle name="Separador de milhares 3 2 4 3 5 3" xfId="39583"/>
    <cellStyle name="Separador de milhares 3 2 4 3 6" xfId="18170"/>
    <cellStyle name="Separador de milhares 3 2 4 3 6 2" xfId="49465"/>
    <cellStyle name="Separador de milhares 3 2 4 3 7" xfId="11582"/>
    <cellStyle name="Separador de milhares 3 2 4 3 7 2" xfId="42877"/>
    <cellStyle name="Separador de milhares 3 2 4 3 8" xfId="28053"/>
    <cellStyle name="Separador de milhares 3 2 4 3 8 2" xfId="32995"/>
    <cellStyle name="Separador de milhares 3 2 4 3 9" xfId="29700"/>
    <cellStyle name="Separador de milhares 3 2 4 4" xfId="1666"/>
    <cellStyle name="Separador de milhares 3 2 4 4 2" xfId="3349"/>
    <cellStyle name="Separador de milhares 3 2 4 4 2 2" xfId="6643"/>
    <cellStyle name="Separador de milhares 3 2 4 4 2 2 2" xfId="23113"/>
    <cellStyle name="Separador de milhares 3 2 4 4 2 2 2 2" xfId="54408"/>
    <cellStyle name="Separador de milhares 3 2 4 4 2 2 3" xfId="16525"/>
    <cellStyle name="Separador de milhares 3 2 4 4 2 2 3 2" xfId="47820"/>
    <cellStyle name="Separador de milhares 3 2 4 4 2 2 4" xfId="37938"/>
    <cellStyle name="Separador de milhares 3 2 4 4 2 3" xfId="9937"/>
    <cellStyle name="Separador de milhares 3 2 4 4 2 3 2" xfId="26407"/>
    <cellStyle name="Separador de milhares 3 2 4 4 2 3 2 2" xfId="57702"/>
    <cellStyle name="Separador de milhares 3 2 4 4 2 3 3" xfId="41232"/>
    <cellStyle name="Separador de milhares 3 2 4 4 2 4" xfId="19819"/>
    <cellStyle name="Separador de milhares 3 2 4 4 2 4 2" xfId="51114"/>
    <cellStyle name="Separador de milhares 3 2 4 4 2 5" xfId="13231"/>
    <cellStyle name="Separador de milhares 3 2 4 4 2 5 2" xfId="44526"/>
    <cellStyle name="Separador de milhares 3 2 4 4 2 6" xfId="34644"/>
    <cellStyle name="Separador de milhares 3 2 4 4 2 7" xfId="31349"/>
    <cellStyle name="Separador de milhares 3 2 4 4 3" xfId="4996"/>
    <cellStyle name="Separador de milhares 3 2 4 4 3 2" xfId="21466"/>
    <cellStyle name="Separador de milhares 3 2 4 4 3 2 2" xfId="52761"/>
    <cellStyle name="Separador de milhares 3 2 4 4 3 3" xfId="14878"/>
    <cellStyle name="Separador de milhares 3 2 4 4 3 3 2" xfId="46173"/>
    <cellStyle name="Separador de milhares 3 2 4 4 3 4" xfId="36291"/>
    <cellStyle name="Separador de milhares 3 2 4 4 4" xfId="8290"/>
    <cellStyle name="Separador de milhares 3 2 4 4 4 2" xfId="24760"/>
    <cellStyle name="Separador de milhares 3 2 4 4 4 2 2" xfId="56055"/>
    <cellStyle name="Separador de milhares 3 2 4 4 4 3" xfId="39585"/>
    <cellStyle name="Separador de milhares 3 2 4 4 5" xfId="18172"/>
    <cellStyle name="Separador de milhares 3 2 4 4 5 2" xfId="49467"/>
    <cellStyle name="Separador de milhares 3 2 4 4 6" xfId="11584"/>
    <cellStyle name="Separador de milhares 3 2 4 4 6 2" xfId="42879"/>
    <cellStyle name="Separador de milhares 3 2 4 4 7" xfId="28055"/>
    <cellStyle name="Separador de milhares 3 2 4 4 7 2" xfId="32997"/>
    <cellStyle name="Separador de milhares 3 2 4 4 8" xfId="29702"/>
    <cellStyle name="Separador de milhares 3 2 4 5" xfId="1667"/>
    <cellStyle name="Separador de milhares 3 2 4 5 2" xfId="3350"/>
    <cellStyle name="Separador de milhares 3 2 4 5 2 2" xfId="6644"/>
    <cellStyle name="Separador de milhares 3 2 4 5 2 2 2" xfId="23114"/>
    <cellStyle name="Separador de milhares 3 2 4 5 2 2 2 2" xfId="54409"/>
    <cellStyle name="Separador de milhares 3 2 4 5 2 2 3" xfId="16526"/>
    <cellStyle name="Separador de milhares 3 2 4 5 2 2 3 2" xfId="47821"/>
    <cellStyle name="Separador de milhares 3 2 4 5 2 2 4" xfId="37939"/>
    <cellStyle name="Separador de milhares 3 2 4 5 2 3" xfId="9938"/>
    <cellStyle name="Separador de milhares 3 2 4 5 2 3 2" xfId="26408"/>
    <cellStyle name="Separador de milhares 3 2 4 5 2 3 2 2" xfId="57703"/>
    <cellStyle name="Separador de milhares 3 2 4 5 2 3 3" xfId="41233"/>
    <cellStyle name="Separador de milhares 3 2 4 5 2 4" xfId="19820"/>
    <cellStyle name="Separador de milhares 3 2 4 5 2 4 2" xfId="51115"/>
    <cellStyle name="Separador de milhares 3 2 4 5 2 5" xfId="13232"/>
    <cellStyle name="Separador de milhares 3 2 4 5 2 5 2" xfId="44527"/>
    <cellStyle name="Separador de milhares 3 2 4 5 2 6" xfId="34645"/>
    <cellStyle name="Separador de milhares 3 2 4 5 2 7" xfId="31350"/>
    <cellStyle name="Separador de milhares 3 2 4 5 3" xfId="4997"/>
    <cellStyle name="Separador de milhares 3 2 4 5 3 2" xfId="21467"/>
    <cellStyle name="Separador de milhares 3 2 4 5 3 2 2" xfId="52762"/>
    <cellStyle name="Separador de milhares 3 2 4 5 3 3" xfId="14879"/>
    <cellStyle name="Separador de milhares 3 2 4 5 3 3 2" xfId="46174"/>
    <cellStyle name="Separador de milhares 3 2 4 5 3 4" xfId="36292"/>
    <cellStyle name="Separador de milhares 3 2 4 5 4" xfId="8291"/>
    <cellStyle name="Separador de milhares 3 2 4 5 4 2" xfId="24761"/>
    <cellStyle name="Separador de milhares 3 2 4 5 4 2 2" xfId="56056"/>
    <cellStyle name="Separador de milhares 3 2 4 5 4 3" xfId="39586"/>
    <cellStyle name="Separador de milhares 3 2 4 5 5" xfId="18173"/>
    <cellStyle name="Separador de milhares 3 2 4 5 5 2" xfId="49468"/>
    <cellStyle name="Separador de milhares 3 2 4 5 6" xfId="11585"/>
    <cellStyle name="Separador de milhares 3 2 4 5 6 2" xfId="42880"/>
    <cellStyle name="Separador de milhares 3 2 4 5 7" xfId="28056"/>
    <cellStyle name="Separador de milhares 3 2 4 5 7 2" xfId="32998"/>
    <cellStyle name="Separador de milhares 3 2 4 5 8" xfId="29703"/>
    <cellStyle name="Separador de milhares 3 2 4 6" xfId="3344"/>
    <cellStyle name="Separador de milhares 3 2 4 6 2" xfId="6638"/>
    <cellStyle name="Separador de milhares 3 2 4 6 2 2" xfId="23108"/>
    <cellStyle name="Separador de milhares 3 2 4 6 2 2 2" xfId="54403"/>
    <cellStyle name="Separador de milhares 3 2 4 6 2 3" xfId="16520"/>
    <cellStyle name="Separador de milhares 3 2 4 6 2 3 2" xfId="47815"/>
    <cellStyle name="Separador de milhares 3 2 4 6 2 4" xfId="37933"/>
    <cellStyle name="Separador de milhares 3 2 4 6 3" xfId="9932"/>
    <cellStyle name="Separador de milhares 3 2 4 6 3 2" xfId="26402"/>
    <cellStyle name="Separador de milhares 3 2 4 6 3 2 2" xfId="57697"/>
    <cellStyle name="Separador de milhares 3 2 4 6 3 3" xfId="41227"/>
    <cellStyle name="Separador de milhares 3 2 4 6 4" xfId="19814"/>
    <cellStyle name="Separador de milhares 3 2 4 6 4 2" xfId="51109"/>
    <cellStyle name="Separador de milhares 3 2 4 6 5" xfId="13226"/>
    <cellStyle name="Separador de milhares 3 2 4 6 5 2" xfId="44521"/>
    <cellStyle name="Separador de milhares 3 2 4 6 6" xfId="34639"/>
    <cellStyle name="Separador de milhares 3 2 4 6 7" xfId="31344"/>
    <cellStyle name="Separador de milhares 3 2 4 7" xfId="4991"/>
    <cellStyle name="Separador de milhares 3 2 4 7 2" xfId="21461"/>
    <cellStyle name="Separador de milhares 3 2 4 7 2 2" xfId="52756"/>
    <cellStyle name="Separador de milhares 3 2 4 7 3" xfId="14873"/>
    <cellStyle name="Separador de milhares 3 2 4 7 3 2" xfId="46168"/>
    <cellStyle name="Separador de milhares 3 2 4 7 4" xfId="36286"/>
    <cellStyle name="Separador de milhares 3 2 4 8" xfId="8285"/>
    <cellStyle name="Separador de milhares 3 2 4 8 2" xfId="24755"/>
    <cellStyle name="Separador de milhares 3 2 4 8 2 2" xfId="56050"/>
    <cellStyle name="Separador de milhares 3 2 4 8 3" xfId="39580"/>
    <cellStyle name="Separador de milhares 3 2 4 9" xfId="18167"/>
    <cellStyle name="Separador de milhares 3 2 4 9 2" xfId="49462"/>
    <cellStyle name="Separador de milhares 3 2 5" xfId="1668"/>
    <cellStyle name="Separador de milhares 3 2 5 10" xfId="11586"/>
    <cellStyle name="Separador de milhares 3 2 5 10 2" xfId="42881"/>
    <cellStyle name="Separador de milhares 3 2 5 11" xfId="28057"/>
    <cellStyle name="Separador de milhares 3 2 5 11 2" xfId="32999"/>
    <cellStyle name="Separador de milhares 3 2 5 12" xfId="29704"/>
    <cellStyle name="Separador de milhares 3 2 5 2" xfId="1669"/>
    <cellStyle name="Separador de milhares 3 2 5 2 2" xfId="1670"/>
    <cellStyle name="Separador de milhares 3 2 5 2 2 2" xfId="3353"/>
    <cellStyle name="Separador de milhares 3 2 5 2 2 2 2" xfId="6647"/>
    <cellStyle name="Separador de milhares 3 2 5 2 2 2 2 2" xfId="23117"/>
    <cellStyle name="Separador de milhares 3 2 5 2 2 2 2 2 2" xfId="54412"/>
    <cellStyle name="Separador de milhares 3 2 5 2 2 2 2 3" xfId="16529"/>
    <cellStyle name="Separador de milhares 3 2 5 2 2 2 2 3 2" xfId="47824"/>
    <cellStyle name="Separador de milhares 3 2 5 2 2 2 2 4" xfId="37942"/>
    <cellStyle name="Separador de milhares 3 2 5 2 2 2 3" xfId="9941"/>
    <cellStyle name="Separador de milhares 3 2 5 2 2 2 3 2" xfId="26411"/>
    <cellStyle name="Separador de milhares 3 2 5 2 2 2 3 2 2" xfId="57706"/>
    <cellStyle name="Separador de milhares 3 2 5 2 2 2 3 3" xfId="41236"/>
    <cellStyle name="Separador de milhares 3 2 5 2 2 2 4" xfId="19823"/>
    <cellStyle name="Separador de milhares 3 2 5 2 2 2 4 2" xfId="51118"/>
    <cellStyle name="Separador de milhares 3 2 5 2 2 2 5" xfId="13235"/>
    <cellStyle name="Separador de milhares 3 2 5 2 2 2 5 2" xfId="44530"/>
    <cellStyle name="Separador de milhares 3 2 5 2 2 2 6" xfId="34648"/>
    <cellStyle name="Separador de milhares 3 2 5 2 2 2 7" xfId="31353"/>
    <cellStyle name="Separador de milhares 3 2 5 2 2 3" xfId="5000"/>
    <cellStyle name="Separador de milhares 3 2 5 2 2 3 2" xfId="21470"/>
    <cellStyle name="Separador de milhares 3 2 5 2 2 3 2 2" xfId="52765"/>
    <cellStyle name="Separador de milhares 3 2 5 2 2 3 3" xfId="14882"/>
    <cellStyle name="Separador de milhares 3 2 5 2 2 3 3 2" xfId="46177"/>
    <cellStyle name="Separador de milhares 3 2 5 2 2 3 4" xfId="36295"/>
    <cellStyle name="Separador de milhares 3 2 5 2 2 4" xfId="8294"/>
    <cellStyle name="Separador de milhares 3 2 5 2 2 4 2" xfId="24764"/>
    <cellStyle name="Separador de milhares 3 2 5 2 2 4 2 2" xfId="56059"/>
    <cellStyle name="Separador de milhares 3 2 5 2 2 4 3" xfId="39589"/>
    <cellStyle name="Separador de milhares 3 2 5 2 2 5" xfId="18176"/>
    <cellStyle name="Separador de milhares 3 2 5 2 2 5 2" xfId="49471"/>
    <cellStyle name="Separador de milhares 3 2 5 2 2 6" xfId="11588"/>
    <cellStyle name="Separador de milhares 3 2 5 2 2 6 2" xfId="42883"/>
    <cellStyle name="Separador de milhares 3 2 5 2 2 7" xfId="28059"/>
    <cellStyle name="Separador de milhares 3 2 5 2 2 7 2" xfId="33001"/>
    <cellStyle name="Separador de milhares 3 2 5 2 2 8" xfId="29706"/>
    <cellStyle name="Separador de milhares 3 2 5 2 3" xfId="3352"/>
    <cellStyle name="Separador de milhares 3 2 5 2 3 2" xfId="6646"/>
    <cellStyle name="Separador de milhares 3 2 5 2 3 2 2" xfId="23116"/>
    <cellStyle name="Separador de milhares 3 2 5 2 3 2 2 2" xfId="54411"/>
    <cellStyle name="Separador de milhares 3 2 5 2 3 2 3" xfId="16528"/>
    <cellStyle name="Separador de milhares 3 2 5 2 3 2 3 2" xfId="47823"/>
    <cellStyle name="Separador de milhares 3 2 5 2 3 2 4" xfId="37941"/>
    <cellStyle name="Separador de milhares 3 2 5 2 3 3" xfId="9940"/>
    <cellStyle name="Separador de milhares 3 2 5 2 3 3 2" xfId="26410"/>
    <cellStyle name="Separador de milhares 3 2 5 2 3 3 2 2" xfId="57705"/>
    <cellStyle name="Separador de milhares 3 2 5 2 3 3 3" xfId="41235"/>
    <cellStyle name="Separador de milhares 3 2 5 2 3 4" xfId="19822"/>
    <cellStyle name="Separador de milhares 3 2 5 2 3 4 2" xfId="51117"/>
    <cellStyle name="Separador de milhares 3 2 5 2 3 5" xfId="13234"/>
    <cellStyle name="Separador de milhares 3 2 5 2 3 5 2" xfId="44529"/>
    <cellStyle name="Separador de milhares 3 2 5 2 3 6" xfId="34647"/>
    <cellStyle name="Separador de milhares 3 2 5 2 3 7" xfId="31352"/>
    <cellStyle name="Separador de milhares 3 2 5 2 4" xfId="4999"/>
    <cellStyle name="Separador de milhares 3 2 5 2 4 2" xfId="21469"/>
    <cellStyle name="Separador de milhares 3 2 5 2 4 2 2" xfId="52764"/>
    <cellStyle name="Separador de milhares 3 2 5 2 4 3" xfId="14881"/>
    <cellStyle name="Separador de milhares 3 2 5 2 4 3 2" xfId="46176"/>
    <cellStyle name="Separador de milhares 3 2 5 2 4 4" xfId="36294"/>
    <cellStyle name="Separador de milhares 3 2 5 2 5" xfId="8293"/>
    <cellStyle name="Separador de milhares 3 2 5 2 5 2" xfId="24763"/>
    <cellStyle name="Separador de milhares 3 2 5 2 5 2 2" xfId="56058"/>
    <cellStyle name="Separador de milhares 3 2 5 2 5 3" xfId="39588"/>
    <cellStyle name="Separador de milhares 3 2 5 2 6" xfId="18175"/>
    <cellStyle name="Separador de milhares 3 2 5 2 6 2" xfId="49470"/>
    <cellStyle name="Separador de milhares 3 2 5 2 7" xfId="11587"/>
    <cellStyle name="Separador de milhares 3 2 5 2 7 2" xfId="42882"/>
    <cellStyle name="Separador de milhares 3 2 5 2 8" xfId="28058"/>
    <cellStyle name="Separador de milhares 3 2 5 2 8 2" xfId="33000"/>
    <cellStyle name="Separador de milhares 3 2 5 2 9" xfId="29705"/>
    <cellStyle name="Separador de milhares 3 2 5 3" xfId="1671"/>
    <cellStyle name="Separador de milhares 3 2 5 3 2" xfId="1672"/>
    <cellStyle name="Separador de milhares 3 2 5 3 2 2" xfId="3355"/>
    <cellStyle name="Separador de milhares 3 2 5 3 2 2 2" xfId="6649"/>
    <cellStyle name="Separador de milhares 3 2 5 3 2 2 2 2" xfId="23119"/>
    <cellStyle name="Separador de milhares 3 2 5 3 2 2 2 2 2" xfId="54414"/>
    <cellStyle name="Separador de milhares 3 2 5 3 2 2 2 3" xfId="16531"/>
    <cellStyle name="Separador de milhares 3 2 5 3 2 2 2 3 2" xfId="47826"/>
    <cellStyle name="Separador de milhares 3 2 5 3 2 2 2 4" xfId="37944"/>
    <cellStyle name="Separador de milhares 3 2 5 3 2 2 3" xfId="9943"/>
    <cellStyle name="Separador de milhares 3 2 5 3 2 2 3 2" xfId="26413"/>
    <cellStyle name="Separador de milhares 3 2 5 3 2 2 3 2 2" xfId="57708"/>
    <cellStyle name="Separador de milhares 3 2 5 3 2 2 3 3" xfId="41238"/>
    <cellStyle name="Separador de milhares 3 2 5 3 2 2 4" xfId="19825"/>
    <cellStyle name="Separador de milhares 3 2 5 3 2 2 4 2" xfId="51120"/>
    <cellStyle name="Separador de milhares 3 2 5 3 2 2 5" xfId="13237"/>
    <cellStyle name="Separador de milhares 3 2 5 3 2 2 5 2" xfId="44532"/>
    <cellStyle name="Separador de milhares 3 2 5 3 2 2 6" xfId="34650"/>
    <cellStyle name="Separador de milhares 3 2 5 3 2 2 7" xfId="31355"/>
    <cellStyle name="Separador de milhares 3 2 5 3 2 3" xfId="5002"/>
    <cellStyle name="Separador de milhares 3 2 5 3 2 3 2" xfId="21472"/>
    <cellStyle name="Separador de milhares 3 2 5 3 2 3 2 2" xfId="52767"/>
    <cellStyle name="Separador de milhares 3 2 5 3 2 3 3" xfId="14884"/>
    <cellStyle name="Separador de milhares 3 2 5 3 2 3 3 2" xfId="46179"/>
    <cellStyle name="Separador de milhares 3 2 5 3 2 3 4" xfId="36297"/>
    <cellStyle name="Separador de milhares 3 2 5 3 2 4" xfId="8296"/>
    <cellStyle name="Separador de milhares 3 2 5 3 2 4 2" xfId="24766"/>
    <cellStyle name="Separador de milhares 3 2 5 3 2 4 2 2" xfId="56061"/>
    <cellStyle name="Separador de milhares 3 2 5 3 2 4 3" xfId="39591"/>
    <cellStyle name="Separador de milhares 3 2 5 3 2 5" xfId="18178"/>
    <cellStyle name="Separador de milhares 3 2 5 3 2 5 2" xfId="49473"/>
    <cellStyle name="Separador de milhares 3 2 5 3 2 6" xfId="11590"/>
    <cellStyle name="Separador de milhares 3 2 5 3 2 6 2" xfId="42885"/>
    <cellStyle name="Separador de milhares 3 2 5 3 2 7" xfId="28061"/>
    <cellStyle name="Separador de milhares 3 2 5 3 2 7 2" xfId="33003"/>
    <cellStyle name="Separador de milhares 3 2 5 3 2 8" xfId="29708"/>
    <cellStyle name="Separador de milhares 3 2 5 3 3" xfId="3354"/>
    <cellStyle name="Separador de milhares 3 2 5 3 3 2" xfId="6648"/>
    <cellStyle name="Separador de milhares 3 2 5 3 3 2 2" xfId="23118"/>
    <cellStyle name="Separador de milhares 3 2 5 3 3 2 2 2" xfId="54413"/>
    <cellStyle name="Separador de milhares 3 2 5 3 3 2 3" xfId="16530"/>
    <cellStyle name="Separador de milhares 3 2 5 3 3 2 3 2" xfId="47825"/>
    <cellStyle name="Separador de milhares 3 2 5 3 3 2 4" xfId="37943"/>
    <cellStyle name="Separador de milhares 3 2 5 3 3 3" xfId="9942"/>
    <cellStyle name="Separador de milhares 3 2 5 3 3 3 2" xfId="26412"/>
    <cellStyle name="Separador de milhares 3 2 5 3 3 3 2 2" xfId="57707"/>
    <cellStyle name="Separador de milhares 3 2 5 3 3 3 3" xfId="41237"/>
    <cellStyle name="Separador de milhares 3 2 5 3 3 4" xfId="19824"/>
    <cellStyle name="Separador de milhares 3 2 5 3 3 4 2" xfId="51119"/>
    <cellStyle name="Separador de milhares 3 2 5 3 3 5" xfId="13236"/>
    <cellStyle name="Separador de milhares 3 2 5 3 3 5 2" xfId="44531"/>
    <cellStyle name="Separador de milhares 3 2 5 3 3 6" xfId="34649"/>
    <cellStyle name="Separador de milhares 3 2 5 3 3 7" xfId="31354"/>
    <cellStyle name="Separador de milhares 3 2 5 3 4" xfId="5001"/>
    <cellStyle name="Separador de milhares 3 2 5 3 4 2" xfId="21471"/>
    <cellStyle name="Separador de milhares 3 2 5 3 4 2 2" xfId="52766"/>
    <cellStyle name="Separador de milhares 3 2 5 3 4 3" xfId="14883"/>
    <cellStyle name="Separador de milhares 3 2 5 3 4 3 2" xfId="46178"/>
    <cellStyle name="Separador de milhares 3 2 5 3 4 4" xfId="36296"/>
    <cellStyle name="Separador de milhares 3 2 5 3 5" xfId="8295"/>
    <cellStyle name="Separador de milhares 3 2 5 3 5 2" xfId="24765"/>
    <cellStyle name="Separador de milhares 3 2 5 3 5 2 2" xfId="56060"/>
    <cellStyle name="Separador de milhares 3 2 5 3 5 3" xfId="39590"/>
    <cellStyle name="Separador de milhares 3 2 5 3 6" xfId="18177"/>
    <cellStyle name="Separador de milhares 3 2 5 3 6 2" xfId="49472"/>
    <cellStyle name="Separador de milhares 3 2 5 3 7" xfId="11589"/>
    <cellStyle name="Separador de milhares 3 2 5 3 7 2" xfId="42884"/>
    <cellStyle name="Separador de milhares 3 2 5 3 8" xfId="28060"/>
    <cellStyle name="Separador de milhares 3 2 5 3 8 2" xfId="33002"/>
    <cellStyle name="Separador de milhares 3 2 5 3 9" xfId="29707"/>
    <cellStyle name="Separador de milhares 3 2 5 4" xfId="1673"/>
    <cellStyle name="Separador de milhares 3 2 5 4 2" xfId="3356"/>
    <cellStyle name="Separador de milhares 3 2 5 4 2 2" xfId="6650"/>
    <cellStyle name="Separador de milhares 3 2 5 4 2 2 2" xfId="23120"/>
    <cellStyle name="Separador de milhares 3 2 5 4 2 2 2 2" xfId="54415"/>
    <cellStyle name="Separador de milhares 3 2 5 4 2 2 3" xfId="16532"/>
    <cellStyle name="Separador de milhares 3 2 5 4 2 2 3 2" xfId="47827"/>
    <cellStyle name="Separador de milhares 3 2 5 4 2 2 4" xfId="37945"/>
    <cellStyle name="Separador de milhares 3 2 5 4 2 3" xfId="9944"/>
    <cellStyle name="Separador de milhares 3 2 5 4 2 3 2" xfId="26414"/>
    <cellStyle name="Separador de milhares 3 2 5 4 2 3 2 2" xfId="57709"/>
    <cellStyle name="Separador de milhares 3 2 5 4 2 3 3" xfId="41239"/>
    <cellStyle name="Separador de milhares 3 2 5 4 2 4" xfId="19826"/>
    <cellStyle name="Separador de milhares 3 2 5 4 2 4 2" xfId="51121"/>
    <cellStyle name="Separador de milhares 3 2 5 4 2 5" xfId="13238"/>
    <cellStyle name="Separador de milhares 3 2 5 4 2 5 2" xfId="44533"/>
    <cellStyle name="Separador de milhares 3 2 5 4 2 6" xfId="34651"/>
    <cellStyle name="Separador de milhares 3 2 5 4 2 7" xfId="31356"/>
    <cellStyle name="Separador de milhares 3 2 5 4 3" xfId="5003"/>
    <cellStyle name="Separador de milhares 3 2 5 4 3 2" xfId="21473"/>
    <cellStyle name="Separador de milhares 3 2 5 4 3 2 2" xfId="52768"/>
    <cellStyle name="Separador de milhares 3 2 5 4 3 3" xfId="14885"/>
    <cellStyle name="Separador de milhares 3 2 5 4 3 3 2" xfId="46180"/>
    <cellStyle name="Separador de milhares 3 2 5 4 3 4" xfId="36298"/>
    <cellStyle name="Separador de milhares 3 2 5 4 4" xfId="8297"/>
    <cellStyle name="Separador de milhares 3 2 5 4 4 2" xfId="24767"/>
    <cellStyle name="Separador de milhares 3 2 5 4 4 2 2" xfId="56062"/>
    <cellStyle name="Separador de milhares 3 2 5 4 4 3" xfId="39592"/>
    <cellStyle name="Separador de milhares 3 2 5 4 5" xfId="18179"/>
    <cellStyle name="Separador de milhares 3 2 5 4 5 2" xfId="49474"/>
    <cellStyle name="Separador de milhares 3 2 5 4 6" xfId="11591"/>
    <cellStyle name="Separador de milhares 3 2 5 4 6 2" xfId="42886"/>
    <cellStyle name="Separador de milhares 3 2 5 4 7" xfId="28062"/>
    <cellStyle name="Separador de milhares 3 2 5 4 7 2" xfId="33004"/>
    <cellStyle name="Separador de milhares 3 2 5 4 8" xfId="29709"/>
    <cellStyle name="Separador de milhares 3 2 5 5" xfId="1674"/>
    <cellStyle name="Separador de milhares 3 2 5 5 2" xfId="3357"/>
    <cellStyle name="Separador de milhares 3 2 5 5 2 2" xfId="6651"/>
    <cellStyle name="Separador de milhares 3 2 5 5 2 2 2" xfId="23121"/>
    <cellStyle name="Separador de milhares 3 2 5 5 2 2 2 2" xfId="54416"/>
    <cellStyle name="Separador de milhares 3 2 5 5 2 2 3" xfId="16533"/>
    <cellStyle name="Separador de milhares 3 2 5 5 2 2 3 2" xfId="47828"/>
    <cellStyle name="Separador de milhares 3 2 5 5 2 2 4" xfId="37946"/>
    <cellStyle name="Separador de milhares 3 2 5 5 2 3" xfId="9945"/>
    <cellStyle name="Separador de milhares 3 2 5 5 2 3 2" xfId="26415"/>
    <cellStyle name="Separador de milhares 3 2 5 5 2 3 2 2" xfId="57710"/>
    <cellStyle name="Separador de milhares 3 2 5 5 2 3 3" xfId="41240"/>
    <cellStyle name="Separador de milhares 3 2 5 5 2 4" xfId="19827"/>
    <cellStyle name="Separador de milhares 3 2 5 5 2 4 2" xfId="51122"/>
    <cellStyle name="Separador de milhares 3 2 5 5 2 5" xfId="13239"/>
    <cellStyle name="Separador de milhares 3 2 5 5 2 5 2" xfId="44534"/>
    <cellStyle name="Separador de milhares 3 2 5 5 2 6" xfId="34652"/>
    <cellStyle name="Separador de milhares 3 2 5 5 2 7" xfId="31357"/>
    <cellStyle name="Separador de milhares 3 2 5 5 3" xfId="5004"/>
    <cellStyle name="Separador de milhares 3 2 5 5 3 2" xfId="21474"/>
    <cellStyle name="Separador de milhares 3 2 5 5 3 2 2" xfId="52769"/>
    <cellStyle name="Separador de milhares 3 2 5 5 3 3" xfId="14886"/>
    <cellStyle name="Separador de milhares 3 2 5 5 3 3 2" xfId="46181"/>
    <cellStyle name="Separador de milhares 3 2 5 5 3 4" xfId="36299"/>
    <cellStyle name="Separador de milhares 3 2 5 5 4" xfId="8298"/>
    <cellStyle name="Separador de milhares 3 2 5 5 4 2" xfId="24768"/>
    <cellStyle name="Separador de milhares 3 2 5 5 4 2 2" xfId="56063"/>
    <cellStyle name="Separador de milhares 3 2 5 5 4 3" xfId="39593"/>
    <cellStyle name="Separador de milhares 3 2 5 5 5" xfId="18180"/>
    <cellStyle name="Separador de milhares 3 2 5 5 5 2" xfId="49475"/>
    <cellStyle name="Separador de milhares 3 2 5 5 6" xfId="11592"/>
    <cellStyle name="Separador de milhares 3 2 5 5 6 2" xfId="42887"/>
    <cellStyle name="Separador de milhares 3 2 5 5 7" xfId="28063"/>
    <cellStyle name="Separador de milhares 3 2 5 5 7 2" xfId="33005"/>
    <cellStyle name="Separador de milhares 3 2 5 5 8" xfId="29710"/>
    <cellStyle name="Separador de milhares 3 2 5 6" xfId="3351"/>
    <cellStyle name="Separador de milhares 3 2 5 6 2" xfId="6645"/>
    <cellStyle name="Separador de milhares 3 2 5 6 2 2" xfId="23115"/>
    <cellStyle name="Separador de milhares 3 2 5 6 2 2 2" xfId="54410"/>
    <cellStyle name="Separador de milhares 3 2 5 6 2 3" xfId="16527"/>
    <cellStyle name="Separador de milhares 3 2 5 6 2 3 2" xfId="47822"/>
    <cellStyle name="Separador de milhares 3 2 5 6 2 4" xfId="37940"/>
    <cellStyle name="Separador de milhares 3 2 5 6 3" xfId="9939"/>
    <cellStyle name="Separador de milhares 3 2 5 6 3 2" xfId="26409"/>
    <cellStyle name="Separador de milhares 3 2 5 6 3 2 2" xfId="57704"/>
    <cellStyle name="Separador de milhares 3 2 5 6 3 3" xfId="41234"/>
    <cellStyle name="Separador de milhares 3 2 5 6 4" xfId="19821"/>
    <cellStyle name="Separador de milhares 3 2 5 6 4 2" xfId="51116"/>
    <cellStyle name="Separador de milhares 3 2 5 6 5" xfId="13233"/>
    <cellStyle name="Separador de milhares 3 2 5 6 5 2" xfId="44528"/>
    <cellStyle name="Separador de milhares 3 2 5 6 6" xfId="34646"/>
    <cellStyle name="Separador de milhares 3 2 5 6 7" xfId="31351"/>
    <cellStyle name="Separador de milhares 3 2 5 7" xfId="4998"/>
    <cellStyle name="Separador de milhares 3 2 5 7 2" xfId="21468"/>
    <cellStyle name="Separador de milhares 3 2 5 7 2 2" xfId="52763"/>
    <cellStyle name="Separador de milhares 3 2 5 7 3" xfId="14880"/>
    <cellStyle name="Separador de milhares 3 2 5 7 3 2" xfId="46175"/>
    <cellStyle name="Separador de milhares 3 2 5 7 4" xfId="36293"/>
    <cellStyle name="Separador de milhares 3 2 5 8" xfId="8292"/>
    <cellStyle name="Separador de milhares 3 2 5 8 2" xfId="24762"/>
    <cellStyle name="Separador de milhares 3 2 5 8 2 2" xfId="56057"/>
    <cellStyle name="Separador de milhares 3 2 5 8 3" xfId="39587"/>
    <cellStyle name="Separador de milhares 3 2 5 9" xfId="18174"/>
    <cellStyle name="Separador de milhares 3 2 5 9 2" xfId="49469"/>
    <cellStyle name="Separador de milhares 3 2 6" xfId="1675"/>
    <cellStyle name="Separador de milhares 3 2 6 10" xfId="28064"/>
    <cellStyle name="Separador de milhares 3 2 6 10 2" xfId="33006"/>
    <cellStyle name="Separador de milhares 3 2 6 11" xfId="29711"/>
    <cellStyle name="Separador de milhares 3 2 6 2" xfId="1676"/>
    <cellStyle name="Separador de milhares 3 2 6 2 2" xfId="1677"/>
    <cellStyle name="Separador de milhares 3 2 6 2 2 2" xfId="3360"/>
    <cellStyle name="Separador de milhares 3 2 6 2 2 2 2" xfId="6654"/>
    <cellStyle name="Separador de milhares 3 2 6 2 2 2 2 2" xfId="23124"/>
    <cellStyle name="Separador de milhares 3 2 6 2 2 2 2 2 2" xfId="54419"/>
    <cellStyle name="Separador de milhares 3 2 6 2 2 2 2 3" xfId="16536"/>
    <cellStyle name="Separador de milhares 3 2 6 2 2 2 2 3 2" xfId="47831"/>
    <cellStyle name="Separador de milhares 3 2 6 2 2 2 2 4" xfId="37949"/>
    <cellStyle name="Separador de milhares 3 2 6 2 2 2 3" xfId="9948"/>
    <cellStyle name="Separador de milhares 3 2 6 2 2 2 3 2" xfId="26418"/>
    <cellStyle name="Separador de milhares 3 2 6 2 2 2 3 2 2" xfId="57713"/>
    <cellStyle name="Separador de milhares 3 2 6 2 2 2 3 3" xfId="41243"/>
    <cellStyle name="Separador de milhares 3 2 6 2 2 2 4" xfId="19830"/>
    <cellStyle name="Separador de milhares 3 2 6 2 2 2 4 2" xfId="51125"/>
    <cellStyle name="Separador de milhares 3 2 6 2 2 2 5" xfId="13242"/>
    <cellStyle name="Separador de milhares 3 2 6 2 2 2 5 2" xfId="44537"/>
    <cellStyle name="Separador de milhares 3 2 6 2 2 2 6" xfId="34655"/>
    <cellStyle name="Separador de milhares 3 2 6 2 2 2 7" xfId="31360"/>
    <cellStyle name="Separador de milhares 3 2 6 2 2 3" xfId="5007"/>
    <cellStyle name="Separador de milhares 3 2 6 2 2 3 2" xfId="21477"/>
    <cellStyle name="Separador de milhares 3 2 6 2 2 3 2 2" xfId="52772"/>
    <cellStyle name="Separador de milhares 3 2 6 2 2 3 3" xfId="14889"/>
    <cellStyle name="Separador de milhares 3 2 6 2 2 3 3 2" xfId="46184"/>
    <cellStyle name="Separador de milhares 3 2 6 2 2 3 4" xfId="36302"/>
    <cellStyle name="Separador de milhares 3 2 6 2 2 4" xfId="8301"/>
    <cellStyle name="Separador de milhares 3 2 6 2 2 4 2" xfId="24771"/>
    <cellStyle name="Separador de milhares 3 2 6 2 2 4 2 2" xfId="56066"/>
    <cellStyle name="Separador de milhares 3 2 6 2 2 4 3" xfId="39596"/>
    <cellStyle name="Separador de milhares 3 2 6 2 2 5" xfId="18183"/>
    <cellStyle name="Separador de milhares 3 2 6 2 2 5 2" xfId="49478"/>
    <cellStyle name="Separador de milhares 3 2 6 2 2 6" xfId="11595"/>
    <cellStyle name="Separador de milhares 3 2 6 2 2 6 2" xfId="42890"/>
    <cellStyle name="Separador de milhares 3 2 6 2 2 7" xfId="28066"/>
    <cellStyle name="Separador de milhares 3 2 6 2 2 7 2" xfId="33008"/>
    <cellStyle name="Separador de milhares 3 2 6 2 2 8" xfId="29713"/>
    <cellStyle name="Separador de milhares 3 2 6 2 3" xfId="3359"/>
    <cellStyle name="Separador de milhares 3 2 6 2 3 2" xfId="6653"/>
    <cellStyle name="Separador de milhares 3 2 6 2 3 2 2" xfId="23123"/>
    <cellStyle name="Separador de milhares 3 2 6 2 3 2 2 2" xfId="54418"/>
    <cellStyle name="Separador de milhares 3 2 6 2 3 2 3" xfId="16535"/>
    <cellStyle name="Separador de milhares 3 2 6 2 3 2 3 2" xfId="47830"/>
    <cellStyle name="Separador de milhares 3 2 6 2 3 2 4" xfId="37948"/>
    <cellStyle name="Separador de milhares 3 2 6 2 3 3" xfId="9947"/>
    <cellStyle name="Separador de milhares 3 2 6 2 3 3 2" xfId="26417"/>
    <cellStyle name="Separador de milhares 3 2 6 2 3 3 2 2" xfId="57712"/>
    <cellStyle name="Separador de milhares 3 2 6 2 3 3 3" xfId="41242"/>
    <cellStyle name="Separador de milhares 3 2 6 2 3 4" xfId="19829"/>
    <cellStyle name="Separador de milhares 3 2 6 2 3 4 2" xfId="51124"/>
    <cellStyle name="Separador de milhares 3 2 6 2 3 5" xfId="13241"/>
    <cellStyle name="Separador de milhares 3 2 6 2 3 5 2" xfId="44536"/>
    <cellStyle name="Separador de milhares 3 2 6 2 3 6" xfId="34654"/>
    <cellStyle name="Separador de milhares 3 2 6 2 3 7" xfId="31359"/>
    <cellStyle name="Separador de milhares 3 2 6 2 4" xfId="5006"/>
    <cellStyle name="Separador de milhares 3 2 6 2 4 2" xfId="21476"/>
    <cellStyle name="Separador de milhares 3 2 6 2 4 2 2" xfId="52771"/>
    <cellStyle name="Separador de milhares 3 2 6 2 4 3" xfId="14888"/>
    <cellStyle name="Separador de milhares 3 2 6 2 4 3 2" xfId="46183"/>
    <cellStyle name="Separador de milhares 3 2 6 2 4 4" xfId="36301"/>
    <cellStyle name="Separador de milhares 3 2 6 2 5" xfId="8300"/>
    <cellStyle name="Separador de milhares 3 2 6 2 5 2" xfId="24770"/>
    <cellStyle name="Separador de milhares 3 2 6 2 5 2 2" xfId="56065"/>
    <cellStyle name="Separador de milhares 3 2 6 2 5 3" xfId="39595"/>
    <cellStyle name="Separador de milhares 3 2 6 2 6" xfId="18182"/>
    <cellStyle name="Separador de milhares 3 2 6 2 6 2" xfId="49477"/>
    <cellStyle name="Separador de milhares 3 2 6 2 7" xfId="11594"/>
    <cellStyle name="Separador de milhares 3 2 6 2 7 2" xfId="42889"/>
    <cellStyle name="Separador de milhares 3 2 6 2 8" xfId="28065"/>
    <cellStyle name="Separador de milhares 3 2 6 2 8 2" xfId="33007"/>
    <cellStyle name="Separador de milhares 3 2 6 2 9" xfId="29712"/>
    <cellStyle name="Separador de milhares 3 2 6 3" xfId="1678"/>
    <cellStyle name="Separador de milhares 3 2 6 3 2" xfId="1679"/>
    <cellStyle name="Separador de milhares 3 2 6 3 2 2" xfId="3362"/>
    <cellStyle name="Separador de milhares 3 2 6 3 2 2 2" xfId="6656"/>
    <cellStyle name="Separador de milhares 3 2 6 3 2 2 2 2" xfId="23126"/>
    <cellStyle name="Separador de milhares 3 2 6 3 2 2 2 2 2" xfId="54421"/>
    <cellStyle name="Separador de milhares 3 2 6 3 2 2 2 3" xfId="16538"/>
    <cellStyle name="Separador de milhares 3 2 6 3 2 2 2 3 2" xfId="47833"/>
    <cellStyle name="Separador de milhares 3 2 6 3 2 2 2 4" xfId="37951"/>
    <cellStyle name="Separador de milhares 3 2 6 3 2 2 3" xfId="9950"/>
    <cellStyle name="Separador de milhares 3 2 6 3 2 2 3 2" xfId="26420"/>
    <cellStyle name="Separador de milhares 3 2 6 3 2 2 3 2 2" xfId="57715"/>
    <cellStyle name="Separador de milhares 3 2 6 3 2 2 3 3" xfId="41245"/>
    <cellStyle name="Separador de milhares 3 2 6 3 2 2 4" xfId="19832"/>
    <cellStyle name="Separador de milhares 3 2 6 3 2 2 4 2" xfId="51127"/>
    <cellStyle name="Separador de milhares 3 2 6 3 2 2 5" xfId="13244"/>
    <cellStyle name="Separador de milhares 3 2 6 3 2 2 5 2" xfId="44539"/>
    <cellStyle name="Separador de milhares 3 2 6 3 2 2 6" xfId="34657"/>
    <cellStyle name="Separador de milhares 3 2 6 3 2 2 7" xfId="31362"/>
    <cellStyle name="Separador de milhares 3 2 6 3 2 3" xfId="5009"/>
    <cellStyle name="Separador de milhares 3 2 6 3 2 3 2" xfId="21479"/>
    <cellStyle name="Separador de milhares 3 2 6 3 2 3 2 2" xfId="52774"/>
    <cellStyle name="Separador de milhares 3 2 6 3 2 3 3" xfId="14891"/>
    <cellStyle name="Separador de milhares 3 2 6 3 2 3 3 2" xfId="46186"/>
    <cellStyle name="Separador de milhares 3 2 6 3 2 3 4" xfId="36304"/>
    <cellStyle name="Separador de milhares 3 2 6 3 2 4" xfId="8303"/>
    <cellStyle name="Separador de milhares 3 2 6 3 2 4 2" xfId="24773"/>
    <cellStyle name="Separador de milhares 3 2 6 3 2 4 2 2" xfId="56068"/>
    <cellStyle name="Separador de milhares 3 2 6 3 2 4 3" xfId="39598"/>
    <cellStyle name="Separador de milhares 3 2 6 3 2 5" xfId="18185"/>
    <cellStyle name="Separador de milhares 3 2 6 3 2 5 2" xfId="49480"/>
    <cellStyle name="Separador de milhares 3 2 6 3 2 6" xfId="11597"/>
    <cellStyle name="Separador de milhares 3 2 6 3 2 6 2" xfId="42892"/>
    <cellStyle name="Separador de milhares 3 2 6 3 2 7" xfId="28068"/>
    <cellStyle name="Separador de milhares 3 2 6 3 2 7 2" xfId="33010"/>
    <cellStyle name="Separador de milhares 3 2 6 3 2 8" xfId="29715"/>
    <cellStyle name="Separador de milhares 3 2 6 3 3" xfId="3361"/>
    <cellStyle name="Separador de milhares 3 2 6 3 3 2" xfId="6655"/>
    <cellStyle name="Separador de milhares 3 2 6 3 3 2 2" xfId="23125"/>
    <cellStyle name="Separador de milhares 3 2 6 3 3 2 2 2" xfId="54420"/>
    <cellStyle name="Separador de milhares 3 2 6 3 3 2 3" xfId="16537"/>
    <cellStyle name="Separador de milhares 3 2 6 3 3 2 3 2" xfId="47832"/>
    <cellStyle name="Separador de milhares 3 2 6 3 3 2 4" xfId="37950"/>
    <cellStyle name="Separador de milhares 3 2 6 3 3 3" xfId="9949"/>
    <cellStyle name="Separador de milhares 3 2 6 3 3 3 2" xfId="26419"/>
    <cellStyle name="Separador de milhares 3 2 6 3 3 3 2 2" xfId="57714"/>
    <cellStyle name="Separador de milhares 3 2 6 3 3 3 3" xfId="41244"/>
    <cellStyle name="Separador de milhares 3 2 6 3 3 4" xfId="19831"/>
    <cellStyle name="Separador de milhares 3 2 6 3 3 4 2" xfId="51126"/>
    <cellStyle name="Separador de milhares 3 2 6 3 3 5" xfId="13243"/>
    <cellStyle name="Separador de milhares 3 2 6 3 3 5 2" xfId="44538"/>
    <cellStyle name="Separador de milhares 3 2 6 3 3 6" xfId="34656"/>
    <cellStyle name="Separador de milhares 3 2 6 3 3 7" xfId="31361"/>
    <cellStyle name="Separador de milhares 3 2 6 3 4" xfId="5008"/>
    <cellStyle name="Separador de milhares 3 2 6 3 4 2" xfId="21478"/>
    <cellStyle name="Separador de milhares 3 2 6 3 4 2 2" xfId="52773"/>
    <cellStyle name="Separador de milhares 3 2 6 3 4 3" xfId="14890"/>
    <cellStyle name="Separador de milhares 3 2 6 3 4 3 2" xfId="46185"/>
    <cellStyle name="Separador de milhares 3 2 6 3 4 4" xfId="36303"/>
    <cellStyle name="Separador de milhares 3 2 6 3 5" xfId="8302"/>
    <cellStyle name="Separador de milhares 3 2 6 3 5 2" xfId="24772"/>
    <cellStyle name="Separador de milhares 3 2 6 3 5 2 2" xfId="56067"/>
    <cellStyle name="Separador de milhares 3 2 6 3 5 3" xfId="39597"/>
    <cellStyle name="Separador de milhares 3 2 6 3 6" xfId="18184"/>
    <cellStyle name="Separador de milhares 3 2 6 3 6 2" xfId="49479"/>
    <cellStyle name="Separador de milhares 3 2 6 3 7" xfId="11596"/>
    <cellStyle name="Separador de milhares 3 2 6 3 7 2" xfId="42891"/>
    <cellStyle name="Separador de milhares 3 2 6 3 8" xfId="28067"/>
    <cellStyle name="Separador de milhares 3 2 6 3 8 2" xfId="33009"/>
    <cellStyle name="Separador de milhares 3 2 6 3 9" xfId="29714"/>
    <cellStyle name="Separador de milhares 3 2 6 4" xfId="1680"/>
    <cellStyle name="Separador de milhares 3 2 6 4 2" xfId="3363"/>
    <cellStyle name="Separador de milhares 3 2 6 4 2 2" xfId="6657"/>
    <cellStyle name="Separador de milhares 3 2 6 4 2 2 2" xfId="23127"/>
    <cellStyle name="Separador de milhares 3 2 6 4 2 2 2 2" xfId="54422"/>
    <cellStyle name="Separador de milhares 3 2 6 4 2 2 3" xfId="16539"/>
    <cellStyle name="Separador de milhares 3 2 6 4 2 2 3 2" xfId="47834"/>
    <cellStyle name="Separador de milhares 3 2 6 4 2 2 4" xfId="37952"/>
    <cellStyle name="Separador de milhares 3 2 6 4 2 3" xfId="9951"/>
    <cellStyle name="Separador de milhares 3 2 6 4 2 3 2" xfId="26421"/>
    <cellStyle name="Separador de milhares 3 2 6 4 2 3 2 2" xfId="57716"/>
    <cellStyle name="Separador de milhares 3 2 6 4 2 3 3" xfId="41246"/>
    <cellStyle name="Separador de milhares 3 2 6 4 2 4" xfId="19833"/>
    <cellStyle name="Separador de milhares 3 2 6 4 2 4 2" xfId="51128"/>
    <cellStyle name="Separador de milhares 3 2 6 4 2 5" xfId="13245"/>
    <cellStyle name="Separador de milhares 3 2 6 4 2 5 2" xfId="44540"/>
    <cellStyle name="Separador de milhares 3 2 6 4 2 6" xfId="34658"/>
    <cellStyle name="Separador de milhares 3 2 6 4 2 7" xfId="31363"/>
    <cellStyle name="Separador de milhares 3 2 6 4 3" xfId="5010"/>
    <cellStyle name="Separador de milhares 3 2 6 4 3 2" xfId="21480"/>
    <cellStyle name="Separador de milhares 3 2 6 4 3 2 2" xfId="52775"/>
    <cellStyle name="Separador de milhares 3 2 6 4 3 3" xfId="14892"/>
    <cellStyle name="Separador de milhares 3 2 6 4 3 3 2" xfId="46187"/>
    <cellStyle name="Separador de milhares 3 2 6 4 3 4" xfId="36305"/>
    <cellStyle name="Separador de milhares 3 2 6 4 4" xfId="8304"/>
    <cellStyle name="Separador de milhares 3 2 6 4 4 2" xfId="24774"/>
    <cellStyle name="Separador de milhares 3 2 6 4 4 2 2" xfId="56069"/>
    <cellStyle name="Separador de milhares 3 2 6 4 4 3" xfId="39599"/>
    <cellStyle name="Separador de milhares 3 2 6 4 5" xfId="18186"/>
    <cellStyle name="Separador de milhares 3 2 6 4 5 2" xfId="49481"/>
    <cellStyle name="Separador de milhares 3 2 6 4 6" xfId="11598"/>
    <cellStyle name="Separador de milhares 3 2 6 4 6 2" xfId="42893"/>
    <cellStyle name="Separador de milhares 3 2 6 4 7" xfId="28069"/>
    <cellStyle name="Separador de milhares 3 2 6 4 7 2" xfId="33011"/>
    <cellStyle name="Separador de milhares 3 2 6 4 8" xfId="29716"/>
    <cellStyle name="Separador de milhares 3 2 6 5" xfId="3358"/>
    <cellStyle name="Separador de milhares 3 2 6 5 2" xfId="6652"/>
    <cellStyle name="Separador de milhares 3 2 6 5 2 2" xfId="23122"/>
    <cellStyle name="Separador de milhares 3 2 6 5 2 2 2" xfId="54417"/>
    <cellStyle name="Separador de milhares 3 2 6 5 2 3" xfId="16534"/>
    <cellStyle name="Separador de milhares 3 2 6 5 2 3 2" xfId="47829"/>
    <cellStyle name="Separador de milhares 3 2 6 5 2 4" xfId="37947"/>
    <cellStyle name="Separador de milhares 3 2 6 5 3" xfId="9946"/>
    <cellStyle name="Separador de milhares 3 2 6 5 3 2" xfId="26416"/>
    <cellStyle name="Separador de milhares 3 2 6 5 3 2 2" xfId="57711"/>
    <cellStyle name="Separador de milhares 3 2 6 5 3 3" xfId="41241"/>
    <cellStyle name="Separador de milhares 3 2 6 5 4" xfId="19828"/>
    <cellStyle name="Separador de milhares 3 2 6 5 4 2" xfId="51123"/>
    <cellStyle name="Separador de milhares 3 2 6 5 5" xfId="13240"/>
    <cellStyle name="Separador de milhares 3 2 6 5 5 2" xfId="44535"/>
    <cellStyle name="Separador de milhares 3 2 6 5 6" xfId="34653"/>
    <cellStyle name="Separador de milhares 3 2 6 5 7" xfId="31358"/>
    <cellStyle name="Separador de milhares 3 2 6 6" xfId="5005"/>
    <cellStyle name="Separador de milhares 3 2 6 6 2" xfId="21475"/>
    <cellStyle name="Separador de milhares 3 2 6 6 2 2" xfId="52770"/>
    <cellStyle name="Separador de milhares 3 2 6 6 3" xfId="14887"/>
    <cellStyle name="Separador de milhares 3 2 6 6 3 2" xfId="46182"/>
    <cellStyle name="Separador de milhares 3 2 6 6 4" xfId="36300"/>
    <cellStyle name="Separador de milhares 3 2 6 7" xfId="8299"/>
    <cellStyle name="Separador de milhares 3 2 6 7 2" xfId="24769"/>
    <cellStyle name="Separador de milhares 3 2 6 7 2 2" xfId="56064"/>
    <cellStyle name="Separador de milhares 3 2 6 7 3" xfId="39594"/>
    <cellStyle name="Separador de milhares 3 2 6 8" xfId="18181"/>
    <cellStyle name="Separador de milhares 3 2 6 8 2" xfId="49476"/>
    <cellStyle name="Separador de milhares 3 2 6 9" xfId="11593"/>
    <cellStyle name="Separador de milhares 3 2 6 9 2" xfId="42888"/>
    <cellStyle name="Separador de milhares 3 2 7" xfId="1681"/>
    <cellStyle name="Separador de milhares 3 2 7 10" xfId="29717"/>
    <cellStyle name="Separador de milhares 3 2 7 2" xfId="1682"/>
    <cellStyle name="Separador de milhares 3 2 7 2 2" xfId="3365"/>
    <cellStyle name="Separador de milhares 3 2 7 2 2 2" xfId="6659"/>
    <cellStyle name="Separador de milhares 3 2 7 2 2 2 2" xfId="23129"/>
    <cellStyle name="Separador de milhares 3 2 7 2 2 2 2 2" xfId="54424"/>
    <cellStyle name="Separador de milhares 3 2 7 2 2 2 3" xfId="16541"/>
    <cellStyle name="Separador de milhares 3 2 7 2 2 2 3 2" xfId="47836"/>
    <cellStyle name="Separador de milhares 3 2 7 2 2 2 4" xfId="37954"/>
    <cellStyle name="Separador de milhares 3 2 7 2 2 3" xfId="9953"/>
    <cellStyle name="Separador de milhares 3 2 7 2 2 3 2" xfId="26423"/>
    <cellStyle name="Separador de milhares 3 2 7 2 2 3 2 2" xfId="57718"/>
    <cellStyle name="Separador de milhares 3 2 7 2 2 3 3" xfId="41248"/>
    <cellStyle name="Separador de milhares 3 2 7 2 2 4" xfId="19835"/>
    <cellStyle name="Separador de milhares 3 2 7 2 2 4 2" xfId="51130"/>
    <cellStyle name="Separador de milhares 3 2 7 2 2 5" xfId="13247"/>
    <cellStyle name="Separador de milhares 3 2 7 2 2 5 2" xfId="44542"/>
    <cellStyle name="Separador de milhares 3 2 7 2 2 6" xfId="34660"/>
    <cellStyle name="Separador de milhares 3 2 7 2 2 7" xfId="31365"/>
    <cellStyle name="Separador de milhares 3 2 7 2 3" xfId="5012"/>
    <cellStyle name="Separador de milhares 3 2 7 2 3 2" xfId="21482"/>
    <cellStyle name="Separador de milhares 3 2 7 2 3 2 2" xfId="52777"/>
    <cellStyle name="Separador de milhares 3 2 7 2 3 3" xfId="14894"/>
    <cellStyle name="Separador de milhares 3 2 7 2 3 3 2" xfId="46189"/>
    <cellStyle name="Separador de milhares 3 2 7 2 3 4" xfId="36307"/>
    <cellStyle name="Separador de milhares 3 2 7 2 4" xfId="8306"/>
    <cellStyle name="Separador de milhares 3 2 7 2 4 2" xfId="24776"/>
    <cellStyle name="Separador de milhares 3 2 7 2 4 2 2" xfId="56071"/>
    <cellStyle name="Separador de milhares 3 2 7 2 4 3" xfId="39601"/>
    <cellStyle name="Separador de milhares 3 2 7 2 5" xfId="18188"/>
    <cellStyle name="Separador de milhares 3 2 7 2 5 2" xfId="49483"/>
    <cellStyle name="Separador de milhares 3 2 7 2 6" xfId="11600"/>
    <cellStyle name="Separador de milhares 3 2 7 2 6 2" xfId="42895"/>
    <cellStyle name="Separador de milhares 3 2 7 2 7" xfId="28071"/>
    <cellStyle name="Separador de milhares 3 2 7 2 7 2" xfId="33013"/>
    <cellStyle name="Separador de milhares 3 2 7 2 8" xfId="29718"/>
    <cellStyle name="Separador de milhares 3 2 7 3" xfId="1683"/>
    <cellStyle name="Separador de milhares 3 2 7 3 2" xfId="3366"/>
    <cellStyle name="Separador de milhares 3 2 7 3 2 2" xfId="6660"/>
    <cellStyle name="Separador de milhares 3 2 7 3 2 2 2" xfId="23130"/>
    <cellStyle name="Separador de milhares 3 2 7 3 2 2 2 2" xfId="54425"/>
    <cellStyle name="Separador de milhares 3 2 7 3 2 2 3" xfId="16542"/>
    <cellStyle name="Separador de milhares 3 2 7 3 2 2 3 2" xfId="47837"/>
    <cellStyle name="Separador de milhares 3 2 7 3 2 2 4" xfId="37955"/>
    <cellStyle name="Separador de milhares 3 2 7 3 2 3" xfId="9954"/>
    <cellStyle name="Separador de milhares 3 2 7 3 2 3 2" xfId="26424"/>
    <cellStyle name="Separador de milhares 3 2 7 3 2 3 2 2" xfId="57719"/>
    <cellStyle name="Separador de milhares 3 2 7 3 2 3 3" xfId="41249"/>
    <cellStyle name="Separador de milhares 3 2 7 3 2 4" xfId="19836"/>
    <cellStyle name="Separador de milhares 3 2 7 3 2 4 2" xfId="51131"/>
    <cellStyle name="Separador de milhares 3 2 7 3 2 5" xfId="13248"/>
    <cellStyle name="Separador de milhares 3 2 7 3 2 5 2" xfId="44543"/>
    <cellStyle name="Separador de milhares 3 2 7 3 2 6" xfId="34661"/>
    <cellStyle name="Separador de milhares 3 2 7 3 2 7" xfId="31366"/>
    <cellStyle name="Separador de milhares 3 2 7 3 3" xfId="5013"/>
    <cellStyle name="Separador de milhares 3 2 7 3 3 2" xfId="21483"/>
    <cellStyle name="Separador de milhares 3 2 7 3 3 2 2" xfId="52778"/>
    <cellStyle name="Separador de milhares 3 2 7 3 3 3" xfId="14895"/>
    <cellStyle name="Separador de milhares 3 2 7 3 3 3 2" xfId="46190"/>
    <cellStyle name="Separador de milhares 3 2 7 3 3 4" xfId="36308"/>
    <cellStyle name="Separador de milhares 3 2 7 3 4" xfId="8307"/>
    <cellStyle name="Separador de milhares 3 2 7 3 4 2" xfId="24777"/>
    <cellStyle name="Separador de milhares 3 2 7 3 4 2 2" xfId="56072"/>
    <cellStyle name="Separador de milhares 3 2 7 3 4 3" xfId="39602"/>
    <cellStyle name="Separador de milhares 3 2 7 3 5" xfId="18189"/>
    <cellStyle name="Separador de milhares 3 2 7 3 5 2" xfId="49484"/>
    <cellStyle name="Separador de milhares 3 2 7 3 6" xfId="11601"/>
    <cellStyle name="Separador de milhares 3 2 7 3 6 2" xfId="42896"/>
    <cellStyle name="Separador de milhares 3 2 7 3 7" xfId="28072"/>
    <cellStyle name="Separador de milhares 3 2 7 3 7 2" xfId="33014"/>
    <cellStyle name="Separador de milhares 3 2 7 3 8" xfId="29719"/>
    <cellStyle name="Separador de milhares 3 2 7 4" xfId="3364"/>
    <cellStyle name="Separador de milhares 3 2 7 4 2" xfId="6658"/>
    <cellStyle name="Separador de milhares 3 2 7 4 2 2" xfId="23128"/>
    <cellStyle name="Separador de milhares 3 2 7 4 2 2 2" xfId="54423"/>
    <cellStyle name="Separador de milhares 3 2 7 4 2 3" xfId="16540"/>
    <cellStyle name="Separador de milhares 3 2 7 4 2 3 2" xfId="47835"/>
    <cellStyle name="Separador de milhares 3 2 7 4 2 4" xfId="37953"/>
    <cellStyle name="Separador de milhares 3 2 7 4 3" xfId="9952"/>
    <cellStyle name="Separador de milhares 3 2 7 4 3 2" xfId="26422"/>
    <cellStyle name="Separador de milhares 3 2 7 4 3 2 2" xfId="57717"/>
    <cellStyle name="Separador de milhares 3 2 7 4 3 3" xfId="41247"/>
    <cellStyle name="Separador de milhares 3 2 7 4 4" xfId="19834"/>
    <cellStyle name="Separador de milhares 3 2 7 4 4 2" xfId="51129"/>
    <cellStyle name="Separador de milhares 3 2 7 4 5" xfId="13246"/>
    <cellStyle name="Separador de milhares 3 2 7 4 5 2" xfId="44541"/>
    <cellStyle name="Separador de milhares 3 2 7 4 6" xfId="34659"/>
    <cellStyle name="Separador de milhares 3 2 7 4 7" xfId="31364"/>
    <cellStyle name="Separador de milhares 3 2 7 5" xfId="5011"/>
    <cellStyle name="Separador de milhares 3 2 7 5 2" xfId="21481"/>
    <cellStyle name="Separador de milhares 3 2 7 5 2 2" xfId="52776"/>
    <cellStyle name="Separador de milhares 3 2 7 5 3" xfId="14893"/>
    <cellStyle name="Separador de milhares 3 2 7 5 3 2" xfId="46188"/>
    <cellStyle name="Separador de milhares 3 2 7 5 4" xfId="36306"/>
    <cellStyle name="Separador de milhares 3 2 7 6" xfId="8305"/>
    <cellStyle name="Separador de milhares 3 2 7 6 2" xfId="24775"/>
    <cellStyle name="Separador de milhares 3 2 7 6 2 2" xfId="56070"/>
    <cellStyle name="Separador de milhares 3 2 7 6 3" xfId="39600"/>
    <cellStyle name="Separador de milhares 3 2 7 7" xfId="18187"/>
    <cellStyle name="Separador de milhares 3 2 7 7 2" xfId="49482"/>
    <cellStyle name="Separador de milhares 3 2 7 8" xfId="11599"/>
    <cellStyle name="Separador de milhares 3 2 7 8 2" xfId="42894"/>
    <cellStyle name="Separador de milhares 3 2 7 9" xfId="28070"/>
    <cellStyle name="Separador de milhares 3 2 7 9 2" xfId="33012"/>
    <cellStyle name="Separador de milhares 3 2 8" xfId="1684"/>
    <cellStyle name="Separador de milhares 3 2 8 2" xfId="1685"/>
    <cellStyle name="Separador de milhares 3 2 8 2 2" xfId="3368"/>
    <cellStyle name="Separador de milhares 3 2 8 2 2 2" xfId="6662"/>
    <cellStyle name="Separador de milhares 3 2 8 2 2 2 2" xfId="23132"/>
    <cellStyle name="Separador de milhares 3 2 8 2 2 2 2 2" xfId="54427"/>
    <cellStyle name="Separador de milhares 3 2 8 2 2 2 3" xfId="16544"/>
    <cellStyle name="Separador de milhares 3 2 8 2 2 2 3 2" xfId="47839"/>
    <cellStyle name="Separador de milhares 3 2 8 2 2 2 4" xfId="37957"/>
    <cellStyle name="Separador de milhares 3 2 8 2 2 3" xfId="9956"/>
    <cellStyle name="Separador de milhares 3 2 8 2 2 3 2" xfId="26426"/>
    <cellStyle name="Separador de milhares 3 2 8 2 2 3 2 2" xfId="57721"/>
    <cellStyle name="Separador de milhares 3 2 8 2 2 3 3" xfId="41251"/>
    <cellStyle name="Separador de milhares 3 2 8 2 2 4" xfId="19838"/>
    <cellStyle name="Separador de milhares 3 2 8 2 2 4 2" xfId="51133"/>
    <cellStyle name="Separador de milhares 3 2 8 2 2 5" xfId="13250"/>
    <cellStyle name="Separador de milhares 3 2 8 2 2 5 2" xfId="44545"/>
    <cellStyle name="Separador de milhares 3 2 8 2 2 6" xfId="34663"/>
    <cellStyle name="Separador de milhares 3 2 8 2 2 7" xfId="31368"/>
    <cellStyle name="Separador de milhares 3 2 8 2 3" xfId="5015"/>
    <cellStyle name="Separador de milhares 3 2 8 2 3 2" xfId="21485"/>
    <cellStyle name="Separador de milhares 3 2 8 2 3 2 2" xfId="52780"/>
    <cellStyle name="Separador de milhares 3 2 8 2 3 3" xfId="14897"/>
    <cellStyle name="Separador de milhares 3 2 8 2 3 3 2" xfId="46192"/>
    <cellStyle name="Separador de milhares 3 2 8 2 3 4" xfId="36310"/>
    <cellStyle name="Separador de milhares 3 2 8 2 4" xfId="8309"/>
    <cellStyle name="Separador de milhares 3 2 8 2 4 2" xfId="24779"/>
    <cellStyle name="Separador de milhares 3 2 8 2 4 2 2" xfId="56074"/>
    <cellStyle name="Separador de milhares 3 2 8 2 4 3" xfId="39604"/>
    <cellStyle name="Separador de milhares 3 2 8 2 5" xfId="18191"/>
    <cellStyle name="Separador de milhares 3 2 8 2 5 2" xfId="49486"/>
    <cellStyle name="Separador de milhares 3 2 8 2 6" xfId="11603"/>
    <cellStyle name="Separador de milhares 3 2 8 2 6 2" xfId="42898"/>
    <cellStyle name="Separador de milhares 3 2 8 2 7" xfId="28074"/>
    <cellStyle name="Separador de milhares 3 2 8 2 7 2" xfId="33016"/>
    <cellStyle name="Separador de milhares 3 2 8 2 8" xfId="29721"/>
    <cellStyle name="Separador de milhares 3 2 8 3" xfId="3367"/>
    <cellStyle name="Separador de milhares 3 2 8 3 2" xfId="6661"/>
    <cellStyle name="Separador de milhares 3 2 8 3 2 2" xfId="23131"/>
    <cellStyle name="Separador de milhares 3 2 8 3 2 2 2" xfId="54426"/>
    <cellStyle name="Separador de milhares 3 2 8 3 2 3" xfId="16543"/>
    <cellStyle name="Separador de milhares 3 2 8 3 2 3 2" xfId="47838"/>
    <cellStyle name="Separador de milhares 3 2 8 3 2 4" xfId="37956"/>
    <cellStyle name="Separador de milhares 3 2 8 3 3" xfId="9955"/>
    <cellStyle name="Separador de milhares 3 2 8 3 3 2" xfId="26425"/>
    <cellStyle name="Separador de milhares 3 2 8 3 3 2 2" xfId="57720"/>
    <cellStyle name="Separador de milhares 3 2 8 3 3 3" xfId="41250"/>
    <cellStyle name="Separador de milhares 3 2 8 3 4" xfId="19837"/>
    <cellStyle name="Separador de milhares 3 2 8 3 4 2" xfId="51132"/>
    <cellStyle name="Separador de milhares 3 2 8 3 5" xfId="13249"/>
    <cellStyle name="Separador de milhares 3 2 8 3 5 2" xfId="44544"/>
    <cellStyle name="Separador de milhares 3 2 8 3 6" xfId="34662"/>
    <cellStyle name="Separador de milhares 3 2 8 3 7" xfId="31367"/>
    <cellStyle name="Separador de milhares 3 2 8 4" xfId="5014"/>
    <cellStyle name="Separador de milhares 3 2 8 4 2" xfId="21484"/>
    <cellStyle name="Separador de milhares 3 2 8 4 2 2" xfId="52779"/>
    <cellStyle name="Separador de milhares 3 2 8 4 3" xfId="14896"/>
    <cellStyle name="Separador de milhares 3 2 8 4 3 2" xfId="46191"/>
    <cellStyle name="Separador de milhares 3 2 8 4 4" xfId="36309"/>
    <cellStyle name="Separador de milhares 3 2 8 5" xfId="8308"/>
    <cellStyle name="Separador de milhares 3 2 8 5 2" xfId="24778"/>
    <cellStyle name="Separador de milhares 3 2 8 5 2 2" xfId="56073"/>
    <cellStyle name="Separador de milhares 3 2 8 5 3" xfId="39603"/>
    <cellStyle name="Separador de milhares 3 2 8 6" xfId="18190"/>
    <cellStyle name="Separador de milhares 3 2 8 6 2" xfId="49485"/>
    <cellStyle name="Separador de milhares 3 2 8 7" xfId="11602"/>
    <cellStyle name="Separador de milhares 3 2 8 7 2" xfId="42897"/>
    <cellStyle name="Separador de milhares 3 2 8 8" xfId="28073"/>
    <cellStyle name="Separador de milhares 3 2 8 8 2" xfId="33015"/>
    <cellStyle name="Separador de milhares 3 2 8 9" xfId="29720"/>
    <cellStyle name="Separador de milhares 3 2 9" xfId="1686"/>
    <cellStyle name="Separador de milhares 3 2 9 2" xfId="3369"/>
    <cellStyle name="Separador de milhares 3 2 9 2 2" xfId="6663"/>
    <cellStyle name="Separador de milhares 3 2 9 2 2 2" xfId="23133"/>
    <cellStyle name="Separador de milhares 3 2 9 2 2 2 2" xfId="54428"/>
    <cellStyle name="Separador de milhares 3 2 9 2 2 3" xfId="16545"/>
    <cellStyle name="Separador de milhares 3 2 9 2 2 3 2" xfId="47840"/>
    <cellStyle name="Separador de milhares 3 2 9 2 2 4" xfId="37958"/>
    <cellStyle name="Separador de milhares 3 2 9 2 3" xfId="9957"/>
    <cellStyle name="Separador de milhares 3 2 9 2 3 2" xfId="26427"/>
    <cellStyle name="Separador de milhares 3 2 9 2 3 2 2" xfId="57722"/>
    <cellStyle name="Separador de milhares 3 2 9 2 3 3" xfId="41252"/>
    <cellStyle name="Separador de milhares 3 2 9 2 4" xfId="19839"/>
    <cellStyle name="Separador de milhares 3 2 9 2 4 2" xfId="51134"/>
    <cellStyle name="Separador de milhares 3 2 9 2 5" xfId="13251"/>
    <cellStyle name="Separador de milhares 3 2 9 2 5 2" xfId="44546"/>
    <cellStyle name="Separador de milhares 3 2 9 2 6" xfId="34664"/>
    <cellStyle name="Separador de milhares 3 2 9 2 7" xfId="31369"/>
    <cellStyle name="Separador de milhares 3 2 9 3" xfId="5016"/>
    <cellStyle name="Separador de milhares 3 2 9 3 2" xfId="21486"/>
    <cellStyle name="Separador de milhares 3 2 9 3 2 2" xfId="52781"/>
    <cellStyle name="Separador de milhares 3 2 9 3 3" xfId="14898"/>
    <cellStyle name="Separador de milhares 3 2 9 3 3 2" xfId="46193"/>
    <cellStyle name="Separador de milhares 3 2 9 3 4" xfId="36311"/>
    <cellStyle name="Separador de milhares 3 2 9 4" xfId="8310"/>
    <cellStyle name="Separador de milhares 3 2 9 4 2" xfId="24780"/>
    <cellStyle name="Separador de milhares 3 2 9 4 2 2" xfId="56075"/>
    <cellStyle name="Separador de milhares 3 2 9 4 3" xfId="39605"/>
    <cellStyle name="Separador de milhares 3 2 9 5" xfId="18192"/>
    <cellStyle name="Separador de milhares 3 2 9 5 2" xfId="49487"/>
    <cellStyle name="Separador de milhares 3 2 9 6" xfId="11604"/>
    <cellStyle name="Separador de milhares 3 2 9 6 2" xfId="42899"/>
    <cellStyle name="Separador de milhares 3 2 9 7" xfId="28075"/>
    <cellStyle name="Separador de milhares 3 2 9 7 2" xfId="33017"/>
    <cellStyle name="Separador de milhares 3 2 9 8" xfId="29722"/>
    <cellStyle name="Separador de milhares 3 3" xfId="1687"/>
    <cellStyle name="Separador de milhares 3 3 2" xfId="1688"/>
    <cellStyle name="Separador de milhares 3 3 2 2" xfId="3371"/>
    <cellStyle name="Separador de milhares 3 3 2 2 2" xfId="6665"/>
    <cellStyle name="Separador de milhares 3 3 2 2 2 2" xfId="23135"/>
    <cellStyle name="Separador de milhares 3 3 2 2 2 2 2" xfId="54430"/>
    <cellStyle name="Separador de milhares 3 3 2 2 2 3" xfId="16547"/>
    <cellStyle name="Separador de milhares 3 3 2 2 2 3 2" xfId="47842"/>
    <cellStyle name="Separador de milhares 3 3 2 2 2 4" xfId="37960"/>
    <cellStyle name="Separador de milhares 3 3 2 2 3" xfId="9959"/>
    <cellStyle name="Separador de milhares 3 3 2 2 3 2" xfId="26429"/>
    <cellStyle name="Separador de milhares 3 3 2 2 3 2 2" xfId="57724"/>
    <cellStyle name="Separador de milhares 3 3 2 2 3 3" xfId="41254"/>
    <cellStyle name="Separador de milhares 3 3 2 2 4" xfId="19841"/>
    <cellStyle name="Separador de milhares 3 3 2 2 4 2" xfId="51136"/>
    <cellStyle name="Separador de milhares 3 3 2 2 5" xfId="13253"/>
    <cellStyle name="Separador de milhares 3 3 2 2 5 2" xfId="44548"/>
    <cellStyle name="Separador de milhares 3 3 2 2 6" xfId="34666"/>
    <cellStyle name="Separador de milhares 3 3 2 2 7" xfId="31371"/>
    <cellStyle name="Separador de milhares 3 3 2 3" xfId="5018"/>
    <cellStyle name="Separador de milhares 3 3 2 3 2" xfId="21488"/>
    <cellStyle name="Separador de milhares 3 3 2 3 2 2" xfId="52783"/>
    <cellStyle name="Separador de milhares 3 3 2 3 3" xfId="14900"/>
    <cellStyle name="Separador de milhares 3 3 2 3 3 2" xfId="46195"/>
    <cellStyle name="Separador de milhares 3 3 2 3 4" xfId="36313"/>
    <cellStyle name="Separador de milhares 3 3 2 4" xfId="8312"/>
    <cellStyle name="Separador de milhares 3 3 2 4 2" xfId="24782"/>
    <cellStyle name="Separador de milhares 3 3 2 4 2 2" xfId="56077"/>
    <cellStyle name="Separador de milhares 3 3 2 4 3" xfId="39607"/>
    <cellStyle name="Separador de milhares 3 3 2 5" xfId="18194"/>
    <cellStyle name="Separador de milhares 3 3 2 5 2" xfId="49489"/>
    <cellStyle name="Separador de milhares 3 3 2 6" xfId="11606"/>
    <cellStyle name="Separador de milhares 3 3 2 6 2" xfId="42901"/>
    <cellStyle name="Separador de milhares 3 3 2 7" xfId="28077"/>
    <cellStyle name="Separador de milhares 3 3 2 7 2" xfId="33019"/>
    <cellStyle name="Separador de milhares 3 3 2 8" xfId="29724"/>
    <cellStyle name="Separador de milhares 3 3 3" xfId="3370"/>
    <cellStyle name="Separador de milhares 3 3 3 2" xfId="6664"/>
    <cellStyle name="Separador de milhares 3 3 3 2 2" xfId="23134"/>
    <cellStyle name="Separador de milhares 3 3 3 2 2 2" xfId="54429"/>
    <cellStyle name="Separador de milhares 3 3 3 2 3" xfId="16546"/>
    <cellStyle name="Separador de milhares 3 3 3 2 3 2" xfId="47841"/>
    <cellStyle name="Separador de milhares 3 3 3 2 4" xfId="37959"/>
    <cellStyle name="Separador de milhares 3 3 3 3" xfId="9958"/>
    <cellStyle name="Separador de milhares 3 3 3 3 2" xfId="26428"/>
    <cellStyle name="Separador de milhares 3 3 3 3 2 2" xfId="57723"/>
    <cellStyle name="Separador de milhares 3 3 3 3 3" xfId="41253"/>
    <cellStyle name="Separador de milhares 3 3 3 4" xfId="19840"/>
    <cellStyle name="Separador de milhares 3 3 3 4 2" xfId="51135"/>
    <cellStyle name="Separador de milhares 3 3 3 5" xfId="13252"/>
    <cellStyle name="Separador de milhares 3 3 3 5 2" xfId="44547"/>
    <cellStyle name="Separador de milhares 3 3 3 6" xfId="34665"/>
    <cellStyle name="Separador de milhares 3 3 3 7" xfId="31370"/>
    <cellStyle name="Separador de milhares 3 3 4" xfId="5017"/>
    <cellStyle name="Separador de milhares 3 3 4 2" xfId="21487"/>
    <cellStyle name="Separador de milhares 3 3 4 2 2" xfId="52782"/>
    <cellStyle name="Separador de milhares 3 3 4 3" xfId="14899"/>
    <cellStyle name="Separador de milhares 3 3 4 3 2" xfId="46194"/>
    <cellStyle name="Separador de milhares 3 3 4 4" xfId="36312"/>
    <cellStyle name="Separador de milhares 3 3 5" xfId="8311"/>
    <cellStyle name="Separador de milhares 3 3 5 2" xfId="24781"/>
    <cellStyle name="Separador de milhares 3 3 5 2 2" xfId="56076"/>
    <cellStyle name="Separador de milhares 3 3 5 3" xfId="39606"/>
    <cellStyle name="Separador de milhares 3 3 6" xfId="18193"/>
    <cellStyle name="Separador de milhares 3 3 6 2" xfId="49488"/>
    <cellStyle name="Separador de milhares 3 3 7" xfId="11605"/>
    <cellStyle name="Separador de milhares 3 3 7 2" xfId="42900"/>
    <cellStyle name="Separador de milhares 3 3 8" xfId="28076"/>
    <cellStyle name="Separador de milhares 3 3 8 2" xfId="33018"/>
    <cellStyle name="Separador de milhares 3 3 9" xfId="29723"/>
    <cellStyle name="Separador de milhares 3 4" xfId="1689"/>
    <cellStyle name="Separador de milhares 3 4 2" xfId="1690"/>
    <cellStyle name="Separador de milhares 3 4 2 2" xfId="3373"/>
    <cellStyle name="Separador de milhares 3 4 2 2 2" xfId="6667"/>
    <cellStyle name="Separador de milhares 3 4 2 2 2 2" xfId="23137"/>
    <cellStyle name="Separador de milhares 3 4 2 2 2 2 2" xfId="54432"/>
    <cellStyle name="Separador de milhares 3 4 2 2 2 3" xfId="16549"/>
    <cellStyle name="Separador de milhares 3 4 2 2 2 3 2" xfId="47844"/>
    <cellStyle name="Separador de milhares 3 4 2 2 2 4" xfId="37962"/>
    <cellStyle name="Separador de milhares 3 4 2 2 3" xfId="9961"/>
    <cellStyle name="Separador de milhares 3 4 2 2 3 2" xfId="26431"/>
    <cellStyle name="Separador de milhares 3 4 2 2 3 2 2" xfId="57726"/>
    <cellStyle name="Separador de milhares 3 4 2 2 3 3" xfId="41256"/>
    <cellStyle name="Separador de milhares 3 4 2 2 4" xfId="19843"/>
    <cellStyle name="Separador de milhares 3 4 2 2 4 2" xfId="51138"/>
    <cellStyle name="Separador de milhares 3 4 2 2 5" xfId="13255"/>
    <cellStyle name="Separador de milhares 3 4 2 2 5 2" xfId="44550"/>
    <cellStyle name="Separador de milhares 3 4 2 2 6" xfId="34668"/>
    <cellStyle name="Separador de milhares 3 4 2 2 7" xfId="31373"/>
    <cellStyle name="Separador de milhares 3 4 2 3" xfId="5020"/>
    <cellStyle name="Separador de milhares 3 4 2 3 2" xfId="21490"/>
    <cellStyle name="Separador de milhares 3 4 2 3 2 2" xfId="52785"/>
    <cellStyle name="Separador de milhares 3 4 2 3 3" xfId="14902"/>
    <cellStyle name="Separador de milhares 3 4 2 3 3 2" xfId="46197"/>
    <cellStyle name="Separador de milhares 3 4 2 3 4" xfId="36315"/>
    <cellStyle name="Separador de milhares 3 4 2 4" xfId="8314"/>
    <cellStyle name="Separador de milhares 3 4 2 4 2" xfId="24784"/>
    <cellStyle name="Separador de milhares 3 4 2 4 2 2" xfId="56079"/>
    <cellStyle name="Separador de milhares 3 4 2 4 3" xfId="39609"/>
    <cellStyle name="Separador de milhares 3 4 2 5" xfId="18196"/>
    <cellStyle name="Separador de milhares 3 4 2 5 2" xfId="49491"/>
    <cellStyle name="Separador de milhares 3 4 2 6" xfId="11608"/>
    <cellStyle name="Separador de milhares 3 4 2 6 2" xfId="42903"/>
    <cellStyle name="Separador de milhares 3 4 2 7" xfId="28079"/>
    <cellStyle name="Separador de milhares 3 4 2 7 2" xfId="33021"/>
    <cellStyle name="Separador de milhares 3 4 2 8" xfId="29726"/>
    <cellStyle name="Separador de milhares 3 4 3" xfId="3372"/>
    <cellStyle name="Separador de milhares 3 4 3 2" xfId="6666"/>
    <cellStyle name="Separador de milhares 3 4 3 2 2" xfId="23136"/>
    <cellStyle name="Separador de milhares 3 4 3 2 2 2" xfId="54431"/>
    <cellStyle name="Separador de milhares 3 4 3 2 3" xfId="16548"/>
    <cellStyle name="Separador de milhares 3 4 3 2 3 2" xfId="47843"/>
    <cellStyle name="Separador de milhares 3 4 3 2 4" xfId="37961"/>
    <cellStyle name="Separador de milhares 3 4 3 3" xfId="9960"/>
    <cellStyle name="Separador de milhares 3 4 3 3 2" xfId="26430"/>
    <cellStyle name="Separador de milhares 3 4 3 3 2 2" xfId="57725"/>
    <cellStyle name="Separador de milhares 3 4 3 3 3" xfId="41255"/>
    <cellStyle name="Separador de milhares 3 4 3 4" xfId="19842"/>
    <cellStyle name="Separador de milhares 3 4 3 4 2" xfId="51137"/>
    <cellStyle name="Separador de milhares 3 4 3 5" xfId="13254"/>
    <cellStyle name="Separador de milhares 3 4 3 5 2" xfId="44549"/>
    <cellStyle name="Separador de milhares 3 4 3 6" xfId="34667"/>
    <cellStyle name="Separador de milhares 3 4 3 7" xfId="31372"/>
    <cellStyle name="Separador de milhares 3 4 4" xfId="5019"/>
    <cellStyle name="Separador de milhares 3 4 4 2" xfId="21489"/>
    <cellStyle name="Separador de milhares 3 4 4 2 2" xfId="52784"/>
    <cellStyle name="Separador de milhares 3 4 4 3" xfId="14901"/>
    <cellStyle name="Separador de milhares 3 4 4 3 2" xfId="46196"/>
    <cellStyle name="Separador de milhares 3 4 4 4" xfId="36314"/>
    <cellStyle name="Separador de milhares 3 4 5" xfId="8313"/>
    <cellStyle name="Separador de milhares 3 4 5 2" xfId="24783"/>
    <cellStyle name="Separador de milhares 3 4 5 2 2" xfId="56078"/>
    <cellStyle name="Separador de milhares 3 4 5 3" xfId="39608"/>
    <cellStyle name="Separador de milhares 3 4 6" xfId="18195"/>
    <cellStyle name="Separador de milhares 3 4 6 2" xfId="49490"/>
    <cellStyle name="Separador de milhares 3 4 7" xfId="11607"/>
    <cellStyle name="Separador de milhares 3 4 7 2" xfId="42902"/>
    <cellStyle name="Separador de milhares 3 4 8" xfId="28078"/>
    <cellStyle name="Separador de milhares 3 4 8 2" xfId="33020"/>
    <cellStyle name="Separador de milhares 3 4 9" xfId="29725"/>
    <cellStyle name="Separador de milhares 3 5" xfId="1691"/>
    <cellStyle name="Separador de milhares 3 5 2" xfId="3374"/>
    <cellStyle name="Separador de milhares 3 5 2 2" xfId="6668"/>
    <cellStyle name="Separador de milhares 3 5 2 2 2" xfId="23138"/>
    <cellStyle name="Separador de milhares 3 5 2 2 2 2" xfId="54433"/>
    <cellStyle name="Separador de milhares 3 5 2 2 3" xfId="16550"/>
    <cellStyle name="Separador de milhares 3 5 2 2 3 2" xfId="47845"/>
    <cellStyle name="Separador de milhares 3 5 2 2 4" xfId="37963"/>
    <cellStyle name="Separador de milhares 3 5 2 3" xfId="9962"/>
    <cellStyle name="Separador de milhares 3 5 2 3 2" xfId="26432"/>
    <cellStyle name="Separador de milhares 3 5 2 3 2 2" xfId="57727"/>
    <cellStyle name="Separador de milhares 3 5 2 3 3" xfId="41257"/>
    <cellStyle name="Separador de milhares 3 5 2 4" xfId="19844"/>
    <cellStyle name="Separador de milhares 3 5 2 4 2" xfId="51139"/>
    <cellStyle name="Separador de milhares 3 5 2 5" xfId="13256"/>
    <cellStyle name="Separador de milhares 3 5 2 5 2" xfId="44551"/>
    <cellStyle name="Separador de milhares 3 5 2 6" xfId="34669"/>
    <cellStyle name="Separador de milhares 3 5 2 7" xfId="31374"/>
    <cellStyle name="Separador de milhares 3 5 3" xfId="5021"/>
    <cellStyle name="Separador de milhares 3 5 3 2" xfId="21491"/>
    <cellStyle name="Separador de milhares 3 5 3 2 2" xfId="52786"/>
    <cellStyle name="Separador de milhares 3 5 3 3" xfId="14903"/>
    <cellStyle name="Separador de milhares 3 5 3 3 2" xfId="46198"/>
    <cellStyle name="Separador de milhares 3 5 3 4" xfId="36316"/>
    <cellStyle name="Separador de milhares 3 5 4" xfId="8315"/>
    <cellStyle name="Separador de milhares 3 5 4 2" xfId="24785"/>
    <cellStyle name="Separador de milhares 3 5 4 2 2" xfId="56080"/>
    <cellStyle name="Separador de milhares 3 5 4 3" xfId="39610"/>
    <cellStyle name="Separador de milhares 3 5 5" xfId="18197"/>
    <cellStyle name="Separador de milhares 3 5 5 2" xfId="49492"/>
    <cellStyle name="Separador de milhares 3 5 6" xfId="11609"/>
    <cellStyle name="Separador de milhares 3 5 6 2" xfId="42904"/>
    <cellStyle name="Separador de milhares 3 5 7" xfId="28080"/>
    <cellStyle name="Separador de milhares 3 5 7 2" xfId="33022"/>
    <cellStyle name="Separador de milhares 3 5 8" xfId="29727"/>
    <cellStyle name="Separador de milhares 3 6" xfId="3278"/>
    <cellStyle name="Separador de milhares 3 6 2" xfId="6572"/>
    <cellStyle name="Separador de milhares 3 6 2 2" xfId="23042"/>
    <cellStyle name="Separador de milhares 3 6 2 2 2" xfId="54337"/>
    <cellStyle name="Separador de milhares 3 6 2 3" xfId="16454"/>
    <cellStyle name="Separador de milhares 3 6 2 3 2" xfId="47749"/>
    <cellStyle name="Separador de milhares 3 6 2 4" xfId="37867"/>
    <cellStyle name="Separador de milhares 3 6 3" xfId="9866"/>
    <cellStyle name="Separador de milhares 3 6 3 2" xfId="26336"/>
    <cellStyle name="Separador de milhares 3 6 3 2 2" xfId="57631"/>
    <cellStyle name="Separador de milhares 3 6 3 3" xfId="41161"/>
    <cellStyle name="Separador de milhares 3 6 4" xfId="19748"/>
    <cellStyle name="Separador de milhares 3 6 4 2" xfId="51043"/>
    <cellStyle name="Separador de milhares 3 6 5" xfId="13160"/>
    <cellStyle name="Separador de milhares 3 6 5 2" xfId="44455"/>
    <cellStyle name="Separador de milhares 3 6 6" xfId="34573"/>
    <cellStyle name="Separador de milhares 3 6 7" xfId="31278"/>
    <cellStyle name="Separador de milhares 3 7" xfId="4925"/>
    <cellStyle name="Separador de milhares 3 7 2" xfId="21395"/>
    <cellStyle name="Separador de milhares 3 7 2 2" xfId="52690"/>
    <cellStyle name="Separador de milhares 3 7 3" xfId="14807"/>
    <cellStyle name="Separador de milhares 3 7 3 2" xfId="46102"/>
    <cellStyle name="Separador de milhares 3 7 4" xfId="36220"/>
    <cellStyle name="Separador de milhares 3 8" xfId="8219"/>
    <cellStyle name="Separador de milhares 3 8 2" xfId="24689"/>
    <cellStyle name="Separador de milhares 3 8 2 2" xfId="55984"/>
    <cellStyle name="Separador de milhares 3 8 3" xfId="39514"/>
    <cellStyle name="Separador de milhares 3 9" xfId="18101"/>
    <cellStyle name="Separador de milhares 3 9 2" xfId="49396"/>
    <cellStyle name="Separador de milhares 4" xfId="1692"/>
    <cellStyle name="Separador de milhares 4 10" xfId="11610"/>
    <cellStyle name="Separador de milhares 4 10 2" xfId="42905"/>
    <cellStyle name="Separador de milhares 4 11" xfId="28081"/>
    <cellStyle name="Separador de milhares 4 11 2" xfId="33023"/>
    <cellStyle name="Separador de milhares 4 12" xfId="29728"/>
    <cellStyle name="Separador de milhares 4 2" xfId="1693"/>
    <cellStyle name="Separador de milhares 4 2 10" xfId="3376"/>
    <cellStyle name="Separador de milhares 4 2 10 2" xfId="6670"/>
    <cellStyle name="Separador de milhares 4 2 10 2 2" xfId="23140"/>
    <cellStyle name="Separador de milhares 4 2 10 2 2 2" xfId="54435"/>
    <cellStyle name="Separador de milhares 4 2 10 2 3" xfId="16552"/>
    <cellStyle name="Separador de milhares 4 2 10 2 3 2" xfId="47847"/>
    <cellStyle name="Separador de milhares 4 2 10 2 4" xfId="37965"/>
    <cellStyle name="Separador de milhares 4 2 10 3" xfId="9964"/>
    <cellStyle name="Separador de milhares 4 2 10 3 2" xfId="26434"/>
    <cellStyle name="Separador de milhares 4 2 10 3 2 2" xfId="57729"/>
    <cellStyle name="Separador de milhares 4 2 10 3 3" xfId="41259"/>
    <cellStyle name="Separador de milhares 4 2 10 4" xfId="19846"/>
    <cellStyle name="Separador de milhares 4 2 10 4 2" xfId="51141"/>
    <cellStyle name="Separador de milhares 4 2 10 5" xfId="13258"/>
    <cellStyle name="Separador de milhares 4 2 10 5 2" xfId="44553"/>
    <cellStyle name="Separador de milhares 4 2 10 6" xfId="34671"/>
    <cellStyle name="Separador de milhares 4 2 10 7" xfId="31376"/>
    <cellStyle name="Separador de milhares 4 2 11" xfId="5023"/>
    <cellStyle name="Separador de milhares 4 2 11 2" xfId="21493"/>
    <cellStyle name="Separador de milhares 4 2 11 2 2" xfId="52788"/>
    <cellStyle name="Separador de milhares 4 2 11 3" xfId="14905"/>
    <cellStyle name="Separador de milhares 4 2 11 3 2" xfId="46200"/>
    <cellStyle name="Separador de milhares 4 2 11 4" xfId="36318"/>
    <cellStyle name="Separador de milhares 4 2 12" xfId="8317"/>
    <cellStyle name="Separador de milhares 4 2 12 2" xfId="24787"/>
    <cellStyle name="Separador de milhares 4 2 12 2 2" xfId="56082"/>
    <cellStyle name="Separador de milhares 4 2 12 3" xfId="39612"/>
    <cellStyle name="Separador de milhares 4 2 13" xfId="18199"/>
    <cellStyle name="Separador de milhares 4 2 13 2" xfId="49494"/>
    <cellStyle name="Separador de milhares 4 2 14" xfId="11611"/>
    <cellStyle name="Separador de milhares 4 2 14 2" xfId="42906"/>
    <cellStyle name="Separador de milhares 4 2 15" xfId="28082"/>
    <cellStyle name="Separador de milhares 4 2 15 2" xfId="33024"/>
    <cellStyle name="Separador de milhares 4 2 16" xfId="29729"/>
    <cellStyle name="Separador de milhares 4 2 2" xfId="1694"/>
    <cellStyle name="Separador de milhares 4 2 2 10" xfId="5024"/>
    <cellStyle name="Separador de milhares 4 2 2 10 2" xfId="21494"/>
    <cellStyle name="Separador de milhares 4 2 2 10 2 2" xfId="52789"/>
    <cellStyle name="Separador de milhares 4 2 2 10 3" xfId="14906"/>
    <cellStyle name="Separador de milhares 4 2 2 10 3 2" xfId="46201"/>
    <cellStyle name="Separador de milhares 4 2 2 10 4" xfId="36319"/>
    <cellStyle name="Separador de milhares 4 2 2 11" xfId="8318"/>
    <cellStyle name="Separador de milhares 4 2 2 11 2" xfId="24788"/>
    <cellStyle name="Separador de milhares 4 2 2 11 2 2" xfId="56083"/>
    <cellStyle name="Separador de milhares 4 2 2 11 3" xfId="39613"/>
    <cellStyle name="Separador de milhares 4 2 2 12" xfId="18200"/>
    <cellStyle name="Separador de milhares 4 2 2 12 2" xfId="49495"/>
    <cellStyle name="Separador de milhares 4 2 2 13" xfId="11612"/>
    <cellStyle name="Separador de milhares 4 2 2 13 2" xfId="42907"/>
    <cellStyle name="Separador de milhares 4 2 2 14" xfId="28083"/>
    <cellStyle name="Separador de milhares 4 2 2 14 2" xfId="33025"/>
    <cellStyle name="Separador de milhares 4 2 2 15" xfId="29730"/>
    <cellStyle name="Separador de milhares 4 2 2 2" xfId="1695"/>
    <cellStyle name="Separador de milhares 4 2 2 2 10" xfId="8319"/>
    <cellStyle name="Separador de milhares 4 2 2 2 10 2" xfId="24789"/>
    <cellStyle name="Separador de milhares 4 2 2 2 10 2 2" xfId="56084"/>
    <cellStyle name="Separador de milhares 4 2 2 2 10 3" xfId="39614"/>
    <cellStyle name="Separador de milhares 4 2 2 2 11" xfId="18201"/>
    <cellStyle name="Separador de milhares 4 2 2 2 11 2" xfId="49496"/>
    <cellStyle name="Separador de milhares 4 2 2 2 12" xfId="11613"/>
    <cellStyle name="Separador de milhares 4 2 2 2 12 2" xfId="42908"/>
    <cellStyle name="Separador de milhares 4 2 2 2 13" xfId="28084"/>
    <cellStyle name="Separador de milhares 4 2 2 2 13 2" xfId="33026"/>
    <cellStyle name="Separador de milhares 4 2 2 2 14" xfId="29731"/>
    <cellStyle name="Separador de milhares 4 2 2 2 2" xfId="1696"/>
    <cellStyle name="Separador de milhares 4 2 2 2 2 10" xfId="11614"/>
    <cellStyle name="Separador de milhares 4 2 2 2 2 10 2" xfId="42909"/>
    <cellStyle name="Separador de milhares 4 2 2 2 2 11" xfId="28085"/>
    <cellStyle name="Separador de milhares 4 2 2 2 2 11 2" xfId="33027"/>
    <cellStyle name="Separador de milhares 4 2 2 2 2 12" xfId="29732"/>
    <cellStyle name="Separador de milhares 4 2 2 2 2 2" xfId="1697"/>
    <cellStyle name="Separador de milhares 4 2 2 2 2 2 2" xfId="1698"/>
    <cellStyle name="Separador de milhares 4 2 2 2 2 2 2 2" xfId="3381"/>
    <cellStyle name="Separador de milhares 4 2 2 2 2 2 2 2 2" xfId="6675"/>
    <cellStyle name="Separador de milhares 4 2 2 2 2 2 2 2 2 2" xfId="23145"/>
    <cellStyle name="Separador de milhares 4 2 2 2 2 2 2 2 2 2 2" xfId="54440"/>
    <cellStyle name="Separador de milhares 4 2 2 2 2 2 2 2 2 3" xfId="16557"/>
    <cellStyle name="Separador de milhares 4 2 2 2 2 2 2 2 2 3 2" xfId="47852"/>
    <cellStyle name="Separador de milhares 4 2 2 2 2 2 2 2 2 4" xfId="37970"/>
    <cellStyle name="Separador de milhares 4 2 2 2 2 2 2 2 3" xfId="9969"/>
    <cellStyle name="Separador de milhares 4 2 2 2 2 2 2 2 3 2" xfId="26439"/>
    <cellStyle name="Separador de milhares 4 2 2 2 2 2 2 2 3 2 2" xfId="57734"/>
    <cellStyle name="Separador de milhares 4 2 2 2 2 2 2 2 3 3" xfId="41264"/>
    <cellStyle name="Separador de milhares 4 2 2 2 2 2 2 2 4" xfId="19851"/>
    <cellStyle name="Separador de milhares 4 2 2 2 2 2 2 2 4 2" xfId="51146"/>
    <cellStyle name="Separador de milhares 4 2 2 2 2 2 2 2 5" xfId="13263"/>
    <cellStyle name="Separador de milhares 4 2 2 2 2 2 2 2 5 2" xfId="44558"/>
    <cellStyle name="Separador de milhares 4 2 2 2 2 2 2 2 6" xfId="34676"/>
    <cellStyle name="Separador de milhares 4 2 2 2 2 2 2 2 7" xfId="31381"/>
    <cellStyle name="Separador de milhares 4 2 2 2 2 2 2 3" xfId="5028"/>
    <cellStyle name="Separador de milhares 4 2 2 2 2 2 2 3 2" xfId="21498"/>
    <cellStyle name="Separador de milhares 4 2 2 2 2 2 2 3 2 2" xfId="52793"/>
    <cellStyle name="Separador de milhares 4 2 2 2 2 2 2 3 3" xfId="14910"/>
    <cellStyle name="Separador de milhares 4 2 2 2 2 2 2 3 3 2" xfId="46205"/>
    <cellStyle name="Separador de milhares 4 2 2 2 2 2 2 3 4" xfId="36323"/>
    <cellStyle name="Separador de milhares 4 2 2 2 2 2 2 4" xfId="8322"/>
    <cellStyle name="Separador de milhares 4 2 2 2 2 2 2 4 2" xfId="24792"/>
    <cellStyle name="Separador de milhares 4 2 2 2 2 2 2 4 2 2" xfId="56087"/>
    <cellStyle name="Separador de milhares 4 2 2 2 2 2 2 4 3" xfId="39617"/>
    <cellStyle name="Separador de milhares 4 2 2 2 2 2 2 5" xfId="18204"/>
    <cellStyle name="Separador de milhares 4 2 2 2 2 2 2 5 2" xfId="49499"/>
    <cellStyle name="Separador de milhares 4 2 2 2 2 2 2 6" xfId="11616"/>
    <cellStyle name="Separador de milhares 4 2 2 2 2 2 2 6 2" xfId="42911"/>
    <cellStyle name="Separador de milhares 4 2 2 2 2 2 2 7" xfId="28087"/>
    <cellStyle name="Separador de milhares 4 2 2 2 2 2 2 7 2" xfId="33029"/>
    <cellStyle name="Separador de milhares 4 2 2 2 2 2 2 8" xfId="29734"/>
    <cellStyle name="Separador de milhares 4 2 2 2 2 2 3" xfId="3380"/>
    <cellStyle name="Separador de milhares 4 2 2 2 2 2 3 2" xfId="6674"/>
    <cellStyle name="Separador de milhares 4 2 2 2 2 2 3 2 2" xfId="23144"/>
    <cellStyle name="Separador de milhares 4 2 2 2 2 2 3 2 2 2" xfId="54439"/>
    <cellStyle name="Separador de milhares 4 2 2 2 2 2 3 2 3" xfId="16556"/>
    <cellStyle name="Separador de milhares 4 2 2 2 2 2 3 2 3 2" xfId="47851"/>
    <cellStyle name="Separador de milhares 4 2 2 2 2 2 3 2 4" xfId="37969"/>
    <cellStyle name="Separador de milhares 4 2 2 2 2 2 3 3" xfId="9968"/>
    <cellStyle name="Separador de milhares 4 2 2 2 2 2 3 3 2" xfId="26438"/>
    <cellStyle name="Separador de milhares 4 2 2 2 2 2 3 3 2 2" xfId="57733"/>
    <cellStyle name="Separador de milhares 4 2 2 2 2 2 3 3 3" xfId="41263"/>
    <cellStyle name="Separador de milhares 4 2 2 2 2 2 3 4" xfId="19850"/>
    <cellStyle name="Separador de milhares 4 2 2 2 2 2 3 4 2" xfId="51145"/>
    <cellStyle name="Separador de milhares 4 2 2 2 2 2 3 5" xfId="13262"/>
    <cellStyle name="Separador de milhares 4 2 2 2 2 2 3 5 2" xfId="44557"/>
    <cellStyle name="Separador de milhares 4 2 2 2 2 2 3 6" xfId="34675"/>
    <cellStyle name="Separador de milhares 4 2 2 2 2 2 3 7" xfId="31380"/>
    <cellStyle name="Separador de milhares 4 2 2 2 2 2 4" xfId="5027"/>
    <cellStyle name="Separador de milhares 4 2 2 2 2 2 4 2" xfId="21497"/>
    <cellStyle name="Separador de milhares 4 2 2 2 2 2 4 2 2" xfId="52792"/>
    <cellStyle name="Separador de milhares 4 2 2 2 2 2 4 3" xfId="14909"/>
    <cellStyle name="Separador de milhares 4 2 2 2 2 2 4 3 2" xfId="46204"/>
    <cellStyle name="Separador de milhares 4 2 2 2 2 2 4 4" xfId="36322"/>
    <cellStyle name="Separador de milhares 4 2 2 2 2 2 5" xfId="8321"/>
    <cellStyle name="Separador de milhares 4 2 2 2 2 2 5 2" xfId="24791"/>
    <cellStyle name="Separador de milhares 4 2 2 2 2 2 5 2 2" xfId="56086"/>
    <cellStyle name="Separador de milhares 4 2 2 2 2 2 5 3" xfId="39616"/>
    <cellStyle name="Separador de milhares 4 2 2 2 2 2 6" xfId="18203"/>
    <cellStyle name="Separador de milhares 4 2 2 2 2 2 6 2" xfId="49498"/>
    <cellStyle name="Separador de milhares 4 2 2 2 2 2 7" xfId="11615"/>
    <cellStyle name="Separador de milhares 4 2 2 2 2 2 7 2" xfId="42910"/>
    <cellStyle name="Separador de milhares 4 2 2 2 2 2 8" xfId="28086"/>
    <cellStyle name="Separador de milhares 4 2 2 2 2 2 8 2" xfId="33028"/>
    <cellStyle name="Separador de milhares 4 2 2 2 2 2 9" xfId="29733"/>
    <cellStyle name="Separador de milhares 4 2 2 2 2 3" xfId="1699"/>
    <cellStyle name="Separador de milhares 4 2 2 2 2 3 2" xfId="1700"/>
    <cellStyle name="Separador de milhares 4 2 2 2 2 3 2 2" xfId="3383"/>
    <cellStyle name="Separador de milhares 4 2 2 2 2 3 2 2 2" xfId="6677"/>
    <cellStyle name="Separador de milhares 4 2 2 2 2 3 2 2 2 2" xfId="23147"/>
    <cellStyle name="Separador de milhares 4 2 2 2 2 3 2 2 2 2 2" xfId="54442"/>
    <cellStyle name="Separador de milhares 4 2 2 2 2 3 2 2 2 3" xfId="16559"/>
    <cellStyle name="Separador de milhares 4 2 2 2 2 3 2 2 2 3 2" xfId="47854"/>
    <cellStyle name="Separador de milhares 4 2 2 2 2 3 2 2 2 4" xfId="37972"/>
    <cellStyle name="Separador de milhares 4 2 2 2 2 3 2 2 3" xfId="9971"/>
    <cellStyle name="Separador de milhares 4 2 2 2 2 3 2 2 3 2" xfId="26441"/>
    <cellStyle name="Separador de milhares 4 2 2 2 2 3 2 2 3 2 2" xfId="57736"/>
    <cellStyle name="Separador de milhares 4 2 2 2 2 3 2 2 3 3" xfId="41266"/>
    <cellStyle name="Separador de milhares 4 2 2 2 2 3 2 2 4" xfId="19853"/>
    <cellStyle name="Separador de milhares 4 2 2 2 2 3 2 2 4 2" xfId="51148"/>
    <cellStyle name="Separador de milhares 4 2 2 2 2 3 2 2 5" xfId="13265"/>
    <cellStyle name="Separador de milhares 4 2 2 2 2 3 2 2 5 2" xfId="44560"/>
    <cellStyle name="Separador de milhares 4 2 2 2 2 3 2 2 6" xfId="34678"/>
    <cellStyle name="Separador de milhares 4 2 2 2 2 3 2 2 7" xfId="31383"/>
    <cellStyle name="Separador de milhares 4 2 2 2 2 3 2 3" xfId="5030"/>
    <cellStyle name="Separador de milhares 4 2 2 2 2 3 2 3 2" xfId="21500"/>
    <cellStyle name="Separador de milhares 4 2 2 2 2 3 2 3 2 2" xfId="52795"/>
    <cellStyle name="Separador de milhares 4 2 2 2 2 3 2 3 3" xfId="14912"/>
    <cellStyle name="Separador de milhares 4 2 2 2 2 3 2 3 3 2" xfId="46207"/>
    <cellStyle name="Separador de milhares 4 2 2 2 2 3 2 3 4" xfId="36325"/>
    <cellStyle name="Separador de milhares 4 2 2 2 2 3 2 4" xfId="8324"/>
    <cellStyle name="Separador de milhares 4 2 2 2 2 3 2 4 2" xfId="24794"/>
    <cellStyle name="Separador de milhares 4 2 2 2 2 3 2 4 2 2" xfId="56089"/>
    <cellStyle name="Separador de milhares 4 2 2 2 2 3 2 4 3" xfId="39619"/>
    <cellStyle name="Separador de milhares 4 2 2 2 2 3 2 5" xfId="18206"/>
    <cellStyle name="Separador de milhares 4 2 2 2 2 3 2 5 2" xfId="49501"/>
    <cellStyle name="Separador de milhares 4 2 2 2 2 3 2 6" xfId="11618"/>
    <cellStyle name="Separador de milhares 4 2 2 2 2 3 2 6 2" xfId="42913"/>
    <cellStyle name="Separador de milhares 4 2 2 2 2 3 2 7" xfId="28089"/>
    <cellStyle name="Separador de milhares 4 2 2 2 2 3 2 7 2" xfId="33031"/>
    <cellStyle name="Separador de milhares 4 2 2 2 2 3 2 8" xfId="29736"/>
    <cellStyle name="Separador de milhares 4 2 2 2 2 3 3" xfId="3382"/>
    <cellStyle name="Separador de milhares 4 2 2 2 2 3 3 2" xfId="6676"/>
    <cellStyle name="Separador de milhares 4 2 2 2 2 3 3 2 2" xfId="23146"/>
    <cellStyle name="Separador de milhares 4 2 2 2 2 3 3 2 2 2" xfId="54441"/>
    <cellStyle name="Separador de milhares 4 2 2 2 2 3 3 2 3" xfId="16558"/>
    <cellStyle name="Separador de milhares 4 2 2 2 2 3 3 2 3 2" xfId="47853"/>
    <cellStyle name="Separador de milhares 4 2 2 2 2 3 3 2 4" xfId="37971"/>
    <cellStyle name="Separador de milhares 4 2 2 2 2 3 3 3" xfId="9970"/>
    <cellStyle name="Separador de milhares 4 2 2 2 2 3 3 3 2" xfId="26440"/>
    <cellStyle name="Separador de milhares 4 2 2 2 2 3 3 3 2 2" xfId="57735"/>
    <cellStyle name="Separador de milhares 4 2 2 2 2 3 3 3 3" xfId="41265"/>
    <cellStyle name="Separador de milhares 4 2 2 2 2 3 3 4" xfId="19852"/>
    <cellStyle name="Separador de milhares 4 2 2 2 2 3 3 4 2" xfId="51147"/>
    <cellStyle name="Separador de milhares 4 2 2 2 2 3 3 5" xfId="13264"/>
    <cellStyle name="Separador de milhares 4 2 2 2 2 3 3 5 2" xfId="44559"/>
    <cellStyle name="Separador de milhares 4 2 2 2 2 3 3 6" xfId="34677"/>
    <cellStyle name="Separador de milhares 4 2 2 2 2 3 3 7" xfId="31382"/>
    <cellStyle name="Separador de milhares 4 2 2 2 2 3 4" xfId="5029"/>
    <cellStyle name="Separador de milhares 4 2 2 2 2 3 4 2" xfId="21499"/>
    <cellStyle name="Separador de milhares 4 2 2 2 2 3 4 2 2" xfId="52794"/>
    <cellStyle name="Separador de milhares 4 2 2 2 2 3 4 3" xfId="14911"/>
    <cellStyle name="Separador de milhares 4 2 2 2 2 3 4 3 2" xfId="46206"/>
    <cellStyle name="Separador de milhares 4 2 2 2 2 3 4 4" xfId="36324"/>
    <cellStyle name="Separador de milhares 4 2 2 2 2 3 5" xfId="8323"/>
    <cellStyle name="Separador de milhares 4 2 2 2 2 3 5 2" xfId="24793"/>
    <cellStyle name="Separador de milhares 4 2 2 2 2 3 5 2 2" xfId="56088"/>
    <cellStyle name="Separador de milhares 4 2 2 2 2 3 5 3" xfId="39618"/>
    <cellStyle name="Separador de milhares 4 2 2 2 2 3 6" xfId="18205"/>
    <cellStyle name="Separador de milhares 4 2 2 2 2 3 6 2" xfId="49500"/>
    <cellStyle name="Separador de milhares 4 2 2 2 2 3 7" xfId="11617"/>
    <cellStyle name="Separador de milhares 4 2 2 2 2 3 7 2" xfId="42912"/>
    <cellStyle name="Separador de milhares 4 2 2 2 2 3 8" xfId="28088"/>
    <cellStyle name="Separador de milhares 4 2 2 2 2 3 8 2" xfId="33030"/>
    <cellStyle name="Separador de milhares 4 2 2 2 2 3 9" xfId="29735"/>
    <cellStyle name="Separador de milhares 4 2 2 2 2 4" xfId="1701"/>
    <cellStyle name="Separador de milhares 4 2 2 2 2 4 2" xfId="3384"/>
    <cellStyle name="Separador de milhares 4 2 2 2 2 4 2 2" xfId="6678"/>
    <cellStyle name="Separador de milhares 4 2 2 2 2 4 2 2 2" xfId="23148"/>
    <cellStyle name="Separador de milhares 4 2 2 2 2 4 2 2 2 2" xfId="54443"/>
    <cellStyle name="Separador de milhares 4 2 2 2 2 4 2 2 3" xfId="16560"/>
    <cellStyle name="Separador de milhares 4 2 2 2 2 4 2 2 3 2" xfId="47855"/>
    <cellStyle name="Separador de milhares 4 2 2 2 2 4 2 2 4" xfId="37973"/>
    <cellStyle name="Separador de milhares 4 2 2 2 2 4 2 3" xfId="9972"/>
    <cellStyle name="Separador de milhares 4 2 2 2 2 4 2 3 2" xfId="26442"/>
    <cellStyle name="Separador de milhares 4 2 2 2 2 4 2 3 2 2" xfId="57737"/>
    <cellStyle name="Separador de milhares 4 2 2 2 2 4 2 3 3" xfId="41267"/>
    <cellStyle name="Separador de milhares 4 2 2 2 2 4 2 4" xfId="19854"/>
    <cellStyle name="Separador de milhares 4 2 2 2 2 4 2 4 2" xfId="51149"/>
    <cellStyle name="Separador de milhares 4 2 2 2 2 4 2 5" xfId="13266"/>
    <cellStyle name="Separador de milhares 4 2 2 2 2 4 2 5 2" xfId="44561"/>
    <cellStyle name="Separador de milhares 4 2 2 2 2 4 2 6" xfId="34679"/>
    <cellStyle name="Separador de milhares 4 2 2 2 2 4 2 7" xfId="31384"/>
    <cellStyle name="Separador de milhares 4 2 2 2 2 4 3" xfId="5031"/>
    <cellStyle name="Separador de milhares 4 2 2 2 2 4 3 2" xfId="21501"/>
    <cellStyle name="Separador de milhares 4 2 2 2 2 4 3 2 2" xfId="52796"/>
    <cellStyle name="Separador de milhares 4 2 2 2 2 4 3 3" xfId="14913"/>
    <cellStyle name="Separador de milhares 4 2 2 2 2 4 3 3 2" xfId="46208"/>
    <cellStyle name="Separador de milhares 4 2 2 2 2 4 3 4" xfId="36326"/>
    <cellStyle name="Separador de milhares 4 2 2 2 2 4 4" xfId="8325"/>
    <cellStyle name="Separador de milhares 4 2 2 2 2 4 4 2" xfId="24795"/>
    <cellStyle name="Separador de milhares 4 2 2 2 2 4 4 2 2" xfId="56090"/>
    <cellStyle name="Separador de milhares 4 2 2 2 2 4 4 3" xfId="39620"/>
    <cellStyle name="Separador de milhares 4 2 2 2 2 4 5" xfId="18207"/>
    <cellStyle name="Separador de milhares 4 2 2 2 2 4 5 2" xfId="49502"/>
    <cellStyle name="Separador de milhares 4 2 2 2 2 4 6" xfId="11619"/>
    <cellStyle name="Separador de milhares 4 2 2 2 2 4 6 2" xfId="42914"/>
    <cellStyle name="Separador de milhares 4 2 2 2 2 4 7" xfId="28090"/>
    <cellStyle name="Separador de milhares 4 2 2 2 2 4 7 2" xfId="33032"/>
    <cellStyle name="Separador de milhares 4 2 2 2 2 4 8" xfId="29737"/>
    <cellStyle name="Separador de milhares 4 2 2 2 2 5" xfId="1702"/>
    <cellStyle name="Separador de milhares 4 2 2 2 2 5 2" xfId="3385"/>
    <cellStyle name="Separador de milhares 4 2 2 2 2 5 2 2" xfId="6679"/>
    <cellStyle name="Separador de milhares 4 2 2 2 2 5 2 2 2" xfId="23149"/>
    <cellStyle name="Separador de milhares 4 2 2 2 2 5 2 2 2 2" xfId="54444"/>
    <cellStyle name="Separador de milhares 4 2 2 2 2 5 2 2 3" xfId="16561"/>
    <cellStyle name="Separador de milhares 4 2 2 2 2 5 2 2 3 2" xfId="47856"/>
    <cellStyle name="Separador de milhares 4 2 2 2 2 5 2 2 4" xfId="37974"/>
    <cellStyle name="Separador de milhares 4 2 2 2 2 5 2 3" xfId="9973"/>
    <cellStyle name="Separador de milhares 4 2 2 2 2 5 2 3 2" xfId="26443"/>
    <cellStyle name="Separador de milhares 4 2 2 2 2 5 2 3 2 2" xfId="57738"/>
    <cellStyle name="Separador de milhares 4 2 2 2 2 5 2 3 3" xfId="41268"/>
    <cellStyle name="Separador de milhares 4 2 2 2 2 5 2 4" xfId="19855"/>
    <cellStyle name="Separador de milhares 4 2 2 2 2 5 2 4 2" xfId="51150"/>
    <cellStyle name="Separador de milhares 4 2 2 2 2 5 2 5" xfId="13267"/>
    <cellStyle name="Separador de milhares 4 2 2 2 2 5 2 5 2" xfId="44562"/>
    <cellStyle name="Separador de milhares 4 2 2 2 2 5 2 6" xfId="34680"/>
    <cellStyle name="Separador de milhares 4 2 2 2 2 5 2 7" xfId="31385"/>
    <cellStyle name="Separador de milhares 4 2 2 2 2 5 3" xfId="5032"/>
    <cellStyle name="Separador de milhares 4 2 2 2 2 5 3 2" xfId="21502"/>
    <cellStyle name="Separador de milhares 4 2 2 2 2 5 3 2 2" xfId="52797"/>
    <cellStyle name="Separador de milhares 4 2 2 2 2 5 3 3" xfId="14914"/>
    <cellStyle name="Separador de milhares 4 2 2 2 2 5 3 3 2" xfId="46209"/>
    <cellStyle name="Separador de milhares 4 2 2 2 2 5 3 4" xfId="36327"/>
    <cellStyle name="Separador de milhares 4 2 2 2 2 5 4" xfId="8326"/>
    <cellStyle name="Separador de milhares 4 2 2 2 2 5 4 2" xfId="24796"/>
    <cellStyle name="Separador de milhares 4 2 2 2 2 5 4 2 2" xfId="56091"/>
    <cellStyle name="Separador de milhares 4 2 2 2 2 5 4 3" xfId="39621"/>
    <cellStyle name="Separador de milhares 4 2 2 2 2 5 5" xfId="18208"/>
    <cellStyle name="Separador de milhares 4 2 2 2 2 5 5 2" xfId="49503"/>
    <cellStyle name="Separador de milhares 4 2 2 2 2 5 6" xfId="11620"/>
    <cellStyle name="Separador de milhares 4 2 2 2 2 5 6 2" xfId="42915"/>
    <cellStyle name="Separador de milhares 4 2 2 2 2 5 7" xfId="28091"/>
    <cellStyle name="Separador de milhares 4 2 2 2 2 5 7 2" xfId="33033"/>
    <cellStyle name="Separador de milhares 4 2 2 2 2 5 8" xfId="29738"/>
    <cellStyle name="Separador de milhares 4 2 2 2 2 6" xfId="3379"/>
    <cellStyle name="Separador de milhares 4 2 2 2 2 6 2" xfId="6673"/>
    <cellStyle name="Separador de milhares 4 2 2 2 2 6 2 2" xfId="23143"/>
    <cellStyle name="Separador de milhares 4 2 2 2 2 6 2 2 2" xfId="54438"/>
    <cellStyle name="Separador de milhares 4 2 2 2 2 6 2 3" xfId="16555"/>
    <cellStyle name="Separador de milhares 4 2 2 2 2 6 2 3 2" xfId="47850"/>
    <cellStyle name="Separador de milhares 4 2 2 2 2 6 2 4" xfId="37968"/>
    <cellStyle name="Separador de milhares 4 2 2 2 2 6 3" xfId="9967"/>
    <cellStyle name="Separador de milhares 4 2 2 2 2 6 3 2" xfId="26437"/>
    <cellStyle name="Separador de milhares 4 2 2 2 2 6 3 2 2" xfId="57732"/>
    <cellStyle name="Separador de milhares 4 2 2 2 2 6 3 3" xfId="41262"/>
    <cellStyle name="Separador de milhares 4 2 2 2 2 6 4" xfId="19849"/>
    <cellStyle name="Separador de milhares 4 2 2 2 2 6 4 2" xfId="51144"/>
    <cellStyle name="Separador de milhares 4 2 2 2 2 6 5" xfId="13261"/>
    <cellStyle name="Separador de milhares 4 2 2 2 2 6 5 2" xfId="44556"/>
    <cellStyle name="Separador de milhares 4 2 2 2 2 6 6" xfId="34674"/>
    <cellStyle name="Separador de milhares 4 2 2 2 2 6 7" xfId="31379"/>
    <cellStyle name="Separador de milhares 4 2 2 2 2 7" xfId="5026"/>
    <cellStyle name="Separador de milhares 4 2 2 2 2 7 2" xfId="21496"/>
    <cellStyle name="Separador de milhares 4 2 2 2 2 7 2 2" xfId="52791"/>
    <cellStyle name="Separador de milhares 4 2 2 2 2 7 3" xfId="14908"/>
    <cellStyle name="Separador de milhares 4 2 2 2 2 7 3 2" xfId="46203"/>
    <cellStyle name="Separador de milhares 4 2 2 2 2 7 4" xfId="36321"/>
    <cellStyle name="Separador de milhares 4 2 2 2 2 8" xfId="8320"/>
    <cellStyle name="Separador de milhares 4 2 2 2 2 8 2" xfId="24790"/>
    <cellStyle name="Separador de milhares 4 2 2 2 2 8 2 2" xfId="56085"/>
    <cellStyle name="Separador de milhares 4 2 2 2 2 8 3" xfId="39615"/>
    <cellStyle name="Separador de milhares 4 2 2 2 2 9" xfId="18202"/>
    <cellStyle name="Separador de milhares 4 2 2 2 2 9 2" xfId="49497"/>
    <cellStyle name="Separador de milhares 4 2 2 2 3" xfId="1703"/>
    <cellStyle name="Separador de milhares 4 2 2 2 3 10" xfId="11621"/>
    <cellStyle name="Separador de milhares 4 2 2 2 3 10 2" xfId="42916"/>
    <cellStyle name="Separador de milhares 4 2 2 2 3 11" xfId="28092"/>
    <cellStyle name="Separador de milhares 4 2 2 2 3 11 2" xfId="33034"/>
    <cellStyle name="Separador de milhares 4 2 2 2 3 12" xfId="29739"/>
    <cellStyle name="Separador de milhares 4 2 2 2 3 2" xfId="1704"/>
    <cellStyle name="Separador de milhares 4 2 2 2 3 2 2" xfId="1705"/>
    <cellStyle name="Separador de milhares 4 2 2 2 3 2 2 2" xfId="3388"/>
    <cellStyle name="Separador de milhares 4 2 2 2 3 2 2 2 2" xfId="6682"/>
    <cellStyle name="Separador de milhares 4 2 2 2 3 2 2 2 2 2" xfId="23152"/>
    <cellStyle name="Separador de milhares 4 2 2 2 3 2 2 2 2 2 2" xfId="54447"/>
    <cellStyle name="Separador de milhares 4 2 2 2 3 2 2 2 2 3" xfId="16564"/>
    <cellStyle name="Separador de milhares 4 2 2 2 3 2 2 2 2 3 2" xfId="47859"/>
    <cellStyle name="Separador de milhares 4 2 2 2 3 2 2 2 2 4" xfId="37977"/>
    <cellStyle name="Separador de milhares 4 2 2 2 3 2 2 2 3" xfId="9976"/>
    <cellStyle name="Separador de milhares 4 2 2 2 3 2 2 2 3 2" xfId="26446"/>
    <cellStyle name="Separador de milhares 4 2 2 2 3 2 2 2 3 2 2" xfId="57741"/>
    <cellStyle name="Separador de milhares 4 2 2 2 3 2 2 2 3 3" xfId="41271"/>
    <cellStyle name="Separador de milhares 4 2 2 2 3 2 2 2 4" xfId="19858"/>
    <cellStyle name="Separador de milhares 4 2 2 2 3 2 2 2 4 2" xfId="51153"/>
    <cellStyle name="Separador de milhares 4 2 2 2 3 2 2 2 5" xfId="13270"/>
    <cellStyle name="Separador de milhares 4 2 2 2 3 2 2 2 5 2" xfId="44565"/>
    <cellStyle name="Separador de milhares 4 2 2 2 3 2 2 2 6" xfId="34683"/>
    <cellStyle name="Separador de milhares 4 2 2 2 3 2 2 2 7" xfId="31388"/>
    <cellStyle name="Separador de milhares 4 2 2 2 3 2 2 3" xfId="5035"/>
    <cellStyle name="Separador de milhares 4 2 2 2 3 2 2 3 2" xfId="21505"/>
    <cellStyle name="Separador de milhares 4 2 2 2 3 2 2 3 2 2" xfId="52800"/>
    <cellStyle name="Separador de milhares 4 2 2 2 3 2 2 3 3" xfId="14917"/>
    <cellStyle name="Separador de milhares 4 2 2 2 3 2 2 3 3 2" xfId="46212"/>
    <cellStyle name="Separador de milhares 4 2 2 2 3 2 2 3 4" xfId="36330"/>
    <cellStyle name="Separador de milhares 4 2 2 2 3 2 2 4" xfId="8329"/>
    <cellStyle name="Separador de milhares 4 2 2 2 3 2 2 4 2" xfId="24799"/>
    <cellStyle name="Separador de milhares 4 2 2 2 3 2 2 4 2 2" xfId="56094"/>
    <cellStyle name="Separador de milhares 4 2 2 2 3 2 2 4 3" xfId="39624"/>
    <cellStyle name="Separador de milhares 4 2 2 2 3 2 2 5" xfId="18211"/>
    <cellStyle name="Separador de milhares 4 2 2 2 3 2 2 5 2" xfId="49506"/>
    <cellStyle name="Separador de milhares 4 2 2 2 3 2 2 6" xfId="11623"/>
    <cellStyle name="Separador de milhares 4 2 2 2 3 2 2 6 2" xfId="42918"/>
    <cellStyle name="Separador de milhares 4 2 2 2 3 2 2 7" xfId="28094"/>
    <cellStyle name="Separador de milhares 4 2 2 2 3 2 2 7 2" xfId="33036"/>
    <cellStyle name="Separador de milhares 4 2 2 2 3 2 2 8" xfId="29741"/>
    <cellStyle name="Separador de milhares 4 2 2 2 3 2 3" xfId="3387"/>
    <cellStyle name="Separador de milhares 4 2 2 2 3 2 3 2" xfId="6681"/>
    <cellStyle name="Separador de milhares 4 2 2 2 3 2 3 2 2" xfId="23151"/>
    <cellStyle name="Separador de milhares 4 2 2 2 3 2 3 2 2 2" xfId="54446"/>
    <cellStyle name="Separador de milhares 4 2 2 2 3 2 3 2 3" xfId="16563"/>
    <cellStyle name="Separador de milhares 4 2 2 2 3 2 3 2 3 2" xfId="47858"/>
    <cellStyle name="Separador de milhares 4 2 2 2 3 2 3 2 4" xfId="37976"/>
    <cellStyle name="Separador de milhares 4 2 2 2 3 2 3 3" xfId="9975"/>
    <cellStyle name="Separador de milhares 4 2 2 2 3 2 3 3 2" xfId="26445"/>
    <cellStyle name="Separador de milhares 4 2 2 2 3 2 3 3 2 2" xfId="57740"/>
    <cellStyle name="Separador de milhares 4 2 2 2 3 2 3 3 3" xfId="41270"/>
    <cellStyle name="Separador de milhares 4 2 2 2 3 2 3 4" xfId="19857"/>
    <cellStyle name="Separador de milhares 4 2 2 2 3 2 3 4 2" xfId="51152"/>
    <cellStyle name="Separador de milhares 4 2 2 2 3 2 3 5" xfId="13269"/>
    <cellStyle name="Separador de milhares 4 2 2 2 3 2 3 5 2" xfId="44564"/>
    <cellStyle name="Separador de milhares 4 2 2 2 3 2 3 6" xfId="34682"/>
    <cellStyle name="Separador de milhares 4 2 2 2 3 2 3 7" xfId="31387"/>
    <cellStyle name="Separador de milhares 4 2 2 2 3 2 4" xfId="5034"/>
    <cellStyle name="Separador de milhares 4 2 2 2 3 2 4 2" xfId="21504"/>
    <cellStyle name="Separador de milhares 4 2 2 2 3 2 4 2 2" xfId="52799"/>
    <cellStyle name="Separador de milhares 4 2 2 2 3 2 4 3" xfId="14916"/>
    <cellStyle name="Separador de milhares 4 2 2 2 3 2 4 3 2" xfId="46211"/>
    <cellStyle name="Separador de milhares 4 2 2 2 3 2 4 4" xfId="36329"/>
    <cellStyle name="Separador de milhares 4 2 2 2 3 2 5" xfId="8328"/>
    <cellStyle name="Separador de milhares 4 2 2 2 3 2 5 2" xfId="24798"/>
    <cellStyle name="Separador de milhares 4 2 2 2 3 2 5 2 2" xfId="56093"/>
    <cellStyle name="Separador de milhares 4 2 2 2 3 2 5 3" xfId="39623"/>
    <cellStyle name="Separador de milhares 4 2 2 2 3 2 6" xfId="18210"/>
    <cellStyle name="Separador de milhares 4 2 2 2 3 2 6 2" xfId="49505"/>
    <cellStyle name="Separador de milhares 4 2 2 2 3 2 7" xfId="11622"/>
    <cellStyle name="Separador de milhares 4 2 2 2 3 2 7 2" xfId="42917"/>
    <cellStyle name="Separador de milhares 4 2 2 2 3 2 8" xfId="28093"/>
    <cellStyle name="Separador de milhares 4 2 2 2 3 2 8 2" xfId="33035"/>
    <cellStyle name="Separador de milhares 4 2 2 2 3 2 9" xfId="29740"/>
    <cellStyle name="Separador de milhares 4 2 2 2 3 3" xfId="1706"/>
    <cellStyle name="Separador de milhares 4 2 2 2 3 3 2" xfId="1707"/>
    <cellStyle name="Separador de milhares 4 2 2 2 3 3 2 2" xfId="3390"/>
    <cellStyle name="Separador de milhares 4 2 2 2 3 3 2 2 2" xfId="6684"/>
    <cellStyle name="Separador de milhares 4 2 2 2 3 3 2 2 2 2" xfId="23154"/>
    <cellStyle name="Separador de milhares 4 2 2 2 3 3 2 2 2 2 2" xfId="54449"/>
    <cellStyle name="Separador de milhares 4 2 2 2 3 3 2 2 2 3" xfId="16566"/>
    <cellStyle name="Separador de milhares 4 2 2 2 3 3 2 2 2 3 2" xfId="47861"/>
    <cellStyle name="Separador de milhares 4 2 2 2 3 3 2 2 2 4" xfId="37979"/>
    <cellStyle name="Separador de milhares 4 2 2 2 3 3 2 2 3" xfId="9978"/>
    <cellStyle name="Separador de milhares 4 2 2 2 3 3 2 2 3 2" xfId="26448"/>
    <cellStyle name="Separador de milhares 4 2 2 2 3 3 2 2 3 2 2" xfId="57743"/>
    <cellStyle name="Separador de milhares 4 2 2 2 3 3 2 2 3 3" xfId="41273"/>
    <cellStyle name="Separador de milhares 4 2 2 2 3 3 2 2 4" xfId="19860"/>
    <cellStyle name="Separador de milhares 4 2 2 2 3 3 2 2 4 2" xfId="51155"/>
    <cellStyle name="Separador de milhares 4 2 2 2 3 3 2 2 5" xfId="13272"/>
    <cellStyle name="Separador de milhares 4 2 2 2 3 3 2 2 5 2" xfId="44567"/>
    <cellStyle name="Separador de milhares 4 2 2 2 3 3 2 2 6" xfId="34685"/>
    <cellStyle name="Separador de milhares 4 2 2 2 3 3 2 2 7" xfId="31390"/>
    <cellStyle name="Separador de milhares 4 2 2 2 3 3 2 3" xfId="5037"/>
    <cellStyle name="Separador de milhares 4 2 2 2 3 3 2 3 2" xfId="21507"/>
    <cellStyle name="Separador de milhares 4 2 2 2 3 3 2 3 2 2" xfId="52802"/>
    <cellStyle name="Separador de milhares 4 2 2 2 3 3 2 3 3" xfId="14919"/>
    <cellStyle name="Separador de milhares 4 2 2 2 3 3 2 3 3 2" xfId="46214"/>
    <cellStyle name="Separador de milhares 4 2 2 2 3 3 2 3 4" xfId="36332"/>
    <cellStyle name="Separador de milhares 4 2 2 2 3 3 2 4" xfId="8331"/>
    <cellStyle name="Separador de milhares 4 2 2 2 3 3 2 4 2" xfId="24801"/>
    <cellStyle name="Separador de milhares 4 2 2 2 3 3 2 4 2 2" xfId="56096"/>
    <cellStyle name="Separador de milhares 4 2 2 2 3 3 2 4 3" xfId="39626"/>
    <cellStyle name="Separador de milhares 4 2 2 2 3 3 2 5" xfId="18213"/>
    <cellStyle name="Separador de milhares 4 2 2 2 3 3 2 5 2" xfId="49508"/>
    <cellStyle name="Separador de milhares 4 2 2 2 3 3 2 6" xfId="11625"/>
    <cellStyle name="Separador de milhares 4 2 2 2 3 3 2 6 2" xfId="42920"/>
    <cellStyle name="Separador de milhares 4 2 2 2 3 3 2 7" xfId="28096"/>
    <cellStyle name="Separador de milhares 4 2 2 2 3 3 2 7 2" xfId="33038"/>
    <cellStyle name="Separador de milhares 4 2 2 2 3 3 2 8" xfId="29743"/>
    <cellStyle name="Separador de milhares 4 2 2 2 3 3 3" xfId="3389"/>
    <cellStyle name="Separador de milhares 4 2 2 2 3 3 3 2" xfId="6683"/>
    <cellStyle name="Separador de milhares 4 2 2 2 3 3 3 2 2" xfId="23153"/>
    <cellStyle name="Separador de milhares 4 2 2 2 3 3 3 2 2 2" xfId="54448"/>
    <cellStyle name="Separador de milhares 4 2 2 2 3 3 3 2 3" xfId="16565"/>
    <cellStyle name="Separador de milhares 4 2 2 2 3 3 3 2 3 2" xfId="47860"/>
    <cellStyle name="Separador de milhares 4 2 2 2 3 3 3 2 4" xfId="37978"/>
    <cellStyle name="Separador de milhares 4 2 2 2 3 3 3 3" xfId="9977"/>
    <cellStyle name="Separador de milhares 4 2 2 2 3 3 3 3 2" xfId="26447"/>
    <cellStyle name="Separador de milhares 4 2 2 2 3 3 3 3 2 2" xfId="57742"/>
    <cellStyle name="Separador de milhares 4 2 2 2 3 3 3 3 3" xfId="41272"/>
    <cellStyle name="Separador de milhares 4 2 2 2 3 3 3 4" xfId="19859"/>
    <cellStyle name="Separador de milhares 4 2 2 2 3 3 3 4 2" xfId="51154"/>
    <cellStyle name="Separador de milhares 4 2 2 2 3 3 3 5" xfId="13271"/>
    <cellStyle name="Separador de milhares 4 2 2 2 3 3 3 5 2" xfId="44566"/>
    <cellStyle name="Separador de milhares 4 2 2 2 3 3 3 6" xfId="34684"/>
    <cellStyle name="Separador de milhares 4 2 2 2 3 3 3 7" xfId="31389"/>
    <cellStyle name="Separador de milhares 4 2 2 2 3 3 4" xfId="5036"/>
    <cellStyle name="Separador de milhares 4 2 2 2 3 3 4 2" xfId="21506"/>
    <cellStyle name="Separador de milhares 4 2 2 2 3 3 4 2 2" xfId="52801"/>
    <cellStyle name="Separador de milhares 4 2 2 2 3 3 4 3" xfId="14918"/>
    <cellStyle name="Separador de milhares 4 2 2 2 3 3 4 3 2" xfId="46213"/>
    <cellStyle name="Separador de milhares 4 2 2 2 3 3 4 4" xfId="36331"/>
    <cellStyle name="Separador de milhares 4 2 2 2 3 3 5" xfId="8330"/>
    <cellStyle name="Separador de milhares 4 2 2 2 3 3 5 2" xfId="24800"/>
    <cellStyle name="Separador de milhares 4 2 2 2 3 3 5 2 2" xfId="56095"/>
    <cellStyle name="Separador de milhares 4 2 2 2 3 3 5 3" xfId="39625"/>
    <cellStyle name="Separador de milhares 4 2 2 2 3 3 6" xfId="18212"/>
    <cellStyle name="Separador de milhares 4 2 2 2 3 3 6 2" xfId="49507"/>
    <cellStyle name="Separador de milhares 4 2 2 2 3 3 7" xfId="11624"/>
    <cellStyle name="Separador de milhares 4 2 2 2 3 3 7 2" xfId="42919"/>
    <cellStyle name="Separador de milhares 4 2 2 2 3 3 8" xfId="28095"/>
    <cellStyle name="Separador de milhares 4 2 2 2 3 3 8 2" xfId="33037"/>
    <cellStyle name="Separador de milhares 4 2 2 2 3 3 9" xfId="29742"/>
    <cellStyle name="Separador de milhares 4 2 2 2 3 4" xfId="1708"/>
    <cellStyle name="Separador de milhares 4 2 2 2 3 4 2" xfId="3391"/>
    <cellStyle name="Separador de milhares 4 2 2 2 3 4 2 2" xfId="6685"/>
    <cellStyle name="Separador de milhares 4 2 2 2 3 4 2 2 2" xfId="23155"/>
    <cellStyle name="Separador de milhares 4 2 2 2 3 4 2 2 2 2" xfId="54450"/>
    <cellStyle name="Separador de milhares 4 2 2 2 3 4 2 2 3" xfId="16567"/>
    <cellStyle name="Separador de milhares 4 2 2 2 3 4 2 2 3 2" xfId="47862"/>
    <cellStyle name="Separador de milhares 4 2 2 2 3 4 2 2 4" xfId="37980"/>
    <cellStyle name="Separador de milhares 4 2 2 2 3 4 2 3" xfId="9979"/>
    <cellStyle name="Separador de milhares 4 2 2 2 3 4 2 3 2" xfId="26449"/>
    <cellStyle name="Separador de milhares 4 2 2 2 3 4 2 3 2 2" xfId="57744"/>
    <cellStyle name="Separador de milhares 4 2 2 2 3 4 2 3 3" xfId="41274"/>
    <cellStyle name="Separador de milhares 4 2 2 2 3 4 2 4" xfId="19861"/>
    <cellStyle name="Separador de milhares 4 2 2 2 3 4 2 4 2" xfId="51156"/>
    <cellStyle name="Separador de milhares 4 2 2 2 3 4 2 5" xfId="13273"/>
    <cellStyle name="Separador de milhares 4 2 2 2 3 4 2 5 2" xfId="44568"/>
    <cellStyle name="Separador de milhares 4 2 2 2 3 4 2 6" xfId="34686"/>
    <cellStyle name="Separador de milhares 4 2 2 2 3 4 2 7" xfId="31391"/>
    <cellStyle name="Separador de milhares 4 2 2 2 3 4 3" xfId="5038"/>
    <cellStyle name="Separador de milhares 4 2 2 2 3 4 3 2" xfId="21508"/>
    <cellStyle name="Separador de milhares 4 2 2 2 3 4 3 2 2" xfId="52803"/>
    <cellStyle name="Separador de milhares 4 2 2 2 3 4 3 3" xfId="14920"/>
    <cellStyle name="Separador de milhares 4 2 2 2 3 4 3 3 2" xfId="46215"/>
    <cellStyle name="Separador de milhares 4 2 2 2 3 4 3 4" xfId="36333"/>
    <cellStyle name="Separador de milhares 4 2 2 2 3 4 4" xfId="8332"/>
    <cellStyle name="Separador de milhares 4 2 2 2 3 4 4 2" xfId="24802"/>
    <cellStyle name="Separador de milhares 4 2 2 2 3 4 4 2 2" xfId="56097"/>
    <cellStyle name="Separador de milhares 4 2 2 2 3 4 4 3" xfId="39627"/>
    <cellStyle name="Separador de milhares 4 2 2 2 3 4 5" xfId="18214"/>
    <cellStyle name="Separador de milhares 4 2 2 2 3 4 5 2" xfId="49509"/>
    <cellStyle name="Separador de milhares 4 2 2 2 3 4 6" xfId="11626"/>
    <cellStyle name="Separador de milhares 4 2 2 2 3 4 6 2" xfId="42921"/>
    <cellStyle name="Separador de milhares 4 2 2 2 3 4 7" xfId="28097"/>
    <cellStyle name="Separador de milhares 4 2 2 2 3 4 7 2" xfId="33039"/>
    <cellStyle name="Separador de milhares 4 2 2 2 3 4 8" xfId="29744"/>
    <cellStyle name="Separador de milhares 4 2 2 2 3 5" xfId="1709"/>
    <cellStyle name="Separador de milhares 4 2 2 2 3 5 2" xfId="3392"/>
    <cellStyle name="Separador de milhares 4 2 2 2 3 5 2 2" xfId="6686"/>
    <cellStyle name="Separador de milhares 4 2 2 2 3 5 2 2 2" xfId="23156"/>
    <cellStyle name="Separador de milhares 4 2 2 2 3 5 2 2 2 2" xfId="54451"/>
    <cellStyle name="Separador de milhares 4 2 2 2 3 5 2 2 3" xfId="16568"/>
    <cellStyle name="Separador de milhares 4 2 2 2 3 5 2 2 3 2" xfId="47863"/>
    <cellStyle name="Separador de milhares 4 2 2 2 3 5 2 2 4" xfId="37981"/>
    <cellStyle name="Separador de milhares 4 2 2 2 3 5 2 3" xfId="9980"/>
    <cellStyle name="Separador de milhares 4 2 2 2 3 5 2 3 2" xfId="26450"/>
    <cellStyle name="Separador de milhares 4 2 2 2 3 5 2 3 2 2" xfId="57745"/>
    <cellStyle name="Separador de milhares 4 2 2 2 3 5 2 3 3" xfId="41275"/>
    <cellStyle name="Separador de milhares 4 2 2 2 3 5 2 4" xfId="19862"/>
    <cellStyle name="Separador de milhares 4 2 2 2 3 5 2 4 2" xfId="51157"/>
    <cellStyle name="Separador de milhares 4 2 2 2 3 5 2 5" xfId="13274"/>
    <cellStyle name="Separador de milhares 4 2 2 2 3 5 2 5 2" xfId="44569"/>
    <cellStyle name="Separador de milhares 4 2 2 2 3 5 2 6" xfId="34687"/>
    <cellStyle name="Separador de milhares 4 2 2 2 3 5 2 7" xfId="31392"/>
    <cellStyle name="Separador de milhares 4 2 2 2 3 5 3" xfId="5039"/>
    <cellStyle name="Separador de milhares 4 2 2 2 3 5 3 2" xfId="21509"/>
    <cellStyle name="Separador de milhares 4 2 2 2 3 5 3 2 2" xfId="52804"/>
    <cellStyle name="Separador de milhares 4 2 2 2 3 5 3 3" xfId="14921"/>
    <cellStyle name="Separador de milhares 4 2 2 2 3 5 3 3 2" xfId="46216"/>
    <cellStyle name="Separador de milhares 4 2 2 2 3 5 3 4" xfId="36334"/>
    <cellStyle name="Separador de milhares 4 2 2 2 3 5 4" xfId="8333"/>
    <cellStyle name="Separador de milhares 4 2 2 2 3 5 4 2" xfId="24803"/>
    <cellStyle name="Separador de milhares 4 2 2 2 3 5 4 2 2" xfId="56098"/>
    <cellStyle name="Separador de milhares 4 2 2 2 3 5 4 3" xfId="39628"/>
    <cellStyle name="Separador de milhares 4 2 2 2 3 5 5" xfId="18215"/>
    <cellStyle name="Separador de milhares 4 2 2 2 3 5 5 2" xfId="49510"/>
    <cellStyle name="Separador de milhares 4 2 2 2 3 5 6" xfId="11627"/>
    <cellStyle name="Separador de milhares 4 2 2 2 3 5 6 2" xfId="42922"/>
    <cellStyle name="Separador de milhares 4 2 2 2 3 5 7" xfId="28098"/>
    <cellStyle name="Separador de milhares 4 2 2 2 3 5 7 2" xfId="33040"/>
    <cellStyle name="Separador de milhares 4 2 2 2 3 5 8" xfId="29745"/>
    <cellStyle name="Separador de milhares 4 2 2 2 3 6" xfId="3386"/>
    <cellStyle name="Separador de milhares 4 2 2 2 3 6 2" xfId="6680"/>
    <cellStyle name="Separador de milhares 4 2 2 2 3 6 2 2" xfId="23150"/>
    <cellStyle name="Separador de milhares 4 2 2 2 3 6 2 2 2" xfId="54445"/>
    <cellStyle name="Separador de milhares 4 2 2 2 3 6 2 3" xfId="16562"/>
    <cellStyle name="Separador de milhares 4 2 2 2 3 6 2 3 2" xfId="47857"/>
    <cellStyle name="Separador de milhares 4 2 2 2 3 6 2 4" xfId="37975"/>
    <cellStyle name="Separador de milhares 4 2 2 2 3 6 3" xfId="9974"/>
    <cellStyle name="Separador de milhares 4 2 2 2 3 6 3 2" xfId="26444"/>
    <cellStyle name="Separador de milhares 4 2 2 2 3 6 3 2 2" xfId="57739"/>
    <cellStyle name="Separador de milhares 4 2 2 2 3 6 3 3" xfId="41269"/>
    <cellStyle name="Separador de milhares 4 2 2 2 3 6 4" xfId="19856"/>
    <cellStyle name="Separador de milhares 4 2 2 2 3 6 4 2" xfId="51151"/>
    <cellStyle name="Separador de milhares 4 2 2 2 3 6 5" xfId="13268"/>
    <cellStyle name="Separador de milhares 4 2 2 2 3 6 5 2" xfId="44563"/>
    <cellStyle name="Separador de milhares 4 2 2 2 3 6 6" xfId="34681"/>
    <cellStyle name="Separador de milhares 4 2 2 2 3 6 7" xfId="31386"/>
    <cellStyle name="Separador de milhares 4 2 2 2 3 7" xfId="5033"/>
    <cellStyle name="Separador de milhares 4 2 2 2 3 7 2" xfId="21503"/>
    <cellStyle name="Separador de milhares 4 2 2 2 3 7 2 2" xfId="52798"/>
    <cellStyle name="Separador de milhares 4 2 2 2 3 7 3" xfId="14915"/>
    <cellStyle name="Separador de milhares 4 2 2 2 3 7 3 2" xfId="46210"/>
    <cellStyle name="Separador de milhares 4 2 2 2 3 7 4" xfId="36328"/>
    <cellStyle name="Separador de milhares 4 2 2 2 3 8" xfId="8327"/>
    <cellStyle name="Separador de milhares 4 2 2 2 3 8 2" xfId="24797"/>
    <cellStyle name="Separador de milhares 4 2 2 2 3 8 2 2" xfId="56092"/>
    <cellStyle name="Separador de milhares 4 2 2 2 3 8 3" xfId="39622"/>
    <cellStyle name="Separador de milhares 4 2 2 2 3 9" xfId="18209"/>
    <cellStyle name="Separador de milhares 4 2 2 2 3 9 2" xfId="49504"/>
    <cellStyle name="Separador de milhares 4 2 2 2 4" xfId="1710"/>
    <cellStyle name="Separador de milhares 4 2 2 2 4 2" xfId="1711"/>
    <cellStyle name="Separador de milhares 4 2 2 2 4 2 2" xfId="3394"/>
    <cellStyle name="Separador de milhares 4 2 2 2 4 2 2 2" xfId="6688"/>
    <cellStyle name="Separador de milhares 4 2 2 2 4 2 2 2 2" xfId="23158"/>
    <cellStyle name="Separador de milhares 4 2 2 2 4 2 2 2 2 2" xfId="54453"/>
    <cellStyle name="Separador de milhares 4 2 2 2 4 2 2 2 3" xfId="16570"/>
    <cellStyle name="Separador de milhares 4 2 2 2 4 2 2 2 3 2" xfId="47865"/>
    <cellStyle name="Separador de milhares 4 2 2 2 4 2 2 2 4" xfId="37983"/>
    <cellStyle name="Separador de milhares 4 2 2 2 4 2 2 3" xfId="9982"/>
    <cellStyle name="Separador de milhares 4 2 2 2 4 2 2 3 2" xfId="26452"/>
    <cellStyle name="Separador de milhares 4 2 2 2 4 2 2 3 2 2" xfId="57747"/>
    <cellStyle name="Separador de milhares 4 2 2 2 4 2 2 3 3" xfId="41277"/>
    <cellStyle name="Separador de milhares 4 2 2 2 4 2 2 4" xfId="19864"/>
    <cellStyle name="Separador de milhares 4 2 2 2 4 2 2 4 2" xfId="51159"/>
    <cellStyle name="Separador de milhares 4 2 2 2 4 2 2 5" xfId="13276"/>
    <cellStyle name="Separador de milhares 4 2 2 2 4 2 2 5 2" xfId="44571"/>
    <cellStyle name="Separador de milhares 4 2 2 2 4 2 2 6" xfId="34689"/>
    <cellStyle name="Separador de milhares 4 2 2 2 4 2 2 7" xfId="31394"/>
    <cellStyle name="Separador de milhares 4 2 2 2 4 2 3" xfId="5041"/>
    <cellStyle name="Separador de milhares 4 2 2 2 4 2 3 2" xfId="21511"/>
    <cellStyle name="Separador de milhares 4 2 2 2 4 2 3 2 2" xfId="52806"/>
    <cellStyle name="Separador de milhares 4 2 2 2 4 2 3 3" xfId="14923"/>
    <cellStyle name="Separador de milhares 4 2 2 2 4 2 3 3 2" xfId="46218"/>
    <cellStyle name="Separador de milhares 4 2 2 2 4 2 3 4" xfId="36336"/>
    <cellStyle name="Separador de milhares 4 2 2 2 4 2 4" xfId="8335"/>
    <cellStyle name="Separador de milhares 4 2 2 2 4 2 4 2" xfId="24805"/>
    <cellStyle name="Separador de milhares 4 2 2 2 4 2 4 2 2" xfId="56100"/>
    <cellStyle name="Separador de milhares 4 2 2 2 4 2 4 3" xfId="39630"/>
    <cellStyle name="Separador de milhares 4 2 2 2 4 2 5" xfId="18217"/>
    <cellStyle name="Separador de milhares 4 2 2 2 4 2 5 2" xfId="49512"/>
    <cellStyle name="Separador de milhares 4 2 2 2 4 2 6" xfId="11629"/>
    <cellStyle name="Separador de milhares 4 2 2 2 4 2 6 2" xfId="42924"/>
    <cellStyle name="Separador de milhares 4 2 2 2 4 2 7" xfId="28100"/>
    <cellStyle name="Separador de milhares 4 2 2 2 4 2 7 2" xfId="33042"/>
    <cellStyle name="Separador de milhares 4 2 2 2 4 2 8" xfId="29747"/>
    <cellStyle name="Separador de milhares 4 2 2 2 4 3" xfId="3393"/>
    <cellStyle name="Separador de milhares 4 2 2 2 4 3 2" xfId="6687"/>
    <cellStyle name="Separador de milhares 4 2 2 2 4 3 2 2" xfId="23157"/>
    <cellStyle name="Separador de milhares 4 2 2 2 4 3 2 2 2" xfId="54452"/>
    <cellStyle name="Separador de milhares 4 2 2 2 4 3 2 3" xfId="16569"/>
    <cellStyle name="Separador de milhares 4 2 2 2 4 3 2 3 2" xfId="47864"/>
    <cellStyle name="Separador de milhares 4 2 2 2 4 3 2 4" xfId="37982"/>
    <cellStyle name="Separador de milhares 4 2 2 2 4 3 3" xfId="9981"/>
    <cellStyle name="Separador de milhares 4 2 2 2 4 3 3 2" xfId="26451"/>
    <cellStyle name="Separador de milhares 4 2 2 2 4 3 3 2 2" xfId="57746"/>
    <cellStyle name="Separador de milhares 4 2 2 2 4 3 3 3" xfId="41276"/>
    <cellStyle name="Separador de milhares 4 2 2 2 4 3 4" xfId="19863"/>
    <cellStyle name="Separador de milhares 4 2 2 2 4 3 4 2" xfId="51158"/>
    <cellStyle name="Separador de milhares 4 2 2 2 4 3 5" xfId="13275"/>
    <cellStyle name="Separador de milhares 4 2 2 2 4 3 5 2" xfId="44570"/>
    <cellStyle name="Separador de milhares 4 2 2 2 4 3 6" xfId="34688"/>
    <cellStyle name="Separador de milhares 4 2 2 2 4 3 7" xfId="31393"/>
    <cellStyle name="Separador de milhares 4 2 2 2 4 4" xfId="5040"/>
    <cellStyle name="Separador de milhares 4 2 2 2 4 4 2" xfId="21510"/>
    <cellStyle name="Separador de milhares 4 2 2 2 4 4 2 2" xfId="52805"/>
    <cellStyle name="Separador de milhares 4 2 2 2 4 4 3" xfId="14922"/>
    <cellStyle name="Separador de milhares 4 2 2 2 4 4 3 2" xfId="46217"/>
    <cellStyle name="Separador de milhares 4 2 2 2 4 4 4" xfId="36335"/>
    <cellStyle name="Separador de milhares 4 2 2 2 4 5" xfId="8334"/>
    <cellStyle name="Separador de milhares 4 2 2 2 4 5 2" xfId="24804"/>
    <cellStyle name="Separador de milhares 4 2 2 2 4 5 2 2" xfId="56099"/>
    <cellStyle name="Separador de milhares 4 2 2 2 4 5 3" xfId="39629"/>
    <cellStyle name="Separador de milhares 4 2 2 2 4 6" xfId="18216"/>
    <cellStyle name="Separador de milhares 4 2 2 2 4 6 2" xfId="49511"/>
    <cellStyle name="Separador de milhares 4 2 2 2 4 7" xfId="11628"/>
    <cellStyle name="Separador de milhares 4 2 2 2 4 7 2" xfId="42923"/>
    <cellStyle name="Separador de milhares 4 2 2 2 4 8" xfId="28099"/>
    <cellStyle name="Separador de milhares 4 2 2 2 4 8 2" xfId="33041"/>
    <cellStyle name="Separador de milhares 4 2 2 2 4 9" xfId="29746"/>
    <cellStyle name="Separador de milhares 4 2 2 2 5" xfId="1712"/>
    <cellStyle name="Separador de milhares 4 2 2 2 5 2" xfId="1713"/>
    <cellStyle name="Separador de milhares 4 2 2 2 5 2 2" xfId="3396"/>
    <cellStyle name="Separador de milhares 4 2 2 2 5 2 2 2" xfId="6690"/>
    <cellStyle name="Separador de milhares 4 2 2 2 5 2 2 2 2" xfId="23160"/>
    <cellStyle name="Separador de milhares 4 2 2 2 5 2 2 2 2 2" xfId="54455"/>
    <cellStyle name="Separador de milhares 4 2 2 2 5 2 2 2 3" xfId="16572"/>
    <cellStyle name="Separador de milhares 4 2 2 2 5 2 2 2 3 2" xfId="47867"/>
    <cellStyle name="Separador de milhares 4 2 2 2 5 2 2 2 4" xfId="37985"/>
    <cellStyle name="Separador de milhares 4 2 2 2 5 2 2 3" xfId="9984"/>
    <cellStyle name="Separador de milhares 4 2 2 2 5 2 2 3 2" xfId="26454"/>
    <cellStyle name="Separador de milhares 4 2 2 2 5 2 2 3 2 2" xfId="57749"/>
    <cellStyle name="Separador de milhares 4 2 2 2 5 2 2 3 3" xfId="41279"/>
    <cellStyle name="Separador de milhares 4 2 2 2 5 2 2 4" xfId="19866"/>
    <cellStyle name="Separador de milhares 4 2 2 2 5 2 2 4 2" xfId="51161"/>
    <cellStyle name="Separador de milhares 4 2 2 2 5 2 2 5" xfId="13278"/>
    <cellStyle name="Separador de milhares 4 2 2 2 5 2 2 5 2" xfId="44573"/>
    <cellStyle name="Separador de milhares 4 2 2 2 5 2 2 6" xfId="34691"/>
    <cellStyle name="Separador de milhares 4 2 2 2 5 2 2 7" xfId="31396"/>
    <cellStyle name="Separador de milhares 4 2 2 2 5 2 3" xfId="5043"/>
    <cellStyle name="Separador de milhares 4 2 2 2 5 2 3 2" xfId="21513"/>
    <cellStyle name="Separador de milhares 4 2 2 2 5 2 3 2 2" xfId="52808"/>
    <cellStyle name="Separador de milhares 4 2 2 2 5 2 3 3" xfId="14925"/>
    <cellStyle name="Separador de milhares 4 2 2 2 5 2 3 3 2" xfId="46220"/>
    <cellStyle name="Separador de milhares 4 2 2 2 5 2 3 4" xfId="36338"/>
    <cellStyle name="Separador de milhares 4 2 2 2 5 2 4" xfId="8337"/>
    <cellStyle name="Separador de milhares 4 2 2 2 5 2 4 2" xfId="24807"/>
    <cellStyle name="Separador de milhares 4 2 2 2 5 2 4 2 2" xfId="56102"/>
    <cellStyle name="Separador de milhares 4 2 2 2 5 2 4 3" xfId="39632"/>
    <cellStyle name="Separador de milhares 4 2 2 2 5 2 5" xfId="18219"/>
    <cellStyle name="Separador de milhares 4 2 2 2 5 2 5 2" xfId="49514"/>
    <cellStyle name="Separador de milhares 4 2 2 2 5 2 6" xfId="11631"/>
    <cellStyle name="Separador de milhares 4 2 2 2 5 2 6 2" xfId="42926"/>
    <cellStyle name="Separador de milhares 4 2 2 2 5 2 7" xfId="28102"/>
    <cellStyle name="Separador de milhares 4 2 2 2 5 2 7 2" xfId="33044"/>
    <cellStyle name="Separador de milhares 4 2 2 2 5 2 8" xfId="29749"/>
    <cellStyle name="Separador de milhares 4 2 2 2 5 3" xfId="3395"/>
    <cellStyle name="Separador de milhares 4 2 2 2 5 3 2" xfId="6689"/>
    <cellStyle name="Separador de milhares 4 2 2 2 5 3 2 2" xfId="23159"/>
    <cellStyle name="Separador de milhares 4 2 2 2 5 3 2 2 2" xfId="54454"/>
    <cellStyle name="Separador de milhares 4 2 2 2 5 3 2 3" xfId="16571"/>
    <cellStyle name="Separador de milhares 4 2 2 2 5 3 2 3 2" xfId="47866"/>
    <cellStyle name="Separador de milhares 4 2 2 2 5 3 2 4" xfId="37984"/>
    <cellStyle name="Separador de milhares 4 2 2 2 5 3 3" xfId="9983"/>
    <cellStyle name="Separador de milhares 4 2 2 2 5 3 3 2" xfId="26453"/>
    <cellStyle name="Separador de milhares 4 2 2 2 5 3 3 2 2" xfId="57748"/>
    <cellStyle name="Separador de milhares 4 2 2 2 5 3 3 3" xfId="41278"/>
    <cellStyle name="Separador de milhares 4 2 2 2 5 3 4" xfId="19865"/>
    <cellStyle name="Separador de milhares 4 2 2 2 5 3 4 2" xfId="51160"/>
    <cellStyle name="Separador de milhares 4 2 2 2 5 3 5" xfId="13277"/>
    <cellStyle name="Separador de milhares 4 2 2 2 5 3 5 2" xfId="44572"/>
    <cellStyle name="Separador de milhares 4 2 2 2 5 3 6" xfId="34690"/>
    <cellStyle name="Separador de milhares 4 2 2 2 5 3 7" xfId="31395"/>
    <cellStyle name="Separador de milhares 4 2 2 2 5 4" xfId="5042"/>
    <cellStyle name="Separador de milhares 4 2 2 2 5 4 2" xfId="21512"/>
    <cellStyle name="Separador de milhares 4 2 2 2 5 4 2 2" xfId="52807"/>
    <cellStyle name="Separador de milhares 4 2 2 2 5 4 3" xfId="14924"/>
    <cellStyle name="Separador de milhares 4 2 2 2 5 4 3 2" xfId="46219"/>
    <cellStyle name="Separador de milhares 4 2 2 2 5 4 4" xfId="36337"/>
    <cellStyle name="Separador de milhares 4 2 2 2 5 5" xfId="8336"/>
    <cellStyle name="Separador de milhares 4 2 2 2 5 5 2" xfId="24806"/>
    <cellStyle name="Separador de milhares 4 2 2 2 5 5 2 2" xfId="56101"/>
    <cellStyle name="Separador de milhares 4 2 2 2 5 5 3" xfId="39631"/>
    <cellStyle name="Separador de milhares 4 2 2 2 5 6" xfId="18218"/>
    <cellStyle name="Separador de milhares 4 2 2 2 5 6 2" xfId="49513"/>
    <cellStyle name="Separador de milhares 4 2 2 2 5 7" xfId="11630"/>
    <cellStyle name="Separador de milhares 4 2 2 2 5 7 2" xfId="42925"/>
    <cellStyle name="Separador de milhares 4 2 2 2 5 8" xfId="28101"/>
    <cellStyle name="Separador de milhares 4 2 2 2 5 8 2" xfId="33043"/>
    <cellStyle name="Separador de milhares 4 2 2 2 5 9" xfId="29748"/>
    <cellStyle name="Separador de milhares 4 2 2 2 6" xfId="1714"/>
    <cellStyle name="Separador de milhares 4 2 2 2 6 2" xfId="3397"/>
    <cellStyle name="Separador de milhares 4 2 2 2 6 2 2" xfId="6691"/>
    <cellStyle name="Separador de milhares 4 2 2 2 6 2 2 2" xfId="23161"/>
    <cellStyle name="Separador de milhares 4 2 2 2 6 2 2 2 2" xfId="54456"/>
    <cellStyle name="Separador de milhares 4 2 2 2 6 2 2 3" xfId="16573"/>
    <cellStyle name="Separador de milhares 4 2 2 2 6 2 2 3 2" xfId="47868"/>
    <cellStyle name="Separador de milhares 4 2 2 2 6 2 2 4" xfId="37986"/>
    <cellStyle name="Separador de milhares 4 2 2 2 6 2 3" xfId="9985"/>
    <cellStyle name="Separador de milhares 4 2 2 2 6 2 3 2" xfId="26455"/>
    <cellStyle name="Separador de milhares 4 2 2 2 6 2 3 2 2" xfId="57750"/>
    <cellStyle name="Separador de milhares 4 2 2 2 6 2 3 3" xfId="41280"/>
    <cellStyle name="Separador de milhares 4 2 2 2 6 2 4" xfId="19867"/>
    <cellStyle name="Separador de milhares 4 2 2 2 6 2 4 2" xfId="51162"/>
    <cellStyle name="Separador de milhares 4 2 2 2 6 2 5" xfId="13279"/>
    <cellStyle name="Separador de milhares 4 2 2 2 6 2 5 2" xfId="44574"/>
    <cellStyle name="Separador de milhares 4 2 2 2 6 2 6" xfId="34692"/>
    <cellStyle name="Separador de milhares 4 2 2 2 6 2 7" xfId="31397"/>
    <cellStyle name="Separador de milhares 4 2 2 2 6 3" xfId="5044"/>
    <cellStyle name="Separador de milhares 4 2 2 2 6 3 2" xfId="21514"/>
    <cellStyle name="Separador de milhares 4 2 2 2 6 3 2 2" xfId="52809"/>
    <cellStyle name="Separador de milhares 4 2 2 2 6 3 3" xfId="14926"/>
    <cellStyle name="Separador de milhares 4 2 2 2 6 3 3 2" xfId="46221"/>
    <cellStyle name="Separador de milhares 4 2 2 2 6 3 4" xfId="36339"/>
    <cellStyle name="Separador de milhares 4 2 2 2 6 4" xfId="8338"/>
    <cellStyle name="Separador de milhares 4 2 2 2 6 4 2" xfId="24808"/>
    <cellStyle name="Separador de milhares 4 2 2 2 6 4 2 2" xfId="56103"/>
    <cellStyle name="Separador de milhares 4 2 2 2 6 4 3" xfId="39633"/>
    <cellStyle name="Separador de milhares 4 2 2 2 6 5" xfId="18220"/>
    <cellStyle name="Separador de milhares 4 2 2 2 6 5 2" xfId="49515"/>
    <cellStyle name="Separador de milhares 4 2 2 2 6 6" xfId="11632"/>
    <cellStyle name="Separador de milhares 4 2 2 2 6 6 2" xfId="42927"/>
    <cellStyle name="Separador de milhares 4 2 2 2 6 7" xfId="28103"/>
    <cellStyle name="Separador de milhares 4 2 2 2 6 7 2" xfId="33045"/>
    <cellStyle name="Separador de milhares 4 2 2 2 6 8" xfId="29750"/>
    <cellStyle name="Separador de milhares 4 2 2 2 7" xfId="1715"/>
    <cellStyle name="Separador de milhares 4 2 2 2 7 2" xfId="3398"/>
    <cellStyle name="Separador de milhares 4 2 2 2 7 2 2" xfId="6692"/>
    <cellStyle name="Separador de milhares 4 2 2 2 7 2 2 2" xfId="23162"/>
    <cellStyle name="Separador de milhares 4 2 2 2 7 2 2 2 2" xfId="54457"/>
    <cellStyle name="Separador de milhares 4 2 2 2 7 2 2 3" xfId="16574"/>
    <cellStyle name="Separador de milhares 4 2 2 2 7 2 2 3 2" xfId="47869"/>
    <cellStyle name="Separador de milhares 4 2 2 2 7 2 2 4" xfId="37987"/>
    <cellStyle name="Separador de milhares 4 2 2 2 7 2 3" xfId="9986"/>
    <cellStyle name="Separador de milhares 4 2 2 2 7 2 3 2" xfId="26456"/>
    <cellStyle name="Separador de milhares 4 2 2 2 7 2 3 2 2" xfId="57751"/>
    <cellStyle name="Separador de milhares 4 2 2 2 7 2 3 3" xfId="41281"/>
    <cellStyle name="Separador de milhares 4 2 2 2 7 2 4" xfId="19868"/>
    <cellStyle name="Separador de milhares 4 2 2 2 7 2 4 2" xfId="51163"/>
    <cellStyle name="Separador de milhares 4 2 2 2 7 2 5" xfId="13280"/>
    <cellStyle name="Separador de milhares 4 2 2 2 7 2 5 2" xfId="44575"/>
    <cellStyle name="Separador de milhares 4 2 2 2 7 2 6" xfId="34693"/>
    <cellStyle name="Separador de milhares 4 2 2 2 7 2 7" xfId="31398"/>
    <cellStyle name="Separador de milhares 4 2 2 2 7 3" xfId="5045"/>
    <cellStyle name="Separador de milhares 4 2 2 2 7 3 2" xfId="21515"/>
    <cellStyle name="Separador de milhares 4 2 2 2 7 3 2 2" xfId="52810"/>
    <cellStyle name="Separador de milhares 4 2 2 2 7 3 3" xfId="14927"/>
    <cellStyle name="Separador de milhares 4 2 2 2 7 3 3 2" xfId="46222"/>
    <cellStyle name="Separador de milhares 4 2 2 2 7 3 4" xfId="36340"/>
    <cellStyle name="Separador de milhares 4 2 2 2 7 4" xfId="8339"/>
    <cellStyle name="Separador de milhares 4 2 2 2 7 4 2" xfId="24809"/>
    <cellStyle name="Separador de milhares 4 2 2 2 7 4 2 2" xfId="56104"/>
    <cellStyle name="Separador de milhares 4 2 2 2 7 4 3" xfId="39634"/>
    <cellStyle name="Separador de milhares 4 2 2 2 7 5" xfId="18221"/>
    <cellStyle name="Separador de milhares 4 2 2 2 7 5 2" xfId="49516"/>
    <cellStyle name="Separador de milhares 4 2 2 2 7 6" xfId="11633"/>
    <cellStyle name="Separador de milhares 4 2 2 2 7 6 2" xfId="42928"/>
    <cellStyle name="Separador de milhares 4 2 2 2 7 7" xfId="28104"/>
    <cellStyle name="Separador de milhares 4 2 2 2 7 7 2" xfId="33046"/>
    <cellStyle name="Separador de milhares 4 2 2 2 7 8" xfId="29751"/>
    <cellStyle name="Separador de milhares 4 2 2 2 8" xfId="3378"/>
    <cellStyle name="Separador de milhares 4 2 2 2 8 2" xfId="6672"/>
    <cellStyle name="Separador de milhares 4 2 2 2 8 2 2" xfId="23142"/>
    <cellStyle name="Separador de milhares 4 2 2 2 8 2 2 2" xfId="54437"/>
    <cellStyle name="Separador de milhares 4 2 2 2 8 2 3" xfId="16554"/>
    <cellStyle name="Separador de milhares 4 2 2 2 8 2 3 2" xfId="47849"/>
    <cellStyle name="Separador de milhares 4 2 2 2 8 2 4" xfId="37967"/>
    <cellStyle name="Separador de milhares 4 2 2 2 8 3" xfId="9966"/>
    <cellStyle name="Separador de milhares 4 2 2 2 8 3 2" xfId="26436"/>
    <cellStyle name="Separador de milhares 4 2 2 2 8 3 2 2" xfId="57731"/>
    <cellStyle name="Separador de milhares 4 2 2 2 8 3 3" xfId="41261"/>
    <cellStyle name="Separador de milhares 4 2 2 2 8 4" xfId="19848"/>
    <cellStyle name="Separador de milhares 4 2 2 2 8 4 2" xfId="51143"/>
    <cellStyle name="Separador de milhares 4 2 2 2 8 5" xfId="13260"/>
    <cellStyle name="Separador de milhares 4 2 2 2 8 5 2" xfId="44555"/>
    <cellStyle name="Separador de milhares 4 2 2 2 8 6" xfId="34673"/>
    <cellStyle name="Separador de milhares 4 2 2 2 8 7" xfId="31378"/>
    <cellStyle name="Separador de milhares 4 2 2 2 9" xfId="5025"/>
    <cellStyle name="Separador de milhares 4 2 2 2 9 2" xfId="21495"/>
    <cellStyle name="Separador de milhares 4 2 2 2 9 2 2" xfId="52790"/>
    <cellStyle name="Separador de milhares 4 2 2 2 9 3" xfId="14907"/>
    <cellStyle name="Separador de milhares 4 2 2 2 9 3 2" xfId="46202"/>
    <cellStyle name="Separador de milhares 4 2 2 2 9 4" xfId="36320"/>
    <cellStyle name="Separador de milhares 4 2 2 3" xfId="1716"/>
    <cellStyle name="Separador de milhares 4 2 2 3 10" xfId="11634"/>
    <cellStyle name="Separador de milhares 4 2 2 3 10 2" xfId="42929"/>
    <cellStyle name="Separador de milhares 4 2 2 3 11" xfId="28105"/>
    <cellStyle name="Separador de milhares 4 2 2 3 11 2" xfId="33047"/>
    <cellStyle name="Separador de milhares 4 2 2 3 12" xfId="29752"/>
    <cellStyle name="Separador de milhares 4 2 2 3 2" xfId="1717"/>
    <cellStyle name="Separador de milhares 4 2 2 3 2 2" xfId="1718"/>
    <cellStyle name="Separador de milhares 4 2 2 3 2 2 2" xfId="3401"/>
    <cellStyle name="Separador de milhares 4 2 2 3 2 2 2 2" xfId="6695"/>
    <cellStyle name="Separador de milhares 4 2 2 3 2 2 2 2 2" xfId="23165"/>
    <cellStyle name="Separador de milhares 4 2 2 3 2 2 2 2 2 2" xfId="54460"/>
    <cellStyle name="Separador de milhares 4 2 2 3 2 2 2 2 3" xfId="16577"/>
    <cellStyle name="Separador de milhares 4 2 2 3 2 2 2 2 3 2" xfId="47872"/>
    <cellStyle name="Separador de milhares 4 2 2 3 2 2 2 2 4" xfId="37990"/>
    <cellStyle name="Separador de milhares 4 2 2 3 2 2 2 3" xfId="9989"/>
    <cellStyle name="Separador de milhares 4 2 2 3 2 2 2 3 2" xfId="26459"/>
    <cellStyle name="Separador de milhares 4 2 2 3 2 2 2 3 2 2" xfId="57754"/>
    <cellStyle name="Separador de milhares 4 2 2 3 2 2 2 3 3" xfId="41284"/>
    <cellStyle name="Separador de milhares 4 2 2 3 2 2 2 4" xfId="19871"/>
    <cellStyle name="Separador de milhares 4 2 2 3 2 2 2 4 2" xfId="51166"/>
    <cellStyle name="Separador de milhares 4 2 2 3 2 2 2 5" xfId="13283"/>
    <cellStyle name="Separador de milhares 4 2 2 3 2 2 2 5 2" xfId="44578"/>
    <cellStyle name="Separador de milhares 4 2 2 3 2 2 2 6" xfId="34696"/>
    <cellStyle name="Separador de milhares 4 2 2 3 2 2 2 7" xfId="31401"/>
    <cellStyle name="Separador de milhares 4 2 2 3 2 2 3" xfId="5048"/>
    <cellStyle name="Separador de milhares 4 2 2 3 2 2 3 2" xfId="21518"/>
    <cellStyle name="Separador de milhares 4 2 2 3 2 2 3 2 2" xfId="52813"/>
    <cellStyle name="Separador de milhares 4 2 2 3 2 2 3 3" xfId="14930"/>
    <cellStyle name="Separador de milhares 4 2 2 3 2 2 3 3 2" xfId="46225"/>
    <cellStyle name="Separador de milhares 4 2 2 3 2 2 3 4" xfId="36343"/>
    <cellStyle name="Separador de milhares 4 2 2 3 2 2 4" xfId="8342"/>
    <cellStyle name="Separador de milhares 4 2 2 3 2 2 4 2" xfId="24812"/>
    <cellStyle name="Separador de milhares 4 2 2 3 2 2 4 2 2" xfId="56107"/>
    <cellStyle name="Separador de milhares 4 2 2 3 2 2 4 3" xfId="39637"/>
    <cellStyle name="Separador de milhares 4 2 2 3 2 2 5" xfId="18224"/>
    <cellStyle name="Separador de milhares 4 2 2 3 2 2 5 2" xfId="49519"/>
    <cellStyle name="Separador de milhares 4 2 2 3 2 2 6" xfId="11636"/>
    <cellStyle name="Separador de milhares 4 2 2 3 2 2 6 2" xfId="42931"/>
    <cellStyle name="Separador de milhares 4 2 2 3 2 2 7" xfId="28107"/>
    <cellStyle name="Separador de milhares 4 2 2 3 2 2 7 2" xfId="33049"/>
    <cellStyle name="Separador de milhares 4 2 2 3 2 2 8" xfId="29754"/>
    <cellStyle name="Separador de milhares 4 2 2 3 2 3" xfId="3400"/>
    <cellStyle name="Separador de milhares 4 2 2 3 2 3 2" xfId="6694"/>
    <cellStyle name="Separador de milhares 4 2 2 3 2 3 2 2" xfId="23164"/>
    <cellStyle name="Separador de milhares 4 2 2 3 2 3 2 2 2" xfId="54459"/>
    <cellStyle name="Separador de milhares 4 2 2 3 2 3 2 3" xfId="16576"/>
    <cellStyle name="Separador de milhares 4 2 2 3 2 3 2 3 2" xfId="47871"/>
    <cellStyle name="Separador de milhares 4 2 2 3 2 3 2 4" xfId="37989"/>
    <cellStyle name="Separador de milhares 4 2 2 3 2 3 3" xfId="9988"/>
    <cellStyle name="Separador de milhares 4 2 2 3 2 3 3 2" xfId="26458"/>
    <cellStyle name="Separador de milhares 4 2 2 3 2 3 3 2 2" xfId="57753"/>
    <cellStyle name="Separador de milhares 4 2 2 3 2 3 3 3" xfId="41283"/>
    <cellStyle name="Separador de milhares 4 2 2 3 2 3 4" xfId="19870"/>
    <cellStyle name="Separador de milhares 4 2 2 3 2 3 4 2" xfId="51165"/>
    <cellStyle name="Separador de milhares 4 2 2 3 2 3 5" xfId="13282"/>
    <cellStyle name="Separador de milhares 4 2 2 3 2 3 5 2" xfId="44577"/>
    <cellStyle name="Separador de milhares 4 2 2 3 2 3 6" xfId="34695"/>
    <cellStyle name="Separador de milhares 4 2 2 3 2 3 7" xfId="31400"/>
    <cellStyle name="Separador de milhares 4 2 2 3 2 4" xfId="5047"/>
    <cellStyle name="Separador de milhares 4 2 2 3 2 4 2" xfId="21517"/>
    <cellStyle name="Separador de milhares 4 2 2 3 2 4 2 2" xfId="52812"/>
    <cellStyle name="Separador de milhares 4 2 2 3 2 4 3" xfId="14929"/>
    <cellStyle name="Separador de milhares 4 2 2 3 2 4 3 2" xfId="46224"/>
    <cellStyle name="Separador de milhares 4 2 2 3 2 4 4" xfId="36342"/>
    <cellStyle name="Separador de milhares 4 2 2 3 2 5" xfId="8341"/>
    <cellStyle name="Separador de milhares 4 2 2 3 2 5 2" xfId="24811"/>
    <cellStyle name="Separador de milhares 4 2 2 3 2 5 2 2" xfId="56106"/>
    <cellStyle name="Separador de milhares 4 2 2 3 2 5 3" xfId="39636"/>
    <cellStyle name="Separador de milhares 4 2 2 3 2 6" xfId="18223"/>
    <cellStyle name="Separador de milhares 4 2 2 3 2 6 2" xfId="49518"/>
    <cellStyle name="Separador de milhares 4 2 2 3 2 7" xfId="11635"/>
    <cellStyle name="Separador de milhares 4 2 2 3 2 7 2" xfId="42930"/>
    <cellStyle name="Separador de milhares 4 2 2 3 2 8" xfId="28106"/>
    <cellStyle name="Separador de milhares 4 2 2 3 2 8 2" xfId="33048"/>
    <cellStyle name="Separador de milhares 4 2 2 3 2 9" xfId="29753"/>
    <cellStyle name="Separador de milhares 4 2 2 3 3" xfId="1719"/>
    <cellStyle name="Separador de milhares 4 2 2 3 3 2" xfId="1720"/>
    <cellStyle name="Separador de milhares 4 2 2 3 3 2 2" xfId="3403"/>
    <cellStyle name="Separador de milhares 4 2 2 3 3 2 2 2" xfId="6697"/>
    <cellStyle name="Separador de milhares 4 2 2 3 3 2 2 2 2" xfId="23167"/>
    <cellStyle name="Separador de milhares 4 2 2 3 3 2 2 2 2 2" xfId="54462"/>
    <cellStyle name="Separador de milhares 4 2 2 3 3 2 2 2 3" xfId="16579"/>
    <cellStyle name="Separador de milhares 4 2 2 3 3 2 2 2 3 2" xfId="47874"/>
    <cellStyle name="Separador de milhares 4 2 2 3 3 2 2 2 4" xfId="37992"/>
    <cellStyle name="Separador de milhares 4 2 2 3 3 2 2 3" xfId="9991"/>
    <cellStyle name="Separador de milhares 4 2 2 3 3 2 2 3 2" xfId="26461"/>
    <cellStyle name="Separador de milhares 4 2 2 3 3 2 2 3 2 2" xfId="57756"/>
    <cellStyle name="Separador de milhares 4 2 2 3 3 2 2 3 3" xfId="41286"/>
    <cellStyle name="Separador de milhares 4 2 2 3 3 2 2 4" xfId="19873"/>
    <cellStyle name="Separador de milhares 4 2 2 3 3 2 2 4 2" xfId="51168"/>
    <cellStyle name="Separador de milhares 4 2 2 3 3 2 2 5" xfId="13285"/>
    <cellStyle name="Separador de milhares 4 2 2 3 3 2 2 5 2" xfId="44580"/>
    <cellStyle name="Separador de milhares 4 2 2 3 3 2 2 6" xfId="34698"/>
    <cellStyle name="Separador de milhares 4 2 2 3 3 2 2 7" xfId="31403"/>
    <cellStyle name="Separador de milhares 4 2 2 3 3 2 3" xfId="5050"/>
    <cellStyle name="Separador de milhares 4 2 2 3 3 2 3 2" xfId="21520"/>
    <cellStyle name="Separador de milhares 4 2 2 3 3 2 3 2 2" xfId="52815"/>
    <cellStyle name="Separador de milhares 4 2 2 3 3 2 3 3" xfId="14932"/>
    <cellStyle name="Separador de milhares 4 2 2 3 3 2 3 3 2" xfId="46227"/>
    <cellStyle name="Separador de milhares 4 2 2 3 3 2 3 4" xfId="36345"/>
    <cellStyle name="Separador de milhares 4 2 2 3 3 2 4" xfId="8344"/>
    <cellStyle name="Separador de milhares 4 2 2 3 3 2 4 2" xfId="24814"/>
    <cellStyle name="Separador de milhares 4 2 2 3 3 2 4 2 2" xfId="56109"/>
    <cellStyle name="Separador de milhares 4 2 2 3 3 2 4 3" xfId="39639"/>
    <cellStyle name="Separador de milhares 4 2 2 3 3 2 5" xfId="18226"/>
    <cellStyle name="Separador de milhares 4 2 2 3 3 2 5 2" xfId="49521"/>
    <cellStyle name="Separador de milhares 4 2 2 3 3 2 6" xfId="11638"/>
    <cellStyle name="Separador de milhares 4 2 2 3 3 2 6 2" xfId="42933"/>
    <cellStyle name="Separador de milhares 4 2 2 3 3 2 7" xfId="28109"/>
    <cellStyle name="Separador de milhares 4 2 2 3 3 2 7 2" xfId="33051"/>
    <cellStyle name="Separador de milhares 4 2 2 3 3 2 8" xfId="29756"/>
    <cellStyle name="Separador de milhares 4 2 2 3 3 3" xfId="3402"/>
    <cellStyle name="Separador de milhares 4 2 2 3 3 3 2" xfId="6696"/>
    <cellStyle name="Separador de milhares 4 2 2 3 3 3 2 2" xfId="23166"/>
    <cellStyle name="Separador de milhares 4 2 2 3 3 3 2 2 2" xfId="54461"/>
    <cellStyle name="Separador de milhares 4 2 2 3 3 3 2 3" xfId="16578"/>
    <cellStyle name="Separador de milhares 4 2 2 3 3 3 2 3 2" xfId="47873"/>
    <cellStyle name="Separador de milhares 4 2 2 3 3 3 2 4" xfId="37991"/>
    <cellStyle name="Separador de milhares 4 2 2 3 3 3 3" xfId="9990"/>
    <cellStyle name="Separador de milhares 4 2 2 3 3 3 3 2" xfId="26460"/>
    <cellStyle name="Separador de milhares 4 2 2 3 3 3 3 2 2" xfId="57755"/>
    <cellStyle name="Separador de milhares 4 2 2 3 3 3 3 3" xfId="41285"/>
    <cellStyle name="Separador de milhares 4 2 2 3 3 3 4" xfId="19872"/>
    <cellStyle name="Separador de milhares 4 2 2 3 3 3 4 2" xfId="51167"/>
    <cellStyle name="Separador de milhares 4 2 2 3 3 3 5" xfId="13284"/>
    <cellStyle name="Separador de milhares 4 2 2 3 3 3 5 2" xfId="44579"/>
    <cellStyle name="Separador de milhares 4 2 2 3 3 3 6" xfId="34697"/>
    <cellStyle name="Separador de milhares 4 2 2 3 3 3 7" xfId="31402"/>
    <cellStyle name="Separador de milhares 4 2 2 3 3 4" xfId="5049"/>
    <cellStyle name="Separador de milhares 4 2 2 3 3 4 2" xfId="21519"/>
    <cellStyle name="Separador de milhares 4 2 2 3 3 4 2 2" xfId="52814"/>
    <cellStyle name="Separador de milhares 4 2 2 3 3 4 3" xfId="14931"/>
    <cellStyle name="Separador de milhares 4 2 2 3 3 4 3 2" xfId="46226"/>
    <cellStyle name="Separador de milhares 4 2 2 3 3 4 4" xfId="36344"/>
    <cellStyle name="Separador de milhares 4 2 2 3 3 5" xfId="8343"/>
    <cellStyle name="Separador de milhares 4 2 2 3 3 5 2" xfId="24813"/>
    <cellStyle name="Separador de milhares 4 2 2 3 3 5 2 2" xfId="56108"/>
    <cellStyle name="Separador de milhares 4 2 2 3 3 5 3" xfId="39638"/>
    <cellStyle name="Separador de milhares 4 2 2 3 3 6" xfId="18225"/>
    <cellStyle name="Separador de milhares 4 2 2 3 3 6 2" xfId="49520"/>
    <cellStyle name="Separador de milhares 4 2 2 3 3 7" xfId="11637"/>
    <cellStyle name="Separador de milhares 4 2 2 3 3 7 2" xfId="42932"/>
    <cellStyle name="Separador de milhares 4 2 2 3 3 8" xfId="28108"/>
    <cellStyle name="Separador de milhares 4 2 2 3 3 8 2" xfId="33050"/>
    <cellStyle name="Separador de milhares 4 2 2 3 3 9" xfId="29755"/>
    <cellStyle name="Separador de milhares 4 2 2 3 4" xfId="1721"/>
    <cellStyle name="Separador de milhares 4 2 2 3 4 2" xfId="3404"/>
    <cellStyle name="Separador de milhares 4 2 2 3 4 2 2" xfId="6698"/>
    <cellStyle name="Separador de milhares 4 2 2 3 4 2 2 2" xfId="23168"/>
    <cellStyle name="Separador de milhares 4 2 2 3 4 2 2 2 2" xfId="54463"/>
    <cellStyle name="Separador de milhares 4 2 2 3 4 2 2 3" xfId="16580"/>
    <cellStyle name="Separador de milhares 4 2 2 3 4 2 2 3 2" xfId="47875"/>
    <cellStyle name="Separador de milhares 4 2 2 3 4 2 2 4" xfId="37993"/>
    <cellStyle name="Separador de milhares 4 2 2 3 4 2 3" xfId="9992"/>
    <cellStyle name="Separador de milhares 4 2 2 3 4 2 3 2" xfId="26462"/>
    <cellStyle name="Separador de milhares 4 2 2 3 4 2 3 2 2" xfId="57757"/>
    <cellStyle name="Separador de milhares 4 2 2 3 4 2 3 3" xfId="41287"/>
    <cellStyle name="Separador de milhares 4 2 2 3 4 2 4" xfId="19874"/>
    <cellStyle name="Separador de milhares 4 2 2 3 4 2 4 2" xfId="51169"/>
    <cellStyle name="Separador de milhares 4 2 2 3 4 2 5" xfId="13286"/>
    <cellStyle name="Separador de milhares 4 2 2 3 4 2 5 2" xfId="44581"/>
    <cellStyle name="Separador de milhares 4 2 2 3 4 2 6" xfId="34699"/>
    <cellStyle name="Separador de milhares 4 2 2 3 4 2 7" xfId="31404"/>
    <cellStyle name="Separador de milhares 4 2 2 3 4 3" xfId="5051"/>
    <cellStyle name="Separador de milhares 4 2 2 3 4 3 2" xfId="21521"/>
    <cellStyle name="Separador de milhares 4 2 2 3 4 3 2 2" xfId="52816"/>
    <cellStyle name="Separador de milhares 4 2 2 3 4 3 3" xfId="14933"/>
    <cellStyle name="Separador de milhares 4 2 2 3 4 3 3 2" xfId="46228"/>
    <cellStyle name="Separador de milhares 4 2 2 3 4 3 4" xfId="36346"/>
    <cellStyle name="Separador de milhares 4 2 2 3 4 4" xfId="8345"/>
    <cellStyle name="Separador de milhares 4 2 2 3 4 4 2" xfId="24815"/>
    <cellStyle name="Separador de milhares 4 2 2 3 4 4 2 2" xfId="56110"/>
    <cellStyle name="Separador de milhares 4 2 2 3 4 4 3" xfId="39640"/>
    <cellStyle name="Separador de milhares 4 2 2 3 4 5" xfId="18227"/>
    <cellStyle name="Separador de milhares 4 2 2 3 4 5 2" xfId="49522"/>
    <cellStyle name="Separador de milhares 4 2 2 3 4 6" xfId="11639"/>
    <cellStyle name="Separador de milhares 4 2 2 3 4 6 2" xfId="42934"/>
    <cellStyle name="Separador de milhares 4 2 2 3 4 7" xfId="28110"/>
    <cellStyle name="Separador de milhares 4 2 2 3 4 7 2" xfId="33052"/>
    <cellStyle name="Separador de milhares 4 2 2 3 4 8" xfId="29757"/>
    <cellStyle name="Separador de milhares 4 2 2 3 5" xfId="1722"/>
    <cellStyle name="Separador de milhares 4 2 2 3 5 2" xfId="3405"/>
    <cellStyle name="Separador de milhares 4 2 2 3 5 2 2" xfId="6699"/>
    <cellStyle name="Separador de milhares 4 2 2 3 5 2 2 2" xfId="23169"/>
    <cellStyle name="Separador de milhares 4 2 2 3 5 2 2 2 2" xfId="54464"/>
    <cellStyle name="Separador de milhares 4 2 2 3 5 2 2 3" xfId="16581"/>
    <cellStyle name="Separador de milhares 4 2 2 3 5 2 2 3 2" xfId="47876"/>
    <cellStyle name="Separador de milhares 4 2 2 3 5 2 2 4" xfId="37994"/>
    <cellStyle name="Separador de milhares 4 2 2 3 5 2 3" xfId="9993"/>
    <cellStyle name="Separador de milhares 4 2 2 3 5 2 3 2" xfId="26463"/>
    <cellStyle name="Separador de milhares 4 2 2 3 5 2 3 2 2" xfId="57758"/>
    <cellStyle name="Separador de milhares 4 2 2 3 5 2 3 3" xfId="41288"/>
    <cellStyle name="Separador de milhares 4 2 2 3 5 2 4" xfId="19875"/>
    <cellStyle name="Separador de milhares 4 2 2 3 5 2 4 2" xfId="51170"/>
    <cellStyle name="Separador de milhares 4 2 2 3 5 2 5" xfId="13287"/>
    <cellStyle name="Separador de milhares 4 2 2 3 5 2 5 2" xfId="44582"/>
    <cellStyle name="Separador de milhares 4 2 2 3 5 2 6" xfId="34700"/>
    <cellStyle name="Separador de milhares 4 2 2 3 5 2 7" xfId="31405"/>
    <cellStyle name="Separador de milhares 4 2 2 3 5 3" xfId="5052"/>
    <cellStyle name="Separador de milhares 4 2 2 3 5 3 2" xfId="21522"/>
    <cellStyle name="Separador de milhares 4 2 2 3 5 3 2 2" xfId="52817"/>
    <cellStyle name="Separador de milhares 4 2 2 3 5 3 3" xfId="14934"/>
    <cellStyle name="Separador de milhares 4 2 2 3 5 3 3 2" xfId="46229"/>
    <cellStyle name="Separador de milhares 4 2 2 3 5 3 4" xfId="36347"/>
    <cellStyle name="Separador de milhares 4 2 2 3 5 4" xfId="8346"/>
    <cellStyle name="Separador de milhares 4 2 2 3 5 4 2" xfId="24816"/>
    <cellStyle name="Separador de milhares 4 2 2 3 5 4 2 2" xfId="56111"/>
    <cellStyle name="Separador de milhares 4 2 2 3 5 4 3" xfId="39641"/>
    <cellStyle name="Separador de milhares 4 2 2 3 5 5" xfId="18228"/>
    <cellStyle name="Separador de milhares 4 2 2 3 5 5 2" xfId="49523"/>
    <cellStyle name="Separador de milhares 4 2 2 3 5 6" xfId="11640"/>
    <cellStyle name="Separador de milhares 4 2 2 3 5 6 2" xfId="42935"/>
    <cellStyle name="Separador de milhares 4 2 2 3 5 7" xfId="28111"/>
    <cellStyle name="Separador de milhares 4 2 2 3 5 7 2" xfId="33053"/>
    <cellStyle name="Separador de milhares 4 2 2 3 5 8" xfId="29758"/>
    <cellStyle name="Separador de milhares 4 2 2 3 6" xfId="3399"/>
    <cellStyle name="Separador de milhares 4 2 2 3 6 2" xfId="6693"/>
    <cellStyle name="Separador de milhares 4 2 2 3 6 2 2" xfId="23163"/>
    <cellStyle name="Separador de milhares 4 2 2 3 6 2 2 2" xfId="54458"/>
    <cellStyle name="Separador de milhares 4 2 2 3 6 2 3" xfId="16575"/>
    <cellStyle name="Separador de milhares 4 2 2 3 6 2 3 2" xfId="47870"/>
    <cellStyle name="Separador de milhares 4 2 2 3 6 2 4" xfId="37988"/>
    <cellStyle name="Separador de milhares 4 2 2 3 6 3" xfId="9987"/>
    <cellStyle name="Separador de milhares 4 2 2 3 6 3 2" xfId="26457"/>
    <cellStyle name="Separador de milhares 4 2 2 3 6 3 2 2" xfId="57752"/>
    <cellStyle name="Separador de milhares 4 2 2 3 6 3 3" xfId="41282"/>
    <cellStyle name="Separador de milhares 4 2 2 3 6 4" xfId="19869"/>
    <cellStyle name="Separador de milhares 4 2 2 3 6 4 2" xfId="51164"/>
    <cellStyle name="Separador de milhares 4 2 2 3 6 5" xfId="13281"/>
    <cellStyle name="Separador de milhares 4 2 2 3 6 5 2" xfId="44576"/>
    <cellStyle name="Separador de milhares 4 2 2 3 6 6" xfId="34694"/>
    <cellStyle name="Separador de milhares 4 2 2 3 6 7" xfId="31399"/>
    <cellStyle name="Separador de milhares 4 2 2 3 7" xfId="5046"/>
    <cellStyle name="Separador de milhares 4 2 2 3 7 2" xfId="21516"/>
    <cellStyle name="Separador de milhares 4 2 2 3 7 2 2" xfId="52811"/>
    <cellStyle name="Separador de milhares 4 2 2 3 7 3" xfId="14928"/>
    <cellStyle name="Separador de milhares 4 2 2 3 7 3 2" xfId="46223"/>
    <cellStyle name="Separador de milhares 4 2 2 3 7 4" xfId="36341"/>
    <cellStyle name="Separador de milhares 4 2 2 3 8" xfId="8340"/>
    <cellStyle name="Separador de milhares 4 2 2 3 8 2" xfId="24810"/>
    <cellStyle name="Separador de milhares 4 2 2 3 8 2 2" xfId="56105"/>
    <cellStyle name="Separador de milhares 4 2 2 3 8 3" xfId="39635"/>
    <cellStyle name="Separador de milhares 4 2 2 3 9" xfId="18222"/>
    <cellStyle name="Separador de milhares 4 2 2 3 9 2" xfId="49517"/>
    <cellStyle name="Separador de milhares 4 2 2 4" xfId="1723"/>
    <cellStyle name="Separador de milhares 4 2 2 4 10" xfId="11641"/>
    <cellStyle name="Separador de milhares 4 2 2 4 10 2" xfId="42936"/>
    <cellStyle name="Separador de milhares 4 2 2 4 11" xfId="28112"/>
    <cellStyle name="Separador de milhares 4 2 2 4 11 2" xfId="33054"/>
    <cellStyle name="Separador de milhares 4 2 2 4 12" xfId="29759"/>
    <cellStyle name="Separador de milhares 4 2 2 4 2" xfId="1724"/>
    <cellStyle name="Separador de milhares 4 2 2 4 2 2" xfId="1725"/>
    <cellStyle name="Separador de milhares 4 2 2 4 2 2 2" xfId="3408"/>
    <cellStyle name="Separador de milhares 4 2 2 4 2 2 2 2" xfId="6702"/>
    <cellStyle name="Separador de milhares 4 2 2 4 2 2 2 2 2" xfId="23172"/>
    <cellStyle name="Separador de milhares 4 2 2 4 2 2 2 2 2 2" xfId="54467"/>
    <cellStyle name="Separador de milhares 4 2 2 4 2 2 2 2 3" xfId="16584"/>
    <cellStyle name="Separador de milhares 4 2 2 4 2 2 2 2 3 2" xfId="47879"/>
    <cellStyle name="Separador de milhares 4 2 2 4 2 2 2 2 4" xfId="37997"/>
    <cellStyle name="Separador de milhares 4 2 2 4 2 2 2 3" xfId="9996"/>
    <cellStyle name="Separador de milhares 4 2 2 4 2 2 2 3 2" xfId="26466"/>
    <cellStyle name="Separador de milhares 4 2 2 4 2 2 2 3 2 2" xfId="57761"/>
    <cellStyle name="Separador de milhares 4 2 2 4 2 2 2 3 3" xfId="41291"/>
    <cellStyle name="Separador de milhares 4 2 2 4 2 2 2 4" xfId="19878"/>
    <cellStyle name="Separador de milhares 4 2 2 4 2 2 2 4 2" xfId="51173"/>
    <cellStyle name="Separador de milhares 4 2 2 4 2 2 2 5" xfId="13290"/>
    <cellStyle name="Separador de milhares 4 2 2 4 2 2 2 5 2" xfId="44585"/>
    <cellStyle name="Separador de milhares 4 2 2 4 2 2 2 6" xfId="34703"/>
    <cellStyle name="Separador de milhares 4 2 2 4 2 2 2 7" xfId="31408"/>
    <cellStyle name="Separador de milhares 4 2 2 4 2 2 3" xfId="5055"/>
    <cellStyle name="Separador de milhares 4 2 2 4 2 2 3 2" xfId="21525"/>
    <cellStyle name="Separador de milhares 4 2 2 4 2 2 3 2 2" xfId="52820"/>
    <cellStyle name="Separador de milhares 4 2 2 4 2 2 3 3" xfId="14937"/>
    <cellStyle name="Separador de milhares 4 2 2 4 2 2 3 3 2" xfId="46232"/>
    <cellStyle name="Separador de milhares 4 2 2 4 2 2 3 4" xfId="36350"/>
    <cellStyle name="Separador de milhares 4 2 2 4 2 2 4" xfId="8349"/>
    <cellStyle name="Separador de milhares 4 2 2 4 2 2 4 2" xfId="24819"/>
    <cellStyle name="Separador de milhares 4 2 2 4 2 2 4 2 2" xfId="56114"/>
    <cellStyle name="Separador de milhares 4 2 2 4 2 2 4 3" xfId="39644"/>
    <cellStyle name="Separador de milhares 4 2 2 4 2 2 5" xfId="18231"/>
    <cellStyle name="Separador de milhares 4 2 2 4 2 2 5 2" xfId="49526"/>
    <cellStyle name="Separador de milhares 4 2 2 4 2 2 6" xfId="11643"/>
    <cellStyle name="Separador de milhares 4 2 2 4 2 2 6 2" xfId="42938"/>
    <cellStyle name="Separador de milhares 4 2 2 4 2 2 7" xfId="28114"/>
    <cellStyle name="Separador de milhares 4 2 2 4 2 2 7 2" xfId="33056"/>
    <cellStyle name="Separador de milhares 4 2 2 4 2 2 8" xfId="29761"/>
    <cellStyle name="Separador de milhares 4 2 2 4 2 3" xfId="3407"/>
    <cellStyle name="Separador de milhares 4 2 2 4 2 3 2" xfId="6701"/>
    <cellStyle name="Separador de milhares 4 2 2 4 2 3 2 2" xfId="23171"/>
    <cellStyle name="Separador de milhares 4 2 2 4 2 3 2 2 2" xfId="54466"/>
    <cellStyle name="Separador de milhares 4 2 2 4 2 3 2 3" xfId="16583"/>
    <cellStyle name="Separador de milhares 4 2 2 4 2 3 2 3 2" xfId="47878"/>
    <cellStyle name="Separador de milhares 4 2 2 4 2 3 2 4" xfId="37996"/>
    <cellStyle name="Separador de milhares 4 2 2 4 2 3 3" xfId="9995"/>
    <cellStyle name="Separador de milhares 4 2 2 4 2 3 3 2" xfId="26465"/>
    <cellStyle name="Separador de milhares 4 2 2 4 2 3 3 2 2" xfId="57760"/>
    <cellStyle name="Separador de milhares 4 2 2 4 2 3 3 3" xfId="41290"/>
    <cellStyle name="Separador de milhares 4 2 2 4 2 3 4" xfId="19877"/>
    <cellStyle name="Separador de milhares 4 2 2 4 2 3 4 2" xfId="51172"/>
    <cellStyle name="Separador de milhares 4 2 2 4 2 3 5" xfId="13289"/>
    <cellStyle name="Separador de milhares 4 2 2 4 2 3 5 2" xfId="44584"/>
    <cellStyle name="Separador de milhares 4 2 2 4 2 3 6" xfId="34702"/>
    <cellStyle name="Separador de milhares 4 2 2 4 2 3 7" xfId="31407"/>
    <cellStyle name="Separador de milhares 4 2 2 4 2 4" xfId="5054"/>
    <cellStyle name="Separador de milhares 4 2 2 4 2 4 2" xfId="21524"/>
    <cellStyle name="Separador de milhares 4 2 2 4 2 4 2 2" xfId="52819"/>
    <cellStyle name="Separador de milhares 4 2 2 4 2 4 3" xfId="14936"/>
    <cellStyle name="Separador de milhares 4 2 2 4 2 4 3 2" xfId="46231"/>
    <cellStyle name="Separador de milhares 4 2 2 4 2 4 4" xfId="36349"/>
    <cellStyle name="Separador de milhares 4 2 2 4 2 5" xfId="8348"/>
    <cellStyle name="Separador de milhares 4 2 2 4 2 5 2" xfId="24818"/>
    <cellStyle name="Separador de milhares 4 2 2 4 2 5 2 2" xfId="56113"/>
    <cellStyle name="Separador de milhares 4 2 2 4 2 5 3" xfId="39643"/>
    <cellStyle name="Separador de milhares 4 2 2 4 2 6" xfId="18230"/>
    <cellStyle name="Separador de milhares 4 2 2 4 2 6 2" xfId="49525"/>
    <cellStyle name="Separador de milhares 4 2 2 4 2 7" xfId="11642"/>
    <cellStyle name="Separador de milhares 4 2 2 4 2 7 2" xfId="42937"/>
    <cellStyle name="Separador de milhares 4 2 2 4 2 8" xfId="28113"/>
    <cellStyle name="Separador de milhares 4 2 2 4 2 8 2" xfId="33055"/>
    <cellStyle name="Separador de milhares 4 2 2 4 2 9" xfId="29760"/>
    <cellStyle name="Separador de milhares 4 2 2 4 3" xfId="1726"/>
    <cellStyle name="Separador de milhares 4 2 2 4 3 2" xfId="1727"/>
    <cellStyle name="Separador de milhares 4 2 2 4 3 2 2" xfId="3410"/>
    <cellStyle name="Separador de milhares 4 2 2 4 3 2 2 2" xfId="6704"/>
    <cellStyle name="Separador de milhares 4 2 2 4 3 2 2 2 2" xfId="23174"/>
    <cellStyle name="Separador de milhares 4 2 2 4 3 2 2 2 2 2" xfId="54469"/>
    <cellStyle name="Separador de milhares 4 2 2 4 3 2 2 2 3" xfId="16586"/>
    <cellStyle name="Separador de milhares 4 2 2 4 3 2 2 2 3 2" xfId="47881"/>
    <cellStyle name="Separador de milhares 4 2 2 4 3 2 2 2 4" xfId="37999"/>
    <cellStyle name="Separador de milhares 4 2 2 4 3 2 2 3" xfId="9998"/>
    <cellStyle name="Separador de milhares 4 2 2 4 3 2 2 3 2" xfId="26468"/>
    <cellStyle name="Separador de milhares 4 2 2 4 3 2 2 3 2 2" xfId="57763"/>
    <cellStyle name="Separador de milhares 4 2 2 4 3 2 2 3 3" xfId="41293"/>
    <cellStyle name="Separador de milhares 4 2 2 4 3 2 2 4" xfId="19880"/>
    <cellStyle name="Separador de milhares 4 2 2 4 3 2 2 4 2" xfId="51175"/>
    <cellStyle name="Separador de milhares 4 2 2 4 3 2 2 5" xfId="13292"/>
    <cellStyle name="Separador de milhares 4 2 2 4 3 2 2 5 2" xfId="44587"/>
    <cellStyle name="Separador de milhares 4 2 2 4 3 2 2 6" xfId="34705"/>
    <cellStyle name="Separador de milhares 4 2 2 4 3 2 2 7" xfId="31410"/>
    <cellStyle name="Separador de milhares 4 2 2 4 3 2 3" xfId="5057"/>
    <cellStyle name="Separador de milhares 4 2 2 4 3 2 3 2" xfId="21527"/>
    <cellStyle name="Separador de milhares 4 2 2 4 3 2 3 2 2" xfId="52822"/>
    <cellStyle name="Separador de milhares 4 2 2 4 3 2 3 3" xfId="14939"/>
    <cellStyle name="Separador de milhares 4 2 2 4 3 2 3 3 2" xfId="46234"/>
    <cellStyle name="Separador de milhares 4 2 2 4 3 2 3 4" xfId="36352"/>
    <cellStyle name="Separador de milhares 4 2 2 4 3 2 4" xfId="8351"/>
    <cellStyle name="Separador de milhares 4 2 2 4 3 2 4 2" xfId="24821"/>
    <cellStyle name="Separador de milhares 4 2 2 4 3 2 4 2 2" xfId="56116"/>
    <cellStyle name="Separador de milhares 4 2 2 4 3 2 4 3" xfId="39646"/>
    <cellStyle name="Separador de milhares 4 2 2 4 3 2 5" xfId="18233"/>
    <cellStyle name="Separador de milhares 4 2 2 4 3 2 5 2" xfId="49528"/>
    <cellStyle name="Separador de milhares 4 2 2 4 3 2 6" xfId="11645"/>
    <cellStyle name="Separador de milhares 4 2 2 4 3 2 6 2" xfId="42940"/>
    <cellStyle name="Separador de milhares 4 2 2 4 3 2 7" xfId="28116"/>
    <cellStyle name="Separador de milhares 4 2 2 4 3 2 7 2" xfId="33058"/>
    <cellStyle name="Separador de milhares 4 2 2 4 3 2 8" xfId="29763"/>
    <cellStyle name="Separador de milhares 4 2 2 4 3 3" xfId="3409"/>
    <cellStyle name="Separador de milhares 4 2 2 4 3 3 2" xfId="6703"/>
    <cellStyle name="Separador de milhares 4 2 2 4 3 3 2 2" xfId="23173"/>
    <cellStyle name="Separador de milhares 4 2 2 4 3 3 2 2 2" xfId="54468"/>
    <cellStyle name="Separador de milhares 4 2 2 4 3 3 2 3" xfId="16585"/>
    <cellStyle name="Separador de milhares 4 2 2 4 3 3 2 3 2" xfId="47880"/>
    <cellStyle name="Separador de milhares 4 2 2 4 3 3 2 4" xfId="37998"/>
    <cellStyle name="Separador de milhares 4 2 2 4 3 3 3" xfId="9997"/>
    <cellStyle name="Separador de milhares 4 2 2 4 3 3 3 2" xfId="26467"/>
    <cellStyle name="Separador de milhares 4 2 2 4 3 3 3 2 2" xfId="57762"/>
    <cellStyle name="Separador de milhares 4 2 2 4 3 3 3 3" xfId="41292"/>
    <cellStyle name="Separador de milhares 4 2 2 4 3 3 4" xfId="19879"/>
    <cellStyle name="Separador de milhares 4 2 2 4 3 3 4 2" xfId="51174"/>
    <cellStyle name="Separador de milhares 4 2 2 4 3 3 5" xfId="13291"/>
    <cellStyle name="Separador de milhares 4 2 2 4 3 3 5 2" xfId="44586"/>
    <cellStyle name="Separador de milhares 4 2 2 4 3 3 6" xfId="34704"/>
    <cellStyle name="Separador de milhares 4 2 2 4 3 3 7" xfId="31409"/>
    <cellStyle name="Separador de milhares 4 2 2 4 3 4" xfId="5056"/>
    <cellStyle name="Separador de milhares 4 2 2 4 3 4 2" xfId="21526"/>
    <cellStyle name="Separador de milhares 4 2 2 4 3 4 2 2" xfId="52821"/>
    <cellStyle name="Separador de milhares 4 2 2 4 3 4 3" xfId="14938"/>
    <cellStyle name="Separador de milhares 4 2 2 4 3 4 3 2" xfId="46233"/>
    <cellStyle name="Separador de milhares 4 2 2 4 3 4 4" xfId="36351"/>
    <cellStyle name="Separador de milhares 4 2 2 4 3 5" xfId="8350"/>
    <cellStyle name="Separador de milhares 4 2 2 4 3 5 2" xfId="24820"/>
    <cellStyle name="Separador de milhares 4 2 2 4 3 5 2 2" xfId="56115"/>
    <cellStyle name="Separador de milhares 4 2 2 4 3 5 3" xfId="39645"/>
    <cellStyle name="Separador de milhares 4 2 2 4 3 6" xfId="18232"/>
    <cellStyle name="Separador de milhares 4 2 2 4 3 6 2" xfId="49527"/>
    <cellStyle name="Separador de milhares 4 2 2 4 3 7" xfId="11644"/>
    <cellStyle name="Separador de milhares 4 2 2 4 3 7 2" xfId="42939"/>
    <cellStyle name="Separador de milhares 4 2 2 4 3 8" xfId="28115"/>
    <cellStyle name="Separador de milhares 4 2 2 4 3 8 2" xfId="33057"/>
    <cellStyle name="Separador de milhares 4 2 2 4 3 9" xfId="29762"/>
    <cellStyle name="Separador de milhares 4 2 2 4 4" xfId="1728"/>
    <cellStyle name="Separador de milhares 4 2 2 4 4 2" xfId="3411"/>
    <cellStyle name="Separador de milhares 4 2 2 4 4 2 2" xfId="6705"/>
    <cellStyle name="Separador de milhares 4 2 2 4 4 2 2 2" xfId="23175"/>
    <cellStyle name="Separador de milhares 4 2 2 4 4 2 2 2 2" xfId="54470"/>
    <cellStyle name="Separador de milhares 4 2 2 4 4 2 2 3" xfId="16587"/>
    <cellStyle name="Separador de milhares 4 2 2 4 4 2 2 3 2" xfId="47882"/>
    <cellStyle name="Separador de milhares 4 2 2 4 4 2 2 4" xfId="38000"/>
    <cellStyle name="Separador de milhares 4 2 2 4 4 2 3" xfId="9999"/>
    <cellStyle name="Separador de milhares 4 2 2 4 4 2 3 2" xfId="26469"/>
    <cellStyle name="Separador de milhares 4 2 2 4 4 2 3 2 2" xfId="57764"/>
    <cellStyle name="Separador de milhares 4 2 2 4 4 2 3 3" xfId="41294"/>
    <cellStyle name="Separador de milhares 4 2 2 4 4 2 4" xfId="19881"/>
    <cellStyle name="Separador de milhares 4 2 2 4 4 2 4 2" xfId="51176"/>
    <cellStyle name="Separador de milhares 4 2 2 4 4 2 5" xfId="13293"/>
    <cellStyle name="Separador de milhares 4 2 2 4 4 2 5 2" xfId="44588"/>
    <cellStyle name="Separador de milhares 4 2 2 4 4 2 6" xfId="34706"/>
    <cellStyle name="Separador de milhares 4 2 2 4 4 2 7" xfId="31411"/>
    <cellStyle name="Separador de milhares 4 2 2 4 4 3" xfId="5058"/>
    <cellStyle name="Separador de milhares 4 2 2 4 4 3 2" xfId="21528"/>
    <cellStyle name="Separador de milhares 4 2 2 4 4 3 2 2" xfId="52823"/>
    <cellStyle name="Separador de milhares 4 2 2 4 4 3 3" xfId="14940"/>
    <cellStyle name="Separador de milhares 4 2 2 4 4 3 3 2" xfId="46235"/>
    <cellStyle name="Separador de milhares 4 2 2 4 4 3 4" xfId="36353"/>
    <cellStyle name="Separador de milhares 4 2 2 4 4 4" xfId="8352"/>
    <cellStyle name="Separador de milhares 4 2 2 4 4 4 2" xfId="24822"/>
    <cellStyle name="Separador de milhares 4 2 2 4 4 4 2 2" xfId="56117"/>
    <cellStyle name="Separador de milhares 4 2 2 4 4 4 3" xfId="39647"/>
    <cellStyle name="Separador de milhares 4 2 2 4 4 5" xfId="18234"/>
    <cellStyle name="Separador de milhares 4 2 2 4 4 5 2" xfId="49529"/>
    <cellStyle name="Separador de milhares 4 2 2 4 4 6" xfId="11646"/>
    <cellStyle name="Separador de milhares 4 2 2 4 4 6 2" xfId="42941"/>
    <cellStyle name="Separador de milhares 4 2 2 4 4 7" xfId="28117"/>
    <cellStyle name="Separador de milhares 4 2 2 4 4 7 2" xfId="33059"/>
    <cellStyle name="Separador de milhares 4 2 2 4 4 8" xfId="29764"/>
    <cellStyle name="Separador de milhares 4 2 2 4 5" xfId="1729"/>
    <cellStyle name="Separador de milhares 4 2 2 4 5 2" xfId="3412"/>
    <cellStyle name="Separador de milhares 4 2 2 4 5 2 2" xfId="6706"/>
    <cellStyle name="Separador de milhares 4 2 2 4 5 2 2 2" xfId="23176"/>
    <cellStyle name="Separador de milhares 4 2 2 4 5 2 2 2 2" xfId="54471"/>
    <cellStyle name="Separador de milhares 4 2 2 4 5 2 2 3" xfId="16588"/>
    <cellStyle name="Separador de milhares 4 2 2 4 5 2 2 3 2" xfId="47883"/>
    <cellStyle name="Separador de milhares 4 2 2 4 5 2 2 4" xfId="38001"/>
    <cellStyle name="Separador de milhares 4 2 2 4 5 2 3" xfId="10000"/>
    <cellStyle name="Separador de milhares 4 2 2 4 5 2 3 2" xfId="26470"/>
    <cellStyle name="Separador de milhares 4 2 2 4 5 2 3 2 2" xfId="57765"/>
    <cellStyle name="Separador de milhares 4 2 2 4 5 2 3 3" xfId="41295"/>
    <cellStyle name="Separador de milhares 4 2 2 4 5 2 4" xfId="19882"/>
    <cellStyle name="Separador de milhares 4 2 2 4 5 2 4 2" xfId="51177"/>
    <cellStyle name="Separador de milhares 4 2 2 4 5 2 5" xfId="13294"/>
    <cellStyle name="Separador de milhares 4 2 2 4 5 2 5 2" xfId="44589"/>
    <cellStyle name="Separador de milhares 4 2 2 4 5 2 6" xfId="34707"/>
    <cellStyle name="Separador de milhares 4 2 2 4 5 2 7" xfId="31412"/>
    <cellStyle name="Separador de milhares 4 2 2 4 5 3" xfId="5059"/>
    <cellStyle name="Separador de milhares 4 2 2 4 5 3 2" xfId="21529"/>
    <cellStyle name="Separador de milhares 4 2 2 4 5 3 2 2" xfId="52824"/>
    <cellStyle name="Separador de milhares 4 2 2 4 5 3 3" xfId="14941"/>
    <cellStyle name="Separador de milhares 4 2 2 4 5 3 3 2" xfId="46236"/>
    <cellStyle name="Separador de milhares 4 2 2 4 5 3 4" xfId="36354"/>
    <cellStyle name="Separador de milhares 4 2 2 4 5 4" xfId="8353"/>
    <cellStyle name="Separador de milhares 4 2 2 4 5 4 2" xfId="24823"/>
    <cellStyle name="Separador de milhares 4 2 2 4 5 4 2 2" xfId="56118"/>
    <cellStyle name="Separador de milhares 4 2 2 4 5 4 3" xfId="39648"/>
    <cellStyle name="Separador de milhares 4 2 2 4 5 5" xfId="18235"/>
    <cellStyle name="Separador de milhares 4 2 2 4 5 5 2" xfId="49530"/>
    <cellStyle name="Separador de milhares 4 2 2 4 5 6" xfId="11647"/>
    <cellStyle name="Separador de milhares 4 2 2 4 5 6 2" xfId="42942"/>
    <cellStyle name="Separador de milhares 4 2 2 4 5 7" xfId="28118"/>
    <cellStyle name="Separador de milhares 4 2 2 4 5 7 2" xfId="33060"/>
    <cellStyle name="Separador de milhares 4 2 2 4 5 8" xfId="29765"/>
    <cellStyle name="Separador de milhares 4 2 2 4 6" xfId="3406"/>
    <cellStyle name="Separador de milhares 4 2 2 4 6 2" xfId="6700"/>
    <cellStyle name="Separador de milhares 4 2 2 4 6 2 2" xfId="23170"/>
    <cellStyle name="Separador de milhares 4 2 2 4 6 2 2 2" xfId="54465"/>
    <cellStyle name="Separador de milhares 4 2 2 4 6 2 3" xfId="16582"/>
    <cellStyle name="Separador de milhares 4 2 2 4 6 2 3 2" xfId="47877"/>
    <cellStyle name="Separador de milhares 4 2 2 4 6 2 4" xfId="37995"/>
    <cellStyle name="Separador de milhares 4 2 2 4 6 3" xfId="9994"/>
    <cellStyle name="Separador de milhares 4 2 2 4 6 3 2" xfId="26464"/>
    <cellStyle name="Separador de milhares 4 2 2 4 6 3 2 2" xfId="57759"/>
    <cellStyle name="Separador de milhares 4 2 2 4 6 3 3" xfId="41289"/>
    <cellStyle name="Separador de milhares 4 2 2 4 6 4" xfId="19876"/>
    <cellStyle name="Separador de milhares 4 2 2 4 6 4 2" xfId="51171"/>
    <cellStyle name="Separador de milhares 4 2 2 4 6 5" xfId="13288"/>
    <cellStyle name="Separador de milhares 4 2 2 4 6 5 2" xfId="44583"/>
    <cellStyle name="Separador de milhares 4 2 2 4 6 6" xfId="34701"/>
    <cellStyle name="Separador de milhares 4 2 2 4 6 7" xfId="31406"/>
    <cellStyle name="Separador de milhares 4 2 2 4 7" xfId="5053"/>
    <cellStyle name="Separador de milhares 4 2 2 4 7 2" xfId="21523"/>
    <cellStyle name="Separador de milhares 4 2 2 4 7 2 2" xfId="52818"/>
    <cellStyle name="Separador de milhares 4 2 2 4 7 3" xfId="14935"/>
    <cellStyle name="Separador de milhares 4 2 2 4 7 3 2" xfId="46230"/>
    <cellStyle name="Separador de milhares 4 2 2 4 7 4" xfId="36348"/>
    <cellStyle name="Separador de milhares 4 2 2 4 8" xfId="8347"/>
    <cellStyle name="Separador de milhares 4 2 2 4 8 2" xfId="24817"/>
    <cellStyle name="Separador de milhares 4 2 2 4 8 2 2" xfId="56112"/>
    <cellStyle name="Separador de milhares 4 2 2 4 8 3" xfId="39642"/>
    <cellStyle name="Separador de milhares 4 2 2 4 9" xfId="18229"/>
    <cellStyle name="Separador de milhares 4 2 2 4 9 2" xfId="49524"/>
    <cellStyle name="Separador de milhares 4 2 2 5" xfId="1730"/>
    <cellStyle name="Separador de milhares 4 2 2 5 2" xfId="1731"/>
    <cellStyle name="Separador de milhares 4 2 2 5 2 2" xfId="3414"/>
    <cellStyle name="Separador de milhares 4 2 2 5 2 2 2" xfId="6708"/>
    <cellStyle name="Separador de milhares 4 2 2 5 2 2 2 2" xfId="23178"/>
    <cellStyle name="Separador de milhares 4 2 2 5 2 2 2 2 2" xfId="54473"/>
    <cellStyle name="Separador de milhares 4 2 2 5 2 2 2 3" xfId="16590"/>
    <cellStyle name="Separador de milhares 4 2 2 5 2 2 2 3 2" xfId="47885"/>
    <cellStyle name="Separador de milhares 4 2 2 5 2 2 2 4" xfId="38003"/>
    <cellStyle name="Separador de milhares 4 2 2 5 2 2 3" xfId="10002"/>
    <cellStyle name="Separador de milhares 4 2 2 5 2 2 3 2" xfId="26472"/>
    <cellStyle name="Separador de milhares 4 2 2 5 2 2 3 2 2" xfId="57767"/>
    <cellStyle name="Separador de milhares 4 2 2 5 2 2 3 3" xfId="41297"/>
    <cellStyle name="Separador de milhares 4 2 2 5 2 2 4" xfId="19884"/>
    <cellStyle name="Separador de milhares 4 2 2 5 2 2 4 2" xfId="51179"/>
    <cellStyle name="Separador de milhares 4 2 2 5 2 2 5" xfId="13296"/>
    <cellStyle name="Separador de milhares 4 2 2 5 2 2 5 2" xfId="44591"/>
    <cellStyle name="Separador de milhares 4 2 2 5 2 2 6" xfId="34709"/>
    <cellStyle name="Separador de milhares 4 2 2 5 2 2 7" xfId="31414"/>
    <cellStyle name="Separador de milhares 4 2 2 5 2 3" xfId="5061"/>
    <cellStyle name="Separador de milhares 4 2 2 5 2 3 2" xfId="21531"/>
    <cellStyle name="Separador de milhares 4 2 2 5 2 3 2 2" xfId="52826"/>
    <cellStyle name="Separador de milhares 4 2 2 5 2 3 3" xfId="14943"/>
    <cellStyle name="Separador de milhares 4 2 2 5 2 3 3 2" xfId="46238"/>
    <cellStyle name="Separador de milhares 4 2 2 5 2 3 4" xfId="36356"/>
    <cellStyle name="Separador de milhares 4 2 2 5 2 4" xfId="8355"/>
    <cellStyle name="Separador de milhares 4 2 2 5 2 4 2" xfId="24825"/>
    <cellStyle name="Separador de milhares 4 2 2 5 2 4 2 2" xfId="56120"/>
    <cellStyle name="Separador de milhares 4 2 2 5 2 4 3" xfId="39650"/>
    <cellStyle name="Separador de milhares 4 2 2 5 2 5" xfId="18237"/>
    <cellStyle name="Separador de milhares 4 2 2 5 2 5 2" xfId="49532"/>
    <cellStyle name="Separador de milhares 4 2 2 5 2 6" xfId="11649"/>
    <cellStyle name="Separador de milhares 4 2 2 5 2 6 2" xfId="42944"/>
    <cellStyle name="Separador de milhares 4 2 2 5 2 7" xfId="28120"/>
    <cellStyle name="Separador de milhares 4 2 2 5 2 7 2" xfId="33062"/>
    <cellStyle name="Separador de milhares 4 2 2 5 2 8" xfId="29767"/>
    <cellStyle name="Separador de milhares 4 2 2 5 3" xfId="3413"/>
    <cellStyle name="Separador de milhares 4 2 2 5 3 2" xfId="6707"/>
    <cellStyle name="Separador de milhares 4 2 2 5 3 2 2" xfId="23177"/>
    <cellStyle name="Separador de milhares 4 2 2 5 3 2 2 2" xfId="54472"/>
    <cellStyle name="Separador de milhares 4 2 2 5 3 2 3" xfId="16589"/>
    <cellStyle name="Separador de milhares 4 2 2 5 3 2 3 2" xfId="47884"/>
    <cellStyle name="Separador de milhares 4 2 2 5 3 2 4" xfId="38002"/>
    <cellStyle name="Separador de milhares 4 2 2 5 3 3" xfId="10001"/>
    <cellStyle name="Separador de milhares 4 2 2 5 3 3 2" xfId="26471"/>
    <cellStyle name="Separador de milhares 4 2 2 5 3 3 2 2" xfId="57766"/>
    <cellStyle name="Separador de milhares 4 2 2 5 3 3 3" xfId="41296"/>
    <cellStyle name="Separador de milhares 4 2 2 5 3 4" xfId="19883"/>
    <cellStyle name="Separador de milhares 4 2 2 5 3 4 2" xfId="51178"/>
    <cellStyle name="Separador de milhares 4 2 2 5 3 5" xfId="13295"/>
    <cellStyle name="Separador de milhares 4 2 2 5 3 5 2" xfId="44590"/>
    <cellStyle name="Separador de milhares 4 2 2 5 3 6" xfId="34708"/>
    <cellStyle name="Separador de milhares 4 2 2 5 3 7" xfId="31413"/>
    <cellStyle name="Separador de milhares 4 2 2 5 4" xfId="5060"/>
    <cellStyle name="Separador de milhares 4 2 2 5 4 2" xfId="21530"/>
    <cellStyle name="Separador de milhares 4 2 2 5 4 2 2" xfId="52825"/>
    <cellStyle name="Separador de milhares 4 2 2 5 4 3" xfId="14942"/>
    <cellStyle name="Separador de milhares 4 2 2 5 4 3 2" xfId="46237"/>
    <cellStyle name="Separador de milhares 4 2 2 5 4 4" xfId="36355"/>
    <cellStyle name="Separador de milhares 4 2 2 5 5" xfId="8354"/>
    <cellStyle name="Separador de milhares 4 2 2 5 5 2" xfId="24824"/>
    <cellStyle name="Separador de milhares 4 2 2 5 5 2 2" xfId="56119"/>
    <cellStyle name="Separador de milhares 4 2 2 5 5 3" xfId="39649"/>
    <cellStyle name="Separador de milhares 4 2 2 5 6" xfId="18236"/>
    <cellStyle name="Separador de milhares 4 2 2 5 6 2" xfId="49531"/>
    <cellStyle name="Separador de milhares 4 2 2 5 7" xfId="11648"/>
    <cellStyle name="Separador de milhares 4 2 2 5 7 2" xfId="42943"/>
    <cellStyle name="Separador de milhares 4 2 2 5 8" xfId="28119"/>
    <cellStyle name="Separador de milhares 4 2 2 5 8 2" xfId="33061"/>
    <cellStyle name="Separador de milhares 4 2 2 5 9" xfId="29766"/>
    <cellStyle name="Separador de milhares 4 2 2 6" xfId="1732"/>
    <cellStyle name="Separador de milhares 4 2 2 6 2" xfId="1733"/>
    <cellStyle name="Separador de milhares 4 2 2 6 2 2" xfId="3416"/>
    <cellStyle name="Separador de milhares 4 2 2 6 2 2 2" xfId="6710"/>
    <cellStyle name="Separador de milhares 4 2 2 6 2 2 2 2" xfId="23180"/>
    <cellStyle name="Separador de milhares 4 2 2 6 2 2 2 2 2" xfId="54475"/>
    <cellStyle name="Separador de milhares 4 2 2 6 2 2 2 3" xfId="16592"/>
    <cellStyle name="Separador de milhares 4 2 2 6 2 2 2 3 2" xfId="47887"/>
    <cellStyle name="Separador de milhares 4 2 2 6 2 2 2 4" xfId="38005"/>
    <cellStyle name="Separador de milhares 4 2 2 6 2 2 3" xfId="10004"/>
    <cellStyle name="Separador de milhares 4 2 2 6 2 2 3 2" xfId="26474"/>
    <cellStyle name="Separador de milhares 4 2 2 6 2 2 3 2 2" xfId="57769"/>
    <cellStyle name="Separador de milhares 4 2 2 6 2 2 3 3" xfId="41299"/>
    <cellStyle name="Separador de milhares 4 2 2 6 2 2 4" xfId="19886"/>
    <cellStyle name="Separador de milhares 4 2 2 6 2 2 4 2" xfId="51181"/>
    <cellStyle name="Separador de milhares 4 2 2 6 2 2 5" xfId="13298"/>
    <cellStyle name="Separador de milhares 4 2 2 6 2 2 5 2" xfId="44593"/>
    <cellStyle name="Separador de milhares 4 2 2 6 2 2 6" xfId="34711"/>
    <cellStyle name="Separador de milhares 4 2 2 6 2 2 7" xfId="31416"/>
    <cellStyle name="Separador de milhares 4 2 2 6 2 3" xfId="5063"/>
    <cellStyle name="Separador de milhares 4 2 2 6 2 3 2" xfId="21533"/>
    <cellStyle name="Separador de milhares 4 2 2 6 2 3 2 2" xfId="52828"/>
    <cellStyle name="Separador de milhares 4 2 2 6 2 3 3" xfId="14945"/>
    <cellStyle name="Separador de milhares 4 2 2 6 2 3 3 2" xfId="46240"/>
    <cellStyle name="Separador de milhares 4 2 2 6 2 3 4" xfId="36358"/>
    <cellStyle name="Separador de milhares 4 2 2 6 2 4" xfId="8357"/>
    <cellStyle name="Separador de milhares 4 2 2 6 2 4 2" xfId="24827"/>
    <cellStyle name="Separador de milhares 4 2 2 6 2 4 2 2" xfId="56122"/>
    <cellStyle name="Separador de milhares 4 2 2 6 2 4 3" xfId="39652"/>
    <cellStyle name="Separador de milhares 4 2 2 6 2 5" xfId="18239"/>
    <cellStyle name="Separador de milhares 4 2 2 6 2 5 2" xfId="49534"/>
    <cellStyle name="Separador de milhares 4 2 2 6 2 6" xfId="11651"/>
    <cellStyle name="Separador de milhares 4 2 2 6 2 6 2" xfId="42946"/>
    <cellStyle name="Separador de milhares 4 2 2 6 2 7" xfId="28122"/>
    <cellStyle name="Separador de milhares 4 2 2 6 2 7 2" xfId="33064"/>
    <cellStyle name="Separador de milhares 4 2 2 6 2 8" xfId="29769"/>
    <cellStyle name="Separador de milhares 4 2 2 6 3" xfId="3415"/>
    <cellStyle name="Separador de milhares 4 2 2 6 3 2" xfId="6709"/>
    <cellStyle name="Separador de milhares 4 2 2 6 3 2 2" xfId="23179"/>
    <cellStyle name="Separador de milhares 4 2 2 6 3 2 2 2" xfId="54474"/>
    <cellStyle name="Separador de milhares 4 2 2 6 3 2 3" xfId="16591"/>
    <cellStyle name="Separador de milhares 4 2 2 6 3 2 3 2" xfId="47886"/>
    <cellStyle name="Separador de milhares 4 2 2 6 3 2 4" xfId="38004"/>
    <cellStyle name="Separador de milhares 4 2 2 6 3 3" xfId="10003"/>
    <cellStyle name="Separador de milhares 4 2 2 6 3 3 2" xfId="26473"/>
    <cellStyle name="Separador de milhares 4 2 2 6 3 3 2 2" xfId="57768"/>
    <cellStyle name="Separador de milhares 4 2 2 6 3 3 3" xfId="41298"/>
    <cellStyle name="Separador de milhares 4 2 2 6 3 4" xfId="19885"/>
    <cellStyle name="Separador de milhares 4 2 2 6 3 4 2" xfId="51180"/>
    <cellStyle name="Separador de milhares 4 2 2 6 3 5" xfId="13297"/>
    <cellStyle name="Separador de milhares 4 2 2 6 3 5 2" xfId="44592"/>
    <cellStyle name="Separador de milhares 4 2 2 6 3 6" xfId="34710"/>
    <cellStyle name="Separador de milhares 4 2 2 6 3 7" xfId="31415"/>
    <cellStyle name="Separador de milhares 4 2 2 6 4" xfId="5062"/>
    <cellStyle name="Separador de milhares 4 2 2 6 4 2" xfId="21532"/>
    <cellStyle name="Separador de milhares 4 2 2 6 4 2 2" xfId="52827"/>
    <cellStyle name="Separador de milhares 4 2 2 6 4 3" xfId="14944"/>
    <cellStyle name="Separador de milhares 4 2 2 6 4 3 2" xfId="46239"/>
    <cellStyle name="Separador de milhares 4 2 2 6 4 4" xfId="36357"/>
    <cellStyle name="Separador de milhares 4 2 2 6 5" xfId="8356"/>
    <cellStyle name="Separador de milhares 4 2 2 6 5 2" xfId="24826"/>
    <cellStyle name="Separador de milhares 4 2 2 6 5 2 2" xfId="56121"/>
    <cellStyle name="Separador de milhares 4 2 2 6 5 3" xfId="39651"/>
    <cellStyle name="Separador de milhares 4 2 2 6 6" xfId="18238"/>
    <cellStyle name="Separador de milhares 4 2 2 6 6 2" xfId="49533"/>
    <cellStyle name="Separador de milhares 4 2 2 6 7" xfId="11650"/>
    <cellStyle name="Separador de milhares 4 2 2 6 7 2" xfId="42945"/>
    <cellStyle name="Separador de milhares 4 2 2 6 8" xfId="28121"/>
    <cellStyle name="Separador de milhares 4 2 2 6 8 2" xfId="33063"/>
    <cellStyle name="Separador de milhares 4 2 2 6 9" xfId="29768"/>
    <cellStyle name="Separador de milhares 4 2 2 7" xfId="1734"/>
    <cellStyle name="Separador de milhares 4 2 2 7 2" xfId="3417"/>
    <cellStyle name="Separador de milhares 4 2 2 7 2 2" xfId="6711"/>
    <cellStyle name="Separador de milhares 4 2 2 7 2 2 2" xfId="23181"/>
    <cellStyle name="Separador de milhares 4 2 2 7 2 2 2 2" xfId="54476"/>
    <cellStyle name="Separador de milhares 4 2 2 7 2 2 3" xfId="16593"/>
    <cellStyle name="Separador de milhares 4 2 2 7 2 2 3 2" xfId="47888"/>
    <cellStyle name="Separador de milhares 4 2 2 7 2 2 4" xfId="38006"/>
    <cellStyle name="Separador de milhares 4 2 2 7 2 3" xfId="10005"/>
    <cellStyle name="Separador de milhares 4 2 2 7 2 3 2" xfId="26475"/>
    <cellStyle name="Separador de milhares 4 2 2 7 2 3 2 2" xfId="57770"/>
    <cellStyle name="Separador de milhares 4 2 2 7 2 3 3" xfId="41300"/>
    <cellStyle name="Separador de milhares 4 2 2 7 2 4" xfId="19887"/>
    <cellStyle name="Separador de milhares 4 2 2 7 2 4 2" xfId="51182"/>
    <cellStyle name="Separador de milhares 4 2 2 7 2 5" xfId="13299"/>
    <cellStyle name="Separador de milhares 4 2 2 7 2 5 2" xfId="44594"/>
    <cellStyle name="Separador de milhares 4 2 2 7 2 6" xfId="34712"/>
    <cellStyle name="Separador de milhares 4 2 2 7 2 7" xfId="31417"/>
    <cellStyle name="Separador de milhares 4 2 2 7 3" xfId="5064"/>
    <cellStyle name="Separador de milhares 4 2 2 7 3 2" xfId="21534"/>
    <cellStyle name="Separador de milhares 4 2 2 7 3 2 2" xfId="52829"/>
    <cellStyle name="Separador de milhares 4 2 2 7 3 3" xfId="14946"/>
    <cellStyle name="Separador de milhares 4 2 2 7 3 3 2" xfId="46241"/>
    <cellStyle name="Separador de milhares 4 2 2 7 3 4" xfId="36359"/>
    <cellStyle name="Separador de milhares 4 2 2 7 4" xfId="8358"/>
    <cellStyle name="Separador de milhares 4 2 2 7 4 2" xfId="24828"/>
    <cellStyle name="Separador de milhares 4 2 2 7 4 2 2" xfId="56123"/>
    <cellStyle name="Separador de milhares 4 2 2 7 4 3" xfId="39653"/>
    <cellStyle name="Separador de milhares 4 2 2 7 5" xfId="18240"/>
    <cellStyle name="Separador de milhares 4 2 2 7 5 2" xfId="49535"/>
    <cellStyle name="Separador de milhares 4 2 2 7 6" xfId="11652"/>
    <cellStyle name="Separador de milhares 4 2 2 7 6 2" xfId="42947"/>
    <cellStyle name="Separador de milhares 4 2 2 7 7" xfId="28123"/>
    <cellStyle name="Separador de milhares 4 2 2 7 7 2" xfId="33065"/>
    <cellStyle name="Separador de milhares 4 2 2 7 8" xfId="29770"/>
    <cellStyle name="Separador de milhares 4 2 2 8" xfId="1735"/>
    <cellStyle name="Separador de milhares 4 2 2 8 2" xfId="3418"/>
    <cellStyle name="Separador de milhares 4 2 2 8 2 2" xfId="6712"/>
    <cellStyle name="Separador de milhares 4 2 2 8 2 2 2" xfId="23182"/>
    <cellStyle name="Separador de milhares 4 2 2 8 2 2 2 2" xfId="54477"/>
    <cellStyle name="Separador de milhares 4 2 2 8 2 2 3" xfId="16594"/>
    <cellStyle name="Separador de milhares 4 2 2 8 2 2 3 2" xfId="47889"/>
    <cellStyle name="Separador de milhares 4 2 2 8 2 2 4" xfId="38007"/>
    <cellStyle name="Separador de milhares 4 2 2 8 2 3" xfId="10006"/>
    <cellStyle name="Separador de milhares 4 2 2 8 2 3 2" xfId="26476"/>
    <cellStyle name="Separador de milhares 4 2 2 8 2 3 2 2" xfId="57771"/>
    <cellStyle name="Separador de milhares 4 2 2 8 2 3 3" xfId="41301"/>
    <cellStyle name="Separador de milhares 4 2 2 8 2 4" xfId="19888"/>
    <cellStyle name="Separador de milhares 4 2 2 8 2 4 2" xfId="51183"/>
    <cellStyle name="Separador de milhares 4 2 2 8 2 5" xfId="13300"/>
    <cellStyle name="Separador de milhares 4 2 2 8 2 5 2" xfId="44595"/>
    <cellStyle name="Separador de milhares 4 2 2 8 2 6" xfId="34713"/>
    <cellStyle name="Separador de milhares 4 2 2 8 2 7" xfId="31418"/>
    <cellStyle name="Separador de milhares 4 2 2 8 3" xfId="5065"/>
    <cellStyle name="Separador de milhares 4 2 2 8 3 2" xfId="21535"/>
    <cellStyle name="Separador de milhares 4 2 2 8 3 2 2" xfId="52830"/>
    <cellStyle name="Separador de milhares 4 2 2 8 3 3" xfId="14947"/>
    <cellStyle name="Separador de milhares 4 2 2 8 3 3 2" xfId="46242"/>
    <cellStyle name="Separador de milhares 4 2 2 8 3 4" xfId="36360"/>
    <cellStyle name="Separador de milhares 4 2 2 8 4" xfId="8359"/>
    <cellStyle name="Separador de milhares 4 2 2 8 4 2" xfId="24829"/>
    <cellStyle name="Separador de milhares 4 2 2 8 4 2 2" xfId="56124"/>
    <cellStyle name="Separador de milhares 4 2 2 8 4 3" xfId="39654"/>
    <cellStyle name="Separador de milhares 4 2 2 8 5" xfId="18241"/>
    <cellStyle name="Separador de milhares 4 2 2 8 5 2" xfId="49536"/>
    <cellStyle name="Separador de milhares 4 2 2 8 6" xfId="11653"/>
    <cellStyle name="Separador de milhares 4 2 2 8 6 2" xfId="42948"/>
    <cellStyle name="Separador de milhares 4 2 2 8 7" xfId="28124"/>
    <cellStyle name="Separador de milhares 4 2 2 8 7 2" xfId="33066"/>
    <cellStyle name="Separador de milhares 4 2 2 8 8" xfId="29771"/>
    <cellStyle name="Separador de milhares 4 2 2 9" xfId="3377"/>
    <cellStyle name="Separador de milhares 4 2 2 9 2" xfId="6671"/>
    <cellStyle name="Separador de milhares 4 2 2 9 2 2" xfId="23141"/>
    <cellStyle name="Separador de milhares 4 2 2 9 2 2 2" xfId="54436"/>
    <cellStyle name="Separador de milhares 4 2 2 9 2 3" xfId="16553"/>
    <cellStyle name="Separador de milhares 4 2 2 9 2 3 2" xfId="47848"/>
    <cellStyle name="Separador de milhares 4 2 2 9 2 4" xfId="37966"/>
    <cellStyle name="Separador de milhares 4 2 2 9 3" xfId="9965"/>
    <cellStyle name="Separador de milhares 4 2 2 9 3 2" xfId="26435"/>
    <cellStyle name="Separador de milhares 4 2 2 9 3 2 2" xfId="57730"/>
    <cellStyle name="Separador de milhares 4 2 2 9 3 3" xfId="41260"/>
    <cellStyle name="Separador de milhares 4 2 2 9 4" xfId="19847"/>
    <cellStyle name="Separador de milhares 4 2 2 9 4 2" xfId="51142"/>
    <cellStyle name="Separador de milhares 4 2 2 9 5" xfId="13259"/>
    <cellStyle name="Separador de milhares 4 2 2 9 5 2" xfId="44554"/>
    <cellStyle name="Separador de milhares 4 2 2 9 6" xfId="34672"/>
    <cellStyle name="Separador de milhares 4 2 2 9 7" xfId="31377"/>
    <cellStyle name="Separador de milhares 4 2 3" xfId="1736"/>
    <cellStyle name="Separador de milhares 4 2 3 10" xfId="8360"/>
    <cellStyle name="Separador de milhares 4 2 3 10 2" xfId="24830"/>
    <cellStyle name="Separador de milhares 4 2 3 10 2 2" xfId="56125"/>
    <cellStyle name="Separador de milhares 4 2 3 10 3" xfId="39655"/>
    <cellStyle name="Separador de milhares 4 2 3 11" xfId="18242"/>
    <cellStyle name="Separador de milhares 4 2 3 11 2" xfId="49537"/>
    <cellStyle name="Separador de milhares 4 2 3 12" xfId="11654"/>
    <cellStyle name="Separador de milhares 4 2 3 12 2" xfId="42949"/>
    <cellStyle name="Separador de milhares 4 2 3 13" xfId="28125"/>
    <cellStyle name="Separador de milhares 4 2 3 13 2" xfId="33067"/>
    <cellStyle name="Separador de milhares 4 2 3 14" xfId="29772"/>
    <cellStyle name="Separador de milhares 4 2 3 2" xfId="1737"/>
    <cellStyle name="Separador de milhares 4 2 3 2 10" xfId="11655"/>
    <cellStyle name="Separador de milhares 4 2 3 2 10 2" xfId="42950"/>
    <cellStyle name="Separador de milhares 4 2 3 2 11" xfId="28126"/>
    <cellStyle name="Separador de milhares 4 2 3 2 11 2" xfId="33068"/>
    <cellStyle name="Separador de milhares 4 2 3 2 12" xfId="29773"/>
    <cellStyle name="Separador de milhares 4 2 3 2 2" xfId="1738"/>
    <cellStyle name="Separador de milhares 4 2 3 2 2 2" xfId="1739"/>
    <cellStyle name="Separador de milhares 4 2 3 2 2 2 2" xfId="3422"/>
    <cellStyle name="Separador de milhares 4 2 3 2 2 2 2 2" xfId="6716"/>
    <cellStyle name="Separador de milhares 4 2 3 2 2 2 2 2 2" xfId="23186"/>
    <cellStyle name="Separador de milhares 4 2 3 2 2 2 2 2 2 2" xfId="54481"/>
    <cellStyle name="Separador de milhares 4 2 3 2 2 2 2 2 3" xfId="16598"/>
    <cellStyle name="Separador de milhares 4 2 3 2 2 2 2 2 3 2" xfId="47893"/>
    <cellStyle name="Separador de milhares 4 2 3 2 2 2 2 2 4" xfId="38011"/>
    <cellStyle name="Separador de milhares 4 2 3 2 2 2 2 3" xfId="10010"/>
    <cellStyle name="Separador de milhares 4 2 3 2 2 2 2 3 2" xfId="26480"/>
    <cellStyle name="Separador de milhares 4 2 3 2 2 2 2 3 2 2" xfId="57775"/>
    <cellStyle name="Separador de milhares 4 2 3 2 2 2 2 3 3" xfId="41305"/>
    <cellStyle name="Separador de milhares 4 2 3 2 2 2 2 4" xfId="19892"/>
    <cellStyle name="Separador de milhares 4 2 3 2 2 2 2 4 2" xfId="51187"/>
    <cellStyle name="Separador de milhares 4 2 3 2 2 2 2 5" xfId="13304"/>
    <cellStyle name="Separador de milhares 4 2 3 2 2 2 2 5 2" xfId="44599"/>
    <cellStyle name="Separador de milhares 4 2 3 2 2 2 2 6" xfId="34717"/>
    <cellStyle name="Separador de milhares 4 2 3 2 2 2 2 7" xfId="31422"/>
    <cellStyle name="Separador de milhares 4 2 3 2 2 2 3" xfId="5069"/>
    <cellStyle name="Separador de milhares 4 2 3 2 2 2 3 2" xfId="21539"/>
    <cellStyle name="Separador de milhares 4 2 3 2 2 2 3 2 2" xfId="52834"/>
    <cellStyle name="Separador de milhares 4 2 3 2 2 2 3 3" xfId="14951"/>
    <cellStyle name="Separador de milhares 4 2 3 2 2 2 3 3 2" xfId="46246"/>
    <cellStyle name="Separador de milhares 4 2 3 2 2 2 3 4" xfId="36364"/>
    <cellStyle name="Separador de milhares 4 2 3 2 2 2 4" xfId="8363"/>
    <cellStyle name="Separador de milhares 4 2 3 2 2 2 4 2" xfId="24833"/>
    <cellStyle name="Separador de milhares 4 2 3 2 2 2 4 2 2" xfId="56128"/>
    <cellStyle name="Separador de milhares 4 2 3 2 2 2 4 3" xfId="39658"/>
    <cellStyle name="Separador de milhares 4 2 3 2 2 2 5" xfId="18245"/>
    <cellStyle name="Separador de milhares 4 2 3 2 2 2 5 2" xfId="49540"/>
    <cellStyle name="Separador de milhares 4 2 3 2 2 2 6" xfId="11657"/>
    <cellStyle name="Separador de milhares 4 2 3 2 2 2 6 2" xfId="42952"/>
    <cellStyle name="Separador de milhares 4 2 3 2 2 2 7" xfId="28128"/>
    <cellStyle name="Separador de milhares 4 2 3 2 2 2 7 2" xfId="33070"/>
    <cellStyle name="Separador de milhares 4 2 3 2 2 2 8" xfId="29775"/>
    <cellStyle name="Separador de milhares 4 2 3 2 2 3" xfId="3421"/>
    <cellStyle name="Separador de milhares 4 2 3 2 2 3 2" xfId="6715"/>
    <cellStyle name="Separador de milhares 4 2 3 2 2 3 2 2" xfId="23185"/>
    <cellStyle name="Separador de milhares 4 2 3 2 2 3 2 2 2" xfId="54480"/>
    <cellStyle name="Separador de milhares 4 2 3 2 2 3 2 3" xfId="16597"/>
    <cellStyle name="Separador de milhares 4 2 3 2 2 3 2 3 2" xfId="47892"/>
    <cellStyle name="Separador de milhares 4 2 3 2 2 3 2 4" xfId="38010"/>
    <cellStyle name="Separador de milhares 4 2 3 2 2 3 3" xfId="10009"/>
    <cellStyle name="Separador de milhares 4 2 3 2 2 3 3 2" xfId="26479"/>
    <cellStyle name="Separador de milhares 4 2 3 2 2 3 3 2 2" xfId="57774"/>
    <cellStyle name="Separador de milhares 4 2 3 2 2 3 3 3" xfId="41304"/>
    <cellStyle name="Separador de milhares 4 2 3 2 2 3 4" xfId="19891"/>
    <cellStyle name="Separador de milhares 4 2 3 2 2 3 4 2" xfId="51186"/>
    <cellStyle name="Separador de milhares 4 2 3 2 2 3 5" xfId="13303"/>
    <cellStyle name="Separador de milhares 4 2 3 2 2 3 5 2" xfId="44598"/>
    <cellStyle name="Separador de milhares 4 2 3 2 2 3 6" xfId="34716"/>
    <cellStyle name="Separador de milhares 4 2 3 2 2 3 7" xfId="31421"/>
    <cellStyle name="Separador de milhares 4 2 3 2 2 4" xfId="5068"/>
    <cellStyle name="Separador de milhares 4 2 3 2 2 4 2" xfId="21538"/>
    <cellStyle name="Separador de milhares 4 2 3 2 2 4 2 2" xfId="52833"/>
    <cellStyle name="Separador de milhares 4 2 3 2 2 4 3" xfId="14950"/>
    <cellStyle name="Separador de milhares 4 2 3 2 2 4 3 2" xfId="46245"/>
    <cellStyle name="Separador de milhares 4 2 3 2 2 4 4" xfId="36363"/>
    <cellStyle name="Separador de milhares 4 2 3 2 2 5" xfId="8362"/>
    <cellStyle name="Separador de milhares 4 2 3 2 2 5 2" xfId="24832"/>
    <cellStyle name="Separador de milhares 4 2 3 2 2 5 2 2" xfId="56127"/>
    <cellStyle name="Separador de milhares 4 2 3 2 2 5 3" xfId="39657"/>
    <cellStyle name="Separador de milhares 4 2 3 2 2 6" xfId="18244"/>
    <cellStyle name="Separador de milhares 4 2 3 2 2 6 2" xfId="49539"/>
    <cellStyle name="Separador de milhares 4 2 3 2 2 7" xfId="11656"/>
    <cellStyle name="Separador de milhares 4 2 3 2 2 7 2" xfId="42951"/>
    <cellStyle name="Separador de milhares 4 2 3 2 2 8" xfId="28127"/>
    <cellStyle name="Separador de milhares 4 2 3 2 2 8 2" xfId="33069"/>
    <cellStyle name="Separador de milhares 4 2 3 2 2 9" xfId="29774"/>
    <cellStyle name="Separador de milhares 4 2 3 2 3" xfId="1740"/>
    <cellStyle name="Separador de milhares 4 2 3 2 3 2" xfId="1741"/>
    <cellStyle name="Separador de milhares 4 2 3 2 3 2 2" xfId="3424"/>
    <cellStyle name="Separador de milhares 4 2 3 2 3 2 2 2" xfId="6718"/>
    <cellStyle name="Separador de milhares 4 2 3 2 3 2 2 2 2" xfId="23188"/>
    <cellStyle name="Separador de milhares 4 2 3 2 3 2 2 2 2 2" xfId="54483"/>
    <cellStyle name="Separador de milhares 4 2 3 2 3 2 2 2 3" xfId="16600"/>
    <cellStyle name="Separador de milhares 4 2 3 2 3 2 2 2 3 2" xfId="47895"/>
    <cellStyle name="Separador de milhares 4 2 3 2 3 2 2 2 4" xfId="38013"/>
    <cellStyle name="Separador de milhares 4 2 3 2 3 2 2 3" xfId="10012"/>
    <cellStyle name="Separador de milhares 4 2 3 2 3 2 2 3 2" xfId="26482"/>
    <cellStyle name="Separador de milhares 4 2 3 2 3 2 2 3 2 2" xfId="57777"/>
    <cellStyle name="Separador de milhares 4 2 3 2 3 2 2 3 3" xfId="41307"/>
    <cellStyle name="Separador de milhares 4 2 3 2 3 2 2 4" xfId="19894"/>
    <cellStyle name="Separador de milhares 4 2 3 2 3 2 2 4 2" xfId="51189"/>
    <cellStyle name="Separador de milhares 4 2 3 2 3 2 2 5" xfId="13306"/>
    <cellStyle name="Separador de milhares 4 2 3 2 3 2 2 5 2" xfId="44601"/>
    <cellStyle name="Separador de milhares 4 2 3 2 3 2 2 6" xfId="34719"/>
    <cellStyle name="Separador de milhares 4 2 3 2 3 2 2 7" xfId="31424"/>
    <cellStyle name="Separador de milhares 4 2 3 2 3 2 3" xfId="5071"/>
    <cellStyle name="Separador de milhares 4 2 3 2 3 2 3 2" xfId="21541"/>
    <cellStyle name="Separador de milhares 4 2 3 2 3 2 3 2 2" xfId="52836"/>
    <cellStyle name="Separador de milhares 4 2 3 2 3 2 3 3" xfId="14953"/>
    <cellStyle name="Separador de milhares 4 2 3 2 3 2 3 3 2" xfId="46248"/>
    <cellStyle name="Separador de milhares 4 2 3 2 3 2 3 4" xfId="36366"/>
    <cellStyle name="Separador de milhares 4 2 3 2 3 2 4" xfId="8365"/>
    <cellStyle name="Separador de milhares 4 2 3 2 3 2 4 2" xfId="24835"/>
    <cellStyle name="Separador de milhares 4 2 3 2 3 2 4 2 2" xfId="56130"/>
    <cellStyle name="Separador de milhares 4 2 3 2 3 2 4 3" xfId="39660"/>
    <cellStyle name="Separador de milhares 4 2 3 2 3 2 5" xfId="18247"/>
    <cellStyle name="Separador de milhares 4 2 3 2 3 2 5 2" xfId="49542"/>
    <cellStyle name="Separador de milhares 4 2 3 2 3 2 6" xfId="11659"/>
    <cellStyle name="Separador de milhares 4 2 3 2 3 2 6 2" xfId="42954"/>
    <cellStyle name="Separador de milhares 4 2 3 2 3 2 7" xfId="28130"/>
    <cellStyle name="Separador de milhares 4 2 3 2 3 2 7 2" xfId="33072"/>
    <cellStyle name="Separador de milhares 4 2 3 2 3 2 8" xfId="29777"/>
    <cellStyle name="Separador de milhares 4 2 3 2 3 3" xfId="3423"/>
    <cellStyle name="Separador de milhares 4 2 3 2 3 3 2" xfId="6717"/>
    <cellStyle name="Separador de milhares 4 2 3 2 3 3 2 2" xfId="23187"/>
    <cellStyle name="Separador de milhares 4 2 3 2 3 3 2 2 2" xfId="54482"/>
    <cellStyle name="Separador de milhares 4 2 3 2 3 3 2 3" xfId="16599"/>
    <cellStyle name="Separador de milhares 4 2 3 2 3 3 2 3 2" xfId="47894"/>
    <cellStyle name="Separador de milhares 4 2 3 2 3 3 2 4" xfId="38012"/>
    <cellStyle name="Separador de milhares 4 2 3 2 3 3 3" xfId="10011"/>
    <cellStyle name="Separador de milhares 4 2 3 2 3 3 3 2" xfId="26481"/>
    <cellStyle name="Separador de milhares 4 2 3 2 3 3 3 2 2" xfId="57776"/>
    <cellStyle name="Separador de milhares 4 2 3 2 3 3 3 3" xfId="41306"/>
    <cellStyle name="Separador de milhares 4 2 3 2 3 3 4" xfId="19893"/>
    <cellStyle name="Separador de milhares 4 2 3 2 3 3 4 2" xfId="51188"/>
    <cellStyle name="Separador de milhares 4 2 3 2 3 3 5" xfId="13305"/>
    <cellStyle name="Separador de milhares 4 2 3 2 3 3 5 2" xfId="44600"/>
    <cellStyle name="Separador de milhares 4 2 3 2 3 3 6" xfId="34718"/>
    <cellStyle name="Separador de milhares 4 2 3 2 3 3 7" xfId="31423"/>
    <cellStyle name="Separador de milhares 4 2 3 2 3 4" xfId="5070"/>
    <cellStyle name="Separador de milhares 4 2 3 2 3 4 2" xfId="21540"/>
    <cellStyle name="Separador de milhares 4 2 3 2 3 4 2 2" xfId="52835"/>
    <cellStyle name="Separador de milhares 4 2 3 2 3 4 3" xfId="14952"/>
    <cellStyle name="Separador de milhares 4 2 3 2 3 4 3 2" xfId="46247"/>
    <cellStyle name="Separador de milhares 4 2 3 2 3 4 4" xfId="36365"/>
    <cellStyle name="Separador de milhares 4 2 3 2 3 5" xfId="8364"/>
    <cellStyle name="Separador de milhares 4 2 3 2 3 5 2" xfId="24834"/>
    <cellStyle name="Separador de milhares 4 2 3 2 3 5 2 2" xfId="56129"/>
    <cellStyle name="Separador de milhares 4 2 3 2 3 5 3" xfId="39659"/>
    <cellStyle name="Separador de milhares 4 2 3 2 3 6" xfId="18246"/>
    <cellStyle name="Separador de milhares 4 2 3 2 3 6 2" xfId="49541"/>
    <cellStyle name="Separador de milhares 4 2 3 2 3 7" xfId="11658"/>
    <cellStyle name="Separador de milhares 4 2 3 2 3 7 2" xfId="42953"/>
    <cellStyle name="Separador de milhares 4 2 3 2 3 8" xfId="28129"/>
    <cellStyle name="Separador de milhares 4 2 3 2 3 8 2" xfId="33071"/>
    <cellStyle name="Separador de milhares 4 2 3 2 3 9" xfId="29776"/>
    <cellStyle name="Separador de milhares 4 2 3 2 4" xfId="1742"/>
    <cellStyle name="Separador de milhares 4 2 3 2 4 2" xfId="3425"/>
    <cellStyle name="Separador de milhares 4 2 3 2 4 2 2" xfId="6719"/>
    <cellStyle name="Separador de milhares 4 2 3 2 4 2 2 2" xfId="23189"/>
    <cellStyle name="Separador de milhares 4 2 3 2 4 2 2 2 2" xfId="54484"/>
    <cellStyle name="Separador de milhares 4 2 3 2 4 2 2 3" xfId="16601"/>
    <cellStyle name="Separador de milhares 4 2 3 2 4 2 2 3 2" xfId="47896"/>
    <cellStyle name="Separador de milhares 4 2 3 2 4 2 2 4" xfId="38014"/>
    <cellStyle name="Separador de milhares 4 2 3 2 4 2 3" xfId="10013"/>
    <cellStyle name="Separador de milhares 4 2 3 2 4 2 3 2" xfId="26483"/>
    <cellStyle name="Separador de milhares 4 2 3 2 4 2 3 2 2" xfId="57778"/>
    <cellStyle name="Separador de milhares 4 2 3 2 4 2 3 3" xfId="41308"/>
    <cellStyle name="Separador de milhares 4 2 3 2 4 2 4" xfId="19895"/>
    <cellStyle name="Separador de milhares 4 2 3 2 4 2 4 2" xfId="51190"/>
    <cellStyle name="Separador de milhares 4 2 3 2 4 2 5" xfId="13307"/>
    <cellStyle name="Separador de milhares 4 2 3 2 4 2 5 2" xfId="44602"/>
    <cellStyle name="Separador de milhares 4 2 3 2 4 2 6" xfId="34720"/>
    <cellStyle name="Separador de milhares 4 2 3 2 4 2 7" xfId="31425"/>
    <cellStyle name="Separador de milhares 4 2 3 2 4 3" xfId="5072"/>
    <cellStyle name="Separador de milhares 4 2 3 2 4 3 2" xfId="21542"/>
    <cellStyle name="Separador de milhares 4 2 3 2 4 3 2 2" xfId="52837"/>
    <cellStyle name="Separador de milhares 4 2 3 2 4 3 3" xfId="14954"/>
    <cellStyle name="Separador de milhares 4 2 3 2 4 3 3 2" xfId="46249"/>
    <cellStyle name="Separador de milhares 4 2 3 2 4 3 4" xfId="36367"/>
    <cellStyle name="Separador de milhares 4 2 3 2 4 4" xfId="8366"/>
    <cellStyle name="Separador de milhares 4 2 3 2 4 4 2" xfId="24836"/>
    <cellStyle name="Separador de milhares 4 2 3 2 4 4 2 2" xfId="56131"/>
    <cellStyle name="Separador de milhares 4 2 3 2 4 4 3" xfId="39661"/>
    <cellStyle name="Separador de milhares 4 2 3 2 4 5" xfId="18248"/>
    <cellStyle name="Separador de milhares 4 2 3 2 4 5 2" xfId="49543"/>
    <cellStyle name="Separador de milhares 4 2 3 2 4 6" xfId="11660"/>
    <cellStyle name="Separador de milhares 4 2 3 2 4 6 2" xfId="42955"/>
    <cellStyle name="Separador de milhares 4 2 3 2 4 7" xfId="28131"/>
    <cellStyle name="Separador de milhares 4 2 3 2 4 7 2" xfId="33073"/>
    <cellStyle name="Separador de milhares 4 2 3 2 4 8" xfId="29778"/>
    <cellStyle name="Separador de milhares 4 2 3 2 5" xfId="1743"/>
    <cellStyle name="Separador de milhares 4 2 3 2 5 2" xfId="3426"/>
    <cellStyle name="Separador de milhares 4 2 3 2 5 2 2" xfId="6720"/>
    <cellStyle name="Separador de milhares 4 2 3 2 5 2 2 2" xfId="23190"/>
    <cellStyle name="Separador de milhares 4 2 3 2 5 2 2 2 2" xfId="54485"/>
    <cellStyle name="Separador de milhares 4 2 3 2 5 2 2 3" xfId="16602"/>
    <cellStyle name="Separador de milhares 4 2 3 2 5 2 2 3 2" xfId="47897"/>
    <cellStyle name="Separador de milhares 4 2 3 2 5 2 2 4" xfId="38015"/>
    <cellStyle name="Separador de milhares 4 2 3 2 5 2 3" xfId="10014"/>
    <cellStyle name="Separador de milhares 4 2 3 2 5 2 3 2" xfId="26484"/>
    <cellStyle name="Separador de milhares 4 2 3 2 5 2 3 2 2" xfId="57779"/>
    <cellStyle name="Separador de milhares 4 2 3 2 5 2 3 3" xfId="41309"/>
    <cellStyle name="Separador de milhares 4 2 3 2 5 2 4" xfId="19896"/>
    <cellStyle name="Separador de milhares 4 2 3 2 5 2 4 2" xfId="51191"/>
    <cellStyle name="Separador de milhares 4 2 3 2 5 2 5" xfId="13308"/>
    <cellStyle name="Separador de milhares 4 2 3 2 5 2 5 2" xfId="44603"/>
    <cellStyle name="Separador de milhares 4 2 3 2 5 2 6" xfId="34721"/>
    <cellStyle name="Separador de milhares 4 2 3 2 5 2 7" xfId="31426"/>
    <cellStyle name="Separador de milhares 4 2 3 2 5 3" xfId="5073"/>
    <cellStyle name="Separador de milhares 4 2 3 2 5 3 2" xfId="21543"/>
    <cellStyle name="Separador de milhares 4 2 3 2 5 3 2 2" xfId="52838"/>
    <cellStyle name="Separador de milhares 4 2 3 2 5 3 3" xfId="14955"/>
    <cellStyle name="Separador de milhares 4 2 3 2 5 3 3 2" xfId="46250"/>
    <cellStyle name="Separador de milhares 4 2 3 2 5 3 4" xfId="36368"/>
    <cellStyle name="Separador de milhares 4 2 3 2 5 4" xfId="8367"/>
    <cellStyle name="Separador de milhares 4 2 3 2 5 4 2" xfId="24837"/>
    <cellStyle name="Separador de milhares 4 2 3 2 5 4 2 2" xfId="56132"/>
    <cellStyle name="Separador de milhares 4 2 3 2 5 4 3" xfId="39662"/>
    <cellStyle name="Separador de milhares 4 2 3 2 5 5" xfId="18249"/>
    <cellStyle name="Separador de milhares 4 2 3 2 5 5 2" xfId="49544"/>
    <cellStyle name="Separador de milhares 4 2 3 2 5 6" xfId="11661"/>
    <cellStyle name="Separador de milhares 4 2 3 2 5 6 2" xfId="42956"/>
    <cellStyle name="Separador de milhares 4 2 3 2 5 7" xfId="28132"/>
    <cellStyle name="Separador de milhares 4 2 3 2 5 7 2" xfId="33074"/>
    <cellStyle name="Separador de milhares 4 2 3 2 5 8" xfId="29779"/>
    <cellStyle name="Separador de milhares 4 2 3 2 6" xfId="3420"/>
    <cellStyle name="Separador de milhares 4 2 3 2 6 2" xfId="6714"/>
    <cellStyle name="Separador de milhares 4 2 3 2 6 2 2" xfId="23184"/>
    <cellStyle name="Separador de milhares 4 2 3 2 6 2 2 2" xfId="54479"/>
    <cellStyle name="Separador de milhares 4 2 3 2 6 2 3" xfId="16596"/>
    <cellStyle name="Separador de milhares 4 2 3 2 6 2 3 2" xfId="47891"/>
    <cellStyle name="Separador de milhares 4 2 3 2 6 2 4" xfId="38009"/>
    <cellStyle name="Separador de milhares 4 2 3 2 6 3" xfId="10008"/>
    <cellStyle name="Separador de milhares 4 2 3 2 6 3 2" xfId="26478"/>
    <cellStyle name="Separador de milhares 4 2 3 2 6 3 2 2" xfId="57773"/>
    <cellStyle name="Separador de milhares 4 2 3 2 6 3 3" xfId="41303"/>
    <cellStyle name="Separador de milhares 4 2 3 2 6 4" xfId="19890"/>
    <cellStyle name="Separador de milhares 4 2 3 2 6 4 2" xfId="51185"/>
    <cellStyle name="Separador de milhares 4 2 3 2 6 5" xfId="13302"/>
    <cellStyle name="Separador de milhares 4 2 3 2 6 5 2" xfId="44597"/>
    <cellStyle name="Separador de milhares 4 2 3 2 6 6" xfId="34715"/>
    <cellStyle name="Separador de milhares 4 2 3 2 6 7" xfId="31420"/>
    <cellStyle name="Separador de milhares 4 2 3 2 7" xfId="5067"/>
    <cellStyle name="Separador de milhares 4 2 3 2 7 2" xfId="21537"/>
    <cellStyle name="Separador de milhares 4 2 3 2 7 2 2" xfId="52832"/>
    <cellStyle name="Separador de milhares 4 2 3 2 7 3" xfId="14949"/>
    <cellStyle name="Separador de milhares 4 2 3 2 7 3 2" xfId="46244"/>
    <cellStyle name="Separador de milhares 4 2 3 2 7 4" xfId="36362"/>
    <cellStyle name="Separador de milhares 4 2 3 2 8" xfId="8361"/>
    <cellStyle name="Separador de milhares 4 2 3 2 8 2" xfId="24831"/>
    <cellStyle name="Separador de milhares 4 2 3 2 8 2 2" xfId="56126"/>
    <cellStyle name="Separador de milhares 4 2 3 2 8 3" xfId="39656"/>
    <cellStyle name="Separador de milhares 4 2 3 2 9" xfId="18243"/>
    <cellStyle name="Separador de milhares 4 2 3 2 9 2" xfId="49538"/>
    <cellStyle name="Separador de milhares 4 2 3 3" xfId="1744"/>
    <cellStyle name="Separador de milhares 4 2 3 3 10" xfId="11662"/>
    <cellStyle name="Separador de milhares 4 2 3 3 10 2" xfId="42957"/>
    <cellStyle name="Separador de milhares 4 2 3 3 11" xfId="28133"/>
    <cellStyle name="Separador de milhares 4 2 3 3 11 2" xfId="33075"/>
    <cellStyle name="Separador de milhares 4 2 3 3 12" xfId="29780"/>
    <cellStyle name="Separador de milhares 4 2 3 3 2" xfId="1745"/>
    <cellStyle name="Separador de milhares 4 2 3 3 2 2" xfId="1746"/>
    <cellStyle name="Separador de milhares 4 2 3 3 2 2 2" xfId="3429"/>
    <cellStyle name="Separador de milhares 4 2 3 3 2 2 2 2" xfId="6723"/>
    <cellStyle name="Separador de milhares 4 2 3 3 2 2 2 2 2" xfId="23193"/>
    <cellStyle name="Separador de milhares 4 2 3 3 2 2 2 2 2 2" xfId="54488"/>
    <cellStyle name="Separador de milhares 4 2 3 3 2 2 2 2 3" xfId="16605"/>
    <cellStyle name="Separador de milhares 4 2 3 3 2 2 2 2 3 2" xfId="47900"/>
    <cellStyle name="Separador de milhares 4 2 3 3 2 2 2 2 4" xfId="38018"/>
    <cellStyle name="Separador de milhares 4 2 3 3 2 2 2 3" xfId="10017"/>
    <cellStyle name="Separador de milhares 4 2 3 3 2 2 2 3 2" xfId="26487"/>
    <cellStyle name="Separador de milhares 4 2 3 3 2 2 2 3 2 2" xfId="57782"/>
    <cellStyle name="Separador de milhares 4 2 3 3 2 2 2 3 3" xfId="41312"/>
    <cellStyle name="Separador de milhares 4 2 3 3 2 2 2 4" xfId="19899"/>
    <cellStyle name="Separador de milhares 4 2 3 3 2 2 2 4 2" xfId="51194"/>
    <cellStyle name="Separador de milhares 4 2 3 3 2 2 2 5" xfId="13311"/>
    <cellStyle name="Separador de milhares 4 2 3 3 2 2 2 5 2" xfId="44606"/>
    <cellStyle name="Separador de milhares 4 2 3 3 2 2 2 6" xfId="34724"/>
    <cellStyle name="Separador de milhares 4 2 3 3 2 2 2 7" xfId="31429"/>
    <cellStyle name="Separador de milhares 4 2 3 3 2 2 3" xfId="5076"/>
    <cellStyle name="Separador de milhares 4 2 3 3 2 2 3 2" xfId="21546"/>
    <cellStyle name="Separador de milhares 4 2 3 3 2 2 3 2 2" xfId="52841"/>
    <cellStyle name="Separador de milhares 4 2 3 3 2 2 3 3" xfId="14958"/>
    <cellStyle name="Separador de milhares 4 2 3 3 2 2 3 3 2" xfId="46253"/>
    <cellStyle name="Separador de milhares 4 2 3 3 2 2 3 4" xfId="36371"/>
    <cellStyle name="Separador de milhares 4 2 3 3 2 2 4" xfId="8370"/>
    <cellStyle name="Separador de milhares 4 2 3 3 2 2 4 2" xfId="24840"/>
    <cellStyle name="Separador de milhares 4 2 3 3 2 2 4 2 2" xfId="56135"/>
    <cellStyle name="Separador de milhares 4 2 3 3 2 2 4 3" xfId="39665"/>
    <cellStyle name="Separador de milhares 4 2 3 3 2 2 5" xfId="18252"/>
    <cellStyle name="Separador de milhares 4 2 3 3 2 2 5 2" xfId="49547"/>
    <cellStyle name="Separador de milhares 4 2 3 3 2 2 6" xfId="11664"/>
    <cellStyle name="Separador de milhares 4 2 3 3 2 2 6 2" xfId="42959"/>
    <cellStyle name="Separador de milhares 4 2 3 3 2 2 7" xfId="28135"/>
    <cellStyle name="Separador de milhares 4 2 3 3 2 2 7 2" xfId="33077"/>
    <cellStyle name="Separador de milhares 4 2 3 3 2 2 8" xfId="29782"/>
    <cellStyle name="Separador de milhares 4 2 3 3 2 3" xfId="3428"/>
    <cellStyle name="Separador de milhares 4 2 3 3 2 3 2" xfId="6722"/>
    <cellStyle name="Separador de milhares 4 2 3 3 2 3 2 2" xfId="23192"/>
    <cellStyle name="Separador de milhares 4 2 3 3 2 3 2 2 2" xfId="54487"/>
    <cellStyle name="Separador de milhares 4 2 3 3 2 3 2 3" xfId="16604"/>
    <cellStyle name="Separador de milhares 4 2 3 3 2 3 2 3 2" xfId="47899"/>
    <cellStyle name="Separador de milhares 4 2 3 3 2 3 2 4" xfId="38017"/>
    <cellStyle name="Separador de milhares 4 2 3 3 2 3 3" xfId="10016"/>
    <cellStyle name="Separador de milhares 4 2 3 3 2 3 3 2" xfId="26486"/>
    <cellStyle name="Separador de milhares 4 2 3 3 2 3 3 2 2" xfId="57781"/>
    <cellStyle name="Separador de milhares 4 2 3 3 2 3 3 3" xfId="41311"/>
    <cellStyle name="Separador de milhares 4 2 3 3 2 3 4" xfId="19898"/>
    <cellStyle name="Separador de milhares 4 2 3 3 2 3 4 2" xfId="51193"/>
    <cellStyle name="Separador de milhares 4 2 3 3 2 3 5" xfId="13310"/>
    <cellStyle name="Separador de milhares 4 2 3 3 2 3 5 2" xfId="44605"/>
    <cellStyle name="Separador de milhares 4 2 3 3 2 3 6" xfId="34723"/>
    <cellStyle name="Separador de milhares 4 2 3 3 2 3 7" xfId="31428"/>
    <cellStyle name="Separador de milhares 4 2 3 3 2 4" xfId="5075"/>
    <cellStyle name="Separador de milhares 4 2 3 3 2 4 2" xfId="21545"/>
    <cellStyle name="Separador de milhares 4 2 3 3 2 4 2 2" xfId="52840"/>
    <cellStyle name="Separador de milhares 4 2 3 3 2 4 3" xfId="14957"/>
    <cellStyle name="Separador de milhares 4 2 3 3 2 4 3 2" xfId="46252"/>
    <cellStyle name="Separador de milhares 4 2 3 3 2 4 4" xfId="36370"/>
    <cellStyle name="Separador de milhares 4 2 3 3 2 5" xfId="8369"/>
    <cellStyle name="Separador de milhares 4 2 3 3 2 5 2" xfId="24839"/>
    <cellStyle name="Separador de milhares 4 2 3 3 2 5 2 2" xfId="56134"/>
    <cellStyle name="Separador de milhares 4 2 3 3 2 5 3" xfId="39664"/>
    <cellStyle name="Separador de milhares 4 2 3 3 2 6" xfId="18251"/>
    <cellStyle name="Separador de milhares 4 2 3 3 2 6 2" xfId="49546"/>
    <cellStyle name="Separador de milhares 4 2 3 3 2 7" xfId="11663"/>
    <cellStyle name="Separador de milhares 4 2 3 3 2 7 2" xfId="42958"/>
    <cellStyle name="Separador de milhares 4 2 3 3 2 8" xfId="28134"/>
    <cellStyle name="Separador de milhares 4 2 3 3 2 8 2" xfId="33076"/>
    <cellStyle name="Separador de milhares 4 2 3 3 2 9" xfId="29781"/>
    <cellStyle name="Separador de milhares 4 2 3 3 3" xfId="1747"/>
    <cellStyle name="Separador de milhares 4 2 3 3 3 2" xfId="1748"/>
    <cellStyle name="Separador de milhares 4 2 3 3 3 2 2" xfId="3431"/>
    <cellStyle name="Separador de milhares 4 2 3 3 3 2 2 2" xfId="6725"/>
    <cellStyle name="Separador de milhares 4 2 3 3 3 2 2 2 2" xfId="23195"/>
    <cellStyle name="Separador de milhares 4 2 3 3 3 2 2 2 2 2" xfId="54490"/>
    <cellStyle name="Separador de milhares 4 2 3 3 3 2 2 2 3" xfId="16607"/>
    <cellStyle name="Separador de milhares 4 2 3 3 3 2 2 2 3 2" xfId="47902"/>
    <cellStyle name="Separador de milhares 4 2 3 3 3 2 2 2 4" xfId="38020"/>
    <cellStyle name="Separador de milhares 4 2 3 3 3 2 2 3" xfId="10019"/>
    <cellStyle name="Separador de milhares 4 2 3 3 3 2 2 3 2" xfId="26489"/>
    <cellStyle name="Separador de milhares 4 2 3 3 3 2 2 3 2 2" xfId="57784"/>
    <cellStyle name="Separador de milhares 4 2 3 3 3 2 2 3 3" xfId="41314"/>
    <cellStyle name="Separador de milhares 4 2 3 3 3 2 2 4" xfId="19901"/>
    <cellStyle name="Separador de milhares 4 2 3 3 3 2 2 4 2" xfId="51196"/>
    <cellStyle name="Separador de milhares 4 2 3 3 3 2 2 5" xfId="13313"/>
    <cellStyle name="Separador de milhares 4 2 3 3 3 2 2 5 2" xfId="44608"/>
    <cellStyle name="Separador de milhares 4 2 3 3 3 2 2 6" xfId="34726"/>
    <cellStyle name="Separador de milhares 4 2 3 3 3 2 2 7" xfId="31431"/>
    <cellStyle name="Separador de milhares 4 2 3 3 3 2 3" xfId="5078"/>
    <cellStyle name="Separador de milhares 4 2 3 3 3 2 3 2" xfId="21548"/>
    <cellStyle name="Separador de milhares 4 2 3 3 3 2 3 2 2" xfId="52843"/>
    <cellStyle name="Separador de milhares 4 2 3 3 3 2 3 3" xfId="14960"/>
    <cellStyle name="Separador de milhares 4 2 3 3 3 2 3 3 2" xfId="46255"/>
    <cellStyle name="Separador de milhares 4 2 3 3 3 2 3 4" xfId="36373"/>
    <cellStyle name="Separador de milhares 4 2 3 3 3 2 4" xfId="8372"/>
    <cellStyle name="Separador de milhares 4 2 3 3 3 2 4 2" xfId="24842"/>
    <cellStyle name="Separador de milhares 4 2 3 3 3 2 4 2 2" xfId="56137"/>
    <cellStyle name="Separador de milhares 4 2 3 3 3 2 4 3" xfId="39667"/>
    <cellStyle name="Separador de milhares 4 2 3 3 3 2 5" xfId="18254"/>
    <cellStyle name="Separador de milhares 4 2 3 3 3 2 5 2" xfId="49549"/>
    <cellStyle name="Separador de milhares 4 2 3 3 3 2 6" xfId="11666"/>
    <cellStyle name="Separador de milhares 4 2 3 3 3 2 6 2" xfId="42961"/>
    <cellStyle name="Separador de milhares 4 2 3 3 3 2 7" xfId="28137"/>
    <cellStyle name="Separador de milhares 4 2 3 3 3 2 7 2" xfId="33079"/>
    <cellStyle name="Separador de milhares 4 2 3 3 3 2 8" xfId="29784"/>
    <cellStyle name="Separador de milhares 4 2 3 3 3 3" xfId="3430"/>
    <cellStyle name="Separador de milhares 4 2 3 3 3 3 2" xfId="6724"/>
    <cellStyle name="Separador de milhares 4 2 3 3 3 3 2 2" xfId="23194"/>
    <cellStyle name="Separador de milhares 4 2 3 3 3 3 2 2 2" xfId="54489"/>
    <cellStyle name="Separador de milhares 4 2 3 3 3 3 2 3" xfId="16606"/>
    <cellStyle name="Separador de milhares 4 2 3 3 3 3 2 3 2" xfId="47901"/>
    <cellStyle name="Separador de milhares 4 2 3 3 3 3 2 4" xfId="38019"/>
    <cellStyle name="Separador de milhares 4 2 3 3 3 3 3" xfId="10018"/>
    <cellStyle name="Separador de milhares 4 2 3 3 3 3 3 2" xfId="26488"/>
    <cellStyle name="Separador de milhares 4 2 3 3 3 3 3 2 2" xfId="57783"/>
    <cellStyle name="Separador de milhares 4 2 3 3 3 3 3 3" xfId="41313"/>
    <cellStyle name="Separador de milhares 4 2 3 3 3 3 4" xfId="19900"/>
    <cellStyle name="Separador de milhares 4 2 3 3 3 3 4 2" xfId="51195"/>
    <cellStyle name="Separador de milhares 4 2 3 3 3 3 5" xfId="13312"/>
    <cellStyle name="Separador de milhares 4 2 3 3 3 3 5 2" xfId="44607"/>
    <cellStyle name="Separador de milhares 4 2 3 3 3 3 6" xfId="34725"/>
    <cellStyle name="Separador de milhares 4 2 3 3 3 3 7" xfId="31430"/>
    <cellStyle name="Separador de milhares 4 2 3 3 3 4" xfId="5077"/>
    <cellStyle name="Separador de milhares 4 2 3 3 3 4 2" xfId="21547"/>
    <cellStyle name="Separador de milhares 4 2 3 3 3 4 2 2" xfId="52842"/>
    <cellStyle name="Separador de milhares 4 2 3 3 3 4 3" xfId="14959"/>
    <cellStyle name="Separador de milhares 4 2 3 3 3 4 3 2" xfId="46254"/>
    <cellStyle name="Separador de milhares 4 2 3 3 3 4 4" xfId="36372"/>
    <cellStyle name="Separador de milhares 4 2 3 3 3 5" xfId="8371"/>
    <cellStyle name="Separador de milhares 4 2 3 3 3 5 2" xfId="24841"/>
    <cellStyle name="Separador de milhares 4 2 3 3 3 5 2 2" xfId="56136"/>
    <cellStyle name="Separador de milhares 4 2 3 3 3 5 3" xfId="39666"/>
    <cellStyle name="Separador de milhares 4 2 3 3 3 6" xfId="18253"/>
    <cellStyle name="Separador de milhares 4 2 3 3 3 6 2" xfId="49548"/>
    <cellStyle name="Separador de milhares 4 2 3 3 3 7" xfId="11665"/>
    <cellStyle name="Separador de milhares 4 2 3 3 3 7 2" xfId="42960"/>
    <cellStyle name="Separador de milhares 4 2 3 3 3 8" xfId="28136"/>
    <cellStyle name="Separador de milhares 4 2 3 3 3 8 2" xfId="33078"/>
    <cellStyle name="Separador de milhares 4 2 3 3 3 9" xfId="29783"/>
    <cellStyle name="Separador de milhares 4 2 3 3 4" xfId="1749"/>
    <cellStyle name="Separador de milhares 4 2 3 3 4 2" xfId="3432"/>
    <cellStyle name="Separador de milhares 4 2 3 3 4 2 2" xfId="6726"/>
    <cellStyle name="Separador de milhares 4 2 3 3 4 2 2 2" xfId="23196"/>
    <cellStyle name="Separador de milhares 4 2 3 3 4 2 2 2 2" xfId="54491"/>
    <cellStyle name="Separador de milhares 4 2 3 3 4 2 2 3" xfId="16608"/>
    <cellStyle name="Separador de milhares 4 2 3 3 4 2 2 3 2" xfId="47903"/>
    <cellStyle name="Separador de milhares 4 2 3 3 4 2 2 4" xfId="38021"/>
    <cellStyle name="Separador de milhares 4 2 3 3 4 2 3" xfId="10020"/>
    <cellStyle name="Separador de milhares 4 2 3 3 4 2 3 2" xfId="26490"/>
    <cellStyle name="Separador de milhares 4 2 3 3 4 2 3 2 2" xfId="57785"/>
    <cellStyle name="Separador de milhares 4 2 3 3 4 2 3 3" xfId="41315"/>
    <cellStyle name="Separador de milhares 4 2 3 3 4 2 4" xfId="19902"/>
    <cellStyle name="Separador de milhares 4 2 3 3 4 2 4 2" xfId="51197"/>
    <cellStyle name="Separador de milhares 4 2 3 3 4 2 5" xfId="13314"/>
    <cellStyle name="Separador de milhares 4 2 3 3 4 2 5 2" xfId="44609"/>
    <cellStyle name="Separador de milhares 4 2 3 3 4 2 6" xfId="34727"/>
    <cellStyle name="Separador de milhares 4 2 3 3 4 2 7" xfId="31432"/>
    <cellStyle name="Separador de milhares 4 2 3 3 4 3" xfId="5079"/>
    <cellStyle name="Separador de milhares 4 2 3 3 4 3 2" xfId="21549"/>
    <cellStyle name="Separador de milhares 4 2 3 3 4 3 2 2" xfId="52844"/>
    <cellStyle name="Separador de milhares 4 2 3 3 4 3 3" xfId="14961"/>
    <cellStyle name="Separador de milhares 4 2 3 3 4 3 3 2" xfId="46256"/>
    <cellStyle name="Separador de milhares 4 2 3 3 4 3 4" xfId="36374"/>
    <cellStyle name="Separador de milhares 4 2 3 3 4 4" xfId="8373"/>
    <cellStyle name="Separador de milhares 4 2 3 3 4 4 2" xfId="24843"/>
    <cellStyle name="Separador de milhares 4 2 3 3 4 4 2 2" xfId="56138"/>
    <cellStyle name="Separador de milhares 4 2 3 3 4 4 3" xfId="39668"/>
    <cellStyle name="Separador de milhares 4 2 3 3 4 5" xfId="18255"/>
    <cellStyle name="Separador de milhares 4 2 3 3 4 5 2" xfId="49550"/>
    <cellStyle name="Separador de milhares 4 2 3 3 4 6" xfId="11667"/>
    <cellStyle name="Separador de milhares 4 2 3 3 4 6 2" xfId="42962"/>
    <cellStyle name="Separador de milhares 4 2 3 3 4 7" xfId="28138"/>
    <cellStyle name="Separador de milhares 4 2 3 3 4 7 2" xfId="33080"/>
    <cellStyle name="Separador de milhares 4 2 3 3 4 8" xfId="29785"/>
    <cellStyle name="Separador de milhares 4 2 3 3 5" xfId="1750"/>
    <cellStyle name="Separador de milhares 4 2 3 3 5 2" xfId="3433"/>
    <cellStyle name="Separador de milhares 4 2 3 3 5 2 2" xfId="6727"/>
    <cellStyle name="Separador de milhares 4 2 3 3 5 2 2 2" xfId="23197"/>
    <cellStyle name="Separador de milhares 4 2 3 3 5 2 2 2 2" xfId="54492"/>
    <cellStyle name="Separador de milhares 4 2 3 3 5 2 2 3" xfId="16609"/>
    <cellStyle name="Separador de milhares 4 2 3 3 5 2 2 3 2" xfId="47904"/>
    <cellStyle name="Separador de milhares 4 2 3 3 5 2 2 4" xfId="38022"/>
    <cellStyle name="Separador de milhares 4 2 3 3 5 2 3" xfId="10021"/>
    <cellStyle name="Separador de milhares 4 2 3 3 5 2 3 2" xfId="26491"/>
    <cellStyle name="Separador de milhares 4 2 3 3 5 2 3 2 2" xfId="57786"/>
    <cellStyle name="Separador de milhares 4 2 3 3 5 2 3 3" xfId="41316"/>
    <cellStyle name="Separador de milhares 4 2 3 3 5 2 4" xfId="19903"/>
    <cellStyle name="Separador de milhares 4 2 3 3 5 2 4 2" xfId="51198"/>
    <cellStyle name="Separador de milhares 4 2 3 3 5 2 5" xfId="13315"/>
    <cellStyle name="Separador de milhares 4 2 3 3 5 2 5 2" xfId="44610"/>
    <cellStyle name="Separador de milhares 4 2 3 3 5 2 6" xfId="34728"/>
    <cellStyle name="Separador de milhares 4 2 3 3 5 2 7" xfId="31433"/>
    <cellStyle name="Separador de milhares 4 2 3 3 5 3" xfId="5080"/>
    <cellStyle name="Separador de milhares 4 2 3 3 5 3 2" xfId="21550"/>
    <cellStyle name="Separador de milhares 4 2 3 3 5 3 2 2" xfId="52845"/>
    <cellStyle name="Separador de milhares 4 2 3 3 5 3 3" xfId="14962"/>
    <cellStyle name="Separador de milhares 4 2 3 3 5 3 3 2" xfId="46257"/>
    <cellStyle name="Separador de milhares 4 2 3 3 5 3 4" xfId="36375"/>
    <cellStyle name="Separador de milhares 4 2 3 3 5 4" xfId="8374"/>
    <cellStyle name="Separador de milhares 4 2 3 3 5 4 2" xfId="24844"/>
    <cellStyle name="Separador de milhares 4 2 3 3 5 4 2 2" xfId="56139"/>
    <cellStyle name="Separador de milhares 4 2 3 3 5 4 3" xfId="39669"/>
    <cellStyle name="Separador de milhares 4 2 3 3 5 5" xfId="18256"/>
    <cellStyle name="Separador de milhares 4 2 3 3 5 5 2" xfId="49551"/>
    <cellStyle name="Separador de milhares 4 2 3 3 5 6" xfId="11668"/>
    <cellStyle name="Separador de milhares 4 2 3 3 5 6 2" xfId="42963"/>
    <cellStyle name="Separador de milhares 4 2 3 3 5 7" xfId="28139"/>
    <cellStyle name="Separador de milhares 4 2 3 3 5 7 2" xfId="33081"/>
    <cellStyle name="Separador de milhares 4 2 3 3 5 8" xfId="29786"/>
    <cellStyle name="Separador de milhares 4 2 3 3 6" xfId="3427"/>
    <cellStyle name="Separador de milhares 4 2 3 3 6 2" xfId="6721"/>
    <cellStyle name="Separador de milhares 4 2 3 3 6 2 2" xfId="23191"/>
    <cellStyle name="Separador de milhares 4 2 3 3 6 2 2 2" xfId="54486"/>
    <cellStyle name="Separador de milhares 4 2 3 3 6 2 3" xfId="16603"/>
    <cellStyle name="Separador de milhares 4 2 3 3 6 2 3 2" xfId="47898"/>
    <cellStyle name="Separador de milhares 4 2 3 3 6 2 4" xfId="38016"/>
    <cellStyle name="Separador de milhares 4 2 3 3 6 3" xfId="10015"/>
    <cellStyle name="Separador de milhares 4 2 3 3 6 3 2" xfId="26485"/>
    <cellStyle name="Separador de milhares 4 2 3 3 6 3 2 2" xfId="57780"/>
    <cellStyle name="Separador de milhares 4 2 3 3 6 3 3" xfId="41310"/>
    <cellStyle name="Separador de milhares 4 2 3 3 6 4" xfId="19897"/>
    <cellStyle name="Separador de milhares 4 2 3 3 6 4 2" xfId="51192"/>
    <cellStyle name="Separador de milhares 4 2 3 3 6 5" xfId="13309"/>
    <cellStyle name="Separador de milhares 4 2 3 3 6 5 2" xfId="44604"/>
    <cellStyle name="Separador de milhares 4 2 3 3 6 6" xfId="34722"/>
    <cellStyle name="Separador de milhares 4 2 3 3 6 7" xfId="31427"/>
    <cellStyle name="Separador de milhares 4 2 3 3 7" xfId="5074"/>
    <cellStyle name="Separador de milhares 4 2 3 3 7 2" xfId="21544"/>
    <cellStyle name="Separador de milhares 4 2 3 3 7 2 2" xfId="52839"/>
    <cellStyle name="Separador de milhares 4 2 3 3 7 3" xfId="14956"/>
    <cellStyle name="Separador de milhares 4 2 3 3 7 3 2" xfId="46251"/>
    <cellStyle name="Separador de milhares 4 2 3 3 7 4" xfId="36369"/>
    <cellStyle name="Separador de milhares 4 2 3 3 8" xfId="8368"/>
    <cellStyle name="Separador de milhares 4 2 3 3 8 2" xfId="24838"/>
    <cellStyle name="Separador de milhares 4 2 3 3 8 2 2" xfId="56133"/>
    <cellStyle name="Separador de milhares 4 2 3 3 8 3" xfId="39663"/>
    <cellStyle name="Separador de milhares 4 2 3 3 9" xfId="18250"/>
    <cellStyle name="Separador de milhares 4 2 3 3 9 2" xfId="49545"/>
    <cellStyle name="Separador de milhares 4 2 3 4" xfId="1751"/>
    <cellStyle name="Separador de milhares 4 2 3 4 2" xfId="1752"/>
    <cellStyle name="Separador de milhares 4 2 3 4 2 2" xfId="3435"/>
    <cellStyle name="Separador de milhares 4 2 3 4 2 2 2" xfId="6729"/>
    <cellStyle name="Separador de milhares 4 2 3 4 2 2 2 2" xfId="23199"/>
    <cellStyle name="Separador de milhares 4 2 3 4 2 2 2 2 2" xfId="54494"/>
    <cellStyle name="Separador de milhares 4 2 3 4 2 2 2 3" xfId="16611"/>
    <cellStyle name="Separador de milhares 4 2 3 4 2 2 2 3 2" xfId="47906"/>
    <cellStyle name="Separador de milhares 4 2 3 4 2 2 2 4" xfId="38024"/>
    <cellStyle name="Separador de milhares 4 2 3 4 2 2 3" xfId="10023"/>
    <cellStyle name="Separador de milhares 4 2 3 4 2 2 3 2" xfId="26493"/>
    <cellStyle name="Separador de milhares 4 2 3 4 2 2 3 2 2" xfId="57788"/>
    <cellStyle name="Separador de milhares 4 2 3 4 2 2 3 3" xfId="41318"/>
    <cellStyle name="Separador de milhares 4 2 3 4 2 2 4" xfId="19905"/>
    <cellStyle name="Separador de milhares 4 2 3 4 2 2 4 2" xfId="51200"/>
    <cellStyle name="Separador de milhares 4 2 3 4 2 2 5" xfId="13317"/>
    <cellStyle name="Separador de milhares 4 2 3 4 2 2 5 2" xfId="44612"/>
    <cellStyle name="Separador de milhares 4 2 3 4 2 2 6" xfId="34730"/>
    <cellStyle name="Separador de milhares 4 2 3 4 2 2 7" xfId="31435"/>
    <cellStyle name="Separador de milhares 4 2 3 4 2 3" xfId="5082"/>
    <cellStyle name="Separador de milhares 4 2 3 4 2 3 2" xfId="21552"/>
    <cellStyle name="Separador de milhares 4 2 3 4 2 3 2 2" xfId="52847"/>
    <cellStyle name="Separador de milhares 4 2 3 4 2 3 3" xfId="14964"/>
    <cellStyle name="Separador de milhares 4 2 3 4 2 3 3 2" xfId="46259"/>
    <cellStyle name="Separador de milhares 4 2 3 4 2 3 4" xfId="36377"/>
    <cellStyle name="Separador de milhares 4 2 3 4 2 4" xfId="8376"/>
    <cellStyle name="Separador de milhares 4 2 3 4 2 4 2" xfId="24846"/>
    <cellStyle name="Separador de milhares 4 2 3 4 2 4 2 2" xfId="56141"/>
    <cellStyle name="Separador de milhares 4 2 3 4 2 4 3" xfId="39671"/>
    <cellStyle name="Separador de milhares 4 2 3 4 2 5" xfId="18258"/>
    <cellStyle name="Separador de milhares 4 2 3 4 2 5 2" xfId="49553"/>
    <cellStyle name="Separador de milhares 4 2 3 4 2 6" xfId="11670"/>
    <cellStyle name="Separador de milhares 4 2 3 4 2 6 2" xfId="42965"/>
    <cellStyle name="Separador de milhares 4 2 3 4 2 7" xfId="28141"/>
    <cellStyle name="Separador de milhares 4 2 3 4 2 7 2" xfId="33083"/>
    <cellStyle name="Separador de milhares 4 2 3 4 2 8" xfId="29788"/>
    <cellStyle name="Separador de milhares 4 2 3 4 3" xfId="3434"/>
    <cellStyle name="Separador de milhares 4 2 3 4 3 2" xfId="6728"/>
    <cellStyle name="Separador de milhares 4 2 3 4 3 2 2" xfId="23198"/>
    <cellStyle name="Separador de milhares 4 2 3 4 3 2 2 2" xfId="54493"/>
    <cellStyle name="Separador de milhares 4 2 3 4 3 2 3" xfId="16610"/>
    <cellStyle name="Separador de milhares 4 2 3 4 3 2 3 2" xfId="47905"/>
    <cellStyle name="Separador de milhares 4 2 3 4 3 2 4" xfId="38023"/>
    <cellStyle name="Separador de milhares 4 2 3 4 3 3" xfId="10022"/>
    <cellStyle name="Separador de milhares 4 2 3 4 3 3 2" xfId="26492"/>
    <cellStyle name="Separador de milhares 4 2 3 4 3 3 2 2" xfId="57787"/>
    <cellStyle name="Separador de milhares 4 2 3 4 3 3 3" xfId="41317"/>
    <cellStyle name="Separador de milhares 4 2 3 4 3 4" xfId="19904"/>
    <cellStyle name="Separador de milhares 4 2 3 4 3 4 2" xfId="51199"/>
    <cellStyle name="Separador de milhares 4 2 3 4 3 5" xfId="13316"/>
    <cellStyle name="Separador de milhares 4 2 3 4 3 5 2" xfId="44611"/>
    <cellStyle name="Separador de milhares 4 2 3 4 3 6" xfId="34729"/>
    <cellStyle name="Separador de milhares 4 2 3 4 3 7" xfId="31434"/>
    <cellStyle name="Separador de milhares 4 2 3 4 4" xfId="5081"/>
    <cellStyle name="Separador de milhares 4 2 3 4 4 2" xfId="21551"/>
    <cellStyle name="Separador de milhares 4 2 3 4 4 2 2" xfId="52846"/>
    <cellStyle name="Separador de milhares 4 2 3 4 4 3" xfId="14963"/>
    <cellStyle name="Separador de milhares 4 2 3 4 4 3 2" xfId="46258"/>
    <cellStyle name="Separador de milhares 4 2 3 4 4 4" xfId="36376"/>
    <cellStyle name="Separador de milhares 4 2 3 4 5" xfId="8375"/>
    <cellStyle name="Separador de milhares 4 2 3 4 5 2" xfId="24845"/>
    <cellStyle name="Separador de milhares 4 2 3 4 5 2 2" xfId="56140"/>
    <cellStyle name="Separador de milhares 4 2 3 4 5 3" xfId="39670"/>
    <cellStyle name="Separador de milhares 4 2 3 4 6" xfId="18257"/>
    <cellStyle name="Separador de milhares 4 2 3 4 6 2" xfId="49552"/>
    <cellStyle name="Separador de milhares 4 2 3 4 7" xfId="11669"/>
    <cellStyle name="Separador de milhares 4 2 3 4 7 2" xfId="42964"/>
    <cellStyle name="Separador de milhares 4 2 3 4 8" xfId="28140"/>
    <cellStyle name="Separador de milhares 4 2 3 4 8 2" xfId="33082"/>
    <cellStyle name="Separador de milhares 4 2 3 4 9" xfId="29787"/>
    <cellStyle name="Separador de milhares 4 2 3 5" xfId="1753"/>
    <cellStyle name="Separador de milhares 4 2 3 5 2" xfId="1754"/>
    <cellStyle name="Separador de milhares 4 2 3 5 2 2" xfId="3437"/>
    <cellStyle name="Separador de milhares 4 2 3 5 2 2 2" xfId="6731"/>
    <cellStyle name="Separador de milhares 4 2 3 5 2 2 2 2" xfId="23201"/>
    <cellStyle name="Separador de milhares 4 2 3 5 2 2 2 2 2" xfId="54496"/>
    <cellStyle name="Separador de milhares 4 2 3 5 2 2 2 3" xfId="16613"/>
    <cellStyle name="Separador de milhares 4 2 3 5 2 2 2 3 2" xfId="47908"/>
    <cellStyle name="Separador de milhares 4 2 3 5 2 2 2 4" xfId="38026"/>
    <cellStyle name="Separador de milhares 4 2 3 5 2 2 3" xfId="10025"/>
    <cellStyle name="Separador de milhares 4 2 3 5 2 2 3 2" xfId="26495"/>
    <cellStyle name="Separador de milhares 4 2 3 5 2 2 3 2 2" xfId="57790"/>
    <cellStyle name="Separador de milhares 4 2 3 5 2 2 3 3" xfId="41320"/>
    <cellStyle name="Separador de milhares 4 2 3 5 2 2 4" xfId="19907"/>
    <cellStyle name="Separador de milhares 4 2 3 5 2 2 4 2" xfId="51202"/>
    <cellStyle name="Separador de milhares 4 2 3 5 2 2 5" xfId="13319"/>
    <cellStyle name="Separador de milhares 4 2 3 5 2 2 5 2" xfId="44614"/>
    <cellStyle name="Separador de milhares 4 2 3 5 2 2 6" xfId="34732"/>
    <cellStyle name="Separador de milhares 4 2 3 5 2 2 7" xfId="31437"/>
    <cellStyle name="Separador de milhares 4 2 3 5 2 3" xfId="5084"/>
    <cellStyle name="Separador de milhares 4 2 3 5 2 3 2" xfId="21554"/>
    <cellStyle name="Separador de milhares 4 2 3 5 2 3 2 2" xfId="52849"/>
    <cellStyle name="Separador de milhares 4 2 3 5 2 3 3" xfId="14966"/>
    <cellStyle name="Separador de milhares 4 2 3 5 2 3 3 2" xfId="46261"/>
    <cellStyle name="Separador de milhares 4 2 3 5 2 3 4" xfId="36379"/>
    <cellStyle name="Separador de milhares 4 2 3 5 2 4" xfId="8378"/>
    <cellStyle name="Separador de milhares 4 2 3 5 2 4 2" xfId="24848"/>
    <cellStyle name="Separador de milhares 4 2 3 5 2 4 2 2" xfId="56143"/>
    <cellStyle name="Separador de milhares 4 2 3 5 2 4 3" xfId="39673"/>
    <cellStyle name="Separador de milhares 4 2 3 5 2 5" xfId="18260"/>
    <cellStyle name="Separador de milhares 4 2 3 5 2 5 2" xfId="49555"/>
    <cellStyle name="Separador de milhares 4 2 3 5 2 6" xfId="11672"/>
    <cellStyle name="Separador de milhares 4 2 3 5 2 6 2" xfId="42967"/>
    <cellStyle name="Separador de milhares 4 2 3 5 2 7" xfId="28143"/>
    <cellStyle name="Separador de milhares 4 2 3 5 2 7 2" xfId="33085"/>
    <cellStyle name="Separador de milhares 4 2 3 5 2 8" xfId="29790"/>
    <cellStyle name="Separador de milhares 4 2 3 5 3" xfId="3436"/>
    <cellStyle name="Separador de milhares 4 2 3 5 3 2" xfId="6730"/>
    <cellStyle name="Separador de milhares 4 2 3 5 3 2 2" xfId="23200"/>
    <cellStyle name="Separador de milhares 4 2 3 5 3 2 2 2" xfId="54495"/>
    <cellStyle name="Separador de milhares 4 2 3 5 3 2 3" xfId="16612"/>
    <cellStyle name="Separador de milhares 4 2 3 5 3 2 3 2" xfId="47907"/>
    <cellStyle name="Separador de milhares 4 2 3 5 3 2 4" xfId="38025"/>
    <cellStyle name="Separador de milhares 4 2 3 5 3 3" xfId="10024"/>
    <cellStyle name="Separador de milhares 4 2 3 5 3 3 2" xfId="26494"/>
    <cellStyle name="Separador de milhares 4 2 3 5 3 3 2 2" xfId="57789"/>
    <cellStyle name="Separador de milhares 4 2 3 5 3 3 3" xfId="41319"/>
    <cellStyle name="Separador de milhares 4 2 3 5 3 4" xfId="19906"/>
    <cellStyle name="Separador de milhares 4 2 3 5 3 4 2" xfId="51201"/>
    <cellStyle name="Separador de milhares 4 2 3 5 3 5" xfId="13318"/>
    <cellStyle name="Separador de milhares 4 2 3 5 3 5 2" xfId="44613"/>
    <cellStyle name="Separador de milhares 4 2 3 5 3 6" xfId="34731"/>
    <cellStyle name="Separador de milhares 4 2 3 5 3 7" xfId="31436"/>
    <cellStyle name="Separador de milhares 4 2 3 5 4" xfId="5083"/>
    <cellStyle name="Separador de milhares 4 2 3 5 4 2" xfId="21553"/>
    <cellStyle name="Separador de milhares 4 2 3 5 4 2 2" xfId="52848"/>
    <cellStyle name="Separador de milhares 4 2 3 5 4 3" xfId="14965"/>
    <cellStyle name="Separador de milhares 4 2 3 5 4 3 2" xfId="46260"/>
    <cellStyle name="Separador de milhares 4 2 3 5 4 4" xfId="36378"/>
    <cellStyle name="Separador de milhares 4 2 3 5 5" xfId="8377"/>
    <cellStyle name="Separador de milhares 4 2 3 5 5 2" xfId="24847"/>
    <cellStyle name="Separador de milhares 4 2 3 5 5 2 2" xfId="56142"/>
    <cellStyle name="Separador de milhares 4 2 3 5 5 3" xfId="39672"/>
    <cellStyle name="Separador de milhares 4 2 3 5 6" xfId="18259"/>
    <cellStyle name="Separador de milhares 4 2 3 5 6 2" xfId="49554"/>
    <cellStyle name="Separador de milhares 4 2 3 5 7" xfId="11671"/>
    <cellStyle name="Separador de milhares 4 2 3 5 7 2" xfId="42966"/>
    <cellStyle name="Separador de milhares 4 2 3 5 8" xfId="28142"/>
    <cellStyle name="Separador de milhares 4 2 3 5 8 2" xfId="33084"/>
    <cellStyle name="Separador de milhares 4 2 3 5 9" xfId="29789"/>
    <cellStyle name="Separador de milhares 4 2 3 6" xfId="1755"/>
    <cellStyle name="Separador de milhares 4 2 3 6 2" xfId="3438"/>
    <cellStyle name="Separador de milhares 4 2 3 6 2 2" xfId="6732"/>
    <cellStyle name="Separador de milhares 4 2 3 6 2 2 2" xfId="23202"/>
    <cellStyle name="Separador de milhares 4 2 3 6 2 2 2 2" xfId="54497"/>
    <cellStyle name="Separador de milhares 4 2 3 6 2 2 3" xfId="16614"/>
    <cellStyle name="Separador de milhares 4 2 3 6 2 2 3 2" xfId="47909"/>
    <cellStyle name="Separador de milhares 4 2 3 6 2 2 4" xfId="38027"/>
    <cellStyle name="Separador de milhares 4 2 3 6 2 3" xfId="10026"/>
    <cellStyle name="Separador de milhares 4 2 3 6 2 3 2" xfId="26496"/>
    <cellStyle name="Separador de milhares 4 2 3 6 2 3 2 2" xfId="57791"/>
    <cellStyle name="Separador de milhares 4 2 3 6 2 3 3" xfId="41321"/>
    <cellStyle name="Separador de milhares 4 2 3 6 2 4" xfId="19908"/>
    <cellStyle name="Separador de milhares 4 2 3 6 2 4 2" xfId="51203"/>
    <cellStyle name="Separador de milhares 4 2 3 6 2 5" xfId="13320"/>
    <cellStyle name="Separador de milhares 4 2 3 6 2 5 2" xfId="44615"/>
    <cellStyle name="Separador de milhares 4 2 3 6 2 6" xfId="34733"/>
    <cellStyle name="Separador de milhares 4 2 3 6 2 7" xfId="31438"/>
    <cellStyle name="Separador de milhares 4 2 3 6 3" xfId="5085"/>
    <cellStyle name="Separador de milhares 4 2 3 6 3 2" xfId="21555"/>
    <cellStyle name="Separador de milhares 4 2 3 6 3 2 2" xfId="52850"/>
    <cellStyle name="Separador de milhares 4 2 3 6 3 3" xfId="14967"/>
    <cellStyle name="Separador de milhares 4 2 3 6 3 3 2" xfId="46262"/>
    <cellStyle name="Separador de milhares 4 2 3 6 3 4" xfId="36380"/>
    <cellStyle name="Separador de milhares 4 2 3 6 4" xfId="8379"/>
    <cellStyle name="Separador de milhares 4 2 3 6 4 2" xfId="24849"/>
    <cellStyle name="Separador de milhares 4 2 3 6 4 2 2" xfId="56144"/>
    <cellStyle name="Separador de milhares 4 2 3 6 4 3" xfId="39674"/>
    <cellStyle name="Separador de milhares 4 2 3 6 5" xfId="18261"/>
    <cellStyle name="Separador de milhares 4 2 3 6 5 2" xfId="49556"/>
    <cellStyle name="Separador de milhares 4 2 3 6 6" xfId="11673"/>
    <cellStyle name="Separador de milhares 4 2 3 6 6 2" xfId="42968"/>
    <cellStyle name="Separador de milhares 4 2 3 6 7" xfId="28144"/>
    <cellStyle name="Separador de milhares 4 2 3 6 7 2" xfId="33086"/>
    <cellStyle name="Separador de milhares 4 2 3 6 8" xfId="29791"/>
    <cellStyle name="Separador de milhares 4 2 3 7" xfId="1756"/>
    <cellStyle name="Separador de milhares 4 2 3 7 2" xfId="3439"/>
    <cellStyle name="Separador de milhares 4 2 3 7 2 2" xfId="6733"/>
    <cellStyle name="Separador de milhares 4 2 3 7 2 2 2" xfId="23203"/>
    <cellStyle name="Separador de milhares 4 2 3 7 2 2 2 2" xfId="54498"/>
    <cellStyle name="Separador de milhares 4 2 3 7 2 2 3" xfId="16615"/>
    <cellStyle name="Separador de milhares 4 2 3 7 2 2 3 2" xfId="47910"/>
    <cellStyle name="Separador de milhares 4 2 3 7 2 2 4" xfId="38028"/>
    <cellStyle name="Separador de milhares 4 2 3 7 2 3" xfId="10027"/>
    <cellStyle name="Separador de milhares 4 2 3 7 2 3 2" xfId="26497"/>
    <cellStyle name="Separador de milhares 4 2 3 7 2 3 2 2" xfId="57792"/>
    <cellStyle name="Separador de milhares 4 2 3 7 2 3 3" xfId="41322"/>
    <cellStyle name="Separador de milhares 4 2 3 7 2 4" xfId="19909"/>
    <cellStyle name="Separador de milhares 4 2 3 7 2 4 2" xfId="51204"/>
    <cellStyle name="Separador de milhares 4 2 3 7 2 5" xfId="13321"/>
    <cellStyle name="Separador de milhares 4 2 3 7 2 5 2" xfId="44616"/>
    <cellStyle name="Separador de milhares 4 2 3 7 2 6" xfId="34734"/>
    <cellStyle name="Separador de milhares 4 2 3 7 2 7" xfId="31439"/>
    <cellStyle name="Separador de milhares 4 2 3 7 3" xfId="5086"/>
    <cellStyle name="Separador de milhares 4 2 3 7 3 2" xfId="21556"/>
    <cellStyle name="Separador de milhares 4 2 3 7 3 2 2" xfId="52851"/>
    <cellStyle name="Separador de milhares 4 2 3 7 3 3" xfId="14968"/>
    <cellStyle name="Separador de milhares 4 2 3 7 3 3 2" xfId="46263"/>
    <cellStyle name="Separador de milhares 4 2 3 7 3 4" xfId="36381"/>
    <cellStyle name="Separador de milhares 4 2 3 7 4" xfId="8380"/>
    <cellStyle name="Separador de milhares 4 2 3 7 4 2" xfId="24850"/>
    <cellStyle name="Separador de milhares 4 2 3 7 4 2 2" xfId="56145"/>
    <cellStyle name="Separador de milhares 4 2 3 7 4 3" xfId="39675"/>
    <cellStyle name="Separador de milhares 4 2 3 7 5" xfId="18262"/>
    <cellStyle name="Separador de milhares 4 2 3 7 5 2" xfId="49557"/>
    <cellStyle name="Separador de milhares 4 2 3 7 6" xfId="11674"/>
    <cellStyle name="Separador de milhares 4 2 3 7 6 2" xfId="42969"/>
    <cellStyle name="Separador de milhares 4 2 3 7 7" xfId="28145"/>
    <cellStyle name="Separador de milhares 4 2 3 7 7 2" xfId="33087"/>
    <cellStyle name="Separador de milhares 4 2 3 7 8" xfId="29792"/>
    <cellStyle name="Separador de milhares 4 2 3 8" xfId="3419"/>
    <cellStyle name="Separador de milhares 4 2 3 8 2" xfId="6713"/>
    <cellStyle name="Separador de milhares 4 2 3 8 2 2" xfId="23183"/>
    <cellStyle name="Separador de milhares 4 2 3 8 2 2 2" xfId="54478"/>
    <cellStyle name="Separador de milhares 4 2 3 8 2 3" xfId="16595"/>
    <cellStyle name="Separador de milhares 4 2 3 8 2 3 2" xfId="47890"/>
    <cellStyle name="Separador de milhares 4 2 3 8 2 4" xfId="38008"/>
    <cellStyle name="Separador de milhares 4 2 3 8 3" xfId="10007"/>
    <cellStyle name="Separador de milhares 4 2 3 8 3 2" xfId="26477"/>
    <cellStyle name="Separador de milhares 4 2 3 8 3 2 2" xfId="57772"/>
    <cellStyle name="Separador de milhares 4 2 3 8 3 3" xfId="41302"/>
    <cellStyle name="Separador de milhares 4 2 3 8 4" xfId="19889"/>
    <cellStyle name="Separador de milhares 4 2 3 8 4 2" xfId="51184"/>
    <cellStyle name="Separador de milhares 4 2 3 8 5" xfId="13301"/>
    <cellStyle name="Separador de milhares 4 2 3 8 5 2" xfId="44596"/>
    <cellStyle name="Separador de milhares 4 2 3 8 6" xfId="34714"/>
    <cellStyle name="Separador de milhares 4 2 3 8 7" xfId="31419"/>
    <cellStyle name="Separador de milhares 4 2 3 9" xfId="5066"/>
    <cellStyle name="Separador de milhares 4 2 3 9 2" xfId="21536"/>
    <cellStyle name="Separador de milhares 4 2 3 9 2 2" xfId="52831"/>
    <cellStyle name="Separador de milhares 4 2 3 9 3" xfId="14948"/>
    <cellStyle name="Separador de milhares 4 2 3 9 3 2" xfId="46243"/>
    <cellStyle name="Separador de milhares 4 2 3 9 4" xfId="36361"/>
    <cellStyle name="Separador de milhares 4 2 4" xfId="1757"/>
    <cellStyle name="Separador de milhares 4 2 4 10" xfId="11675"/>
    <cellStyle name="Separador de milhares 4 2 4 10 2" xfId="42970"/>
    <cellStyle name="Separador de milhares 4 2 4 11" xfId="28146"/>
    <cellStyle name="Separador de milhares 4 2 4 11 2" xfId="33088"/>
    <cellStyle name="Separador de milhares 4 2 4 12" xfId="29793"/>
    <cellStyle name="Separador de milhares 4 2 4 2" xfId="1758"/>
    <cellStyle name="Separador de milhares 4 2 4 2 2" xfId="1759"/>
    <cellStyle name="Separador de milhares 4 2 4 2 2 2" xfId="3442"/>
    <cellStyle name="Separador de milhares 4 2 4 2 2 2 2" xfId="6736"/>
    <cellStyle name="Separador de milhares 4 2 4 2 2 2 2 2" xfId="23206"/>
    <cellStyle name="Separador de milhares 4 2 4 2 2 2 2 2 2" xfId="54501"/>
    <cellStyle name="Separador de milhares 4 2 4 2 2 2 2 3" xfId="16618"/>
    <cellStyle name="Separador de milhares 4 2 4 2 2 2 2 3 2" xfId="47913"/>
    <cellStyle name="Separador de milhares 4 2 4 2 2 2 2 4" xfId="38031"/>
    <cellStyle name="Separador de milhares 4 2 4 2 2 2 3" xfId="10030"/>
    <cellStyle name="Separador de milhares 4 2 4 2 2 2 3 2" xfId="26500"/>
    <cellStyle name="Separador de milhares 4 2 4 2 2 2 3 2 2" xfId="57795"/>
    <cellStyle name="Separador de milhares 4 2 4 2 2 2 3 3" xfId="41325"/>
    <cellStyle name="Separador de milhares 4 2 4 2 2 2 4" xfId="19912"/>
    <cellStyle name="Separador de milhares 4 2 4 2 2 2 4 2" xfId="51207"/>
    <cellStyle name="Separador de milhares 4 2 4 2 2 2 5" xfId="13324"/>
    <cellStyle name="Separador de milhares 4 2 4 2 2 2 5 2" xfId="44619"/>
    <cellStyle name="Separador de milhares 4 2 4 2 2 2 6" xfId="34737"/>
    <cellStyle name="Separador de milhares 4 2 4 2 2 2 7" xfId="31442"/>
    <cellStyle name="Separador de milhares 4 2 4 2 2 3" xfId="5089"/>
    <cellStyle name="Separador de milhares 4 2 4 2 2 3 2" xfId="21559"/>
    <cellStyle name="Separador de milhares 4 2 4 2 2 3 2 2" xfId="52854"/>
    <cellStyle name="Separador de milhares 4 2 4 2 2 3 3" xfId="14971"/>
    <cellStyle name="Separador de milhares 4 2 4 2 2 3 3 2" xfId="46266"/>
    <cellStyle name="Separador de milhares 4 2 4 2 2 3 4" xfId="36384"/>
    <cellStyle name="Separador de milhares 4 2 4 2 2 4" xfId="8383"/>
    <cellStyle name="Separador de milhares 4 2 4 2 2 4 2" xfId="24853"/>
    <cellStyle name="Separador de milhares 4 2 4 2 2 4 2 2" xfId="56148"/>
    <cellStyle name="Separador de milhares 4 2 4 2 2 4 3" xfId="39678"/>
    <cellStyle name="Separador de milhares 4 2 4 2 2 5" xfId="18265"/>
    <cellStyle name="Separador de milhares 4 2 4 2 2 5 2" xfId="49560"/>
    <cellStyle name="Separador de milhares 4 2 4 2 2 6" xfId="11677"/>
    <cellStyle name="Separador de milhares 4 2 4 2 2 6 2" xfId="42972"/>
    <cellStyle name="Separador de milhares 4 2 4 2 2 7" xfId="28148"/>
    <cellStyle name="Separador de milhares 4 2 4 2 2 7 2" xfId="33090"/>
    <cellStyle name="Separador de milhares 4 2 4 2 2 8" xfId="29795"/>
    <cellStyle name="Separador de milhares 4 2 4 2 3" xfId="3441"/>
    <cellStyle name="Separador de milhares 4 2 4 2 3 2" xfId="6735"/>
    <cellStyle name="Separador de milhares 4 2 4 2 3 2 2" xfId="23205"/>
    <cellStyle name="Separador de milhares 4 2 4 2 3 2 2 2" xfId="54500"/>
    <cellStyle name="Separador de milhares 4 2 4 2 3 2 3" xfId="16617"/>
    <cellStyle name="Separador de milhares 4 2 4 2 3 2 3 2" xfId="47912"/>
    <cellStyle name="Separador de milhares 4 2 4 2 3 2 4" xfId="38030"/>
    <cellStyle name="Separador de milhares 4 2 4 2 3 3" xfId="10029"/>
    <cellStyle name="Separador de milhares 4 2 4 2 3 3 2" xfId="26499"/>
    <cellStyle name="Separador de milhares 4 2 4 2 3 3 2 2" xfId="57794"/>
    <cellStyle name="Separador de milhares 4 2 4 2 3 3 3" xfId="41324"/>
    <cellStyle name="Separador de milhares 4 2 4 2 3 4" xfId="19911"/>
    <cellStyle name="Separador de milhares 4 2 4 2 3 4 2" xfId="51206"/>
    <cellStyle name="Separador de milhares 4 2 4 2 3 5" xfId="13323"/>
    <cellStyle name="Separador de milhares 4 2 4 2 3 5 2" xfId="44618"/>
    <cellStyle name="Separador de milhares 4 2 4 2 3 6" xfId="34736"/>
    <cellStyle name="Separador de milhares 4 2 4 2 3 7" xfId="31441"/>
    <cellStyle name="Separador de milhares 4 2 4 2 4" xfId="5088"/>
    <cellStyle name="Separador de milhares 4 2 4 2 4 2" xfId="21558"/>
    <cellStyle name="Separador de milhares 4 2 4 2 4 2 2" xfId="52853"/>
    <cellStyle name="Separador de milhares 4 2 4 2 4 3" xfId="14970"/>
    <cellStyle name="Separador de milhares 4 2 4 2 4 3 2" xfId="46265"/>
    <cellStyle name="Separador de milhares 4 2 4 2 4 4" xfId="36383"/>
    <cellStyle name="Separador de milhares 4 2 4 2 5" xfId="8382"/>
    <cellStyle name="Separador de milhares 4 2 4 2 5 2" xfId="24852"/>
    <cellStyle name="Separador de milhares 4 2 4 2 5 2 2" xfId="56147"/>
    <cellStyle name="Separador de milhares 4 2 4 2 5 3" xfId="39677"/>
    <cellStyle name="Separador de milhares 4 2 4 2 6" xfId="18264"/>
    <cellStyle name="Separador de milhares 4 2 4 2 6 2" xfId="49559"/>
    <cellStyle name="Separador de milhares 4 2 4 2 7" xfId="11676"/>
    <cellStyle name="Separador de milhares 4 2 4 2 7 2" xfId="42971"/>
    <cellStyle name="Separador de milhares 4 2 4 2 8" xfId="28147"/>
    <cellStyle name="Separador de milhares 4 2 4 2 8 2" xfId="33089"/>
    <cellStyle name="Separador de milhares 4 2 4 2 9" xfId="29794"/>
    <cellStyle name="Separador de milhares 4 2 4 3" xfId="1760"/>
    <cellStyle name="Separador de milhares 4 2 4 3 2" xfId="1761"/>
    <cellStyle name="Separador de milhares 4 2 4 3 2 2" xfId="3444"/>
    <cellStyle name="Separador de milhares 4 2 4 3 2 2 2" xfId="6738"/>
    <cellStyle name="Separador de milhares 4 2 4 3 2 2 2 2" xfId="23208"/>
    <cellStyle name="Separador de milhares 4 2 4 3 2 2 2 2 2" xfId="54503"/>
    <cellStyle name="Separador de milhares 4 2 4 3 2 2 2 3" xfId="16620"/>
    <cellStyle name="Separador de milhares 4 2 4 3 2 2 2 3 2" xfId="47915"/>
    <cellStyle name="Separador de milhares 4 2 4 3 2 2 2 4" xfId="38033"/>
    <cellStyle name="Separador de milhares 4 2 4 3 2 2 3" xfId="10032"/>
    <cellStyle name="Separador de milhares 4 2 4 3 2 2 3 2" xfId="26502"/>
    <cellStyle name="Separador de milhares 4 2 4 3 2 2 3 2 2" xfId="57797"/>
    <cellStyle name="Separador de milhares 4 2 4 3 2 2 3 3" xfId="41327"/>
    <cellStyle name="Separador de milhares 4 2 4 3 2 2 4" xfId="19914"/>
    <cellStyle name="Separador de milhares 4 2 4 3 2 2 4 2" xfId="51209"/>
    <cellStyle name="Separador de milhares 4 2 4 3 2 2 5" xfId="13326"/>
    <cellStyle name="Separador de milhares 4 2 4 3 2 2 5 2" xfId="44621"/>
    <cellStyle name="Separador de milhares 4 2 4 3 2 2 6" xfId="34739"/>
    <cellStyle name="Separador de milhares 4 2 4 3 2 2 7" xfId="31444"/>
    <cellStyle name="Separador de milhares 4 2 4 3 2 3" xfId="5091"/>
    <cellStyle name="Separador de milhares 4 2 4 3 2 3 2" xfId="21561"/>
    <cellStyle name="Separador de milhares 4 2 4 3 2 3 2 2" xfId="52856"/>
    <cellStyle name="Separador de milhares 4 2 4 3 2 3 3" xfId="14973"/>
    <cellStyle name="Separador de milhares 4 2 4 3 2 3 3 2" xfId="46268"/>
    <cellStyle name="Separador de milhares 4 2 4 3 2 3 4" xfId="36386"/>
    <cellStyle name="Separador de milhares 4 2 4 3 2 4" xfId="8385"/>
    <cellStyle name="Separador de milhares 4 2 4 3 2 4 2" xfId="24855"/>
    <cellStyle name="Separador de milhares 4 2 4 3 2 4 2 2" xfId="56150"/>
    <cellStyle name="Separador de milhares 4 2 4 3 2 4 3" xfId="39680"/>
    <cellStyle name="Separador de milhares 4 2 4 3 2 5" xfId="18267"/>
    <cellStyle name="Separador de milhares 4 2 4 3 2 5 2" xfId="49562"/>
    <cellStyle name="Separador de milhares 4 2 4 3 2 6" xfId="11679"/>
    <cellStyle name="Separador de milhares 4 2 4 3 2 6 2" xfId="42974"/>
    <cellStyle name="Separador de milhares 4 2 4 3 2 7" xfId="28150"/>
    <cellStyle name="Separador de milhares 4 2 4 3 2 7 2" xfId="33092"/>
    <cellStyle name="Separador de milhares 4 2 4 3 2 8" xfId="29797"/>
    <cellStyle name="Separador de milhares 4 2 4 3 3" xfId="3443"/>
    <cellStyle name="Separador de milhares 4 2 4 3 3 2" xfId="6737"/>
    <cellStyle name="Separador de milhares 4 2 4 3 3 2 2" xfId="23207"/>
    <cellStyle name="Separador de milhares 4 2 4 3 3 2 2 2" xfId="54502"/>
    <cellStyle name="Separador de milhares 4 2 4 3 3 2 3" xfId="16619"/>
    <cellStyle name="Separador de milhares 4 2 4 3 3 2 3 2" xfId="47914"/>
    <cellStyle name="Separador de milhares 4 2 4 3 3 2 4" xfId="38032"/>
    <cellStyle name="Separador de milhares 4 2 4 3 3 3" xfId="10031"/>
    <cellStyle name="Separador de milhares 4 2 4 3 3 3 2" xfId="26501"/>
    <cellStyle name="Separador de milhares 4 2 4 3 3 3 2 2" xfId="57796"/>
    <cellStyle name="Separador de milhares 4 2 4 3 3 3 3" xfId="41326"/>
    <cellStyle name="Separador de milhares 4 2 4 3 3 4" xfId="19913"/>
    <cellStyle name="Separador de milhares 4 2 4 3 3 4 2" xfId="51208"/>
    <cellStyle name="Separador de milhares 4 2 4 3 3 5" xfId="13325"/>
    <cellStyle name="Separador de milhares 4 2 4 3 3 5 2" xfId="44620"/>
    <cellStyle name="Separador de milhares 4 2 4 3 3 6" xfId="34738"/>
    <cellStyle name="Separador de milhares 4 2 4 3 3 7" xfId="31443"/>
    <cellStyle name="Separador de milhares 4 2 4 3 4" xfId="5090"/>
    <cellStyle name="Separador de milhares 4 2 4 3 4 2" xfId="21560"/>
    <cellStyle name="Separador de milhares 4 2 4 3 4 2 2" xfId="52855"/>
    <cellStyle name="Separador de milhares 4 2 4 3 4 3" xfId="14972"/>
    <cellStyle name="Separador de milhares 4 2 4 3 4 3 2" xfId="46267"/>
    <cellStyle name="Separador de milhares 4 2 4 3 4 4" xfId="36385"/>
    <cellStyle name="Separador de milhares 4 2 4 3 5" xfId="8384"/>
    <cellStyle name="Separador de milhares 4 2 4 3 5 2" xfId="24854"/>
    <cellStyle name="Separador de milhares 4 2 4 3 5 2 2" xfId="56149"/>
    <cellStyle name="Separador de milhares 4 2 4 3 5 3" xfId="39679"/>
    <cellStyle name="Separador de milhares 4 2 4 3 6" xfId="18266"/>
    <cellStyle name="Separador de milhares 4 2 4 3 6 2" xfId="49561"/>
    <cellStyle name="Separador de milhares 4 2 4 3 7" xfId="11678"/>
    <cellStyle name="Separador de milhares 4 2 4 3 7 2" xfId="42973"/>
    <cellStyle name="Separador de milhares 4 2 4 3 8" xfId="28149"/>
    <cellStyle name="Separador de milhares 4 2 4 3 8 2" xfId="33091"/>
    <cellStyle name="Separador de milhares 4 2 4 3 9" xfId="29796"/>
    <cellStyle name="Separador de milhares 4 2 4 4" xfId="1762"/>
    <cellStyle name="Separador de milhares 4 2 4 4 2" xfId="3445"/>
    <cellStyle name="Separador de milhares 4 2 4 4 2 2" xfId="6739"/>
    <cellStyle name="Separador de milhares 4 2 4 4 2 2 2" xfId="23209"/>
    <cellStyle name="Separador de milhares 4 2 4 4 2 2 2 2" xfId="54504"/>
    <cellStyle name="Separador de milhares 4 2 4 4 2 2 3" xfId="16621"/>
    <cellStyle name="Separador de milhares 4 2 4 4 2 2 3 2" xfId="47916"/>
    <cellStyle name="Separador de milhares 4 2 4 4 2 2 4" xfId="38034"/>
    <cellStyle name="Separador de milhares 4 2 4 4 2 3" xfId="10033"/>
    <cellStyle name="Separador de milhares 4 2 4 4 2 3 2" xfId="26503"/>
    <cellStyle name="Separador de milhares 4 2 4 4 2 3 2 2" xfId="57798"/>
    <cellStyle name="Separador de milhares 4 2 4 4 2 3 3" xfId="41328"/>
    <cellStyle name="Separador de milhares 4 2 4 4 2 4" xfId="19915"/>
    <cellStyle name="Separador de milhares 4 2 4 4 2 4 2" xfId="51210"/>
    <cellStyle name="Separador de milhares 4 2 4 4 2 5" xfId="13327"/>
    <cellStyle name="Separador de milhares 4 2 4 4 2 5 2" xfId="44622"/>
    <cellStyle name="Separador de milhares 4 2 4 4 2 6" xfId="34740"/>
    <cellStyle name="Separador de milhares 4 2 4 4 2 7" xfId="31445"/>
    <cellStyle name="Separador de milhares 4 2 4 4 3" xfId="5092"/>
    <cellStyle name="Separador de milhares 4 2 4 4 3 2" xfId="21562"/>
    <cellStyle name="Separador de milhares 4 2 4 4 3 2 2" xfId="52857"/>
    <cellStyle name="Separador de milhares 4 2 4 4 3 3" xfId="14974"/>
    <cellStyle name="Separador de milhares 4 2 4 4 3 3 2" xfId="46269"/>
    <cellStyle name="Separador de milhares 4 2 4 4 3 4" xfId="36387"/>
    <cellStyle name="Separador de milhares 4 2 4 4 4" xfId="8386"/>
    <cellStyle name="Separador de milhares 4 2 4 4 4 2" xfId="24856"/>
    <cellStyle name="Separador de milhares 4 2 4 4 4 2 2" xfId="56151"/>
    <cellStyle name="Separador de milhares 4 2 4 4 4 3" xfId="39681"/>
    <cellStyle name="Separador de milhares 4 2 4 4 5" xfId="18268"/>
    <cellStyle name="Separador de milhares 4 2 4 4 5 2" xfId="49563"/>
    <cellStyle name="Separador de milhares 4 2 4 4 6" xfId="11680"/>
    <cellStyle name="Separador de milhares 4 2 4 4 6 2" xfId="42975"/>
    <cellStyle name="Separador de milhares 4 2 4 4 7" xfId="28151"/>
    <cellStyle name="Separador de milhares 4 2 4 4 7 2" xfId="33093"/>
    <cellStyle name="Separador de milhares 4 2 4 4 8" xfId="29798"/>
    <cellStyle name="Separador de milhares 4 2 4 5" xfId="1763"/>
    <cellStyle name="Separador de milhares 4 2 4 5 2" xfId="3446"/>
    <cellStyle name="Separador de milhares 4 2 4 5 2 2" xfId="6740"/>
    <cellStyle name="Separador de milhares 4 2 4 5 2 2 2" xfId="23210"/>
    <cellStyle name="Separador de milhares 4 2 4 5 2 2 2 2" xfId="54505"/>
    <cellStyle name="Separador de milhares 4 2 4 5 2 2 3" xfId="16622"/>
    <cellStyle name="Separador de milhares 4 2 4 5 2 2 3 2" xfId="47917"/>
    <cellStyle name="Separador de milhares 4 2 4 5 2 2 4" xfId="38035"/>
    <cellStyle name="Separador de milhares 4 2 4 5 2 3" xfId="10034"/>
    <cellStyle name="Separador de milhares 4 2 4 5 2 3 2" xfId="26504"/>
    <cellStyle name="Separador de milhares 4 2 4 5 2 3 2 2" xfId="57799"/>
    <cellStyle name="Separador de milhares 4 2 4 5 2 3 3" xfId="41329"/>
    <cellStyle name="Separador de milhares 4 2 4 5 2 4" xfId="19916"/>
    <cellStyle name="Separador de milhares 4 2 4 5 2 4 2" xfId="51211"/>
    <cellStyle name="Separador de milhares 4 2 4 5 2 5" xfId="13328"/>
    <cellStyle name="Separador de milhares 4 2 4 5 2 5 2" xfId="44623"/>
    <cellStyle name="Separador de milhares 4 2 4 5 2 6" xfId="34741"/>
    <cellStyle name="Separador de milhares 4 2 4 5 2 7" xfId="31446"/>
    <cellStyle name="Separador de milhares 4 2 4 5 3" xfId="5093"/>
    <cellStyle name="Separador de milhares 4 2 4 5 3 2" xfId="21563"/>
    <cellStyle name="Separador de milhares 4 2 4 5 3 2 2" xfId="52858"/>
    <cellStyle name="Separador de milhares 4 2 4 5 3 3" xfId="14975"/>
    <cellStyle name="Separador de milhares 4 2 4 5 3 3 2" xfId="46270"/>
    <cellStyle name="Separador de milhares 4 2 4 5 3 4" xfId="36388"/>
    <cellStyle name="Separador de milhares 4 2 4 5 4" xfId="8387"/>
    <cellStyle name="Separador de milhares 4 2 4 5 4 2" xfId="24857"/>
    <cellStyle name="Separador de milhares 4 2 4 5 4 2 2" xfId="56152"/>
    <cellStyle name="Separador de milhares 4 2 4 5 4 3" xfId="39682"/>
    <cellStyle name="Separador de milhares 4 2 4 5 5" xfId="18269"/>
    <cellStyle name="Separador de milhares 4 2 4 5 5 2" xfId="49564"/>
    <cellStyle name="Separador de milhares 4 2 4 5 6" xfId="11681"/>
    <cellStyle name="Separador de milhares 4 2 4 5 6 2" xfId="42976"/>
    <cellStyle name="Separador de milhares 4 2 4 5 7" xfId="28152"/>
    <cellStyle name="Separador de milhares 4 2 4 5 7 2" xfId="33094"/>
    <cellStyle name="Separador de milhares 4 2 4 5 8" xfId="29799"/>
    <cellStyle name="Separador de milhares 4 2 4 6" xfId="3440"/>
    <cellStyle name="Separador de milhares 4 2 4 6 2" xfId="6734"/>
    <cellStyle name="Separador de milhares 4 2 4 6 2 2" xfId="23204"/>
    <cellStyle name="Separador de milhares 4 2 4 6 2 2 2" xfId="54499"/>
    <cellStyle name="Separador de milhares 4 2 4 6 2 3" xfId="16616"/>
    <cellStyle name="Separador de milhares 4 2 4 6 2 3 2" xfId="47911"/>
    <cellStyle name="Separador de milhares 4 2 4 6 2 4" xfId="38029"/>
    <cellStyle name="Separador de milhares 4 2 4 6 3" xfId="10028"/>
    <cellStyle name="Separador de milhares 4 2 4 6 3 2" xfId="26498"/>
    <cellStyle name="Separador de milhares 4 2 4 6 3 2 2" xfId="57793"/>
    <cellStyle name="Separador de milhares 4 2 4 6 3 3" xfId="41323"/>
    <cellStyle name="Separador de milhares 4 2 4 6 4" xfId="19910"/>
    <cellStyle name="Separador de milhares 4 2 4 6 4 2" xfId="51205"/>
    <cellStyle name="Separador de milhares 4 2 4 6 5" xfId="13322"/>
    <cellStyle name="Separador de milhares 4 2 4 6 5 2" xfId="44617"/>
    <cellStyle name="Separador de milhares 4 2 4 6 6" xfId="34735"/>
    <cellStyle name="Separador de milhares 4 2 4 6 7" xfId="31440"/>
    <cellStyle name="Separador de milhares 4 2 4 7" xfId="5087"/>
    <cellStyle name="Separador de milhares 4 2 4 7 2" xfId="21557"/>
    <cellStyle name="Separador de milhares 4 2 4 7 2 2" xfId="52852"/>
    <cellStyle name="Separador de milhares 4 2 4 7 3" xfId="14969"/>
    <cellStyle name="Separador de milhares 4 2 4 7 3 2" xfId="46264"/>
    <cellStyle name="Separador de milhares 4 2 4 7 4" xfId="36382"/>
    <cellStyle name="Separador de milhares 4 2 4 8" xfId="8381"/>
    <cellStyle name="Separador de milhares 4 2 4 8 2" xfId="24851"/>
    <cellStyle name="Separador de milhares 4 2 4 8 2 2" xfId="56146"/>
    <cellStyle name="Separador de milhares 4 2 4 8 3" xfId="39676"/>
    <cellStyle name="Separador de milhares 4 2 4 9" xfId="18263"/>
    <cellStyle name="Separador de milhares 4 2 4 9 2" xfId="49558"/>
    <cellStyle name="Separador de milhares 4 2 5" xfId="1764"/>
    <cellStyle name="Separador de milhares 4 2 5 10" xfId="11682"/>
    <cellStyle name="Separador de milhares 4 2 5 10 2" xfId="42977"/>
    <cellStyle name="Separador de milhares 4 2 5 11" xfId="28153"/>
    <cellStyle name="Separador de milhares 4 2 5 11 2" xfId="33095"/>
    <cellStyle name="Separador de milhares 4 2 5 12" xfId="29800"/>
    <cellStyle name="Separador de milhares 4 2 5 2" xfId="1765"/>
    <cellStyle name="Separador de milhares 4 2 5 2 2" xfId="1766"/>
    <cellStyle name="Separador de milhares 4 2 5 2 2 2" xfId="3449"/>
    <cellStyle name="Separador de milhares 4 2 5 2 2 2 2" xfId="6743"/>
    <cellStyle name="Separador de milhares 4 2 5 2 2 2 2 2" xfId="23213"/>
    <cellStyle name="Separador de milhares 4 2 5 2 2 2 2 2 2" xfId="54508"/>
    <cellStyle name="Separador de milhares 4 2 5 2 2 2 2 3" xfId="16625"/>
    <cellStyle name="Separador de milhares 4 2 5 2 2 2 2 3 2" xfId="47920"/>
    <cellStyle name="Separador de milhares 4 2 5 2 2 2 2 4" xfId="38038"/>
    <cellStyle name="Separador de milhares 4 2 5 2 2 2 3" xfId="10037"/>
    <cellStyle name="Separador de milhares 4 2 5 2 2 2 3 2" xfId="26507"/>
    <cellStyle name="Separador de milhares 4 2 5 2 2 2 3 2 2" xfId="57802"/>
    <cellStyle name="Separador de milhares 4 2 5 2 2 2 3 3" xfId="41332"/>
    <cellStyle name="Separador de milhares 4 2 5 2 2 2 4" xfId="19919"/>
    <cellStyle name="Separador de milhares 4 2 5 2 2 2 4 2" xfId="51214"/>
    <cellStyle name="Separador de milhares 4 2 5 2 2 2 5" xfId="13331"/>
    <cellStyle name="Separador de milhares 4 2 5 2 2 2 5 2" xfId="44626"/>
    <cellStyle name="Separador de milhares 4 2 5 2 2 2 6" xfId="34744"/>
    <cellStyle name="Separador de milhares 4 2 5 2 2 2 7" xfId="31449"/>
    <cellStyle name="Separador de milhares 4 2 5 2 2 3" xfId="5096"/>
    <cellStyle name="Separador de milhares 4 2 5 2 2 3 2" xfId="21566"/>
    <cellStyle name="Separador de milhares 4 2 5 2 2 3 2 2" xfId="52861"/>
    <cellStyle name="Separador de milhares 4 2 5 2 2 3 3" xfId="14978"/>
    <cellStyle name="Separador de milhares 4 2 5 2 2 3 3 2" xfId="46273"/>
    <cellStyle name="Separador de milhares 4 2 5 2 2 3 4" xfId="36391"/>
    <cellStyle name="Separador de milhares 4 2 5 2 2 4" xfId="8390"/>
    <cellStyle name="Separador de milhares 4 2 5 2 2 4 2" xfId="24860"/>
    <cellStyle name="Separador de milhares 4 2 5 2 2 4 2 2" xfId="56155"/>
    <cellStyle name="Separador de milhares 4 2 5 2 2 4 3" xfId="39685"/>
    <cellStyle name="Separador de milhares 4 2 5 2 2 5" xfId="18272"/>
    <cellStyle name="Separador de milhares 4 2 5 2 2 5 2" xfId="49567"/>
    <cellStyle name="Separador de milhares 4 2 5 2 2 6" xfId="11684"/>
    <cellStyle name="Separador de milhares 4 2 5 2 2 6 2" xfId="42979"/>
    <cellStyle name="Separador de milhares 4 2 5 2 2 7" xfId="28155"/>
    <cellStyle name="Separador de milhares 4 2 5 2 2 7 2" xfId="33097"/>
    <cellStyle name="Separador de milhares 4 2 5 2 2 8" xfId="29802"/>
    <cellStyle name="Separador de milhares 4 2 5 2 3" xfId="3448"/>
    <cellStyle name="Separador de milhares 4 2 5 2 3 2" xfId="6742"/>
    <cellStyle name="Separador de milhares 4 2 5 2 3 2 2" xfId="23212"/>
    <cellStyle name="Separador de milhares 4 2 5 2 3 2 2 2" xfId="54507"/>
    <cellStyle name="Separador de milhares 4 2 5 2 3 2 3" xfId="16624"/>
    <cellStyle name="Separador de milhares 4 2 5 2 3 2 3 2" xfId="47919"/>
    <cellStyle name="Separador de milhares 4 2 5 2 3 2 4" xfId="38037"/>
    <cellStyle name="Separador de milhares 4 2 5 2 3 3" xfId="10036"/>
    <cellStyle name="Separador de milhares 4 2 5 2 3 3 2" xfId="26506"/>
    <cellStyle name="Separador de milhares 4 2 5 2 3 3 2 2" xfId="57801"/>
    <cellStyle name="Separador de milhares 4 2 5 2 3 3 3" xfId="41331"/>
    <cellStyle name="Separador de milhares 4 2 5 2 3 4" xfId="19918"/>
    <cellStyle name="Separador de milhares 4 2 5 2 3 4 2" xfId="51213"/>
    <cellStyle name="Separador de milhares 4 2 5 2 3 5" xfId="13330"/>
    <cellStyle name="Separador de milhares 4 2 5 2 3 5 2" xfId="44625"/>
    <cellStyle name="Separador de milhares 4 2 5 2 3 6" xfId="34743"/>
    <cellStyle name="Separador de milhares 4 2 5 2 3 7" xfId="31448"/>
    <cellStyle name="Separador de milhares 4 2 5 2 4" xfId="5095"/>
    <cellStyle name="Separador de milhares 4 2 5 2 4 2" xfId="21565"/>
    <cellStyle name="Separador de milhares 4 2 5 2 4 2 2" xfId="52860"/>
    <cellStyle name="Separador de milhares 4 2 5 2 4 3" xfId="14977"/>
    <cellStyle name="Separador de milhares 4 2 5 2 4 3 2" xfId="46272"/>
    <cellStyle name="Separador de milhares 4 2 5 2 4 4" xfId="36390"/>
    <cellStyle name="Separador de milhares 4 2 5 2 5" xfId="8389"/>
    <cellStyle name="Separador de milhares 4 2 5 2 5 2" xfId="24859"/>
    <cellStyle name="Separador de milhares 4 2 5 2 5 2 2" xfId="56154"/>
    <cellStyle name="Separador de milhares 4 2 5 2 5 3" xfId="39684"/>
    <cellStyle name="Separador de milhares 4 2 5 2 6" xfId="18271"/>
    <cellStyle name="Separador de milhares 4 2 5 2 6 2" xfId="49566"/>
    <cellStyle name="Separador de milhares 4 2 5 2 7" xfId="11683"/>
    <cellStyle name="Separador de milhares 4 2 5 2 7 2" xfId="42978"/>
    <cellStyle name="Separador de milhares 4 2 5 2 8" xfId="28154"/>
    <cellStyle name="Separador de milhares 4 2 5 2 8 2" xfId="33096"/>
    <cellStyle name="Separador de milhares 4 2 5 2 9" xfId="29801"/>
    <cellStyle name="Separador de milhares 4 2 5 3" xfId="1767"/>
    <cellStyle name="Separador de milhares 4 2 5 3 2" xfId="1768"/>
    <cellStyle name="Separador de milhares 4 2 5 3 2 2" xfId="3451"/>
    <cellStyle name="Separador de milhares 4 2 5 3 2 2 2" xfId="6745"/>
    <cellStyle name="Separador de milhares 4 2 5 3 2 2 2 2" xfId="23215"/>
    <cellStyle name="Separador de milhares 4 2 5 3 2 2 2 2 2" xfId="54510"/>
    <cellStyle name="Separador de milhares 4 2 5 3 2 2 2 3" xfId="16627"/>
    <cellStyle name="Separador de milhares 4 2 5 3 2 2 2 3 2" xfId="47922"/>
    <cellStyle name="Separador de milhares 4 2 5 3 2 2 2 4" xfId="38040"/>
    <cellStyle name="Separador de milhares 4 2 5 3 2 2 3" xfId="10039"/>
    <cellStyle name="Separador de milhares 4 2 5 3 2 2 3 2" xfId="26509"/>
    <cellStyle name="Separador de milhares 4 2 5 3 2 2 3 2 2" xfId="57804"/>
    <cellStyle name="Separador de milhares 4 2 5 3 2 2 3 3" xfId="41334"/>
    <cellStyle name="Separador de milhares 4 2 5 3 2 2 4" xfId="19921"/>
    <cellStyle name="Separador de milhares 4 2 5 3 2 2 4 2" xfId="51216"/>
    <cellStyle name="Separador de milhares 4 2 5 3 2 2 5" xfId="13333"/>
    <cellStyle name="Separador de milhares 4 2 5 3 2 2 5 2" xfId="44628"/>
    <cellStyle name="Separador de milhares 4 2 5 3 2 2 6" xfId="34746"/>
    <cellStyle name="Separador de milhares 4 2 5 3 2 2 7" xfId="31451"/>
    <cellStyle name="Separador de milhares 4 2 5 3 2 3" xfId="5098"/>
    <cellStyle name="Separador de milhares 4 2 5 3 2 3 2" xfId="21568"/>
    <cellStyle name="Separador de milhares 4 2 5 3 2 3 2 2" xfId="52863"/>
    <cellStyle name="Separador de milhares 4 2 5 3 2 3 3" xfId="14980"/>
    <cellStyle name="Separador de milhares 4 2 5 3 2 3 3 2" xfId="46275"/>
    <cellStyle name="Separador de milhares 4 2 5 3 2 3 4" xfId="36393"/>
    <cellStyle name="Separador de milhares 4 2 5 3 2 4" xfId="8392"/>
    <cellStyle name="Separador de milhares 4 2 5 3 2 4 2" xfId="24862"/>
    <cellStyle name="Separador de milhares 4 2 5 3 2 4 2 2" xfId="56157"/>
    <cellStyle name="Separador de milhares 4 2 5 3 2 4 3" xfId="39687"/>
    <cellStyle name="Separador de milhares 4 2 5 3 2 5" xfId="18274"/>
    <cellStyle name="Separador de milhares 4 2 5 3 2 5 2" xfId="49569"/>
    <cellStyle name="Separador de milhares 4 2 5 3 2 6" xfId="11686"/>
    <cellStyle name="Separador de milhares 4 2 5 3 2 6 2" xfId="42981"/>
    <cellStyle name="Separador de milhares 4 2 5 3 2 7" xfId="28157"/>
    <cellStyle name="Separador de milhares 4 2 5 3 2 7 2" xfId="33099"/>
    <cellStyle name="Separador de milhares 4 2 5 3 2 8" xfId="29804"/>
    <cellStyle name="Separador de milhares 4 2 5 3 3" xfId="3450"/>
    <cellStyle name="Separador de milhares 4 2 5 3 3 2" xfId="6744"/>
    <cellStyle name="Separador de milhares 4 2 5 3 3 2 2" xfId="23214"/>
    <cellStyle name="Separador de milhares 4 2 5 3 3 2 2 2" xfId="54509"/>
    <cellStyle name="Separador de milhares 4 2 5 3 3 2 3" xfId="16626"/>
    <cellStyle name="Separador de milhares 4 2 5 3 3 2 3 2" xfId="47921"/>
    <cellStyle name="Separador de milhares 4 2 5 3 3 2 4" xfId="38039"/>
    <cellStyle name="Separador de milhares 4 2 5 3 3 3" xfId="10038"/>
    <cellStyle name="Separador de milhares 4 2 5 3 3 3 2" xfId="26508"/>
    <cellStyle name="Separador de milhares 4 2 5 3 3 3 2 2" xfId="57803"/>
    <cellStyle name="Separador de milhares 4 2 5 3 3 3 3" xfId="41333"/>
    <cellStyle name="Separador de milhares 4 2 5 3 3 4" xfId="19920"/>
    <cellStyle name="Separador de milhares 4 2 5 3 3 4 2" xfId="51215"/>
    <cellStyle name="Separador de milhares 4 2 5 3 3 5" xfId="13332"/>
    <cellStyle name="Separador de milhares 4 2 5 3 3 5 2" xfId="44627"/>
    <cellStyle name="Separador de milhares 4 2 5 3 3 6" xfId="34745"/>
    <cellStyle name="Separador de milhares 4 2 5 3 3 7" xfId="31450"/>
    <cellStyle name="Separador de milhares 4 2 5 3 4" xfId="5097"/>
    <cellStyle name="Separador de milhares 4 2 5 3 4 2" xfId="21567"/>
    <cellStyle name="Separador de milhares 4 2 5 3 4 2 2" xfId="52862"/>
    <cellStyle name="Separador de milhares 4 2 5 3 4 3" xfId="14979"/>
    <cellStyle name="Separador de milhares 4 2 5 3 4 3 2" xfId="46274"/>
    <cellStyle name="Separador de milhares 4 2 5 3 4 4" xfId="36392"/>
    <cellStyle name="Separador de milhares 4 2 5 3 5" xfId="8391"/>
    <cellStyle name="Separador de milhares 4 2 5 3 5 2" xfId="24861"/>
    <cellStyle name="Separador de milhares 4 2 5 3 5 2 2" xfId="56156"/>
    <cellStyle name="Separador de milhares 4 2 5 3 5 3" xfId="39686"/>
    <cellStyle name="Separador de milhares 4 2 5 3 6" xfId="18273"/>
    <cellStyle name="Separador de milhares 4 2 5 3 6 2" xfId="49568"/>
    <cellStyle name="Separador de milhares 4 2 5 3 7" xfId="11685"/>
    <cellStyle name="Separador de milhares 4 2 5 3 7 2" xfId="42980"/>
    <cellStyle name="Separador de milhares 4 2 5 3 8" xfId="28156"/>
    <cellStyle name="Separador de milhares 4 2 5 3 8 2" xfId="33098"/>
    <cellStyle name="Separador de milhares 4 2 5 3 9" xfId="29803"/>
    <cellStyle name="Separador de milhares 4 2 5 4" xfId="1769"/>
    <cellStyle name="Separador de milhares 4 2 5 4 2" xfId="3452"/>
    <cellStyle name="Separador de milhares 4 2 5 4 2 2" xfId="6746"/>
    <cellStyle name="Separador de milhares 4 2 5 4 2 2 2" xfId="23216"/>
    <cellStyle name="Separador de milhares 4 2 5 4 2 2 2 2" xfId="54511"/>
    <cellStyle name="Separador de milhares 4 2 5 4 2 2 3" xfId="16628"/>
    <cellStyle name="Separador de milhares 4 2 5 4 2 2 3 2" xfId="47923"/>
    <cellStyle name="Separador de milhares 4 2 5 4 2 2 4" xfId="38041"/>
    <cellStyle name="Separador de milhares 4 2 5 4 2 3" xfId="10040"/>
    <cellStyle name="Separador de milhares 4 2 5 4 2 3 2" xfId="26510"/>
    <cellStyle name="Separador de milhares 4 2 5 4 2 3 2 2" xfId="57805"/>
    <cellStyle name="Separador de milhares 4 2 5 4 2 3 3" xfId="41335"/>
    <cellStyle name="Separador de milhares 4 2 5 4 2 4" xfId="19922"/>
    <cellStyle name="Separador de milhares 4 2 5 4 2 4 2" xfId="51217"/>
    <cellStyle name="Separador de milhares 4 2 5 4 2 5" xfId="13334"/>
    <cellStyle name="Separador de milhares 4 2 5 4 2 5 2" xfId="44629"/>
    <cellStyle name="Separador de milhares 4 2 5 4 2 6" xfId="34747"/>
    <cellStyle name="Separador de milhares 4 2 5 4 2 7" xfId="31452"/>
    <cellStyle name="Separador de milhares 4 2 5 4 3" xfId="5099"/>
    <cellStyle name="Separador de milhares 4 2 5 4 3 2" xfId="21569"/>
    <cellStyle name="Separador de milhares 4 2 5 4 3 2 2" xfId="52864"/>
    <cellStyle name="Separador de milhares 4 2 5 4 3 3" xfId="14981"/>
    <cellStyle name="Separador de milhares 4 2 5 4 3 3 2" xfId="46276"/>
    <cellStyle name="Separador de milhares 4 2 5 4 3 4" xfId="36394"/>
    <cellStyle name="Separador de milhares 4 2 5 4 4" xfId="8393"/>
    <cellStyle name="Separador de milhares 4 2 5 4 4 2" xfId="24863"/>
    <cellStyle name="Separador de milhares 4 2 5 4 4 2 2" xfId="56158"/>
    <cellStyle name="Separador de milhares 4 2 5 4 4 3" xfId="39688"/>
    <cellStyle name="Separador de milhares 4 2 5 4 5" xfId="18275"/>
    <cellStyle name="Separador de milhares 4 2 5 4 5 2" xfId="49570"/>
    <cellStyle name="Separador de milhares 4 2 5 4 6" xfId="11687"/>
    <cellStyle name="Separador de milhares 4 2 5 4 6 2" xfId="42982"/>
    <cellStyle name="Separador de milhares 4 2 5 4 7" xfId="28158"/>
    <cellStyle name="Separador de milhares 4 2 5 4 7 2" xfId="33100"/>
    <cellStyle name="Separador de milhares 4 2 5 4 8" xfId="29805"/>
    <cellStyle name="Separador de milhares 4 2 5 5" xfId="1770"/>
    <cellStyle name="Separador de milhares 4 2 5 5 2" xfId="3453"/>
    <cellStyle name="Separador de milhares 4 2 5 5 2 2" xfId="6747"/>
    <cellStyle name="Separador de milhares 4 2 5 5 2 2 2" xfId="23217"/>
    <cellStyle name="Separador de milhares 4 2 5 5 2 2 2 2" xfId="54512"/>
    <cellStyle name="Separador de milhares 4 2 5 5 2 2 3" xfId="16629"/>
    <cellStyle name="Separador de milhares 4 2 5 5 2 2 3 2" xfId="47924"/>
    <cellStyle name="Separador de milhares 4 2 5 5 2 2 4" xfId="38042"/>
    <cellStyle name="Separador de milhares 4 2 5 5 2 3" xfId="10041"/>
    <cellStyle name="Separador de milhares 4 2 5 5 2 3 2" xfId="26511"/>
    <cellStyle name="Separador de milhares 4 2 5 5 2 3 2 2" xfId="57806"/>
    <cellStyle name="Separador de milhares 4 2 5 5 2 3 3" xfId="41336"/>
    <cellStyle name="Separador de milhares 4 2 5 5 2 4" xfId="19923"/>
    <cellStyle name="Separador de milhares 4 2 5 5 2 4 2" xfId="51218"/>
    <cellStyle name="Separador de milhares 4 2 5 5 2 5" xfId="13335"/>
    <cellStyle name="Separador de milhares 4 2 5 5 2 5 2" xfId="44630"/>
    <cellStyle name="Separador de milhares 4 2 5 5 2 6" xfId="34748"/>
    <cellStyle name="Separador de milhares 4 2 5 5 2 7" xfId="31453"/>
    <cellStyle name="Separador de milhares 4 2 5 5 3" xfId="5100"/>
    <cellStyle name="Separador de milhares 4 2 5 5 3 2" xfId="21570"/>
    <cellStyle name="Separador de milhares 4 2 5 5 3 2 2" xfId="52865"/>
    <cellStyle name="Separador de milhares 4 2 5 5 3 3" xfId="14982"/>
    <cellStyle name="Separador de milhares 4 2 5 5 3 3 2" xfId="46277"/>
    <cellStyle name="Separador de milhares 4 2 5 5 3 4" xfId="36395"/>
    <cellStyle name="Separador de milhares 4 2 5 5 4" xfId="8394"/>
    <cellStyle name="Separador de milhares 4 2 5 5 4 2" xfId="24864"/>
    <cellStyle name="Separador de milhares 4 2 5 5 4 2 2" xfId="56159"/>
    <cellStyle name="Separador de milhares 4 2 5 5 4 3" xfId="39689"/>
    <cellStyle name="Separador de milhares 4 2 5 5 5" xfId="18276"/>
    <cellStyle name="Separador de milhares 4 2 5 5 5 2" xfId="49571"/>
    <cellStyle name="Separador de milhares 4 2 5 5 6" xfId="11688"/>
    <cellStyle name="Separador de milhares 4 2 5 5 6 2" xfId="42983"/>
    <cellStyle name="Separador de milhares 4 2 5 5 7" xfId="28159"/>
    <cellStyle name="Separador de milhares 4 2 5 5 7 2" xfId="33101"/>
    <cellStyle name="Separador de milhares 4 2 5 5 8" xfId="29806"/>
    <cellStyle name="Separador de milhares 4 2 5 6" xfId="3447"/>
    <cellStyle name="Separador de milhares 4 2 5 6 2" xfId="6741"/>
    <cellStyle name="Separador de milhares 4 2 5 6 2 2" xfId="23211"/>
    <cellStyle name="Separador de milhares 4 2 5 6 2 2 2" xfId="54506"/>
    <cellStyle name="Separador de milhares 4 2 5 6 2 3" xfId="16623"/>
    <cellStyle name="Separador de milhares 4 2 5 6 2 3 2" xfId="47918"/>
    <cellStyle name="Separador de milhares 4 2 5 6 2 4" xfId="38036"/>
    <cellStyle name="Separador de milhares 4 2 5 6 3" xfId="10035"/>
    <cellStyle name="Separador de milhares 4 2 5 6 3 2" xfId="26505"/>
    <cellStyle name="Separador de milhares 4 2 5 6 3 2 2" xfId="57800"/>
    <cellStyle name="Separador de milhares 4 2 5 6 3 3" xfId="41330"/>
    <cellStyle name="Separador de milhares 4 2 5 6 4" xfId="19917"/>
    <cellStyle name="Separador de milhares 4 2 5 6 4 2" xfId="51212"/>
    <cellStyle name="Separador de milhares 4 2 5 6 5" xfId="13329"/>
    <cellStyle name="Separador de milhares 4 2 5 6 5 2" xfId="44624"/>
    <cellStyle name="Separador de milhares 4 2 5 6 6" xfId="34742"/>
    <cellStyle name="Separador de milhares 4 2 5 6 7" xfId="31447"/>
    <cellStyle name="Separador de milhares 4 2 5 7" xfId="5094"/>
    <cellStyle name="Separador de milhares 4 2 5 7 2" xfId="21564"/>
    <cellStyle name="Separador de milhares 4 2 5 7 2 2" xfId="52859"/>
    <cellStyle name="Separador de milhares 4 2 5 7 3" xfId="14976"/>
    <cellStyle name="Separador de milhares 4 2 5 7 3 2" xfId="46271"/>
    <cellStyle name="Separador de milhares 4 2 5 7 4" xfId="36389"/>
    <cellStyle name="Separador de milhares 4 2 5 8" xfId="8388"/>
    <cellStyle name="Separador de milhares 4 2 5 8 2" xfId="24858"/>
    <cellStyle name="Separador de milhares 4 2 5 8 2 2" xfId="56153"/>
    <cellStyle name="Separador de milhares 4 2 5 8 3" xfId="39683"/>
    <cellStyle name="Separador de milhares 4 2 5 9" xfId="18270"/>
    <cellStyle name="Separador de milhares 4 2 5 9 2" xfId="49565"/>
    <cellStyle name="Separador de milhares 4 2 6" xfId="1771"/>
    <cellStyle name="Separador de milhares 4 2 6 2" xfId="1772"/>
    <cellStyle name="Separador de milhares 4 2 6 2 2" xfId="3455"/>
    <cellStyle name="Separador de milhares 4 2 6 2 2 2" xfId="6749"/>
    <cellStyle name="Separador de milhares 4 2 6 2 2 2 2" xfId="23219"/>
    <cellStyle name="Separador de milhares 4 2 6 2 2 2 2 2" xfId="54514"/>
    <cellStyle name="Separador de milhares 4 2 6 2 2 2 3" xfId="16631"/>
    <cellStyle name="Separador de milhares 4 2 6 2 2 2 3 2" xfId="47926"/>
    <cellStyle name="Separador de milhares 4 2 6 2 2 2 4" xfId="38044"/>
    <cellStyle name="Separador de milhares 4 2 6 2 2 3" xfId="10043"/>
    <cellStyle name="Separador de milhares 4 2 6 2 2 3 2" xfId="26513"/>
    <cellStyle name="Separador de milhares 4 2 6 2 2 3 2 2" xfId="57808"/>
    <cellStyle name="Separador de milhares 4 2 6 2 2 3 3" xfId="41338"/>
    <cellStyle name="Separador de milhares 4 2 6 2 2 4" xfId="19925"/>
    <cellStyle name="Separador de milhares 4 2 6 2 2 4 2" xfId="51220"/>
    <cellStyle name="Separador de milhares 4 2 6 2 2 5" xfId="13337"/>
    <cellStyle name="Separador de milhares 4 2 6 2 2 5 2" xfId="44632"/>
    <cellStyle name="Separador de milhares 4 2 6 2 2 6" xfId="34750"/>
    <cellStyle name="Separador de milhares 4 2 6 2 2 7" xfId="31455"/>
    <cellStyle name="Separador de milhares 4 2 6 2 3" xfId="5102"/>
    <cellStyle name="Separador de milhares 4 2 6 2 3 2" xfId="21572"/>
    <cellStyle name="Separador de milhares 4 2 6 2 3 2 2" xfId="52867"/>
    <cellStyle name="Separador de milhares 4 2 6 2 3 3" xfId="14984"/>
    <cellStyle name="Separador de milhares 4 2 6 2 3 3 2" xfId="46279"/>
    <cellStyle name="Separador de milhares 4 2 6 2 3 4" xfId="36397"/>
    <cellStyle name="Separador de milhares 4 2 6 2 4" xfId="8396"/>
    <cellStyle name="Separador de milhares 4 2 6 2 4 2" xfId="24866"/>
    <cellStyle name="Separador de milhares 4 2 6 2 4 2 2" xfId="56161"/>
    <cellStyle name="Separador de milhares 4 2 6 2 4 3" xfId="39691"/>
    <cellStyle name="Separador de milhares 4 2 6 2 5" xfId="18278"/>
    <cellStyle name="Separador de milhares 4 2 6 2 5 2" xfId="49573"/>
    <cellStyle name="Separador de milhares 4 2 6 2 6" xfId="11690"/>
    <cellStyle name="Separador de milhares 4 2 6 2 6 2" xfId="42985"/>
    <cellStyle name="Separador de milhares 4 2 6 2 7" xfId="28161"/>
    <cellStyle name="Separador de milhares 4 2 6 2 7 2" xfId="33103"/>
    <cellStyle name="Separador de milhares 4 2 6 2 8" xfId="29808"/>
    <cellStyle name="Separador de milhares 4 2 6 3" xfId="3454"/>
    <cellStyle name="Separador de milhares 4 2 6 3 2" xfId="6748"/>
    <cellStyle name="Separador de milhares 4 2 6 3 2 2" xfId="23218"/>
    <cellStyle name="Separador de milhares 4 2 6 3 2 2 2" xfId="54513"/>
    <cellStyle name="Separador de milhares 4 2 6 3 2 3" xfId="16630"/>
    <cellStyle name="Separador de milhares 4 2 6 3 2 3 2" xfId="47925"/>
    <cellStyle name="Separador de milhares 4 2 6 3 2 4" xfId="38043"/>
    <cellStyle name="Separador de milhares 4 2 6 3 3" xfId="10042"/>
    <cellStyle name="Separador de milhares 4 2 6 3 3 2" xfId="26512"/>
    <cellStyle name="Separador de milhares 4 2 6 3 3 2 2" xfId="57807"/>
    <cellStyle name="Separador de milhares 4 2 6 3 3 3" xfId="41337"/>
    <cellStyle name="Separador de milhares 4 2 6 3 4" xfId="19924"/>
    <cellStyle name="Separador de milhares 4 2 6 3 4 2" xfId="51219"/>
    <cellStyle name="Separador de milhares 4 2 6 3 5" xfId="13336"/>
    <cellStyle name="Separador de milhares 4 2 6 3 5 2" xfId="44631"/>
    <cellStyle name="Separador de milhares 4 2 6 3 6" xfId="34749"/>
    <cellStyle name="Separador de milhares 4 2 6 3 7" xfId="31454"/>
    <cellStyle name="Separador de milhares 4 2 6 4" xfId="5101"/>
    <cellStyle name="Separador de milhares 4 2 6 4 2" xfId="21571"/>
    <cellStyle name="Separador de milhares 4 2 6 4 2 2" xfId="52866"/>
    <cellStyle name="Separador de milhares 4 2 6 4 3" xfId="14983"/>
    <cellStyle name="Separador de milhares 4 2 6 4 3 2" xfId="46278"/>
    <cellStyle name="Separador de milhares 4 2 6 4 4" xfId="36396"/>
    <cellStyle name="Separador de milhares 4 2 6 5" xfId="8395"/>
    <cellStyle name="Separador de milhares 4 2 6 5 2" xfId="24865"/>
    <cellStyle name="Separador de milhares 4 2 6 5 2 2" xfId="56160"/>
    <cellStyle name="Separador de milhares 4 2 6 5 3" xfId="39690"/>
    <cellStyle name="Separador de milhares 4 2 6 6" xfId="18277"/>
    <cellStyle name="Separador de milhares 4 2 6 6 2" xfId="49572"/>
    <cellStyle name="Separador de milhares 4 2 6 7" xfId="11689"/>
    <cellStyle name="Separador de milhares 4 2 6 7 2" xfId="42984"/>
    <cellStyle name="Separador de milhares 4 2 6 8" xfId="28160"/>
    <cellStyle name="Separador de milhares 4 2 6 8 2" xfId="33102"/>
    <cellStyle name="Separador de milhares 4 2 6 9" xfId="29807"/>
    <cellStyle name="Separador de milhares 4 2 7" xfId="1773"/>
    <cellStyle name="Separador de milhares 4 2 7 2" xfId="1774"/>
    <cellStyle name="Separador de milhares 4 2 7 2 2" xfId="3457"/>
    <cellStyle name="Separador de milhares 4 2 7 2 2 2" xfId="6751"/>
    <cellStyle name="Separador de milhares 4 2 7 2 2 2 2" xfId="23221"/>
    <cellStyle name="Separador de milhares 4 2 7 2 2 2 2 2" xfId="54516"/>
    <cellStyle name="Separador de milhares 4 2 7 2 2 2 3" xfId="16633"/>
    <cellStyle name="Separador de milhares 4 2 7 2 2 2 3 2" xfId="47928"/>
    <cellStyle name="Separador de milhares 4 2 7 2 2 2 4" xfId="38046"/>
    <cellStyle name="Separador de milhares 4 2 7 2 2 3" xfId="10045"/>
    <cellStyle name="Separador de milhares 4 2 7 2 2 3 2" xfId="26515"/>
    <cellStyle name="Separador de milhares 4 2 7 2 2 3 2 2" xfId="57810"/>
    <cellStyle name="Separador de milhares 4 2 7 2 2 3 3" xfId="41340"/>
    <cellStyle name="Separador de milhares 4 2 7 2 2 4" xfId="19927"/>
    <cellStyle name="Separador de milhares 4 2 7 2 2 4 2" xfId="51222"/>
    <cellStyle name="Separador de milhares 4 2 7 2 2 5" xfId="13339"/>
    <cellStyle name="Separador de milhares 4 2 7 2 2 5 2" xfId="44634"/>
    <cellStyle name="Separador de milhares 4 2 7 2 2 6" xfId="34752"/>
    <cellStyle name="Separador de milhares 4 2 7 2 2 7" xfId="31457"/>
    <cellStyle name="Separador de milhares 4 2 7 2 3" xfId="5104"/>
    <cellStyle name="Separador de milhares 4 2 7 2 3 2" xfId="21574"/>
    <cellStyle name="Separador de milhares 4 2 7 2 3 2 2" xfId="52869"/>
    <cellStyle name="Separador de milhares 4 2 7 2 3 3" xfId="14986"/>
    <cellStyle name="Separador de milhares 4 2 7 2 3 3 2" xfId="46281"/>
    <cellStyle name="Separador de milhares 4 2 7 2 3 4" xfId="36399"/>
    <cellStyle name="Separador de milhares 4 2 7 2 4" xfId="8398"/>
    <cellStyle name="Separador de milhares 4 2 7 2 4 2" xfId="24868"/>
    <cellStyle name="Separador de milhares 4 2 7 2 4 2 2" xfId="56163"/>
    <cellStyle name="Separador de milhares 4 2 7 2 4 3" xfId="39693"/>
    <cellStyle name="Separador de milhares 4 2 7 2 5" xfId="18280"/>
    <cellStyle name="Separador de milhares 4 2 7 2 5 2" xfId="49575"/>
    <cellStyle name="Separador de milhares 4 2 7 2 6" xfId="11692"/>
    <cellStyle name="Separador de milhares 4 2 7 2 6 2" xfId="42987"/>
    <cellStyle name="Separador de milhares 4 2 7 2 7" xfId="28163"/>
    <cellStyle name="Separador de milhares 4 2 7 2 7 2" xfId="33105"/>
    <cellStyle name="Separador de milhares 4 2 7 2 8" xfId="29810"/>
    <cellStyle name="Separador de milhares 4 2 7 3" xfId="3456"/>
    <cellStyle name="Separador de milhares 4 2 7 3 2" xfId="6750"/>
    <cellStyle name="Separador de milhares 4 2 7 3 2 2" xfId="23220"/>
    <cellStyle name="Separador de milhares 4 2 7 3 2 2 2" xfId="54515"/>
    <cellStyle name="Separador de milhares 4 2 7 3 2 3" xfId="16632"/>
    <cellStyle name="Separador de milhares 4 2 7 3 2 3 2" xfId="47927"/>
    <cellStyle name="Separador de milhares 4 2 7 3 2 4" xfId="38045"/>
    <cellStyle name="Separador de milhares 4 2 7 3 3" xfId="10044"/>
    <cellStyle name="Separador de milhares 4 2 7 3 3 2" xfId="26514"/>
    <cellStyle name="Separador de milhares 4 2 7 3 3 2 2" xfId="57809"/>
    <cellStyle name="Separador de milhares 4 2 7 3 3 3" xfId="41339"/>
    <cellStyle name="Separador de milhares 4 2 7 3 4" xfId="19926"/>
    <cellStyle name="Separador de milhares 4 2 7 3 4 2" xfId="51221"/>
    <cellStyle name="Separador de milhares 4 2 7 3 5" xfId="13338"/>
    <cellStyle name="Separador de milhares 4 2 7 3 5 2" xfId="44633"/>
    <cellStyle name="Separador de milhares 4 2 7 3 6" xfId="34751"/>
    <cellStyle name="Separador de milhares 4 2 7 3 7" xfId="31456"/>
    <cellStyle name="Separador de milhares 4 2 7 4" xfId="5103"/>
    <cellStyle name="Separador de milhares 4 2 7 4 2" xfId="21573"/>
    <cellStyle name="Separador de milhares 4 2 7 4 2 2" xfId="52868"/>
    <cellStyle name="Separador de milhares 4 2 7 4 3" xfId="14985"/>
    <cellStyle name="Separador de milhares 4 2 7 4 3 2" xfId="46280"/>
    <cellStyle name="Separador de milhares 4 2 7 4 4" xfId="36398"/>
    <cellStyle name="Separador de milhares 4 2 7 5" xfId="8397"/>
    <cellStyle name="Separador de milhares 4 2 7 5 2" xfId="24867"/>
    <cellStyle name="Separador de milhares 4 2 7 5 2 2" xfId="56162"/>
    <cellStyle name="Separador de milhares 4 2 7 5 3" xfId="39692"/>
    <cellStyle name="Separador de milhares 4 2 7 6" xfId="18279"/>
    <cellStyle name="Separador de milhares 4 2 7 6 2" xfId="49574"/>
    <cellStyle name="Separador de milhares 4 2 7 7" xfId="11691"/>
    <cellStyle name="Separador de milhares 4 2 7 7 2" xfId="42986"/>
    <cellStyle name="Separador de milhares 4 2 7 8" xfId="28162"/>
    <cellStyle name="Separador de milhares 4 2 7 8 2" xfId="33104"/>
    <cellStyle name="Separador de milhares 4 2 7 9" xfId="29809"/>
    <cellStyle name="Separador de milhares 4 2 8" xfId="1775"/>
    <cellStyle name="Separador de milhares 4 2 8 2" xfId="3458"/>
    <cellStyle name="Separador de milhares 4 2 8 2 2" xfId="6752"/>
    <cellStyle name="Separador de milhares 4 2 8 2 2 2" xfId="23222"/>
    <cellStyle name="Separador de milhares 4 2 8 2 2 2 2" xfId="54517"/>
    <cellStyle name="Separador de milhares 4 2 8 2 2 3" xfId="16634"/>
    <cellStyle name="Separador de milhares 4 2 8 2 2 3 2" xfId="47929"/>
    <cellStyle name="Separador de milhares 4 2 8 2 2 4" xfId="38047"/>
    <cellStyle name="Separador de milhares 4 2 8 2 3" xfId="10046"/>
    <cellStyle name="Separador de milhares 4 2 8 2 3 2" xfId="26516"/>
    <cellStyle name="Separador de milhares 4 2 8 2 3 2 2" xfId="57811"/>
    <cellStyle name="Separador de milhares 4 2 8 2 3 3" xfId="41341"/>
    <cellStyle name="Separador de milhares 4 2 8 2 4" xfId="19928"/>
    <cellStyle name="Separador de milhares 4 2 8 2 4 2" xfId="51223"/>
    <cellStyle name="Separador de milhares 4 2 8 2 5" xfId="13340"/>
    <cellStyle name="Separador de milhares 4 2 8 2 5 2" xfId="44635"/>
    <cellStyle name="Separador de milhares 4 2 8 2 6" xfId="34753"/>
    <cellStyle name="Separador de milhares 4 2 8 2 7" xfId="31458"/>
    <cellStyle name="Separador de milhares 4 2 8 3" xfId="5105"/>
    <cellStyle name="Separador de milhares 4 2 8 3 2" xfId="21575"/>
    <cellStyle name="Separador de milhares 4 2 8 3 2 2" xfId="52870"/>
    <cellStyle name="Separador de milhares 4 2 8 3 3" xfId="14987"/>
    <cellStyle name="Separador de milhares 4 2 8 3 3 2" xfId="46282"/>
    <cellStyle name="Separador de milhares 4 2 8 3 4" xfId="36400"/>
    <cellStyle name="Separador de milhares 4 2 8 4" xfId="8399"/>
    <cellStyle name="Separador de milhares 4 2 8 4 2" xfId="24869"/>
    <cellStyle name="Separador de milhares 4 2 8 4 2 2" xfId="56164"/>
    <cellStyle name="Separador de milhares 4 2 8 4 3" xfId="39694"/>
    <cellStyle name="Separador de milhares 4 2 8 5" xfId="18281"/>
    <cellStyle name="Separador de milhares 4 2 8 5 2" xfId="49576"/>
    <cellStyle name="Separador de milhares 4 2 8 6" xfId="11693"/>
    <cellStyle name="Separador de milhares 4 2 8 6 2" xfId="42988"/>
    <cellStyle name="Separador de milhares 4 2 8 7" xfId="28164"/>
    <cellStyle name="Separador de milhares 4 2 8 7 2" xfId="33106"/>
    <cellStyle name="Separador de milhares 4 2 8 8" xfId="29811"/>
    <cellStyle name="Separador de milhares 4 2 9" xfId="1776"/>
    <cellStyle name="Separador de milhares 4 2 9 2" xfId="3459"/>
    <cellStyle name="Separador de milhares 4 2 9 2 2" xfId="6753"/>
    <cellStyle name="Separador de milhares 4 2 9 2 2 2" xfId="23223"/>
    <cellStyle name="Separador de milhares 4 2 9 2 2 2 2" xfId="54518"/>
    <cellStyle name="Separador de milhares 4 2 9 2 2 3" xfId="16635"/>
    <cellStyle name="Separador de milhares 4 2 9 2 2 3 2" xfId="47930"/>
    <cellStyle name="Separador de milhares 4 2 9 2 2 4" xfId="38048"/>
    <cellStyle name="Separador de milhares 4 2 9 2 3" xfId="10047"/>
    <cellStyle name="Separador de milhares 4 2 9 2 3 2" xfId="26517"/>
    <cellStyle name="Separador de milhares 4 2 9 2 3 2 2" xfId="57812"/>
    <cellStyle name="Separador de milhares 4 2 9 2 3 3" xfId="41342"/>
    <cellStyle name="Separador de milhares 4 2 9 2 4" xfId="19929"/>
    <cellStyle name="Separador de milhares 4 2 9 2 4 2" xfId="51224"/>
    <cellStyle name="Separador de milhares 4 2 9 2 5" xfId="13341"/>
    <cellStyle name="Separador de milhares 4 2 9 2 5 2" xfId="44636"/>
    <cellStyle name="Separador de milhares 4 2 9 2 6" xfId="34754"/>
    <cellStyle name="Separador de milhares 4 2 9 2 7" xfId="31459"/>
    <cellStyle name="Separador de milhares 4 2 9 3" xfId="5106"/>
    <cellStyle name="Separador de milhares 4 2 9 3 2" xfId="21576"/>
    <cellStyle name="Separador de milhares 4 2 9 3 2 2" xfId="52871"/>
    <cellStyle name="Separador de milhares 4 2 9 3 3" xfId="14988"/>
    <cellStyle name="Separador de milhares 4 2 9 3 3 2" xfId="46283"/>
    <cellStyle name="Separador de milhares 4 2 9 3 4" xfId="36401"/>
    <cellStyle name="Separador de milhares 4 2 9 4" xfId="8400"/>
    <cellStyle name="Separador de milhares 4 2 9 4 2" xfId="24870"/>
    <cellStyle name="Separador de milhares 4 2 9 4 2 2" xfId="56165"/>
    <cellStyle name="Separador de milhares 4 2 9 4 3" xfId="39695"/>
    <cellStyle name="Separador de milhares 4 2 9 5" xfId="18282"/>
    <cellStyle name="Separador de milhares 4 2 9 5 2" xfId="49577"/>
    <cellStyle name="Separador de milhares 4 2 9 6" xfId="11694"/>
    <cellStyle name="Separador de milhares 4 2 9 6 2" xfId="42989"/>
    <cellStyle name="Separador de milhares 4 2 9 7" xfId="28165"/>
    <cellStyle name="Separador de milhares 4 2 9 7 2" xfId="33107"/>
    <cellStyle name="Separador de milhares 4 2 9 8" xfId="29812"/>
    <cellStyle name="Separador de milhares 4 3" xfId="1777"/>
    <cellStyle name="Separador de milhares 4 3 2" xfId="1778"/>
    <cellStyle name="Separador de milhares 4 3 2 2" xfId="3461"/>
    <cellStyle name="Separador de milhares 4 3 2 2 2" xfId="6755"/>
    <cellStyle name="Separador de milhares 4 3 2 2 2 2" xfId="23225"/>
    <cellStyle name="Separador de milhares 4 3 2 2 2 2 2" xfId="54520"/>
    <cellStyle name="Separador de milhares 4 3 2 2 2 3" xfId="16637"/>
    <cellStyle name="Separador de milhares 4 3 2 2 2 3 2" xfId="47932"/>
    <cellStyle name="Separador de milhares 4 3 2 2 2 4" xfId="38050"/>
    <cellStyle name="Separador de milhares 4 3 2 2 3" xfId="10049"/>
    <cellStyle name="Separador de milhares 4 3 2 2 3 2" xfId="26519"/>
    <cellStyle name="Separador de milhares 4 3 2 2 3 2 2" xfId="57814"/>
    <cellStyle name="Separador de milhares 4 3 2 2 3 3" xfId="41344"/>
    <cellStyle name="Separador de milhares 4 3 2 2 4" xfId="19931"/>
    <cellStyle name="Separador de milhares 4 3 2 2 4 2" xfId="51226"/>
    <cellStyle name="Separador de milhares 4 3 2 2 5" xfId="13343"/>
    <cellStyle name="Separador de milhares 4 3 2 2 5 2" xfId="44638"/>
    <cellStyle name="Separador de milhares 4 3 2 2 6" xfId="34756"/>
    <cellStyle name="Separador de milhares 4 3 2 2 7" xfId="31461"/>
    <cellStyle name="Separador de milhares 4 3 2 3" xfId="5108"/>
    <cellStyle name="Separador de milhares 4 3 2 3 2" xfId="21578"/>
    <cellStyle name="Separador de milhares 4 3 2 3 2 2" xfId="52873"/>
    <cellStyle name="Separador de milhares 4 3 2 3 3" xfId="14990"/>
    <cellStyle name="Separador de milhares 4 3 2 3 3 2" xfId="46285"/>
    <cellStyle name="Separador de milhares 4 3 2 3 4" xfId="36403"/>
    <cellStyle name="Separador de milhares 4 3 2 4" xfId="8402"/>
    <cellStyle name="Separador de milhares 4 3 2 4 2" xfId="24872"/>
    <cellStyle name="Separador de milhares 4 3 2 4 2 2" xfId="56167"/>
    <cellStyle name="Separador de milhares 4 3 2 4 3" xfId="39697"/>
    <cellStyle name="Separador de milhares 4 3 2 5" xfId="18284"/>
    <cellStyle name="Separador de milhares 4 3 2 5 2" xfId="49579"/>
    <cellStyle name="Separador de milhares 4 3 2 6" xfId="11696"/>
    <cellStyle name="Separador de milhares 4 3 2 6 2" xfId="42991"/>
    <cellStyle name="Separador de milhares 4 3 2 7" xfId="28167"/>
    <cellStyle name="Separador de milhares 4 3 2 7 2" xfId="33109"/>
    <cellStyle name="Separador de milhares 4 3 2 8" xfId="29814"/>
    <cellStyle name="Separador de milhares 4 3 3" xfId="3460"/>
    <cellStyle name="Separador de milhares 4 3 3 2" xfId="6754"/>
    <cellStyle name="Separador de milhares 4 3 3 2 2" xfId="23224"/>
    <cellStyle name="Separador de milhares 4 3 3 2 2 2" xfId="54519"/>
    <cellStyle name="Separador de milhares 4 3 3 2 3" xfId="16636"/>
    <cellStyle name="Separador de milhares 4 3 3 2 3 2" xfId="47931"/>
    <cellStyle name="Separador de milhares 4 3 3 2 4" xfId="38049"/>
    <cellStyle name="Separador de milhares 4 3 3 3" xfId="10048"/>
    <cellStyle name="Separador de milhares 4 3 3 3 2" xfId="26518"/>
    <cellStyle name="Separador de milhares 4 3 3 3 2 2" xfId="57813"/>
    <cellStyle name="Separador de milhares 4 3 3 3 3" xfId="41343"/>
    <cellStyle name="Separador de milhares 4 3 3 4" xfId="19930"/>
    <cellStyle name="Separador de milhares 4 3 3 4 2" xfId="51225"/>
    <cellStyle name="Separador de milhares 4 3 3 5" xfId="13342"/>
    <cellStyle name="Separador de milhares 4 3 3 5 2" xfId="44637"/>
    <cellStyle name="Separador de milhares 4 3 3 6" xfId="34755"/>
    <cellStyle name="Separador de milhares 4 3 3 7" xfId="31460"/>
    <cellStyle name="Separador de milhares 4 3 4" xfId="5107"/>
    <cellStyle name="Separador de milhares 4 3 4 2" xfId="21577"/>
    <cellStyle name="Separador de milhares 4 3 4 2 2" xfId="52872"/>
    <cellStyle name="Separador de milhares 4 3 4 3" xfId="14989"/>
    <cellStyle name="Separador de milhares 4 3 4 3 2" xfId="46284"/>
    <cellStyle name="Separador de milhares 4 3 4 4" xfId="36402"/>
    <cellStyle name="Separador de milhares 4 3 5" xfId="8401"/>
    <cellStyle name="Separador de milhares 4 3 5 2" xfId="24871"/>
    <cellStyle name="Separador de milhares 4 3 5 2 2" xfId="56166"/>
    <cellStyle name="Separador de milhares 4 3 5 3" xfId="39696"/>
    <cellStyle name="Separador de milhares 4 3 6" xfId="18283"/>
    <cellStyle name="Separador de milhares 4 3 6 2" xfId="49578"/>
    <cellStyle name="Separador de milhares 4 3 7" xfId="11695"/>
    <cellStyle name="Separador de milhares 4 3 7 2" xfId="42990"/>
    <cellStyle name="Separador de milhares 4 3 8" xfId="28166"/>
    <cellStyle name="Separador de milhares 4 3 8 2" xfId="33108"/>
    <cellStyle name="Separador de milhares 4 3 9" xfId="29813"/>
    <cellStyle name="Separador de milhares 4 4" xfId="1779"/>
    <cellStyle name="Separador de milhares 4 4 2" xfId="1780"/>
    <cellStyle name="Separador de milhares 4 4 2 2" xfId="3463"/>
    <cellStyle name="Separador de milhares 4 4 2 2 2" xfId="6757"/>
    <cellStyle name="Separador de milhares 4 4 2 2 2 2" xfId="23227"/>
    <cellStyle name="Separador de milhares 4 4 2 2 2 2 2" xfId="54522"/>
    <cellStyle name="Separador de milhares 4 4 2 2 2 3" xfId="16639"/>
    <cellStyle name="Separador de milhares 4 4 2 2 2 3 2" xfId="47934"/>
    <cellStyle name="Separador de milhares 4 4 2 2 2 4" xfId="38052"/>
    <cellStyle name="Separador de milhares 4 4 2 2 3" xfId="10051"/>
    <cellStyle name="Separador de milhares 4 4 2 2 3 2" xfId="26521"/>
    <cellStyle name="Separador de milhares 4 4 2 2 3 2 2" xfId="57816"/>
    <cellStyle name="Separador de milhares 4 4 2 2 3 3" xfId="41346"/>
    <cellStyle name="Separador de milhares 4 4 2 2 4" xfId="19933"/>
    <cellStyle name="Separador de milhares 4 4 2 2 4 2" xfId="51228"/>
    <cellStyle name="Separador de milhares 4 4 2 2 5" xfId="13345"/>
    <cellStyle name="Separador de milhares 4 4 2 2 5 2" xfId="44640"/>
    <cellStyle name="Separador de milhares 4 4 2 2 6" xfId="34758"/>
    <cellStyle name="Separador de milhares 4 4 2 2 7" xfId="31463"/>
    <cellStyle name="Separador de milhares 4 4 2 3" xfId="5110"/>
    <cellStyle name="Separador de milhares 4 4 2 3 2" xfId="21580"/>
    <cellStyle name="Separador de milhares 4 4 2 3 2 2" xfId="52875"/>
    <cellStyle name="Separador de milhares 4 4 2 3 3" xfId="14992"/>
    <cellStyle name="Separador de milhares 4 4 2 3 3 2" xfId="46287"/>
    <cellStyle name="Separador de milhares 4 4 2 3 4" xfId="36405"/>
    <cellStyle name="Separador de milhares 4 4 2 4" xfId="8404"/>
    <cellStyle name="Separador de milhares 4 4 2 4 2" xfId="24874"/>
    <cellStyle name="Separador de milhares 4 4 2 4 2 2" xfId="56169"/>
    <cellStyle name="Separador de milhares 4 4 2 4 3" xfId="39699"/>
    <cellStyle name="Separador de milhares 4 4 2 5" xfId="18286"/>
    <cellStyle name="Separador de milhares 4 4 2 5 2" xfId="49581"/>
    <cellStyle name="Separador de milhares 4 4 2 6" xfId="11698"/>
    <cellStyle name="Separador de milhares 4 4 2 6 2" xfId="42993"/>
    <cellStyle name="Separador de milhares 4 4 2 7" xfId="28169"/>
    <cellStyle name="Separador de milhares 4 4 2 7 2" xfId="33111"/>
    <cellStyle name="Separador de milhares 4 4 2 8" xfId="29816"/>
    <cellStyle name="Separador de milhares 4 4 3" xfId="3462"/>
    <cellStyle name="Separador de milhares 4 4 3 2" xfId="6756"/>
    <cellStyle name="Separador de milhares 4 4 3 2 2" xfId="23226"/>
    <cellStyle name="Separador de milhares 4 4 3 2 2 2" xfId="54521"/>
    <cellStyle name="Separador de milhares 4 4 3 2 3" xfId="16638"/>
    <cellStyle name="Separador de milhares 4 4 3 2 3 2" xfId="47933"/>
    <cellStyle name="Separador de milhares 4 4 3 2 4" xfId="38051"/>
    <cellStyle name="Separador de milhares 4 4 3 3" xfId="10050"/>
    <cellStyle name="Separador de milhares 4 4 3 3 2" xfId="26520"/>
    <cellStyle name="Separador de milhares 4 4 3 3 2 2" xfId="57815"/>
    <cellStyle name="Separador de milhares 4 4 3 3 3" xfId="41345"/>
    <cellStyle name="Separador de milhares 4 4 3 4" xfId="19932"/>
    <cellStyle name="Separador de milhares 4 4 3 4 2" xfId="51227"/>
    <cellStyle name="Separador de milhares 4 4 3 5" xfId="13344"/>
    <cellStyle name="Separador de milhares 4 4 3 5 2" xfId="44639"/>
    <cellStyle name="Separador de milhares 4 4 3 6" xfId="34757"/>
    <cellStyle name="Separador de milhares 4 4 3 7" xfId="31462"/>
    <cellStyle name="Separador de milhares 4 4 4" xfId="5109"/>
    <cellStyle name="Separador de milhares 4 4 4 2" xfId="21579"/>
    <cellStyle name="Separador de milhares 4 4 4 2 2" xfId="52874"/>
    <cellStyle name="Separador de milhares 4 4 4 3" xfId="14991"/>
    <cellStyle name="Separador de milhares 4 4 4 3 2" xfId="46286"/>
    <cellStyle name="Separador de milhares 4 4 4 4" xfId="36404"/>
    <cellStyle name="Separador de milhares 4 4 5" xfId="8403"/>
    <cellStyle name="Separador de milhares 4 4 5 2" xfId="24873"/>
    <cellStyle name="Separador de milhares 4 4 5 2 2" xfId="56168"/>
    <cellStyle name="Separador de milhares 4 4 5 3" xfId="39698"/>
    <cellStyle name="Separador de milhares 4 4 6" xfId="18285"/>
    <cellStyle name="Separador de milhares 4 4 6 2" xfId="49580"/>
    <cellStyle name="Separador de milhares 4 4 7" xfId="11697"/>
    <cellStyle name="Separador de milhares 4 4 7 2" xfId="42992"/>
    <cellStyle name="Separador de milhares 4 4 8" xfId="28168"/>
    <cellStyle name="Separador de milhares 4 4 8 2" xfId="33110"/>
    <cellStyle name="Separador de milhares 4 4 9" xfId="29815"/>
    <cellStyle name="Separador de milhares 4 5" xfId="1781"/>
    <cellStyle name="Separador de milhares 4 5 2" xfId="3464"/>
    <cellStyle name="Separador de milhares 4 5 2 2" xfId="6758"/>
    <cellStyle name="Separador de milhares 4 5 2 2 2" xfId="23228"/>
    <cellStyle name="Separador de milhares 4 5 2 2 2 2" xfId="54523"/>
    <cellStyle name="Separador de milhares 4 5 2 2 3" xfId="16640"/>
    <cellStyle name="Separador de milhares 4 5 2 2 3 2" xfId="47935"/>
    <cellStyle name="Separador de milhares 4 5 2 2 4" xfId="38053"/>
    <cellStyle name="Separador de milhares 4 5 2 3" xfId="10052"/>
    <cellStyle name="Separador de milhares 4 5 2 3 2" xfId="26522"/>
    <cellStyle name="Separador de milhares 4 5 2 3 2 2" xfId="57817"/>
    <cellStyle name="Separador de milhares 4 5 2 3 3" xfId="41347"/>
    <cellStyle name="Separador de milhares 4 5 2 4" xfId="19934"/>
    <cellStyle name="Separador de milhares 4 5 2 4 2" xfId="51229"/>
    <cellStyle name="Separador de milhares 4 5 2 5" xfId="13346"/>
    <cellStyle name="Separador de milhares 4 5 2 5 2" xfId="44641"/>
    <cellStyle name="Separador de milhares 4 5 2 6" xfId="34759"/>
    <cellStyle name="Separador de milhares 4 5 2 7" xfId="31464"/>
    <cellStyle name="Separador de milhares 4 5 3" xfId="5111"/>
    <cellStyle name="Separador de milhares 4 5 3 2" xfId="21581"/>
    <cellStyle name="Separador de milhares 4 5 3 2 2" xfId="52876"/>
    <cellStyle name="Separador de milhares 4 5 3 3" xfId="14993"/>
    <cellStyle name="Separador de milhares 4 5 3 3 2" xfId="46288"/>
    <cellStyle name="Separador de milhares 4 5 3 4" xfId="36406"/>
    <cellStyle name="Separador de milhares 4 5 4" xfId="8405"/>
    <cellStyle name="Separador de milhares 4 5 4 2" xfId="24875"/>
    <cellStyle name="Separador de milhares 4 5 4 2 2" xfId="56170"/>
    <cellStyle name="Separador de milhares 4 5 4 3" xfId="39700"/>
    <cellStyle name="Separador de milhares 4 5 5" xfId="18287"/>
    <cellStyle name="Separador de milhares 4 5 5 2" xfId="49582"/>
    <cellStyle name="Separador de milhares 4 5 6" xfId="11699"/>
    <cellStyle name="Separador de milhares 4 5 6 2" xfId="42994"/>
    <cellStyle name="Separador de milhares 4 5 7" xfId="28170"/>
    <cellStyle name="Separador de milhares 4 5 7 2" xfId="33112"/>
    <cellStyle name="Separador de milhares 4 5 8" xfId="29817"/>
    <cellStyle name="Separador de milhares 4 6" xfId="3375"/>
    <cellStyle name="Separador de milhares 4 6 2" xfId="6669"/>
    <cellStyle name="Separador de milhares 4 6 2 2" xfId="23139"/>
    <cellStyle name="Separador de milhares 4 6 2 2 2" xfId="54434"/>
    <cellStyle name="Separador de milhares 4 6 2 3" xfId="16551"/>
    <cellStyle name="Separador de milhares 4 6 2 3 2" xfId="47846"/>
    <cellStyle name="Separador de milhares 4 6 2 4" xfId="37964"/>
    <cellStyle name="Separador de milhares 4 6 3" xfId="9963"/>
    <cellStyle name="Separador de milhares 4 6 3 2" xfId="26433"/>
    <cellStyle name="Separador de milhares 4 6 3 2 2" xfId="57728"/>
    <cellStyle name="Separador de milhares 4 6 3 3" xfId="41258"/>
    <cellStyle name="Separador de milhares 4 6 4" xfId="19845"/>
    <cellStyle name="Separador de milhares 4 6 4 2" xfId="51140"/>
    <cellStyle name="Separador de milhares 4 6 5" xfId="13257"/>
    <cellStyle name="Separador de milhares 4 6 5 2" xfId="44552"/>
    <cellStyle name="Separador de milhares 4 6 6" xfId="34670"/>
    <cellStyle name="Separador de milhares 4 6 7" xfId="31375"/>
    <cellStyle name="Separador de milhares 4 7" xfId="5022"/>
    <cellStyle name="Separador de milhares 4 7 2" xfId="21492"/>
    <cellStyle name="Separador de milhares 4 7 2 2" xfId="52787"/>
    <cellStyle name="Separador de milhares 4 7 3" xfId="14904"/>
    <cellStyle name="Separador de milhares 4 7 3 2" xfId="46199"/>
    <cellStyle name="Separador de milhares 4 7 4" xfId="36317"/>
    <cellStyle name="Separador de milhares 4 8" xfId="8316"/>
    <cellStyle name="Separador de milhares 4 8 2" xfId="24786"/>
    <cellStyle name="Separador de milhares 4 8 2 2" xfId="56081"/>
    <cellStyle name="Separador de milhares 4 8 3" xfId="39611"/>
    <cellStyle name="Separador de milhares 4 9" xfId="18198"/>
    <cellStyle name="Separador de milhares 4 9 2" xfId="49493"/>
    <cellStyle name="Separador de milhares 5" xfId="1782"/>
    <cellStyle name="Separador de milhares 5 10" xfId="11700"/>
    <cellStyle name="Separador de milhares 5 10 2" xfId="42995"/>
    <cellStyle name="Separador de milhares 5 11" xfId="28171"/>
    <cellStyle name="Separador de milhares 5 11 2" xfId="33113"/>
    <cellStyle name="Separador de milhares 5 12" xfId="29818"/>
    <cellStyle name="Separador de milhares 5 2" xfId="1783"/>
    <cellStyle name="Separador de milhares 5 2 10" xfId="3466"/>
    <cellStyle name="Separador de milhares 5 2 10 2" xfId="6760"/>
    <cellStyle name="Separador de milhares 5 2 10 2 2" xfId="23230"/>
    <cellStyle name="Separador de milhares 5 2 10 2 2 2" xfId="54525"/>
    <cellStyle name="Separador de milhares 5 2 10 2 3" xfId="16642"/>
    <cellStyle name="Separador de milhares 5 2 10 2 3 2" xfId="47937"/>
    <cellStyle name="Separador de milhares 5 2 10 2 4" xfId="38055"/>
    <cellStyle name="Separador de milhares 5 2 10 3" xfId="10054"/>
    <cellStyle name="Separador de milhares 5 2 10 3 2" xfId="26524"/>
    <cellStyle name="Separador de milhares 5 2 10 3 2 2" xfId="57819"/>
    <cellStyle name="Separador de milhares 5 2 10 3 3" xfId="41349"/>
    <cellStyle name="Separador de milhares 5 2 10 4" xfId="19936"/>
    <cellStyle name="Separador de milhares 5 2 10 4 2" xfId="51231"/>
    <cellStyle name="Separador de milhares 5 2 10 5" xfId="13348"/>
    <cellStyle name="Separador de milhares 5 2 10 5 2" xfId="44643"/>
    <cellStyle name="Separador de milhares 5 2 10 6" xfId="34761"/>
    <cellStyle name="Separador de milhares 5 2 10 7" xfId="31466"/>
    <cellStyle name="Separador de milhares 5 2 11" xfId="5113"/>
    <cellStyle name="Separador de milhares 5 2 11 2" xfId="21583"/>
    <cellStyle name="Separador de milhares 5 2 11 2 2" xfId="52878"/>
    <cellStyle name="Separador de milhares 5 2 11 3" xfId="14995"/>
    <cellStyle name="Separador de milhares 5 2 11 3 2" xfId="46290"/>
    <cellStyle name="Separador de milhares 5 2 11 4" xfId="36408"/>
    <cellStyle name="Separador de milhares 5 2 12" xfId="8407"/>
    <cellStyle name="Separador de milhares 5 2 12 2" xfId="24877"/>
    <cellStyle name="Separador de milhares 5 2 12 2 2" xfId="56172"/>
    <cellStyle name="Separador de milhares 5 2 12 3" xfId="39702"/>
    <cellStyle name="Separador de milhares 5 2 13" xfId="18289"/>
    <cellStyle name="Separador de milhares 5 2 13 2" xfId="49584"/>
    <cellStyle name="Separador de milhares 5 2 14" xfId="11701"/>
    <cellStyle name="Separador de milhares 5 2 14 2" xfId="42996"/>
    <cellStyle name="Separador de milhares 5 2 15" xfId="28172"/>
    <cellStyle name="Separador de milhares 5 2 15 2" xfId="33114"/>
    <cellStyle name="Separador de milhares 5 2 16" xfId="29819"/>
    <cellStyle name="Separador de milhares 5 2 2" xfId="1784"/>
    <cellStyle name="Separador de milhares 5 2 2 10" xfId="5114"/>
    <cellStyle name="Separador de milhares 5 2 2 10 2" xfId="21584"/>
    <cellStyle name="Separador de milhares 5 2 2 10 2 2" xfId="52879"/>
    <cellStyle name="Separador de milhares 5 2 2 10 3" xfId="14996"/>
    <cellStyle name="Separador de milhares 5 2 2 10 3 2" xfId="46291"/>
    <cellStyle name="Separador de milhares 5 2 2 10 4" xfId="36409"/>
    <cellStyle name="Separador de milhares 5 2 2 11" xfId="8408"/>
    <cellStyle name="Separador de milhares 5 2 2 11 2" xfId="24878"/>
    <cellStyle name="Separador de milhares 5 2 2 11 2 2" xfId="56173"/>
    <cellStyle name="Separador de milhares 5 2 2 11 3" xfId="39703"/>
    <cellStyle name="Separador de milhares 5 2 2 12" xfId="18290"/>
    <cellStyle name="Separador de milhares 5 2 2 12 2" xfId="49585"/>
    <cellStyle name="Separador de milhares 5 2 2 13" xfId="11702"/>
    <cellStyle name="Separador de milhares 5 2 2 13 2" xfId="42997"/>
    <cellStyle name="Separador de milhares 5 2 2 14" xfId="28173"/>
    <cellStyle name="Separador de milhares 5 2 2 14 2" xfId="33115"/>
    <cellStyle name="Separador de milhares 5 2 2 15" xfId="29820"/>
    <cellStyle name="Separador de milhares 5 2 2 2" xfId="1785"/>
    <cellStyle name="Separador de milhares 5 2 2 2 10" xfId="8409"/>
    <cellStyle name="Separador de milhares 5 2 2 2 10 2" xfId="24879"/>
    <cellStyle name="Separador de milhares 5 2 2 2 10 2 2" xfId="56174"/>
    <cellStyle name="Separador de milhares 5 2 2 2 10 3" xfId="39704"/>
    <cellStyle name="Separador de milhares 5 2 2 2 11" xfId="18291"/>
    <cellStyle name="Separador de milhares 5 2 2 2 11 2" xfId="49586"/>
    <cellStyle name="Separador de milhares 5 2 2 2 12" xfId="11703"/>
    <cellStyle name="Separador de milhares 5 2 2 2 12 2" xfId="42998"/>
    <cellStyle name="Separador de milhares 5 2 2 2 13" xfId="28174"/>
    <cellStyle name="Separador de milhares 5 2 2 2 13 2" xfId="33116"/>
    <cellStyle name="Separador de milhares 5 2 2 2 14" xfId="29821"/>
    <cellStyle name="Separador de milhares 5 2 2 2 2" xfId="1786"/>
    <cellStyle name="Separador de milhares 5 2 2 2 2 10" xfId="11704"/>
    <cellStyle name="Separador de milhares 5 2 2 2 2 10 2" xfId="42999"/>
    <cellStyle name="Separador de milhares 5 2 2 2 2 11" xfId="28175"/>
    <cellStyle name="Separador de milhares 5 2 2 2 2 11 2" xfId="33117"/>
    <cellStyle name="Separador de milhares 5 2 2 2 2 12" xfId="29822"/>
    <cellStyle name="Separador de milhares 5 2 2 2 2 2" xfId="1787"/>
    <cellStyle name="Separador de milhares 5 2 2 2 2 2 2" xfId="1788"/>
    <cellStyle name="Separador de milhares 5 2 2 2 2 2 2 2" xfId="3471"/>
    <cellStyle name="Separador de milhares 5 2 2 2 2 2 2 2 2" xfId="6765"/>
    <cellStyle name="Separador de milhares 5 2 2 2 2 2 2 2 2 2" xfId="23235"/>
    <cellStyle name="Separador de milhares 5 2 2 2 2 2 2 2 2 2 2" xfId="54530"/>
    <cellStyle name="Separador de milhares 5 2 2 2 2 2 2 2 2 3" xfId="16647"/>
    <cellStyle name="Separador de milhares 5 2 2 2 2 2 2 2 2 3 2" xfId="47942"/>
    <cellStyle name="Separador de milhares 5 2 2 2 2 2 2 2 2 4" xfId="38060"/>
    <cellStyle name="Separador de milhares 5 2 2 2 2 2 2 2 3" xfId="10059"/>
    <cellStyle name="Separador de milhares 5 2 2 2 2 2 2 2 3 2" xfId="26529"/>
    <cellStyle name="Separador de milhares 5 2 2 2 2 2 2 2 3 2 2" xfId="57824"/>
    <cellStyle name="Separador de milhares 5 2 2 2 2 2 2 2 3 3" xfId="41354"/>
    <cellStyle name="Separador de milhares 5 2 2 2 2 2 2 2 4" xfId="19941"/>
    <cellStyle name="Separador de milhares 5 2 2 2 2 2 2 2 4 2" xfId="51236"/>
    <cellStyle name="Separador de milhares 5 2 2 2 2 2 2 2 5" xfId="13353"/>
    <cellStyle name="Separador de milhares 5 2 2 2 2 2 2 2 5 2" xfId="44648"/>
    <cellStyle name="Separador de milhares 5 2 2 2 2 2 2 2 6" xfId="34766"/>
    <cellStyle name="Separador de milhares 5 2 2 2 2 2 2 2 7" xfId="31471"/>
    <cellStyle name="Separador de milhares 5 2 2 2 2 2 2 3" xfId="5118"/>
    <cellStyle name="Separador de milhares 5 2 2 2 2 2 2 3 2" xfId="21588"/>
    <cellStyle name="Separador de milhares 5 2 2 2 2 2 2 3 2 2" xfId="52883"/>
    <cellStyle name="Separador de milhares 5 2 2 2 2 2 2 3 3" xfId="15000"/>
    <cellStyle name="Separador de milhares 5 2 2 2 2 2 2 3 3 2" xfId="46295"/>
    <cellStyle name="Separador de milhares 5 2 2 2 2 2 2 3 4" xfId="36413"/>
    <cellStyle name="Separador de milhares 5 2 2 2 2 2 2 4" xfId="8412"/>
    <cellStyle name="Separador de milhares 5 2 2 2 2 2 2 4 2" xfId="24882"/>
    <cellStyle name="Separador de milhares 5 2 2 2 2 2 2 4 2 2" xfId="56177"/>
    <cellStyle name="Separador de milhares 5 2 2 2 2 2 2 4 3" xfId="39707"/>
    <cellStyle name="Separador de milhares 5 2 2 2 2 2 2 5" xfId="18294"/>
    <cellStyle name="Separador de milhares 5 2 2 2 2 2 2 5 2" xfId="49589"/>
    <cellStyle name="Separador de milhares 5 2 2 2 2 2 2 6" xfId="11706"/>
    <cellStyle name="Separador de milhares 5 2 2 2 2 2 2 6 2" xfId="43001"/>
    <cellStyle name="Separador de milhares 5 2 2 2 2 2 2 7" xfId="28177"/>
    <cellStyle name="Separador de milhares 5 2 2 2 2 2 2 7 2" xfId="33119"/>
    <cellStyle name="Separador de milhares 5 2 2 2 2 2 2 8" xfId="29824"/>
    <cellStyle name="Separador de milhares 5 2 2 2 2 2 3" xfId="3470"/>
    <cellStyle name="Separador de milhares 5 2 2 2 2 2 3 2" xfId="6764"/>
    <cellStyle name="Separador de milhares 5 2 2 2 2 2 3 2 2" xfId="23234"/>
    <cellStyle name="Separador de milhares 5 2 2 2 2 2 3 2 2 2" xfId="54529"/>
    <cellStyle name="Separador de milhares 5 2 2 2 2 2 3 2 3" xfId="16646"/>
    <cellStyle name="Separador de milhares 5 2 2 2 2 2 3 2 3 2" xfId="47941"/>
    <cellStyle name="Separador de milhares 5 2 2 2 2 2 3 2 4" xfId="38059"/>
    <cellStyle name="Separador de milhares 5 2 2 2 2 2 3 3" xfId="10058"/>
    <cellStyle name="Separador de milhares 5 2 2 2 2 2 3 3 2" xfId="26528"/>
    <cellStyle name="Separador de milhares 5 2 2 2 2 2 3 3 2 2" xfId="57823"/>
    <cellStyle name="Separador de milhares 5 2 2 2 2 2 3 3 3" xfId="41353"/>
    <cellStyle name="Separador de milhares 5 2 2 2 2 2 3 4" xfId="19940"/>
    <cellStyle name="Separador de milhares 5 2 2 2 2 2 3 4 2" xfId="51235"/>
    <cellStyle name="Separador de milhares 5 2 2 2 2 2 3 5" xfId="13352"/>
    <cellStyle name="Separador de milhares 5 2 2 2 2 2 3 5 2" xfId="44647"/>
    <cellStyle name="Separador de milhares 5 2 2 2 2 2 3 6" xfId="34765"/>
    <cellStyle name="Separador de milhares 5 2 2 2 2 2 3 7" xfId="31470"/>
    <cellStyle name="Separador de milhares 5 2 2 2 2 2 4" xfId="5117"/>
    <cellStyle name="Separador de milhares 5 2 2 2 2 2 4 2" xfId="21587"/>
    <cellStyle name="Separador de milhares 5 2 2 2 2 2 4 2 2" xfId="52882"/>
    <cellStyle name="Separador de milhares 5 2 2 2 2 2 4 3" xfId="14999"/>
    <cellStyle name="Separador de milhares 5 2 2 2 2 2 4 3 2" xfId="46294"/>
    <cellStyle name="Separador de milhares 5 2 2 2 2 2 4 4" xfId="36412"/>
    <cellStyle name="Separador de milhares 5 2 2 2 2 2 5" xfId="8411"/>
    <cellStyle name="Separador de milhares 5 2 2 2 2 2 5 2" xfId="24881"/>
    <cellStyle name="Separador de milhares 5 2 2 2 2 2 5 2 2" xfId="56176"/>
    <cellStyle name="Separador de milhares 5 2 2 2 2 2 5 3" xfId="39706"/>
    <cellStyle name="Separador de milhares 5 2 2 2 2 2 6" xfId="18293"/>
    <cellStyle name="Separador de milhares 5 2 2 2 2 2 6 2" xfId="49588"/>
    <cellStyle name="Separador de milhares 5 2 2 2 2 2 7" xfId="11705"/>
    <cellStyle name="Separador de milhares 5 2 2 2 2 2 7 2" xfId="43000"/>
    <cellStyle name="Separador de milhares 5 2 2 2 2 2 8" xfId="28176"/>
    <cellStyle name="Separador de milhares 5 2 2 2 2 2 8 2" xfId="33118"/>
    <cellStyle name="Separador de milhares 5 2 2 2 2 2 9" xfId="29823"/>
    <cellStyle name="Separador de milhares 5 2 2 2 2 3" xfId="1789"/>
    <cellStyle name="Separador de milhares 5 2 2 2 2 3 2" xfId="1790"/>
    <cellStyle name="Separador de milhares 5 2 2 2 2 3 2 2" xfId="3473"/>
    <cellStyle name="Separador de milhares 5 2 2 2 2 3 2 2 2" xfId="6767"/>
    <cellStyle name="Separador de milhares 5 2 2 2 2 3 2 2 2 2" xfId="23237"/>
    <cellStyle name="Separador de milhares 5 2 2 2 2 3 2 2 2 2 2" xfId="54532"/>
    <cellStyle name="Separador de milhares 5 2 2 2 2 3 2 2 2 3" xfId="16649"/>
    <cellStyle name="Separador de milhares 5 2 2 2 2 3 2 2 2 3 2" xfId="47944"/>
    <cellStyle name="Separador de milhares 5 2 2 2 2 3 2 2 2 4" xfId="38062"/>
    <cellStyle name="Separador de milhares 5 2 2 2 2 3 2 2 3" xfId="10061"/>
    <cellStyle name="Separador de milhares 5 2 2 2 2 3 2 2 3 2" xfId="26531"/>
    <cellStyle name="Separador de milhares 5 2 2 2 2 3 2 2 3 2 2" xfId="57826"/>
    <cellStyle name="Separador de milhares 5 2 2 2 2 3 2 2 3 3" xfId="41356"/>
    <cellStyle name="Separador de milhares 5 2 2 2 2 3 2 2 4" xfId="19943"/>
    <cellStyle name="Separador de milhares 5 2 2 2 2 3 2 2 4 2" xfId="51238"/>
    <cellStyle name="Separador de milhares 5 2 2 2 2 3 2 2 5" xfId="13355"/>
    <cellStyle name="Separador de milhares 5 2 2 2 2 3 2 2 5 2" xfId="44650"/>
    <cellStyle name="Separador de milhares 5 2 2 2 2 3 2 2 6" xfId="34768"/>
    <cellStyle name="Separador de milhares 5 2 2 2 2 3 2 2 7" xfId="31473"/>
    <cellStyle name="Separador de milhares 5 2 2 2 2 3 2 3" xfId="5120"/>
    <cellStyle name="Separador de milhares 5 2 2 2 2 3 2 3 2" xfId="21590"/>
    <cellStyle name="Separador de milhares 5 2 2 2 2 3 2 3 2 2" xfId="52885"/>
    <cellStyle name="Separador de milhares 5 2 2 2 2 3 2 3 3" xfId="15002"/>
    <cellStyle name="Separador de milhares 5 2 2 2 2 3 2 3 3 2" xfId="46297"/>
    <cellStyle name="Separador de milhares 5 2 2 2 2 3 2 3 4" xfId="36415"/>
    <cellStyle name="Separador de milhares 5 2 2 2 2 3 2 4" xfId="8414"/>
    <cellStyle name="Separador de milhares 5 2 2 2 2 3 2 4 2" xfId="24884"/>
    <cellStyle name="Separador de milhares 5 2 2 2 2 3 2 4 2 2" xfId="56179"/>
    <cellStyle name="Separador de milhares 5 2 2 2 2 3 2 4 3" xfId="39709"/>
    <cellStyle name="Separador de milhares 5 2 2 2 2 3 2 5" xfId="18296"/>
    <cellStyle name="Separador de milhares 5 2 2 2 2 3 2 5 2" xfId="49591"/>
    <cellStyle name="Separador de milhares 5 2 2 2 2 3 2 6" xfId="11708"/>
    <cellStyle name="Separador de milhares 5 2 2 2 2 3 2 6 2" xfId="43003"/>
    <cellStyle name="Separador de milhares 5 2 2 2 2 3 2 7" xfId="28179"/>
    <cellStyle name="Separador de milhares 5 2 2 2 2 3 2 7 2" xfId="33121"/>
    <cellStyle name="Separador de milhares 5 2 2 2 2 3 2 8" xfId="29826"/>
    <cellStyle name="Separador de milhares 5 2 2 2 2 3 3" xfId="3472"/>
    <cellStyle name="Separador de milhares 5 2 2 2 2 3 3 2" xfId="6766"/>
    <cellStyle name="Separador de milhares 5 2 2 2 2 3 3 2 2" xfId="23236"/>
    <cellStyle name="Separador de milhares 5 2 2 2 2 3 3 2 2 2" xfId="54531"/>
    <cellStyle name="Separador de milhares 5 2 2 2 2 3 3 2 3" xfId="16648"/>
    <cellStyle name="Separador de milhares 5 2 2 2 2 3 3 2 3 2" xfId="47943"/>
    <cellStyle name="Separador de milhares 5 2 2 2 2 3 3 2 4" xfId="38061"/>
    <cellStyle name="Separador de milhares 5 2 2 2 2 3 3 3" xfId="10060"/>
    <cellStyle name="Separador de milhares 5 2 2 2 2 3 3 3 2" xfId="26530"/>
    <cellStyle name="Separador de milhares 5 2 2 2 2 3 3 3 2 2" xfId="57825"/>
    <cellStyle name="Separador de milhares 5 2 2 2 2 3 3 3 3" xfId="41355"/>
    <cellStyle name="Separador de milhares 5 2 2 2 2 3 3 4" xfId="19942"/>
    <cellStyle name="Separador de milhares 5 2 2 2 2 3 3 4 2" xfId="51237"/>
    <cellStyle name="Separador de milhares 5 2 2 2 2 3 3 5" xfId="13354"/>
    <cellStyle name="Separador de milhares 5 2 2 2 2 3 3 5 2" xfId="44649"/>
    <cellStyle name="Separador de milhares 5 2 2 2 2 3 3 6" xfId="34767"/>
    <cellStyle name="Separador de milhares 5 2 2 2 2 3 3 7" xfId="31472"/>
    <cellStyle name="Separador de milhares 5 2 2 2 2 3 4" xfId="5119"/>
    <cellStyle name="Separador de milhares 5 2 2 2 2 3 4 2" xfId="21589"/>
    <cellStyle name="Separador de milhares 5 2 2 2 2 3 4 2 2" xfId="52884"/>
    <cellStyle name="Separador de milhares 5 2 2 2 2 3 4 3" xfId="15001"/>
    <cellStyle name="Separador de milhares 5 2 2 2 2 3 4 3 2" xfId="46296"/>
    <cellStyle name="Separador de milhares 5 2 2 2 2 3 4 4" xfId="36414"/>
    <cellStyle name="Separador de milhares 5 2 2 2 2 3 5" xfId="8413"/>
    <cellStyle name="Separador de milhares 5 2 2 2 2 3 5 2" xfId="24883"/>
    <cellStyle name="Separador de milhares 5 2 2 2 2 3 5 2 2" xfId="56178"/>
    <cellStyle name="Separador de milhares 5 2 2 2 2 3 5 3" xfId="39708"/>
    <cellStyle name="Separador de milhares 5 2 2 2 2 3 6" xfId="18295"/>
    <cellStyle name="Separador de milhares 5 2 2 2 2 3 6 2" xfId="49590"/>
    <cellStyle name="Separador de milhares 5 2 2 2 2 3 7" xfId="11707"/>
    <cellStyle name="Separador de milhares 5 2 2 2 2 3 7 2" xfId="43002"/>
    <cellStyle name="Separador de milhares 5 2 2 2 2 3 8" xfId="28178"/>
    <cellStyle name="Separador de milhares 5 2 2 2 2 3 8 2" xfId="33120"/>
    <cellStyle name="Separador de milhares 5 2 2 2 2 3 9" xfId="29825"/>
    <cellStyle name="Separador de milhares 5 2 2 2 2 4" xfId="1791"/>
    <cellStyle name="Separador de milhares 5 2 2 2 2 4 2" xfId="3474"/>
    <cellStyle name="Separador de milhares 5 2 2 2 2 4 2 2" xfId="6768"/>
    <cellStyle name="Separador de milhares 5 2 2 2 2 4 2 2 2" xfId="23238"/>
    <cellStyle name="Separador de milhares 5 2 2 2 2 4 2 2 2 2" xfId="54533"/>
    <cellStyle name="Separador de milhares 5 2 2 2 2 4 2 2 3" xfId="16650"/>
    <cellStyle name="Separador de milhares 5 2 2 2 2 4 2 2 3 2" xfId="47945"/>
    <cellStyle name="Separador de milhares 5 2 2 2 2 4 2 2 4" xfId="38063"/>
    <cellStyle name="Separador de milhares 5 2 2 2 2 4 2 3" xfId="10062"/>
    <cellStyle name="Separador de milhares 5 2 2 2 2 4 2 3 2" xfId="26532"/>
    <cellStyle name="Separador de milhares 5 2 2 2 2 4 2 3 2 2" xfId="57827"/>
    <cellStyle name="Separador de milhares 5 2 2 2 2 4 2 3 3" xfId="41357"/>
    <cellStyle name="Separador de milhares 5 2 2 2 2 4 2 4" xfId="19944"/>
    <cellStyle name="Separador de milhares 5 2 2 2 2 4 2 4 2" xfId="51239"/>
    <cellStyle name="Separador de milhares 5 2 2 2 2 4 2 5" xfId="13356"/>
    <cellStyle name="Separador de milhares 5 2 2 2 2 4 2 5 2" xfId="44651"/>
    <cellStyle name="Separador de milhares 5 2 2 2 2 4 2 6" xfId="34769"/>
    <cellStyle name="Separador de milhares 5 2 2 2 2 4 2 7" xfId="31474"/>
    <cellStyle name="Separador de milhares 5 2 2 2 2 4 3" xfId="5121"/>
    <cellStyle name="Separador de milhares 5 2 2 2 2 4 3 2" xfId="21591"/>
    <cellStyle name="Separador de milhares 5 2 2 2 2 4 3 2 2" xfId="52886"/>
    <cellStyle name="Separador de milhares 5 2 2 2 2 4 3 3" xfId="15003"/>
    <cellStyle name="Separador de milhares 5 2 2 2 2 4 3 3 2" xfId="46298"/>
    <cellStyle name="Separador de milhares 5 2 2 2 2 4 3 4" xfId="36416"/>
    <cellStyle name="Separador de milhares 5 2 2 2 2 4 4" xfId="8415"/>
    <cellStyle name="Separador de milhares 5 2 2 2 2 4 4 2" xfId="24885"/>
    <cellStyle name="Separador de milhares 5 2 2 2 2 4 4 2 2" xfId="56180"/>
    <cellStyle name="Separador de milhares 5 2 2 2 2 4 4 3" xfId="39710"/>
    <cellStyle name="Separador de milhares 5 2 2 2 2 4 5" xfId="18297"/>
    <cellStyle name="Separador de milhares 5 2 2 2 2 4 5 2" xfId="49592"/>
    <cellStyle name="Separador de milhares 5 2 2 2 2 4 6" xfId="11709"/>
    <cellStyle name="Separador de milhares 5 2 2 2 2 4 6 2" xfId="43004"/>
    <cellStyle name="Separador de milhares 5 2 2 2 2 4 7" xfId="28180"/>
    <cellStyle name="Separador de milhares 5 2 2 2 2 4 7 2" xfId="33122"/>
    <cellStyle name="Separador de milhares 5 2 2 2 2 4 8" xfId="29827"/>
    <cellStyle name="Separador de milhares 5 2 2 2 2 5" xfId="1792"/>
    <cellStyle name="Separador de milhares 5 2 2 2 2 5 2" xfId="3475"/>
    <cellStyle name="Separador de milhares 5 2 2 2 2 5 2 2" xfId="6769"/>
    <cellStyle name="Separador de milhares 5 2 2 2 2 5 2 2 2" xfId="23239"/>
    <cellStyle name="Separador de milhares 5 2 2 2 2 5 2 2 2 2" xfId="54534"/>
    <cellStyle name="Separador de milhares 5 2 2 2 2 5 2 2 3" xfId="16651"/>
    <cellStyle name="Separador de milhares 5 2 2 2 2 5 2 2 3 2" xfId="47946"/>
    <cellStyle name="Separador de milhares 5 2 2 2 2 5 2 2 4" xfId="38064"/>
    <cellStyle name="Separador de milhares 5 2 2 2 2 5 2 3" xfId="10063"/>
    <cellStyle name="Separador de milhares 5 2 2 2 2 5 2 3 2" xfId="26533"/>
    <cellStyle name="Separador de milhares 5 2 2 2 2 5 2 3 2 2" xfId="57828"/>
    <cellStyle name="Separador de milhares 5 2 2 2 2 5 2 3 3" xfId="41358"/>
    <cellStyle name="Separador de milhares 5 2 2 2 2 5 2 4" xfId="19945"/>
    <cellStyle name="Separador de milhares 5 2 2 2 2 5 2 4 2" xfId="51240"/>
    <cellStyle name="Separador de milhares 5 2 2 2 2 5 2 5" xfId="13357"/>
    <cellStyle name="Separador de milhares 5 2 2 2 2 5 2 5 2" xfId="44652"/>
    <cellStyle name="Separador de milhares 5 2 2 2 2 5 2 6" xfId="34770"/>
    <cellStyle name="Separador de milhares 5 2 2 2 2 5 2 7" xfId="31475"/>
    <cellStyle name="Separador de milhares 5 2 2 2 2 5 3" xfId="5122"/>
    <cellStyle name="Separador de milhares 5 2 2 2 2 5 3 2" xfId="21592"/>
    <cellStyle name="Separador de milhares 5 2 2 2 2 5 3 2 2" xfId="52887"/>
    <cellStyle name="Separador de milhares 5 2 2 2 2 5 3 3" xfId="15004"/>
    <cellStyle name="Separador de milhares 5 2 2 2 2 5 3 3 2" xfId="46299"/>
    <cellStyle name="Separador de milhares 5 2 2 2 2 5 3 4" xfId="36417"/>
    <cellStyle name="Separador de milhares 5 2 2 2 2 5 4" xfId="8416"/>
    <cellStyle name="Separador de milhares 5 2 2 2 2 5 4 2" xfId="24886"/>
    <cellStyle name="Separador de milhares 5 2 2 2 2 5 4 2 2" xfId="56181"/>
    <cellStyle name="Separador de milhares 5 2 2 2 2 5 4 3" xfId="39711"/>
    <cellStyle name="Separador de milhares 5 2 2 2 2 5 5" xfId="18298"/>
    <cellStyle name="Separador de milhares 5 2 2 2 2 5 5 2" xfId="49593"/>
    <cellStyle name="Separador de milhares 5 2 2 2 2 5 6" xfId="11710"/>
    <cellStyle name="Separador de milhares 5 2 2 2 2 5 6 2" xfId="43005"/>
    <cellStyle name="Separador de milhares 5 2 2 2 2 5 7" xfId="28181"/>
    <cellStyle name="Separador de milhares 5 2 2 2 2 5 7 2" xfId="33123"/>
    <cellStyle name="Separador de milhares 5 2 2 2 2 5 8" xfId="29828"/>
    <cellStyle name="Separador de milhares 5 2 2 2 2 6" xfId="3469"/>
    <cellStyle name="Separador de milhares 5 2 2 2 2 6 2" xfId="6763"/>
    <cellStyle name="Separador de milhares 5 2 2 2 2 6 2 2" xfId="23233"/>
    <cellStyle name="Separador de milhares 5 2 2 2 2 6 2 2 2" xfId="54528"/>
    <cellStyle name="Separador de milhares 5 2 2 2 2 6 2 3" xfId="16645"/>
    <cellStyle name="Separador de milhares 5 2 2 2 2 6 2 3 2" xfId="47940"/>
    <cellStyle name="Separador de milhares 5 2 2 2 2 6 2 4" xfId="38058"/>
    <cellStyle name="Separador de milhares 5 2 2 2 2 6 3" xfId="10057"/>
    <cellStyle name="Separador de milhares 5 2 2 2 2 6 3 2" xfId="26527"/>
    <cellStyle name="Separador de milhares 5 2 2 2 2 6 3 2 2" xfId="57822"/>
    <cellStyle name="Separador de milhares 5 2 2 2 2 6 3 3" xfId="41352"/>
    <cellStyle name="Separador de milhares 5 2 2 2 2 6 4" xfId="19939"/>
    <cellStyle name="Separador de milhares 5 2 2 2 2 6 4 2" xfId="51234"/>
    <cellStyle name="Separador de milhares 5 2 2 2 2 6 5" xfId="13351"/>
    <cellStyle name="Separador de milhares 5 2 2 2 2 6 5 2" xfId="44646"/>
    <cellStyle name="Separador de milhares 5 2 2 2 2 6 6" xfId="34764"/>
    <cellStyle name="Separador de milhares 5 2 2 2 2 6 7" xfId="31469"/>
    <cellStyle name="Separador de milhares 5 2 2 2 2 7" xfId="5116"/>
    <cellStyle name="Separador de milhares 5 2 2 2 2 7 2" xfId="21586"/>
    <cellStyle name="Separador de milhares 5 2 2 2 2 7 2 2" xfId="52881"/>
    <cellStyle name="Separador de milhares 5 2 2 2 2 7 3" xfId="14998"/>
    <cellStyle name="Separador de milhares 5 2 2 2 2 7 3 2" xfId="46293"/>
    <cellStyle name="Separador de milhares 5 2 2 2 2 7 4" xfId="36411"/>
    <cellStyle name="Separador de milhares 5 2 2 2 2 8" xfId="8410"/>
    <cellStyle name="Separador de milhares 5 2 2 2 2 8 2" xfId="24880"/>
    <cellStyle name="Separador de milhares 5 2 2 2 2 8 2 2" xfId="56175"/>
    <cellStyle name="Separador de milhares 5 2 2 2 2 8 3" xfId="39705"/>
    <cellStyle name="Separador de milhares 5 2 2 2 2 9" xfId="18292"/>
    <cellStyle name="Separador de milhares 5 2 2 2 2 9 2" xfId="49587"/>
    <cellStyle name="Separador de milhares 5 2 2 2 3" xfId="1793"/>
    <cellStyle name="Separador de milhares 5 2 2 2 3 10" xfId="11711"/>
    <cellStyle name="Separador de milhares 5 2 2 2 3 10 2" xfId="43006"/>
    <cellStyle name="Separador de milhares 5 2 2 2 3 11" xfId="28182"/>
    <cellStyle name="Separador de milhares 5 2 2 2 3 11 2" xfId="33124"/>
    <cellStyle name="Separador de milhares 5 2 2 2 3 12" xfId="29829"/>
    <cellStyle name="Separador de milhares 5 2 2 2 3 2" xfId="1794"/>
    <cellStyle name="Separador de milhares 5 2 2 2 3 2 2" xfId="1795"/>
    <cellStyle name="Separador de milhares 5 2 2 2 3 2 2 2" xfId="3478"/>
    <cellStyle name="Separador de milhares 5 2 2 2 3 2 2 2 2" xfId="6772"/>
    <cellStyle name="Separador de milhares 5 2 2 2 3 2 2 2 2 2" xfId="23242"/>
    <cellStyle name="Separador de milhares 5 2 2 2 3 2 2 2 2 2 2" xfId="54537"/>
    <cellStyle name="Separador de milhares 5 2 2 2 3 2 2 2 2 3" xfId="16654"/>
    <cellStyle name="Separador de milhares 5 2 2 2 3 2 2 2 2 3 2" xfId="47949"/>
    <cellStyle name="Separador de milhares 5 2 2 2 3 2 2 2 2 4" xfId="38067"/>
    <cellStyle name="Separador de milhares 5 2 2 2 3 2 2 2 3" xfId="10066"/>
    <cellStyle name="Separador de milhares 5 2 2 2 3 2 2 2 3 2" xfId="26536"/>
    <cellStyle name="Separador de milhares 5 2 2 2 3 2 2 2 3 2 2" xfId="57831"/>
    <cellStyle name="Separador de milhares 5 2 2 2 3 2 2 2 3 3" xfId="41361"/>
    <cellStyle name="Separador de milhares 5 2 2 2 3 2 2 2 4" xfId="19948"/>
    <cellStyle name="Separador de milhares 5 2 2 2 3 2 2 2 4 2" xfId="51243"/>
    <cellStyle name="Separador de milhares 5 2 2 2 3 2 2 2 5" xfId="13360"/>
    <cellStyle name="Separador de milhares 5 2 2 2 3 2 2 2 5 2" xfId="44655"/>
    <cellStyle name="Separador de milhares 5 2 2 2 3 2 2 2 6" xfId="34773"/>
    <cellStyle name="Separador de milhares 5 2 2 2 3 2 2 2 7" xfId="31478"/>
    <cellStyle name="Separador de milhares 5 2 2 2 3 2 2 3" xfId="5125"/>
    <cellStyle name="Separador de milhares 5 2 2 2 3 2 2 3 2" xfId="21595"/>
    <cellStyle name="Separador de milhares 5 2 2 2 3 2 2 3 2 2" xfId="52890"/>
    <cellStyle name="Separador de milhares 5 2 2 2 3 2 2 3 3" xfId="15007"/>
    <cellStyle name="Separador de milhares 5 2 2 2 3 2 2 3 3 2" xfId="46302"/>
    <cellStyle name="Separador de milhares 5 2 2 2 3 2 2 3 4" xfId="36420"/>
    <cellStyle name="Separador de milhares 5 2 2 2 3 2 2 4" xfId="8419"/>
    <cellStyle name="Separador de milhares 5 2 2 2 3 2 2 4 2" xfId="24889"/>
    <cellStyle name="Separador de milhares 5 2 2 2 3 2 2 4 2 2" xfId="56184"/>
    <cellStyle name="Separador de milhares 5 2 2 2 3 2 2 4 3" xfId="39714"/>
    <cellStyle name="Separador de milhares 5 2 2 2 3 2 2 5" xfId="18301"/>
    <cellStyle name="Separador de milhares 5 2 2 2 3 2 2 5 2" xfId="49596"/>
    <cellStyle name="Separador de milhares 5 2 2 2 3 2 2 6" xfId="11713"/>
    <cellStyle name="Separador de milhares 5 2 2 2 3 2 2 6 2" xfId="43008"/>
    <cellStyle name="Separador de milhares 5 2 2 2 3 2 2 7" xfId="28184"/>
    <cellStyle name="Separador de milhares 5 2 2 2 3 2 2 7 2" xfId="33126"/>
    <cellStyle name="Separador de milhares 5 2 2 2 3 2 2 8" xfId="29831"/>
    <cellStyle name="Separador de milhares 5 2 2 2 3 2 3" xfId="3477"/>
    <cellStyle name="Separador de milhares 5 2 2 2 3 2 3 2" xfId="6771"/>
    <cellStyle name="Separador de milhares 5 2 2 2 3 2 3 2 2" xfId="23241"/>
    <cellStyle name="Separador de milhares 5 2 2 2 3 2 3 2 2 2" xfId="54536"/>
    <cellStyle name="Separador de milhares 5 2 2 2 3 2 3 2 3" xfId="16653"/>
    <cellStyle name="Separador de milhares 5 2 2 2 3 2 3 2 3 2" xfId="47948"/>
    <cellStyle name="Separador de milhares 5 2 2 2 3 2 3 2 4" xfId="38066"/>
    <cellStyle name="Separador de milhares 5 2 2 2 3 2 3 3" xfId="10065"/>
    <cellStyle name="Separador de milhares 5 2 2 2 3 2 3 3 2" xfId="26535"/>
    <cellStyle name="Separador de milhares 5 2 2 2 3 2 3 3 2 2" xfId="57830"/>
    <cellStyle name="Separador de milhares 5 2 2 2 3 2 3 3 3" xfId="41360"/>
    <cellStyle name="Separador de milhares 5 2 2 2 3 2 3 4" xfId="19947"/>
    <cellStyle name="Separador de milhares 5 2 2 2 3 2 3 4 2" xfId="51242"/>
    <cellStyle name="Separador de milhares 5 2 2 2 3 2 3 5" xfId="13359"/>
    <cellStyle name="Separador de milhares 5 2 2 2 3 2 3 5 2" xfId="44654"/>
    <cellStyle name="Separador de milhares 5 2 2 2 3 2 3 6" xfId="34772"/>
    <cellStyle name="Separador de milhares 5 2 2 2 3 2 3 7" xfId="31477"/>
    <cellStyle name="Separador de milhares 5 2 2 2 3 2 4" xfId="5124"/>
    <cellStyle name="Separador de milhares 5 2 2 2 3 2 4 2" xfId="21594"/>
    <cellStyle name="Separador de milhares 5 2 2 2 3 2 4 2 2" xfId="52889"/>
    <cellStyle name="Separador de milhares 5 2 2 2 3 2 4 3" xfId="15006"/>
    <cellStyle name="Separador de milhares 5 2 2 2 3 2 4 3 2" xfId="46301"/>
    <cellStyle name="Separador de milhares 5 2 2 2 3 2 4 4" xfId="36419"/>
    <cellStyle name="Separador de milhares 5 2 2 2 3 2 5" xfId="8418"/>
    <cellStyle name="Separador de milhares 5 2 2 2 3 2 5 2" xfId="24888"/>
    <cellStyle name="Separador de milhares 5 2 2 2 3 2 5 2 2" xfId="56183"/>
    <cellStyle name="Separador de milhares 5 2 2 2 3 2 5 3" xfId="39713"/>
    <cellStyle name="Separador de milhares 5 2 2 2 3 2 6" xfId="18300"/>
    <cellStyle name="Separador de milhares 5 2 2 2 3 2 6 2" xfId="49595"/>
    <cellStyle name="Separador de milhares 5 2 2 2 3 2 7" xfId="11712"/>
    <cellStyle name="Separador de milhares 5 2 2 2 3 2 7 2" xfId="43007"/>
    <cellStyle name="Separador de milhares 5 2 2 2 3 2 8" xfId="28183"/>
    <cellStyle name="Separador de milhares 5 2 2 2 3 2 8 2" xfId="33125"/>
    <cellStyle name="Separador de milhares 5 2 2 2 3 2 9" xfId="29830"/>
    <cellStyle name="Separador de milhares 5 2 2 2 3 3" xfId="1796"/>
    <cellStyle name="Separador de milhares 5 2 2 2 3 3 2" xfId="1797"/>
    <cellStyle name="Separador de milhares 5 2 2 2 3 3 2 2" xfId="3480"/>
    <cellStyle name="Separador de milhares 5 2 2 2 3 3 2 2 2" xfId="6774"/>
    <cellStyle name="Separador de milhares 5 2 2 2 3 3 2 2 2 2" xfId="23244"/>
    <cellStyle name="Separador de milhares 5 2 2 2 3 3 2 2 2 2 2" xfId="54539"/>
    <cellStyle name="Separador de milhares 5 2 2 2 3 3 2 2 2 3" xfId="16656"/>
    <cellStyle name="Separador de milhares 5 2 2 2 3 3 2 2 2 3 2" xfId="47951"/>
    <cellStyle name="Separador de milhares 5 2 2 2 3 3 2 2 2 4" xfId="38069"/>
    <cellStyle name="Separador de milhares 5 2 2 2 3 3 2 2 3" xfId="10068"/>
    <cellStyle name="Separador de milhares 5 2 2 2 3 3 2 2 3 2" xfId="26538"/>
    <cellStyle name="Separador de milhares 5 2 2 2 3 3 2 2 3 2 2" xfId="57833"/>
    <cellStyle name="Separador de milhares 5 2 2 2 3 3 2 2 3 3" xfId="41363"/>
    <cellStyle name="Separador de milhares 5 2 2 2 3 3 2 2 4" xfId="19950"/>
    <cellStyle name="Separador de milhares 5 2 2 2 3 3 2 2 4 2" xfId="51245"/>
    <cellStyle name="Separador de milhares 5 2 2 2 3 3 2 2 5" xfId="13362"/>
    <cellStyle name="Separador de milhares 5 2 2 2 3 3 2 2 5 2" xfId="44657"/>
    <cellStyle name="Separador de milhares 5 2 2 2 3 3 2 2 6" xfId="34775"/>
    <cellStyle name="Separador de milhares 5 2 2 2 3 3 2 2 7" xfId="31480"/>
    <cellStyle name="Separador de milhares 5 2 2 2 3 3 2 3" xfId="5127"/>
    <cellStyle name="Separador de milhares 5 2 2 2 3 3 2 3 2" xfId="21597"/>
    <cellStyle name="Separador de milhares 5 2 2 2 3 3 2 3 2 2" xfId="52892"/>
    <cellStyle name="Separador de milhares 5 2 2 2 3 3 2 3 3" xfId="15009"/>
    <cellStyle name="Separador de milhares 5 2 2 2 3 3 2 3 3 2" xfId="46304"/>
    <cellStyle name="Separador de milhares 5 2 2 2 3 3 2 3 4" xfId="36422"/>
    <cellStyle name="Separador de milhares 5 2 2 2 3 3 2 4" xfId="8421"/>
    <cellStyle name="Separador de milhares 5 2 2 2 3 3 2 4 2" xfId="24891"/>
    <cellStyle name="Separador de milhares 5 2 2 2 3 3 2 4 2 2" xfId="56186"/>
    <cellStyle name="Separador de milhares 5 2 2 2 3 3 2 4 3" xfId="39716"/>
    <cellStyle name="Separador de milhares 5 2 2 2 3 3 2 5" xfId="18303"/>
    <cellStyle name="Separador de milhares 5 2 2 2 3 3 2 5 2" xfId="49598"/>
    <cellStyle name="Separador de milhares 5 2 2 2 3 3 2 6" xfId="11715"/>
    <cellStyle name="Separador de milhares 5 2 2 2 3 3 2 6 2" xfId="43010"/>
    <cellStyle name="Separador de milhares 5 2 2 2 3 3 2 7" xfId="28186"/>
    <cellStyle name="Separador de milhares 5 2 2 2 3 3 2 7 2" xfId="33128"/>
    <cellStyle name="Separador de milhares 5 2 2 2 3 3 2 8" xfId="29833"/>
    <cellStyle name="Separador de milhares 5 2 2 2 3 3 3" xfId="3479"/>
    <cellStyle name="Separador de milhares 5 2 2 2 3 3 3 2" xfId="6773"/>
    <cellStyle name="Separador de milhares 5 2 2 2 3 3 3 2 2" xfId="23243"/>
    <cellStyle name="Separador de milhares 5 2 2 2 3 3 3 2 2 2" xfId="54538"/>
    <cellStyle name="Separador de milhares 5 2 2 2 3 3 3 2 3" xfId="16655"/>
    <cellStyle name="Separador de milhares 5 2 2 2 3 3 3 2 3 2" xfId="47950"/>
    <cellStyle name="Separador de milhares 5 2 2 2 3 3 3 2 4" xfId="38068"/>
    <cellStyle name="Separador de milhares 5 2 2 2 3 3 3 3" xfId="10067"/>
    <cellStyle name="Separador de milhares 5 2 2 2 3 3 3 3 2" xfId="26537"/>
    <cellStyle name="Separador de milhares 5 2 2 2 3 3 3 3 2 2" xfId="57832"/>
    <cellStyle name="Separador de milhares 5 2 2 2 3 3 3 3 3" xfId="41362"/>
    <cellStyle name="Separador de milhares 5 2 2 2 3 3 3 4" xfId="19949"/>
    <cellStyle name="Separador de milhares 5 2 2 2 3 3 3 4 2" xfId="51244"/>
    <cellStyle name="Separador de milhares 5 2 2 2 3 3 3 5" xfId="13361"/>
    <cellStyle name="Separador de milhares 5 2 2 2 3 3 3 5 2" xfId="44656"/>
    <cellStyle name="Separador de milhares 5 2 2 2 3 3 3 6" xfId="34774"/>
    <cellStyle name="Separador de milhares 5 2 2 2 3 3 3 7" xfId="31479"/>
    <cellStyle name="Separador de milhares 5 2 2 2 3 3 4" xfId="5126"/>
    <cellStyle name="Separador de milhares 5 2 2 2 3 3 4 2" xfId="21596"/>
    <cellStyle name="Separador de milhares 5 2 2 2 3 3 4 2 2" xfId="52891"/>
    <cellStyle name="Separador de milhares 5 2 2 2 3 3 4 3" xfId="15008"/>
    <cellStyle name="Separador de milhares 5 2 2 2 3 3 4 3 2" xfId="46303"/>
    <cellStyle name="Separador de milhares 5 2 2 2 3 3 4 4" xfId="36421"/>
    <cellStyle name="Separador de milhares 5 2 2 2 3 3 5" xfId="8420"/>
    <cellStyle name="Separador de milhares 5 2 2 2 3 3 5 2" xfId="24890"/>
    <cellStyle name="Separador de milhares 5 2 2 2 3 3 5 2 2" xfId="56185"/>
    <cellStyle name="Separador de milhares 5 2 2 2 3 3 5 3" xfId="39715"/>
    <cellStyle name="Separador de milhares 5 2 2 2 3 3 6" xfId="18302"/>
    <cellStyle name="Separador de milhares 5 2 2 2 3 3 6 2" xfId="49597"/>
    <cellStyle name="Separador de milhares 5 2 2 2 3 3 7" xfId="11714"/>
    <cellStyle name="Separador de milhares 5 2 2 2 3 3 7 2" xfId="43009"/>
    <cellStyle name="Separador de milhares 5 2 2 2 3 3 8" xfId="28185"/>
    <cellStyle name="Separador de milhares 5 2 2 2 3 3 8 2" xfId="33127"/>
    <cellStyle name="Separador de milhares 5 2 2 2 3 3 9" xfId="29832"/>
    <cellStyle name="Separador de milhares 5 2 2 2 3 4" xfId="1798"/>
    <cellStyle name="Separador de milhares 5 2 2 2 3 4 2" xfId="3481"/>
    <cellStyle name="Separador de milhares 5 2 2 2 3 4 2 2" xfId="6775"/>
    <cellStyle name="Separador de milhares 5 2 2 2 3 4 2 2 2" xfId="23245"/>
    <cellStyle name="Separador de milhares 5 2 2 2 3 4 2 2 2 2" xfId="54540"/>
    <cellStyle name="Separador de milhares 5 2 2 2 3 4 2 2 3" xfId="16657"/>
    <cellStyle name="Separador de milhares 5 2 2 2 3 4 2 2 3 2" xfId="47952"/>
    <cellStyle name="Separador de milhares 5 2 2 2 3 4 2 2 4" xfId="38070"/>
    <cellStyle name="Separador de milhares 5 2 2 2 3 4 2 3" xfId="10069"/>
    <cellStyle name="Separador de milhares 5 2 2 2 3 4 2 3 2" xfId="26539"/>
    <cellStyle name="Separador de milhares 5 2 2 2 3 4 2 3 2 2" xfId="57834"/>
    <cellStyle name="Separador de milhares 5 2 2 2 3 4 2 3 3" xfId="41364"/>
    <cellStyle name="Separador de milhares 5 2 2 2 3 4 2 4" xfId="19951"/>
    <cellStyle name="Separador de milhares 5 2 2 2 3 4 2 4 2" xfId="51246"/>
    <cellStyle name="Separador de milhares 5 2 2 2 3 4 2 5" xfId="13363"/>
    <cellStyle name="Separador de milhares 5 2 2 2 3 4 2 5 2" xfId="44658"/>
    <cellStyle name="Separador de milhares 5 2 2 2 3 4 2 6" xfId="34776"/>
    <cellStyle name="Separador de milhares 5 2 2 2 3 4 2 7" xfId="31481"/>
    <cellStyle name="Separador de milhares 5 2 2 2 3 4 3" xfId="5128"/>
    <cellStyle name="Separador de milhares 5 2 2 2 3 4 3 2" xfId="21598"/>
    <cellStyle name="Separador de milhares 5 2 2 2 3 4 3 2 2" xfId="52893"/>
    <cellStyle name="Separador de milhares 5 2 2 2 3 4 3 3" xfId="15010"/>
    <cellStyle name="Separador de milhares 5 2 2 2 3 4 3 3 2" xfId="46305"/>
    <cellStyle name="Separador de milhares 5 2 2 2 3 4 3 4" xfId="36423"/>
    <cellStyle name="Separador de milhares 5 2 2 2 3 4 4" xfId="8422"/>
    <cellStyle name="Separador de milhares 5 2 2 2 3 4 4 2" xfId="24892"/>
    <cellStyle name="Separador de milhares 5 2 2 2 3 4 4 2 2" xfId="56187"/>
    <cellStyle name="Separador de milhares 5 2 2 2 3 4 4 3" xfId="39717"/>
    <cellStyle name="Separador de milhares 5 2 2 2 3 4 5" xfId="18304"/>
    <cellStyle name="Separador de milhares 5 2 2 2 3 4 5 2" xfId="49599"/>
    <cellStyle name="Separador de milhares 5 2 2 2 3 4 6" xfId="11716"/>
    <cellStyle name="Separador de milhares 5 2 2 2 3 4 6 2" xfId="43011"/>
    <cellStyle name="Separador de milhares 5 2 2 2 3 4 7" xfId="28187"/>
    <cellStyle name="Separador de milhares 5 2 2 2 3 4 7 2" xfId="33129"/>
    <cellStyle name="Separador de milhares 5 2 2 2 3 4 8" xfId="29834"/>
    <cellStyle name="Separador de milhares 5 2 2 2 3 5" xfId="1799"/>
    <cellStyle name="Separador de milhares 5 2 2 2 3 5 2" xfId="3482"/>
    <cellStyle name="Separador de milhares 5 2 2 2 3 5 2 2" xfId="6776"/>
    <cellStyle name="Separador de milhares 5 2 2 2 3 5 2 2 2" xfId="23246"/>
    <cellStyle name="Separador de milhares 5 2 2 2 3 5 2 2 2 2" xfId="54541"/>
    <cellStyle name="Separador de milhares 5 2 2 2 3 5 2 2 3" xfId="16658"/>
    <cellStyle name="Separador de milhares 5 2 2 2 3 5 2 2 3 2" xfId="47953"/>
    <cellStyle name="Separador de milhares 5 2 2 2 3 5 2 2 4" xfId="38071"/>
    <cellStyle name="Separador de milhares 5 2 2 2 3 5 2 3" xfId="10070"/>
    <cellStyle name="Separador de milhares 5 2 2 2 3 5 2 3 2" xfId="26540"/>
    <cellStyle name="Separador de milhares 5 2 2 2 3 5 2 3 2 2" xfId="57835"/>
    <cellStyle name="Separador de milhares 5 2 2 2 3 5 2 3 3" xfId="41365"/>
    <cellStyle name="Separador de milhares 5 2 2 2 3 5 2 4" xfId="19952"/>
    <cellStyle name="Separador de milhares 5 2 2 2 3 5 2 4 2" xfId="51247"/>
    <cellStyle name="Separador de milhares 5 2 2 2 3 5 2 5" xfId="13364"/>
    <cellStyle name="Separador de milhares 5 2 2 2 3 5 2 5 2" xfId="44659"/>
    <cellStyle name="Separador de milhares 5 2 2 2 3 5 2 6" xfId="34777"/>
    <cellStyle name="Separador de milhares 5 2 2 2 3 5 2 7" xfId="31482"/>
    <cellStyle name="Separador de milhares 5 2 2 2 3 5 3" xfId="5129"/>
    <cellStyle name="Separador de milhares 5 2 2 2 3 5 3 2" xfId="21599"/>
    <cellStyle name="Separador de milhares 5 2 2 2 3 5 3 2 2" xfId="52894"/>
    <cellStyle name="Separador de milhares 5 2 2 2 3 5 3 3" xfId="15011"/>
    <cellStyle name="Separador de milhares 5 2 2 2 3 5 3 3 2" xfId="46306"/>
    <cellStyle name="Separador de milhares 5 2 2 2 3 5 3 4" xfId="36424"/>
    <cellStyle name="Separador de milhares 5 2 2 2 3 5 4" xfId="8423"/>
    <cellStyle name="Separador de milhares 5 2 2 2 3 5 4 2" xfId="24893"/>
    <cellStyle name="Separador de milhares 5 2 2 2 3 5 4 2 2" xfId="56188"/>
    <cellStyle name="Separador de milhares 5 2 2 2 3 5 4 3" xfId="39718"/>
    <cellStyle name="Separador de milhares 5 2 2 2 3 5 5" xfId="18305"/>
    <cellStyle name="Separador de milhares 5 2 2 2 3 5 5 2" xfId="49600"/>
    <cellStyle name="Separador de milhares 5 2 2 2 3 5 6" xfId="11717"/>
    <cellStyle name="Separador de milhares 5 2 2 2 3 5 6 2" xfId="43012"/>
    <cellStyle name="Separador de milhares 5 2 2 2 3 5 7" xfId="28188"/>
    <cellStyle name="Separador de milhares 5 2 2 2 3 5 7 2" xfId="33130"/>
    <cellStyle name="Separador de milhares 5 2 2 2 3 5 8" xfId="29835"/>
    <cellStyle name="Separador de milhares 5 2 2 2 3 6" xfId="3476"/>
    <cellStyle name="Separador de milhares 5 2 2 2 3 6 2" xfId="6770"/>
    <cellStyle name="Separador de milhares 5 2 2 2 3 6 2 2" xfId="23240"/>
    <cellStyle name="Separador de milhares 5 2 2 2 3 6 2 2 2" xfId="54535"/>
    <cellStyle name="Separador de milhares 5 2 2 2 3 6 2 3" xfId="16652"/>
    <cellStyle name="Separador de milhares 5 2 2 2 3 6 2 3 2" xfId="47947"/>
    <cellStyle name="Separador de milhares 5 2 2 2 3 6 2 4" xfId="38065"/>
    <cellStyle name="Separador de milhares 5 2 2 2 3 6 3" xfId="10064"/>
    <cellStyle name="Separador de milhares 5 2 2 2 3 6 3 2" xfId="26534"/>
    <cellStyle name="Separador de milhares 5 2 2 2 3 6 3 2 2" xfId="57829"/>
    <cellStyle name="Separador de milhares 5 2 2 2 3 6 3 3" xfId="41359"/>
    <cellStyle name="Separador de milhares 5 2 2 2 3 6 4" xfId="19946"/>
    <cellStyle name="Separador de milhares 5 2 2 2 3 6 4 2" xfId="51241"/>
    <cellStyle name="Separador de milhares 5 2 2 2 3 6 5" xfId="13358"/>
    <cellStyle name="Separador de milhares 5 2 2 2 3 6 5 2" xfId="44653"/>
    <cellStyle name="Separador de milhares 5 2 2 2 3 6 6" xfId="34771"/>
    <cellStyle name="Separador de milhares 5 2 2 2 3 6 7" xfId="31476"/>
    <cellStyle name="Separador de milhares 5 2 2 2 3 7" xfId="5123"/>
    <cellStyle name="Separador de milhares 5 2 2 2 3 7 2" xfId="21593"/>
    <cellStyle name="Separador de milhares 5 2 2 2 3 7 2 2" xfId="52888"/>
    <cellStyle name="Separador de milhares 5 2 2 2 3 7 3" xfId="15005"/>
    <cellStyle name="Separador de milhares 5 2 2 2 3 7 3 2" xfId="46300"/>
    <cellStyle name="Separador de milhares 5 2 2 2 3 7 4" xfId="36418"/>
    <cellStyle name="Separador de milhares 5 2 2 2 3 8" xfId="8417"/>
    <cellStyle name="Separador de milhares 5 2 2 2 3 8 2" xfId="24887"/>
    <cellStyle name="Separador de milhares 5 2 2 2 3 8 2 2" xfId="56182"/>
    <cellStyle name="Separador de milhares 5 2 2 2 3 8 3" xfId="39712"/>
    <cellStyle name="Separador de milhares 5 2 2 2 3 9" xfId="18299"/>
    <cellStyle name="Separador de milhares 5 2 2 2 3 9 2" xfId="49594"/>
    <cellStyle name="Separador de milhares 5 2 2 2 4" xfId="1800"/>
    <cellStyle name="Separador de milhares 5 2 2 2 4 2" xfId="1801"/>
    <cellStyle name="Separador de milhares 5 2 2 2 4 2 2" xfId="3484"/>
    <cellStyle name="Separador de milhares 5 2 2 2 4 2 2 2" xfId="6778"/>
    <cellStyle name="Separador de milhares 5 2 2 2 4 2 2 2 2" xfId="23248"/>
    <cellStyle name="Separador de milhares 5 2 2 2 4 2 2 2 2 2" xfId="54543"/>
    <cellStyle name="Separador de milhares 5 2 2 2 4 2 2 2 3" xfId="16660"/>
    <cellStyle name="Separador de milhares 5 2 2 2 4 2 2 2 3 2" xfId="47955"/>
    <cellStyle name="Separador de milhares 5 2 2 2 4 2 2 2 4" xfId="38073"/>
    <cellStyle name="Separador de milhares 5 2 2 2 4 2 2 3" xfId="10072"/>
    <cellStyle name="Separador de milhares 5 2 2 2 4 2 2 3 2" xfId="26542"/>
    <cellStyle name="Separador de milhares 5 2 2 2 4 2 2 3 2 2" xfId="57837"/>
    <cellStyle name="Separador de milhares 5 2 2 2 4 2 2 3 3" xfId="41367"/>
    <cellStyle name="Separador de milhares 5 2 2 2 4 2 2 4" xfId="19954"/>
    <cellStyle name="Separador de milhares 5 2 2 2 4 2 2 4 2" xfId="51249"/>
    <cellStyle name="Separador de milhares 5 2 2 2 4 2 2 5" xfId="13366"/>
    <cellStyle name="Separador de milhares 5 2 2 2 4 2 2 5 2" xfId="44661"/>
    <cellStyle name="Separador de milhares 5 2 2 2 4 2 2 6" xfId="34779"/>
    <cellStyle name="Separador de milhares 5 2 2 2 4 2 2 7" xfId="31484"/>
    <cellStyle name="Separador de milhares 5 2 2 2 4 2 3" xfId="5131"/>
    <cellStyle name="Separador de milhares 5 2 2 2 4 2 3 2" xfId="21601"/>
    <cellStyle name="Separador de milhares 5 2 2 2 4 2 3 2 2" xfId="52896"/>
    <cellStyle name="Separador de milhares 5 2 2 2 4 2 3 3" xfId="15013"/>
    <cellStyle name="Separador de milhares 5 2 2 2 4 2 3 3 2" xfId="46308"/>
    <cellStyle name="Separador de milhares 5 2 2 2 4 2 3 4" xfId="36426"/>
    <cellStyle name="Separador de milhares 5 2 2 2 4 2 4" xfId="8425"/>
    <cellStyle name="Separador de milhares 5 2 2 2 4 2 4 2" xfId="24895"/>
    <cellStyle name="Separador de milhares 5 2 2 2 4 2 4 2 2" xfId="56190"/>
    <cellStyle name="Separador de milhares 5 2 2 2 4 2 4 3" xfId="39720"/>
    <cellStyle name="Separador de milhares 5 2 2 2 4 2 5" xfId="18307"/>
    <cellStyle name="Separador de milhares 5 2 2 2 4 2 5 2" xfId="49602"/>
    <cellStyle name="Separador de milhares 5 2 2 2 4 2 6" xfId="11719"/>
    <cellStyle name="Separador de milhares 5 2 2 2 4 2 6 2" xfId="43014"/>
    <cellStyle name="Separador de milhares 5 2 2 2 4 2 7" xfId="28190"/>
    <cellStyle name="Separador de milhares 5 2 2 2 4 2 7 2" xfId="33132"/>
    <cellStyle name="Separador de milhares 5 2 2 2 4 2 8" xfId="29837"/>
    <cellStyle name="Separador de milhares 5 2 2 2 4 3" xfId="3483"/>
    <cellStyle name="Separador de milhares 5 2 2 2 4 3 2" xfId="6777"/>
    <cellStyle name="Separador de milhares 5 2 2 2 4 3 2 2" xfId="23247"/>
    <cellStyle name="Separador de milhares 5 2 2 2 4 3 2 2 2" xfId="54542"/>
    <cellStyle name="Separador de milhares 5 2 2 2 4 3 2 3" xfId="16659"/>
    <cellStyle name="Separador de milhares 5 2 2 2 4 3 2 3 2" xfId="47954"/>
    <cellStyle name="Separador de milhares 5 2 2 2 4 3 2 4" xfId="38072"/>
    <cellStyle name="Separador de milhares 5 2 2 2 4 3 3" xfId="10071"/>
    <cellStyle name="Separador de milhares 5 2 2 2 4 3 3 2" xfId="26541"/>
    <cellStyle name="Separador de milhares 5 2 2 2 4 3 3 2 2" xfId="57836"/>
    <cellStyle name="Separador de milhares 5 2 2 2 4 3 3 3" xfId="41366"/>
    <cellStyle name="Separador de milhares 5 2 2 2 4 3 4" xfId="19953"/>
    <cellStyle name="Separador de milhares 5 2 2 2 4 3 4 2" xfId="51248"/>
    <cellStyle name="Separador de milhares 5 2 2 2 4 3 5" xfId="13365"/>
    <cellStyle name="Separador de milhares 5 2 2 2 4 3 5 2" xfId="44660"/>
    <cellStyle name="Separador de milhares 5 2 2 2 4 3 6" xfId="34778"/>
    <cellStyle name="Separador de milhares 5 2 2 2 4 3 7" xfId="31483"/>
    <cellStyle name="Separador de milhares 5 2 2 2 4 4" xfId="5130"/>
    <cellStyle name="Separador de milhares 5 2 2 2 4 4 2" xfId="21600"/>
    <cellStyle name="Separador de milhares 5 2 2 2 4 4 2 2" xfId="52895"/>
    <cellStyle name="Separador de milhares 5 2 2 2 4 4 3" xfId="15012"/>
    <cellStyle name="Separador de milhares 5 2 2 2 4 4 3 2" xfId="46307"/>
    <cellStyle name="Separador de milhares 5 2 2 2 4 4 4" xfId="36425"/>
    <cellStyle name="Separador de milhares 5 2 2 2 4 5" xfId="8424"/>
    <cellStyle name="Separador de milhares 5 2 2 2 4 5 2" xfId="24894"/>
    <cellStyle name="Separador de milhares 5 2 2 2 4 5 2 2" xfId="56189"/>
    <cellStyle name="Separador de milhares 5 2 2 2 4 5 3" xfId="39719"/>
    <cellStyle name="Separador de milhares 5 2 2 2 4 6" xfId="18306"/>
    <cellStyle name="Separador de milhares 5 2 2 2 4 6 2" xfId="49601"/>
    <cellStyle name="Separador de milhares 5 2 2 2 4 7" xfId="11718"/>
    <cellStyle name="Separador de milhares 5 2 2 2 4 7 2" xfId="43013"/>
    <cellStyle name="Separador de milhares 5 2 2 2 4 8" xfId="28189"/>
    <cellStyle name="Separador de milhares 5 2 2 2 4 8 2" xfId="33131"/>
    <cellStyle name="Separador de milhares 5 2 2 2 4 9" xfId="29836"/>
    <cellStyle name="Separador de milhares 5 2 2 2 5" xfId="1802"/>
    <cellStyle name="Separador de milhares 5 2 2 2 5 2" xfId="1803"/>
    <cellStyle name="Separador de milhares 5 2 2 2 5 2 2" xfId="3486"/>
    <cellStyle name="Separador de milhares 5 2 2 2 5 2 2 2" xfId="6780"/>
    <cellStyle name="Separador de milhares 5 2 2 2 5 2 2 2 2" xfId="23250"/>
    <cellStyle name="Separador de milhares 5 2 2 2 5 2 2 2 2 2" xfId="54545"/>
    <cellStyle name="Separador de milhares 5 2 2 2 5 2 2 2 3" xfId="16662"/>
    <cellStyle name="Separador de milhares 5 2 2 2 5 2 2 2 3 2" xfId="47957"/>
    <cellStyle name="Separador de milhares 5 2 2 2 5 2 2 2 4" xfId="38075"/>
    <cellStyle name="Separador de milhares 5 2 2 2 5 2 2 3" xfId="10074"/>
    <cellStyle name="Separador de milhares 5 2 2 2 5 2 2 3 2" xfId="26544"/>
    <cellStyle name="Separador de milhares 5 2 2 2 5 2 2 3 2 2" xfId="57839"/>
    <cellStyle name="Separador de milhares 5 2 2 2 5 2 2 3 3" xfId="41369"/>
    <cellStyle name="Separador de milhares 5 2 2 2 5 2 2 4" xfId="19956"/>
    <cellStyle name="Separador de milhares 5 2 2 2 5 2 2 4 2" xfId="51251"/>
    <cellStyle name="Separador de milhares 5 2 2 2 5 2 2 5" xfId="13368"/>
    <cellStyle name="Separador de milhares 5 2 2 2 5 2 2 5 2" xfId="44663"/>
    <cellStyle name="Separador de milhares 5 2 2 2 5 2 2 6" xfId="34781"/>
    <cellStyle name="Separador de milhares 5 2 2 2 5 2 2 7" xfId="31486"/>
    <cellStyle name="Separador de milhares 5 2 2 2 5 2 3" xfId="5133"/>
    <cellStyle name="Separador de milhares 5 2 2 2 5 2 3 2" xfId="21603"/>
    <cellStyle name="Separador de milhares 5 2 2 2 5 2 3 2 2" xfId="52898"/>
    <cellStyle name="Separador de milhares 5 2 2 2 5 2 3 3" xfId="15015"/>
    <cellStyle name="Separador de milhares 5 2 2 2 5 2 3 3 2" xfId="46310"/>
    <cellStyle name="Separador de milhares 5 2 2 2 5 2 3 4" xfId="36428"/>
    <cellStyle name="Separador de milhares 5 2 2 2 5 2 4" xfId="8427"/>
    <cellStyle name="Separador de milhares 5 2 2 2 5 2 4 2" xfId="24897"/>
    <cellStyle name="Separador de milhares 5 2 2 2 5 2 4 2 2" xfId="56192"/>
    <cellStyle name="Separador de milhares 5 2 2 2 5 2 4 3" xfId="39722"/>
    <cellStyle name="Separador de milhares 5 2 2 2 5 2 5" xfId="18309"/>
    <cellStyle name="Separador de milhares 5 2 2 2 5 2 5 2" xfId="49604"/>
    <cellStyle name="Separador de milhares 5 2 2 2 5 2 6" xfId="11721"/>
    <cellStyle name="Separador de milhares 5 2 2 2 5 2 6 2" xfId="43016"/>
    <cellStyle name="Separador de milhares 5 2 2 2 5 2 7" xfId="28192"/>
    <cellStyle name="Separador de milhares 5 2 2 2 5 2 7 2" xfId="33134"/>
    <cellStyle name="Separador de milhares 5 2 2 2 5 2 8" xfId="29839"/>
    <cellStyle name="Separador de milhares 5 2 2 2 5 3" xfId="3485"/>
    <cellStyle name="Separador de milhares 5 2 2 2 5 3 2" xfId="6779"/>
    <cellStyle name="Separador de milhares 5 2 2 2 5 3 2 2" xfId="23249"/>
    <cellStyle name="Separador de milhares 5 2 2 2 5 3 2 2 2" xfId="54544"/>
    <cellStyle name="Separador de milhares 5 2 2 2 5 3 2 3" xfId="16661"/>
    <cellStyle name="Separador de milhares 5 2 2 2 5 3 2 3 2" xfId="47956"/>
    <cellStyle name="Separador de milhares 5 2 2 2 5 3 2 4" xfId="38074"/>
    <cellStyle name="Separador de milhares 5 2 2 2 5 3 3" xfId="10073"/>
    <cellStyle name="Separador de milhares 5 2 2 2 5 3 3 2" xfId="26543"/>
    <cellStyle name="Separador de milhares 5 2 2 2 5 3 3 2 2" xfId="57838"/>
    <cellStyle name="Separador de milhares 5 2 2 2 5 3 3 3" xfId="41368"/>
    <cellStyle name="Separador de milhares 5 2 2 2 5 3 4" xfId="19955"/>
    <cellStyle name="Separador de milhares 5 2 2 2 5 3 4 2" xfId="51250"/>
    <cellStyle name="Separador de milhares 5 2 2 2 5 3 5" xfId="13367"/>
    <cellStyle name="Separador de milhares 5 2 2 2 5 3 5 2" xfId="44662"/>
    <cellStyle name="Separador de milhares 5 2 2 2 5 3 6" xfId="34780"/>
    <cellStyle name="Separador de milhares 5 2 2 2 5 3 7" xfId="31485"/>
    <cellStyle name="Separador de milhares 5 2 2 2 5 4" xfId="5132"/>
    <cellStyle name="Separador de milhares 5 2 2 2 5 4 2" xfId="21602"/>
    <cellStyle name="Separador de milhares 5 2 2 2 5 4 2 2" xfId="52897"/>
    <cellStyle name="Separador de milhares 5 2 2 2 5 4 3" xfId="15014"/>
    <cellStyle name="Separador de milhares 5 2 2 2 5 4 3 2" xfId="46309"/>
    <cellStyle name="Separador de milhares 5 2 2 2 5 4 4" xfId="36427"/>
    <cellStyle name="Separador de milhares 5 2 2 2 5 5" xfId="8426"/>
    <cellStyle name="Separador de milhares 5 2 2 2 5 5 2" xfId="24896"/>
    <cellStyle name="Separador de milhares 5 2 2 2 5 5 2 2" xfId="56191"/>
    <cellStyle name="Separador de milhares 5 2 2 2 5 5 3" xfId="39721"/>
    <cellStyle name="Separador de milhares 5 2 2 2 5 6" xfId="18308"/>
    <cellStyle name="Separador de milhares 5 2 2 2 5 6 2" xfId="49603"/>
    <cellStyle name="Separador de milhares 5 2 2 2 5 7" xfId="11720"/>
    <cellStyle name="Separador de milhares 5 2 2 2 5 7 2" xfId="43015"/>
    <cellStyle name="Separador de milhares 5 2 2 2 5 8" xfId="28191"/>
    <cellStyle name="Separador de milhares 5 2 2 2 5 8 2" xfId="33133"/>
    <cellStyle name="Separador de milhares 5 2 2 2 5 9" xfId="29838"/>
    <cellStyle name="Separador de milhares 5 2 2 2 6" xfId="1804"/>
    <cellStyle name="Separador de milhares 5 2 2 2 6 2" xfId="3487"/>
    <cellStyle name="Separador de milhares 5 2 2 2 6 2 2" xfId="6781"/>
    <cellStyle name="Separador de milhares 5 2 2 2 6 2 2 2" xfId="23251"/>
    <cellStyle name="Separador de milhares 5 2 2 2 6 2 2 2 2" xfId="54546"/>
    <cellStyle name="Separador de milhares 5 2 2 2 6 2 2 3" xfId="16663"/>
    <cellStyle name="Separador de milhares 5 2 2 2 6 2 2 3 2" xfId="47958"/>
    <cellStyle name="Separador de milhares 5 2 2 2 6 2 2 4" xfId="38076"/>
    <cellStyle name="Separador de milhares 5 2 2 2 6 2 3" xfId="10075"/>
    <cellStyle name="Separador de milhares 5 2 2 2 6 2 3 2" xfId="26545"/>
    <cellStyle name="Separador de milhares 5 2 2 2 6 2 3 2 2" xfId="57840"/>
    <cellStyle name="Separador de milhares 5 2 2 2 6 2 3 3" xfId="41370"/>
    <cellStyle name="Separador de milhares 5 2 2 2 6 2 4" xfId="19957"/>
    <cellStyle name="Separador de milhares 5 2 2 2 6 2 4 2" xfId="51252"/>
    <cellStyle name="Separador de milhares 5 2 2 2 6 2 5" xfId="13369"/>
    <cellStyle name="Separador de milhares 5 2 2 2 6 2 5 2" xfId="44664"/>
    <cellStyle name="Separador de milhares 5 2 2 2 6 2 6" xfId="34782"/>
    <cellStyle name="Separador de milhares 5 2 2 2 6 2 7" xfId="31487"/>
    <cellStyle name="Separador de milhares 5 2 2 2 6 3" xfId="5134"/>
    <cellStyle name="Separador de milhares 5 2 2 2 6 3 2" xfId="21604"/>
    <cellStyle name="Separador de milhares 5 2 2 2 6 3 2 2" xfId="52899"/>
    <cellStyle name="Separador de milhares 5 2 2 2 6 3 3" xfId="15016"/>
    <cellStyle name="Separador de milhares 5 2 2 2 6 3 3 2" xfId="46311"/>
    <cellStyle name="Separador de milhares 5 2 2 2 6 3 4" xfId="36429"/>
    <cellStyle name="Separador de milhares 5 2 2 2 6 4" xfId="8428"/>
    <cellStyle name="Separador de milhares 5 2 2 2 6 4 2" xfId="24898"/>
    <cellStyle name="Separador de milhares 5 2 2 2 6 4 2 2" xfId="56193"/>
    <cellStyle name="Separador de milhares 5 2 2 2 6 4 3" xfId="39723"/>
    <cellStyle name="Separador de milhares 5 2 2 2 6 5" xfId="18310"/>
    <cellStyle name="Separador de milhares 5 2 2 2 6 5 2" xfId="49605"/>
    <cellStyle name="Separador de milhares 5 2 2 2 6 6" xfId="11722"/>
    <cellStyle name="Separador de milhares 5 2 2 2 6 6 2" xfId="43017"/>
    <cellStyle name="Separador de milhares 5 2 2 2 6 7" xfId="28193"/>
    <cellStyle name="Separador de milhares 5 2 2 2 6 7 2" xfId="33135"/>
    <cellStyle name="Separador de milhares 5 2 2 2 6 8" xfId="29840"/>
    <cellStyle name="Separador de milhares 5 2 2 2 7" xfId="1805"/>
    <cellStyle name="Separador de milhares 5 2 2 2 7 2" xfId="3488"/>
    <cellStyle name="Separador de milhares 5 2 2 2 7 2 2" xfId="6782"/>
    <cellStyle name="Separador de milhares 5 2 2 2 7 2 2 2" xfId="23252"/>
    <cellStyle name="Separador de milhares 5 2 2 2 7 2 2 2 2" xfId="54547"/>
    <cellStyle name="Separador de milhares 5 2 2 2 7 2 2 3" xfId="16664"/>
    <cellStyle name="Separador de milhares 5 2 2 2 7 2 2 3 2" xfId="47959"/>
    <cellStyle name="Separador de milhares 5 2 2 2 7 2 2 4" xfId="38077"/>
    <cellStyle name="Separador de milhares 5 2 2 2 7 2 3" xfId="10076"/>
    <cellStyle name="Separador de milhares 5 2 2 2 7 2 3 2" xfId="26546"/>
    <cellStyle name="Separador de milhares 5 2 2 2 7 2 3 2 2" xfId="57841"/>
    <cellStyle name="Separador de milhares 5 2 2 2 7 2 3 3" xfId="41371"/>
    <cellStyle name="Separador de milhares 5 2 2 2 7 2 4" xfId="19958"/>
    <cellStyle name="Separador de milhares 5 2 2 2 7 2 4 2" xfId="51253"/>
    <cellStyle name="Separador de milhares 5 2 2 2 7 2 5" xfId="13370"/>
    <cellStyle name="Separador de milhares 5 2 2 2 7 2 5 2" xfId="44665"/>
    <cellStyle name="Separador de milhares 5 2 2 2 7 2 6" xfId="34783"/>
    <cellStyle name="Separador de milhares 5 2 2 2 7 2 7" xfId="31488"/>
    <cellStyle name="Separador de milhares 5 2 2 2 7 3" xfId="5135"/>
    <cellStyle name="Separador de milhares 5 2 2 2 7 3 2" xfId="21605"/>
    <cellStyle name="Separador de milhares 5 2 2 2 7 3 2 2" xfId="52900"/>
    <cellStyle name="Separador de milhares 5 2 2 2 7 3 3" xfId="15017"/>
    <cellStyle name="Separador de milhares 5 2 2 2 7 3 3 2" xfId="46312"/>
    <cellStyle name="Separador de milhares 5 2 2 2 7 3 4" xfId="36430"/>
    <cellStyle name="Separador de milhares 5 2 2 2 7 4" xfId="8429"/>
    <cellStyle name="Separador de milhares 5 2 2 2 7 4 2" xfId="24899"/>
    <cellStyle name="Separador de milhares 5 2 2 2 7 4 2 2" xfId="56194"/>
    <cellStyle name="Separador de milhares 5 2 2 2 7 4 3" xfId="39724"/>
    <cellStyle name="Separador de milhares 5 2 2 2 7 5" xfId="18311"/>
    <cellStyle name="Separador de milhares 5 2 2 2 7 5 2" xfId="49606"/>
    <cellStyle name="Separador de milhares 5 2 2 2 7 6" xfId="11723"/>
    <cellStyle name="Separador de milhares 5 2 2 2 7 6 2" xfId="43018"/>
    <cellStyle name="Separador de milhares 5 2 2 2 7 7" xfId="28194"/>
    <cellStyle name="Separador de milhares 5 2 2 2 7 7 2" xfId="33136"/>
    <cellStyle name="Separador de milhares 5 2 2 2 7 8" xfId="29841"/>
    <cellStyle name="Separador de milhares 5 2 2 2 8" xfId="3468"/>
    <cellStyle name="Separador de milhares 5 2 2 2 8 2" xfId="6762"/>
    <cellStyle name="Separador de milhares 5 2 2 2 8 2 2" xfId="23232"/>
    <cellStyle name="Separador de milhares 5 2 2 2 8 2 2 2" xfId="54527"/>
    <cellStyle name="Separador de milhares 5 2 2 2 8 2 3" xfId="16644"/>
    <cellStyle name="Separador de milhares 5 2 2 2 8 2 3 2" xfId="47939"/>
    <cellStyle name="Separador de milhares 5 2 2 2 8 2 4" xfId="38057"/>
    <cellStyle name="Separador de milhares 5 2 2 2 8 3" xfId="10056"/>
    <cellStyle name="Separador de milhares 5 2 2 2 8 3 2" xfId="26526"/>
    <cellStyle name="Separador de milhares 5 2 2 2 8 3 2 2" xfId="57821"/>
    <cellStyle name="Separador de milhares 5 2 2 2 8 3 3" xfId="41351"/>
    <cellStyle name="Separador de milhares 5 2 2 2 8 4" xfId="19938"/>
    <cellStyle name="Separador de milhares 5 2 2 2 8 4 2" xfId="51233"/>
    <cellStyle name="Separador de milhares 5 2 2 2 8 5" xfId="13350"/>
    <cellStyle name="Separador de milhares 5 2 2 2 8 5 2" xfId="44645"/>
    <cellStyle name="Separador de milhares 5 2 2 2 8 6" xfId="34763"/>
    <cellStyle name="Separador de milhares 5 2 2 2 8 7" xfId="31468"/>
    <cellStyle name="Separador de milhares 5 2 2 2 9" xfId="5115"/>
    <cellStyle name="Separador de milhares 5 2 2 2 9 2" xfId="21585"/>
    <cellStyle name="Separador de milhares 5 2 2 2 9 2 2" xfId="52880"/>
    <cellStyle name="Separador de milhares 5 2 2 2 9 3" xfId="14997"/>
    <cellStyle name="Separador de milhares 5 2 2 2 9 3 2" xfId="46292"/>
    <cellStyle name="Separador de milhares 5 2 2 2 9 4" xfId="36410"/>
    <cellStyle name="Separador de milhares 5 2 2 3" xfId="1806"/>
    <cellStyle name="Separador de milhares 5 2 2 3 10" xfId="11724"/>
    <cellStyle name="Separador de milhares 5 2 2 3 10 2" xfId="43019"/>
    <cellStyle name="Separador de milhares 5 2 2 3 11" xfId="28195"/>
    <cellStyle name="Separador de milhares 5 2 2 3 11 2" xfId="33137"/>
    <cellStyle name="Separador de milhares 5 2 2 3 12" xfId="29842"/>
    <cellStyle name="Separador de milhares 5 2 2 3 2" xfId="1807"/>
    <cellStyle name="Separador de milhares 5 2 2 3 2 2" xfId="1808"/>
    <cellStyle name="Separador de milhares 5 2 2 3 2 2 2" xfId="3491"/>
    <cellStyle name="Separador de milhares 5 2 2 3 2 2 2 2" xfId="6785"/>
    <cellStyle name="Separador de milhares 5 2 2 3 2 2 2 2 2" xfId="23255"/>
    <cellStyle name="Separador de milhares 5 2 2 3 2 2 2 2 2 2" xfId="54550"/>
    <cellStyle name="Separador de milhares 5 2 2 3 2 2 2 2 3" xfId="16667"/>
    <cellStyle name="Separador de milhares 5 2 2 3 2 2 2 2 3 2" xfId="47962"/>
    <cellStyle name="Separador de milhares 5 2 2 3 2 2 2 2 4" xfId="38080"/>
    <cellStyle name="Separador de milhares 5 2 2 3 2 2 2 3" xfId="10079"/>
    <cellStyle name="Separador de milhares 5 2 2 3 2 2 2 3 2" xfId="26549"/>
    <cellStyle name="Separador de milhares 5 2 2 3 2 2 2 3 2 2" xfId="57844"/>
    <cellStyle name="Separador de milhares 5 2 2 3 2 2 2 3 3" xfId="41374"/>
    <cellStyle name="Separador de milhares 5 2 2 3 2 2 2 4" xfId="19961"/>
    <cellStyle name="Separador de milhares 5 2 2 3 2 2 2 4 2" xfId="51256"/>
    <cellStyle name="Separador de milhares 5 2 2 3 2 2 2 5" xfId="13373"/>
    <cellStyle name="Separador de milhares 5 2 2 3 2 2 2 5 2" xfId="44668"/>
    <cellStyle name="Separador de milhares 5 2 2 3 2 2 2 6" xfId="34786"/>
    <cellStyle name="Separador de milhares 5 2 2 3 2 2 2 7" xfId="31491"/>
    <cellStyle name="Separador de milhares 5 2 2 3 2 2 3" xfId="5138"/>
    <cellStyle name="Separador de milhares 5 2 2 3 2 2 3 2" xfId="21608"/>
    <cellStyle name="Separador de milhares 5 2 2 3 2 2 3 2 2" xfId="52903"/>
    <cellStyle name="Separador de milhares 5 2 2 3 2 2 3 3" xfId="15020"/>
    <cellStyle name="Separador de milhares 5 2 2 3 2 2 3 3 2" xfId="46315"/>
    <cellStyle name="Separador de milhares 5 2 2 3 2 2 3 4" xfId="36433"/>
    <cellStyle name="Separador de milhares 5 2 2 3 2 2 4" xfId="8432"/>
    <cellStyle name="Separador de milhares 5 2 2 3 2 2 4 2" xfId="24902"/>
    <cellStyle name="Separador de milhares 5 2 2 3 2 2 4 2 2" xfId="56197"/>
    <cellStyle name="Separador de milhares 5 2 2 3 2 2 4 3" xfId="39727"/>
    <cellStyle name="Separador de milhares 5 2 2 3 2 2 5" xfId="18314"/>
    <cellStyle name="Separador de milhares 5 2 2 3 2 2 5 2" xfId="49609"/>
    <cellStyle name="Separador de milhares 5 2 2 3 2 2 6" xfId="11726"/>
    <cellStyle name="Separador de milhares 5 2 2 3 2 2 6 2" xfId="43021"/>
    <cellStyle name="Separador de milhares 5 2 2 3 2 2 7" xfId="28197"/>
    <cellStyle name="Separador de milhares 5 2 2 3 2 2 7 2" xfId="33139"/>
    <cellStyle name="Separador de milhares 5 2 2 3 2 2 8" xfId="29844"/>
    <cellStyle name="Separador de milhares 5 2 2 3 2 3" xfId="3490"/>
    <cellStyle name="Separador de milhares 5 2 2 3 2 3 2" xfId="6784"/>
    <cellStyle name="Separador de milhares 5 2 2 3 2 3 2 2" xfId="23254"/>
    <cellStyle name="Separador de milhares 5 2 2 3 2 3 2 2 2" xfId="54549"/>
    <cellStyle name="Separador de milhares 5 2 2 3 2 3 2 3" xfId="16666"/>
    <cellStyle name="Separador de milhares 5 2 2 3 2 3 2 3 2" xfId="47961"/>
    <cellStyle name="Separador de milhares 5 2 2 3 2 3 2 4" xfId="38079"/>
    <cellStyle name="Separador de milhares 5 2 2 3 2 3 3" xfId="10078"/>
    <cellStyle name="Separador de milhares 5 2 2 3 2 3 3 2" xfId="26548"/>
    <cellStyle name="Separador de milhares 5 2 2 3 2 3 3 2 2" xfId="57843"/>
    <cellStyle name="Separador de milhares 5 2 2 3 2 3 3 3" xfId="41373"/>
    <cellStyle name="Separador de milhares 5 2 2 3 2 3 4" xfId="19960"/>
    <cellStyle name="Separador de milhares 5 2 2 3 2 3 4 2" xfId="51255"/>
    <cellStyle name="Separador de milhares 5 2 2 3 2 3 5" xfId="13372"/>
    <cellStyle name="Separador de milhares 5 2 2 3 2 3 5 2" xfId="44667"/>
    <cellStyle name="Separador de milhares 5 2 2 3 2 3 6" xfId="34785"/>
    <cellStyle name="Separador de milhares 5 2 2 3 2 3 7" xfId="31490"/>
    <cellStyle name="Separador de milhares 5 2 2 3 2 4" xfId="5137"/>
    <cellStyle name="Separador de milhares 5 2 2 3 2 4 2" xfId="21607"/>
    <cellStyle name="Separador de milhares 5 2 2 3 2 4 2 2" xfId="52902"/>
    <cellStyle name="Separador de milhares 5 2 2 3 2 4 3" xfId="15019"/>
    <cellStyle name="Separador de milhares 5 2 2 3 2 4 3 2" xfId="46314"/>
    <cellStyle name="Separador de milhares 5 2 2 3 2 4 4" xfId="36432"/>
    <cellStyle name="Separador de milhares 5 2 2 3 2 5" xfId="8431"/>
    <cellStyle name="Separador de milhares 5 2 2 3 2 5 2" xfId="24901"/>
    <cellStyle name="Separador de milhares 5 2 2 3 2 5 2 2" xfId="56196"/>
    <cellStyle name="Separador de milhares 5 2 2 3 2 5 3" xfId="39726"/>
    <cellStyle name="Separador de milhares 5 2 2 3 2 6" xfId="18313"/>
    <cellStyle name="Separador de milhares 5 2 2 3 2 6 2" xfId="49608"/>
    <cellStyle name="Separador de milhares 5 2 2 3 2 7" xfId="11725"/>
    <cellStyle name="Separador de milhares 5 2 2 3 2 7 2" xfId="43020"/>
    <cellStyle name="Separador de milhares 5 2 2 3 2 8" xfId="28196"/>
    <cellStyle name="Separador de milhares 5 2 2 3 2 8 2" xfId="33138"/>
    <cellStyle name="Separador de milhares 5 2 2 3 2 9" xfId="29843"/>
    <cellStyle name="Separador de milhares 5 2 2 3 3" xfId="1809"/>
    <cellStyle name="Separador de milhares 5 2 2 3 3 2" xfId="1810"/>
    <cellStyle name="Separador de milhares 5 2 2 3 3 2 2" xfId="3493"/>
    <cellStyle name="Separador de milhares 5 2 2 3 3 2 2 2" xfId="6787"/>
    <cellStyle name="Separador de milhares 5 2 2 3 3 2 2 2 2" xfId="23257"/>
    <cellStyle name="Separador de milhares 5 2 2 3 3 2 2 2 2 2" xfId="54552"/>
    <cellStyle name="Separador de milhares 5 2 2 3 3 2 2 2 3" xfId="16669"/>
    <cellStyle name="Separador de milhares 5 2 2 3 3 2 2 2 3 2" xfId="47964"/>
    <cellStyle name="Separador de milhares 5 2 2 3 3 2 2 2 4" xfId="38082"/>
    <cellStyle name="Separador de milhares 5 2 2 3 3 2 2 3" xfId="10081"/>
    <cellStyle name="Separador de milhares 5 2 2 3 3 2 2 3 2" xfId="26551"/>
    <cellStyle name="Separador de milhares 5 2 2 3 3 2 2 3 2 2" xfId="57846"/>
    <cellStyle name="Separador de milhares 5 2 2 3 3 2 2 3 3" xfId="41376"/>
    <cellStyle name="Separador de milhares 5 2 2 3 3 2 2 4" xfId="19963"/>
    <cellStyle name="Separador de milhares 5 2 2 3 3 2 2 4 2" xfId="51258"/>
    <cellStyle name="Separador de milhares 5 2 2 3 3 2 2 5" xfId="13375"/>
    <cellStyle name="Separador de milhares 5 2 2 3 3 2 2 5 2" xfId="44670"/>
    <cellStyle name="Separador de milhares 5 2 2 3 3 2 2 6" xfId="34788"/>
    <cellStyle name="Separador de milhares 5 2 2 3 3 2 2 7" xfId="31493"/>
    <cellStyle name="Separador de milhares 5 2 2 3 3 2 3" xfId="5140"/>
    <cellStyle name="Separador de milhares 5 2 2 3 3 2 3 2" xfId="21610"/>
    <cellStyle name="Separador de milhares 5 2 2 3 3 2 3 2 2" xfId="52905"/>
    <cellStyle name="Separador de milhares 5 2 2 3 3 2 3 3" xfId="15022"/>
    <cellStyle name="Separador de milhares 5 2 2 3 3 2 3 3 2" xfId="46317"/>
    <cellStyle name="Separador de milhares 5 2 2 3 3 2 3 4" xfId="36435"/>
    <cellStyle name="Separador de milhares 5 2 2 3 3 2 4" xfId="8434"/>
    <cellStyle name="Separador de milhares 5 2 2 3 3 2 4 2" xfId="24904"/>
    <cellStyle name="Separador de milhares 5 2 2 3 3 2 4 2 2" xfId="56199"/>
    <cellStyle name="Separador de milhares 5 2 2 3 3 2 4 3" xfId="39729"/>
    <cellStyle name="Separador de milhares 5 2 2 3 3 2 5" xfId="18316"/>
    <cellStyle name="Separador de milhares 5 2 2 3 3 2 5 2" xfId="49611"/>
    <cellStyle name="Separador de milhares 5 2 2 3 3 2 6" xfId="11728"/>
    <cellStyle name="Separador de milhares 5 2 2 3 3 2 6 2" xfId="43023"/>
    <cellStyle name="Separador de milhares 5 2 2 3 3 2 7" xfId="28199"/>
    <cellStyle name="Separador de milhares 5 2 2 3 3 2 7 2" xfId="33141"/>
    <cellStyle name="Separador de milhares 5 2 2 3 3 2 8" xfId="29846"/>
    <cellStyle name="Separador de milhares 5 2 2 3 3 3" xfId="3492"/>
    <cellStyle name="Separador de milhares 5 2 2 3 3 3 2" xfId="6786"/>
    <cellStyle name="Separador de milhares 5 2 2 3 3 3 2 2" xfId="23256"/>
    <cellStyle name="Separador de milhares 5 2 2 3 3 3 2 2 2" xfId="54551"/>
    <cellStyle name="Separador de milhares 5 2 2 3 3 3 2 3" xfId="16668"/>
    <cellStyle name="Separador de milhares 5 2 2 3 3 3 2 3 2" xfId="47963"/>
    <cellStyle name="Separador de milhares 5 2 2 3 3 3 2 4" xfId="38081"/>
    <cellStyle name="Separador de milhares 5 2 2 3 3 3 3" xfId="10080"/>
    <cellStyle name="Separador de milhares 5 2 2 3 3 3 3 2" xfId="26550"/>
    <cellStyle name="Separador de milhares 5 2 2 3 3 3 3 2 2" xfId="57845"/>
    <cellStyle name="Separador de milhares 5 2 2 3 3 3 3 3" xfId="41375"/>
    <cellStyle name="Separador de milhares 5 2 2 3 3 3 4" xfId="19962"/>
    <cellStyle name="Separador de milhares 5 2 2 3 3 3 4 2" xfId="51257"/>
    <cellStyle name="Separador de milhares 5 2 2 3 3 3 5" xfId="13374"/>
    <cellStyle name="Separador de milhares 5 2 2 3 3 3 5 2" xfId="44669"/>
    <cellStyle name="Separador de milhares 5 2 2 3 3 3 6" xfId="34787"/>
    <cellStyle name="Separador de milhares 5 2 2 3 3 3 7" xfId="31492"/>
    <cellStyle name="Separador de milhares 5 2 2 3 3 4" xfId="5139"/>
    <cellStyle name="Separador de milhares 5 2 2 3 3 4 2" xfId="21609"/>
    <cellStyle name="Separador de milhares 5 2 2 3 3 4 2 2" xfId="52904"/>
    <cellStyle name="Separador de milhares 5 2 2 3 3 4 3" xfId="15021"/>
    <cellStyle name="Separador de milhares 5 2 2 3 3 4 3 2" xfId="46316"/>
    <cellStyle name="Separador de milhares 5 2 2 3 3 4 4" xfId="36434"/>
    <cellStyle name="Separador de milhares 5 2 2 3 3 5" xfId="8433"/>
    <cellStyle name="Separador de milhares 5 2 2 3 3 5 2" xfId="24903"/>
    <cellStyle name="Separador de milhares 5 2 2 3 3 5 2 2" xfId="56198"/>
    <cellStyle name="Separador de milhares 5 2 2 3 3 5 3" xfId="39728"/>
    <cellStyle name="Separador de milhares 5 2 2 3 3 6" xfId="18315"/>
    <cellStyle name="Separador de milhares 5 2 2 3 3 6 2" xfId="49610"/>
    <cellStyle name="Separador de milhares 5 2 2 3 3 7" xfId="11727"/>
    <cellStyle name="Separador de milhares 5 2 2 3 3 7 2" xfId="43022"/>
    <cellStyle name="Separador de milhares 5 2 2 3 3 8" xfId="28198"/>
    <cellStyle name="Separador de milhares 5 2 2 3 3 8 2" xfId="33140"/>
    <cellStyle name="Separador de milhares 5 2 2 3 3 9" xfId="29845"/>
    <cellStyle name="Separador de milhares 5 2 2 3 4" xfId="1811"/>
    <cellStyle name="Separador de milhares 5 2 2 3 4 2" xfId="3494"/>
    <cellStyle name="Separador de milhares 5 2 2 3 4 2 2" xfId="6788"/>
    <cellStyle name="Separador de milhares 5 2 2 3 4 2 2 2" xfId="23258"/>
    <cellStyle name="Separador de milhares 5 2 2 3 4 2 2 2 2" xfId="54553"/>
    <cellStyle name="Separador de milhares 5 2 2 3 4 2 2 3" xfId="16670"/>
    <cellStyle name="Separador de milhares 5 2 2 3 4 2 2 3 2" xfId="47965"/>
    <cellStyle name="Separador de milhares 5 2 2 3 4 2 2 4" xfId="38083"/>
    <cellStyle name="Separador de milhares 5 2 2 3 4 2 3" xfId="10082"/>
    <cellStyle name="Separador de milhares 5 2 2 3 4 2 3 2" xfId="26552"/>
    <cellStyle name="Separador de milhares 5 2 2 3 4 2 3 2 2" xfId="57847"/>
    <cellStyle name="Separador de milhares 5 2 2 3 4 2 3 3" xfId="41377"/>
    <cellStyle name="Separador de milhares 5 2 2 3 4 2 4" xfId="19964"/>
    <cellStyle name="Separador de milhares 5 2 2 3 4 2 4 2" xfId="51259"/>
    <cellStyle name="Separador de milhares 5 2 2 3 4 2 5" xfId="13376"/>
    <cellStyle name="Separador de milhares 5 2 2 3 4 2 5 2" xfId="44671"/>
    <cellStyle name="Separador de milhares 5 2 2 3 4 2 6" xfId="34789"/>
    <cellStyle name="Separador de milhares 5 2 2 3 4 2 7" xfId="31494"/>
    <cellStyle name="Separador de milhares 5 2 2 3 4 3" xfId="5141"/>
    <cellStyle name="Separador de milhares 5 2 2 3 4 3 2" xfId="21611"/>
    <cellStyle name="Separador de milhares 5 2 2 3 4 3 2 2" xfId="52906"/>
    <cellStyle name="Separador de milhares 5 2 2 3 4 3 3" xfId="15023"/>
    <cellStyle name="Separador de milhares 5 2 2 3 4 3 3 2" xfId="46318"/>
    <cellStyle name="Separador de milhares 5 2 2 3 4 3 4" xfId="36436"/>
    <cellStyle name="Separador de milhares 5 2 2 3 4 4" xfId="8435"/>
    <cellStyle name="Separador de milhares 5 2 2 3 4 4 2" xfId="24905"/>
    <cellStyle name="Separador de milhares 5 2 2 3 4 4 2 2" xfId="56200"/>
    <cellStyle name="Separador de milhares 5 2 2 3 4 4 3" xfId="39730"/>
    <cellStyle name="Separador de milhares 5 2 2 3 4 5" xfId="18317"/>
    <cellStyle name="Separador de milhares 5 2 2 3 4 5 2" xfId="49612"/>
    <cellStyle name="Separador de milhares 5 2 2 3 4 6" xfId="11729"/>
    <cellStyle name="Separador de milhares 5 2 2 3 4 6 2" xfId="43024"/>
    <cellStyle name="Separador de milhares 5 2 2 3 4 7" xfId="28200"/>
    <cellStyle name="Separador de milhares 5 2 2 3 4 7 2" xfId="33142"/>
    <cellStyle name="Separador de milhares 5 2 2 3 4 8" xfId="29847"/>
    <cellStyle name="Separador de milhares 5 2 2 3 5" xfId="1812"/>
    <cellStyle name="Separador de milhares 5 2 2 3 5 2" xfId="3495"/>
    <cellStyle name="Separador de milhares 5 2 2 3 5 2 2" xfId="6789"/>
    <cellStyle name="Separador de milhares 5 2 2 3 5 2 2 2" xfId="23259"/>
    <cellStyle name="Separador de milhares 5 2 2 3 5 2 2 2 2" xfId="54554"/>
    <cellStyle name="Separador de milhares 5 2 2 3 5 2 2 3" xfId="16671"/>
    <cellStyle name="Separador de milhares 5 2 2 3 5 2 2 3 2" xfId="47966"/>
    <cellStyle name="Separador de milhares 5 2 2 3 5 2 2 4" xfId="38084"/>
    <cellStyle name="Separador de milhares 5 2 2 3 5 2 3" xfId="10083"/>
    <cellStyle name="Separador de milhares 5 2 2 3 5 2 3 2" xfId="26553"/>
    <cellStyle name="Separador de milhares 5 2 2 3 5 2 3 2 2" xfId="57848"/>
    <cellStyle name="Separador de milhares 5 2 2 3 5 2 3 3" xfId="41378"/>
    <cellStyle name="Separador de milhares 5 2 2 3 5 2 4" xfId="19965"/>
    <cellStyle name="Separador de milhares 5 2 2 3 5 2 4 2" xfId="51260"/>
    <cellStyle name="Separador de milhares 5 2 2 3 5 2 5" xfId="13377"/>
    <cellStyle name="Separador de milhares 5 2 2 3 5 2 5 2" xfId="44672"/>
    <cellStyle name="Separador de milhares 5 2 2 3 5 2 6" xfId="34790"/>
    <cellStyle name="Separador de milhares 5 2 2 3 5 2 7" xfId="31495"/>
    <cellStyle name="Separador de milhares 5 2 2 3 5 3" xfId="5142"/>
    <cellStyle name="Separador de milhares 5 2 2 3 5 3 2" xfId="21612"/>
    <cellStyle name="Separador de milhares 5 2 2 3 5 3 2 2" xfId="52907"/>
    <cellStyle name="Separador de milhares 5 2 2 3 5 3 3" xfId="15024"/>
    <cellStyle name="Separador de milhares 5 2 2 3 5 3 3 2" xfId="46319"/>
    <cellStyle name="Separador de milhares 5 2 2 3 5 3 4" xfId="36437"/>
    <cellStyle name="Separador de milhares 5 2 2 3 5 4" xfId="8436"/>
    <cellStyle name="Separador de milhares 5 2 2 3 5 4 2" xfId="24906"/>
    <cellStyle name="Separador de milhares 5 2 2 3 5 4 2 2" xfId="56201"/>
    <cellStyle name="Separador de milhares 5 2 2 3 5 4 3" xfId="39731"/>
    <cellStyle name="Separador de milhares 5 2 2 3 5 5" xfId="18318"/>
    <cellStyle name="Separador de milhares 5 2 2 3 5 5 2" xfId="49613"/>
    <cellStyle name="Separador de milhares 5 2 2 3 5 6" xfId="11730"/>
    <cellStyle name="Separador de milhares 5 2 2 3 5 6 2" xfId="43025"/>
    <cellStyle name="Separador de milhares 5 2 2 3 5 7" xfId="28201"/>
    <cellStyle name="Separador de milhares 5 2 2 3 5 7 2" xfId="33143"/>
    <cellStyle name="Separador de milhares 5 2 2 3 5 8" xfId="29848"/>
    <cellStyle name="Separador de milhares 5 2 2 3 6" xfId="3489"/>
    <cellStyle name="Separador de milhares 5 2 2 3 6 2" xfId="6783"/>
    <cellStyle name="Separador de milhares 5 2 2 3 6 2 2" xfId="23253"/>
    <cellStyle name="Separador de milhares 5 2 2 3 6 2 2 2" xfId="54548"/>
    <cellStyle name="Separador de milhares 5 2 2 3 6 2 3" xfId="16665"/>
    <cellStyle name="Separador de milhares 5 2 2 3 6 2 3 2" xfId="47960"/>
    <cellStyle name="Separador de milhares 5 2 2 3 6 2 4" xfId="38078"/>
    <cellStyle name="Separador de milhares 5 2 2 3 6 3" xfId="10077"/>
    <cellStyle name="Separador de milhares 5 2 2 3 6 3 2" xfId="26547"/>
    <cellStyle name="Separador de milhares 5 2 2 3 6 3 2 2" xfId="57842"/>
    <cellStyle name="Separador de milhares 5 2 2 3 6 3 3" xfId="41372"/>
    <cellStyle name="Separador de milhares 5 2 2 3 6 4" xfId="19959"/>
    <cellStyle name="Separador de milhares 5 2 2 3 6 4 2" xfId="51254"/>
    <cellStyle name="Separador de milhares 5 2 2 3 6 5" xfId="13371"/>
    <cellStyle name="Separador de milhares 5 2 2 3 6 5 2" xfId="44666"/>
    <cellStyle name="Separador de milhares 5 2 2 3 6 6" xfId="34784"/>
    <cellStyle name="Separador de milhares 5 2 2 3 6 7" xfId="31489"/>
    <cellStyle name="Separador de milhares 5 2 2 3 7" xfId="5136"/>
    <cellStyle name="Separador de milhares 5 2 2 3 7 2" xfId="21606"/>
    <cellStyle name="Separador de milhares 5 2 2 3 7 2 2" xfId="52901"/>
    <cellStyle name="Separador de milhares 5 2 2 3 7 3" xfId="15018"/>
    <cellStyle name="Separador de milhares 5 2 2 3 7 3 2" xfId="46313"/>
    <cellStyle name="Separador de milhares 5 2 2 3 7 4" xfId="36431"/>
    <cellStyle name="Separador de milhares 5 2 2 3 8" xfId="8430"/>
    <cellStyle name="Separador de milhares 5 2 2 3 8 2" xfId="24900"/>
    <cellStyle name="Separador de milhares 5 2 2 3 8 2 2" xfId="56195"/>
    <cellStyle name="Separador de milhares 5 2 2 3 8 3" xfId="39725"/>
    <cellStyle name="Separador de milhares 5 2 2 3 9" xfId="18312"/>
    <cellStyle name="Separador de milhares 5 2 2 3 9 2" xfId="49607"/>
    <cellStyle name="Separador de milhares 5 2 2 4" xfId="1813"/>
    <cellStyle name="Separador de milhares 5 2 2 4 10" xfId="11731"/>
    <cellStyle name="Separador de milhares 5 2 2 4 10 2" xfId="43026"/>
    <cellStyle name="Separador de milhares 5 2 2 4 11" xfId="28202"/>
    <cellStyle name="Separador de milhares 5 2 2 4 11 2" xfId="33144"/>
    <cellStyle name="Separador de milhares 5 2 2 4 12" xfId="29849"/>
    <cellStyle name="Separador de milhares 5 2 2 4 2" xfId="1814"/>
    <cellStyle name="Separador de milhares 5 2 2 4 2 2" xfId="1815"/>
    <cellStyle name="Separador de milhares 5 2 2 4 2 2 2" xfId="3498"/>
    <cellStyle name="Separador de milhares 5 2 2 4 2 2 2 2" xfId="6792"/>
    <cellStyle name="Separador de milhares 5 2 2 4 2 2 2 2 2" xfId="23262"/>
    <cellStyle name="Separador de milhares 5 2 2 4 2 2 2 2 2 2" xfId="54557"/>
    <cellStyle name="Separador de milhares 5 2 2 4 2 2 2 2 3" xfId="16674"/>
    <cellStyle name="Separador de milhares 5 2 2 4 2 2 2 2 3 2" xfId="47969"/>
    <cellStyle name="Separador de milhares 5 2 2 4 2 2 2 2 4" xfId="38087"/>
    <cellStyle name="Separador de milhares 5 2 2 4 2 2 2 3" xfId="10086"/>
    <cellStyle name="Separador de milhares 5 2 2 4 2 2 2 3 2" xfId="26556"/>
    <cellStyle name="Separador de milhares 5 2 2 4 2 2 2 3 2 2" xfId="57851"/>
    <cellStyle name="Separador de milhares 5 2 2 4 2 2 2 3 3" xfId="41381"/>
    <cellStyle name="Separador de milhares 5 2 2 4 2 2 2 4" xfId="19968"/>
    <cellStyle name="Separador de milhares 5 2 2 4 2 2 2 4 2" xfId="51263"/>
    <cellStyle name="Separador de milhares 5 2 2 4 2 2 2 5" xfId="13380"/>
    <cellStyle name="Separador de milhares 5 2 2 4 2 2 2 5 2" xfId="44675"/>
    <cellStyle name="Separador de milhares 5 2 2 4 2 2 2 6" xfId="34793"/>
    <cellStyle name="Separador de milhares 5 2 2 4 2 2 2 7" xfId="31498"/>
    <cellStyle name="Separador de milhares 5 2 2 4 2 2 3" xfId="5145"/>
    <cellStyle name="Separador de milhares 5 2 2 4 2 2 3 2" xfId="21615"/>
    <cellStyle name="Separador de milhares 5 2 2 4 2 2 3 2 2" xfId="52910"/>
    <cellStyle name="Separador de milhares 5 2 2 4 2 2 3 3" xfId="15027"/>
    <cellStyle name="Separador de milhares 5 2 2 4 2 2 3 3 2" xfId="46322"/>
    <cellStyle name="Separador de milhares 5 2 2 4 2 2 3 4" xfId="36440"/>
    <cellStyle name="Separador de milhares 5 2 2 4 2 2 4" xfId="8439"/>
    <cellStyle name="Separador de milhares 5 2 2 4 2 2 4 2" xfId="24909"/>
    <cellStyle name="Separador de milhares 5 2 2 4 2 2 4 2 2" xfId="56204"/>
    <cellStyle name="Separador de milhares 5 2 2 4 2 2 4 3" xfId="39734"/>
    <cellStyle name="Separador de milhares 5 2 2 4 2 2 5" xfId="18321"/>
    <cellStyle name="Separador de milhares 5 2 2 4 2 2 5 2" xfId="49616"/>
    <cellStyle name="Separador de milhares 5 2 2 4 2 2 6" xfId="11733"/>
    <cellStyle name="Separador de milhares 5 2 2 4 2 2 6 2" xfId="43028"/>
    <cellStyle name="Separador de milhares 5 2 2 4 2 2 7" xfId="28204"/>
    <cellStyle name="Separador de milhares 5 2 2 4 2 2 7 2" xfId="33146"/>
    <cellStyle name="Separador de milhares 5 2 2 4 2 2 8" xfId="29851"/>
    <cellStyle name="Separador de milhares 5 2 2 4 2 3" xfId="3497"/>
    <cellStyle name="Separador de milhares 5 2 2 4 2 3 2" xfId="6791"/>
    <cellStyle name="Separador de milhares 5 2 2 4 2 3 2 2" xfId="23261"/>
    <cellStyle name="Separador de milhares 5 2 2 4 2 3 2 2 2" xfId="54556"/>
    <cellStyle name="Separador de milhares 5 2 2 4 2 3 2 3" xfId="16673"/>
    <cellStyle name="Separador de milhares 5 2 2 4 2 3 2 3 2" xfId="47968"/>
    <cellStyle name="Separador de milhares 5 2 2 4 2 3 2 4" xfId="38086"/>
    <cellStyle name="Separador de milhares 5 2 2 4 2 3 3" xfId="10085"/>
    <cellStyle name="Separador de milhares 5 2 2 4 2 3 3 2" xfId="26555"/>
    <cellStyle name="Separador de milhares 5 2 2 4 2 3 3 2 2" xfId="57850"/>
    <cellStyle name="Separador de milhares 5 2 2 4 2 3 3 3" xfId="41380"/>
    <cellStyle name="Separador de milhares 5 2 2 4 2 3 4" xfId="19967"/>
    <cellStyle name="Separador de milhares 5 2 2 4 2 3 4 2" xfId="51262"/>
    <cellStyle name="Separador de milhares 5 2 2 4 2 3 5" xfId="13379"/>
    <cellStyle name="Separador de milhares 5 2 2 4 2 3 5 2" xfId="44674"/>
    <cellStyle name="Separador de milhares 5 2 2 4 2 3 6" xfId="34792"/>
    <cellStyle name="Separador de milhares 5 2 2 4 2 3 7" xfId="31497"/>
    <cellStyle name="Separador de milhares 5 2 2 4 2 4" xfId="5144"/>
    <cellStyle name="Separador de milhares 5 2 2 4 2 4 2" xfId="21614"/>
    <cellStyle name="Separador de milhares 5 2 2 4 2 4 2 2" xfId="52909"/>
    <cellStyle name="Separador de milhares 5 2 2 4 2 4 3" xfId="15026"/>
    <cellStyle name="Separador de milhares 5 2 2 4 2 4 3 2" xfId="46321"/>
    <cellStyle name="Separador de milhares 5 2 2 4 2 4 4" xfId="36439"/>
    <cellStyle name="Separador de milhares 5 2 2 4 2 5" xfId="8438"/>
    <cellStyle name="Separador de milhares 5 2 2 4 2 5 2" xfId="24908"/>
    <cellStyle name="Separador de milhares 5 2 2 4 2 5 2 2" xfId="56203"/>
    <cellStyle name="Separador de milhares 5 2 2 4 2 5 3" xfId="39733"/>
    <cellStyle name="Separador de milhares 5 2 2 4 2 6" xfId="18320"/>
    <cellStyle name="Separador de milhares 5 2 2 4 2 6 2" xfId="49615"/>
    <cellStyle name="Separador de milhares 5 2 2 4 2 7" xfId="11732"/>
    <cellStyle name="Separador de milhares 5 2 2 4 2 7 2" xfId="43027"/>
    <cellStyle name="Separador de milhares 5 2 2 4 2 8" xfId="28203"/>
    <cellStyle name="Separador de milhares 5 2 2 4 2 8 2" xfId="33145"/>
    <cellStyle name="Separador de milhares 5 2 2 4 2 9" xfId="29850"/>
    <cellStyle name="Separador de milhares 5 2 2 4 3" xfId="1816"/>
    <cellStyle name="Separador de milhares 5 2 2 4 3 2" xfId="1817"/>
    <cellStyle name="Separador de milhares 5 2 2 4 3 2 2" xfId="3500"/>
    <cellStyle name="Separador de milhares 5 2 2 4 3 2 2 2" xfId="6794"/>
    <cellStyle name="Separador de milhares 5 2 2 4 3 2 2 2 2" xfId="23264"/>
    <cellStyle name="Separador de milhares 5 2 2 4 3 2 2 2 2 2" xfId="54559"/>
    <cellStyle name="Separador de milhares 5 2 2 4 3 2 2 2 3" xfId="16676"/>
    <cellStyle name="Separador de milhares 5 2 2 4 3 2 2 2 3 2" xfId="47971"/>
    <cellStyle name="Separador de milhares 5 2 2 4 3 2 2 2 4" xfId="38089"/>
    <cellStyle name="Separador de milhares 5 2 2 4 3 2 2 3" xfId="10088"/>
    <cellStyle name="Separador de milhares 5 2 2 4 3 2 2 3 2" xfId="26558"/>
    <cellStyle name="Separador de milhares 5 2 2 4 3 2 2 3 2 2" xfId="57853"/>
    <cellStyle name="Separador de milhares 5 2 2 4 3 2 2 3 3" xfId="41383"/>
    <cellStyle name="Separador de milhares 5 2 2 4 3 2 2 4" xfId="19970"/>
    <cellStyle name="Separador de milhares 5 2 2 4 3 2 2 4 2" xfId="51265"/>
    <cellStyle name="Separador de milhares 5 2 2 4 3 2 2 5" xfId="13382"/>
    <cellStyle name="Separador de milhares 5 2 2 4 3 2 2 5 2" xfId="44677"/>
    <cellStyle name="Separador de milhares 5 2 2 4 3 2 2 6" xfId="34795"/>
    <cellStyle name="Separador de milhares 5 2 2 4 3 2 2 7" xfId="31500"/>
    <cellStyle name="Separador de milhares 5 2 2 4 3 2 3" xfId="5147"/>
    <cellStyle name="Separador de milhares 5 2 2 4 3 2 3 2" xfId="21617"/>
    <cellStyle name="Separador de milhares 5 2 2 4 3 2 3 2 2" xfId="52912"/>
    <cellStyle name="Separador de milhares 5 2 2 4 3 2 3 3" xfId="15029"/>
    <cellStyle name="Separador de milhares 5 2 2 4 3 2 3 3 2" xfId="46324"/>
    <cellStyle name="Separador de milhares 5 2 2 4 3 2 3 4" xfId="36442"/>
    <cellStyle name="Separador de milhares 5 2 2 4 3 2 4" xfId="8441"/>
    <cellStyle name="Separador de milhares 5 2 2 4 3 2 4 2" xfId="24911"/>
    <cellStyle name="Separador de milhares 5 2 2 4 3 2 4 2 2" xfId="56206"/>
    <cellStyle name="Separador de milhares 5 2 2 4 3 2 4 3" xfId="39736"/>
    <cellStyle name="Separador de milhares 5 2 2 4 3 2 5" xfId="18323"/>
    <cellStyle name="Separador de milhares 5 2 2 4 3 2 5 2" xfId="49618"/>
    <cellStyle name="Separador de milhares 5 2 2 4 3 2 6" xfId="11735"/>
    <cellStyle name="Separador de milhares 5 2 2 4 3 2 6 2" xfId="43030"/>
    <cellStyle name="Separador de milhares 5 2 2 4 3 2 7" xfId="28206"/>
    <cellStyle name="Separador de milhares 5 2 2 4 3 2 7 2" xfId="33148"/>
    <cellStyle name="Separador de milhares 5 2 2 4 3 2 8" xfId="29853"/>
    <cellStyle name="Separador de milhares 5 2 2 4 3 3" xfId="3499"/>
    <cellStyle name="Separador de milhares 5 2 2 4 3 3 2" xfId="6793"/>
    <cellStyle name="Separador de milhares 5 2 2 4 3 3 2 2" xfId="23263"/>
    <cellStyle name="Separador de milhares 5 2 2 4 3 3 2 2 2" xfId="54558"/>
    <cellStyle name="Separador de milhares 5 2 2 4 3 3 2 3" xfId="16675"/>
    <cellStyle name="Separador de milhares 5 2 2 4 3 3 2 3 2" xfId="47970"/>
    <cellStyle name="Separador de milhares 5 2 2 4 3 3 2 4" xfId="38088"/>
    <cellStyle name="Separador de milhares 5 2 2 4 3 3 3" xfId="10087"/>
    <cellStyle name="Separador de milhares 5 2 2 4 3 3 3 2" xfId="26557"/>
    <cellStyle name="Separador de milhares 5 2 2 4 3 3 3 2 2" xfId="57852"/>
    <cellStyle name="Separador de milhares 5 2 2 4 3 3 3 3" xfId="41382"/>
    <cellStyle name="Separador de milhares 5 2 2 4 3 3 4" xfId="19969"/>
    <cellStyle name="Separador de milhares 5 2 2 4 3 3 4 2" xfId="51264"/>
    <cellStyle name="Separador de milhares 5 2 2 4 3 3 5" xfId="13381"/>
    <cellStyle name="Separador de milhares 5 2 2 4 3 3 5 2" xfId="44676"/>
    <cellStyle name="Separador de milhares 5 2 2 4 3 3 6" xfId="34794"/>
    <cellStyle name="Separador de milhares 5 2 2 4 3 3 7" xfId="31499"/>
    <cellStyle name="Separador de milhares 5 2 2 4 3 4" xfId="5146"/>
    <cellStyle name="Separador de milhares 5 2 2 4 3 4 2" xfId="21616"/>
    <cellStyle name="Separador de milhares 5 2 2 4 3 4 2 2" xfId="52911"/>
    <cellStyle name="Separador de milhares 5 2 2 4 3 4 3" xfId="15028"/>
    <cellStyle name="Separador de milhares 5 2 2 4 3 4 3 2" xfId="46323"/>
    <cellStyle name="Separador de milhares 5 2 2 4 3 4 4" xfId="36441"/>
    <cellStyle name="Separador de milhares 5 2 2 4 3 5" xfId="8440"/>
    <cellStyle name="Separador de milhares 5 2 2 4 3 5 2" xfId="24910"/>
    <cellStyle name="Separador de milhares 5 2 2 4 3 5 2 2" xfId="56205"/>
    <cellStyle name="Separador de milhares 5 2 2 4 3 5 3" xfId="39735"/>
    <cellStyle name="Separador de milhares 5 2 2 4 3 6" xfId="18322"/>
    <cellStyle name="Separador de milhares 5 2 2 4 3 6 2" xfId="49617"/>
    <cellStyle name="Separador de milhares 5 2 2 4 3 7" xfId="11734"/>
    <cellStyle name="Separador de milhares 5 2 2 4 3 7 2" xfId="43029"/>
    <cellStyle name="Separador de milhares 5 2 2 4 3 8" xfId="28205"/>
    <cellStyle name="Separador de milhares 5 2 2 4 3 8 2" xfId="33147"/>
    <cellStyle name="Separador de milhares 5 2 2 4 3 9" xfId="29852"/>
    <cellStyle name="Separador de milhares 5 2 2 4 4" xfId="1818"/>
    <cellStyle name="Separador de milhares 5 2 2 4 4 2" xfId="3501"/>
    <cellStyle name="Separador de milhares 5 2 2 4 4 2 2" xfId="6795"/>
    <cellStyle name="Separador de milhares 5 2 2 4 4 2 2 2" xfId="23265"/>
    <cellStyle name="Separador de milhares 5 2 2 4 4 2 2 2 2" xfId="54560"/>
    <cellStyle name="Separador de milhares 5 2 2 4 4 2 2 3" xfId="16677"/>
    <cellStyle name="Separador de milhares 5 2 2 4 4 2 2 3 2" xfId="47972"/>
    <cellStyle name="Separador de milhares 5 2 2 4 4 2 2 4" xfId="38090"/>
    <cellStyle name="Separador de milhares 5 2 2 4 4 2 3" xfId="10089"/>
    <cellStyle name="Separador de milhares 5 2 2 4 4 2 3 2" xfId="26559"/>
    <cellStyle name="Separador de milhares 5 2 2 4 4 2 3 2 2" xfId="57854"/>
    <cellStyle name="Separador de milhares 5 2 2 4 4 2 3 3" xfId="41384"/>
    <cellStyle name="Separador de milhares 5 2 2 4 4 2 4" xfId="19971"/>
    <cellStyle name="Separador de milhares 5 2 2 4 4 2 4 2" xfId="51266"/>
    <cellStyle name="Separador de milhares 5 2 2 4 4 2 5" xfId="13383"/>
    <cellStyle name="Separador de milhares 5 2 2 4 4 2 5 2" xfId="44678"/>
    <cellStyle name="Separador de milhares 5 2 2 4 4 2 6" xfId="34796"/>
    <cellStyle name="Separador de milhares 5 2 2 4 4 2 7" xfId="31501"/>
    <cellStyle name="Separador de milhares 5 2 2 4 4 3" xfId="5148"/>
    <cellStyle name="Separador de milhares 5 2 2 4 4 3 2" xfId="21618"/>
    <cellStyle name="Separador de milhares 5 2 2 4 4 3 2 2" xfId="52913"/>
    <cellStyle name="Separador de milhares 5 2 2 4 4 3 3" xfId="15030"/>
    <cellStyle name="Separador de milhares 5 2 2 4 4 3 3 2" xfId="46325"/>
    <cellStyle name="Separador de milhares 5 2 2 4 4 3 4" xfId="36443"/>
    <cellStyle name="Separador de milhares 5 2 2 4 4 4" xfId="8442"/>
    <cellStyle name="Separador de milhares 5 2 2 4 4 4 2" xfId="24912"/>
    <cellStyle name="Separador de milhares 5 2 2 4 4 4 2 2" xfId="56207"/>
    <cellStyle name="Separador de milhares 5 2 2 4 4 4 3" xfId="39737"/>
    <cellStyle name="Separador de milhares 5 2 2 4 4 5" xfId="18324"/>
    <cellStyle name="Separador de milhares 5 2 2 4 4 5 2" xfId="49619"/>
    <cellStyle name="Separador de milhares 5 2 2 4 4 6" xfId="11736"/>
    <cellStyle name="Separador de milhares 5 2 2 4 4 6 2" xfId="43031"/>
    <cellStyle name="Separador de milhares 5 2 2 4 4 7" xfId="28207"/>
    <cellStyle name="Separador de milhares 5 2 2 4 4 7 2" xfId="33149"/>
    <cellStyle name="Separador de milhares 5 2 2 4 4 8" xfId="29854"/>
    <cellStyle name="Separador de milhares 5 2 2 4 5" xfId="1819"/>
    <cellStyle name="Separador de milhares 5 2 2 4 5 2" xfId="3502"/>
    <cellStyle name="Separador de milhares 5 2 2 4 5 2 2" xfId="6796"/>
    <cellStyle name="Separador de milhares 5 2 2 4 5 2 2 2" xfId="23266"/>
    <cellStyle name="Separador de milhares 5 2 2 4 5 2 2 2 2" xfId="54561"/>
    <cellStyle name="Separador de milhares 5 2 2 4 5 2 2 3" xfId="16678"/>
    <cellStyle name="Separador de milhares 5 2 2 4 5 2 2 3 2" xfId="47973"/>
    <cellStyle name="Separador de milhares 5 2 2 4 5 2 2 4" xfId="38091"/>
    <cellStyle name="Separador de milhares 5 2 2 4 5 2 3" xfId="10090"/>
    <cellStyle name="Separador de milhares 5 2 2 4 5 2 3 2" xfId="26560"/>
    <cellStyle name="Separador de milhares 5 2 2 4 5 2 3 2 2" xfId="57855"/>
    <cellStyle name="Separador de milhares 5 2 2 4 5 2 3 3" xfId="41385"/>
    <cellStyle name="Separador de milhares 5 2 2 4 5 2 4" xfId="19972"/>
    <cellStyle name="Separador de milhares 5 2 2 4 5 2 4 2" xfId="51267"/>
    <cellStyle name="Separador de milhares 5 2 2 4 5 2 5" xfId="13384"/>
    <cellStyle name="Separador de milhares 5 2 2 4 5 2 5 2" xfId="44679"/>
    <cellStyle name="Separador de milhares 5 2 2 4 5 2 6" xfId="34797"/>
    <cellStyle name="Separador de milhares 5 2 2 4 5 2 7" xfId="31502"/>
    <cellStyle name="Separador de milhares 5 2 2 4 5 3" xfId="5149"/>
    <cellStyle name="Separador de milhares 5 2 2 4 5 3 2" xfId="21619"/>
    <cellStyle name="Separador de milhares 5 2 2 4 5 3 2 2" xfId="52914"/>
    <cellStyle name="Separador de milhares 5 2 2 4 5 3 3" xfId="15031"/>
    <cellStyle name="Separador de milhares 5 2 2 4 5 3 3 2" xfId="46326"/>
    <cellStyle name="Separador de milhares 5 2 2 4 5 3 4" xfId="36444"/>
    <cellStyle name="Separador de milhares 5 2 2 4 5 4" xfId="8443"/>
    <cellStyle name="Separador de milhares 5 2 2 4 5 4 2" xfId="24913"/>
    <cellStyle name="Separador de milhares 5 2 2 4 5 4 2 2" xfId="56208"/>
    <cellStyle name="Separador de milhares 5 2 2 4 5 4 3" xfId="39738"/>
    <cellStyle name="Separador de milhares 5 2 2 4 5 5" xfId="18325"/>
    <cellStyle name="Separador de milhares 5 2 2 4 5 5 2" xfId="49620"/>
    <cellStyle name="Separador de milhares 5 2 2 4 5 6" xfId="11737"/>
    <cellStyle name="Separador de milhares 5 2 2 4 5 6 2" xfId="43032"/>
    <cellStyle name="Separador de milhares 5 2 2 4 5 7" xfId="28208"/>
    <cellStyle name="Separador de milhares 5 2 2 4 5 7 2" xfId="33150"/>
    <cellStyle name="Separador de milhares 5 2 2 4 5 8" xfId="29855"/>
    <cellStyle name="Separador de milhares 5 2 2 4 6" xfId="3496"/>
    <cellStyle name="Separador de milhares 5 2 2 4 6 2" xfId="6790"/>
    <cellStyle name="Separador de milhares 5 2 2 4 6 2 2" xfId="23260"/>
    <cellStyle name="Separador de milhares 5 2 2 4 6 2 2 2" xfId="54555"/>
    <cellStyle name="Separador de milhares 5 2 2 4 6 2 3" xfId="16672"/>
    <cellStyle name="Separador de milhares 5 2 2 4 6 2 3 2" xfId="47967"/>
    <cellStyle name="Separador de milhares 5 2 2 4 6 2 4" xfId="38085"/>
    <cellStyle name="Separador de milhares 5 2 2 4 6 3" xfId="10084"/>
    <cellStyle name="Separador de milhares 5 2 2 4 6 3 2" xfId="26554"/>
    <cellStyle name="Separador de milhares 5 2 2 4 6 3 2 2" xfId="57849"/>
    <cellStyle name="Separador de milhares 5 2 2 4 6 3 3" xfId="41379"/>
    <cellStyle name="Separador de milhares 5 2 2 4 6 4" xfId="19966"/>
    <cellStyle name="Separador de milhares 5 2 2 4 6 4 2" xfId="51261"/>
    <cellStyle name="Separador de milhares 5 2 2 4 6 5" xfId="13378"/>
    <cellStyle name="Separador de milhares 5 2 2 4 6 5 2" xfId="44673"/>
    <cellStyle name="Separador de milhares 5 2 2 4 6 6" xfId="34791"/>
    <cellStyle name="Separador de milhares 5 2 2 4 6 7" xfId="31496"/>
    <cellStyle name="Separador de milhares 5 2 2 4 7" xfId="5143"/>
    <cellStyle name="Separador de milhares 5 2 2 4 7 2" xfId="21613"/>
    <cellStyle name="Separador de milhares 5 2 2 4 7 2 2" xfId="52908"/>
    <cellStyle name="Separador de milhares 5 2 2 4 7 3" xfId="15025"/>
    <cellStyle name="Separador de milhares 5 2 2 4 7 3 2" xfId="46320"/>
    <cellStyle name="Separador de milhares 5 2 2 4 7 4" xfId="36438"/>
    <cellStyle name="Separador de milhares 5 2 2 4 8" xfId="8437"/>
    <cellStyle name="Separador de milhares 5 2 2 4 8 2" xfId="24907"/>
    <cellStyle name="Separador de milhares 5 2 2 4 8 2 2" xfId="56202"/>
    <cellStyle name="Separador de milhares 5 2 2 4 8 3" xfId="39732"/>
    <cellStyle name="Separador de milhares 5 2 2 4 9" xfId="18319"/>
    <cellStyle name="Separador de milhares 5 2 2 4 9 2" xfId="49614"/>
    <cellStyle name="Separador de milhares 5 2 2 5" xfId="1820"/>
    <cellStyle name="Separador de milhares 5 2 2 5 2" xfId="1821"/>
    <cellStyle name="Separador de milhares 5 2 2 5 2 2" xfId="3504"/>
    <cellStyle name="Separador de milhares 5 2 2 5 2 2 2" xfId="6798"/>
    <cellStyle name="Separador de milhares 5 2 2 5 2 2 2 2" xfId="23268"/>
    <cellStyle name="Separador de milhares 5 2 2 5 2 2 2 2 2" xfId="54563"/>
    <cellStyle name="Separador de milhares 5 2 2 5 2 2 2 3" xfId="16680"/>
    <cellStyle name="Separador de milhares 5 2 2 5 2 2 2 3 2" xfId="47975"/>
    <cellStyle name="Separador de milhares 5 2 2 5 2 2 2 4" xfId="38093"/>
    <cellStyle name="Separador de milhares 5 2 2 5 2 2 3" xfId="10092"/>
    <cellStyle name="Separador de milhares 5 2 2 5 2 2 3 2" xfId="26562"/>
    <cellStyle name="Separador de milhares 5 2 2 5 2 2 3 2 2" xfId="57857"/>
    <cellStyle name="Separador de milhares 5 2 2 5 2 2 3 3" xfId="41387"/>
    <cellStyle name="Separador de milhares 5 2 2 5 2 2 4" xfId="19974"/>
    <cellStyle name="Separador de milhares 5 2 2 5 2 2 4 2" xfId="51269"/>
    <cellStyle name="Separador de milhares 5 2 2 5 2 2 5" xfId="13386"/>
    <cellStyle name="Separador de milhares 5 2 2 5 2 2 5 2" xfId="44681"/>
    <cellStyle name="Separador de milhares 5 2 2 5 2 2 6" xfId="34799"/>
    <cellStyle name="Separador de milhares 5 2 2 5 2 2 7" xfId="31504"/>
    <cellStyle name="Separador de milhares 5 2 2 5 2 3" xfId="5151"/>
    <cellStyle name="Separador de milhares 5 2 2 5 2 3 2" xfId="21621"/>
    <cellStyle name="Separador de milhares 5 2 2 5 2 3 2 2" xfId="52916"/>
    <cellStyle name="Separador de milhares 5 2 2 5 2 3 3" xfId="15033"/>
    <cellStyle name="Separador de milhares 5 2 2 5 2 3 3 2" xfId="46328"/>
    <cellStyle name="Separador de milhares 5 2 2 5 2 3 4" xfId="36446"/>
    <cellStyle name="Separador de milhares 5 2 2 5 2 4" xfId="8445"/>
    <cellStyle name="Separador de milhares 5 2 2 5 2 4 2" xfId="24915"/>
    <cellStyle name="Separador de milhares 5 2 2 5 2 4 2 2" xfId="56210"/>
    <cellStyle name="Separador de milhares 5 2 2 5 2 4 3" xfId="39740"/>
    <cellStyle name="Separador de milhares 5 2 2 5 2 5" xfId="18327"/>
    <cellStyle name="Separador de milhares 5 2 2 5 2 5 2" xfId="49622"/>
    <cellStyle name="Separador de milhares 5 2 2 5 2 6" xfId="11739"/>
    <cellStyle name="Separador de milhares 5 2 2 5 2 6 2" xfId="43034"/>
    <cellStyle name="Separador de milhares 5 2 2 5 2 7" xfId="28210"/>
    <cellStyle name="Separador de milhares 5 2 2 5 2 7 2" xfId="33152"/>
    <cellStyle name="Separador de milhares 5 2 2 5 2 8" xfId="29857"/>
    <cellStyle name="Separador de milhares 5 2 2 5 3" xfId="3503"/>
    <cellStyle name="Separador de milhares 5 2 2 5 3 2" xfId="6797"/>
    <cellStyle name="Separador de milhares 5 2 2 5 3 2 2" xfId="23267"/>
    <cellStyle name="Separador de milhares 5 2 2 5 3 2 2 2" xfId="54562"/>
    <cellStyle name="Separador de milhares 5 2 2 5 3 2 3" xfId="16679"/>
    <cellStyle name="Separador de milhares 5 2 2 5 3 2 3 2" xfId="47974"/>
    <cellStyle name="Separador de milhares 5 2 2 5 3 2 4" xfId="38092"/>
    <cellStyle name="Separador de milhares 5 2 2 5 3 3" xfId="10091"/>
    <cellStyle name="Separador de milhares 5 2 2 5 3 3 2" xfId="26561"/>
    <cellStyle name="Separador de milhares 5 2 2 5 3 3 2 2" xfId="57856"/>
    <cellStyle name="Separador de milhares 5 2 2 5 3 3 3" xfId="41386"/>
    <cellStyle name="Separador de milhares 5 2 2 5 3 4" xfId="19973"/>
    <cellStyle name="Separador de milhares 5 2 2 5 3 4 2" xfId="51268"/>
    <cellStyle name="Separador de milhares 5 2 2 5 3 5" xfId="13385"/>
    <cellStyle name="Separador de milhares 5 2 2 5 3 5 2" xfId="44680"/>
    <cellStyle name="Separador de milhares 5 2 2 5 3 6" xfId="34798"/>
    <cellStyle name="Separador de milhares 5 2 2 5 3 7" xfId="31503"/>
    <cellStyle name="Separador de milhares 5 2 2 5 4" xfId="5150"/>
    <cellStyle name="Separador de milhares 5 2 2 5 4 2" xfId="21620"/>
    <cellStyle name="Separador de milhares 5 2 2 5 4 2 2" xfId="52915"/>
    <cellStyle name="Separador de milhares 5 2 2 5 4 3" xfId="15032"/>
    <cellStyle name="Separador de milhares 5 2 2 5 4 3 2" xfId="46327"/>
    <cellStyle name="Separador de milhares 5 2 2 5 4 4" xfId="36445"/>
    <cellStyle name="Separador de milhares 5 2 2 5 5" xfId="8444"/>
    <cellStyle name="Separador de milhares 5 2 2 5 5 2" xfId="24914"/>
    <cellStyle name="Separador de milhares 5 2 2 5 5 2 2" xfId="56209"/>
    <cellStyle name="Separador de milhares 5 2 2 5 5 3" xfId="39739"/>
    <cellStyle name="Separador de milhares 5 2 2 5 6" xfId="18326"/>
    <cellStyle name="Separador de milhares 5 2 2 5 6 2" xfId="49621"/>
    <cellStyle name="Separador de milhares 5 2 2 5 7" xfId="11738"/>
    <cellStyle name="Separador de milhares 5 2 2 5 7 2" xfId="43033"/>
    <cellStyle name="Separador de milhares 5 2 2 5 8" xfId="28209"/>
    <cellStyle name="Separador de milhares 5 2 2 5 8 2" xfId="33151"/>
    <cellStyle name="Separador de milhares 5 2 2 5 9" xfId="29856"/>
    <cellStyle name="Separador de milhares 5 2 2 6" xfId="1822"/>
    <cellStyle name="Separador de milhares 5 2 2 6 2" xfId="1823"/>
    <cellStyle name="Separador de milhares 5 2 2 6 2 2" xfId="3506"/>
    <cellStyle name="Separador de milhares 5 2 2 6 2 2 2" xfId="6800"/>
    <cellStyle name="Separador de milhares 5 2 2 6 2 2 2 2" xfId="23270"/>
    <cellStyle name="Separador de milhares 5 2 2 6 2 2 2 2 2" xfId="54565"/>
    <cellStyle name="Separador de milhares 5 2 2 6 2 2 2 3" xfId="16682"/>
    <cellStyle name="Separador de milhares 5 2 2 6 2 2 2 3 2" xfId="47977"/>
    <cellStyle name="Separador de milhares 5 2 2 6 2 2 2 4" xfId="38095"/>
    <cellStyle name="Separador de milhares 5 2 2 6 2 2 3" xfId="10094"/>
    <cellStyle name="Separador de milhares 5 2 2 6 2 2 3 2" xfId="26564"/>
    <cellStyle name="Separador de milhares 5 2 2 6 2 2 3 2 2" xfId="57859"/>
    <cellStyle name="Separador de milhares 5 2 2 6 2 2 3 3" xfId="41389"/>
    <cellStyle name="Separador de milhares 5 2 2 6 2 2 4" xfId="19976"/>
    <cellStyle name="Separador de milhares 5 2 2 6 2 2 4 2" xfId="51271"/>
    <cellStyle name="Separador de milhares 5 2 2 6 2 2 5" xfId="13388"/>
    <cellStyle name="Separador de milhares 5 2 2 6 2 2 5 2" xfId="44683"/>
    <cellStyle name="Separador de milhares 5 2 2 6 2 2 6" xfId="34801"/>
    <cellStyle name="Separador de milhares 5 2 2 6 2 2 7" xfId="31506"/>
    <cellStyle name="Separador de milhares 5 2 2 6 2 3" xfId="5153"/>
    <cellStyle name="Separador de milhares 5 2 2 6 2 3 2" xfId="21623"/>
    <cellStyle name="Separador de milhares 5 2 2 6 2 3 2 2" xfId="52918"/>
    <cellStyle name="Separador de milhares 5 2 2 6 2 3 3" xfId="15035"/>
    <cellStyle name="Separador de milhares 5 2 2 6 2 3 3 2" xfId="46330"/>
    <cellStyle name="Separador de milhares 5 2 2 6 2 3 4" xfId="36448"/>
    <cellStyle name="Separador de milhares 5 2 2 6 2 4" xfId="8447"/>
    <cellStyle name="Separador de milhares 5 2 2 6 2 4 2" xfId="24917"/>
    <cellStyle name="Separador de milhares 5 2 2 6 2 4 2 2" xfId="56212"/>
    <cellStyle name="Separador de milhares 5 2 2 6 2 4 3" xfId="39742"/>
    <cellStyle name="Separador de milhares 5 2 2 6 2 5" xfId="18329"/>
    <cellStyle name="Separador de milhares 5 2 2 6 2 5 2" xfId="49624"/>
    <cellStyle name="Separador de milhares 5 2 2 6 2 6" xfId="11741"/>
    <cellStyle name="Separador de milhares 5 2 2 6 2 6 2" xfId="43036"/>
    <cellStyle name="Separador de milhares 5 2 2 6 2 7" xfId="28212"/>
    <cellStyle name="Separador de milhares 5 2 2 6 2 7 2" xfId="33154"/>
    <cellStyle name="Separador de milhares 5 2 2 6 2 8" xfId="29859"/>
    <cellStyle name="Separador de milhares 5 2 2 6 3" xfId="3505"/>
    <cellStyle name="Separador de milhares 5 2 2 6 3 2" xfId="6799"/>
    <cellStyle name="Separador de milhares 5 2 2 6 3 2 2" xfId="23269"/>
    <cellStyle name="Separador de milhares 5 2 2 6 3 2 2 2" xfId="54564"/>
    <cellStyle name="Separador de milhares 5 2 2 6 3 2 3" xfId="16681"/>
    <cellStyle name="Separador de milhares 5 2 2 6 3 2 3 2" xfId="47976"/>
    <cellStyle name="Separador de milhares 5 2 2 6 3 2 4" xfId="38094"/>
    <cellStyle name="Separador de milhares 5 2 2 6 3 3" xfId="10093"/>
    <cellStyle name="Separador de milhares 5 2 2 6 3 3 2" xfId="26563"/>
    <cellStyle name="Separador de milhares 5 2 2 6 3 3 2 2" xfId="57858"/>
    <cellStyle name="Separador de milhares 5 2 2 6 3 3 3" xfId="41388"/>
    <cellStyle name="Separador de milhares 5 2 2 6 3 4" xfId="19975"/>
    <cellStyle name="Separador de milhares 5 2 2 6 3 4 2" xfId="51270"/>
    <cellStyle name="Separador de milhares 5 2 2 6 3 5" xfId="13387"/>
    <cellStyle name="Separador de milhares 5 2 2 6 3 5 2" xfId="44682"/>
    <cellStyle name="Separador de milhares 5 2 2 6 3 6" xfId="34800"/>
    <cellStyle name="Separador de milhares 5 2 2 6 3 7" xfId="31505"/>
    <cellStyle name="Separador de milhares 5 2 2 6 4" xfId="5152"/>
    <cellStyle name="Separador de milhares 5 2 2 6 4 2" xfId="21622"/>
    <cellStyle name="Separador de milhares 5 2 2 6 4 2 2" xfId="52917"/>
    <cellStyle name="Separador de milhares 5 2 2 6 4 3" xfId="15034"/>
    <cellStyle name="Separador de milhares 5 2 2 6 4 3 2" xfId="46329"/>
    <cellStyle name="Separador de milhares 5 2 2 6 4 4" xfId="36447"/>
    <cellStyle name="Separador de milhares 5 2 2 6 5" xfId="8446"/>
    <cellStyle name="Separador de milhares 5 2 2 6 5 2" xfId="24916"/>
    <cellStyle name="Separador de milhares 5 2 2 6 5 2 2" xfId="56211"/>
    <cellStyle name="Separador de milhares 5 2 2 6 5 3" xfId="39741"/>
    <cellStyle name="Separador de milhares 5 2 2 6 6" xfId="18328"/>
    <cellStyle name="Separador de milhares 5 2 2 6 6 2" xfId="49623"/>
    <cellStyle name="Separador de milhares 5 2 2 6 7" xfId="11740"/>
    <cellStyle name="Separador de milhares 5 2 2 6 7 2" xfId="43035"/>
    <cellStyle name="Separador de milhares 5 2 2 6 8" xfId="28211"/>
    <cellStyle name="Separador de milhares 5 2 2 6 8 2" xfId="33153"/>
    <cellStyle name="Separador de milhares 5 2 2 6 9" xfId="29858"/>
    <cellStyle name="Separador de milhares 5 2 2 7" xfId="1824"/>
    <cellStyle name="Separador de milhares 5 2 2 7 2" xfId="3507"/>
    <cellStyle name="Separador de milhares 5 2 2 7 2 2" xfId="6801"/>
    <cellStyle name="Separador de milhares 5 2 2 7 2 2 2" xfId="23271"/>
    <cellStyle name="Separador de milhares 5 2 2 7 2 2 2 2" xfId="54566"/>
    <cellStyle name="Separador de milhares 5 2 2 7 2 2 3" xfId="16683"/>
    <cellStyle name="Separador de milhares 5 2 2 7 2 2 3 2" xfId="47978"/>
    <cellStyle name="Separador de milhares 5 2 2 7 2 2 4" xfId="38096"/>
    <cellStyle name="Separador de milhares 5 2 2 7 2 3" xfId="10095"/>
    <cellStyle name="Separador de milhares 5 2 2 7 2 3 2" xfId="26565"/>
    <cellStyle name="Separador de milhares 5 2 2 7 2 3 2 2" xfId="57860"/>
    <cellStyle name="Separador de milhares 5 2 2 7 2 3 3" xfId="41390"/>
    <cellStyle name="Separador de milhares 5 2 2 7 2 4" xfId="19977"/>
    <cellStyle name="Separador de milhares 5 2 2 7 2 4 2" xfId="51272"/>
    <cellStyle name="Separador de milhares 5 2 2 7 2 5" xfId="13389"/>
    <cellStyle name="Separador de milhares 5 2 2 7 2 5 2" xfId="44684"/>
    <cellStyle name="Separador de milhares 5 2 2 7 2 6" xfId="34802"/>
    <cellStyle name="Separador de milhares 5 2 2 7 2 7" xfId="31507"/>
    <cellStyle name="Separador de milhares 5 2 2 7 3" xfId="5154"/>
    <cellStyle name="Separador de milhares 5 2 2 7 3 2" xfId="21624"/>
    <cellStyle name="Separador de milhares 5 2 2 7 3 2 2" xfId="52919"/>
    <cellStyle name="Separador de milhares 5 2 2 7 3 3" xfId="15036"/>
    <cellStyle name="Separador de milhares 5 2 2 7 3 3 2" xfId="46331"/>
    <cellStyle name="Separador de milhares 5 2 2 7 3 4" xfId="36449"/>
    <cellStyle name="Separador de milhares 5 2 2 7 4" xfId="8448"/>
    <cellStyle name="Separador de milhares 5 2 2 7 4 2" xfId="24918"/>
    <cellStyle name="Separador de milhares 5 2 2 7 4 2 2" xfId="56213"/>
    <cellStyle name="Separador de milhares 5 2 2 7 4 3" xfId="39743"/>
    <cellStyle name="Separador de milhares 5 2 2 7 5" xfId="18330"/>
    <cellStyle name="Separador de milhares 5 2 2 7 5 2" xfId="49625"/>
    <cellStyle name="Separador de milhares 5 2 2 7 6" xfId="11742"/>
    <cellStyle name="Separador de milhares 5 2 2 7 6 2" xfId="43037"/>
    <cellStyle name="Separador de milhares 5 2 2 7 7" xfId="28213"/>
    <cellStyle name="Separador de milhares 5 2 2 7 7 2" xfId="33155"/>
    <cellStyle name="Separador de milhares 5 2 2 7 8" xfId="29860"/>
    <cellStyle name="Separador de milhares 5 2 2 8" xfId="1825"/>
    <cellStyle name="Separador de milhares 5 2 2 8 2" xfId="3508"/>
    <cellStyle name="Separador de milhares 5 2 2 8 2 2" xfId="6802"/>
    <cellStyle name="Separador de milhares 5 2 2 8 2 2 2" xfId="23272"/>
    <cellStyle name="Separador de milhares 5 2 2 8 2 2 2 2" xfId="54567"/>
    <cellStyle name="Separador de milhares 5 2 2 8 2 2 3" xfId="16684"/>
    <cellStyle name="Separador de milhares 5 2 2 8 2 2 3 2" xfId="47979"/>
    <cellStyle name="Separador de milhares 5 2 2 8 2 2 4" xfId="38097"/>
    <cellStyle name="Separador de milhares 5 2 2 8 2 3" xfId="10096"/>
    <cellStyle name="Separador de milhares 5 2 2 8 2 3 2" xfId="26566"/>
    <cellStyle name="Separador de milhares 5 2 2 8 2 3 2 2" xfId="57861"/>
    <cellStyle name="Separador de milhares 5 2 2 8 2 3 3" xfId="41391"/>
    <cellStyle name="Separador de milhares 5 2 2 8 2 4" xfId="19978"/>
    <cellStyle name="Separador de milhares 5 2 2 8 2 4 2" xfId="51273"/>
    <cellStyle name="Separador de milhares 5 2 2 8 2 5" xfId="13390"/>
    <cellStyle name="Separador de milhares 5 2 2 8 2 5 2" xfId="44685"/>
    <cellStyle name="Separador de milhares 5 2 2 8 2 6" xfId="34803"/>
    <cellStyle name="Separador de milhares 5 2 2 8 2 7" xfId="31508"/>
    <cellStyle name="Separador de milhares 5 2 2 8 3" xfId="5155"/>
    <cellStyle name="Separador de milhares 5 2 2 8 3 2" xfId="21625"/>
    <cellStyle name="Separador de milhares 5 2 2 8 3 2 2" xfId="52920"/>
    <cellStyle name="Separador de milhares 5 2 2 8 3 3" xfId="15037"/>
    <cellStyle name="Separador de milhares 5 2 2 8 3 3 2" xfId="46332"/>
    <cellStyle name="Separador de milhares 5 2 2 8 3 4" xfId="36450"/>
    <cellStyle name="Separador de milhares 5 2 2 8 4" xfId="8449"/>
    <cellStyle name="Separador de milhares 5 2 2 8 4 2" xfId="24919"/>
    <cellStyle name="Separador de milhares 5 2 2 8 4 2 2" xfId="56214"/>
    <cellStyle name="Separador de milhares 5 2 2 8 4 3" xfId="39744"/>
    <cellStyle name="Separador de milhares 5 2 2 8 5" xfId="18331"/>
    <cellStyle name="Separador de milhares 5 2 2 8 5 2" xfId="49626"/>
    <cellStyle name="Separador de milhares 5 2 2 8 6" xfId="11743"/>
    <cellStyle name="Separador de milhares 5 2 2 8 6 2" xfId="43038"/>
    <cellStyle name="Separador de milhares 5 2 2 8 7" xfId="28214"/>
    <cellStyle name="Separador de milhares 5 2 2 8 7 2" xfId="33156"/>
    <cellStyle name="Separador de milhares 5 2 2 8 8" xfId="29861"/>
    <cellStyle name="Separador de milhares 5 2 2 9" xfId="3467"/>
    <cellStyle name="Separador de milhares 5 2 2 9 2" xfId="6761"/>
    <cellStyle name="Separador de milhares 5 2 2 9 2 2" xfId="23231"/>
    <cellStyle name="Separador de milhares 5 2 2 9 2 2 2" xfId="54526"/>
    <cellStyle name="Separador de milhares 5 2 2 9 2 3" xfId="16643"/>
    <cellStyle name="Separador de milhares 5 2 2 9 2 3 2" xfId="47938"/>
    <cellStyle name="Separador de milhares 5 2 2 9 2 4" xfId="38056"/>
    <cellStyle name="Separador de milhares 5 2 2 9 3" xfId="10055"/>
    <cellStyle name="Separador de milhares 5 2 2 9 3 2" xfId="26525"/>
    <cellStyle name="Separador de milhares 5 2 2 9 3 2 2" xfId="57820"/>
    <cellStyle name="Separador de milhares 5 2 2 9 3 3" xfId="41350"/>
    <cellStyle name="Separador de milhares 5 2 2 9 4" xfId="19937"/>
    <cellStyle name="Separador de milhares 5 2 2 9 4 2" xfId="51232"/>
    <cellStyle name="Separador de milhares 5 2 2 9 5" xfId="13349"/>
    <cellStyle name="Separador de milhares 5 2 2 9 5 2" xfId="44644"/>
    <cellStyle name="Separador de milhares 5 2 2 9 6" xfId="34762"/>
    <cellStyle name="Separador de milhares 5 2 2 9 7" xfId="31467"/>
    <cellStyle name="Separador de milhares 5 2 3" xfId="1826"/>
    <cellStyle name="Separador de milhares 5 2 3 10" xfId="8450"/>
    <cellStyle name="Separador de milhares 5 2 3 10 2" xfId="24920"/>
    <cellStyle name="Separador de milhares 5 2 3 10 2 2" xfId="56215"/>
    <cellStyle name="Separador de milhares 5 2 3 10 3" xfId="39745"/>
    <cellStyle name="Separador de milhares 5 2 3 11" xfId="18332"/>
    <cellStyle name="Separador de milhares 5 2 3 11 2" xfId="49627"/>
    <cellStyle name="Separador de milhares 5 2 3 12" xfId="11744"/>
    <cellStyle name="Separador de milhares 5 2 3 12 2" xfId="43039"/>
    <cellStyle name="Separador de milhares 5 2 3 13" xfId="28215"/>
    <cellStyle name="Separador de milhares 5 2 3 13 2" xfId="33157"/>
    <cellStyle name="Separador de milhares 5 2 3 14" xfId="29862"/>
    <cellStyle name="Separador de milhares 5 2 3 2" xfId="1827"/>
    <cellStyle name="Separador de milhares 5 2 3 2 10" xfId="11745"/>
    <cellStyle name="Separador de milhares 5 2 3 2 10 2" xfId="43040"/>
    <cellStyle name="Separador de milhares 5 2 3 2 11" xfId="28216"/>
    <cellStyle name="Separador de milhares 5 2 3 2 11 2" xfId="33158"/>
    <cellStyle name="Separador de milhares 5 2 3 2 12" xfId="29863"/>
    <cellStyle name="Separador de milhares 5 2 3 2 2" xfId="1828"/>
    <cellStyle name="Separador de milhares 5 2 3 2 2 2" xfId="1829"/>
    <cellStyle name="Separador de milhares 5 2 3 2 2 2 2" xfId="3512"/>
    <cellStyle name="Separador de milhares 5 2 3 2 2 2 2 2" xfId="6806"/>
    <cellStyle name="Separador de milhares 5 2 3 2 2 2 2 2 2" xfId="23276"/>
    <cellStyle name="Separador de milhares 5 2 3 2 2 2 2 2 2 2" xfId="54571"/>
    <cellStyle name="Separador de milhares 5 2 3 2 2 2 2 2 3" xfId="16688"/>
    <cellStyle name="Separador de milhares 5 2 3 2 2 2 2 2 3 2" xfId="47983"/>
    <cellStyle name="Separador de milhares 5 2 3 2 2 2 2 2 4" xfId="38101"/>
    <cellStyle name="Separador de milhares 5 2 3 2 2 2 2 3" xfId="10100"/>
    <cellStyle name="Separador de milhares 5 2 3 2 2 2 2 3 2" xfId="26570"/>
    <cellStyle name="Separador de milhares 5 2 3 2 2 2 2 3 2 2" xfId="57865"/>
    <cellStyle name="Separador de milhares 5 2 3 2 2 2 2 3 3" xfId="41395"/>
    <cellStyle name="Separador de milhares 5 2 3 2 2 2 2 4" xfId="19982"/>
    <cellStyle name="Separador de milhares 5 2 3 2 2 2 2 4 2" xfId="51277"/>
    <cellStyle name="Separador de milhares 5 2 3 2 2 2 2 5" xfId="13394"/>
    <cellStyle name="Separador de milhares 5 2 3 2 2 2 2 5 2" xfId="44689"/>
    <cellStyle name="Separador de milhares 5 2 3 2 2 2 2 6" xfId="34807"/>
    <cellStyle name="Separador de milhares 5 2 3 2 2 2 2 7" xfId="31512"/>
    <cellStyle name="Separador de milhares 5 2 3 2 2 2 3" xfId="5159"/>
    <cellStyle name="Separador de milhares 5 2 3 2 2 2 3 2" xfId="21629"/>
    <cellStyle name="Separador de milhares 5 2 3 2 2 2 3 2 2" xfId="52924"/>
    <cellStyle name="Separador de milhares 5 2 3 2 2 2 3 3" xfId="15041"/>
    <cellStyle name="Separador de milhares 5 2 3 2 2 2 3 3 2" xfId="46336"/>
    <cellStyle name="Separador de milhares 5 2 3 2 2 2 3 4" xfId="36454"/>
    <cellStyle name="Separador de milhares 5 2 3 2 2 2 4" xfId="8453"/>
    <cellStyle name="Separador de milhares 5 2 3 2 2 2 4 2" xfId="24923"/>
    <cellStyle name="Separador de milhares 5 2 3 2 2 2 4 2 2" xfId="56218"/>
    <cellStyle name="Separador de milhares 5 2 3 2 2 2 4 3" xfId="39748"/>
    <cellStyle name="Separador de milhares 5 2 3 2 2 2 5" xfId="18335"/>
    <cellStyle name="Separador de milhares 5 2 3 2 2 2 5 2" xfId="49630"/>
    <cellStyle name="Separador de milhares 5 2 3 2 2 2 6" xfId="11747"/>
    <cellStyle name="Separador de milhares 5 2 3 2 2 2 6 2" xfId="43042"/>
    <cellStyle name="Separador de milhares 5 2 3 2 2 2 7" xfId="28218"/>
    <cellStyle name="Separador de milhares 5 2 3 2 2 2 7 2" xfId="33160"/>
    <cellStyle name="Separador de milhares 5 2 3 2 2 2 8" xfId="29865"/>
    <cellStyle name="Separador de milhares 5 2 3 2 2 3" xfId="3511"/>
    <cellStyle name="Separador de milhares 5 2 3 2 2 3 2" xfId="6805"/>
    <cellStyle name="Separador de milhares 5 2 3 2 2 3 2 2" xfId="23275"/>
    <cellStyle name="Separador de milhares 5 2 3 2 2 3 2 2 2" xfId="54570"/>
    <cellStyle name="Separador de milhares 5 2 3 2 2 3 2 3" xfId="16687"/>
    <cellStyle name="Separador de milhares 5 2 3 2 2 3 2 3 2" xfId="47982"/>
    <cellStyle name="Separador de milhares 5 2 3 2 2 3 2 4" xfId="38100"/>
    <cellStyle name="Separador de milhares 5 2 3 2 2 3 3" xfId="10099"/>
    <cellStyle name="Separador de milhares 5 2 3 2 2 3 3 2" xfId="26569"/>
    <cellStyle name="Separador de milhares 5 2 3 2 2 3 3 2 2" xfId="57864"/>
    <cellStyle name="Separador de milhares 5 2 3 2 2 3 3 3" xfId="41394"/>
    <cellStyle name="Separador de milhares 5 2 3 2 2 3 4" xfId="19981"/>
    <cellStyle name="Separador de milhares 5 2 3 2 2 3 4 2" xfId="51276"/>
    <cellStyle name="Separador de milhares 5 2 3 2 2 3 5" xfId="13393"/>
    <cellStyle name="Separador de milhares 5 2 3 2 2 3 5 2" xfId="44688"/>
    <cellStyle name="Separador de milhares 5 2 3 2 2 3 6" xfId="34806"/>
    <cellStyle name="Separador de milhares 5 2 3 2 2 3 7" xfId="31511"/>
    <cellStyle name="Separador de milhares 5 2 3 2 2 4" xfId="5158"/>
    <cellStyle name="Separador de milhares 5 2 3 2 2 4 2" xfId="21628"/>
    <cellStyle name="Separador de milhares 5 2 3 2 2 4 2 2" xfId="52923"/>
    <cellStyle name="Separador de milhares 5 2 3 2 2 4 3" xfId="15040"/>
    <cellStyle name="Separador de milhares 5 2 3 2 2 4 3 2" xfId="46335"/>
    <cellStyle name="Separador de milhares 5 2 3 2 2 4 4" xfId="36453"/>
    <cellStyle name="Separador de milhares 5 2 3 2 2 5" xfId="8452"/>
    <cellStyle name="Separador de milhares 5 2 3 2 2 5 2" xfId="24922"/>
    <cellStyle name="Separador de milhares 5 2 3 2 2 5 2 2" xfId="56217"/>
    <cellStyle name="Separador de milhares 5 2 3 2 2 5 3" xfId="39747"/>
    <cellStyle name="Separador de milhares 5 2 3 2 2 6" xfId="18334"/>
    <cellStyle name="Separador de milhares 5 2 3 2 2 6 2" xfId="49629"/>
    <cellStyle name="Separador de milhares 5 2 3 2 2 7" xfId="11746"/>
    <cellStyle name="Separador de milhares 5 2 3 2 2 7 2" xfId="43041"/>
    <cellStyle name="Separador de milhares 5 2 3 2 2 8" xfId="28217"/>
    <cellStyle name="Separador de milhares 5 2 3 2 2 8 2" xfId="33159"/>
    <cellStyle name="Separador de milhares 5 2 3 2 2 9" xfId="29864"/>
    <cellStyle name="Separador de milhares 5 2 3 2 3" xfId="1830"/>
    <cellStyle name="Separador de milhares 5 2 3 2 3 2" xfId="1831"/>
    <cellStyle name="Separador de milhares 5 2 3 2 3 2 2" xfId="3514"/>
    <cellStyle name="Separador de milhares 5 2 3 2 3 2 2 2" xfId="6808"/>
    <cellStyle name="Separador de milhares 5 2 3 2 3 2 2 2 2" xfId="23278"/>
    <cellStyle name="Separador de milhares 5 2 3 2 3 2 2 2 2 2" xfId="54573"/>
    <cellStyle name="Separador de milhares 5 2 3 2 3 2 2 2 3" xfId="16690"/>
    <cellStyle name="Separador de milhares 5 2 3 2 3 2 2 2 3 2" xfId="47985"/>
    <cellStyle name="Separador de milhares 5 2 3 2 3 2 2 2 4" xfId="38103"/>
    <cellStyle name="Separador de milhares 5 2 3 2 3 2 2 3" xfId="10102"/>
    <cellStyle name="Separador de milhares 5 2 3 2 3 2 2 3 2" xfId="26572"/>
    <cellStyle name="Separador de milhares 5 2 3 2 3 2 2 3 2 2" xfId="57867"/>
    <cellStyle name="Separador de milhares 5 2 3 2 3 2 2 3 3" xfId="41397"/>
    <cellStyle name="Separador de milhares 5 2 3 2 3 2 2 4" xfId="19984"/>
    <cellStyle name="Separador de milhares 5 2 3 2 3 2 2 4 2" xfId="51279"/>
    <cellStyle name="Separador de milhares 5 2 3 2 3 2 2 5" xfId="13396"/>
    <cellStyle name="Separador de milhares 5 2 3 2 3 2 2 5 2" xfId="44691"/>
    <cellStyle name="Separador de milhares 5 2 3 2 3 2 2 6" xfId="34809"/>
    <cellStyle name="Separador de milhares 5 2 3 2 3 2 2 7" xfId="31514"/>
    <cellStyle name="Separador de milhares 5 2 3 2 3 2 3" xfId="5161"/>
    <cellStyle name="Separador de milhares 5 2 3 2 3 2 3 2" xfId="21631"/>
    <cellStyle name="Separador de milhares 5 2 3 2 3 2 3 2 2" xfId="52926"/>
    <cellStyle name="Separador de milhares 5 2 3 2 3 2 3 3" xfId="15043"/>
    <cellStyle name="Separador de milhares 5 2 3 2 3 2 3 3 2" xfId="46338"/>
    <cellStyle name="Separador de milhares 5 2 3 2 3 2 3 4" xfId="36456"/>
    <cellStyle name="Separador de milhares 5 2 3 2 3 2 4" xfId="8455"/>
    <cellStyle name="Separador de milhares 5 2 3 2 3 2 4 2" xfId="24925"/>
    <cellStyle name="Separador de milhares 5 2 3 2 3 2 4 2 2" xfId="56220"/>
    <cellStyle name="Separador de milhares 5 2 3 2 3 2 4 3" xfId="39750"/>
    <cellStyle name="Separador de milhares 5 2 3 2 3 2 5" xfId="18337"/>
    <cellStyle name="Separador de milhares 5 2 3 2 3 2 5 2" xfId="49632"/>
    <cellStyle name="Separador de milhares 5 2 3 2 3 2 6" xfId="11749"/>
    <cellStyle name="Separador de milhares 5 2 3 2 3 2 6 2" xfId="43044"/>
    <cellStyle name="Separador de milhares 5 2 3 2 3 2 7" xfId="28220"/>
    <cellStyle name="Separador de milhares 5 2 3 2 3 2 7 2" xfId="33162"/>
    <cellStyle name="Separador de milhares 5 2 3 2 3 2 8" xfId="29867"/>
    <cellStyle name="Separador de milhares 5 2 3 2 3 3" xfId="3513"/>
    <cellStyle name="Separador de milhares 5 2 3 2 3 3 2" xfId="6807"/>
    <cellStyle name="Separador de milhares 5 2 3 2 3 3 2 2" xfId="23277"/>
    <cellStyle name="Separador de milhares 5 2 3 2 3 3 2 2 2" xfId="54572"/>
    <cellStyle name="Separador de milhares 5 2 3 2 3 3 2 3" xfId="16689"/>
    <cellStyle name="Separador de milhares 5 2 3 2 3 3 2 3 2" xfId="47984"/>
    <cellStyle name="Separador de milhares 5 2 3 2 3 3 2 4" xfId="38102"/>
    <cellStyle name="Separador de milhares 5 2 3 2 3 3 3" xfId="10101"/>
    <cellStyle name="Separador de milhares 5 2 3 2 3 3 3 2" xfId="26571"/>
    <cellStyle name="Separador de milhares 5 2 3 2 3 3 3 2 2" xfId="57866"/>
    <cellStyle name="Separador de milhares 5 2 3 2 3 3 3 3" xfId="41396"/>
    <cellStyle name="Separador de milhares 5 2 3 2 3 3 4" xfId="19983"/>
    <cellStyle name="Separador de milhares 5 2 3 2 3 3 4 2" xfId="51278"/>
    <cellStyle name="Separador de milhares 5 2 3 2 3 3 5" xfId="13395"/>
    <cellStyle name="Separador de milhares 5 2 3 2 3 3 5 2" xfId="44690"/>
    <cellStyle name="Separador de milhares 5 2 3 2 3 3 6" xfId="34808"/>
    <cellStyle name="Separador de milhares 5 2 3 2 3 3 7" xfId="31513"/>
    <cellStyle name="Separador de milhares 5 2 3 2 3 4" xfId="5160"/>
    <cellStyle name="Separador de milhares 5 2 3 2 3 4 2" xfId="21630"/>
    <cellStyle name="Separador de milhares 5 2 3 2 3 4 2 2" xfId="52925"/>
    <cellStyle name="Separador de milhares 5 2 3 2 3 4 3" xfId="15042"/>
    <cellStyle name="Separador de milhares 5 2 3 2 3 4 3 2" xfId="46337"/>
    <cellStyle name="Separador de milhares 5 2 3 2 3 4 4" xfId="36455"/>
    <cellStyle name="Separador de milhares 5 2 3 2 3 5" xfId="8454"/>
    <cellStyle name="Separador de milhares 5 2 3 2 3 5 2" xfId="24924"/>
    <cellStyle name="Separador de milhares 5 2 3 2 3 5 2 2" xfId="56219"/>
    <cellStyle name="Separador de milhares 5 2 3 2 3 5 3" xfId="39749"/>
    <cellStyle name="Separador de milhares 5 2 3 2 3 6" xfId="18336"/>
    <cellStyle name="Separador de milhares 5 2 3 2 3 6 2" xfId="49631"/>
    <cellStyle name="Separador de milhares 5 2 3 2 3 7" xfId="11748"/>
    <cellStyle name="Separador de milhares 5 2 3 2 3 7 2" xfId="43043"/>
    <cellStyle name="Separador de milhares 5 2 3 2 3 8" xfId="28219"/>
    <cellStyle name="Separador de milhares 5 2 3 2 3 8 2" xfId="33161"/>
    <cellStyle name="Separador de milhares 5 2 3 2 3 9" xfId="29866"/>
    <cellStyle name="Separador de milhares 5 2 3 2 4" xfId="1832"/>
    <cellStyle name="Separador de milhares 5 2 3 2 4 2" xfId="3515"/>
    <cellStyle name="Separador de milhares 5 2 3 2 4 2 2" xfId="6809"/>
    <cellStyle name="Separador de milhares 5 2 3 2 4 2 2 2" xfId="23279"/>
    <cellStyle name="Separador de milhares 5 2 3 2 4 2 2 2 2" xfId="54574"/>
    <cellStyle name="Separador de milhares 5 2 3 2 4 2 2 3" xfId="16691"/>
    <cellStyle name="Separador de milhares 5 2 3 2 4 2 2 3 2" xfId="47986"/>
    <cellStyle name="Separador de milhares 5 2 3 2 4 2 2 4" xfId="38104"/>
    <cellStyle name="Separador de milhares 5 2 3 2 4 2 3" xfId="10103"/>
    <cellStyle name="Separador de milhares 5 2 3 2 4 2 3 2" xfId="26573"/>
    <cellStyle name="Separador de milhares 5 2 3 2 4 2 3 2 2" xfId="57868"/>
    <cellStyle name="Separador de milhares 5 2 3 2 4 2 3 3" xfId="41398"/>
    <cellStyle name="Separador de milhares 5 2 3 2 4 2 4" xfId="19985"/>
    <cellStyle name="Separador de milhares 5 2 3 2 4 2 4 2" xfId="51280"/>
    <cellStyle name="Separador de milhares 5 2 3 2 4 2 5" xfId="13397"/>
    <cellStyle name="Separador de milhares 5 2 3 2 4 2 5 2" xfId="44692"/>
    <cellStyle name="Separador de milhares 5 2 3 2 4 2 6" xfId="34810"/>
    <cellStyle name="Separador de milhares 5 2 3 2 4 2 7" xfId="31515"/>
    <cellStyle name="Separador de milhares 5 2 3 2 4 3" xfId="5162"/>
    <cellStyle name="Separador de milhares 5 2 3 2 4 3 2" xfId="21632"/>
    <cellStyle name="Separador de milhares 5 2 3 2 4 3 2 2" xfId="52927"/>
    <cellStyle name="Separador de milhares 5 2 3 2 4 3 3" xfId="15044"/>
    <cellStyle name="Separador de milhares 5 2 3 2 4 3 3 2" xfId="46339"/>
    <cellStyle name="Separador de milhares 5 2 3 2 4 3 4" xfId="36457"/>
    <cellStyle name="Separador de milhares 5 2 3 2 4 4" xfId="8456"/>
    <cellStyle name="Separador de milhares 5 2 3 2 4 4 2" xfId="24926"/>
    <cellStyle name="Separador de milhares 5 2 3 2 4 4 2 2" xfId="56221"/>
    <cellStyle name="Separador de milhares 5 2 3 2 4 4 3" xfId="39751"/>
    <cellStyle name="Separador de milhares 5 2 3 2 4 5" xfId="18338"/>
    <cellStyle name="Separador de milhares 5 2 3 2 4 5 2" xfId="49633"/>
    <cellStyle name="Separador de milhares 5 2 3 2 4 6" xfId="11750"/>
    <cellStyle name="Separador de milhares 5 2 3 2 4 6 2" xfId="43045"/>
    <cellStyle name="Separador de milhares 5 2 3 2 4 7" xfId="28221"/>
    <cellStyle name="Separador de milhares 5 2 3 2 4 7 2" xfId="33163"/>
    <cellStyle name="Separador de milhares 5 2 3 2 4 8" xfId="29868"/>
    <cellStyle name="Separador de milhares 5 2 3 2 5" xfId="1833"/>
    <cellStyle name="Separador de milhares 5 2 3 2 5 2" xfId="3516"/>
    <cellStyle name="Separador de milhares 5 2 3 2 5 2 2" xfId="6810"/>
    <cellStyle name="Separador de milhares 5 2 3 2 5 2 2 2" xfId="23280"/>
    <cellStyle name="Separador de milhares 5 2 3 2 5 2 2 2 2" xfId="54575"/>
    <cellStyle name="Separador de milhares 5 2 3 2 5 2 2 3" xfId="16692"/>
    <cellStyle name="Separador de milhares 5 2 3 2 5 2 2 3 2" xfId="47987"/>
    <cellStyle name="Separador de milhares 5 2 3 2 5 2 2 4" xfId="38105"/>
    <cellStyle name="Separador de milhares 5 2 3 2 5 2 3" xfId="10104"/>
    <cellStyle name="Separador de milhares 5 2 3 2 5 2 3 2" xfId="26574"/>
    <cellStyle name="Separador de milhares 5 2 3 2 5 2 3 2 2" xfId="57869"/>
    <cellStyle name="Separador de milhares 5 2 3 2 5 2 3 3" xfId="41399"/>
    <cellStyle name="Separador de milhares 5 2 3 2 5 2 4" xfId="19986"/>
    <cellStyle name="Separador de milhares 5 2 3 2 5 2 4 2" xfId="51281"/>
    <cellStyle name="Separador de milhares 5 2 3 2 5 2 5" xfId="13398"/>
    <cellStyle name="Separador de milhares 5 2 3 2 5 2 5 2" xfId="44693"/>
    <cellStyle name="Separador de milhares 5 2 3 2 5 2 6" xfId="34811"/>
    <cellStyle name="Separador de milhares 5 2 3 2 5 2 7" xfId="31516"/>
    <cellStyle name="Separador de milhares 5 2 3 2 5 3" xfId="5163"/>
    <cellStyle name="Separador de milhares 5 2 3 2 5 3 2" xfId="21633"/>
    <cellStyle name="Separador de milhares 5 2 3 2 5 3 2 2" xfId="52928"/>
    <cellStyle name="Separador de milhares 5 2 3 2 5 3 3" xfId="15045"/>
    <cellStyle name="Separador de milhares 5 2 3 2 5 3 3 2" xfId="46340"/>
    <cellStyle name="Separador de milhares 5 2 3 2 5 3 4" xfId="36458"/>
    <cellStyle name="Separador de milhares 5 2 3 2 5 4" xfId="8457"/>
    <cellStyle name="Separador de milhares 5 2 3 2 5 4 2" xfId="24927"/>
    <cellStyle name="Separador de milhares 5 2 3 2 5 4 2 2" xfId="56222"/>
    <cellStyle name="Separador de milhares 5 2 3 2 5 4 3" xfId="39752"/>
    <cellStyle name="Separador de milhares 5 2 3 2 5 5" xfId="18339"/>
    <cellStyle name="Separador de milhares 5 2 3 2 5 5 2" xfId="49634"/>
    <cellStyle name="Separador de milhares 5 2 3 2 5 6" xfId="11751"/>
    <cellStyle name="Separador de milhares 5 2 3 2 5 6 2" xfId="43046"/>
    <cellStyle name="Separador de milhares 5 2 3 2 5 7" xfId="28222"/>
    <cellStyle name="Separador de milhares 5 2 3 2 5 7 2" xfId="33164"/>
    <cellStyle name="Separador de milhares 5 2 3 2 5 8" xfId="29869"/>
    <cellStyle name="Separador de milhares 5 2 3 2 6" xfId="3510"/>
    <cellStyle name="Separador de milhares 5 2 3 2 6 2" xfId="6804"/>
    <cellStyle name="Separador de milhares 5 2 3 2 6 2 2" xfId="23274"/>
    <cellStyle name="Separador de milhares 5 2 3 2 6 2 2 2" xfId="54569"/>
    <cellStyle name="Separador de milhares 5 2 3 2 6 2 3" xfId="16686"/>
    <cellStyle name="Separador de milhares 5 2 3 2 6 2 3 2" xfId="47981"/>
    <cellStyle name="Separador de milhares 5 2 3 2 6 2 4" xfId="38099"/>
    <cellStyle name="Separador de milhares 5 2 3 2 6 3" xfId="10098"/>
    <cellStyle name="Separador de milhares 5 2 3 2 6 3 2" xfId="26568"/>
    <cellStyle name="Separador de milhares 5 2 3 2 6 3 2 2" xfId="57863"/>
    <cellStyle name="Separador de milhares 5 2 3 2 6 3 3" xfId="41393"/>
    <cellStyle name="Separador de milhares 5 2 3 2 6 4" xfId="19980"/>
    <cellStyle name="Separador de milhares 5 2 3 2 6 4 2" xfId="51275"/>
    <cellStyle name="Separador de milhares 5 2 3 2 6 5" xfId="13392"/>
    <cellStyle name="Separador de milhares 5 2 3 2 6 5 2" xfId="44687"/>
    <cellStyle name="Separador de milhares 5 2 3 2 6 6" xfId="34805"/>
    <cellStyle name="Separador de milhares 5 2 3 2 6 7" xfId="31510"/>
    <cellStyle name="Separador de milhares 5 2 3 2 7" xfId="5157"/>
    <cellStyle name="Separador de milhares 5 2 3 2 7 2" xfId="21627"/>
    <cellStyle name="Separador de milhares 5 2 3 2 7 2 2" xfId="52922"/>
    <cellStyle name="Separador de milhares 5 2 3 2 7 3" xfId="15039"/>
    <cellStyle name="Separador de milhares 5 2 3 2 7 3 2" xfId="46334"/>
    <cellStyle name="Separador de milhares 5 2 3 2 7 4" xfId="36452"/>
    <cellStyle name="Separador de milhares 5 2 3 2 8" xfId="8451"/>
    <cellStyle name="Separador de milhares 5 2 3 2 8 2" xfId="24921"/>
    <cellStyle name="Separador de milhares 5 2 3 2 8 2 2" xfId="56216"/>
    <cellStyle name="Separador de milhares 5 2 3 2 8 3" xfId="39746"/>
    <cellStyle name="Separador de milhares 5 2 3 2 9" xfId="18333"/>
    <cellStyle name="Separador de milhares 5 2 3 2 9 2" xfId="49628"/>
    <cellStyle name="Separador de milhares 5 2 3 3" xfId="1834"/>
    <cellStyle name="Separador de milhares 5 2 3 3 10" xfId="11752"/>
    <cellStyle name="Separador de milhares 5 2 3 3 10 2" xfId="43047"/>
    <cellStyle name="Separador de milhares 5 2 3 3 11" xfId="28223"/>
    <cellStyle name="Separador de milhares 5 2 3 3 11 2" xfId="33165"/>
    <cellStyle name="Separador de milhares 5 2 3 3 12" xfId="29870"/>
    <cellStyle name="Separador de milhares 5 2 3 3 2" xfId="1835"/>
    <cellStyle name="Separador de milhares 5 2 3 3 2 2" xfId="1836"/>
    <cellStyle name="Separador de milhares 5 2 3 3 2 2 2" xfId="3519"/>
    <cellStyle name="Separador de milhares 5 2 3 3 2 2 2 2" xfId="6813"/>
    <cellStyle name="Separador de milhares 5 2 3 3 2 2 2 2 2" xfId="23283"/>
    <cellStyle name="Separador de milhares 5 2 3 3 2 2 2 2 2 2" xfId="54578"/>
    <cellStyle name="Separador de milhares 5 2 3 3 2 2 2 2 3" xfId="16695"/>
    <cellStyle name="Separador de milhares 5 2 3 3 2 2 2 2 3 2" xfId="47990"/>
    <cellStyle name="Separador de milhares 5 2 3 3 2 2 2 2 4" xfId="38108"/>
    <cellStyle name="Separador de milhares 5 2 3 3 2 2 2 3" xfId="10107"/>
    <cellStyle name="Separador de milhares 5 2 3 3 2 2 2 3 2" xfId="26577"/>
    <cellStyle name="Separador de milhares 5 2 3 3 2 2 2 3 2 2" xfId="57872"/>
    <cellStyle name="Separador de milhares 5 2 3 3 2 2 2 3 3" xfId="41402"/>
    <cellStyle name="Separador de milhares 5 2 3 3 2 2 2 4" xfId="19989"/>
    <cellStyle name="Separador de milhares 5 2 3 3 2 2 2 4 2" xfId="51284"/>
    <cellStyle name="Separador de milhares 5 2 3 3 2 2 2 5" xfId="13401"/>
    <cellStyle name="Separador de milhares 5 2 3 3 2 2 2 5 2" xfId="44696"/>
    <cellStyle name="Separador de milhares 5 2 3 3 2 2 2 6" xfId="34814"/>
    <cellStyle name="Separador de milhares 5 2 3 3 2 2 2 7" xfId="31519"/>
    <cellStyle name="Separador de milhares 5 2 3 3 2 2 3" xfId="5166"/>
    <cellStyle name="Separador de milhares 5 2 3 3 2 2 3 2" xfId="21636"/>
    <cellStyle name="Separador de milhares 5 2 3 3 2 2 3 2 2" xfId="52931"/>
    <cellStyle name="Separador de milhares 5 2 3 3 2 2 3 3" xfId="15048"/>
    <cellStyle name="Separador de milhares 5 2 3 3 2 2 3 3 2" xfId="46343"/>
    <cellStyle name="Separador de milhares 5 2 3 3 2 2 3 4" xfId="36461"/>
    <cellStyle name="Separador de milhares 5 2 3 3 2 2 4" xfId="8460"/>
    <cellStyle name="Separador de milhares 5 2 3 3 2 2 4 2" xfId="24930"/>
    <cellStyle name="Separador de milhares 5 2 3 3 2 2 4 2 2" xfId="56225"/>
    <cellStyle name="Separador de milhares 5 2 3 3 2 2 4 3" xfId="39755"/>
    <cellStyle name="Separador de milhares 5 2 3 3 2 2 5" xfId="18342"/>
    <cellStyle name="Separador de milhares 5 2 3 3 2 2 5 2" xfId="49637"/>
    <cellStyle name="Separador de milhares 5 2 3 3 2 2 6" xfId="11754"/>
    <cellStyle name="Separador de milhares 5 2 3 3 2 2 6 2" xfId="43049"/>
    <cellStyle name="Separador de milhares 5 2 3 3 2 2 7" xfId="28225"/>
    <cellStyle name="Separador de milhares 5 2 3 3 2 2 7 2" xfId="33167"/>
    <cellStyle name="Separador de milhares 5 2 3 3 2 2 8" xfId="29872"/>
    <cellStyle name="Separador de milhares 5 2 3 3 2 3" xfId="3518"/>
    <cellStyle name="Separador de milhares 5 2 3 3 2 3 2" xfId="6812"/>
    <cellStyle name="Separador de milhares 5 2 3 3 2 3 2 2" xfId="23282"/>
    <cellStyle name="Separador de milhares 5 2 3 3 2 3 2 2 2" xfId="54577"/>
    <cellStyle name="Separador de milhares 5 2 3 3 2 3 2 3" xfId="16694"/>
    <cellStyle name="Separador de milhares 5 2 3 3 2 3 2 3 2" xfId="47989"/>
    <cellStyle name="Separador de milhares 5 2 3 3 2 3 2 4" xfId="38107"/>
    <cellStyle name="Separador de milhares 5 2 3 3 2 3 3" xfId="10106"/>
    <cellStyle name="Separador de milhares 5 2 3 3 2 3 3 2" xfId="26576"/>
    <cellStyle name="Separador de milhares 5 2 3 3 2 3 3 2 2" xfId="57871"/>
    <cellStyle name="Separador de milhares 5 2 3 3 2 3 3 3" xfId="41401"/>
    <cellStyle name="Separador de milhares 5 2 3 3 2 3 4" xfId="19988"/>
    <cellStyle name="Separador de milhares 5 2 3 3 2 3 4 2" xfId="51283"/>
    <cellStyle name="Separador de milhares 5 2 3 3 2 3 5" xfId="13400"/>
    <cellStyle name="Separador de milhares 5 2 3 3 2 3 5 2" xfId="44695"/>
    <cellStyle name="Separador de milhares 5 2 3 3 2 3 6" xfId="34813"/>
    <cellStyle name="Separador de milhares 5 2 3 3 2 3 7" xfId="31518"/>
    <cellStyle name="Separador de milhares 5 2 3 3 2 4" xfId="5165"/>
    <cellStyle name="Separador de milhares 5 2 3 3 2 4 2" xfId="21635"/>
    <cellStyle name="Separador de milhares 5 2 3 3 2 4 2 2" xfId="52930"/>
    <cellStyle name="Separador de milhares 5 2 3 3 2 4 3" xfId="15047"/>
    <cellStyle name="Separador de milhares 5 2 3 3 2 4 3 2" xfId="46342"/>
    <cellStyle name="Separador de milhares 5 2 3 3 2 4 4" xfId="36460"/>
    <cellStyle name="Separador de milhares 5 2 3 3 2 5" xfId="8459"/>
    <cellStyle name="Separador de milhares 5 2 3 3 2 5 2" xfId="24929"/>
    <cellStyle name="Separador de milhares 5 2 3 3 2 5 2 2" xfId="56224"/>
    <cellStyle name="Separador de milhares 5 2 3 3 2 5 3" xfId="39754"/>
    <cellStyle name="Separador de milhares 5 2 3 3 2 6" xfId="18341"/>
    <cellStyle name="Separador de milhares 5 2 3 3 2 6 2" xfId="49636"/>
    <cellStyle name="Separador de milhares 5 2 3 3 2 7" xfId="11753"/>
    <cellStyle name="Separador de milhares 5 2 3 3 2 7 2" xfId="43048"/>
    <cellStyle name="Separador de milhares 5 2 3 3 2 8" xfId="28224"/>
    <cellStyle name="Separador de milhares 5 2 3 3 2 8 2" xfId="33166"/>
    <cellStyle name="Separador de milhares 5 2 3 3 2 9" xfId="29871"/>
    <cellStyle name="Separador de milhares 5 2 3 3 3" xfId="1837"/>
    <cellStyle name="Separador de milhares 5 2 3 3 3 2" xfId="1838"/>
    <cellStyle name="Separador de milhares 5 2 3 3 3 2 2" xfId="3521"/>
    <cellStyle name="Separador de milhares 5 2 3 3 3 2 2 2" xfId="6815"/>
    <cellStyle name="Separador de milhares 5 2 3 3 3 2 2 2 2" xfId="23285"/>
    <cellStyle name="Separador de milhares 5 2 3 3 3 2 2 2 2 2" xfId="54580"/>
    <cellStyle name="Separador de milhares 5 2 3 3 3 2 2 2 3" xfId="16697"/>
    <cellStyle name="Separador de milhares 5 2 3 3 3 2 2 2 3 2" xfId="47992"/>
    <cellStyle name="Separador de milhares 5 2 3 3 3 2 2 2 4" xfId="38110"/>
    <cellStyle name="Separador de milhares 5 2 3 3 3 2 2 3" xfId="10109"/>
    <cellStyle name="Separador de milhares 5 2 3 3 3 2 2 3 2" xfId="26579"/>
    <cellStyle name="Separador de milhares 5 2 3 3 3 2 2 3 2 2" xfId="57874"/>
    <cellStyle name="Separador de milhares 5 2 3 3 3 2 2 3 3" xfId="41404"/>
    <cellStyle name="Separador de milhares 5 2 3 3 3 2 2 4" xfId="19991"/>
    <cellStyle name="Separador de milhares 5 2 3 3 3 2 2 4 2" xfId="51286"/>
    <cellStyle name="Separador de milhares 5 2 3 3 3 2 2 5" xfId="13403"/>
    <cellStyle name="Separador de milhares 5 2 3 3 3 2 2 5 2" xfId="44698"/>
    <cellStyle name="Separador de milhares 5 2 3 3 3 2 2 6" xfId="34816"/>
    <cellStyle name="Separador de milhares 5 2 3 3 3 2 2 7" xfId="31521"/>
    <cellStyle name="Separador de milhares 5 2 3 3 3 2 3" xfId="5168"/>
    <cellStyle name="Separador de milhares 5 2 3 3 3 2 3 2" xfId="21638"/>
    <cellStyle name="Separador de milhares 5 2 3 3 3 2 3 2 2" xfId="52933"/>
    <cellStyle name="Separador de milhares 5 2 3 3 3 2 3 3" xfId="15050"/>
    <cellStyle name="Separador de milhares 5 2 3 3 3 2 3 3 2" xfId="46345"/>
    <cellStyle name="Separador de milhares 5 2 3 3 3 2 3 4" xfId="36463"/>
    <cellStyle name="Separador de milhares 5 2 3 3 3 2 4" xfId="8462"/>
    <cellStyle name="Separador de milhares 5 2 3 3 3 2 4 2" xfId="24932"/>
    <cellStyle name="Separador de milhares 5 2 3 3 3 2 4 2 2" xfId="56227"/>
    <cellStyle name="Separador de milhares 5 2 3 3 3 2 4 3" xfId="39757"/>
    <cellStyle name="Separador de milhares 5 2 3 3 3 2 5" xfId="18344"/>
    <cellStyle name="Separador de milhares 5 2 3 3 3 2 5 2" xfId="49639"/>
    <cellStyle name="Separador de milhares 5 2 3 3 3 2 6" xfId="11756"/>
    <cellStyle name="Separador de milhares 5 2 3 3 3 2 6 2" xfId="43051"/>
    <cellStyle name="Separador de milhares 5 2 3 3 3 2 7" xfId="28227"/>
    <cellStyle name="Separador de milhares 5 2 3 3 3 2 7 2" xfId="33169"/>
    <cellStyle name="Separador de milhares 5 2 3 3 3 2 8" xfId="29874"/>
    <cellStyle name="Separador de milhares 5 2 3 3 3 3" xfId="3520"/>
    <cellStyle name="Separador de milhares 5 2 3 3 3 3 2" xfId="6814"/>
    <cellStyle name="Separador de milhares 5 2 3 3 3 3 2 2" xfId="23284"/>
    <cellStyle name="Separador de milhares 5 2 3 3 3 3 2 2 2" xfId="54579"/>
    <cellStyle name="Separador de milhares 5 2 3 3 3 3 2 3" xfId="16696"/>
    <cellStyle name="Separador de milhares 5 2 3 3 3 3 2 3 2" xfId="47991"/>
    <cellStyle name="Separador de milhares 5 2 3 3 3 3 2 4" xfId="38109"/>
    <cellStyle name="Separador de milhares 5 2 3 3 3 3 3" xfId="10108"/>
    <cellStyle name="Separador de milhares 5 2 3 3 3 3 3 2" xfId="26578"/>
    <cellStyle name="Separador de milhares 5 2 3 3 3 3 3 2 2" xfId="57873"/>
    <cellStyle name="Separador de milhares 5 2 3 3 3 3 3 3" xfId="41403"/>
    <cellStyle name="Separador de milhares 5 2 3 3 3 3 4" xfId="19990"/>
    <cellStyle name="Separador de milhares 5 2 3 3 3 3 4 2" xfId="51285"/>
    <cellStyle name="Separador de milhares 5 2 3 3 3 3 5" xfId="13402"/>
    <cellStyle name="Separador de milhares 5 2 3 3 3 3 5 2" xfId="44697"/>
    <cellStyle name="Separador de milhares 5 2 3 3 3 3 6" xfId="34815"/>
    <cellStyle name="Separador de milhares 5 2 3 3 3 3 7" xfId="31520"/>
    <cellStyle name="Separador de milhares 5 2 3 3 3 4" xfId="5167"/>
    <cellStyle name="Separador de milhares 5 2 3 3 3 4 2" xfId="21637"/>
    <cellStyle name="Separador de milhares 5 2 3 3 3 4 2 2" xfId="52932"/>
    <cellStyle name="Separador de milhares 5 2 3 3 3 4 3" xfId="15049"/>
    <cellStyle name="Separador de milhares 5 2 3 3 3 4 3 2" xfId="46344"/>
    <cellStyle name="Separador de milhares 5 2 3 3 3 4 4" xfId="36462"/>
    <cellStyle name="Separador de milhares 5 2 3 3 3 5" xfId="8461"/>
    <cellStyle name="Separador de milhares 5 2 3 3 3 5 2" xfId="24931"/>
    <cellStyle name="Separador de milhares 5 2 3 3 3 5 2 2" xfId="56226"/>
    <cellStyle name="Separador de milhares 5 2 3 3 3 5 3" xfId="39756"/>
    <cellStyle name="Separador de milhares 5 2 3 3 3 6" xfId="18343"/>
    <cellStyle name="Separador de milhares 5 2 3 3 3 6 2" xfId="49638"/>
    <cellStyle name="Separador de milhares 5 2 3 3 3 7" xfId="11755"/>
    <cellStyle name="Separador de milhares 5 2 3 3 3 7 2" xfId="43050"/>
    <cellStyle name="Separador de milhares 5 2 3 3 3 8" xfId="28226"/>
    <cellStyle name="Separador de milhares 5 2 3 3 3 8 2" xfId="33168"/>
    <cellStyle name="Separador de milhares 5 2 3 3 3 9" xfId="29873"/>
    <cellStyle name="Separador de milhares 5 2 3 3 4" xfId="1839"/>
    <cellStyle name="Separador de milhares 5 2 3 3 4 2" xfId="3522"/>
    <cellStyle name="Separador de milhares 5 2 3 3 4 2 2" xfId="6816"/>
    <cellStyle name="Separador de milhares 5 2 3 3 4 2 2 2" xfId="23286"/>
    <cellStyle name="Separador de milhares 5 2 3 3 4 2 2 2 2" xfId="54581"/>
    <cellStyle name="Separador de milhares 5 2 3 3 4 2 2 3" xfId="16698"/>
    <cellStyle name="Separador de milhares 5 2 3 3 4 2 2 3 2" xfId="47993"/>
    <cellStyle name="Separador de milhares 5 2 3 3 4 2 2 4" xfId="38111"/>
    <cellStyle name="Separador de milhares 5 2 3 3 4 2 3" xfId="10110"/>
    <cellStyle name="Separador de milhares 5 2 3 3 4 2 3 2" xfId="26580"/>
    <cellStyle name="Separador de milhares 5 2 3 3 4 2 3 2 2" xfId="57875"/>
    <cellStyle name="Separador de milhares 5 2 3 3 4 2 3 3" xfId="41405"/>
    <cellStyle name="Separador de milhares 5 2 3 3 4 2 4" xfId="19992"/>
    <cellStyle name="Separador de milhares 5 2 3 3 4 2 4 2" xfId="51287"/>
    <cellStyle name="Separador de milhares 5 2 3 3 4 2 5" xfId="13404"/>
    <cellStyle name="Separador de milhares 5 2 3 3 4 2 5 2" xfId="44699"/>
    <cellStyle name="Separador de milhares 5 2 3 3 4 2 6" xfId="34817"/>
    <cellStyle name="Separador de milhares 5 2 3 3 4 2 7" xfId="31522"/>
    <cellStyle name="Separador de milhares 5 2 3 3 4 3" xfId="5169"/>
    <cellStyle name="Separador de milhares 5 2 3 3 4 3 2" xfId="21639"/>
    <cellStyle name="Separador de milhares 5 2 3 3 4 3 2 2" xfId="52934"/>
    <cellStyle name="Separador de milhares 5 2 3 3 4 3 3" xfId="15051"/>
    <cellStyle name="Separador de milhares 5 2 3 3 4 3 3 2" xfId="46346"/>
    <cellStyle name="Separador de milhares 5 2 3 3 4 3 4" xfId="36464"/>
    <cellStyle name="Separador de milhares 5 2 3 3 4 4" xfId="8463"/>
    <cellStyle name="Separador de milhares 5 2 3 3 4 4 2" xfId="24933"/>
    <cellStyle name="Separador de milhares 5 2 3 3 4 4 2 2" xfId="56228"/>
    <cellStyle name="Separador de milhares 5 2 3 3 4 4 3" xfId="39758"/>
    <cellStyle name="Separador de milhares 5 2 3 3 4 5" xfId="18345"/>
    <cellStyle name="Separador de milhares 5 2 3 3 4 5 2" xfId="49640"/>
    <cellStyle name="Separador de milhares 5 2 3 3 4 6" xfId="11757"/>
    <cellStyle name="Separador de milhares 5 2 3 3 4 6 2" xfId="43052"/>
    <cellStyle name="Separador de milhares 5 2 3 3 4 7" xfId="28228"/>
    <cellStyle name="Separador de milhares 5 2 3 3 4 7 2" xfId="33170"/>
    <cellStyle name="Separador de milhares 5 2 3 3 4 8" xfId="29875"/>
    <cellStyle name="Separador de milhares 5 2 3 3 5" xfId="1840"/>
    <cellStyle name="Separador de milhares 5 2 3 3 5 2" xfId="3523"/>
    <cellStyle name="Separador de milhares 5 2 3 3 5 2 2" xfId="6817"/>
    <cellStyle name="Separador de milhares 5 2 3 3 5 2 2 2" xfId="23287"/>
    <cellStyle name="Separador de milhares 5 2 3 3 5 2 2 2 2" xfId="54582"/>
    <cellStyle name="Separador de milhares 5 2 3 3 5 2 2 3" xfId="16699"/>
    <cellStyle name="Separador de milhares 5 2 3 3 5 2 2 3 2" xfId="47994"/>
    <cellStyle name="Separador de milhares 5 2 3 3 5 2 2 4" xfId="38112"/>
    <cellStyle name="Separador de milhares 5 2 3 3 5 2 3" xfId="10111"/>
    <cellStyle name="Separador de milhares 5 2 3 3 5 2 3 2" xfId="26581"/>
    <cellStyle name="Separador de milhares 5 2 3 3 5 2 3 2 2" xfId="57876"/>
    <cellStyle name="Separador de milhares 5 2 3 3 5 2 3 3" xfId="41406"/>
    <cellStyle name="Separador de milhares 5 2 3 3 5 2 4" xfId="19993"/>
    <cellStyle name="Separador de milhares 5 2 3 3 5 2 4 2" xfId="51288"/>
    <cellStyle name="Separador de milhares 5 2 3 3 5 2 5" xfId="13405"/>
    <cellStyle name="Separador de milhares 5 2 3 3 5 2 5 2" xfId="44700"/>
    <cellStyle name="Separador de milhares 5 2 3 3 5 2 6" xfId="34818"/>
    <cellStyle name="Separador de milhares 5 2 3 3 5 2 7" xfId="31523"/>
    <cellStyle name="Separador de milhares 5 2 3 3 5 3" xfId="5170"/>
    <cellStyle name="Separador de milhares 5 2 3 3 5 3 2" xfId="21640"/>
    <cellStyle name="Separador de milhares 5 2 3 3 5 3 2 2" xfId="52935"/>
    <cellStyle name="Separador de milhares 5 2 3 3 5 3 3" xfId="15052"/>
    <cellStyle name="Separador de milhares 5 2 3 3 5 3 3 2" xfId="46347"/>
    <cellStyle name="Separador de milhares 5 2 3 3 5 3 4" xfId="36465"/>
    <cellStyle name="Separador de milhares 5 2 3 3 5 4" xfId="8464"/>
    <cellStyle name="Separador de milhares 5 2 3 3 5 4 2" xfId="24934"/>
    <cellStyle name="Separador de milhares 5 2 3 3 5 4 2 2" xfId="56229"/>
    <cellStyle name="Separador de milhares 5 2 3 3 5 4 3" xfId="39759"/>
    <cellStyle name="Separador de milhares 5 2 3 3 5 5" xfId="18346"/>
    <cellStyle name="Separador de milhares 5 2 3 3 5 5 2" xfId="49641"/>
    <cellStyle name="Separador de milhares 5 2 3 3 5 6" xfId="11758"/>
    <cellStyle name="Separador de milhares 5 2 3 3 5 6 2" xfId="43053"/>
    <cellStyle name="Separador de milhares 5 2 3 3 5 7" xfId="28229"/>
    <cellStyle name="Separador de milhares 5 2 3 3 5 7 2" xfId="33171"/>
    <cellStyle name="Separador de milhares 5 2 3 3 5 8" xfId="29876"/>
    <cellStyle name="Separador de milhares 5 2 3 3 6" xfId="3517"/>
    <cellStyle name="Separador de milhares 5 2 3 3 6 2" xfId="6811"/>
    <cellStyle name="Separador de milhares 5 2 3 3 6 2 2" xfId="23281"/>
    <cellStyle name="Separador de milhares 5 2 3 3 6 2 2 2" xfId="54576"/>
    <cellStyle name="Separador de milhares 5 2 3 3 6 2 3" xfId="16693"/>
    <cellStyle name="Separador de milhares 5 2 3 3 6 2 3 2" xfId="47988"/>
    <cellStyle name="Separador de milhares 5 2 3 3 6 2 4" xfId="38106"/>
    <cellStyle name="Separador de milhares 5 2 3 3 6 3" xfId="10105"/>
    <cellStyle name="Separador de milhares 5 2 3 3 6 3 2" xfId="26575"/>
    <cellStyle name="Separador de milhares 5 2 3 3 6 3 2 2" xfId="57870"/>
    <cellStyle name="Separador de milhares 5 2 3 3 6 3 3" xfId="41400"/>
    <cellStyle name="Separador de milhares 5 2 3 3 6 4" xfId="19987"/>
    <cellStyle name="Separador de milhares 5 2 3 3 6 4 2" xfId="51282"/>
    <cellStyle name="Separador de milhares 5 2 3 3 6 5" xfId="13399"/>
    <cellStyle name="Separador de milhares 5 2 3 3 6 5 2" xfId="44694"/>
    <cellStyle name="Separador de milhares 5 2 3 3 6 6" xfId="34812"/>
    <cellStyle name="Separador de milhares 5 2 3 3 6 7" xfId="31517"/>
    <cellStyle name="Separador de milhares 5 2 3 3 7" xfId="5164"/>
    <cellStyle name="Separador de milhares 5 2 3 3 7 2" xfId="21634"/>
    <cellStyle name="Separador de milhares 5 2 3 3 7 2 2" xfId="52929"/>
    <cellStyle name="Separador de milhares 5 2 3 3 7 3" xfId="15046"/>
    <cellStyle name="Separador de milhares 5 2 3 3 7 3 2" xfId="46341"/>
    <cellStyle name="Separador de milhares 5 2 3 3 7 4" xfId="36459"/>
    <cellStyle name="Separador de milhares 5 2 3 3 8" xfId="8458"/>
    <cellStyle name="Separador de milhares 5 2 3 3 8 2" xfId="24928"/>
    <cellStyle name="Separador de milhares 5 2 3 3 8 2 2" xfId="56223"/>
    <cellStyle name="Separador de milhares 5 2 3 3 8 3" xfId="39753"/>
    <cellStyle name="Separador de milhares 5 2 3 3 9" xfId="18340"/>
    <cellStyle name="Separador de milhares 5 2 3 3 9 2" xfId="49635"/>
    <cellStyle name="Separador de milhares 5 2 3 4" xfId="1841"/>
    <cellStyle name="Separador de milhares 5 2 3 4 2" xfId="1842"/>
    <cellStyle name="Separador de milhares 5 2 3 4 2 2" xfId="3525"/>
    <cellStyle name="Separador de milhares 5 2 3 4 2 2 2" xfId="6819"/>
    <cellStyle name="Separador de milhares 5 2 3 4 2 2 2 2" xfId="23289"/>
    <cellStyle name="Separador de milhares 5 2 3 4 2 2 2 2 2" xfId="54584"/>
    <cellStyle name="Separador de milhares 5 2 3 4 2 2 2 3" xfId="16701"/>
    <cellStyle name="Separador de milhares 5 2 3 4 2 2 2 3 2" xfId="47996"/>
    <cellStyle name="Separador de milhares 5 2 3 4 2 2 2 4" xfId="38114"/>
    <cellStyle name="Separador de milhares 5 2 3 4 2 2 3" xfId="10113"/>
    <cellStyle name="Separador de milhares 5 2 3 4 2 2 3 2" xfId="26583"/>
    <cellStyle name="Separador de milhares 5 2 3 4 2 2 3 2 2" xfId="57878"/>
    <cellStyle name="Separador de milhares 5 2 3 4 2 2 3 3" xfId="41408"/>
    <cellStyle name="Separador de milhares 5 2 3 4 2 2 4" xfId="19995"/>
    <cellStyle name="Separador de milhares 5 2 3 4 2 2 4 2" xfId="51290"/>
    <cellStyle name="Separador de milhares 5 2 3 4 2 2 5" xfId="13407"/>
    <cellStyle name="Separador de milhares 5 2 3 4 2 2 5 2" xfId="44702"/>
    <cellStyle name="Separador de milhares 5 2 3 4 2 2 6" xfId="34820"/>
    <cellStyle name="Separador de milhares 5 2 3 4 2 2 7" xfId="31525"/>
    <cellStyle name="Separador de milhares 5 2 3 4 2 3" xfId="5172"/>
    <cellStyle name="Separador de milhares 5 2 3 4 2 3 2" xfId="21642"/>
    <cellStyle name="Separador de milhares 5 2 3 4 2 3 2 2" xfId="52937"/>
    <cellStyle name="Separador de milhares 5 2 3 4 2 3 3" xfId="15054"/>
    <cellStyle name="Separador de milhares 5 2 3 4 2 3 3 2" xfId="46349"/>
    <cellStyle name="Separador de milhares 5 2 3 4 2 3 4" xfId="36467"/>
    <cellStyle name="Separador de milhares 5 2 3 4 2 4" xfId="8466"/>
    <cellStyle name="Separador de milhares 5 2 3 4 2 4 2" xfId="24936"/>
    <cellStyle name="Separador de milhares 5 2 3 4 2 4 2 2" xfId="56231"/>
    <cellStyle name="Separador de milhares 5 2 3 4 2 4 3" xfId="39761"/>
    <cellStyle name="Separador de milhares 5 2 3 4 2 5" xfId="18348"/>
    <cellStyle name="Separador de milhares 5 2 3 4 2 5 2" xfId="49643"/>
    <cellStyle name="Separador de milhares 5 2 3 4 2 6" xfId="11760"/>
    <cellStyle name="Separador de milhares 5 2 3 4 2 6 2" xfId="43055"/>
    <cellStyle name="Separador de milhares 5 2 3 4 2 7" xfId="28231"/>
    <cellStyle name="Separador de milhares 5 2 3 4 2 7 2" xfId="33173"/>
    <cellStyle name="Separador de milhares 5 2 3 4 2 8" xfId="29878"/>
    <cellStyle name="Separador de milhares 5 2 3 4 3" xfId="3524"/>
    <cellStyle name="Separador de milhares 5 2 3 4 3 2" xfId="6818"/>
    <cellStyle name="Separador de milhares 5 2 3 4 3 2 2" xfId="23288"/>
    <cellStyle name="Separador de milhares 5 2 3 4 3 2 2 2" xfId="54583"/>
    <cellStyle name="Separador de milhares 5 2 3 4 3 2 3" xfId="16700"/>
    <cellStyle name="Separador de milhares 5 2 3 4 3 2 3 2" xfId="47995"/>
    <cellStyle name="Separador de milhares 5 2 3 4 3 2 4" xfId="38113"/>
    <cellStyle name="Separador de milhares 5 2 3 4 3 3" xfId="10112"/>
    <cellStyle name="Separador de milhares 5 2 3 4 3 3 2" xfId="26582"/>
    <cellStyle name="Separador de milhares 5 2 3 4 3 3 2 2" xfId="57877"/>
    <cellStyle name="Separador de milhares 5 2 3 4 3 3 3" xfId="41407"/>
    <cellStyle name="Separador de milhares 5 2 3 4 3 4" xfId="19994"/>
    <cellStyle name="Separador de milhares 5 2 3 4 3 4 2" xfId="51289"/>
    <cellStyle name="Separador de milhares 5 2 3 4 3 5" xfId="13406"/>
    <cellStyle name="Separador de milhares 5 2 3 4 3 5 2" xfId="44701"/>
    <cellStyle name="Separador de milhares 5 2 3 4 3 6" xfId="34819"/>
    <cellStyle name="Separador de milhares 5 2 3 4 3 7" xfId="31524"/>
    <cellStyle name="Separador de milhares 5 2 3 4 4" xfId="5171"/>
    <cellStyle name="Separador de milhares 5 2 3 4 4 2" xfId="21641"/>
    <cellStyle name="Separador de milhares 5 2 3 4 4 2 2" xfId="52936"/>
    <cellStyle name="Separador de milhares 5 2 3 4 4 3" xfId="15053"/>
    <cellStyle name="Separador de milhares 5 2 3 4 4 3 2" xfId="46348"/>
    <cellStyle name="Separador de milhares 5 2 3 4 4 4" xfId="36466"/>
    <cellStyle name="Separador de milhares 5 2 3 4 5" xfId="8465"/>
    <cellStyle name="Separador de milhares 5 2 3 4 5 2" xfId="24935"/>
    <cellStyle name="Separador de milhares 5 2 3 4 5 2 2" xfId="56230"/>
    <cellStyle name="Separador de milhares 5 2 3 4 5 3" xfId="39760"/>
    <cellStyle name="Separador de milhares 5 2 3 4 6" xfId="18347"/>
    <cellStyle name="Separador de milhares 5 2 3 4 6 2" xfId="49642"/>
    <cellStyle name="Separador de milhares 5 2 3 4 7" xfId="11759"/>
    <cellStyle name="Separador de milhares 5 2 3 4 7 2" xfId="43054"/>
    <cellStyle name="Separador de milhares 5 2 3 4 8" xfId="28230"/>
    <cellStyle name="Separador de milhares 5 2 3 4 8 2" xfId="33172"/>
    <cellStyle name="Separador de milhares 5 2 3 4 9" xfId="29877"/>
    <cellStyle name="Separador de milhares 5 2 3 5" xfId="1843"/>
    <cellStyle name="Separador de milhares 5 2 3 5 2" xfId="1844"/>
    <cellStyle name="Separador de milhares 5 2 3 5 2 2" xfId="3527"/>
    <cellStyle name="Separador de milhares 5 2 3 5 2 2 2" xfId="6821"/>
    <cellStyle name="Separador de milhares 5 2 3 5 2 2 2 2" xfId="23291"/>
    <cellStyle name="Separador de milhares 5 2 3 5 2 2 2 2 2" xfId="54586"/>
    <cellStyle name="Separador de milhares 5 2 3 5 2 2 2 3" xfId="16703"/>
    <cellStyle name="Separador de milhares 5 2 3 5 2 2 2 3 2" xfId="47998"/>
    <cellStyle name="Separador de milhares 5 2 3 5 2 2 2 4" xfId="38116"/>
    <cellStyle name="Separador de milhares 5 2 3 5 2 2 3" xfId="10115"/>
    <cellStyle name="Separador de milhares 5 2 3 5 2 2 3 2" xfId="26585"/>
    <cellStyle name="Separador de milhares 5 2 3 5 2 2 3 2 2" xfId="57880"/>
    <cellStyle name="Separador de milhares 5 2 3 5 2 2 3 3" xfId="41410"/>
    <cellStyle name="Separador de milhares 5 2 3 5 2 2 4" xfId="19997"/>
    <cellStyle name="Separador de milhares 5 2 3 5 2 2 4 2" xfId="51292"/>
    <cellStyle name="Separador de milhares 5 2 3 5 2 2 5" xfId="13409"/>
    <cellStyle name="Separador de milhares 5 2 3 5 2 2 5 2" xfId="44704"/>
    <cellStyle name="Separador de milhares 5 2 3 5 2 2 6" xfId="34822"/>
    <cellStyle name="Separador de milhares 5 2 3 5 2 2 7" xfId="31527"/>
    <cellStyle name="Separador de milhares 5 2 3 5 2 3" xfId="5174"/>
    <cellStyle name="Separador de milhares 5 2 3 5 2 3 2" xfId="21644"/>
    <cellStyle name="Separador de milhares 5 2 3 5 2 3 2 2" xfId="52939"/>
    <cellStyle name="Separador de milhares 5 2 3 5 2 3 3" xfId="15056"/>
    <cellStyle name="Separador de milhares 5 2 3 5 2 3 3 2" xfId="46351"/>
    <cellStyle name="Separador de milhares 5 2 3 5 2 3 4" xfId="36469"/>
    <cellStyle name="Separador de milhares 5 2 3 5 2 4" xfId="8468"/>
    <cellStyle name="Separador de milhares 5 2 3 5 2 4 2" xfId="24938"/>
    <cellStyle name="Separador de milhares 5 2 3 5 2 4 2 2" xfId="56233"/>
    <cellStyle name="Separador de milhares 5 2 3 5 2 4 3" xfId="39763"/>
    <cellStyle name="Separador de milhares 5 2 3 5 2 5" xfId="18350"/>
    <cellStyle name="Separador de milhares 5 2 3 5 2 5 2" xfId="49645"/>
    <cellStyle name="Separador de milhares 5 2 3 5 2 6" xfId="11762"/>
    <cellStyle name="Separador de milhares 5 2 3 5 2 6 2" xfId="43057"/>
    <cellStyle name="Separador de milhares 5 2 3 5 2 7" xfId="28233"/>
    <cellStyle name="Separador de milhares 5 2 3 5 2 7 2" xfId="33175"/>
    <cellStyle name="Separador de milhares 5 2 3 5 2 8" xfId="29880"/>
    <cellStyle name="Separador de milhares 5 2 3 5 3" xfId="3526"/>
    <cellStyle name="Separador de milhares 5 2 3 5 3 2" xfId="6820"/>
    <cellStyle name="Separador de milhares 5 2 3 5 3 2 2" xfId="23290"/>
    <cellStyle name="Separador de milhares 5 2 3 5 3 2 2 2" xfId="54585"/>
    <cellStyle name="Separador de milhares 5 2 3 5 3 2 3" xfId="16702"/>
    <cellStyle name="Separador de milhares 5 2 3 5 3 2 3 2" xfId="47997"/>
    <cellStyle name="Separador de milhares 5 2 3 5 3 2 4" xfId="38115"/>
    <cellStyle name="Separador de milhares 5 2 3 5 3 3" xfId="10114"/>
    <cellStyle name="Separador de milhares 5 2 3 5 3 3 2" xfId="26584"/>
    <cellStyle name="Separador de milhares 5 2 3 5 3 3 2 2" xfId="57879"/>
    <cellStyle name="Separador de milhares 5 2 3 5 3 3 3" xfId="41409"/>
    <cellStyle name="Separador de milhares 5 2 3 5 3 4" xfId="19996"/>
    <cellStyle name="Separador de milhares 5 2 3 5 3 4 2" xfId="51291"/>
    <cellStyle name="Separador de milhares 5 2 3 5 3 5" xfId="13408"/>
    <cellStyle name="Separador de milhares 5 2 3 5 3 5 2" xfId="44703"/>
    <cellStyle name="Separador de milhares 5 2 3 5 3 6" xfId="34821"/>
    <cellStyle name="Separador de milhares 5 2 3 5 3 7" xfId="31526"/>
    <cellStyle name="Separador de milhares 5 2 3 5 4" xfId="5173"/>
    <cellStyle name="Separador de milhares 5 2 3 5 4 2" xfId="21643"/>
    <cellStyle name="Separador de milhares 5 2 3 5 4 2 2" xfId="52938"/>
    <cellStyle name="Separador de milhares 5 2 3 5 4 3" xfId="15055"/>
    <cellStyle name="Separador de milhares 5 2 3 5 4 3 2" xfId="46350"/>
    <cellStyle name="Separador de milhares 5 2 3 5 4 4" xfId="36468"/>
    <cellStyle name="Separador de milhares 5 2 3 5 5" xfId="8467"/>
    <cellStyle name="Separador de milhares 5 2 3 5 5 2" xfId="24937"/>
    <cellStyle name="Separador de milhares 5 2 3 5 5 2 2" xfId="56232"/>
    <cellStyle name="Separador de milhares 5 2 3 5 5 3" xfId="39762"/>
    <cellStyle name="Separador de milhares 5 2 3 5 6" xfId="18349"/>
    <cellStyle name="Separador de milhares 5 2 3 5 6 2" xfId="49644"/>
    <cellStyle name="Separador de milhares 5 2 3 5 7" xfId="11761"/>
    <cellStyle name="Separador de milhares 5 2 3 5 7 2" xfId="43056"/>
    <cellStyle name="Separador de milhares 5 2 3 5 8" xfId="28232"/>
    <cellStyle name="Separador de milhares 5 2 3 5 8 2" xfId="33174"/>
    <cellStyle name="Separador de milhares 5 2 3 5 9" xfId="29879"/>
    <cellStyle name="Separador de milhares 5 2 3 6" xfId="1845"/>
    <cellStyle name="Separador de milhares 5 2 3 6 2" xfId="3528"/>
    <cellStyle name="Separador de milhares 5 2 3 6 2 2" xfId="6822"/>
    <cellStyle name="Separador de milhares 5 2 3 6 2 2 2" xfId="23292"/>
    <cellStyle name="Separador de milhares 5 2 3 6 2 2 2 2" xfId="54587"/>
    <cellStyle name="Separador de milhares 5 2 3 6 2 2 3" xfId="16704"/>
    <cellStyle name="Separador de milhares 5 2 3 6 2 2 3 2" xfId="47999"/>
    <cellStyle name="Separador de milhares 5 2 3 6 2 2 4" xfId="38117"/>
    <cellStyle name="Separador de milhares 5 2 3 6 2 3" xfId="10116"/>
    <cellStyle name="Separador de milhares 5 2 3 6 2 3 2" xfId="26586"/>
    <cellStyle name="Separador de milhares 5 2 3 6 2 3 2 2" xfId="57881"/>
    <cellStyle name="Separador de milhares 5 2 3 6 2 3 3" xfId="41411"/>
    <cellStyle name="Separador de milhares 5 2 3 6 2 4" xfId="19998"/>
    <cellStyle name="Separador de milhares 5 2 3 6 2 4 2" xfId="51293"/>
    <cellStyle name="Separador de milhares 5 2 3 6 2 5" xfId="13410"/>
    <cellStyle name="Separador de milhares 5 2 3 6 2 5 2" xfId="44705"/>
    <cellStyle name="Separador de milhares 5 2 3 6 2 6" xfId="34823"/>
    <cellStyle name="Separador de milhares 5 2 3 6 2 7" xfId="31528"/>
    <cellStyle name="Separador de milhares 5 2 3 6 3" xfId="5175"/>
    <cellStyle name="Separador de milhares 5 2 3 6 3 2" xfId="21645"/>
    <cellStyle name="Separador de milhares 5 2 3 6 3 2 2" xfId="52940"/>
    <cellStyle name="Separador de milhares 5 2 3 6 3 3" xfId="15057"/>
    <cellStyle name="Separador de milhares 5 2 3 6 3 3 2" xfId="46352"/>
    <cellStyle name="Separador de milhares 5 2 3 6 3 4" xfId="36470"/>
    <cellStyle name="Separador de milhares 5 2 3 6 4" xfId="8469"/>
    <cellStyle name="Separador de milhares 5 2 3 6 4 2" xfId="24939"/>
    <cellStyle name="Separador de milhares 5 2 3 6 4 2 2" xfId="56234"/>
    <cellStyle name="Separador de milhares 5 2 3 6 4 3" xfId="39764"/>
    <cellStyle name="Separador de milhares 5 2 3 6 5" xfId="18351"/>
    <cellStyle name="Separador de milhares 5 2 3 6 5 2" xfId="49646"/>
    <cellStyle name="Separador de milhares 5 2 3 6 6" xfId="11763"/>
    <cellStyle name="Separador de milhares 5 2 3 6 6 2" xfId="43058"/>
    <cellStyle name="Separador de milhares 5 2 3 6 7" xfId="28234"/>
    <cellStyle name="Separador de milhares 5 2 3 6 7 2" xfId="33176"/>
    <cellStyle name="Separador de milhares 5 2 3 6 8" xfId="29881"/>
    <cellStyle name="Separador de milhares 5 2 3 7" xfId="1846"/>
    <cellStyle name="Separador de milhares 5 2 3 7 2" xfId="3529"/>
    <cellStyle name="Separador de milhares 5 2 3 7 2 2" xfId="6823"/>
    <cellStyle name="Separador de milhares 5 2 3 7 2 2 2" xfId="23293"/>
    <cellStyle name="Separador de milhares 5 2 3 7 2 2 2 2" xfId="54588"/>
    <cellStyle name="Separador de milhares 5 2 3 7 2 2 3" xfId="16705"/>
    <cellStyle name="Separador de milhares 5 2 3 7 2 2 3 2" xfId="48000"/>
    <cellStyle name="Separador de milhares 5 2 3 7 2 2 4" xfId="38118"/>
    <cellStyle name="Separador de milhares 5 2 3 7 2 3" xfId="10117"/>
    <cellStyle name="Separador de milhares 5 2 3 7 2 3 2" xfId="26587"/>
    <cellStyle name="Separador de milhares 5 2 3 7 2 3 2 2" xfId="57882"/>
    <cellStyle name="Separador de milhares 5 2 3 7 2 3 3" xfId="41412"/>
    <cellStyle name="Separador de milhares 5 2 3 7 2 4" xfId="19999"/>
    <cellStyle name="Separador de milhares 5 2 3 7 2 4 2" xfId="51294"/>
    <cellStyle name="Separador de milhares 5 2 3 7 2 5" xfId="13411"/>
    <cellStyle name="Separador de milhares 5 2 3 7 2 5 2" xfId="44706"/>
    <cellStyle name="Separador de milhares 5 2 3 7 2 6" xfId="34824"/>
    <cellStyle name="Separador de milhares 5 2 3 7 2 7" xfId="31529"/>
    <cellStyle name="Separador de milhares 5 2 3 7 3" xfId="5176"/>
    <cellStyle name="Separador de milhares 5 2 3 7 3 2" xfId="21646"/>
    <cellStyle name="Separador de milhares 5 2 3 7 3 2 2" xfId="52941"/>
    <cellStyle name="Separador de milhares 5 2 3 7 3 3" xfId="15058"/>
    <cellStyle name="Separador de milhares 5 2 3 7 3 3 2" xfId="46353"/>
    <cellStyle name="Separador de milhares 5 2 3 7 3 4" xfId="36471"/>
    <cellStyle name="Separador de milhares 5 2 3 7 4" xfId="8470"/>
    <cellStyle name="Separador de milhares 5 2 3 7 4 2" xfId="24940"/>
    <cellStyle name="Separador de milhares 5 2 3 7 4 2 2" xfId="56235"/>
    <cellStyle name="Separador de milhares 5 2 3 7 4 3" xfId="39765"/>
    <cellStyle name="Separador de milhares 5 2 3 7 5" xfId="18352"/>
    <cellStyle name="Separador de milhares 5 2 3 7 5 2" xfId="49647"/>
    <cellStyle name="Separador de milhares 5 2 3 7 6" xfId="11764"/>
    <cellStyle name="Separador de milhares 5 2 3 7 6 2" xfId="43059"/>
    <cellStyle name="Separador de milhares 5 2 3 7 7" xfId="28235"/>
    <cellStyle name="Separador de milhares 5 2 3 7 7 2" xfId="33177"/>
    <cellStyle name="Separador de milhares 5 2 3 7 8" xfId="29882"/>
    <cellStyle name="Separador de milhares 5 2 3 8" xfId="3509"/>
    <cellStyle name="Separador de milhares 5 2 3 8 2" xfId="6803"/>
    <cellStyle name="Separador de milhares 5 2 3 8 2 2" xfId="23273"/>
    <cellStyle name="Separador de milhares 5 2 3 8 2 2 2" xfId="54568"/>
    <cellStyle name="Separador de milhares 5 2 3 8 2 3" xfId="16685"/>
    <cellStyle name="Separador de milhares 5 2 3 8 2 3 2" xfId="47980"/>
    <cellStyle name="Separador de milhares 5 2 3 8 2 4" xfId="38098"/>
    <cellStyle name="Separador de milhares 5 2 3 8 3" xfId="10097"/>
    <cellStyle name="Separador de milhares 5 2 3 8 3 2" xfId="26567"/>
    <cellStyle name="Separador de milhares 5 2 3 8 3 2 2" xfId="57862"/>
    <cellStyle name="Separador de milhares 5 2 3 8 3 3" xfId="41392"/>
    <cellStyle name="Separador de milhares 5 2 3 8 4" xfId="19979"/>
    <cellStyle name="Separador de milhares 5 2 3 8 4 2" xfId="51274"/>
    <cellStyle name="Separador de milhares 5 2 3 8 5" xfId="13391"/>
    <cellStyle name="Separador de milhares 5 2 3 8 5 2" xfId="44686"/>
    <cellStyle name="Separador de milhares 5 2 3 8 6" xfId="34804"/>
    <cellStyle name="Separador de milhares 5 2 3 8 7" xfId="31509"/>
    <cellStyle name="Separador de milhares 5 2 3 9" xfId="5156"/>
    <cellStyle name="Separador de milhares 5 2 3 9 2" xfId="21626"/>
    <cellStyle name="Separador de milhares 5 2 3 9 2 2" xfId="52921"/>
    <cellStyle name="Separador de milhares 5 2 3 9 3" xfId="15038"/>
    <cellStyle name="Separador de milhares 5 2 3 9 3 2" xfId="46333"/>
    <cellStyle name="Separador de milhares 5 2 3 9 4" xfId="36451"/>
    <cellStyle name="Separador de milhares 5 2 4" xfId="1847"/>
    <cellStyle name="Separador de milhares 5 2 4 10" xfId="11765"/>
    <cellStyle name="Separador de milhares 5 2 4 10 2" xfId="43060"/>
    <cellStyle name="Separador de milhares 5 2 4 11" xfId="28236"/>
    <cellStyle name="Separador de milhares 5 2 4 11 2" xfId="33178"/>
    <cellStyle name="Separador de milhares 5 2 4 12" xfId="29883"/>
    <cellStyle name="Separador de milhares 5 2 4 2" xfId="1848"/>
    <cellStyle name="Separador de milhares 5 2 4 2 2" xfId="1849"/>
    <cellStyle name="Separador de milhares 5 2 4 2 2 2" xfId="3532"/>
    <cellStyle name="Separador de milhares 5 2 4 2 2 2 2" xfId="6826"/>
    <cellStyle name="Separador de milhares 5 2 4 2 2 2 2 2" xfId="23296"/>
    <cellStyle name="Separador de milhares 5 2 4 2 2 2 2 2 2" xfId="54591"/>
    <cellStyle name="Separador de milhares 5 2 4 2 2 2 2 3" xfId="16708"/>
    <cellStyle name="Separador de milhares 5 2 4 2 2 2 2 3 2" xfId="48003"/>
    <cellStyle name="Separador de milhares 5 2 4 2 2 2 2 4" xfId="38121"/>
    <cellStyle name="Separador de milhares 5 2 4 2 2 2 3" xfId="10120"/>
    <cellStyle name="Separador de milhares 5 2 4 2 2 2 3 2" xfId="26590"/>
    <cellStyle name="Separador de milhares 5 2 4 2 2 2 3 2 2" xfId="57885"/>
    <cellStyle name="Separador de milhares 5 2 4 2 2 2 3 3" xfId="41415"/>
    <cellStyle name="Separador de milhares 5 2 4 2 2 2 4" xfId="20002"/>
    <cellStyle name="Separador de milhares 5 2 4 2 2 2 4 2" xfId="51297"/>
    <cellStyle name="Separador de milhares 5 2 4 2 2 2 5" xfId="13414"/>
    <cellStyle name="Separador de milhares 5 2 4 2 2 2 5 2" xfId="44709"/>
    <cellStyle name="Separador de milhares 5 2 4 2 2 2 6" xfId="34827"/>
    <cellStyle name="Separador de milhares 5 2 4 2 2 2 7" xfId="31532"/>
    <cellStyle name="Separador de milhares 5 2 4 2 2 3" xfId="5179"/>
    <cellStyle name="Separador de milhares 5 2 4 2 2 3 2" xfId="21649"/>
    <cellStyle name="Separador de milhares 5 2 4 2 2 3 2 2" xfId="52944"/>
    <cellStyle name="Separador de milhares 5 2 4 2 2 3 3" xfId="15061"/>
    <cellStyle name="Separador de milhares 5 2 4 2 2 3 3 2" xfId="46356"/>
    <cellStyle name="Separador de milhares 5 2 4 2 2 3 4" xfId="36474"/>
    <cellStyle name="Separador de milhares 5 2 4 2 2 4" xfId="8473"/>
    <cellStyle name="Separador de milhares 5 2 4 2 2 4 2" xfId="24943"/>
    <cellStyle name="Separador de milhares 5 2 4 2 2 4 2 2" xfId="56238"/>
    <cellStyle name="Separador de milhares 5 2 4 2 2 4 3" xfId="39768"/>
    <cellStyle name="Separador de milhares 5 2 4 2 2 5" xfId="18355"/>
    <cellStyle name="Separador de milhares 5 2 4 2 2 5 2" xfId="49650"/>
    <cellStyle name="Separador de milhares 5 2 4 2 2 6" xfId="11767"/>
    <cellStyle name="Separador de milhares 5 2 4 2 2 6 2" xfId="43062"/>
    <cellStyle name="Separador de milhares 5 2 4 2 2 7" xfId="28238"/>
    <cellStyle name="Separador de milhares 5 2 4 2 2 7 2" xfId="33180"/>
    <cellStyle name="Separador de milhares 5 2 4 2 2 8" xfId="29885"/>
    <cellStyle name="Separador de milhares 5 2 4 2 3" xfId="3531"/>
    <cellStyle name="Separador de milhares 5 2 4 2 3 2" xfId="6825"/>
    <cellStyle name="Separador de milhares 5 2 4 2 3 2 2" xfId="23295"/>
    <cellStyle name="Separador de milhares 5 2 4 2 3 2 2 2" xfId="54590"/>
    <cellStyle name="Separador de milhares 5 2 4 2 3 2 3" xfId="16707"/>
    <cellStyle name="Separador de milhares 5 2 4 2 3 2 3 2" xfId="48002"/>
    <cellStyle name="Separador de milhares 5 2 4 2 3 2 4" xfId="38120"/>
    <cellStyle name="Separador de milhares 5 2 4 2 3 3" xfId="10119"/>
    <cellStyle name="Separador de milhares 5 2 4 2 3 3 2" xfId="26589"/>
    <cellStyle name="Separador de milhares 5 2 4 2 3 3 2 2" xfId="57884"/>
    <cellStyle name="Separador de milhares 5 2 4 2 3 3 3" xfId="41414"/>
    <cellStyle name="Separador de milhares 5 2 4 2 3 4" xfId="20001"/>
    <cellStyle name="Separador de milhares 5 2 4 2 3 4 2" xfId="51296"/>
    <cellStyle name="Separador de milhares 5 2 4 2 3 5" xfId="13413"/>
    <cellStyle name="Separador de milhares 5 2 4 2 3 5 2" xfId="44708"/>
    <cellStyle name="Separador de milhares 5 2 4 2 3 6" xfId="34826"/>
    <cellStyle name="Separador de milhares 5 2 4 2 3 7" xfId="31531"/>
    <cellStyle name="Separador de milhares 5 2 4 2 4" xfId="5178"/>
    <cellStyle name="Separador de milhares 5 2 4 2 4 2" xfId="21648"/>
    <cellStyle name="Separador de milhares 5 2 4 2 4 2 2" xfId="52943"/>
    <cellStyle name="Separador de milhares 5 2 4 2 4 3" xfId="15060"/>
    <cellStyle name="Separador de milhares 5 2 4 2 4 3 2" xfId="46355"/>
    <cellStyle name="Separador de milhares 5 2 4 2 4 4" xfId="36473"/>
    <cellStyle name="Separador de milhares 5 2 4 2 5" xfId="8472"/>
    <cellStyle name="Separador de milhares 5 2 4 2 5 2" xfId="24942"/>
    <cellStyle name="Separador de milhares 5 2 4 2 5 2 2" xfId="56237"/>
    <cellStyle name="Separador de milhares 5 2 4 2 5 3" xfId="39767"/>
    <cellStyle name="Separador de milhares 5 2 4 2 6" xfId="18354"/>
    <cellStyle name="Separador de milhares 5 2 4 2 6 2" xfId="49649"/>
    <cellStyle name="Separador de milhares 5 2 4 2 7" xfId="11766"/>
    <cellStyle name="Separador de milhares 5 2 4 2 7 2" xfId="43061"/>
    <cellStyle name="Separador de milhares 5 2 4 2 8" xfId="28237"/>
    <cellStyle name="Separador de milhares 5 2 4 2 8 2" xfId="33179"/>
    <cellStyle name="Separador de milhares 5 2 4 2 9" xfId="29884"/>
    <cellStyle name="Separador de milhares 5 2 4 3" xfId="1850"/>
    <cellStyle name="Separador de milhares 5 2 4 3 2" xfId="1851"/>
    <cellStyle name="Separador de milhares 5 2 4 3 2 2" xfId="3534"/>
    <cellStyle name="Separador de milhares 5 2 4 3 2 2 2" xfId="6828"/>
    <cellStyle name="Separador de milhares 5 2 4 3 2 2 2 2" xfId="23298"/>
    <cellStyle name="Separador de milhares 5 2 4 3 2 2 2 2 2" xfId="54593"/>
    <cellStyle name="Separador de milhares 5 2 4 3 2 2 2 3" xfId="16710"/>
    <cellStyle name="Separador de milhares 5 2 4 3 2 2 2 3 2" xfId="48005"/>
    <cellStyle name="Separador de milhares 5 2 4 3 2 2 2 4" xfId="38123"/>
    <cellStyle name="Separador de milhares 5 2 4 3 2 2 3" xfId="10122"/>
    <cellStyle name="Separador de milhares 5 2 4 3 2 2 3 2" xfId="26592"/>
    <cellStyle name="Separador de milhares 5 2 4 3 2 2 3 2 2" xfId="57887"/>
    <cellStyle name="Separador de milhares 5 2 4 3 2 2 3 3" xfId="41417"/>
    <cellStyle name="Separador de milhares 5 2 4 3 2 2 4" xfId="20004"/>
    <cellStyle name="Separador de milhares 5 2 4 3 2 2 4 2" xfId="51299"/>
    <cellStyle name="Separador de milhares 5 2 4 3 2 2 5" xfId="13416"/>
    <cellStyle name="Separador de milhares 5 2 4 3 2 2 5 2" xfId="44711"/>
    <cellStyle name="Separador de milhares 5 2 4 3 2 2 6" xfId="34829"/>
    <cellStyle name="Separador de milhares 5 2 4 3 2 2 7" xfId="31534"/>
    <cellStyle name="Separador de milhares 5 2 4 3 2 3" xfId="5181"/>
    <cellStyle name="Separador de milhares 5 2 4 3 2 3 2" xfId="21651"/>
    <cellStyle name="Separador de milhares 5 2 4 3 2 3 2 2" xfId="52946"/>
    <cellStyle name="Separador de milhares 5 2 4 3 2 3 3" xfId="15063"/>
    <cellStyle name="Separador de milhares 5 2 4 3 2 3 3 2" xfId="46358"/>
    <cellStyle name="Separador de milhares 5 2 4 3 2 3 4" xfId="36476"/>
    <cellStyle name="Separador de milhares 5 2 4 3 2 4" xfId="8475"/>
    <cellStyle name="Separador de milhares 5 2 4 3 2 4 2" xfId="24945"/>
    <cellStyle name="Separador de milhares 5 2 4 3 2 4 2 2" xfId="56240"/>
    <cellStyle name="Separador de milhares 5 2 4 3 2 4 3" xfId="39770"/>
    <cellStyle name="Separador de milhares 5 2 4 3 2 5" xfId="18357"/>
    <cellStyle name="Separador de milhares 5 2 4 3 2 5 2" xfId="49652"/>
    <cellStyle name="Separador de milhares 5 2 4 3 2 6" xfId="11769"/>
    <cellStyle name="Separador de milhares 5 2 4 3 2 6 2" xfId="43064"/>
    <cellStyle name="Separador de milhares 5 2 4 3 2 7" xfId="28240"/>
    <cellStyle name="Separador de milhares 5 2 4 3 2 7 2" xfId="33182"/>
    <cellStyle name="Separador de milhares 5 2 4 3 2 8" xfId="29887"/>
    <cellStyle name="Separador de milhares 5 2 4 3 3" xfId="3533"/>
    <cellStyle name="Separador de milhares 5 2 4 3 3 2" xfId="6827"/>
    <cellStyle name="Separador de milhares 5 2 4 3 3 2 2" xfId="23297"/>
    <cellStyle name="Separador de milhares 5 2 4 3 3 2 2 2" xfId="54592"/>
    <cellStyle name="Separador de milhares 5 2 4 3 3 2 3" xfId="16709"/>
    <cellStyle name="Separador de milhares 5 2 4 3 3 2 3 2" xfId="48004"/>
    <cellStyle name="Separador de milhares 5 2 4 3 3 2 4" xfId="38122"/>
    <cellStyle name="Separador de milhares 5 2 4 3 3 3" xfId="10121"/>
    <cellStyle name="Separador de milhares 5 2 4 3 3 3 2" xfId="26591"/>
    <cellStyle name="Separador de milhares 5 2 4 3 3 3 2 2" xfId="57886"/>
    <cellStyle name="Separador de milhares 5 2 4 3 3 3 3" xfId="41416"/>
    <cellStyle name="Separador de milhares 5 2 4 3 3 4" xfId="20003"/>
    <cellStyle name="Separador de milhares 5 2 4 3 3 4 2" xfId="51298"/>
    <cellStyle name="Separador de milhares 5 2 4 3 3 5" xfId="13415"/>
    <cellStyle name="Separador de milhares 5 2 4 3 3 5 2" xfId="44710"/>
    <cellStyle name="Separador de milhares 5 2 4 3 3 6" xfId="34828"/>
    <cellStyle name="Separador de milhares 5 2 4 3 3 7" xfId="31533"/>
    <cellStyle name="Separador de milhares 5 2 4 3 4" xfId="5180"/>
    <cellStyle name="Separador de milhares 5 2 4 3 4 2" xfId="21650"/>
    <cellStyle name="Separador de milhares 5 2 4 3 4 2 2" xfId="52945"/>
    <cellStyle name="Separador de milhares 5 2 4 3 4 3" xfId="15062"/>
    <cellStyle name="Separador de milhares 5 2 4 3 4 3 2" xfId="46357"/>
    <cellStyle name="Separador de milhares 5 2 4 3 4 4" xfId="36475"/>
    <cellStyle name="Separador de milhares 5 2 4 3 5" xfId="8474"/>
    <cellStyle name="Separador de milhares 5 2 4 3 5 2" xfId="24944"/>
    <cellStyle name="Separador de milhares 5 2 4 3 5 2 2" xfId="56239"/>
    <cellStyle name="Separador de milhares 5 2 4 3 5 3" xfId="39769"/>
    <cellStyle name="Separador de milhares 5 2 4 3 6" xfId="18356"/>
    <cellStyle name="Separador de milhares 5 2 4 3 6 2" xfId="49651"/>
    <cellStyle name="Separador de milhares 5 2 4 3 7" xfId="11768"/>
    <cellStyle name="Separador de milhares 5 2 4 3 7 2" xfId="43063"/>
    <cellStyle name="Separador de milhares 5 2 4 3 8" xfId="28239"/>
    <cellStyle name="Separador de milhares 5 2 4 3 8 2" xfId="33181"/>
    <cellStyle name="Separador de milhares 5 2 4 3 9" xfId="29886"/>
    <cellStyle name="Separador de milhares 5 2 4 4" xfId="1852"/>
    <cellStyle name="Separador de milhares 5 2 4 4 2" xfId="3535"/>
    <cellStyle name="Separador de milhares 5 2 4 4 2 2" xfId="6829"/>
    <cellStyle name="Separador de milhares 5 2 4 4 2 2 2" xfId="23299"/>
    <cellStyle name="Separador de milhares 5 2 4 4 2 2 2 2" xfId="54594"/>
    <cellStyle name="Separador de milhares 5 2 4 4 2 2 3" xfId="16711"/>
    <cellStyle name="Separador de milhares 5 2 4 4 2 2 3 2" xfId="48006"/>
    <cellStyle name="Separador de milhares 5 2 4 4 2 2 4" xfId="38124"/>
    <cellStyle name="Separador de milhares 5 2 4 4 2 3" xfId="10123"/>
    <cellStyle name="Separador de milhares 5 2 4 4 2 3 2" xfId="26593"/>
    <cellStyle name="Separador de milhares 5 2 4 4 2 3 2 2" xfId="57888"/>
    <cellStyle name="Separador de milhares 5 2 4 4 2 3 3" xfId="41418"/>
    <cellStyle name="Separador de milhares 5 2 4 4 2 4" xfId="20005"/>
    <cellStyle name="Separador de milhares 5 2 4 4 2 4 2" xfId="51300"/>
    <cellStyle name="Separador de milhares 5 2 4 4 2 5" xfId="13417"/>
    <cellStyle name="Separador de milhares 5 2 4 4 2 5 2" xfId="44712"/>
    <cellStyle name="Separador de milhares 5 2 4 4 2 6" xfId="34830"/>
    <cellStyle name="Separador de milhares 5 2 4 4 2 7" xfId="31535"/>
    <cellStyle name="Separador de milhares 5 2 4 4 3" xfId="5182"/>
    <cellStyle name="Separador de milhares 5 2 4 4 3 2" xfId="21652"/>
    <cellStyle name="Separador de milhares 5 2 4 4 3 2 2" xfId="52947"/>
    <cellStyle name="Separador de milhares 5 2 4 4 3 3" xfId="15064"/>
    <cellStyle name="Separador de milhares 5 2 4 4 3 3 2" xfId="46359"/>
    <cellStyle name="Separador de milhares 5 2 4 4 3 4" xfId="36477"/>
    <cellStyle name="Separador de milhares 5 2 4 4 4" xfId="8476"/>
    <cellStyle name="Separador de milhares 5 2 4 4 4 2" xfId="24946"/>
    <cellStyle name="Separador de milhares 5 2 4 4 4 2 2" xfId="56241"/>
    <cellStyle name="Separador de milhares 5 2 4 4 4 3" xfId="39771"/>
    <cellStyle name="Separador de milhares 5 2 4 4 5" xfId="18358"/>
    <cellStyle name="Separador de milhares 5 2 4 4 5 2" xfId="49653"/>
    <cellStyle name="Separador de milhares 5 2 4 4 6" xfId="11770"/>
    <cellStyle name="Separador de milhares 5 2 4 4 6 2" xfId="43065"/>
    <cellStyle name="Separador de milhares 5 2 4 4 7" xfId="28241"/>
    <cellStyle name="Separador de milhares 5 2 4 4 7 2" xfId="33183"/>
    <cellStyle name="Separador de milhares 5 2 4 4 8" xfId="29888"/>
    <cellStyle name="Separador de milhares 5 2 4 5" xfId="1853"/>
    <cellStyle name="Separador de milhares 5 2 4 5 2" xfId="3536"/>
    <cellStyle name="Separador de milhares 5 2 4 5 2 2" xfId="6830"/>
    <cellStyle name="Separador de milhares 5 2 4 5 2 2 2" xfId="23300"/>
    <cellStyle name="Separador de milhares 5 2 4 5 2 2 2 2" xfId="54595"/>
    <cellStyle name="Separador de milhares 5 2 4 5 2 2 3" xfId="16712"/>
    <cellStyle name="Separador de milhares 5 2 4 5 2 2 3 2" xfId="48007"/>
    <cellStyle name="Separador de milhares 5 2 4 5 2 2 4" xfId="38125"/>
    <cellStyle name="Separador de milhares 5 2 4 5 2 3" xfId="10124"/>
    <cellStyle name="Separador de milhares 5 2 4 5 2 3 2" xfId="26594"/>
    <cellStyle name="Separador de milhares 5 2 4 5 2 3 2 2" xfId="57889"/>
    <cellStyle name="Separador de milhares 5 2 4 5 2 3 3" xfId="41419"/>
    <cellStyle name="Separador de milhares 5 2 4 5 2 4" xfId="20006"/>
    <cellStyle name="Separador de milhares 5 2 4 5 2 4 2" xfId="51301"/>
    <cellStyle name="Separador de milhares 5 2 4 5 2 5" xfId="13418"/>
    <cellStyle name="Separador de milhares 5 2 4 5 2 5 2" xfId="44713"/>
    <cellStyle name="Separador de milhares 5 2 4 5 2 6" xfId="34831"/>
    <cellStyle name="Separador de milhares 5 2 4 5 2 7" xfId="31536"/>
    <cellStyle name="Separador de milhares 5 2 4 5 3" xfId="5183"/>
    <cellStyle name="Separador de milhares 5 2 4 5 3 2" xfId="21653"/>
    <cellStyle name="Separador de milhares 5 2 4 5 3 2 2" xfId="52948"/>
    <cellStyle name="Separador de milhares 5 2 4 5 3 3" xfId="15065"/>
    <cellStyle name="Separador de milhares 5 2 4 5 3 3 2" xfId="46360"/>
    <cellStyle name="Separador de milhares 5 2 4 5 3 4" xfId="36478"/>
    <cellStyle name="Separador de milhares 5 2 4 5 4" xfId="8477"/>
    <cellStyle name="Separador de milhares 5 2 4 5 4 2" xfId="24947"/>
    <cellStyle name="Separador de milhares 5 2 4 5 4 2 2" xfId="56242"/>
    <cellStyle name="Separador de milhares 5 2 4 5 4 3" xfId="39772"/>
    <cellStyle name="Separador de milhares 5 2 4 5 5" xfId="18359"/>
    <cellStyle name="Separador de milhares 5 2 4 5 5 2" xfId="49654"/>
    <cellStyle name="Separador de milhares 5 2 4 5 6" xfId="11771"/>
    <cellStyle name="Separador de milhares 5 2 4 5 6 2" xfId="43066"/>
    <cellStyle name="Separador de milhares 5 2 4 5 7" xfId="28242"/>
    <cellStyle name="Separador de milhares 5 2 4 5 7 2" xfId="33184"/>
    <cellStyle name="Separador de milhares 5 2 4 5 8" xfId="29889"/>
    <cellStyle name="Separador de milhares 5 2 4 6" xfId="3530"/>
    <cellStyle name="Separador de milhares 5 2 4 6 2" xfId="6824"/>
    <cellStyle name="Separador de milhares 5 2 4 6 2 2" xfId="23294"/>
    <cellStyle name="Separador de milhares 5 2 4 6 2 2 2" xfId="54589"/>
    <cellStyle name="Separador de milhares 5 2 4 6 2 3" xfId="16706"/>
    <cellStyle name="Separador de milhares 5 2 4 6 2 3 2" xfId="48001"/>
    <cellStyle name="Separador de milhares 5 2 4 6 2 4" xfId="38119"/>
    <cellStyle name="Separador de milhares 5 2 4 6 3" xfId="10118"/>
    <cellStyle name="Separador de milhares 5 2 4 6 3 2" xfId="26588"/>
    <cellStyle name="Separador de milhares 5 2 4 6 3 2 2" xfId="57883"/>
    <cellStyle name="Separador de milhares 5 2 4 6 3 3" xfId="41413"/>
    <cellStyle name="Separador de milhares 5 2 4 6 4" xfId="20000"/>
    <cellStyle name="Separador de milhares 5 2 4 6 4 2" xfId="51295"/>
    <cellStyle name="Separador de milhares 5 2 4 6 5" xfId="13412"/>
    <cellStyle name="Separador de milhares 5 2 4 6 5 2" xfId="44707"/>
    <cellStyle name="Separador de milhares 5 2 4 6 6" xfId="34825"/>
    <cellStyle name="Separador de milhares 5 2 4 6 7" xfId="31530"/>
    <cellStyle name="Separador de milhares 5 2 4 7" xfId="5177"/>
    <cellStyle name="Separador de milhares 5 2 4 7 2" xfId="21647"/>
    <cellStyle name="Separador de milhares 5 2 4 7 2 2" xfId="52942"/>
    <cellStyle name="Separador de milhares 5 2 4 7 3" xfId="15059"/>
    <cellStyle name="Separador de milhares 5 2 4 7 3 2" xfId="46354"/>
    <cellStyle name="Separador de milhares 5 2 4 7 4" xfId="36472"/>
    <cellStyle name="Separador de milhares 5 2 4 8" xfId="8471"/>
    <cellStyle name="Separador de milhares 5 2 4 8 2" xfId="24941"/>
    <cellStyle name="Separador de milhares 5 2 4 8 2 2" xfId="56236"/>
    <cellStyle name="Separador de milhares 5 2 4 8 3" xfId="39766"/>
    <cellStyle name="Separador de milhares 5 2 4 9" xfId="18353"/>
    <cellStyle name="Separador de milhares 5 2 4 9 2" xfId="49648"/>
    <cellStyle name="Separador de milhares 5 2 5" xfId="1854"/>
    <cellStyle name="Separador de milhares 5 2 5 10" xfId="11772"/>
    <cellStyle name="Separador de milhares 5 2 5 10 2" xfId="43067"/>
    <cellStyle name="Separador de milhares 5 2 5 11" xfId="28243"/>
    <cellStyle name="Separador de milhares 5 2 5 11 2" xfId="33185"/>
    <cellStyle name="Separador de milhares 5 2 5 12" xfId="29890"/>
    <cellStyle name="Separador de milhares 5 2 5 2" xfId="1855"/>
    <cellStyle name="Separador de milhares 5 2 5 2 2" xfId="1856"/>
    <cellStyle name="Separador de milhares 5 2 5 2 2 2" xfId="3539"/>
    <cellStyle name="Separador de milhares 5 2 5 2 2 2 2" xfId="6833"/>
    <cellStyle name="Separador de milhares 5 2 5 2 2 2 2 2" xfId="23303"/>
    <cellStyle name="Separador de milhares 5 2 5 2 2 2 2 2 2" xfId="54598"/>
    <cellStyle name="Separador de milhares 5 2 5 2 2 2 2 3" xfId="16715"/>
    <cellStyle name="Separador de milhares 5 2 5 2 2 2 2 3 2" xfId="48010"/>
    <cellStyle name="Separador de milhares 5 2 5 2 2 2 2 4" xfId="38128"/>
    <cellStyle name="Separador de milhares 5 2 5 2 2 2 3" xfId="10127"/>
    <cellStyle name="Separador de milhares 5 2 5 2 2 2 3 2" xfId="26597"/>
    <cellStyle name="Separador de milhares 5 2 5 2 2 2 3 2 2" xfId="57892"/>
    <cellStyle name="Separador de milhares 5 2 5 2 2 2 3 3" xfId="41422"/>
    <cellStyle name="Separador de milhares 5 2 5 2 2 2 4" xfId="20009"/>
    <cellStyle name="Separador de milhares 5 2 5 2 2 2 4 2" xfId="51304"/>
    <cellStyle name="Separador de milhares 5 2 5 2 2 2 5" xfId="13421"/>
    <cellStyle name="Separador de milhares 5 2 5 2 2 2 5 2" xfId="44716"/>
    <cellStyle name="Separador de milhares 5 2 5 2 2 2 6" xfId="34834"/>
    <cellStyle name="Separador de milhares 5 2 5 2 2 2 7" xfId="31539"/>
    <cellStyle name="Separador de milhares 5 2 5 2 2 3" xfId="5186"/>
    <cellStyle name="Separador de milhares 5 2 5 2 2 3 2" xfId="21656"/>
    <cellStyle name="Separador de milhares 5 2 5 2 2 3 2 2" xfId="52951"/>
    <cellStyle name="Separador de milhares 5 2 5 2 2 3 3" xfId="15068"/>
    <cellStyle name="Separador de milhares 5 2 5 2 2 3 3 2" xfId="46363"/>
    <cellStyle name="Separador de milhares 5 2 5 2 2 3 4" xfId="36481"/>
    <cellStyle name="Separador de milhares 5 2 5 2 2 4" xfId="8480"/>
    <cellStyle name="Separador de milhares 5 2 5 2 2 4 2" xfId="24950"/>
    <cellStyle name="Separador de milhares 5 2 5 2 2 4 2 2" xfId="56245"/>
    <cellStyle name="Separador de milhares 5 2 5 2 2 4 3" xfId="39775"/>
    <cellStyle name="Separador de milhares 5 2 5 2 2 5" xfId="18362"/>
    <cellStyle name="Separador de milhares 5 2 5 2 2 5 2" xfId="49657"/>
    <cellStyle name="Separador de milhares 5 2 5 2 2 6" xfId="11774"/>
    <cellStyle name="Separador de milhares 5 2 5 2 2 6 2" xfId="43069"/>
    <cellStyle name="Separador de milhares 5 2 5 2 2 7" xfId="28245"/>
    <cellStyle name="Separador de milhares 5 2 5 2 2 7 2" xfId="33187"/>
    <cellStyle name="Separador de milhares 5 2 5 2 2 8" xfId="29892"/>
    <cellStyle name="Separador de milhares 5 2 5 2 3" xfId="3538"/>
    <cellStyle name="Separador de milhares 5 2 5 2 3 2" xfId="6832"/>
    <cellStyle name="Separador de milhares 5 2 5 2 3 2 2" xfId="23302"/>
    <cellStyle name="Separador de milhares 5 2 5 2 3 2 2 2" xfId="54597"/>
    <cellStyle name="Separador de milhares 5 2 5 2 3 2 3" xfId="16714"/>
    <cellStyle name="Separador de milhares 5 2 5 2 3 2 3 2" xfId="48009"/>
    <cellStyle name="Separador de milhares 5 2 5 2 3 2 4" xfId="38127"/>
    <cellStyle name="Separador de milhares 5 2 5 2 3 3" xfId="10126"/>
    <cellStyle name="Separador de milhares 5 2 5 2 3 3 2" xfId="26596"/>
    <cellStyle name="Separador de milhares 5 2 5 2 3 3 2 2" xfId="57891"/>
    <cellStyle name="Separador de milhares 5 2 5 2 3 3 3" xfId="41421"/>
    <cellStyle name="Separador de milhares 5 2 5 2 3 4" xfId="20008"/>
    <cellStyle name="Separador de milhares 5 2 5 2 3 4 2" xfId="51303"/>
    <cellStyle name="Separador de milhares 5 2 5 2 3 5" xfId="13420"/>
    <cellStyle name="Separador de milhares 5 2 5 2 3 5 2" xfId="44715"/>
    <cellStyle name="Separador de milhares 5 2 5 2 3 6" xfId="34833"/>
    <cellStyle name="Separador de milhares 5 2 5 2 3 7" xfId="31538"/>
    <cellStyle name="Separador de milhares 5 2 5 2 4" xfId="5185"/>
    <cellStyle name="Separador de milhares 5 2 5 2 4 2" xfId="21655"/>
    <cellStyle name="Separador de milhares 5 2 5 2 4 2 2" xfId="52950"/>
    <cellStyle name="Separador de milhares 5 2 5 2 4 3" xfId="15067"/>
    <cellStyle name="Separador de milhares 5 2 5 2 4 3 2" xfId="46362"/>
    <cellStyle name="Separador de milhares 5 2 5 2 4 4" xfId="36480"/>
    <cellStyle name="Separador de milhares 5 2 5 2 5" xfId="8479"/>
    <cellStyle name="Separador de milhares 5 2 5 2 5 2" xfId="24949"/>
    <cellStyle name="Separador de milhares 5 2 5 2 5 2 2" xfId="56244"/>
    <cellStyle name="Separador de milhares 5 2 5 2 5 3" xfId="39774"/>
    <cellStyle name="Separador de milhares 5 2 5 2 6" xfId="18361"/>
    <cellStyle name="Separador de milhares 5 2 5 2 6 2" xfId="49656"/>
    <cellStyle name="Separador de milhares 5 2 5 2 7" xfId="11773"/>
    <cellStyle name="Separador de milhares 5 2 5 2 7 2" xfId="43068"/>
    <cellStyle name="Separador de milhares 5 2 5 2 8" xfId="28244"/>
    <cellStyle name="Separador de milhares 5 2 5 2 8 2" xfId="33186"/>
    <cellStyle name="Separador de milhares 5 2 5 2 9" xfId="29891"/>
    <cellStyle name="Separador de milhares 5 2 5 3" xfId="1857"/>
    <cellStyle name="Separador de milhares 5 2 5 3 2" xfId="1858"/>
    <cellStyle name="Separador de milhares 5 2 5 3 2 2" xfId="3541"/>
    <cellStyle name="Separador de milhares 5 2 5 3 2 2 2" xfId="6835"/>
    <cellStyle name="Separador de milhares 5 2 5 3 2 2 2 2" xfId="23305"/>
    <cellStyle name="Separador de milhares 5 2 5 3 2 2 2 2 2" xfId="54600"/>
    <cellStyle name="Separador de milhares 5 2 5 3 2 2 2 3" xfId="16717"/>
    <cellStyle name="Separador de milhares 5 2 5 3 2 2 2 3 2" xfId="48012"/>
    <cellStyle name="Separador de milhares 5 2 5 3 2 2 2 4" xfId="38130"/>
    <cellStyle name="Separador de milhares 5 2 5 3 2 2 3" xfId="10129"/>
    <cellStyle name="Separador de milhares 5 2 5 3 2 2 3 2" xfId="26599"/>
    <cellStyle name="Separador de milhares 5 2 5 3 2 2 3 2 2" xfId="57894"/>
    <cellStyle name="Separador de milhares 5 2 5 3 2 2 3 3" xfId="41424"/>
    <cellStyle name="Separador de milhares 5 2 5 3 2 2 4" xfId="20011"/>
    <cellStyle name="Separador de milhares 5 2 5 3 2 2 4 2" xfId="51306"/>
    <cellStyle name="Separador de milhares 5 2 5 3 2 2 5" xfId="13423"/>
    <cellStyle name="Separador de milhares 5 2 5 3 2 2 5 2" xfId="44718"/>
    <cellStyle name="Separador de milhares 5 2 5 3 2 2 6" xfId="34836"/>
    <cellStyle name="Separador de milhares 5 2 5 3 2 2 7" xfId="31541"/>
    <cellStyle name="Separador de milhares 5 2 5 3 2 3" xfId="5188"/>
    <cellStyle name="Separador de milhares 5 2 5 3 2 3 2" xfId="21658"/>
    <cellStyle name="Separador de milhares 5 2 5 3 2 3 2 2" xfId="52953"/>
    <cellStyle name="Separador de milhares 5 2 5 3 2 3 3" xfId="15070"/>
    <cellStyle name="Separador de milhares 5 2 5 3 2 3 3 2" xfId="46365"/>
    <cellStyle name="Separador de milhares 5 2 5 3 2 3 4" xfId="36483"/>
    <cellStyle name="Separador de milhares 5 2 5 3 2 4" xfId="8482"/>
    <cellStyle name="Separador de milhares 5 2 5 3 2 4 2" xfId="24952"/>
    <cellStyle name="Separador de milhares 5 2 5 3 2 4 2 2" xfId="56247"/>
    <cellStyle name="Separador de milhares 5 2 5 3 2 4 3" xfId="39777"/>
    <cellStyle name="Separador de milhares 5 2 5 3 2 5" xfId="18364"/>
    <cellStyle name="Separador de milhares 5 2 5 3 2 5 2" xfId="49659"/>
    <cellStyle name="Separador de milhares 5 2 5 3 2 6" xfId="11776"/>
    <cellStyle name="Separador de milhares 5 2 5 3 2 6 2" xfId="43071"/>
    <cellStyle name="Separador de milhares 5 2 5 3 2 7" xfId="28247"/>
    <cellStyle name="Separador de milhares 5 2 5 3 2 7 2" xfId="33189"/>
    <cellStyle name="Separador de milhares 5 2 5 3 2 8" xfId="29894"/>
    <cellStyle name="Separador de milhares 5 2 5 3 3" xfId="3540"/>
    <cellStyle name="Separador de milhares 5 2 5 3 3 2" xfId="6834"/>
    <cellStyle name="Separador de milhares 5 2 5 3 3 2 2" xfId="23304"/>
    <cellStyle name="Separador de milhares 5 2 5 3 3 2 2 2" xfId="54599"/>
    <cellStyle name="Separador de milhares 5 2 5 3 3 2 3" xfId="16716"/>
    <cellStyle name="Separador de milhares 5 2 5 3 3 2 3 2" xfId="48011"/>
    <cellStyle name="Separador de milhares 5 2 5 3 3 2 4" xfId="38129"/>
    <cellStyle name="Separador de milhares 5 2 5 3 3 3" xfId="10128"/>
    <cellStyle name="Separador de milhares 5 2 5 3 3 3 2" xfId="26598"/>
    <cellStyle name="Separador de milhares 5 2 5 3 3 3 2 2" xfId="57893"/>
    <cellStyle name="Separador de milhares 5 2 5 3 3 3 3" xfId="41423"/>
    <cellStyle name="Separador de milhares 5 2 5 3 3 4" xfId="20010"/>
    <cellStyle name="Separador de milhares 5 2 5 3 3 4 2" xfId="51305"/>
    <cellStyle name="Separador de milhares 5 2 5 3 3 5" xfId="13422"/>
    <cellStyle name="Separador de milhares 5 2 5 3 3 5 2" xfId="44717"/>
    <cellStyle name="Separador de milhares 5 2 5 3 3 6" xfId="34835"/>
    <cellStyle name="Separador de milhares 5 2 5 3 3 7" xfId="31540"/>
    <cellStyle name="Separador de milhares 5 2 5 3 4" xfId="5187"/>
    <cellStyle name="Separador de milhares 5 2 5 3 4 2" xfId="21657"/>
    <cellStyle name="Separador de milhares 5 2 5 3 4 2 2" xfId="52952"/>
    <cellStyle name="Separador de milhares 5 2 5 3 4 3" xfId="15069"/>
    <cellStyle name="Separador de milhares 5 2 5 3 4 3 2" xfId="46364"/>
    <cellStyle name="Separador de milhares 5 2 5 3 4 4" xfId="36482"/>
    <cellStyle name="Separador de milhares 5 2 5 3 5" xfId="8481"/>
    <cellStyle name="Separador de milhares 5 2 5 3 5 2" xfId="24951"/>
    <cellStyle name="Separador de milhares 5 2 5 3 5 2 2" xfId="56246"/>
    <cellStyle name="Separador de milhares 5 2 5 3 5 3" xfId="39776"/>
    <cellStyle name="Separador de milhares 5 2 5 3 6" xfId="18363"/>
    <cellStyle name="Separador de milhares 5 2 5 3 6 2" xfId="49658"/>
    <cellStyle name="Separador de milhares 5 2 5 3 7" xfId="11775"/>
    <cellStyle name="Separador de milhares 5 2 5 3 7 2" xfId="43070"/>
    <cellStyle name="Separador de milhares 5 2 5 3 8" xfId="28246"/>
    <cellStyle name="Separador de milhares 5 2 5 3 8 2" xfId="33188"/>
    <cellStyle name="Separador de milhares 5 2 5 3 9" xfId="29893"/>
    <cellStyle name="Separador de milhares 5 2 5 4" xfId="1859"/>
    <cellStyle name="Separador de milhares 5 2 5 4 2" xfId="3542"/>
    <cellStyle name="Separador de milhares 5 2 5 4 2 2" xfId="6836"/>
    <cellStyle name="Separador de milhares 5 2 5 4 2 2 2" xfId="23306"/>
    <cellStyle name="Separador de milhares 5 2 5 4 2 2 2 2" xfId="54601"/>
    <cellStyle name="Separador de milhares 5 2 5 4 2 2 3" xfId="16718"/>
    <cellStyle name="Separador de milhares 5 2 5 4 2 2 3 2" xfId="48013"/>
    <cellStyle name="Separador de milhares 5 2 5 4 2 2 4" xfId="38131"/>
    <cellStyle name="Separador de milhares 5 2 5 4 2 3" xfId="10130"/>
    <cellStyle name="Separador de milhares 5 2 5 4 2 3 2" xfId="26600"/>
    <cellStyle name="Separador de milhares 5 2 5 4 2 3 2 2" xfId="57895"/>
    <cellStyle name="Separador de milhares 5 2 5 4 2 3 3" xfId="41425"/>
    <cellStyle name="Separador de milhares 5 2 5 4 2 4" xfId="20012"/>
    <cellStyle name="Separador de milhares 5 2 5 4 2 4 2" xfId="51307"/>
    <cellStyle name="Separador de milhares 5 2 5 4 2 5" xfId="13424"/>
    <cellStyle name="Separador de milhares 5 2 5 4 2 5 2" xfId="44719"/>
    <cellStyle name="Separador de milhares 5 2 5 4 2 6" xfId="34837"/>
    <cellStyle name="Separador de milhares 5 2 5 4 2 7" xfId="31542"/>
    <cellStyle name="Separador de milhares 5 2 5 4 3" xfId="5189"/>
    <cellStyle name="Separador de milhares 5 2 5 4 3 2" xfId="21659"/>
    <cellStyle name="Separador de milhares 5 2 5 4 3 2 2" xfId="52954"/>
    <cellStyle name="Separador de milhares 5 2 5 4 3 3" xfId="15071"/>
    <cellStyle name="Separador de milhares 5 2 5 4 3 3 2" xfId="46366"/>
    <cellStyle name="Separador de milhares 5 2 5 4 3 4" xfId="36484"/>
    <cellStyle name="Separador de milhares 5 2 5 4 4" xfId="8483"/>
    <cellStyle name="Separador de milhares 5 2 5 4 4 2" xfId="24953"/>
    <cellStyle name="Separador de milhares 5 2 5 4 4 2 2" xfId="56248"/>
    <cellStyle name="Separador de milhares 5 2 5 4 4 3" xfId="39778"/>
    <cellStyle name="Separador de milhares 5 2 5 4 5" xfId="18365"/>
    <cellStyle name="Separador de milhares 5 2 5 4 5 2" xfId="49660"/>
    <cellStyle name="Separador de milhares 5 2 5 4 6" xfId="11777"/>
    <cellStyle name="Separador de milhares 5 2 5 4 6 2" xfId="43072"/>
    <cellStyle name="Separador de milhares 5 2 5 4 7" xfId="28248"/>
    <cellStyle name="Separador de milhares 5 2 5 4 7 2" xfId="33190"/>
    <cellStyle name="Separador de milhares 5 2 5 4 8" xfId="29895"/>
    <cellStyle name="Separador de milhares 5 2 5 5" xfId="1860"/>
    <cellStyle name="Separador de milhares 5 2 5 5 2" xfId="3543"/>
    <cellStyle name="Separador de milhares 5 2 5 5 2 2" xfId="6837"/>
    <cellStyle name="Separador de milhares 5 2 5 5 2 2 2" xfId="23307"/>
    <cellStyle name="Separador de milhares 5 2 5 5 2 2 2 2" xfId="54602"/>
    <cellStyle name="Separador de milhares 5 2 5 5 2 2 3" xfId="16719"/>
    <cellStyle name="Separador de milhares 5 2 5 5 2 2 3 2" xfId="48014"/>
    <cellStyle name="Separador de milhares 5 2 5 5 2 2 4" xfId="38132"/>
    <cellStyle name="Separador de milhares 5 2 5 5 2 3" xfId="10131"/>
    <cellStyle name="Separador de milhares 5 2 5 5 2 3 2" xfId="26601"/>
    <cellStyle name="Separador de milhares 5 2 5 5 2 3 2 2" xfId="57896"/>
    <cellStyle name="Separador de milhares 5 2 5 5 2 3 3" xfId="41426"/>
    <cellStyle name="Separador de milhares 5 2 5 5 2 4" xfId="20013"/>
    <cellStyle name="Separador de milhares 5 2 5 5 2 4 2" xfId="51308"/>
    <cellStyle name="Separador de milhares 5 2 5 5 2 5" xfId="13425"/>
    <cellStyle name="Separador de milhares 5 2 5 5 2 5 2" xfId="44720"/>
    <cellStyle name="Separador de milhares 5 2 5 5 2 6" xfId="34838"/>
    <cellStyle name="Separador de milhares 5 2 5 5 2 7" xfId="31543"/>
    <cellStyle name="Separador de milhares 5 2 5 5 3" xfId="5190"/>
    <cellStyle name="Separador de milhares 5 2 5 5 3 2" xfId="21660"/>
    <cellStyle name="Separador de milhares 5 2 5 5 3 2 2" xfId="52955"/>
    <cellStyle name="Separador de milhares 5 2 5 5 3 3" xfId="15072"/>
    <cellStyle name="Separador de milhares 5 2 5 5 3 3 2" xfId="46367"/>
    <cellStyle name="Separador de milhares 5 2 5 5 3 4" xfId="36485"/>
    <cellStyle name="Separador de milhares 5 2 5 5 4" xfId="8484"/>
    <cellStyle name="Separador de milhares 5 2 5 5 4 2" xfId="24954"/>
    <cellStyle name="Separador de milhares 5 2 5 5 4 2 2" xfId="56249"/>
    <cellStyle name="Separador de milhares 5 2 5 5 4 3" xfId="39779"/>
    <cellStyle name="Separador de milhares 5 2 5 5 5" xfId="18366"/>
    <cellStyle name="Separador de milhares 5 2 5 5 5 2" xfId="49661"/>
    <cellStyle name="Separador de milhares 5 2 5 5 6" xfId="11778"/>
    <cellStyle name="Separador de milhares 5 2 5 5 6 2" xfId="43073"/>
    <cellStyle name="Separador de milhares 5 2 5 5 7" xfId="28249"/>
    <cellStyle name="Separador de milhares 5 2 5 5 7 2" xfId="33191"/>
    <cellStyle name="Separador de milhares 5 2 5 5 8" xfId="29896"/>
    <cellStyle name="Separador de milhares 5 2 5 6" xfId="3537"/>
    <cellStyle name="Separador de milhares 5 2 5 6 2" xfId="6831"/>
    <cellStyle name="Separador de milhares 5 2 5 6 2 2" xfId="23301"/>
    <cellStyle name="Separador de milhares 5 2 5 6 2 2 2" xfId="54596"/>
    <cellStyle name="Separador de milhares 5 2 5 6 2 3" xfId="16713"/>
    <cellStyle name="Separador de milhares 5 2 5 6 2 3 2" xfId="48008"/>
    <cellStyle name="Separador de milhares 5 2 5 6 2 4" xfId="38126"/>
    <cellStyle name="Separador de milhares 5 2 5 6 3" xfId="10125"/>
    <cellStyle name="Separador de milhares 5 2 5 6 3 2" xfId="26595"/>
    <cellStyle name="Separador de milhares 5 2 5 6 3 2 2" xfId="57890"/>
    <cellStyle name="Separador de milhares 5 2 5 6 3 3" xfId="41420"/>
    <cellStyle name="Separador de milhares 5 2 5 6 4" xfId="20007"/>
    <cellStyle name="Separador de milhares 5 2 5 6 4 2" xfId="51302"/>
    <cellStyle name="Separador de milhares 5 2 5 6 5" xfId="13419"/>
    <cellStyle name="Separador de milhares 5 2 5 6 5 2" xfId="44714"/>
    <cellStyle name="Separador de milhares 5 2 5 6 6" xfId="34832"/>
    <cellStyle name="Separador de milhares 5 2 5 6 7" xfId="31537"/>
    <cellStyle name="Separador de milhares 5 2 5 7" xfId="5184"/>
    <cellStyle name="Separador de milhares 5 2 5 7 2" xfId="21654"/>
    <cellStyle name="Separador de milhares 5 2 5 7 2 2" xfId="52949"/>
    <cellStyle name="Separador de milhares 5 2 5 7 3" xfId="15066"/>
    <cellStyle name="Separador de milhares 5 2 5 7 3 2" xfId="46361"/>
    <cellStyle name="Separador de milhares 5 2 5 7 4" xfId="36479"/>
    <cellStyle name="Separador de milhares 5 2 5 8" xfId="8478"/>
    <cellStyle name="Separador de milhares 5 2 5 8 2" xfId="24948"/>
    <cellStyle name="Separador de milhares 5 2 5 8 2 2" xfId="56243"/>
    <cellStyle name="Separador de milhares 5 2 5 8 3" xfId="39773"/>
    <cellStyle name="Separador de milhares 5 2 5 9" xfId="18360"/>
    <cellStyle name="Separador de milhares 5 2 5 9 2" xfId="49655"/>
    <cellStyle name="Separador de milhares 5 2 6" xfId="1861"/>
    <cellStyle name="Separador de milhares 5 2 6 2" xfId="1862"/>
    <cellStyle name="Separador de milhares 5 2 6 2 2" xfId="3545"/>
    <cellStyle name="Separador de milhares 5 2 6 2 2 2" xfId="6839"/>
    <cellStyle name="Separador de milhares 5 2 6 2 2 2 2" xfId="23309"/>
    <cellStyle name="Separador de milhares 5 2 6 2 2 2 2 2" xfId="54604"/>
    <cellStyle name="Separador de milhares 5 2 6 2 2 2 3" xfId="16721"/>
    <cellStyle name="Separador de milhares 5 2 6 2 2 2 3 2" xfId="48016"/>
    <cellStyle name="Separador de milhares 5 2 6 2 2 2 4" xfId="38134"/>
    <cellStyle name="Separador de milhares 5 2 6 2 2 3" xfId="10133"/>
    <cellStyle name="Separador de milhares 5 2 6 2 2 3 2" xfId="26603"/>
    <cellStyle name="Separador de milhares 5 2 6 2 2 3 2 2" xfId="57898"/>
    <cellStyle name="Separador de milhares 5 2 6 2 2 3 3" xfId="41428"/>
    <cellStyle name="Separador de milhares 5 2 6 2 2 4" xfId="20015"/>
    <cellStyle name="Separador de milhares 5 2 6 2 2 4 2" xfId="51310"/>
    <cellStyle name="Separador de milhares 5 2 6 2 2 5" xfId="13427"/>
    <cellStyle name="Separador de milhares 5 2 6 2 2 5 2" xfId="44722"/>
    <cellStyle name="Separador de milhares 5 2 6 2 2 6" xfId="34840"/>
    <cellStyle name="Separador de milhares 5 2 6 2 2 7" xfId="31545"/>
    <cellStyle name="Separador de milhares 5 2 6 2 3" xfId="5192"/>
    <cellStyle name="Separador de milhares 5 2 6 2 3 2" xfId="21662"/>
    <cellStyle name="Separador de milhares 5 2 6 2 3 2 2" xfId="52957"/>
    <cellStyle name="Separador de milhares 5 2 6 2 3 3" xfId="15074"/>
    <cellStyle name="Separador de milhares 5 2 6 2 3 3 2" xfId="46369"/>
    <cellStyle name="Separador de milhares 5 2 6 2 3 4" xfId="36487"/>
    <cellStyle name="Separador de milhares 5 2 6 2 4" xfId="8486"/>
    <cellStyle name="Separador de milhares 5 2 6 2 4 2" xfId="24956"/>
    <cellStyle name="Separador de milhares 5 2 6 2 4 2 2" xfId="56251"/>
    <cellStyle name="Separador de milhares 5 2 6 2 4 3" xfId="39781"/>
    <cellStyle name="Separador de milhares 5 2 6 2 5" xfId="18368"/>
    <cellStyle name="Separador de milhares 5 2 6 2 5 2" xfId="49663"/>
    <cellStyle name="Separador de milhares 5 2 6 2 6" xfId="11780"/>
    <cellStyle name="Separador de milhares 5 2 6 2 6 2" xfId="43075"/>
    <cellStyle name="Separador de milhares 5 2 6 2 7" xfId="28251"/>
    <cellStyle name="Separador de milhares 5 2 6 2 7 2" xfId="33193"/>
    <cellStyle name="Separador de milhares 5 2 6 2 8" xfId="29898"/>
    <cellStyle name="Separador de milhares 5 2 6 3" xfId="3544"/>
    <cellStyle name="Separador de milhares 5 2 6 3 2" xfId="6838"/>
    <cellStyle name="Separador de milhares 5 2 6 3 2 2" xfId="23308"/>
    <cellStyle name="Separador de milhares 5 2 6 3 2 2 2" xfId="54603"/>
    <cellStyle name="Separador de milhares 5 2 6 3 2 3" xfId="16720"/>
    <cellStyle name="Separador de milhares 5 2 6 3 2 3 2" xfId="48015"/>
    <cellStyle name="Separador de milhares 5 2 6 3 2 4" xfId="38133"/>
    <cellStyle name="Separador de milhares 5 2 6 3 3" xfId="10132"/>
    <cellStyle name="Separador de milhares 5 2 6 3 3 2" xfId="26602"/>
    <cellStyle name="Separador de milhares 5 2 6 3 3 2 2" xfId="57897"/>
    <cellStyle name="Separador de milhares 5 2 6 3 3 3" xfId="41427"/>
    <cellStyle name="Separador de milhares 5 2 6 3 4" xfId="20014"/>
    <cellStyle name="Separador de milhares 5 2 6 3 4 2" xfId="51309"/>
    <cellStyle name="Separador de milhares 5 2 6 3 5" xfId="13426"/>
    <cellStyle name="Separador de milhares 5 2 6 3 5 2" xfId="44721"/>
    <cellStyle name="Separador de milhares 5 2 6 3 6" xfId="34839"/>
    <cellStyle name="Separador de milhares 5 2 6 3 7" xfId="31544"/>
    <cellStyle name="Separador de milhares 5 2 6 4" xfId="5191"/>
    <cellStyle name="Separador de milhares 5 2 6 4 2" xfId="21661"/>
    <cellStyle name="Separador de milhares 5 2 6 4 2 2" xfId="52956"/>
    <cellStyle name="Separador de milhares 5 2 6 4 3" xfId="15073"/>
    <cellStyle name="Separador de milhares 5 2 6 4 3 2" xfId="46368"/>
    <cellStyle name="Separador de milhares 5 2 6 4 4" xfId="36486"/>
    <cellStyle name="Separador de milhares 5 2 6 5" xfId="8485"/>
    <cellStyle name="Separador de milhares 5 2 6 5 2" xfId="24955"/>
    <cellStyle name="Separador de milhares 5 2 6 5 2 2" xfId="56250"/>
    <cellStyle name="Separador de milhares 5 2 6 5 3" xfId="39780"/>
    <cellStyle name="Separador de milhares 5 2 6 6" xfId="18367"/>
    <cellStyle name="Separador de milhares 5 2 6 6 2" xfId="49662"/>
    <cellStyle name="Separador de milhares 5 2 6 7" xfId="11779"/>
    <cellStyle name="Separador de milhares 5 2 6 7 2" xfId="43074"/>
    <cellStyle name="Separador de milhares 5 2 6 8" xfId="28250"/>
    <cellStyle name="Separador de milhares 5 2 6 8 2" xfId="33192"/>
    <cellStyle name="Separador de milhares 5 2 6 9" xfId="29897"/>
    <cellStyle name="Separador de milhares 5 2 7" xfId="1863"/>
    <cellStyle name="Separador de milhares 5 2 7 2" xfId="1864"/>
    <cellStyle name="Separador de milhares 5 2 7 2 2" xfId="3547"/>
    <cellStyle name="Separador de milhares 5 2 7 2 2 2" xfId="6841"/>
    <cellStyle name="Separador de milhares 5 2 7 2 2 2 2" xfId="23311"/>
    <cellStyle name="Separador de milhares 5 2 7 2 2 2 2 2" xfId="54606"/>
    <cellStyle name="Separador de milhares 5 2 7 2 2 2 3" xfId="16723"/>
    <cellStyle name="Separador de milhares 5 2 7 2 2 2 3 2" xfId="48018"/>
    <cellStyle name="Separador de milhares 5 2 7 2 2 2 4" xfId="38136"/>
    <cellStyle name="Separador de milhares 5 2 7 2 2 3" xfId="10135"/>
    <cellStyle name="Separador de milhares 5 2 7 2 2 3 2" xfId="26605"/>
    <cellStyle name="Separador de milhares 5 2 7 2 2 3 2 2" xfId="57900"/>
    <cellStyle name="Separador de milhares 5 2 7 2 2 3 3" xfId="41430"/>
    <cellStyle name="Separador de milhares 5 2 7 2 2 4" xfId="20017"/>
    <cellStyle name="Separador de milhares 5 2 7 2 2 4 2" xfId="51312"/>
    <cellStyle name="Separador de milhares 5 2 7 2 2 5" xfId="13429"/>
    <cellStyle name="Separador de milhares 5 2 7 2 2 5 2" xfId="44724"/>
    <cellStyle name="Separador de milhares 5 2 7 2 2 6" xfId="34842"/>
    <cellStyle name="Separador de milhares 5 2 7 2 2 7" xfId="31547"/>
    <cellStyle name="Separador de milhares 5 2 7 2 3" xfId="5194"/>
    <cellStyle name="Separador de milhares 5 2 7 2 3 2" xfId="21664"/>
    <cellStyle name="Separador de milhares 5 2 7 2 3 2 2" xfId="52959"/>
    <cellStyle name="Separador de milhares 5 2 7 2 3 3" xfId="15076"/>
    <cellStyle name="Separador de milhares 5 2 7 2 3 3 2" xfId="46371"/>
    <cellStyle name="Separador de milhares 5 2 7 2 3 4" xfId="36489"/>
    <cellStyle name="Separador de milhares 5 2 7 2 4" xfId="8488"/>
    <cellStyle name="Separador de milhares 5 2 7 2 4 2" xfId="24958"/>
    <cellStyle name="Separador de milhares 5 2 7 2 4 2 2" xfId="56253"/>
    <cellStyle name="Separador de milhares 5 2 7 2 4 3" xfId="39783"/>
    <cellStyle name="Separador de milhares 5 2 7 2 5" xfId="18370"/>
    <cellStyle name="Separador de milhares 5 2 7 2 5 2" xfId="49665"/>
    <cellStyle name="Separador de milhares 5 2 7 2 6" xfId="11782"/>
    <cellStyle name="Separador de milhares 5 2 7 2 6 2" xfId="43077"/>
    <cellStyle name="Separador de milhares 5 2 7 2 7" xfId="28253"/>
    <cellStyle name="Separador de milhares 5 2 7 2 7 2" xfId="33195"/>
    <cellStyle name="Separador de milhares 5 2 7 2 8" xfId="29900"/>
    <cellStyle name="Separador de milhares 5 2 7 3" xfId="3546"/>
    <cellStyle name="Separador de milhares 5 2 7 3 2" xfId="6840"/>
    <cellStyle name="Separador de milhares 5 2 7 3 2 2" xfId="23310"/>
    <cellStyle name="Separador de milhares 5 2 7 3 2 2 2" xfId="54605"/>
    <cellStyle name="Separador de milhares 5 2 7 3 2 3" xfId="16722"/>
    <cellStyle name="Separador de milhares 5 2 7 3 2 3 2" xfId="48017"/>
    <cellStyle name="Separador de milhares 5 2 7 3 2 4" xfId="38135"/>
    <cellStyle name="Separador de milhares 5 2 7 3 3" xfId="10134"/>
    <cellStyle name="Separador de milhares 5 2 7 3 3 2" xfId="26604"/>
    <cellStyle name="Separador de milhares 5 2 7 3 3 2 2" xfId="57899"/>
    <cellStyle name="Separador de milhares 5 2 7 3 3 3" xfId="41429"/>
    <cellStyle name="Separador de milhares 5 2 7 3 4" xfId="20016"/>
    <cellStyle name="Separador de milhares 5 2 7 3 4 2" xfId="51311"/>
    <cellStyle name="Separador de milhares 5 2 7 3 5" xfId="13428"/>
    <cellStyle name="Separador de milhares 5 2 7 3 5 2" xfId="44723"/>
    <cellStyle name="Separador de milhares 5 2 7 3 6" xfId="34841"/>
    <cellStyle name="Separador de milhares 5 2 7 3 7" xfId="31546"/>
    <cellStyle name="Separador de milhares 5 2 7 4" xfId="5193"/>
    <cellStyle name="Separador de milhares 5 2 7 4 2" xfId="21663"/>
    <cellStyle name="Separador de milhares 5 2 7 4 2 2" xfId="52958"/>
    <cellStyle name="Separador de milhares 5 2 7 4 3" xfId="15075"/>
    <cellStyle name="Separador de milhares 5 2 7 4 3 2" xfId="46370"/>
    <cellStyle name="Separador de milhares 5 2 7 4 4" xfId="36488"/>
    <cellStyle name="Separador de milhares 5 2 7 5" xfId="8487"/>
    <cellStyle name="Separador de milhares 5 2 7 5 2" xfId="24957"/>
    <cellStyle name="Separador de milhares 5 2 7 5 2 2" xfId="56252"/>
    <cellStyle name="Separador de milhares 5 2 7 5 3" xfId="39782"/>
    <cellStyle name="Separador de milhares 5 2 7 6" xfId="18369"/>
    <cellStyle name="Separador de milhares 5 2 7 6 2" xfId="49664"/>
    <cellStyle name="Separador de milhares 5 2 7 7" xfId="11781"/>
    <cellStyle name="Separador de milhares 5 2 7 7 2" xfId="43076"/>
    <cellStyle name="Separador de milhares 5 2 7 8" xfId="28252"/>
    <cellStyle name="Separador de milhares 5 2 7 8 2" xfId="33194"/>
    <cellStyle name="Separador de milhares 5 2 7 9" xfId="29899"/>
    <cellStyle name="Separador de milhares 5 2 8" xfId="1865"/>
    <cellStyle name="Separador de milhares 5 2 8 2" xfId="3548"/>
    <cellStyle name="Separador de milhares 5 2 8 2 2" xfId="6842"/>
    <cellStyle name="Separador de milhares 5 2 8 2 2 2" xfId="23312"/>
    <cellStyle name="Separador de milhares 5 2 8 2 2 2 2" xfId="54607"/>
    <cellStyle name="Separador de milhares 5 2 8 2 2 3" xfId="16724"/>
    <cellStyle name="Separador de milhares 5 2 8 2 2 3 2" xfId="48019"/>
    <cellStyle name="Separador de milhares 5 2 8 2 2 4" xfId="38137"/>
    <cellStyle name="Separador de milhares 5 2 8 2 3" xfId="10136"/>
    <cellStyle name="Separador de milhares 5 2 8 2 3 2" xfId="26606"/>
    <cellStyle name="Separador de milhares 5 2 8 2 3 2 2" xfId="57901"/>
    <cellStyle name="Separador de milhares 5 2 8 2 3 3" xfId="41431"/>
    <cellStyle name="Separador de milhares 5 2 8 2 4" xfId="20018"/>
    <cellStyle name="Separador de milhares 5 2 8 2 4 2" xfId="51313"/>
    <cellStyle name="Separador de milhares 5 2 8 2 5" xfId="13430"/>
    <cellStyle name="Separador de milhares 5 2 8 2 5 2" xfId="44725"/>
    <cellStyle name="Separador de milhares 5 2 8 2 6" xfId="34843"/>
    <cellStyle name="Separador de milhares 5 2 8 2 7" xfId="31548"/>
    <cellStyle name="Separador de milhares 5 2 8 3" xfId="5195"/>
    <cellStyle name="Separador de milhares 5 2 8 3 2" xfId="21665"/>
    <cellStyle name="Separador de milhares 5 2 8 3 2 2" xfId="52960"/>
    <cellStyle name="Separador de milhares 5 2 8 3 3" xfId="15077"/>
    <cellStyle name="Separador de milhares 5 2 8 3 3 2" xfId="46372"/>
    <cellStyle name="Separador de milhares 5 2 8 3 4" xfId="36490"/>
    <cellStyle name="Separador de milhares 5 2 8 4" xfId="8489"/>
    <cellStyle name="Separador de milhares 5 2 8 4 2" xfId="24959"/>
    <cellStyle name="Separador de milhares 5 2 8 4 2 2" xfId="56254"/>
    <cellStyle name="Separador de milhares 5 2 8 4 3" xfId="39784"/>
    <cellStyle name="Separador de milhares 5 2 8 5" xfId="18371"/>
    <cellStyle name="Separador de milhares 5 2 8 5 2" xfId="49666"/>
    <cellStyle name="Separador de milhares 5 2 8 6" xfId="11783"/>
    <cellStyle name="Separador de milhares 5 2 8 6 2" xfId="43078"/>
    <cellStyle name="Separador de milhares 5 2 8 7" xfId="28254"/>
    <cellStyle name="Separador de milhares 5 2 8 7 2" xfId="33196"/>
    <cellStyle name="Separador de milhares 5 2 8 8" xfId="29901"/>
    <cellStyle name="Separador de milhares 5 2 9" xfId="1866"/>
    <cellStyle name="Separador de milhares 5 2 9 2" xfId="3549"/>
    <cellStyle name="Separador de milhares 5 2 9 2 2" xfId="6843"/>
    <cellStyle name="Separador de milhares 5 2 9 2 2 2" xfId="23313"/>
    <cellStyle name="Separador de milhares 5 2 9 2 2 2 2" xfId="54608"/>
    <cellStyle name="Separador de milhares 5 2 9 2 2 3" xfId="16725"/>
    <cellStyle name="Separador de milhares 5 2 9 2 2 3 2" xfId="48020"/>
    <cellStyle name="Separador de milhares 5 2 9 2 2 4" xfId="38138"/>
    <cellStyle name="Separador de milhares 5 2 9 2 3" xfId="10137"/>
    <cellStyle name="Separador de milhares 5 2 9 2 3 2" xfId="26607"/>
    <cellStyle name="Separador de milhares 5 2 9 2 3 2 2" xfId="57902"/>
    <cellStyle name="Separador de milhares 5 2 9 2 3 3" xfId="41432"/>
    <cellStyle name="Separador de milhares 5 2 9 2 4" xfId="20019"/>
    <cellStyle name="Separador de milhares 5 2 9 2 4 2" xfId="51314"/>
    <cellStyle name="Separador de milhares 5 2 9 2 5" xfId="13431"/>
    <cellStyle name="Separador de milhares 5 2 9 2 5 2" xfId="44726"/>
    <cellStyle name="Separador de milhares 5 2 9 2 6" xfId="34844"/>
    <cellStyle name="Separador de milhares 5 2 9 2 7" xfId="31549"/>
    <cellStyle name="Separador de milhares 5 2 9 3" xfId="5196"/>
    <cellStyle name="Separador de milhares 5 2 9 3 2" xfId="21666"/>
    <cellStyle name="Separador de milhares 5 2 9 3 2 2" xfId="52961"/>
    <cellStyle name="Separador de milhares 5 2 9 3 3" xfId="15078"/>
    <cellStyle name="Separador de milhares 5 2 9 3 3 2" xfId="46373"/>
    <cellStyle name="Separador de milhares 5 2 9 3 4" xfId="36491"/>
    <cellStyle name="Separador de milhares 5 2 9 4" xfId="8490"/>
    <cellStyle name="Separador de milhares 5 2 9 4 2" xfId="24960"/>
    <cellStyle name="Separador de milhares 5 2 9 4 2 2" xfId="56255"/>
    <cellStyle name="Separador de milhares 5 2 9 4 3" xfId="39785"/>
    <cellStyle name="Separador de milhares 5 2 9 5" xfId="18372"/>
    <cellStyle name="Separador de milhares 5 2 9 5 2" xfId="49667"/>
    <cellStyle name="Separador de milhares 5 2 9 6" xfId="11784"/>
    <cellStyle name="Separador de milhares 5 2 9 6 2" xfId="43079"/>
    <cellStyle name="Separador de milhares 5 2 9 7" xfId="28255"/>
    <cellStyle name="Separador de milhares 5 2 9 7 2" xfId="33197"/>
    <cellStyle name="Separador de milhares 5 2 9 8" xfId="29902"/>
    <cellStyle name="Separador de milhares 5 3" xfId="1867"/>
    <cellStyle name="Separador de milhares 5 3 2" xfId="1868"/>
    <cellStyle name="Separador de milhares 5 3 2 2" xfId="3551"/>
    <cellStyle name="Separador de milhares 5 3 2 2 2" xfId="6845"/>
    <cellStyle name="Separador de milhares 5 3 2 2 2 2" xfId="23315"/>
    <cellStyle name="Separador de milhares 5 3 2 2 2 2 2" xfId="54610"/>
    <cellStyle name="Separador de milhares 5 3 2 2 2 3" xfId="16727"/>
    <cellStyle name="Separador de milhares 5 3 2 2 2 3 2" xfId="48022"/>
    <cellStyle name="Separador de milhares 5 3 2 2 2 4" xfId="38140"/>
    <cellStyle name="Separador de milhares 5 3 2 2 3" xfId="10139"/>
    <cellStyle name="Separador de milhares 5 3 2 2 3 2" xfId="26609"/>
    <cellStyle name="Separador de milhares 5 3 2 2 3 2 2" xfId="57904"/>
    <cellStyle name="Separador de milhares 5 3 2 2 3 3" xfId="41434"/>
    <cellStyle name="Separador de milhares 5 3 2 2 4" xfId="20021"/>
    <cellStyle name="Separador de milhares 5 3 2 2 4 2" xfId="51316"/>
    <cellStyle name="Separador de milhares 5 3 2 2 5" xfId="13433"/>
    <cellStyle name="Separador de milhares 5 3 2 2 5 2" xfId="44728"/>
    <cellStyle name="Separador de milhares 5 3 2 2 6" xfId="34846"/>
    <cellStyle name="Separador de milhares 5 3 2 2 7" xfId="31551"/>
    <cellStyle name="Separador de milhares 5 3 2 3" xfId="5198"/>
    <cellStyle name="Separador de milhares 5 3 2 3 2" xfId="21668"/>
    <cellStyle name="Separador de milhares 5 3 2 3 2 2" xfId="52963"/>
    <cellStyle name="Separador de milhares 5 3 2 3 3" xfId="15080"/>
    <cellStyle name="Separador de milhares 5 3 2 3 3 2" xfId="46375"/>
    <cellStyle name="Separador de milhares 5 3 2 3 4" xfId="36493"/>
    <cellStyle name="Separador de milhares 5 3 2 4" xfId="8492"/>
    <cellStyle name="Separador de milhares 5 3 2 4 2" xfId="24962"/>
    <cellStyle name="Separador de milhares 5 3 2 4 2 2" xfId="56257"/>
    <cellStyle name="Separador de milhares 5 3 2 4 3" xfId="39787"/>
    <cellStyle name="Separador de milhares 5 3 2 5" xfId="18374"/>
    <cellStyle name="Separador de milhares 5 3 2 5 2" xfId="49669"/>
    <cellStyle name="Separador de milhares 5 3 2 6" xfId="11786"/>
    <cellStyle name="Separador de milhares 5 3 2 6 2" xfId="43081"/>
    <cellStyle name="Separador de milhares 5 3 2 7" xfId="28257"/>
    <cellStyle name="Separador de milhares 5 3 2 7 2" xfId="33199"/>
    <cellStyle name="Separador de milhares 5 3 2 8" xfId="29904"/>
    <cellStyle name="Separador de milhares 5 3 3" xfId="3550"/>
    <cellStyle name="Separador de milhares 5 3 3 2" xfId="6844"/>
    <cellStyle name="Separador de milhares 5 3 3 2 2" xfId="23314"/>
    <cellStyle name="Separador de milhares 5 3 3 2 2 2" xfId="54609"/>
    <cellStyle name="Separador de milhares 5 3 3 2 3" xfId="16726"/>
    <cellStyle name="Separador de milhares 5 3 3 2 3 2" xfId="48021"/>
    <cellStyle name="Separador de milhares 5 3 3 2 4" xfId="38139"/>
    <cellStyle name="Separador de milhares 5 3 3 3" xfId="10138"/>
    <cellStyle name="Separador de milhares 5 3 3 3 2" xfId="26608"/>
    <cellStyle name="Separador de milhares 5 3 3 3 2 2" xfId="57903"/>
    <cellStyle name="Separador de milhares 5 3 3 3 3" xfId="41433"/>
    <cellStyle name="Separador de milhares 5 3 3 4" xfId="20020"/>
    <cellStyle name="Separador de milhares 5 3 3 4 2" xfId="51315"/>
    <cellStyle name="Separador de milhares 5 3 3 5" xfId="13432"/>
    <cellStyle name="Separador de milhares 5 3 3 5 2" xfId="44727"/>
    <cellStyle name="Separador de milhares 5 3 3 6" xfId="34845"/>
    <cellStyle name="Separador de milhares 5 3 3 7" xfId="31550"/>
    <cellStyle name="Separador de milhares 5 3 4" xfId="5197"/>
    <cellStyle name="Separador de milhares 5 3 4 2" xfId="21667"/>
    <cellStyle name="Separador de milhares 5 3 4 2 2" xfId="52962"/>
    <cellStyle name="Separador de milhares 5 3 4 3" xfId="15079"/>
    <cellStyle name="Separador de milhares 5 3 4 3 2" xfId="46374"/>
    <cellStyle name="Separador de milhares 5 3 4 4" xfId="36492"/>
    <cellStyle name="Separador de milhares 5 3 5" xfId="8491"/>
    <cellStyle name="Separador de milhares 5 3 5 2" xfId="24961"/>
    <cellStyle name="Separador de milhares 5 3 5 2 2" xfId="56256"/>
    <cellStyle name="Separador de milhares 5 3 5 3" xfId="39786"/>
    <cellStyle name="Separador de milhares 5 3 6" xfId="18373"/>
    <cellStyle name="Separador de milhares 5 3 6 2" xfId="49668"/>
    <cellStyle name="Separador de milhares 5 3 7" xfId="11785"/>
    <cellStyle name="Separador de milhares 5 3 7 2" xfId="43080"/>
    <cellStyle name="Separador de milhares 5 3 8" xfId="28256"/>
    <cellStyle name="Separador de milhares 5 3 8 2" xfId="33198"/>
    <cellStyle name="Separador de milhares 5 3 9" xfId="29903"/>
    <cellStyle name="Separador de milhares 5 4" xfId="1869"/>
    <cellStyle name="Separador de milhares 5 4 2" xfId="1870"/>
    <cellStyle name="Separador de milhares 5 4 2 2" xfId="3553"/>
    <cellStyle name="Separador de milhares 5 4 2 2 2" xfId="6847"/>
    <cellStyle name="Separador de milhares 5 4 2 2 2 2" xfId="23317"/>
    <cellStyle name="Separador de milhares 5 4 2 2 2 2 2" xfId="54612"/>
    <cellStyle name="Separador de milhares 5 4 2 2 2 3" xfId="16729"/>
    <cellStyle name="Separador de milhares 5 4 2 2 2 3 2" xfId="48024"/>
    <cellStyle name="Separador de milhares 5 4 2 2 2 4" xfId="38142"/>
    <cellStyle name="Separador de milhares 5 4 2 2 3" xfId="10141"/>
    <cellStyle name="Separador de milhares 5 4 2 2 3 2" xfId="26611"/>
    <cellStyle name="Separador de milhares 5 4 2 2 3 2 2" xfId="57906"/>
    <cellStyle name="Separador de milhares 5 4 2 2 3 3" xfId="41436"/>
    <cellStyle name="Separador de milhares 5 4 2 2 4" xfId="20023"/>
    <cellStyle name="Separador de milhares 5 4 2 2 4 2" xfId="51318"/>
    <cellStyle name="Separador de milhares 5 4 2 2 5" xfId="13435"/>
    <cellStyle name="Separador de milhares 5 4 2 2 5 2" xfId="44730"/>
    <cellStyle name="Separador de milhares 5 4 2 2 6" xfId="34848"/>
    <cellStyle name="Separador de milhares 5 4 2 2 7" xfId="31553"/>
    <cellStyle name="Separador de milhares 5 4 2 3" xfId="5200"/>
    <cellStyle name="Separador de milhares 5 4 2 3 2" xfId="21670"/>
    <cellStyle name="Separador de milhares 5 4 2 3 2 2" xfId="52965"/>
    <cellStyle name="Separador de milhares 5 4 2 3 3" xfId="15082"/>
    <cellStyle name="Separador de milhares 5 4 2 3 3 2" xfId="46377"/>
    <cellStyle name="Separador de milhares 5 4 2 3 4" xfId="36495"/>
    <cellStyle name="Separador de milhares 5 4 2 4" xfId="8494"/>
    <cellStyle name="Separador de milhares 5 4 2 4 2" xfId="24964"/>
    <cellStyle name="Separador de milhares 5 4 2 4 2 2" xfId="56259"/>
    <cellStyle name="Separador de milhares 5 4 2 4 3" xfId="39789"/>
    <cellStyle name="Separador de milhares 5 4 2 5" xfId="18376"/>
    <cellStyle name="Separador de milhares 5 4 2 5 2" xfId="49671"/>
    <cellStyle name="Separador de milhares 5 4 2 6" xfId="11788"/>
    <cellStyle name="Separador de milhares 5 4 2 6 2" xfId="43083"/>
    <cellStyle name="Separador de milhares 5 4 2 7" xfId="28259"/>
    <cellStyle name="Separador de milhares 5 4 2 7 2" xfId="33201"/>
    <cellStyle name="Separador de milhares 5 4 2 8" xfId="29906"/>
    <cellStyle name="Separador de milhares 5 4 3" xfId="3552"/>
    <cellStyle name="Separador de milhares 5 4 3 2" xfId="6846"/>
    <cellStyle name="Separador de milhares 5 4 3 2 2" xfId="23316"/>
    <cellStyle name="Separador de milhares 5 4 3 2 2 2" xfId="54611"/>
    <cellStyle name="Separador de milhares 5 4 3 2 3" xfId="16728"/>
    <cellStyle name="Separador de milhares 5 4 3 2 3 2" xfId="48023"/>
    <cellStyle name="Separador de milhares 5 4 3 2 4" xfId="38141"/>
    <cellStyle name="Separador de milhares 5 4 3 3" xfId="10140"/>
    <cellStyle name="Separador de milhares 5 4 3 3 2" xfId="26610"/>
    <cellStyle name="Separador de milhares 5 4 3 3 2 2" xfId="57905"/>
    <cellStyle name="Separador de milhares 5 4 3 3 3" xfId="41435"/>
    <cellStyle name="Separador de milhares 5 4 3 4" xfId="20022"/>
    <cellStyle name="Separador de milhares 5 4 3 4 2" xfId="51317"/>
    <cellStyle name="Separador de milhares 5 4 3 5" xfId="13434"/>
    <cellStyle name="Separador de milhares 5 4 3 5 2" xfId="44729"/>
    <cellStyle name="Separador de milhares 5 4 3 6" xfId="34847"/>
    <cellStyle name="Separador de milhares 5 4 3 7" xfId="31552"/>
    <cellStyle name="Separador de milhares 5 4 4" xfId="5199"/>
    <cellStyle name="Separador de milhares 5 4 4 2" xfId="21669"/>
    <cellStyle name="Separador de milhares 5 4 4 2 2" xfId="52964"/>
    <cellStyle name="Separador de milhares 5 4 4 3" xfId="15081"/>
    <cellStyle name="Separador de milhares 5 4 4 3 2" xfId="46376"/>
    <cellStyle name="Separador de milhares 5 4 4 4" xfId="36494"/>
    <cellStyle name="Separador de milhares 5 4 5" xfId="8493"/>
    <cellStyle name="Separador de milhares 5 4 5 2" xfId="24963"/>
    <cellStyle name="Separador de milhares 5 4 5 2 2" xfId="56258"/>
    <cellStyle name="Separador de milhares 5 4 5 3" xfId="39788"/>
    <cellStyle name="Separador de milhares 5 4 6" xfId="18375"/>
    <cellStyle name="Separador de milhares 5 4 6 2" xfId="49670"/>
    <cellStyle name="Separador de milhares 5 4 7" xfId="11787"/>
    <cellStyle name="Separador de milhares 5 4 7 2" xfId="43082"/>
    <cellStyle name="Separador de milhares 5 4 8" xfId="28258"/>
    <cellStyle name="Separador de milhares 5 4 8 2" xfId="33200"/>
    <cellStyle name="Separador de milhares 5 4 9" xfId="29905"/>
    <cellStyle name="Separador de milhares 5 5" xfId="1871"/>
    <cellStyle name="Separador de milhares 5 5 2" xfId="3554"/>
    <cellStyle name="Separador de milhares 5 5 2 2" xfId="6848"/>
    <cellStyle name="Separador de milhares 5 5 2 2 2" xfId="23318"/>
    <cellStyle name="Separador de milhares 5 5 2 2 2 2" xfId="54613"/>
    <cellStyle name="Separador de milhares 5 5 2 2 3" xfId="16730"/>
    <cellStyle name="Separador de milhares 5 5 2 2 3 2" xfId="48025"/>
    <cellStyle name="Separador de milhares 5 5 2 2 4" xfId="38143"/>
    <cellStyle name="Separador de milhares 5 5 2 3" xfId="10142"/>
    <cellStyle name="Separador de milhares 5 5 2 3 2" xfId="26612"/>
    <cellStyle name="Separador de milhares 5 5 2 3 2 2" xfId="57907"/>
    <cellStyle name="Separador de milhares 5 5 2 3 3" xfId="41437"/>
    <cellStyle name="Separador de milhares 5 5 2 4" xfId="20024"/>
    <cellStyle name="Separador de milhares 5 5 2 4 2" xfId="51319"/>
    <cellStyle name="Separador de milhares 5 5 2 5" xfId="13436"/>
    <cellStyle name="Separador de milhares 5 5 2 5 2" xfId="44731"/>
    <cellStyle name="Separador de milhares 5 5 2 6" xfId="34849"/>
    <cellStyle name="Separador de milhares 5 5 2 7" xfId="31554"/>
    <cellStyle name="Separador de milhares 5 5 3" xfId="5201"/>
    <cellStyle name="Separador de milhares 5 5 3 2" xfId="21671"/>
    <cellStyle name="Separador de milhares 5 5 3 2 2" xfId="52966"/>
    <cellStyle name="Separador de milhares 5 5 3 3" xfId="15083"/>
    <cellStyle name="Separador de milhares 5 5 3 3 2" xfId="46378"/>
    <cellStyle name="Separador de milhares 5 5 3 4" xfId="36496"/>
    <cellStyle name="Separador de milhares 5 5 4" xfId="8495"/>
    <cellStyle name="Separador de milhares 5 5 4 2" xfId="24965"/>
    <cellStyle name="Separador de milhares 5 5 4 2 2" xfId="56260"/>
    <cellStyle name="Separador de milhares 5 5 4 3" xfId="39790"/>
    <cellStyle name="Separador de milhares 5 5 5" xfId="18377"/>
    <cellStyle name="Separador de milhares 5 5 5 2" xfId="49672"/>
    <cellStyle name="Separador de milhares 5 5 6" xfId="11789"/>
    <cellStyle name="Separador de milhares 5 5 6 2" xfId="43084"/>
    <cellStyle name="Separador de milhares 5 5 7" xfId="28260"/>
    <cellStyle name="Separador de milhares 5 5 7 2" xfId="33202"/>
    <cellStyle name="Separador de milhares 5 5 8" xfId="29907"/>
    <cellStyle name="Separador de milhares 5 6" xfId="3465"/>
    <cellStyle name="Separador de milhares 5 6 2" xfId="6759"/>
    <cellStyle name="Separador de milhares 5 6 2 2" xfId="23229"/>
    <cellStyle name="Separador de milhares 5 6 2 2 2" xfId="54524"/>
    <cellStyle name="Separador de milhares 5 6 2 3" xfId="16641"/>
    <cellStyle name="Separador de milhares 5 6 2 3 2" xfId="47936"/>
    <cellStyle name="Separador de milhares 5 6 2 4" xfId="38054"/>
    <cellStyle name="Separador de milhares 5 6 3" xfId="10053"/>
    <cellStyle name="Separador de milhares 5 6 3 2" xfId="26523"/>
    <cellStyle name="Separador de milhares 5 6 3 2 2" xfId="57818"/>
    <cellStyle name="Separador de milhares 5 6 3 3" xfId="41348"/>
    <cellStyle name="Separador de milhares 5 6 4" xfId="19935"/>
    <cellStyle name="Separador de milhares 5 6 4 2" xfId="51230"/>
    <cellStyle name="Separador de milhares 5 6 5" xfId="13347"/>
    <cellStyle name="Separador de milhares 5 6 5 2" xfId="44642"/>
    <cellStyle name="Separador de milhares 5 6 6" xfId="34760"/>
    <cellStyle name="Separador de milhares 5 6 7" xfId="31465"/>
    <cellStyle name="Separador de milhares 5 7" xfId="5112"/>
    <cellStyle name="Separador de milhares 5 7 2" xfId="21582"/>
    <cellStyle name="Separador de milhares 5 7 2 2" xfId="52877"/>
    <cellStyle name="Separador de milhares 5 7 3" xfId="14994"/>
    <cellStyle name="Separador de milhares 5 7 3 2" xfId="46289"/>
    <cellStyle name="Separador de milhares 5 7 4" xfId="36407"/>
    <cellStyle name="Separador de milhares 5 8" xfId="8406"/>
    <cellStyle name="Separador de milhares 5 8 2" xfId="24876"/>
    <cellStyle name="Separador de milhares 5 8 2 2" xfId="56171"/>
    <cellStyle name="Separador de milhares 5 8 3" xfId="39701"/>
    <cellStyle name="Separador de milhares 5 9" xfId="18288"/>
    <cellStyle name="Separador de milhares 5 9 2" xfId="49583"/>
    <cellStyle name="Separador de milhares 6" xfId="1872"/>
    <cellStyle name="Separador de milhares 6 10" xfId="3555"/>
    <cellStyle name="Separador de milhares 6 10 2" xfId="6849"/>
    <cellStyle name="Separador de milhares 6 10 2 2" xfId="23319"/>
    <cellStyle name="Separador de milhares 6 10 2 2 2" xfId="54614"/>
    <cellStyle name="Separador de milhares 6 10 2 3" xfId="16731"/>
    <cellStyle name="Separador de milhares 6 10 2 3 2" xfId="48026"/>
    <cellStyle name="Separador de milhares 6 10 2 4" xfId="38144"/>
    <cellStyle name="Separador de milhares 6 10 3" xfId="10143"/>
    <cellStyle name="Separador de milhares 6 10 3 2" xfId="26613"/>
    <cellStyle name="Separador de milhares 6 10 3 2 2" xfId="57908"/>
    <cellStyle name="Separador de milhares 6 10 3 3" xfId="41438"/>
    <cellStyle name="Separador de milhares 6 10 4" xfId="20025"/>
    <cellStyle name="Separador de milhares 6 10 4 2" xfId="51320"/>
    <cellStyle name="Separador de milhares 6 10 5" xfId="13437"/>
    <cellStyle name="Separador de milhares 6 10 5 2" xfId="44732"/>
    <cellStyle name="Separador de milhares 6 10 6" xfId="34850"/>
    <cellStyle name="Separador de milhares 6 10 7" xfId="31555"/>
    <cellStyle name="Separador de milhares 6 11" xfId="5202"/>
    <cellStyle name="Separador de milhares 6 11 2" xfId="21672"/>
    <cellStyle name="Separador de milhares 6 11 2 2" xfId="52967"/>
    <cellStyle name="Separador de milhares 6 11 3" xfId="15084"/>
    <cellStyle name="Separador de milhares 6 11 3 2" xfId="46379"/>
    <cellStyle name="Separador de milhares 6 11 4" xfId="36497"/>
    <cellStyle name="Separador de milhares 6 12" xfId="8496"/>
    <cellStyle name="Separador de milhares 6 12 2" xfId="24966"/>
    <cellStyle name="Separador de milhares 6 12 2 2" xfId="56261"/>
    <cellStyle name="Separador de milhares 6 12 3" xfId="39791"/>
    <cellStyle name="Separador de milhares 6 13" xfId="18378"/>
    <cellStyle name="Separador de milhares 6 13 2" xfId="49673"/>
    <cellStyle name="Separador de milhares 6 14" xfId="11790"/>
    <cellStyle name="Separador de milhares 6 14 2" xfId="43085"/>
    <cellStyle name="Separador de milhares 6 15" xfId="28261"/>
    <cellStyle name="Separador de milhares 6 15 2" xfId="33203"/>
    <cellStyle name="Separador de milhares 6 16" xfId="29908"/>
    <cellStyle name="Separador de milhares 6 2" xfId="1873"/>
    <cellStyle name="Separador de milhares 6 2 10" xfId="5203"/>
    <cellStyle name="Separador de milhares 6 2 10 2" xfId="21673"/>
    <cellStyle name="Separador de milhares 6 2 10 2 2" xfId="52968"/>
    <cellStyle name="Separador de milhares 6 2 10 3" xfId="15085"/>
    <cellStyle name="Separador de milhares 6 2 10 3 2" xfId="46380"/>
    <cellStyle name="Separador de milhares 6 2 10 4" xfId="36498"/>
    <cellStyle name="Separador de milhares 6 2 11" xfId="8497"/>
    <cellStyle name="Separador de milhares 6 2 11 2" xfId="24967"/>
    <cellStyle name="Separador de milhares 6 2 11 2 2" xfId="56262"/>
    <cellStyle name="Separador de milhares 6 2 11 3" xfId="39792"/>
    <cellStyle name="Separador de milhares 6 2 12" xfId="18379"/>
    <cellStyle name="Separador de milhares 6 2 12 2" xfId="49674"/>
    <cellStyle name="Separador de milhares 6 2 13" xfId="11791"/>
    <cellStyle name="Separador de milhares 6 2 13 2" xfId="43086"/>
    <cellStyle name="Separador de milhares 6 2 14" xfId="28262"/>
    <cellStyle name="Separador de milhares 6 2 14 2" xfId="33204"/>
    <cellStyle name="Separador de milhares 6 2 15" xfId="29909"/>
    <cellStyle name="Separador de milhares 6 2 2" xfId="1874"/>
    <cellStyle name="Separador de milhares 6 2 2 10" xfId="8498"/>
    <cellStyle name="Separador de milhares 6 2 2 10 2" xfId="24968"/>
    <cellStyle name="Separador de milhares 6 2 2 10 2 2" xfId="56263"/>
    <cellStyle name="Separador de milhares 6 2 2 10 3" xfId="39793"/>
    <cellStyle name="Separador de milhares 6 2 2 11" xfId="18380"/>
    <cellStyle name="Separador de milhares 6 2 2 11 2" xfId="49675"/>
    <cellStyle name="Separador de milhares 6 2 2 12" xfId="11792"/>
    <cellStyle name="Separador de milhares 6 2 2 12 2" xfId="43087"/>
    <cellStyle name="Separador de milhares 6 2 2 13" xfId="28263"/>
    <cellStyle name="Separador de milhares 6 2 2 13 2" xfId="33205"/>
    <cellStyle name="Separador de milhares 6 2 2 14" xfId="29910"/>
    <cellStyle name="Separador de milhares 6 2 2 2" xfId="1875"/>
    <cellStyle name="Separador de milhares 6 2 2 2 10" xfId="11793"/>
    <cellStyle name="Separador de milhares 6 2 2 2 10 2" xfId="43088"/>
    <cellStyle name="Separador de milhares 6 2 2 2 11" xfId="28264"/>
    <cellStyle name="Separador de milhares 6 2 2 2 11 2" xfId="33206"/>
    <cellStyle name="Separador de milhares 6 2 2 2 12" xfId="29911"/>
    <cellStyle name="Separador de milhares 6 2 2 2 2" xfId="1876"/>
    <cellStyle name="Separador de milhares 6 2 2 2 2 2" xfId="1877"/>
    <cellStyle name="Separador de milhares 6 2 2 2 2 2 2" xfId="3560"/>
    <cellStyle name="Separador de milhares 6 2 2 2 2 2 2 2" xfId="6854"/>
    <cellStyle name="Separador de milhares 6 2 2 2 2 2 2 2 2" xfId="23324"/>
    <cellStyle name="Separador de milhares 6 2 2 2 2 2 2 2 2 2" xfId="54619"/>
    <cellStyle name="Separador de milhares 6 2 2 2 2 2 2 2 3" xfId="16736"/>
    <cellStyle name="Separador de milhares 6 2 2 2 2 2 2 2 3 2" xfId="48031"/>
    <cellStyle name="Separador de milhares 6 2 2 2 2 2 2 2 4" xfId="38149"/>
    <cellStyle name="Separador de milhares 6 2 2 2 2 2 2 3" xfId="10148"/>
    <cellStyle name="Separador de milhares 6 2 2 2 2 2 2 3 2" xfId="26618"/>
    <cellStyle name="Separador de milhares 6 2 2 2 2 2 2 3 2 2" xfId="57913"/>
    <cellStyle name="Separador de milhares 6 2 2 2 2 2 2 3 3" xfId="41443"/>
    <cellStyle name="Separador de milhares 6 2 2 2 2 2 2 4" xfId="20030"/>
    <cellStyle name="Separador de milhares 6 2 2 2 2 2 2 4 2" xfId="51325"/>
    <cellStyle name="Separador de milhares 6 2 2 2 2 2 2 5" xfId="13442"/>
    <cellStyle name="Separador de milhares 6 2 2 2 2 2 2 5 2" xfId="44737"/>
    <cellStyle name="Separador de milhares 6 2 2 2 2 2 2 6" xfId="34855"/>
    <cellStyle name="Separador de milhares 6 2 2 2 2 2 2 7" xfId="31560"/>
    <cellStyle name="Separador de milhares 6 2 2 2 2 2 3" xfId="5207"/>
    <cellStyle name="Separador de milhares 6 2 2 2 2 2 3 2" xfId="21677"/>
    <cellStyle name="Separador de milhares 6 2 2 2 2 2 3 2 2" xfId="52972"/>
    <cellStyle name="Separador de milhares 6 2 2 2 2 2 3 3" xfId="15089"/>
    <cellStyle name="Separador de milhares 6 2 2 2 2 2 3 3 2" xfId="46384"/>
    <cellStyle name="Separador de milhares 6 2 2 2 2 2 3 4" xfId="36502"/>
    <cellStyle name="Separador de milhares 6 2 2 2 2 2 4" xfId="8501"/>
    <cellStyle name="Separador de milhares 6 2 2 2 2 2 4 2" xfId="24971"/>
    <cellStyle name="Separador de milhares 6 2 2 2 2 2 4 2 2" xfId="56266"/>
    <cellStyle name="Separador de milhares 6 2 2 2 2 2 4 3" xfId="39796"/>
    <cellStyle name="Separador de milhares 6 2 2 2 2 2 5" xfId="18383"/>
    <cellStyle name="Separador de milhares 6 2 2 2 2 2 5 2" xfId="49678"/>
    <cellStyle name="Separador de milhares 6 2 2 2 2 2 6" xfId="11795"/>
    <cellStyle name="Separador de milhares 6 2 2 2 2 2 6 2" xfId="43090"/>
    <cellStyle name="Separador de milhares 6 2 2 2 2 2 7" xfId="28266"/>
    <cellStyle name="Separador de milhares 6 2 2 2 2 2 7 2" xfId="33208"/>
    <cellStyle name="Separador de milhares 6 2 2 2 2 2 8" xfId="29913"/>
    <cellStyle name="Separador de milhares 6 2 2 2 2 3" xfId="3559"/>
    <cellStyle name="Separador de milhares 6 2 2 2 2 3 2" xfId="6853"/>
    <cellStyle name="Separador de milhares 6 2 2 2 2 3 2 2" xfId="23323"/>
    <cellStyle name="Separador de milhares 6 2 2 2 2 3 2 2 2" xfId="54618"/>
    <cellStyle name="Separador de milhares 6 2 2 2 2 3 2 3" xfId="16735"/>
    <cellStyle name="Separador de milhares 6 2 2 2 2 3 2 3 2" xfId="48030"/>
    <cellStyle name="Separador de milhares 6 2 2 2 2 3 2 4" xfId="38148"/>
    <cellStyle name="Separador de milhares 6 2 2 2 2 3 3" xfId="10147"/>
    <cellStyle name="Separador de milhares 6 2 2 2 2 3 3 2" xfId="26617"/>
    <cellStyle name="Separador de milhares 6 2 2 2 2 3 3 2 2" xfId="57912"/>
    <cellStyle name="Separador de milhares 6 2 2 2 2 3 3 3" xfId="41442"/>
    <cellStyle name="Separador de milhares 6 2 2 2 2 3 4" xfId="20029"/>
    <cellStyle name="Separador de milhares 6 2 2 2 2 3 4 2" xfId="51324"/>
    <cellStyle name="Separador de milhares 6 2 2 2 2 3 5" xfId="13441"/>
    <cellStyle name="Separador de milhares 6 2 2 2 2 3 5 2" xfId="44736"/>
    <cellStyle name="Separador de milhares 6 2 2 2 2 3 6" xfId="34854"/>
    <cellStyle name="Separador de milhares 6 2 2 2 2 3 7" xfId="31559"/>
    <cellStyle name="Separador de milhares 6 2 2 2 2 4" xfId="5206"/>
    <cellStyle name="Separador de milhares 6 2 2 2 2 4 2" xfId="21676"/>
    <cellStyle name="Separador de milhares 6 2 2 2 2 4 2 2" xfId="52971"/>
    <cellStyle name="Separador de milhares 6 2 2 2 2 4 3" xfId="15088"/>
    <cellStyle name="Separador de milhares 6 2 2 2 2 4 3 2" xfId="46383"/>
    <cellStyle name="Separador de milhares 6 2 2 2 2 4 4" xfId="36501"/>
    <cellStyle name="Separador de milhares 6 2 2 2 2 5" xfId="8500"/>
    <cellStyle name="Separador de milhares 6 2 2 2 2 5 2" xfId="24970"/>
    <cellStyle name="Separador de milhares 6 2 2 2 2 5 2 2" xfId="56265"/>
    <cellStyle name="Separador de milhares 6 2 2 2 2 5 3" xfId="39795"/>
    <cellStyle name="Separador de milhares 6 2 2 2 2 6" xfId="18382"/>
    <cellStyle name="Separador de milhares 6 2 2 2 2 6 2" xfId="49677"/>
    <cellStyle name="Separador de milhares 6 2 2 2 2 7" xfId="11794"/>
    <cellStyle name="Separador de milhares 6 2 2 2 2 7 2" xfId="43089"/>
    <cellStyle name="Separador de milhares 6 2 2 2 2 8" xfId="28265"/>
    <cellStyle name="Separador de milhares 6 2 2 2 2 8 2" xfId="33207"/>
    <cellStyle name="Separador de milhares 6 2 2 2 2 9" xfId="29912"/>
    <cellStyle name="Separador de milhares 6 2 2 2 3" xfId="1878"/>
    <cellStyle name="Separador de milhares 6 2 2 2 3 2" xfId="1879"/>
    <cellStyle name="Separador de milhares 6 2 2 2 3 2 2" xfId="3562"/>
    <cellStyle name="Separador de milhares 6 2 2 2 3 2 2 2" xfId="6856"/>
    <cellStyle name="Separador de milhares 6 2 2 2 3 2 2 2 2" xfId="23326"/>
    <cellStyle name="Separador de milhares 6 2 2 2 3 2 2 2 2 2" xfId="54621"/>
    <cellStyle name="Separador de milhares 6 2 2 2 3 2 2 2 3" xfId="16738"/>
    <cellStyle name="Separador de milhares 6 2 2 2 3 2 2 2 3 2" xfId="48033"/>
    <cellStyle name="Separador de milhares 6 2 2 2 3 2 2 2 4" xfId="38151"/>
    <cellStyle name="Separador de milhares 6 2 2 2 3 2 2 3" xfId="10150"/>
    <cellStyle name="Separador de milhares 6 2 2 2 3 2 2 3 2" xfId="26620"/>
    <cellStyle name="Separador de milhares 6 2 2 2 3 2 2 3 2 2" xfId="57915"/>
    <cellStyle name="Separador de milhares 6 2 2 2 3 2 2 3 3" xfId="41445"/>
    <cellStyle name="Separador de milhares 6 2 2 2 3 2 2 4" xfId="20032"/>
    <cellStyle name="Separador de milhares 6 2 2 2 3 2 2 4 2" xfId="51327"/>
    <cellStyle name="Separador de milhares 6 2 2 2 3 2 2 5" xfId="13444"/>
    <cellStyle name="Separador de milhares 6 2 2 2 3 2 2 5 2" xfId="44739"/>
    <cellStyle name="Separador de milhares 6 2 2 2 3 2 2 6" xfId="34857"/>
    <cellStyle name="Separador de milhares 6 2 2 2 3 2 2 7" xfId="31562"/>
    <cellStyle name="Separador de milhares 6 2 2 2 3 2 3" xfId="5209"/>
    <cellStyle name="Separador de milhares 6 2 2 2 3 2 3 2" xfId="21679"/>
    <cellStyle name="Separador de milhares 6 2 2 2 3 2 3 2 2" xfId="52974"/>
    <cellStyle name="Separador de milhares 6 2 2 2 3 2 3 3" xfId="15091"/>
    <cellStyle name="Separador de milhares 6 2 2 2 3 2 3 3 2" xfId="46386"/>
    <cellStyle name="Separador de milhares 6 2 2 2 3 2 3 4" xfId="36504"/>
    <cellStyle name="Separador de milhares 6 2 2 2 3 2 4" xfId="8503"/>
    <cellStyle name="Separador de milhares 6 2 2 2 3 2 4 2" xfId="24973"/>
    <cellStyle name="Separador de milhares 6 2 2 2 3 2 4 2 2" xfId="56268"/>
    <cellStyle name="Separador de milhares 6 2 2 2 3 2 4 3" xfId="39798"/>
    <cellStyle name="Separador de milhares 6 2 2 2 3 2 5" xfId="18385"/>
    <cellStyle name="Separador de milhares 6 2 2 2 3 2 5 2" xfId="49680"/>
    <cellStyle name="Separador de milhares 6 2 2 2 3 2 6" xfId="11797"/>
    <cellStyle name="Separador de milhares 6 2 2 2 3 2 6 2" xfId="43092"/>
    <cellStyle name="Separador de milhares 6 2 2 2 3 2 7" xfId="28268"/>
    <cellStyle name="Separador de milhares 6 2 2 2 3 2 7 2" xfId="33210"/>
    <cellStyle name="Separador de milhares 6 2 2 2 3 2 8" xfId="29915"/>
    <cellStyle name="Separador de milhares 6 2 2 2 3 3" xfId="3561"/>
    <cellStyle name="Separador de milhares 6 2 2 2 3 3 2" xfId="6855"/>
    <cellStyle name="Separador de milhares 6 2 2 2 3 3 2 2" xfId="23325"/>
    <cellStyle name="Separador de milhares 6 2 2 2 3 3 2 2 2" xfId="54620"/>
    <cellStyle name="Separador de milhares 6 2 2 2 3 3 2 3" xfId="16737"/>
    <cellStyle name="Separador de milhares 6 2 2 2 3 3 2 3 2" xfId="48032"/>
    <cellStyle name="Separador de milhares 6 2 2 2 3 3 2 4" xfId="38150"/>
    <cellStyle name="Separador de milhares 6 2 2 2 3 3 3" xfId="10149"/>
    <cellStyle name="Separador de milhares 6 2 2 2 3 3 3 2" xfId="26619"/>
    <cellStyle name="Separador de milhares 6 2 2 2 3 3 3 2 2" xfId="57914"/>
    <cellStyle name="Separador de milhares 6 2 2 2 3 3 3 3" xfId="41444"/>
    <cellStyle name="Separador de milhares 6 2 2 2 3 3 4" xfId="20031"/>
    <cellStyle name="Separador de milhares 6 2 2 2 3 3 4 2" xfId="51326"/>
    <cellStyle name="Separador de milhares 6 2 2 2 3 3 5" xfId="13443"/>
    <cellStyle name="Separador de milhares 6 2 2 2 3 3 5 2" xfId="44738"/>
    <cellStyle name="Separador de milhares 6 2 2 2 3 3 6" xfId="34856"/>
    <cellStyle name="Separador de milhares 6 2 2 2 3 3 7" xfId="31561"/>
    <cellStyle name="Separador de milhares 6 2 2 2 3 4" xfId="5208"/>
    <cellStyle name="Separador de milhares 6 2 2 2 3 4 2" xfId="21678"/>
    <cellStyle name="Separador de milhares 6 2 2 2 3 4 2 2" xfId="52973"/>
    <cellStyle name="Separador de milhares 6 2 2 2 3 4 3" xfId="15090"/>
    <cellStyle name="Separador de milhares 6 2 2 2 3 4 3 2" xfId="46385"/>
    <cellStyle name="Separador de milhares 6 2 2 2 3 4 4" xfId="36503"/>
    <cellStyle name="Separador de milhares 6 2 2 2 3 5" xfId="8502"/>
    <cellStyle name="Separador de milhares 6 2 2 2 3 5 2" xfId="24972"/>
    <cellStyle name="Separador de milhares 6 2 2 2 3 5 2 2" xfId="56267"/>
    <cellStyle name="Separador de milhares 6 2 2 2 3 5 3" xfId="39797"/>
    <cellStyle name="Separador de milhares 6 2 2 2 3 6" xfId="18384"/>
    <cellStyle name="Separador de milhares 6 2 2 2 3 6 2" xfId="49679"/>
    <cellStyle name="Separador de milhares 6 2 2 2 3 7" xfId="11796"/>
    <cellStyle name="Separador de milhares 6 2 2 2 3 7 2" xfId="43091"/>
    <cellStyle name="Separador de milhares 6 2 2 2 3 8" xfId="28267"/>
    <cellStyle name="Separador de milhares 6 2 2 2 3 8 2" xfId="33209"/>
    <cellStyle name="Separador de milhares 6 2 2 2 3 9" xfId="29914"/>
    <cellStyle name="Separador de milhares 6 2 2 2 4" xfId="1880"/>
    <cellStyle name="Separador de milhares 6 2 2 2 4 2" xfId="3563"/>
    <cellStyle name="Separador de milhares 6 2 2 2 4 2 2" xfId="6857"/>
    <cellStyle name="Separador de milhares 6 2 2 2 4 2 2 2" xfId="23327"/>
    <cellStyle name="Separador de milhares 6 2 2 2 4 2 2 2 2" xfId="54622"/>
    <cellStyle name="Separador de milhares 6 2 2 2 4 2 2 3" xfId="16739"/>
    <cellStyle name="Separador de milhares 6 2 2 2 4 2 2 3 2" xfId="48034"/>
    <cellStyle name="Separador de milhares 6 2 2 2 4 2 2 4" xfId="38152"/>
    <cellStyle name="Separador de milhares 6 2 2 2 4 2 3" xfId="10151"/>
    <cellStyle name="Separador de milhares 6 2 2 2 4 2 3 2" xfId="26621"/>
    <cellStyle name="Separador de milhares 6 2 2 2 4 2 3 2 2" xfId="57916"/>
    <cellStyle name="Separador de milhares 6 2 2 2 4 2 3 3" xfId="41446"/>
    <cellStyle name="Separador de milhares 6 2 2 2 4 2 4" xfId="20033"/>
    <cellStyle name="Separador de milhares 6 2 2 2 4 2 4 2" xfId="51328"/>
    <cellStyle name="Separador de milhares 6 2 2 2 4 2 5" xfId="13445"/>
    <cellStyle name="Separador de milhares 6 2 2 2 4 2 5 2" xfId="44740"/>
    <cellStyle name="Separador de milhares 6 2 2 2 4 2 6" xfId="34858"/>
    <cellStyle name="Separador de milhares 6 2 2 2 4 2 7" xfId="31563"/>
    <cellStyle name="Separador de milhares 6 2 2 2 4 3" xfId="5210"/>
    <cellStyle name="Separador de milhares 6 2 2 2 4 3 2" xfId="21680"/>
    <cellStyle name="Separador de milhares 6 2 2 2 4 3 2 2" xfId="52975"/>
    <cellStyle name="Separador de milhares 6 2 2 2 4 3 3" xfId="15092"/>
    <cellStyle name="Separador de milhares 6 2 2 2 4 3 3 2" xfId="46387"/>
    <cellStyle name="Separador de milhares 6 2 2 2 4 3 4" xfId="36505"/>
    <cellStyle name="Separador de milhares 6 2 2 2 4 4" xfId="8504"/>
    <cellStyle name="Separador de milhares 6 2 2 2 4 4 2" xfId="24974"/>
    <cellStyle name="Separador de milhares 6 2 2 2 4 4 2 2" xfId="56269"/>
    <cellStyle name="Separador de milhares 6 2 2 2 4 4 3" xfId="39799"/>
    <cellStyle name="Separador de milhares 6 2 2 2 4 5" xfId="18386"/>
    <cellStyle name="Separador de milhares 6 2 2 2 4 5 2" xfId="49681"/>
    <cellStyle name="Separador de milhares 6 2 2 2 4 6" xfId="11798"/>
    <cellStyle name="Separador de milhares 6 2 2 2 4 6 2" xfId="43093"/>
    <cellStyle name="Separador de milhares 6 2 2 2 4 7" xfId="28269"/>
    <cellStyle name="Separador de milhares 6 2 2 2 4 7 2" xfId="33211"/>
    <cellStyle name="Separador de milhares 6 2 2 2 4 8" xfId="29916"/>
    <cellStyle name="Separador de milhares 6 2 2 2 5" xfId="1881"/>
    <cellStyle name="Separador de milhares 6 2 2 2 5 2" xfId="3564"/>
    <cellStyle name="Separador de milhares 6 2 2 2 5 2 2" xfId="6858"/>
    <cellStyle name="Separador de milhares 6 2 2 2 5 2 2 2" xfId="23328"/>
    <cellStyle name="Separador de milhares 6 2 2 2 5 2 2 2 2" xfId="54623"/>
    <cellStyle name="Separador de milhares 6 2 2 2 5 2 2 3" xfId="16740"/>
    <cellStyle name="Separador de milhares 6 2 2 2 5 2 2 3 2" xfId="48035"/>
    <cellStyle name="Separador de milhares 6 2 2 2 5 2 2 4" xfId="38153"/>
    <cellStyle name="Separador de milhares 6 2 2 2 5 2 3" xfId="10152"/>
    <cellStyle name="Separador de milhares 6 2 2 2 5 2 3 2" xfId="26622"/>
    <cellStyle name="Separador de milhares 6 2 2 2 5 2 3 2 2" xfId="57917"/>
    <cellStyle name="Separador de milhares 6 2 2 2 5 2 3 3" xfId="41447"/>
    <cellStyle name="Separador de milhares 6 2 2 2 5 2 4" xfId="20034"/>
    <cellStyle name="Separador de milhares 6 2 2 2 5 2 4 2" xfId="51329"/>
    <cellStyle name="Separador de milhares 6 2 2 2 5 2 5" xfId="13446"/>
    <cellStyle name="Separador de milhares 6 2 2 2 5 2 5 2" xfId="44741"/>
    <cellStyle name="Separador de milhares 6 2 2 2 5 2 6" xfId="34859"/>
    <cellStyle name="Separador de milhares 6 2 2 2 5 2 7" xfId="31564"/>
    <cellStyle name="Separador de milhares 6 2 2 2 5 3" xfId="5211"/>
    <cellStyle name="Separador de milhares 6 2 2 2 5 3 2" xfId="21681"/>
    <cellStyle name="Separador de milhares 6 2 2 2 5 3 2 2" xfId="52976"/>
    <cellStyle name="Separador de milhares 6 2 2 2 5 3 3" xfId="15093"/>
    <cellStyle name="Separador de milhares 6 2 2 2 5 3 3 2" xfId="46388"/>
    <cellStyle name="Separador de milhares 6 2 2 2 5 3 4" xfId="36506"/>
    <cellStyle name="Separador de milhares 6 2 2 2 5 4" xfId="8505"/>
    <cellStyle name="Separador de milhares 6 2 2 2 5 4 2" xfId="24975"/>
    <cellStyle name="Separador de milhares 6 2 2 2 5 4 2 2" xfId="56270"/>
    <cellStyle name="Separador de milhares 6 2 2 2 5 4 3" xfId="39800"/>
    <cellStyle name="Separador de milhares 6 2 2 2 5 5" xfId="18387"/>
    <cellStyle name="Separador de milhares 6 2 2 2 5 5 2" xfId="49682"/>
    <cellStyle name="Separador de milhares 6 2 2 2 5 6" xfId="11799"/>
    <cellStyle name="Separador de milhares 6 2 2 2 5 6 2" xfId="43094"/>
    <cellStyle name="Separador de milhares 6 2 2 2 5 7" xfId="28270"/>
    <cellStyle name="Separador de milhares 6 2 2 2 5 7 2" xfId="33212"/>
    <cellStyle name="Separador de milhares 6 2 2 2 5 8" xfId="29917"/>
    <cellStyle name="Separador de milhares 6 2 2 2 6" xfId="3558"/>
    <cellStyle name="Separador de milhares 6 2 2 2 6 2" xfId="6852"/>
    <cellStyle name="Separador de milhares 6 2 2 2 6 2 2" xfId="23322"/>
    <cellStyle name="Separador de milhares 6 2 2 2 6 2 2 2" xfId="54617"/>
    <cellStyle name="Separador de milhares 6 2 2 2 6 2 3" xfId="16734"/>
    <cellStyle name="Separador de milhares 6 2 2 2 6 2 3 2" xfId="48029"/>
    <cellStyle name="Separador de milhares 6 2 2 2 6 2 4" xfId="38147"/>
    <cellStyle name="Separador de milhares 6 2 2 2 6 3" xfId="10146"/>
    <cellStyle name="Separador de milhares 6 2 2 2 6 3 2" xfId="26616"/>
    <cellStyle name="Separador de milhares 6 2 2 2 6 3 2 2" xfId="57911"/>
    <cellStyle name="Separador de milhares 6 2 2 2 6 3 3" xfId="41441"/>
    <cellStyle name="Separador de milhares 6 2 2 2 6 4" xfId="20028"/>
    <cellStyle name="Separador de milhares 6 2 2 2 6 4 2" xfId="51323"/>
    <cellStyle name="Separador de milhares 6 2 2 2 6 5" xfId="13440"/>
    <cellStyle name="Separador de milhares 6 2 2 2 6 5 2" xfId="44735"/>
    <cellStyle name="Separador de milhares 6 2 2 2 6 6" xfId="34853"/>
    <cellStyle name="Separador de milhares 6 2 2 2 6 7" xfId="31558"/>
    <cellStyle name="Separador de milhares 6 2 2 2 7" xfId="5205"/>
    <cellStyle name="Separador de milhares 6 2 2 2 7 2" xfId="21675"/>
    <cellStyle name="Separador de milhares 6 2 2 2 7 2 2" xfId="52970"/>
    <cellStyle name="Separador de milhares 6 2 2 2 7 3" xfId="15087"/>
    <cellStyle name="Separador de milhares 6 2 2 2 7 3 2" xfId="46382"/>
    <cellStyle name="Separador de milhares 6 2 2 2 7 4" xfId="36500"/>
    <cellStyle name="Separador de milhares 6 2 2 2 8" xfId="8499"/>
    <cellStyle name="Separador de milhares 6 2 2 2 8 2" xfId="24969"/>
    <cellStyle name="Separador de milhares 6 2 2 2 8 2 2" xfId="56264"/>
    <cellStyle name="Separador de milhares 6 2 2 2 8 3" xfId="39794"/>
    <cellStyle name="Separador de milhares 6 2 2 2 9" xfId="18381"/>
    <cellStyle name="Separador de milhares 6 2 2 2 9 2" xfId="49676"/>
    <cellStyle name="Separador de milhares 6 2 2 3" xfId="1882"/>
    <cellStyle name="Separador de milhares 6 2 2 3 10" xfId="11800"/>
    <cellStyle name="Separador de milhares 6 2 2 3 10 2" xfId="43095"/>
    <cellStyle name="Separador de milhares 6 2 2 3 11" xfId="28271"/>
    <cellStyle name="Separador de milhares 6 2 2 3 11 2" xfId="33213"/>
    <cellStyle name="Separador de milhares 6 2 2 3 12" xfId="29918"/>
    <cellStyle name="Separador de milhares 6 2 2 3 2" xfId="1883"/>
    <cellStyle name="Separador de milhares 6 2 2 3 2 2" xfId="1884"/>
    <cellStyle name="Separador de milhares 6 2 2 3 2 2 2" xfId="3567"/>
    <cellStyle name="Separador de milhares 6 2 2 3 2 2 2 2" xfId="6861"/>
    <cellStyle name="Separador de milhares 6 2 2 3 2 2 2 2 2" xfId="23331"/>
    <cellStyle name="Separador de milhares 6 2 2 3 2 2 2 2 2 2" xfId="54626"/>
    <cellStyle name="Separador de milhares 6 2 2 3 2 2 2 2 3" xfId="16743"/>
    <cellStyle name="Separador de milhares 6 2 2 3 2 2 2 2 3 2" xfId="48038"/>
    <cellStyle name="Separador de milhares 6 2 2 3 2 2 2 2 4" xfId="38156"/>
    <cellStyle name="Separador de milhares 6 2 2 3 2 2 2 3" xfId="10155"/>
    <cellStyle name="Separador de milhares 6 2 2 3 2 2 2 3 2" xfId="26625"/>
    <cellStyle name="Separador de milhares 6 2 2 3 2 2 2 3 2 2" xfId="57920"/>
    <cellStyle name="Separador de milhares 6 2 2 3 2 2 2 3 3" xfId="41450"/>
    <cellStyle name="Separador de milhares 6 2 2 3 2 2 2 4" xfId="20037"/>
    <cellStyle name="Separador de milhares 6 2 2 3 2 2 2 4 2" xfId="51332"/>
    <cellStyle name="Separador de milhares 6 2 2 3 2 2 2 5" xfId="13449"/>
    <cellStyle name="Separador de milhares 6 2 2 3 2 2 2 5 2" xfId="44744"/>
    <cellStyle name="Separador de milhares 6 2 2 3 2 2 2 6" xfId="34862"/>
    <cellStyle name="Separador de milhares 6 2 2 3 2 2 2 7" xfId="31567"/>
    <cellStyle name="Separador de milhares 6 2 2 3 2 2 3" xfId="5214"/>
    <cellStyle name="Separador de milhares 6 2 2 3 2 2 3 2" xfId="21684"/>
    <cellStyle name="Separador de milhares 6 2 2 3 2 2 3 2 2" xfId="52979"/>
    <cellStyle name="Separador de milhares 6 2 2 3 2 2 3 3" xfId="15096"/>
    <cellStyle name="Separador de milhares 6 2 2 3 2 2 3 3 2" xfId="46391"/>
    <cellStyle name="Separador de milhares 6 2 2 3 2 2 3 4" xfId="36509"/>
    <cellStyle name="Separador de milhares 6 2 2 3 2 2 4" xfId="8508"/>
    <cellStyle name="Separador de milhares 6 2 2 3 2 2 4 2" xfId="24978"/>
    <cellStyle name="Separador de milhares 6 2 2 3 2 2 4 2 2" xfId="56273"/>
    <cellStyle name="Separador de milhares 6 2 2 3 2 2 4 3" xfId="39803"/>
    <cellStyle name="Separador de milhares 6 2 2 3 2 2 5" xfId="18390"/>
    <cellStyle name="Separador de milhares 6 2 2 3 2 2 5 2" xfId="49685"/>
    <cellStyle name="Separador de milhares 6 2 2 3 2 2 6" xfId="11802"/>
    <cellStyle name="Separador de milhares 6 2 2 3 2 2 6 2" xfId="43097"/>
    <cellStyle name="Separador de milhares 6 2 2 3 2 2 7" xfId="28273"/>
    <cellStyle name="Separador de milhares 6 2 2 3 2 2 7 2" xfId="33215"/>
    <cellStyle name="Separador de milhares 6 2 2 3 2 2 8" xfId="29920"/>
    <cellStyle name="Separador de milhares 6 2 2 3 2 3" xfId="3566"/>
    <cellStyle name="Separador de milhares 6 2 2 3 2 3 2" xfId="6860"/>
    <cellStyle name="Separador de milhares 6 2 2 3 2 3 2 2" xfId="23330"/>
    <cellStyle name="Separador de milhares 6 2 2 3 2 3 2 2 2" xfId="54625"/>
    <cellStyle name="Separador de milhares 6 2 2 3 2 3 2 3" xfId="16742"/>
    <cellStyle name="Separador de milhares 6 2 2 3 2 3 2 3 2" xfId="48037"/>
    <cellStyle name="Separador de milhares 6 2 2 3 2 3 2 4" xfId="38155"/>
    <cellStyle name="Separador de milhares 6 2 2 3 2 3 3" xfId="10154"/>
    <cellStyle name="Separador de milhares 6 2 2 3 2 3 3 2" xfId="26624"/>
    <cellStyle name="Separador de milhares 6 2 2 3 2 3 3 2 2" xfId="57919"/>
    <cellStyle name="Separador de milhares 6 2 2 3 2 3 3 3" xfId="41449"/>
    <cellStyle name="Separador de milhares 6 2 2 3 2 3 4" xfId="20036"/>
    <cellStyle name="Separador de milhares 6 2 2 3 2 3 4 2" xfId="51331"/>
    <cellStyle name="Separador de milhares 6 2 2 3 2 3 5" xfId="13448"/>
    <cellStyle name="Separador de milhares 6 2 2 3 2 3 5 2" xfId="44743"/>
    <cellStyle name="Separador de milhares 6 2 2 3 2 3 6" xfId="34861"/>
    <cellStyle name="Separador de milhares 6 2 2 3 2 3 7" xfId="31566"/>
    <cellStyle name="Separador de milhares 6 2 2 3 2 4" xfId="5213"/>
    <cellStyle name="Separador de milhares 6 2 2 3 2 4 2" xfId="21683"/>
    <cellStyle name="Separador de milhares 6 2 2 3 2 4 2 2" xfId="52978"/>
    <cellStyle name="Separador de milhares 6 2 2 3 2 4 3" xfId="15095"/>
    <cellStyle name="Separador de milhares 6 2 2 3 2 4 3 2" xfId="46390"/>
    <cellStyle name="Separador de milhares 6 2 2 3 2 4 4" xfId="36508"/>
    <cellStyle name="Separador de milhares 6 2 2 3 2 5" xfId="8507"/>
    <cellStyle name="Separador de milhares 6 2 2 3 2 5 2" xfId="24977"/>
    <cellStyle name="Separador de milhares 6 2 2 3 2 5 2 2" xfId="56272"/>
    <cellStyle name="Separador de milhares 6 2 2 3 2 5 3" xfId="39802"/>
    <cellStyle name="Separador de milhares 6 2 2 3 2 6" xfId="18389"/>
    <cellStyle name="Separador de milhares 6 2 2 3 2 6 2" xfId="49684"/>
    <cellStyle name="Separador de milhares 6 2 2 3 2 7" xfId="11801"/>
    <cellStyle name="Separador de milhares 6 2 2 3 2 7 2" xfId="43096"/>
    <cellStyle name="Separador de milhares 6 2 2 3 2 8" xfId="28272"/>
    <cellStyle name="Separador de milhares 6 2 2 3 2 8 2" xfId="33214"/>
    <cellStyle name="Separador de milhares 6 2 2 3 2 9" xfId="29919"/>
    <cellStyle name="Separador de milhares 6 2 2 3 3" xfId="1885"/>
    <cellStyle name="Separador de milhares 6 2 2 3 3 2" xfId="1886"/>
    <cellStyle name="Separador de milhares 6 2 2 3 3 2 2" xfId="3569"/>
    <cellStyle name="Separador de milhares 6 2 2 3 3 2 2 2" xfId="6863"/>
    <cellStyle name="Separador de milhares 6 2 2 3 3 2 2 2 2" xfId="23333"/>
    <cellStyle name="Separador de milhares 6 2 2 3 3 2 2 2 2 2" xfId="54628"/>
    <cellStyle name="Separador de milhares 6 2 2 3 3 2 2 2 3" xfId="16745"/>
    <cellStyle name="Separador de milhares 6 2 2 3 3 2 2 2 3 2" xfId="48040"/>
    <cellStyle name="Separador de milhares 6 2 2 3 3 2 2 2 4" xfId="38158"/>
    <cellStyle name="Separador de milhares 6 2 2 3 3 2 2 3" xfId="10157"/>
    <cellStyle name="Separador de milhares 6 2 2 3 3 2 2 3 2" xfId="26627"/>
    <cellStyle name="Separador de milhares 6 2 2 3 3 2 2 3 2 2" xfId="57922"/>
    <cellStyle name="Separador de milhares 6 2 2 3 3 2 2 3 3" xfId="41452"/>
    <cellStyle name="Separador de milhares 6 2 2 3 3 2 2 4" xfId="20039"/>
    <cellStyle name="Separador de milhares 6 2 2 3 3 2 2 4 2" xfId="51334"/>
    <cellStyle name="Separador de milhares 6 2 2 3 3 2 2 5" xfId="13451"/>
    <cellStyle name="Separador de milhares 6 2 2 3 3 2 2 5 2" xfId="44746"/>
    <cellStyle name="Separador de milhares 6 2 2 3 3 2 2 6" xfId="34864"/>
    <cellStyle name="Separador de milhares 6 2 2 3 3 2 2 7" xfId="31569"/>
    <cellStyle name="Separador de milhares 6 2 2 3 3 2 3" xfId="5216"/>
    <cellStyle name="Separador de milhares 6 2 2 3 3 2 3 2" xfId="21686"/>
    <cellStyle name="Separador de milhares 6 2 2 3 3 2 3 2 2" xfId="52981"/>
    <cellStyle name="Separador de milhares 6 2 2 3 3 2 3 3" xfId="15098"/>
    <cellStyle name="Separador de milhares 6 2 2 3 3 2 3 3 2" xfId="46393"/>
    <cellStyle name="Separador de milhares 6 2 2 3 3 2 3 4" xfId="36511"/>
    <cellStyle name="Separador de milhares 6 2 2 3 3 2 4" xfId="8510"/>
    <cellStyle name="Separador de milhares 6 2 2 3 3 2 4 2" xfId="24980"/>
    <cellStyle name="Separador de milhares 6 2 2 3 3 2 4 2 2" xfId="56275"/>
    <cellStyle name="Separador de milhares 6 2 2 3 3 2 4 3" xfId="39805"/>
    <cellStyle name="Separador de milhares 6 2 2 3 3 2 5" xfId="18392"/>
    <cellStyle name="Separador de milhares 6 2 2 3 3 2 5 2" xfId="49687"/>
    <cellStyle name="Separador de milhares 6 2 2 3 3 2 6" xfId="11804"/>
    <cellStyle name="Separador de milhares 6 2 2 3 3 2 6 2" xfId="43099"/>
    <cellStyle name="Separador de milhares 6 2 2 3 3 2 7" xfId="28275"/>
    <cellStyle name="Separador de milhares 6 2 2 3 3 2 7 2" xfId="33217"/>
    <cellStyle name="Separador de milhares 6 2 2 3 3 2 8" xfId="29922"/>
    <cellStyle name="Separador de milhares 6 2 2 3 3 3" xfId="3568"/>
    <cellStyle name="Separador de milhares 6 2 2 3 3 3 2" xfId="6862"/>
    <cellStyle name="Separador de milhares 6 2 2 3 3 3 2 2" xfId="23332"/>
    <cellStyle name="Separador de milhares 6 2 2 3 3 3 2 2 2" xfId="54627"/>
    <cellStyle name="Separador de milhares 6 2 2 3 3 3 2 3" xfId="16744"/>
    <cellStyle name="Separador de milhares 6 2 2 3 3 3 2 3 2" xfId="48039"/>
    <cellStyle name="Separador de milhares 6 2 2 3 3 3 2 4" xfId="38157"/>
    <cellStyle name="Separador de milhares 6 2 2 3 3 3 3" xfId="10156"/>
    <cellStyle name="Separador de milhares 6 2 2 3 3 3 3 2" xfId="26626"/>
    <cellStyle name="Separador de milhares 6 2 2 3 3 3 3 2 2" xfId="57921"/>
    <cellStyle name="Separador de milhares 6 2 2 3 3 3 3 3" xfId="41451"/>
    <cellStyle name="Separador de milhares 6 2 2 3 3 3 4" xfId="20038"/>
    <cellStyle name="Separador de milhares 6 2 2 3 3 3 4 2" xfId="51333"/>
    <cellStyle name="Separador de milhares 6 2 2 3 3 3 5" xfId="13450"/>
    <cellStyle name="Separador de milhares 6 2 2 3 3 3 5 2" xfId="44745"/>
    <cellStyle name="Separador de milhares 6 2 2 3 3 3 6" xfId="34863"/>
    <cellStyle name="Separador de milhares 6 2 2 3 3 3 7" xfId="31568"/>
    <cellStyle name="Separador de milhares 6 2 2 3 3 4" xfId="5215"/>
    <cellStyle name="Separador de milhares 6 2 2 3 3 4 2" xfId="21685"/>
    <cellStyle name="Separador de milhares 6 2 2 3 3 4 2 2" xfId="52980"/>
    <cellStyle name="Separador de milhares 6 2 2 3 3 4 3" xfId="15097"/>
    <cellStyle name="Separador de milhares 6 2 2 3 3 4 3 2" xfId="46392"/>
    <cellStyle name="Separador de milhares 6 2 2 3 3 4 4" xfId="36510"/>
    <cellStyle name="Separador de milhares 6 2 2 3 3 5" xfId="8509"/>
    <cellStyle name="Separador de milhares 6 2 2 3 3 5 2" xfId="24979"/>
    <cellStyle name="Separador de milhares 6 2 2 3 3 5 2 2" xfId="56274"/>
    <cellStyle name="Separador de milhares 6 2 2 3 3 5 3" xfId="39804"/>
    <cellStyle name="Separador de milhares 6 2 2 3 3 6" xfId="18391"/>
    <cellStyle name="Separador de milhares 6 2 2 3 3 6 2" xfId="49686"/>
    <cellStyle name="Separador de milhares 6 2 2 3 3 7" xfId="11803"/>
    <cellStyle name="Separador de milhares 6 2 2 3 3 7 2" xfId="43098"/>
    <cellStyle name="Separador de milhares 6 2 2 3 3 8" xfId="28274"/>
    <cellStyle name="Separador de milhares 6 2 2 3 3 8 2" xfId="33216"/>
    <cellStyle name="Separador de milhares 6 2 2 3 3 9" xfId="29921"/>
    <cellStyle name="Separador de milhares 6 2 2 3 4" xfId="1887"/>
    <cellStyle name="Separador de milhares 6 2 2 3 4 2" xfId="3570"/>
    <cellStyle name="Separador de milhares 6 2 2 3 4 2 2" xfId="6864"/>
    <cellStyle name="Separador de milhares 6 2 2 3 4 2 2 2" xfId="23334"/>
    <cellStyle name="Separador de milhares 6 2 2 3 4 2 2 2 2" xfId="54629"/>
    <cellStyle name="Separador de milhares 6 2 2 3 4 2 2 3" xfId="16746"/>
    <cellStyle name="Separador de milhares 6 2 2 3 4 2 2 3 2" xfId="48041"/>
    <cellStyle name="Separador de milhares 6 2 2 3 4 2 2 4" xfId="38159"/>
    <cellStyle name="Separador de milhares 6 2 2 3 4 2 3" xfId="10158"/>
    <cellStyle name="Separador de milhares 6 2 2 3 4 2 3 2" xfId="26628"/>
    <cellStyle name="Separador de milhares 6 2 2 3 4 2 3 2 2" xfId="57923"/>
    <cellStyle name="Separador de milhares 6 2 2 3 4 2 3 3" xfId="41453"/>
    <cellStyle name="Separador de milhares 6 2 2 3 4 2 4" xfId="20040"/>
    <cellStyle name="Separador de milhares 6 2 2 3 4 2 4 2" xfId="51335"/>
    <cellStyle name="Separador de milhares 6 2 2 3 4 2 5" xfId="13452"/>
    <cellStyle name="Separador de milhares 6 2 2 3 4 2 5 2" xfId="44747"/>
    <cellStyle name="Separador de milhares 6 2 2 3 4 2 6" xfId="34865"/>
    <cellStyle name="Separador de milhares 6 2 2 3 4 2 7" xfId="31570"/>
    <cellStyle name="Separador de milhares 6 2 2 3 4 3" xfId="5217"/>
    <cellStyle name="Separador de milhares 6 2 2 3 4 3 2" xfId="21687"/>
    <cellStyle name="Separador de milhares 6 2 2 3 4 3 2 2" xfId="52982"/>
    <cellStyle name="Separador de milhares 6 2 2 3 4 3 3" xfId="15099"/>
    <cellStyle name="Separador de milhares 6 2 2 3 4 3 3 2" xfId="46394"/>
    <cellStyle name="Separador de milhares 6 2 2 3 4 3 4" xfId="36512"/>
    <cellStyle name="Separador de milhares 6 2 2 3 4 4" xfId="8511"/>
    <cellStyle name="Separador de milhares 6 2 2 3 4 4 2" xfId="24981"/>
    <cellStyle name="Separador de milhares 6 2 2 3 4 4 2 2" xfId="56276"/>
    <cellStyle name="Separador de milhares 6 2 2 3 4 4 3" xfId="39806"/>
    <cellStyle name="Separador de milhares 6 2 2 3 4 5" xfId="18393"/>
    <cellStyle name="Separador de milhares 6 2 2 3 4 5 2" xfId="49688"/>
    <cellStyle name="Separador de milhares 6 2 2 3 4 6" xfId="11805"/>
    <cellStyle name="Separador de milhares 6 2 2 3 4 6 2" xfId="43100"/>
    <cellStyle name="Separador de milhares 6 2 2 3 4 7" xfId="28276"/>
    <cellStyle name="Separador de milhares 6 2 2 3 4 7 2" xfId="33218"/>
    <cellStyle name="Separador de milhares 6 2 2 3 4 8" xfId="29923"/>
    <cellStyle name="Separador de milhares 6 2 2 3 5" xfId="1888"/>
    <cellStyle name="Separador de milhares 6 2 2 3 5 2" xfId="3571"/>
    <cellStyle name="Separador de milhares 6 2 2 3 5 2 2" xfId="6865"/>
    <cellStyle name="Separador de milhares 6 2 2 3 5 2 2 2" xfId="23335"/>
    <cellStyle name="Separador de milhares 6 2 2 3 5 2 2 2 2" xfId="54630"/>
    <cellStyle name="Separador de milhares 6 2 2 3 5 2 2 3" xfId="16747"/>
    <cellStyle name="Separador de milhares 6 2 2 3 5 2 2 3 2" xfId="48042"/>
    <cellStyle name="Separador de milhares 6 2 2 3 5 2 2 4" xfId="38160"/>
    <cellStyle name="Separador de milhares 6 2 2 3 5 2 3" xfId="10159"/>
    <cellStyle name="Separador de milhares 6 2 2 3 5 2 3 2" xfId="26629"/>
    <cellStyle name="Separador de milhares 6 2 2 3 5 2 3 2 2" xfId="57924"/>
    <cellStyle name="Separador de milhares 6 2 2 3 5 2 3 3" xfId="41454"/>
    <cellStyle name="Separador de milhares 6 2 2 3 5 2 4" xfId="20041"/>
    <cellStyle name="Separador de milhares 6 2 2 3 5 2 4 2" xfId="51336"/>
    <cellStyle name="Separador de milhares 6 2 2 3 5 2 5" xfId="13453"/>
    <cellStyle name="Separador de milhares 6 2 2 3 5 2 5 2" xfId="44748"/>
    <cellStyle name="Separador de milhares 6 2 2 3 5 2 6" xfId="34866"/>
    <cellStyle name="Separador de milhares 6 2 2 3 5 2 7" xfId="31571"/>
    <cellStyle name="Separador de milhares 6 2 2 3 5 3" xfId="5218"/>
    <cellStyle name="Separador de milhares 6 2 2 3 5 3 2" xfId="21688"/>
    <cellStyle name="Separador de milhares 6 2 2 3 5 3 2 2" xfId="52983"/>
    <cellStyle name="Separador de milhares 6 2 2 3 5 3 3" xfId="15100"/>
    <cellStyle name="Separador de milhares 6 2 2 3 5 3 3 2" xfId="46395"/>
    <cellStyle name="Separador de milhares 6 2 2 3 5 3 4" xfId="36513"/>
    <cellStyle name="Separador de milhares 6 2 2 3 5 4" xfId="8512"/>
    <cellStyle name="Separador de milhares 6 2 2 3 5 4 2" xfId="24982"/>
    <cellStyle name="Separador de milhares 6 2 2 3 5 4 2 2" xfId="56277"/>
    <cellStyle name="Separador de milhares 6 2 2 3 5 4 3" xfId="39807"/>
    <cellStyle name="Separador de milhares 6 2 2 3 5 5" xfId="18394"/>
    <cellStyle name="Separador de milhares 6 2 2 3 5 5 2" xfId="49689"/>
    <cellStyle name="Separador de milhares 6 2 2 3 5 6" xfId="11806"/>
    <cellStyle name="Separador de milhares 6 2 2 3 5 6 2" xfId="43101"/>
    <cellStyle name="Separador de milhares 6 2 2 3 5 7" xfId="28277"/>
    <cellStyle name="Separador de milhares 6 2 2 3 5 7 2" xfId="33219"/>
    <cellStyle name="Separador de milhares 6 2 2 3 5 8" xfId="29924"/>
    <cellStyle name="Separador de milhares 6 2 2 3 6" xfId="3565"/>
    <cellStyle name="Separador de milhares 6 2 2 3 6 2" xfId="6859"/>
    <cellStyle name="Separador de milhares 6 2 2 3 6 2 2" xfId="23329"/>
    <cellStyle name="Separador de milhares 6 2 2 3 6 2 2 2" xfId="54624"/>
    <cellStyle name="Separador de milhares 6 2 2 3 6 2 3" xfId="16741"/>
    <cellStyle name="Separador de milhares 6 2 2 3 6 2 3 2" xfId="48036"/>
    <cellStyle name="Separador de milhares 6 2 2 3 6 2 4" xfId="38154"/>
    <cellStyle name="Separador de milhares 6 2 2 3 6 3" xfId="10153"/>
    <cellStyle name="Separador de milhares 6 2 2 3 6 3 2" xfId="26623"/>
    <cellStyle name="Separador de milhares 6 2 2 3 6 3 2 2" xfId="57918"/>
    <cellStyle name="Separador de milhares 6 2 2 3 6 3 3" xfId="41448"/>
    <cellStyle name="Separador de milhares 6 2 2 3 6 4" xfId="20035"/>
    <cellStyle name="Separador de milhares 6 2 2 3 6 4 2" xfId="51330"/>
    <cellStyle name="Separador de milhares 6 2 2 3 6 5" xfId="13447"/>
    <cellStyle name="Separador de milhares 6 2 2 3 6 5 2" xfId="44742"/>
    <cellStyle name="Separador de milhares 6 2 2 3 6 6" xfId="34860"/>
    <cellStyle name="Separador de milhares 6 2 2 3 6 7" xfId="31565"/>
    <cellStyle name="Separador de milhares 6 2 2 3 7" xfId="5212"/>
    <cellStyle name="Separador de milhares 6 2 2 3 7 2" xfId="21682"/>
    <cellStyle name="Separador de milhares 6 2 2 3 7 2 2" xfId="52977"/>
    <cellStyle name="Separador de milhares 6 2 2 3 7 3" xfId="15094"/>
    <cellStyle name="Separador de milhares 6 2 2 3 7 3 2" xfId="46389"/>
    <cellStyle name="Separador de milhares 6 2 2 3 7 4" xfId="36507"/>
    <cellStyle name="Separador de milhares 6 2 2 3 8" xfId="8506"/>
    <cellStyle name="Separador de milhares 6 2 2 3 8 2" xfId="24976"/>
    <cellStyle name="Separador de milhares 6 2 2 3 8 2 2" xfId="56271"/>
    <cellStyle name="Separador de milhares 6 2 2 3 8 3" xfId="39801"/>
    <cellStyle name="Separador de milhares 6 2 2 3 9" xfId="18388"/>
    <cellStyle name="Separador de milhares 6 2 2 3 9 2" xfId="49683"/>
    <cellStyle name="Separador de milhares 6 2 2 4" xfId="1889"/>
    <cellStyle name="Separador de milhares 6 2 2 4 2" xfId="1890"/>
    <cellStyle name="Separador de milhares 6 2 2 4 2 2" xfId="3573"/>
    <cellStyle name="Separador de milhares 6 2 2 4 2 2 2" xfId="6867"/>
    <cellStyle name="Separador de milhares 6 2 2 4 2 2 2 2" xfId="23337"/>
    <cellStyle name="Separador de milhares 6 2 2 4 2 2 2 2 2" xfId="54632"/>
    <cellStyle name="Separador de milhares 6 2 2 4 2 2 2 3" xfId="16749"/>
    <cellStyle name="Separador de milhares 6 2 2 4 2 2 2 3 2" xfId="48044"/>
    <cellStyle name="Separador de milhares 6 2 2 4 2 2 2 4" xfId="38162"/>
    <cellStyle name="Separador de milhares 6 2 2 4 2 2 3" xfId="10161"/>
    <cellStyle name="Separador de milhares 6 2 2 4 2 2 3 2" xfId="26631"/>
    <cellStyle name="Separador de milhares 6 2 2 4 2 2 3 2 2" xfId="57926"/>
    <cellStyle name="Separador de milhares 6 2 2 4 2 2 3 3" xfId="41456"/>
    <cellStyle name="Separador de milhares 6 2 2 4 2 2 4" xfId="20043"/>
    <cellStyle name="Separador de milhares 6 2 2 4 2 2 4 2" xfId="51338"/>
    <cellStyle name="Separador de milhares 6 2 2 4 2 2 5" xfId="13455"/>
    <cellStyle name="Separador de milhares 6 2 2 4 2 2 5 2" xfId="44750"/>
    <cellStyle name="Separador de milhares 6 2 2 4 2 2 6" xfId="34868"/>
    <cellStyle name="Separador de milhares 6 2 2 4 2 2 7" xfId="31573"/>
    <cellStyle name="Separador de milhares 6 2 2 4 2 3" xfId="5220"/>
    <cellStyle name="Separador de milhares 6 2 2 4 2 3 2" xfId="21690"/>
    <cellStyle name="Separador de milhares 6 2 2 4 2 3 2 2" xfId="52985"/>
    <cellStyle name="Separador de milhares 6 2 2 4 2 3 3" xfId="15102"/>
    <cellStyle name="Separador de milhares 6 2 2 4 2 3 3 2" xfId="46397"/>
    <cellStyle name="Separador de milhares 6 2 2 4 2 3 4" xfId="36515"/>
    <cellStyle name="Separador de milhares 6 2 2 4 2 4" xfId="8514"/>
    <cellStyle name="Separador de milhares 6 2 2 4 2 4 2" xfId="24984"/>
    <cellStyle name="Separador de milhares 6 2 2 4 2 4 2 2" xfId="56279"/>
    <cellStyle name="Separador de milhares 6 2 2 4 2 4 3" xfId="39809"/>
    <cellStyle name="Separador de milhares 6 2 2 4 2 5" xfId="18396"/>
    <cellStyle name="Separador de milhares 6 2 2 4 2 5 2" xfId="49691"/>
    <cellStyle name="Separador de milhares 6 2 2 4 2 6" xfId="11808"/>
    <cellStyle name="Separador de milhares 6 2 2 4 2 6 2" xfId="43103"/>
    <cellStyle name="Separador de milhares 6 2 2 4 2 7" xfId="28279"/>
    <cellStyle name="Separador de milhares 6 2 2 4 2 7 2" xfId="33221"/>
    <cellStyle name="Separador de milhares 6 2 2 4 2 8" xfId="29926"/>
    <cellStyle name="Separador de milhares 6 2 2 4 3" xfId="3572"/>
    <cellStyle name="Separador de milhares 6 2 2 4 3 2" xfId="6866"/>
    <cellStyle name="Separador de milhares 6 2 2 4 3 2 2" xfId="23336"/>
    <cellStyle name="Separador de milhares 6 2 2 4 3 2 2 2" xfId="54631"/>
    <cellStyle name="Separador de milhares 6 2 2 4 3 2 3" xfId="16748"/>
    <cellStyle name="Separador de milhares 6 2 2 4 3 2 3 2" xfId="48043"/>
    <cellStyle name="Separador de milhares 6 2 2 4 3 2 4" xfId="38161"/>
    <cellStyle name="Separador de milhares 6 2 2 4 3 3" xfId="10160"/>
    <cellStyle name="Separador de milhares 6 2 2 4 3 3 2" xfId="26630"/>
    <cellStyle name="Separador de milhares 6 2 2 4 3 3 2 2" xfId="57925"/>
    <cellStyle name="Separador de milhares 6 2 2 4 3 3 3" xfId="41455"/>
    <cellStyle name="Separador de milhares 6 2 2 4 3 4" xfId="20042"/>
    <cellStyle name="Separador de milhares 6 2 2 4 3 4 2" xfId="51337"/>
    <cellStyle name="Separador de milhares 6 2 2 4 3 5" xfId="13454"/>
    <cellStyle name="Separador de milhares 6 2 2 4 3 5 2" xfId="44749"/>
    <cellStyle name="Separador de milhares 6 2 2 4 3 6" xfId="34867"/>
    <cellStyle name="Separador de milhares 6 2 2 4 3 7" xfId="31572"/>
    <cellStyle name="Separador de milhares 6 2 2 4 4" xfId="5219"/>
    <cellStyle name="Separador de milhares 6 2 2 4 4 2" xfId="21689"/>
    <cellStyle name="Separador de milhares 6 2 2 4 4 2 2" xfId="52984"/>
    <cellStyle name="Separador de milhares 6 2 2 4 4 3" xfId="15101"/>
    <cellStyle name="Separador de milhares 6 2 2 4 4 3 2" xfId="46396"/>
    <cellStyle name="Separador de milhares 6 2 2 4 4 4" xfId="36514"/>
    <cellStyle name="Separador de milhares 6 2 2 4 5" xfId="8513"/>
    <cellStyle name="Separador de milhares 6 2 2 4 5 2" xfId="24983"/>
    <cellStyle name="Separador de milhares 6 2 2 4 5 2 2" xfId="56278"/>
    <cellStyle name="Separador de milhares 6 2 2 4 5 3" xfId="39808"/>
    <cellStyle name="Separador de milhares 6 2 2 4 6" xfId="18395"/>
    <cellStyle name="Separador de milhares 6 2 2 4 6 2" xfId="49690"/>
    <cellStyle name="Separador de milhares 6 2 2 4 7" xfId="11807"/>
    <cellStyle name="Separador de milhares 6 2 2 4 7 2" xfId="43102"/>
    <cellStyle name="Separador de milhares 6 2 2 4 8" xfId="28278"/>
    <cellStyle name="Separador de milhares 6 2 2 4 8 2" xfId="33220"/>
    <cellStyle name="Separador de milhares 6 2 2 4 9" xfId="29925"/>
    <cellStyle name="Separador de milhares 6 2 2 5" xfId="1891"/>
    <cellStyle name="Separador de milhares 6 2 2 5 2" xfId="1892"/>
    <cellStyle name="Separador de milhares 6 2 2 5 2 2" xfId="3575"/>
    <cellStyle name="Separador de milhares 6 2 2 5 2 2 2" xfId="6869"/>
    <cellStyle name="Separador de milhares 6 2 2 5 2 2 2 2" xfId="23339"/>
    <cellStyle name="Separador de milhares 6 2 2 5 2 2 2 2 2" xfId="54634"/>
    <cellStyle name="Separador de milhares 6 2 2 5 2 2 2 3" xfId="16751"/>
    <cellStyle name="Separador de milhares 6 2 2 5 2 2 2 3 2" xfId="48046"/>
    <cellStyle name="Separador de milhares 6 2 2 5 2 2 2 4" xfId="38164"/>
    <cellStyle name="Separador de milhares 6 2 2 5 2 2 3" xfId="10163"/>
    <cellStyle name="Separador de milhares 6 2 2 5 2 2 3 2" xfId="26633"/>
    <cellStyle name="Separador de milhares 6 2 2 5 2 2 3 2 2" xfId="57928"/>
    <cellStyle name="Separador de milhares 6 2 2 5 2 2 3 3" xfId="41458"/>
    <cellStyle name="Separador de milhares 6 2 2 5 2 2 4" xfId="20045"/>
    <cellStyle name="Separador de milhares 6 2 2 5 2 2 4 2" xfId="51340"/>
    <cellStyle name="Separador de milhares 6 2 2 5 2 2 5" xfId="13457"/>
    <cellStyle name="Separador de milhares 6 2 2 5 2 2 5 2" xfId="44752"/>
    <cellStyle name="Separador de milhares 6 2 2 5 2 2 6" xfId="34870"/>
    <cellStyle name="Separador de milhares 6 2 2 5 2 2 7" xfId="31575"/>
    <cellStyle name="Separador de milhares 6 2 2 5 2 3" xfId="5222"/>
    <cellStyle name="Separador de milhares 6 2 2 5 2 3 2" xfId="21692"/>
    <cellStyle name="Separador de milhares 6 2 2 5 2 3 2 2" xfId="52987"/>
    <cellStyle name="Separador de milhares 6 2 2 5 2 3 3" xfId="15104"/>
    <cellStyle name="Separador de milhares 6 2 2 5 2 3 3 2" xfId="46399"/>
    <cellStyle name="Separador de milhares 6 2 2 5 2 3 4" xfId="36517"/>
    <cellStyle name="Separador de milhares 6 2 2 5 2 4" xfId="8516"/>
    <cellStyle name="Separador de milhares 6 2 2 5 2 4 2" xfId="24986"/>
    <cellStyle name="Separador de milhares 6 2 2 5 2 4 2 2" xfId="56281"/>
    <cellStyle name="Separador de milhares 6 2 2 5 2 4 3" xfId="39811"/>
    <cellStyle name="Separador de milhares 6 2 2 5 2 5" xfId="18398"/>
    <cellStyle name="Separador de milhares 6 2 2 5 2 5 2" xfId="49693"/>
    <cellStyle name="Separador de milhares 6 2 2 5 2 6" xfId="11810"/>
    <cellStyle name="Separador de milhares 6 2 2 5 2 6 2" xfId="43105"/>
    <cellStyle name="Separador de milhares 6 2 2 5 2 7" xfId="28281"/>
    <cellStyle name="Separador de milhares 6 2 2 5 2 7 2" xfId="33223"/>
    <cellStyle name="Separador de milhares 6 2 2 5 2 8" xfId="29928"/>
    <cellStyle name="Separador de milhares 6 2 2 5 3" xfId="3574"/>
    <cellStyle name="Separador de milhares 6 2 2 5 3 2" xfId="6868"/>
    <cellStyle name="Separador de milhares 6 2 2 5 3 2 2" xfId="23338"/>
    <cellStyle name="Separador de milhares 6 2 2 5 3 2 2 2" xfId="54633"/>
    <cellStyle name="Separador de milhares 6 2 2 5 3 2 3" xfId="16750"/>
    <cellStyle name="Separador de milhares 6 2 2 5 3 2 3 2" xfId="48045"/>
    <cellStyle name="Separador de milhares 6 2 2 5 3 2 4" xfId="38163"/>
    <cellStyle name="Separador de milhares 6 2 2 5 3 3" xfId="10162"/>
    <cellStyle name="Separador de milhares 6 2 2 5 3 3 2" xfId="26632"/>
    <cellStyle name="Separador de milhares 6 2 2 5 3 3 2 2" xfId="57927"/>
    <cellStyle name="Separador de milhares 6 2 2 5 3 3 3" xfId="41457"/>
    <cellStyle name="Separador de milhares 6 2 2 5 3 4" xfId="20044"/>
    <cellStyle name="Separador de milhares 6 2 2 5 3 4 2" xfId="51339"/>
    <cellStyle name="Separador de milhares 6 2 2 5 3 5" xfId="13456"/>
    <cellStyle name="Separador de milhares 6 2 2 5 3 5 2" xfId="44751"/>
    <cellStyle name="Separador de milhares 6 2 2 5 3 6" xfId="34869"/>
    <cellStyle name="Separador de milhares 6 2 2 5 3 7" xfId="31574"/>
    <cellStyle name="Separador de milhares 6 2 2 5 4" xfId="5221"/>
    <cellStyle name="Separador de milhares 6 2 2 5 4 2" xfId="21691"/>
    <cellStyle name="Separador de milhares 6 2 2 5 4 2 2" xfId="52986"/>
    <cellStyle name="Separador de milhares 6 2 2 5 4 3" xfId="15103"/>
    <cellStyle name="Separador de milhares 6 2 2 5 4 3 2" xfId="46398"/>
    <cellStyle name="Separador de milhares 6 2 2 5 4 4" xfId="36516"/>
    <cellStyle name="Separador de milhares 6 2 2 5 5" xfId="8515"/>
    <cellStyle name="Separador de milhares 6 2 2 5 5 2" xfId="24985"/>
    <cellStyle name="Separador de milhares 6 2 2 5 5 2 2" xfId="56280"/>
    <cellStyle name="Separador de milhares 6 2 2 5 5 3" xfId="39810"/>
    <cellStyle name="Separador de milhares 6 2 2 5 6" xfId="18397"/>
    <cellStyle name="Separador de milhares 6 2 2 5 6 2" xfId="49692"/>
    <cellStyle name="Separador de milhares 6 2 2 5 7" xfId="11809"/>
    <cellStyle name="Separador de milhares 6 2 2 5 7 2" xfId="43104"/>
    <cellStyle name="Separador de milhares 6 2 2 5 8" xfId="28280"/>
    <cellStyle name="Separador de milhares 6 2 2 5 8 2" xfId="33222"/>
    <cellStyle name="Separador de milhares 6 2 2 5 9" xfId="29927"/>
    <cellStyle name="Separador de milhares 6 2 2 6" xfId="1893"/>
    <cellStyle name="Separador de milhares 6 2 2 6 2" xfId="3576"/>
    <cellStyle name="Separador de milhares 6 2 2 6 2 2" xfId="6870"/>
    <cellStyle name="Separador de milhares 6 2 2 6 2 2 2" xfId="23340"/>
    <cellStyle name="Separador de milhares 6 2 2 6 2 2 2 2" xfId="54635"/>
    <cellStyle name="Separador de milhares 6 2 2 6 2 2 3" xfId="16752"/>
    <cellStyle name="Separador de milhares 6 2 2 6 2 2 3 2" xfId="48047"/>
    <cellStyle name="Separador de milhares 6 2 2 6 2 2 4" xfId="38165"/>
    <cellStyle name="Separador de milhares 6 2 2 6 2 3" xfId="10164"/>
    <cellStyle name="Separador de milhares 6 2 2 6 2 3 2" xfId="26634"/>
    <cellStyle name="Separador de milhares 6 2 2 6 2 3 2 2" xfId="57929"/>
    <cellStyle name="Separador de milhares 6 2 2 6 2 3 3" xfId="41459"/>
    <cellStyle name="Separador de milhares 6 2 2 6 2 4" xfId="20046"/>
    <cellStyle name="Separador de milhares 6 2 2 6 2 4 2" xfId="51341"/>
    <cellStyle name="Separador de milhares 6 2 2 6 2 5" xfId="13458"/>
    <cellStyle name="Separador de milhares 6 2 2 6 2 5 2" xfId="44753"/>
    <cellStyle name="Separador de milhares 6 2 2 6 2 6" xfId="34871"/>
    <cellStyle name="Separador de milhares 6 2 2 6 2 7" xfId="31576"/>
    <cellStyle name="Separador de milhares 6 2 2 6 3" xfId="5223"/>
    <cellStyle name="Separador de milhares 6 2 2 6 3 2" xfId="21693"/>
    <cellStyle name="Separador de milhares 6 2 2 6 3 2 2" xfId="52988"/>
    <cellStyle name="Separador de milhares 6 2 2 6 3 3" xfId="15105"/>
    <cellStyle name="Separador de milhares 6 2 2 6 3 3 2" xfId="46400"/>
    <cellStyle name="Separador de milhares 6 2 2 6 3 4" xfId="36518"/>
    <cellStyle name="Separador de milhares 6 2 2 6 4" xfId="8517"/>
    <cellStyle name="Separador de milhares 6 2 2 6 4 2" xfId="24987"/>
    <cellStyle name="Separador de milhares 6 2 2 6 4 2 2" xfId="56282"/>
    <cellStyle name="Separador de milhares 6 2 2 6 4 3" xfId="39812"/>
    <cellStyle name="Separador de milhares 6 2 2 6 5" xfId="18399"/>
    <cellStyle name="Separador de milhares 6 2 2 6 5 2" xfId="49694"/>
    <cellStyle name="Separador de milhares 6 2 2 6 6" xfId="11811"/>
    <cellStyle name="Separador de milhares 6 2 2 6 6 2" xfId="43106"/>
    <cellStyle name="Separador de milhares 6 2 2 6 7" xfId="28282"/>
    <cellStyle name="Separador de milhares 6 2 2 6 7 2" xfId="33224"/>
    <cellStyle name="Separador de milhares 6 2 2 6 8" xfId="29929"/>
    <cellStyle name="Separador de milhares 6 2 2 7" xfId="1894"/>
    <cellStyle name="Separador de milhares 6 2 2 7 2" xfId="3577"/>
    <cellStyle name="Separador de milhares 6 2 2 7 2 2" xfId="6871"/>
    <cellStyle name="Separador de milhares 6 2 2 7 2 2 2" xfId="23341"/>
    <cellStyle name="Separador de milhares 6 2 2 7 2 2 2 2" xfId="54636"/>
    <cellStyle name="Separador de milhares 6 2 2 7 2 2 3" xfId="16753"/>
    <cellStyle name="Separador de milhares 6 2 2 7 2 2 3 2" xfId="48048"/>
    <cellStyle name="Separador de milhares 6 2 2 7 2 2 4" xfId="38166"/>
    <cellStyle name="Separador de milhares 6 2 2 7 2 3" xfId="10165"/>
    <cellStyle name="Separador de milhares 6 2 2 7 2 3 2" xfId="26635"/>
    <cellStyle name="Separador de milhares 6 2 2 7 2 3 2 2" xfId="57930"/>
    <cellStyle name="Separador de milhares 6 2 2 7 2 3 3" xfId="41460"/>
    <cellStyle name="Separador de milhares 6 2 2 7 2 4" xfId="20047"/>
    <cellStyle name="Separador de milhares 6 2 2 7 2 4 2" xfId="51342"/>
    <cellStyle name="Separador de milhares 6 2 2 7 2 5" xfId="13459"/>
    <cellStyle name="Separador de milhares 6 2 2 7 2 5 2" xfId="44754"/>
    <cellStyle name="Separador de milhares 6 2 2 7 2 6" xfId="34872"/>
    <cellStyle name="Separador de milhares 6 2 2 7 2 7" xfId="31577"/>
    <cellStyle name="Separador de milhares 6 2 2 7 3" xfId="5224"/>
    <cellStyle name="Separador de milhares 6 2 2 7 3 2" xfId="21694"/>
    <cellStyle name="Separador de milhares 6 2 2 7 3 2 2" xfId="52989"/>
    <cellStyle name="Separador de milhares 6 2 2 7 3 3" xfId="15106"/>
    <cellStyle name="Separador de milhares 6 2 2 7 3 3 2" xfId="46401"/>
    <cellStyle name="Separador de milhares 6 2 2 7 3 4" xfId="36519"/>
    <cellStyle name="Separador de milhares 6 2 2 7 4" xfId="8518"/>
    <cellStyle name="Separador de milhares 6 2 2 7 4 2" xfId="24988"/>
    <cellStyle name="Separador de milhares 6 2 2 7 4 2 2" xfId="56283"/>
    <cellStyle name="Separador de milhares 6 2 2 7 4 3" xfId="39813"/>
    <cellStyle name="Separador de milhares 6 2 2 7 5" xfId="18400"/>
    <cellStyle name="Separador de milhares 6 2 2 7 5 2" xfId="49695"/>
    <cellStyle name="Separador de milhares 6 2 2 7 6" xfId="11812"/>
    <cellStyle name="Separador de milhares 6 2 2 7 6 2" xfId="43107"/>
    <cellStyle name="Separador de milhares 6 2 2 7 7" xfId="28283"/>
    <cellStyle name="Separador de milhares 6 2 2 7 7 2" xfId="33225"/>
    <cellStyle name="Separador de milhares 6 2 2 7 8" xfId="29930"/>
    <cellStyle name="Separador de milhares 6 2 2 8" xfId="3557"/>
    <cellStyle name="Separador de milhares 6 2 2 8 2" xfId="6851"/>
    <cellStyle name="Separador de milhares 6 2 2 8 2 2" xfId="23321"/>
    <cellStyle name="Separador de milhares 6 2 2 8 2 2 2" xfId="54616"/>
    <cellStyle name="Separador de milhares 6 2 2 8 2 3" xfId="16733"/>
    <cellStyle name="Separador de milhares 6 2 2 8 2 3 2" xfId="48028"/>
    <cellStyle name="Separador de milhares 6 2 2 8 2 4" xfId="38146"/>
    <cellStyle name="Separador de milhares 6 2 2 8 3" xfId="10145"/>
    <cellStyle name="Separador de milhares 6 2 2 8 3 2" xfId="26615"/>
    <cellStyle name="Separador de milhares 6 2 2 8 3 2 2" xfId="57910"/>
    <cellStyle name="Separador de milhares 6 2 2 8 3 3" xfId="41440"/>
    <cellStyle name="Separador de milhares 6 2 2 8 4" xfId="20027"/>
    <cellStyle name="Separador de milhares 6 2 2 8 4 2" xfId="51322"/>
    <cellStyle name="Separador de milhares 6 2 2 8 5" xfId="13439"/>
    <cellStyle name="Separador de milhares 6 2 2 8 5 2" xfId="44734"/>
    <cellStyle name="Separador de milhares 6 2 2 8 6" xfId="34852"/>
    <cellStyle name="Separador de milhares 6 2 2 8 7" xfId="31557"/>
    <cellStyle name="Separador de milhares 6 2 2 9" xfId="5204"/>
    <cellStyle name="Separador de milhares 6 2 2 9 2" xfId="21674"/>
    <cellStyle name="Separador de milhares 6 2 2 9 2 2" xfId="52969"/>
    <cellStyle name="Separador de milhares 6 2 2 9 3" xfId="15086"/>
    <cellStyle name="Separador de milhares 6 2 2 9 3 2" xfId="46381"/>
    <cellStyle name="Separador de milhares 6 2 2 9 4" xfId="36499"/>
    <cellStyle name="Separador de milhares 6 2 3" xfId="1895"/>
    <cellStyle name="Separador de milhares 6 2 3 10" xfId="11813"/>
    <cellStyle name="Separador de milhares 6 2 3 10 2" xfId="43108"/>
    <cellStyle name="Separador de milhares 6 2 3 11" xfId="28284"/>
    <cellStyle name="Separador de milhares 6 2 3 11 2" xfId="33226"/>
    <cellStyle name="Separador de milhares 6 2 3 12" xfId="29931"/>
    <cellStyle name="Separador de milhares 6 2 3 2" xfId="1896"/>
    <cellStyle name="Separador de milhares 6 2 3 2 2" xfId="1897"/>
    <cellStyle name="Separador de milhares 6 2 3 2 2 2" xfId="3580"/>
    <cellStyle name="Separador de milhares 6 2 3 2 2 2 2" xfId="6874"/>
    <cellStyle name="Separador de milhares 6 2 3 2 2 2 2 2" xfId="23344"/>
    <cellStyle name="Separador de milhares 6 2 3 2 2 2 2 2 2" xfId="54639"/>
    <cellStyle name="Separador de milhares 6 2 3 2 2 2 2 3" xfId="16756"/>
    <cellStyle name="Separador de milhares 6 2 3 2 2 2 2 3 2" xfId="48051"/>
    <cellStyle name="Separador de milhares 6 2 3 2 2 2 2 4" xfId="38169"/>
    <cellStyle name="Separador de milhares 6 2 3 2 2 2 3" xfId="10168"/>
    <cellStyle name="Separador de milhares 6 2 3 2 2 2 3 2" xfId="26638"/>
    <cellStyle name="Separador de milhares 6 2 3 2 2 2 3 2 2" xfId="57933"/>
    <cellStyle name="Separador de milhares 6 2 3 2 2 2 3 3" xfId="41463"/>
    <cellStyle name="Separador de milhares 6 2 3 2 2 2 4" xfId="20050"/>
    <cellStyle name="Separador de milhares 6 2 3 2 2 2 4 2" xfId="51345"/>
    <cellStyle name="Separador de milhares 6 2 3 2 2 2 5" xfId="13462"/>
    <cellStyle name="Separador de milhares 6 2 3 2 2 2 5 2" xfId="44757"/>
    <cellStyle name="Separador de milhares 6 2 3 2 2 2 6" xfId="34875"/>
    <cellStyle name="Separador de milhares 6 2 3 2 2 2 7" xfId="31580"/>
    <cellStyle name="Separador de milhares 6 2 3 2 2 3" xfId="5227"/>
    <cellStyle name="Separador de milhares 6 2 3 2 2 3 2" xfId="21697"/>
    <cellStyle name="Separador de milhares 6 2 3 2 2 3 2 2" xfId="52992"/>
    <cellStyle name="Separador de milhares 6 2 3 2 2 3 3" xfId="15109"/>
    <cellStyle name="Separador de milhares 6 2 3 2 2 3 3 2" xfId="46404"/>
    <cellStyle name="Separador de milhares 6 2 3 2 2 3 4" xfId="36522"/>
    <cellStyle name="Separador de milhares 6 2 3 2 2 4" xfId="8521"/>
    <cellStyle name="Separador de milhares 6 2 3 2 2 4 2" xfId="24991"/>
    <cellStyle name="Separador de milhares 6 2 3 2 2 4 2 2" xfId="56286"/>
    <cellStyle name="Separador de milhares 6 2 3 2 2 4 3" xfId="39816"/>
    <cellStyle name="Separador de milhares 6 2 3 2 2 5" xfId="18403"/>
    <cellStyle name="Separador de milhares 6 2 3 2 2 5 2" xfId="49698"/>
    <cellStyle name="Separador de milhares 6 2 3 2 2 6" xfId="11815"/>
    <cellStyle name="Separador de milhares 6 2 3 2 2 6 2" xfId="43110"/>
    <cellStyle name="Separador de milhares 6 2 3 2 2 7" xfId="28286"/>
    <cellStyle name="Separador de milhares 6 2 3 2 2 7 2" xfId="33228"/>
    <cellStyle name="Separador de milhares 6 2 3 2 2 8" xfId="29933"/>
    <cellStyle name="Separador de milhares 6 2 3 2 3" xfId="3579"/>
    <cellStyle name="Separador de milhares 6 2 3 2 3 2" xfId="6873"/>
    <cellStyle name="Separador de milhares 6 2 3 2 3 2 2" xfId="23343"/>
    <cellStyle name="Separador de milhares 6 2 3 2 3 2 2 2" xfId="54638"/>
    <cellStyle name="Separador de milhares 6 2 3 2 3 2 3" xfId="16755"/>
    <cellStyle name="Separador de milhares 6 2 3 2 3 2 3 2" xfId="48050"/>
    <cellStyle name="Separador de milhares 6 2 3 2 3 2 4" xfId="38168"/>
    <cellStyle name="Separador de milhares 6 2 3 2 3 3" xfId="10167"/>
    <cellStyle name="Separador de milhares 6 2 3 2 3 3 2" xfId="26637"/>
    <cellStyle name="Separador de milhares 6 2 3 2 3 3 2 2" xfId="57932"/>
    <cellStyle name="Separador de milhares 6 2 3 2 3 3 3" xfId="41462"/>
    <cellStyle name="Separador de milhares 6 2 3 2 3 4" xfId="20049"/>
    <cellStyle name="Separador de milhares 6 2 3 2 3 4 2" xfId="51344"/>
    <cellStyle name="Separador de milhares 6 2 3 2 3 5" xfId="13461"/>
    <cellStyle name="Separador de milhares 6 2 3 2 3 5 2" xfId="44756"/>
    <cellStyle name="Separador de milhares 6 2 3 2 3 6" xfId="34874"/>
    <cellStyle name="Separador de milhares 6 2 3 2 3 7" xfId="31579"/>
    <cellStyle name="Separador de milhares 6 2 3 2 4" xfId="5226"/>
    <cellStyle name="Separador de milhares 6 2 3 2 4 2" xfId="21696"/>
    <cellStyle name="Separador de milhares 6 2 3 2 4 2 2" xfId="52991"/>
    <cellStyle name="Separador de milhares 6 2 3 2 4 3" xfId="15108"/>
    <cellStyle name="Separador de milhares 6 2 3 2 4 3 2" xfId="46403"/>
    <cellStyle name="Separador de milhares 6 2 3 2 4 4" xfId="36521"/>
    <cellStyle name="Separador de milhares 6 2 3 2 5" xfId="8520"/>
    <cellStyle name="Separador de milhares 6 2 3 2 5 2" xfId="24990"/>
    <cellStyle name="Separador de milhares 6 2 3 2 5 2 2" xfId="56285"/>
    <cellStyle name="Separador de milhares 6 2 3 2 5 3" xfId="39815"/>
    <cellStyle name="Separador de milhares 6 2 3 2 6" xfId="18402"/>
    <cellStyle name="Separador de milhares 6 2 3 2 6 2" xfId="49697"/>
    <cellStyle name="Separador de milhares 6 2 3 2 7" xfId="11814"/>
    <cellStyle name="Separador de milhares 6 2 3 2 7 2" xfId="43109"/>
    <cellStyle name="Separador de milhares 6 2 3 2 8" xfId="28285"/>
    <cellStyle name="Separador de milhares 6 2 3 2 8 2" xfId="33227"/>
    <cellStyle name="Separador de milhares 6 2 3 2 9" xfId="29932"/>
    <cellStyle name="Separador de milhares 6 2 3 3" xfId="1898"/>
    <cellStyle name="Separador de milhares 6 2 3 3 2" xfId="1899"/>
    <cellStyle name="Separador de milhares 6 2 3 3 2 2" xfId="3582"/>
    <cellStyle name="Separador de milhares 6 2 3 3 2 2 2" xfId="6876"/>
    <cellStyle name="Separador de milhares 6 2 3 3 2 2 2 2" xfId="23346"/>
    <cellStyle name="Separador de milhares 6 2 3 3 2 2 2 2 2" xfId="54641"/>
    <cellStyle name="Separador de milhares 6 2 3 3 2 2 2 3" xfId="16758"/>
    <cellStyle name="Separador de milhares 6 2 3 3 2 2 2 3 2" xfId="48053"/>
    <cellStyle name="Separador de milhares 6 2 3 3 2 2 2 4" xfId="38171"/>
    <cellStyle name="Separador de milhares 6 2 3 3 2 2 3" xfId="10170"/>
    <cellStyle name="Separador de milhares 6 2 3 3 2 2 3 2" xfId="26640"/>
    <cellStyle name="Separador de milhares 6 2 3 3 2 2 3 2 2" xfId="57935"/>
    <cellStyle name="Separador de milhares 6 2 3 3 2 2 3 3" xfId="41465"/>
    <cellStyle name="Separador de milhares 6 2 3 3 2 2 4" xfId="20052"/>
    <cellStyle name="Separador de milhares 6 2 3 3 2 2 4 2" xfId="51347"/>
    <cellStyle name="Separador de milhares 6 2 3 3 2 2 5" xfId="13464"/>
    <cellStyle name="Separador de milhares 6 2 3 3 2 2 5 2" xfId="44759"/>
    <cellStyle name="Separador de milhares 6 2 3 3 2 2 6" xfId="34877"/>
    <cellStyle name="Separador de milhares 6 2 3 3 2 2 7" xfId="31582"/>
    <cellStyle name="Separador de milhares 6 2 3 3 2 3" xfId="5229"/>
    <cellStyle name="Separador de milhares 6 2 3 3 2 3 2" xfId="21699"/>
    <cellStyle name="Separador de milhares 6 2 3 3 2 3 2 2" xfId="52994"/>
    <cellStyle name="Separador de milhares 6 2 3 3 2 3 3" xfId="15111"/>
    <cellStyle name="Separador de milhares 6 2 3 3 2 3 3 2" xfId="46406"/>
    <cellStyle name="Separador de milhares 6 2 3 3 2 3 4" xfId="36524"/>
    <cellStyle name="Separador de milhares 6 2 3 3 2 4" xfId="8523"/>
    <cellStyle name="Separador de milhares 6 2 3 3 2 4 2" xfId="24993"/>
    <cellStyle name="Separador de milhares 6 2 3 3 2 4 2 2" xfId="56288"/>
    <cellStyle name="Separador de milhares 6 2 3 3 2 4 3" xfId="39818"/>
    <cellStyle name="Separador de milhares 6 2 3 3 2 5" xfId="18405"/>
    <cellStyle name="Separador de milhares 6 2 3 3 2 5 2" xfId="49700"/>
    <cellStyle name="Separador de milhares 6 2 3 3 2 6" xfId="11817"/>
    <cellStyle name="Separador de milhares 6 2 3 3 2 6 2" xfId="43112"/>
    <cellStyle name="Separador de milhares 6 2 3 3 2 7" xfId="28288"/>
    <cellStyle name="Separador de milhares 6 2 3 3 2 7 2" xfId="33230"/>
    <cellStyle name="Separador de milhares 6 2 3 3 2 8" xfId="29935"/>
    <cellStyle name="Separador de milhares 6 2 3 3 3" xfId="3581"/>
    <cellStyle name="Separador de milhares 6 2 3 3 3 2" xfId="6875"/>
    <cellStyle name="Separador de milhares 6 2 3 3 3 2 2" xfId="23345"/>
    <cellStyle name="Separador de milhares 6 2 3 3 3 2 2 2" xfId="54640"/>
    <cellStyle name="Separador de milhares 6 2 3 3 3 2 3" xfId="16757"/>
    <cellStyle name="Separador de milhares 6 2 3 3 3 2 3 2" xfId="48052"/>
    <cellStyle name="Separador de milhares 6 2 3 3 3 2 4" xfId="38170"/>
    <cellStyle name="Separador de milhares 6 2 3 3 3 3" xfId="10169"/>
    <cellStyle name="Separador de milhares 6 2 3 3 3 3 2" xfId="26639"/>
    <cellStyle name="Separador de milhares 6 2 3 3 3 3 2 2" xfId="57934"/>
    <cellStyle name="Separador de milhares 6 2 3 3 3 3 3" xfId="41464"/>
    <cellStyle name="Separador de milhares 6 2 3 3 3 4" xfId="20051"/>
    <cellStyle name="Separador de milhares 6 2 3 3 3 4 2" xfId="51346"/>
    <cellStyle name="Separador de milhares 6 2 3 3 3 5" xfId="13463"/>
    <cellStyle name="Separador de milhares 6 2 3 3 3 5 2" xfId="44758"/>
    <cellStyle name="Separador de milhares 6 2 3 3 3 6" xfId="34876"/>
    <cellStyle name="Separador de milhares 6 2 3 3 3 7" xfId="31581"/>
    <cellStyle name="Separador de milhares 6 2 3 3 4" xfId="5228"/>
    <cellStyle name="Separador de milhares 6 2 3 3 4 2" xfId="21698"/>
    <cellStyle name="Separador de milhares 6 2 3 3 4 2 2" xfId="52993"/>
    <cellStyle name="Separador de milhares 6 2 3 3 4 3" xfId="15110"/>
    <cellStyle name="Separador de milhares 6 2 3 3 4 3 2" xfId="46405"/>
    <cellStyle name="Separador de milhares 6 2 3 3 4 4" xfId="36523"/>
    <cellStyle name="Separador de milhares 6 2 3 3 5" xfId="8522"/>
    <cellStyle name="Separador de milhares 6 2 3 3 5 2" xfId="24992"/>
    <cellStyle name="Separador de milhares 6 2 3 3 5 2 2" xfId="56287"/>
    <cellStyle name="Separador de milhares 6 2 3 3 5 3" xfId="39817"/>
    <cellStyle name="Separador de milhares 6 2 3 3 6" xfId="18404"/>
    <cellStyle name="Separador de milhares 6 2 3 3 6 2" xfId="49699"/>
    <cellStyle name="Separador de milhares 6 2 3 3 7" xfId="11816"/>
    <cellStyle name="Separador de milhares 6 2 3 3 7 2" xfId="43111"/>
    <cellStyle name="Separador de milhares 6 2 3 3 8" xfId="28287"/>
    <cellStyle name="Separador de milhares 6 2 3 3 8 2" xfId="33229"/>
    <cellStyle name="Separador de milhares 6 2 3 3 9" xfId="29934"/>
    <cellStyle name="Separador de milhares 6 2 3 4" xfId="1900"/>
    <cellStyle name="Separador de milhares 6 2 3 4 2" xfId="3583"/>
    <cellStyle name="Separador de milhares 6 2 3 4 2 2" xfId="6877"/>
    <cellStyle name="Separador de milhares 6 2 3 4 2 2 2" xfId="23347"/>
    <cellStyle name="Separador de milhares 6 2 3 4 2 2 2 2" xfId="54642"/>
    <cellStyle name="Separador de milhares 6 2 3 4 2 2 3" xfId="16759"/>
    <cellStyle name="Separador de milhares 6 2 3 4 2 2 3 2" xfId="48054"/>
    <cellStyle name="Separador de milhares 6 2 3 4 2 2 4" xfId="38172"/>
    <cellStyle name="Separador de milhares 6 2 3 4 2 3" xfId="10171"/>
    <cellStyle name="Separador de milhares 6 2 3 4 2 3 2" xfId="26641"/>
    <cellStyle name="Separador de milhares 6 2 3 4 2 3 2 2" xfId="57936"/>
    <cellStyle name="Separador de milhares 6 2 3 4 2 3 3" xfId="41466"/>
    <cellStyle name="Separador de milhares 6 2 3 4 2 4" xfId="20053"/>
    <cellStyle name="Separador de milhares 6 2 3 4 2 4 2" xfId="51348"/>
    <cellStyle name="Separador de milhares 6 2 3 4 2 5" xfId="13465"/>
    <cellStyle name="Separador de milhares 6 2 3 4 2 5 2" xfId="44760"/>
    <cellStyle name="Separador de milhares 6 2 3 4 2 6" xfId="34878"/>
    <cellStyle name="Separador de milhares 6 2 3 4 2 7" xfId="31583"/>
    <cellStyle name="Separador de milhares 6 2 3 4 3" xfId="5230"/>
    <cellStyle name="Separador de milhares 6 2 3 4 3 2" xfId="21700"/>
    <cellStyle name="Separador de milhares 6 2 3 4 3 2 2" xfId="52995"/>
    <cellStyle name="Separador de milhares 6 2 3 4 3 3" xfId="15112"/>
    <cellStyle name="Separador de milhares 6 2 3 4 3 3 2" xfId="46407"/>
    <cellStyle name="Separador de milhares 6 2 3 4 3 4" xfId="36525"/>
    <cellStyle name="Separador de milhares 6 2 3 4 4" xfId="8524"/>
    <cellStyle name="Separador de milhares 6 2 3 4 4 2" xfId="24994"/>
    <cellStyle name="Separador de milhares 6 2 3 4 4 2 2" xfId="56289"/>
    <cellStyle name="Separador de milhares 6 2 3 4 4 3" xfId="39819"/>
    <cellStyle name="Separador de milhares 6 2 3 4 5" xfId="18406"/>
    <cellStyle name="Separador de milhares 6 2 3 4 5 2" xfId="49701"/>
    <cellStyle name="Separador de milhares 6 2 3 4 6" xfId="11818"/>
    <cellStyle name="Separador de milhares 6 2 3 4 6 2" xfId="43113"/>
    <cellStyle name="Separador de milhares 6 2 3 4 7" xfId="28289"/>
    <cellStyle name="Separador de milhares 6 2 3 4 7 2" xfId="33231"/>
    <cellStyle name="Separador de milhares 6 2 3 4 8" xfId="29936"/>
    <cellStyle name="Separador de milhares 6 2 3 5" xfId="1901"/>
    <cellStyle name="Separador de milhares 6 2 3 5 2" xfId="3584"/>
    <cellStyle name="Separador de milhares 6 2 3 5 2 2" xfId="6878"/>
    <cellStyle name="Separador de milhares 6 2 3 5 2 2 2" xfId="23348"/>
    <cellStyle name="Separador de milhares 6 2 3 5 2 2 2 2" xfId="54643"/>
    <cellStyle name="Separador de milhares 6 2 3 5 2 2 3" xfId="16760"/>
    <cellStyle name="Separador de milhares 6 2 3 5 2 2 3 2" xfId="48055"/>
    <cellStyle name="Separador de milhares 6 2 3 5 2 2 4" xfId="38173"/>
    <cellStyle name="Separador de milhares 6 2 3 5 2 3" xfId="10172"/>
    <cellStyle name="Separador de milhares 6 2 3 5 2 3 2" xfId="26642"/>
    <cellStyle name="Separador de milhares 6 2 3 5 2 3 2 2" xfId="57937"/>
    <cellStyle name="Separador de milhares 6 2 3 5 2 3 3" xfId="41467"/>
    <cellStyle name="Separador de milhares 6 2 3 5 2 4" xfId="20054"/>
    <cellStyle name="Separador de milhares 6 2 3 5 2 4 2" xfId="51349"/>
    <cellStyle name="Separador de milhares 6 2 3 5 2 5" xfId="13466"/>
    <cellStyle name="Separador de milhares 6 2 3 5 2 5 2" xfId="44761"/>
    <cellStyle name="Separador de milhares 6 2 3 5 2 6" xfId="34879"/>
    <cellStyle name="Separador de milhares 6 2 3 5 2 7" xfId="31584"/>
    <cellStyle name="Separador de milhares 6 2 3 5 3" xfId="5231"/>
    <cellStyle name="Separador de milhares 6 2 3 5 3 2" xfId="21701"/>
    <cellStyle name="Separador de milhares 6 2 3 5 3 2 2" xfId="52996"/>
    <cellStyle name="Separador de milhares 6 2 3 5 3 3" xfId="15113"/>
    <cellStyle name="Separador de milhares 6 2 3 5 3 3 2" xfId="46408"/>
    <cellStyle name="Separador de milhares 6 2 3 5 3 4" xfId="36526"/>
    <cellStyle name="Separador de milhares 6 2 3 5 4" xfId="8525"/>
    <cellStyle name="Separador de milhares 6 2 3 5 4 2" xfId="24995"/>
    <cellStyle name="Separador de milhares 6 2 3 5 4 2 2" xfId="56290"/>
    <cellStyle name="Separador de milhares 6 2 3 5 4 3" xfId="39820"/>
    <cellStyle name="Separador de milhares 6 2 3 5 5" xfId="18407"/>
    <cellStyle name="Separador de milhares 6 2 3 5 5 2" xfId="49702"/>
    <cellStyle name="Separador de milhares 6 2 3 5 6" xfId="11819"/>
    <cellStyle name="Separador de milhares 6 2 3 5 6 2" xfId="43114"/>
    <cellStyle name="Separador de milhares 6 2 3 5 7" xfId="28290"/>
    <cellStyle name="Separador de milhares 6 2 3 5 7 2" xfId="33232"/>
    <cellStyle name="Separador de milhares 6 2 3 5 8" xfId="29937"/>
    <cellStyle name="Separador de milhares 6 2 3 6" xfId="3578"/>
    <cellStyle name="Separador de milhares 6 2 3 6 2" xfId="6872"/>
    <cellStyle name="Separador de milhares 6 2 3 6 2 2" xfId="23342"/>
    <cellStyle name="Separador de milhares 6 2 3 6 2 2 2" xfId="54637"/>
    <cellStyle name="Separador de milhares 6 2 3 6 2 3" xfId="16754"/>
    <cellStyle name="Separador de milhares 6 2 3 6 2 3 2" xfId="48049"/>
    <cellStyle name="Separador de milhares 6 2 3 6 2 4" xfId="38167"/>
    <cellStyle name="Separador de milhares 6 2 3 6 3" xfId="10166"/>
    <cellStyle name="Separador de milhares 6 2 3 6 3 2" xfId="26636"/>
    <cellStyle name="Separador de milhares 6 2 3 6 3 2 2" xfId="57931"/>
    <cellStyle name="Separador de milhares 6 2 3 6 3 3" xfId="41461"/>
    <cellStyle name="Separador de milhares 6 2 3 6 4" xfId="20048"/>
    <cellStyle name="Separador de milhares 6 2 3 6 4 2" xfId="51343"/>
    <cellStyle name="Separador de milhares 6 2 3 6 5" xfId="13460"/>
    <cellStyle name="Separador de milhares 6 2 3 6 5 2" xfId="44755"/>
    <cellStyle name="Separador de milhares 6 2 3 6 6" xfId="34873"/>
    <cellStyle name="Separador de milhares 6 2 3 6 7" xfId="31578"/>
    <cellStyle name="Separador de milhares 6 2 3 7" xfId="5225"/>
    <cellStyle name="Separador de milhares 6 2 3 7 2" xfId="21695"/>
    <cellStyle name="Separador de milhares 6 2 3 7 2 2" xfId="52990"/>
    <cellStyle name="Separador de milhares 6 2 3 7 3" xfId="15107"/>
    <cellStyle name="Separador de milhares 6 2 3 7 3 2" xfId="46402"/>
    <cellStyle name="Separador de milhares 6 2 3 7 4" xfId="36520"/>
    <cellStyle name="Separador de milhares 6 2 3 8" xfId="8519"/>
    <cellStyle name="Separador de milhares 6 2 3 8 2" xfId="24989"/>
    <cellStyle name="Separador de milhares 6 2 3 8 2 2" xfId="56284"/>
    <cellStyle name="Separador de milhares 6 2 3 8 3" xfId="39814"/>
    <cellStyle name="Separador de milhares 6 2 3 9" xfId="18401"/>
    <cellStyle name="Separador de milhares 6 2 3 9 2" xfId="49696"/>
    <cellStyle name="Separador de milhares 6 2 4" xfId="1902"/>
    <cellStyle name="Separador de milhares 6 2 4 10" xfId="11820"/>
    <cellStyle name="Separador de milhares 6 2 4 10 2" xfId="43115"/>
    <cellStyle name="Separador de milhares 6 2 4 11" xfId="28291"/>
    <cellStyle name="Separador de milhares 6 2 4 11 2" xfId="33233"/>
    <cellStyle name="Separador de milhares 6 2 4 12" xfId="29938"/>
    <cellStyle name="Separador de milhares 6 2 4 2" xfId="1903"/>
    <cellStyle name="Separador de milhares 6 2 4 2 2" xfId="1904"/>
    <cellStyle name="Separador de milhares 6 2 4 2 2 2" xfId="3587"/>
    <cellStyle name="Separador de milhares 6 2 4 2 2 2 2" xfId="6881"/>
    <cellStyle name="Separador de milhares 6 2 4 2 2 2 2 2" xfId="23351"/>
    <cellStyle name="Separador de milhares 6 2 4 2 2 2 2 2 2" xfId="54646"/>
    <cellStyle name="Separador de milhares 6 2 4 2 2 2 2 3" xfId="16763"/>
    <cellStyle name="Separador de milhares 6 2 4 2 2 2 2 3 2" xfId="48058"/>
    <cellStyle name="Separador de milhares 6 2 4 2 2 2 2 4" xfId="38176"/>
    <cellStyle name="Separador de milhares 6 2 4 2 2 2 3" xfId="10175"/>
    <cellStyle name="Separador de milhares 6 2 4 2 2 2 3 2" xfId="26645"/>
    <cellStyle name="Separador de milhares 6 2 4 2 2 2 3 2 2" xfId="57940"/>
    <cellStyle name="Separador de milhares 6 2 4 2 2 2 3 3" xfId="41470"/>
    <cellStyle name="Separador de milhares 6 2 4 2 2 2 4" xfId="20057"/>
    <cellStyle name="Separador de milhares 6 2 4 2 2 2 4 2" xfId="51352"/>
    <cellStyle name="Separador de milhares 6 2 4 2 2 2 5" xfId="13469"/>
    <cellStyle name="Separador de milhares 6 2 4 2 2 2 5 2" xfId="44764"/>
    <cellStyle name="Separador de milhares 6 2 4 2 2 2 6" xfId="34882"/>
    <cellStyle name="Separador de milhares 6 2 4 2 2 2 7" xfId="31587"/>
    <cellStyle name="Separador de milhares 6 2 4 2 2 3" xfId="5234"/>
    <cellStyle name="Separador de milhares 6 2 4 2 2 3 2" xfId="21704"/>
    <cellStyle name="Separador de milhares 6 2 4 2 2 3 2 2" xfId="52999"/>
    <cellStyle name="Separador de milhares 6 2 4 2 2 3 3" xfId="15116"/>
    <cellStyle name="Separador de milhares 6 2 4 2 2 3 3 2" xfId="46411"/>
    <cellStyle name="Separador de milhares 6 2 4 2 2 3 4" xfId="36529"/>
    <cellStyle name="Separador de milhares 6 2 4 2 2 4" xfId="8528"/>
    <cellStyle name="Separador de milhares 6 2 4 2 2 4 2" xfId="24998"/>
    <cellStyle name="Separador de milhares 6 2 4 2 2 4 2 2" xfId="56293"/>
    <cellStyle name="Separador de milhares 6 2 4 2 2 4 3" xfId="39823"/>
    <cellStyle name="Separador de milhares 6 2 4 2 2 5" xfId="18410"/>
    <cellStyle name="Separador de milhares 6 2 4 2 2 5 2" xfId="49705"/>
    <cellStyle name="Separador de milhares 6 2 4 2 2 6" xfId="11822"/>
    <cellStyle name="Separador de milhares 6 2 4 2 2 6 2" xfId="43117"/>
    <cellStyle name="Separador de milhares 6 2 4 2 2 7" xfId="28293"/>
    <cellStyle name="Separador de milhares 6 2 4 2 2 7 2" xfId="33235"/>
    <cellStyle name="Separador de milhares 6 2 4 2 2 8" xfId="29940"/>
    <cellStyle name="Separador de milhares 6 2 4 2 3" xfId="3586"/>
    <cellStyle name="Separador de milhares 6 2 4 2 3 2" xfId="6880"/>
    <cellStyle name="Separador de milhares 6 2 4 2 3 2 2" xfId="23350"/>
    <cellStyle name="Separador de milhares 6 2 4 2 3 2 2 2" xfId="54645"/>
    <cellStyle name="Separador de milhares 6 2 4 2 3 2 3" xfId="16762"/>
    <cellStyle name="Separador de milhares 6 2 4 2 3 2 3 2" xfId="48057"/>
    <cellStyle name="Separador de milhares 6 2 4 2 3 2 4" xfId="38175"/>
    <cellStyle name="Separador de milhares 6 2 4 2 3 3" xfId="10174"/>
    <cellStyle name="Separador de milhares 6 2 4 2 3 3 2" xfId="26644"/>
    <cellStyle name="Separador de milhares 6 2 4 2 3 3 2 2" xfId="57939"/>
    <cellStyle name="Separador de milhares 6 2 4 2 3 3 3" xfId="41469"/>
    <cellStyle name="Separador de milhares 6 2 4 2 3 4" xfId="20056"/>
    <cellStyle name="Separador de milhares 6 2 4 2 3 4 2" xfId="51351"/>
    <cellStyle name="Separador de milhares 6 2 4 2 3 5" xfId="13468"/>
    <cellStyle name="Separador de milhares 6 2 4 2 3 5 2" xfId="44763"/>
    <cellStyle name="Separador de milhares 6 2 4 2 3 6" xfId="34881"/>
    <cellStyle name="Separador de milhares 6 2 4 2 3 7" xfId="31586"/>
    <cellStyle name="Separador de milhares 6 2 4 2 4" xfId="5233"/>
    <cellStyle name="Separador de milhares 6 2 4 2 4 2" xfId="21703"/>
    <cellStyle name="Separador de milhares 6 2 4 2 4 2 2" xfId="52998"/>
    <cellStyle name="Separador de milhares 6 2 4 2 4 3" xfId="15115"/>
    <cellStyle name="Separador de milhares 6 2 4 2 4 3 2" xfId="46410"/>
    <cellStyle name="Separador de milhares 6 2 4 2 4 4" xfId="36528"/>
    <cellStyle name="Separador de milhares 6 2 4 2 5" xfId="8527"/>
    <cellStyle name="Separador de milhares 6 2 4 2 5 2" xfId="24997"/>
    <cellStyle name="Separador de milhares 6 2 4 2 5 2 2" xfId="56292"/>
    <cellStyle name="Separador de milhares 6 2 4 2 5 3" xfId="39822"/>
    <cellStyle name="Separador de milhares 6 2 4 2 6" xfId="18409"/>
    <cellStyle name="Separador de milhares 6 2 4 2 6 2" xfId="49704"/>
    <cellStyle name="Separador de milhares 6 2 4 2 7" xfId="11821"/>
    <cellStyle name="Separador de milhares 6 2 4 2 7 2" xfId="43116"/>
    <cellStyle name="Separador de milhares 6 2 4 2 8" xfId="28292"/>
    <cellStyle name="Separador de milhares 6 2 4 2 8 2" xfId="33234"/>
    <cellStyle name="Separador de milhares 6 2 4 2 9" xfId="29939"/>
    <cellStyle name="Separador de milhares 6 2 4 3" xfId="1905"/>
    <cellStyle name="Separador de milhares 6 2 4 3 2" xfId="1906"/>
    <cellStyle name="Separador de milhares 6 2 4 3 2 2" xfId="3589"/>
    <cellStyle name="Separador de milhares 6 2 4 3 2 2 2" xfId="6883"/>
    <cellStyle name="Separador de milhares 6 2 4 3 2 2 2 2" xfId="23353"/>
    <cellStyle name="Separador de milhares 6 2 4 3 2 2 2 2 2" xfId="54648"/>
    <cellStyle name="Separador de milhares 6 2 4 3 2 2 2 3" xfId="16765"/>
    <cellStyle name="Separador de milhares 6 2 4 3 2 2 2 3 2" xfId="48060"/>
    <cellStyle name="Separador de milhares 6 2 4 3 2 2 2 4" xfId="38178"/>
    <cellStyle name="Separador de milhares 6 2 4 3 2 2 3" xfId="10177"/>
    <cellStyle name="Separador de milhares 6 2 4 3 2 2 3 2" xfId="26647"/>
    <cellStyle name="Separador de milhares 6 2 4 3 2 2 3 2 2" xfId="57942"/>
    <cellStyle name="Separador de milhares 6 2 4 3 2 2 3 3" xfId="41472"/>
    <cellStyle name="Separador de milhares 6 2 4 3 2 2 4" xfId="20059"/>
    <cellStyle name="Separador de milhares 6 2 4 3 2 2 4 2" xfId="51354"/>
    <cellStyle name="Separador de milhares 6 2 4 3 2 2 5" xfId="13471"/>
    <cellStyle name="Separador de milhares 6 2 4 3 2 2 5 2" xfId="44766"/>
    <cellStyle name="Separador de milhares 6 2 4 3 2 2 6" xfId="34884"/>
    <cellStyle name="Separador de milhares 6 2 4 3 2 2 7" xfId="31589"/>
    <cellStyle name="Separador de milhares 6 2 4 3 2 3" xfId="5236"/>
    <cellStyle name="Separador de milhares 6 2 4 3 2 3 2" xfId="21706"/>
    <cellStyle name="Separador de milhares 6 2 4 3 2 3 2 2" xfId="53001"/>
    <cellStyle name="Separador de milhares 6 2 4 3 2 3 3" xfId="15118"/>
    <cellStyle name="Separador de milhares 6 2 4 3 2 3 3 2" xfId="46413"/>
    <cellStyle name="Separador de milhares 6 2 4 3 2 3 4" xfId="36531"/>
    <cellStyle name="Separador de milhares 6 2 4 3 2 4" xfId="8530"/>
    <cellStyle name="Separador de milhares 6 2 4 3 2 4 2" xfId="25000"/>
    <cellStyle name="Separador de milhares 6 2 4 3 2 4 2 2" xfId="56295"/>
    <cellStyle name="Separador de milhares 6 2 4 3 2 4 3" xfId="39825"/>
    <cellStyle name="Separador de milhares 6 2 4 3 2 5" xfId="18412"/>
    <cellStyle name="Separador de milhares 6 2 4 3 2 5 2" xfId="49707"/>
    <cellStyle name="Separador de milhares 6 2 4 3 2 6" xfId="11824"/>
    <cellStyle name="Separador de milhares 6 2 4 3 2 6 2" xfId="43119"/>
    <cellStyle name="Separador de milhares 6 2 4 3 2 7" xfId="28295"/>
    <cellStyle name="Separador de milhares 6 2 4 3 2 7 2" xfId="33237"/>
    <cellStyle name="Separador de milhares 6 2 4 3 2 8" xfId="29942"/>
    <cellStyle name="Separador de milhares 6 2 4 3 3" xfId="3588"/>
    <cellStyle name="Separador de milhares 6 2 4 3 3 2" xfId="6882"/>
    <cellStyle name="Separador de milhares 6 2 4 3 3 2 2" xfId="23352"/>
    <cellStyle name="Separador de milhares 6 2 4 3 3 2 2 2" xfId="54647"/>
    <cellStyle name="Separador de milhares 6 2 4 3 3 2 3" xfId="16764"/>
    <cellStyle name="Separador de milhares 6 2 4 3 3 2 3 2" xfId="48059"/>
    <cellStyle name="Separador de milhares 6 2 4 3 3 2 4" xfId="38177"/>
    <cellStyle name="Separador de milhares 6 2 4 3 3 3" xfId="10176"/>
    <cellStyle name="Separador de milhares 6 2 4 3 3 3 2" xfId="26646"/>
    <cellStyle name="Separador de milhares 6 2 4 3 3 3 2 2" xfId="57941"/>
    <cellStyle name="Separador de milhares 6 2 4 3 3 3 3" xfId="41471"/>
    <cellStyle name="Separador de milhares 6 2 4 3 3 4" xfId="20058"/>
    <cellStyle name="Separador de milhares 6 2 4 3 3 4 2" xfId="51353"/>
    <cellStyle name="Separador de milhares 6 2 4 3 3 5" xfId="13470"/>
    <cellStyle name="Separador de milhares 6 2 4 3 3 5 2" xfId="44765"/>
    <cellStyle name="Separador de milhares 6 2 4 3 3 6" xfId="34883"/>
    <cellStyle name="Separador de milhares 6 2 4 3 3 7" xfId="31588"/>
    <cellStyle name="Separador de milhares 6 2 4 3 4" xfId="5235"/>
    <cellStyle name="Separador de milhares 6 2 4 3 4 2" xfId="21705"/>
    <cellStyle name="Separador de milhares 6 2 4 3 4 2 2" xfId="53000"/>
    <cellStyle name="Separador de milhares 6 2 4 3 4 3" xfId="15117"/>
    <cellStyle name="Separador de milhares 6 2 4 3 4 3 2" xfId="46412"/>
    <cellStyle name="Separador de milhares 6 2 4 3 4 4" xfId="36530"/>
    <cellStyle name="Separador de milhares 6 2 4 3 5" xfId="8529"/>
    <cellStyle name="Separador de milhares 6 2 4 3 5 2" xfId="24999"/>
    <cellStyle name="Separador de milhares 6 2 4 3 5 2 2" xfId="56294"/>
    <cellStyle name="Separador de milhares 6 2 4 3 5 3" xfId="39824"/>
    <cellStyle name="Separador de milhares 6 2 4 3 6" xfId="18411"/>
    <cellStyle name="Separador de milhares 6 2 4 3 6 2" xfId="49706"/>
    <cellStyle name="Separador de milhares 6 2 4 3 7" xfId="11823"/>
    <cellStyle name="Separador de milhares 6 2 4 3 7 2" xfId="43118"/>
    <cellStyle name="Separador de milhares 6 2 4 3 8" xfId="28294"/>
    <cellStyle name="Separador de milhares 6 2 4 3 8 2" xfId="33236"/>
    <cellStyle name="Separador de milhares 6 2 4 3 9" xfId="29941"/>
    <cellStyle name="Separador de milhares 6 2 4 4" xfId="1907"/>
    <cellStyle name="Separador de milhares 6 2 4 4 2" xfId="3590"/>
    <cellStyle name="Separador de milhares 6 2 4 4 2 2" xfId="6884"/>
    <cellStyle name="Separador de milhares 6 2 4 4 2 2 2" xfId="23354"/>
    <cellStyle name="Separador de milhares 6 2 4 4 2 2 2 2" xfId="54649"/>
    <cellStyle name="Separador de milhares 6 2 4 4 2 2 3" xfId="16766"/>
    <cellStyle name="Separador de milhares 6 2 4 4 2 2 3 2" xfId="48061"/>
    <cellStyle name="Separador de milhares 6 2 4 4 2 2 4" xfId="38179"/>
    <cellStyle name="Separador de milhares 6 2 4 4 2 3" xfId="10178"/>
    <cellStyle name="Separador de milhares 6 2 4 4 2 3 2" xfId="26648"/>
    <cellStyle name="Separador de milhares 6 2 4 4 2 3 2 2" xfId="57943"/>
    <cellStyle name="Separador de milhares 6 2 4 4 2 3 3" xfId="41473"/>
    <cellStyle name="Separador de milhares 6 2 4 4 2 4" xfId="20060"/>
    <cellStyle name="Separador de milhares 6 2 4 4 2 4 2" xfId="51355"/>
    <cellStyle name="Separador de milhares 6 2 4 4 2 5" xfId="13472"/>
    <cellStyle name="Separador de milhares 6 2 4 4 2 5 2" xfId="44767"/>
    <cellStyle name="Separador de milhares 6 2 4 4 2 6" xfId="34885"/>
    <cellStyle name="Separador de milhares 6 2 4 4 2 7" xfId="31590"/>
    <cellStyle name="Separador de milhares 6 2 4 4 3" xfId="5237"/>
    <cellStyle name="Separador de milhares 6 2 4 4 3 2" xfId="21707"/>
    <cellStyle name="Separador de milhares 6 2 4 4 3 2 2" xfId="53002"/>
    <cellStyle name="Separador de milhares 6 2 4 4 3 3" xfId="15119"/>
    <cellStyle name="Separador de milhares 6 2 4 4 3 3 2" xfId="46414"/>
    <cellStyle name="Separador de milhares 6 2 4 4 3 4" xfId="36532"/>
    <cellStyle name="Separador de milhares 6 2 4 4 4" xfId="8531"/>
    <cellStyle name="Separador de milhares 6 2 4 4 4 2" xfId="25001"/>
    <cellStyle name="Separador de milhares 6 2 4 4 4 2 2" xfId="56296"/>
    <cellStyle name="Separador de milhares 6 2 4 4 4 3" xfId="39826"/>
    <cellStyle name="Separador de milhares 6 2 4 4 5" xfId="18413"/>
    <cellStyle name="Separador de milhares 6 2 4 4 5 2" xfId="49708"/>
    <cellStyle name="Separador de milhares 6 2 4 4 6" xfId="11825"/>
    <cellStyle name="Separador de milhares 6 2 4 4 6 2" xfId="43120"/>
    <cellStyle name="Separador de milhares 6 2 4 4 7" xfId="28296"/>
    <cellStyle name="Separador de milhares 6 2 4 4 7 2" xfId="33238"/>
    <cellStyle name="Separador de milhares 6 2 4 4 8" xfId="29943"/>
    <cellStyle name="Separador de milhares 6 2 4 5" xfId="1908"/>
    <cellStyle name="Separador de milhares 6 2 4 5 2" xfId="3591"/>
    <cellStyle name="Separador de milhares 6 2 4 5 2 2" xfId="6885"/>
    <cellStyle name="Separador de milhares 6 2 4 5 2 2 2" xfId="23355"/>
    <cellStyle name="Separador de milhares 6 2 4 5 2 2 2 2" xfId="54650"/>
    <cellStyle name="Separador de milhares 6 2 4 5 2 2 3" xfId="16767"/>
    <cellStyle name="Separador de milhares 6 2 4 5 2 2 3 2" xfId="48062"/>
    <cellStyle name="Separador de milhares 6 2 4 5 2 2 4" xfId="38180"/>
    <cellStyle name="Separador de milhares 6 2 4 5 2 3" xfId="10179"/>
    <cellStyle name="Separador de milhares 6 2 4 5 2 3 2" xfId="26649"/>
    <cellStyle name="Separador de milhares 6 2 4 5 2 3 2 2" xfId="57944"/>
    <cellStyle name="Separador de milhares 6 2 4 5 2 3 3" xfId="41474"/>
    <cellStyle name="Separador de milhares 6 2 4 5 2 4" xfId="20061"/>
    <cellStyle name="Separador de milhares 6 2 4 5 2 4 2" xfId="51356"/>
    <cellStyle name="Separador de milhares 6 2 4 5 2 5" xfId="13473"/>
    <cellStyle name="Separador de milhares 6 2 4 5 2 5 2" xfId="44768"/>
    <cellStyle name="Separador de milhares 6 2 4 5 2 6" xfId="34886"/>
    <cellStyle name="Separador de milhares 6 2 4 5 2 7" xfId="31591"/>
    <cellStyle name="Separador de milhares 6 2 4 5 3" xfId="5238"/>
    <cellStyle name="Separador de milhares 6 2 4 5 3 2" xfId="21708"/>
    <cellStyle name="Separador de milhares 6 2 4 5 3 2 2" xfId="53003"/>
    <cellStyle name="Separador de milhares 6 2 4 5 3 3" xfId="15120"/>
    <cellStyle name="Separador de milhares 6 2 4 5 3 3 2" xfId="46415"/>
    <cellStyle name="Separador de milhares 6 2 4 5 3 4" xfId="36533"/>
    <cellStyle name="Separador de milhares 6 2 4 5 4" xfId="8532"/>
    <cellStyle name="Separador de milhares 6 2 4 5 4 2" xfId="25002"/>
    <cellStyle name="Separador de milhares 6 2 4 5 4 2 2" xfId="56297"/>
    <cellStyle name="Separador de milhares 6 2 4 5 4 3" xfId="39827"/>
    <cellStyle name="Separador de milhares 6 2 4 5 5" xfId="18414"/>
    <cellStyle name="Separador de milhares 6 2 4 5 5 2" xfId="49709"/>
    <cellStyle name="Separador de milhares 6 2 4 5 6" xfId="11826"/>
    <cellStyle name="Separador de milhares 6 2 4 5 6 2" xfId="43121"/>
    <cellStyle name="Separador de milhares 6 2 4 5 7" xfId="28297"/>
    <cellStyle name="Separador de milhares 6 2 4 5 7 2" xfId="33239"/>
    <cellStyle name="Separador de milhares 6 2 4 5 8" xfId="29944"/>
    <cellStyle name="Separador de milhares 6 2 4 6" xfId="3585"/>
    <cellStyle name="Separador de milhares 6 2 4 6 2" xfId="6879"/>
    <cellStyle name="Separador de milhares 6 2 4 6 2 2" xfId="23349"/>
    <cellStyle name="Separador de milhares 6 2 4 6 2 2 2" xfId="54644"/>
    <cellStyle name="Separador de milhares 6 2 4 6 2 3" xfId="16761"/>
    <cellStyle name="Separador de milhares 6 2 4 6 2 3 2" xfId="48056"/>
    <cellStyle name="Separador de milhares 6 2 4 6 2 4" xfId="38174"/>
    <cellStyle name="Separador de milhares 6 2 4 6 3" xfId="10173"/>
    <cellStyle name="Separador de milhares 6 2 4 6 3 2" xfId="26643"/>
    <cellStyle name="Separador de milhares 6 2 4 6 3 2 2" xfId="57938"/>
    <cellStyle name="Separador de milhares 6 2 4 6 3 3" xfId="41468"/>
    <cellStyle name="Separador de milhares 6 2 4 6 4" xfId="20055"/>
    <cellStyle name="Separador de milhares 6 2 4 6 4 2" xfId="51350"/>
    <cellStyle name="Separador de milhares 6 2 4 6 5" xfId="13467"/>
    <cellStyle name="Separador de milhares 6 2 4 6 5 2" xfId="44762"/>
    <cellStyle name="Separador de milhares 6 2 4 6 6" xfId="34880"/>
    <cellStyle name="Separador de milhares 6 2 4 6 7" xfId="31585"/>
    <cellStyle name="Separador de milhares 6 2 4 7" xfId="5232"/>
    <cellStyle name="Separador de milhares 6 2 4 7 2" xfId="21702"/>
    <cellStyle name="Separador de milhares 6 2 4 7 2 2" xfId="52997"/>
    <cellStyle name="Separador de milhares 6 2 4 7 3" xfId="15114"/>
    <cellStyle name="Separador de milhares 6 2 4 7 3 2" xfId="46409"/>
    <cellStyle name="Separador de milhares 6 2 4 7 4" xfId="36527"/>
    <cellStyle name="Separador de milhares 6 2 4 8" xfId="8526"/>
    <cellStyle name="Separador de milhares 6 2 4 8 2" xfId="24996"/>
    <cellStyle name="Separador de milhares 6 2 4 8 2 2" xfId="56291"/>
    <cellStyle name="Separador de milhares 6 2 4 8 3" xfId="39821"/>
    <cellStyle name="Separador de milhares 6 2 4 9" xfId="18408"/>
    <cellStyle name="Separador de milhares 6 2 4 9 2" xfId="49703"/>
    <cellStyle name="Separador de milhares 6 2 5" xfId="1909"/>
    <cellStyle name="Separador de milhares 6 2 5 2" xfId="1910"/>
    <cellStyle name="Separador de milhares 6 2 5 2 2" xfId="3593"/>
    <cellStyle name="Separador de milhares 6 2 5 2 2 2" xfId="6887"/>
    <cellStyle name="Separador de milhares 6 2 5 2 2 2 2" xfId="23357"/>
    <cellStyle name="Separador de milhares 6 2 5 2 2 2 2 2" xfId="54652"/>
    <cellStyle name="Separador de milhares 6 2 5 2 2 2 3" xfId="16769"/>
    <cellStyle name="Separador de milhares 6 2 5 2 2 2 3 2" xfId="48064"/>
    <cellStyle name="Separador de milhares 6 2 5 2 2 2 4" xfId="38182"/>
    <cellStyle name="Separador de milhares 6 2 5 2 2 3" xfId="10181"/>
    <cellStyle name="Separador de milhares 6 2 5 2 2 3 2" xfId="26651"/>
    <cellStyle name="Separador de milhares 6 2 5 2 2 3 2 2" xfId="57946"/>
    <cellStyle name="Separador de milhares 6 2 5 2 2 3 3" xfId="41476"/>
    <cellStyle name="Separador de milhares 6 2 5 2 2 4" xfId="20063"/>
    <cellStyle name="Separador de milhares 6 2 5 2 2 4 2" xfId="51358"/>
    <cellStyle name="Separador de milhares 6 2 5 2 2 5" xfId="13475"/>
    <cellStyle name="Separador de milhares 6 2 5 2 2 5 2" xfId="44770"/>
    <cellStyle name="Separador de milhares 6 2 5 2 2 6" xfId="34888"/>
    <cellStyle name="Separador de milhares 6 2 5 2 2 7" xfId="31593"/>
    <cellStyle name="Separador de milhares 6 2 5 2 3" xfId="5240"/>
    <cellStyle name="Separador de milhares 6 2 5 2 3 2" xfId="21710"/>
    <cellStyle name="Separador de milhares 6 2 5 2 3 2 2" xfId="53005"/>
    <cellStyle name="Separador de milhares 6 2 5 2 3 3" xfId="15122"/>
    <cellStyle name="Separador de milhares 6 2 5 2 3 3 2" xfId="46417"/>
    <cellStyle name="Separador de milhares 6 2 5 2 3 4" xfId="36535"/>
    <cellStyle name="Separador de milhares 6 2 5 2 4" xfId="8534"/>
    <cellStyle name="Separador de milhares 6 2 5 2 4 2" xfId="25004"/>
    <cellStyle name="Separador de milhares 6 2 5 2 4 2 2" xfId="56299"/>
    <cellStyle name="Separador de milhares 6 2 5 2 4 3" xfId="39829"/>
    <cellStyle name="Separador de milhares 6 2 5 2 5" xfId="18416"/>
    <cellStyle name="Separador de milhares 6 2 5 2 5 2" xfId="49711"/>
    <cellStyle name="Separador de milhares 6 2 5 2 6" xfId="11828"/>
    <cellStyle name="Separador de milhares 6 2 5 2 6 2" xfId="43123"/>
    <cellStyle name="Separador de milhares 6 2 5 2 7" xfId="28299"/>
    <cellStyle name="Separador de milhares 6 2 5 2 7 2" xfId="33241"/>
    <cellStyle name="Separador de milhares 6 2 5 2 8" xfId="29946"/>
    <cellStyle name="Separador de milhares 6 2 5 3" xfId="3592"/>
    <cellStyle name="Separador de milhares 6 2 5 3 2" xfId="6886"/>
    <cellStyle name="Separador de milhares 6 2 5 3 2 2" xfId="23356"/>
    <cellStyle name="Separador de milhares 6 2 5 3 2 2 2" xfId="54651"/>
    <cellStyle name="Separador de milhares 6 2 5 3 2 3" xfId="16768"/>
    <cellStyle name="Separador de milhares 6 2 5 3 2 3 2" xfId="48063"/>
    <cellStyle name="Separador de milhares 6 2 5 3 2 4" xfId="38181"/>
    <cellStyle name="Separador de milhares 6 2 5 3 3" xfId="10180"/>
    <cellStyle name="Separador de milhares 6 2 5 3 3 2" xfId="26650"/>
    <cellStyle name="Separador de milhares 6 2 5 3 3 2 2" xfId="57945"/>
    <cellStyle name="Separador de milhares 6 2 5 3 3 3" xfId="41475"/>
    <cellStyle name="Separador de milhares 6 2 5 3 4" xfId="20062"/>
    <cellStyle name="Separador de milhares 6 2 5 3 4 2" xfId="51357"/>
    <cellStyle name="Separador de milhares 6 2 5 3 5" xfId="13474"/>
    <cellStyle name="Separador de milhares 6 2 5 3 5 2" xfId="44769"/>
    <cellStyle name="Separador de milhares 6 2 5 3 6" xfId="34887"/>
    <cellStyle name="Separador de milhares 6 2 5 3 7" xfId="31592"/>
    <cellStyle name="Separador de milhares 6 2 5 4" xfId="5239"/>
    <cellStyle name="Separador de milhares 6 2 5 4 2" xfId="21709"/>
    <cellStyle name="Separador de milhares 6 2 5 4 2 2" xfId="53004"/>
    <cellStyle name="Separador de milhares 6 2 5 4 3" xfId="15121"/>
    <cellStyle name="Separador de milhares 6 2 5 4 3 2" xfId="46416"/>
    <cellStyle name="Separador de milhares 6 2 5 4 4" xfId="36534"/>
    <cellStyle name="Separador de milhares 6 2 5 5" xfId="8533"/>
    <cellStyle name="Separador de milhares 6 2 5 5 2" xfId="25003"/>
    <cellStyle name="Separador de milhares 6 2 5 5 2 2" xfId="56298"/>
    <cellStyle name="Separador de milhares 6 2 5 5 3" xfId="39828"/>
    <cellStyle name="Separador de milhares 6 2 5 6" xfId="18415"/>
    <cellStyle name="Separador de milhares 6 2 5 6 2" xfId="49710"/>
    <cellStyle name="Separador de milhares 6 2 5 7" xfId="11827"/>
    <cellStyle name="Separador de milhares 6 2 5 7 2" xfId="43122"/>
    <cellStyle name="Separador de milhares 6 2 5 8" xfId="28298"/>
    <cellStyle name="Separador de milhares 6 2 5 8 2" xfId="33240"/>
    <cellStyle name="Separador de milhares 6 2 5 9" xfId="29945"/>
    <cellStyle name="Separador de milhares 6 2 6" xfId="1911"/>
    <cellStyle name="Separador de milhares 6 2 6 2" xfId="1912"/>
    <cellStyle name="Separador de milhares 6 2 6 2 2" xfId="3595"/>
    <cellStyle name="Separador de milhares 6 2 6 2 2 2" xfId="6889"/>
    <cellStyle name="Separador de milhares 6 2 6 2 2 2 2" xfId="23359"/>
    <cellStyle name="Separador de milhares 6 2 6 2 2 2 2 2" xfId="54654"/>
    <cellStyle name="Separador de milhares 6 2 6 2 2 2 3" xfId="16771"/>
    <cellStyle name="Separador de milhares 6 2 6 2 2 2 3 2" xfId="48066"/>
    <cellStyle name="Separador de milhares 6 2 6 2 2 2 4" xfId="38184"/>
    <cellStyle name="Separador de milhares 6 2 6 2 2 3" xfId="10183"/>
    <cellStyle name="Separador de milhares 6 2 6 2 2 3 2" xfId="26653"/>
    <cellStyle name="Separador de milhares 6 2 6 2 2 3 2 2" xfId="57948"/>
    <cellStyle name="Separador de milhares 6 2 6 2 2 3 3" xfId="41478"/>
    <cellStyle name="Separador de milhares 6 2 6 2 2 4" xfId="20065"/>
    <cellStyle name="Separador de milhares 6 2 6 2 2 4 2" xfId="51360"/>
    <cellStyle name="Separador de milhares 6 2 6 2 2 5" xfId="13477"/>
    <cellStyle name="Separador de milhares 6 2 6 2 2 5 2" xfId="44772"/>
    <cellStyle name="Separador de milhares 6 2 6 2 2 6" xfId="34890"/>
    <cellStyle name="Separador de milhares 6 2 6 2 2 7" xfId="31595"/>
    <cellStyle name="Separador de milhares 6 2 6 2 3" xfId="5242"/>
    <cellStyle name="Separador de milhares 6 2 6 2 3 2" xfId="21712"/>
    <cellStyle name="Separador de milhares 6 2 6 2 3 2 2" xfId="53007"/>
    <cellStyle name="Separador de milhares 6 2 6 2 3 3" xfId="15124"/>
    <cellStyle name="Separador de milhares 6 2 6 2 3 3 2" xfId="46419"/>
    <cellStyle name="Separador de milhares 6 2 6 2 3 4" xfId="36537"/>
    <cellStyle name="Separador de milhares 6 2 6 2 4" xfId="8536"/>
    <cellStyle name="Separador de milhares 6 2 6 2 4 2" xfId="25006"/>
    <cellStyle name="Separador de milhares 6 2 6 2 4 2 2" xfId="56301"/>
    <cellStyle name="Separador de milhares 6 2 6 2 4 3" xfId="39831"/>
    <cellStyle name="Separador de milhares 6 2 6 2 5" xfId="18418"/>
    <cellStyle name="Separador de milhares 6 2 6 2 5 2" xfId="49713"/>
    <cellStyle name="Separador de milhares 6 2 6 2 6" xfId="11830"/>
    <cellStyle name="Separador de milhares 6 2 6 2 6 2" xfId="43125"/>
    <cellStyle name="Separador de milhares 6 2 6 2 7" xfId="28301"/>
    <cellStyle name="Separador de milhares 6 2 6 2 7 2" xfId="33243"/>
    <cellStyle name="Separador de milhares 6 2 6 2 8" xfId="29948"/>
    <cellStyle name="Separador de milhares 6 2 6 3" xfId="3594"/>
    <cellStyle name="Separador de milhares 6 2 6 3 2" xfId="6888"/>
    <cellStyle name="Separador de milhares 6 2 6 3 2 2" xfId="23358"/>
    <cellStyle name="Separador de milhares 6 2 6 3 2 2 2" xfId="54653"/>
    <cellStyle name="Separador de milhares 6 2 6 3 2 3" xfId="16770"/>
    <cellStyle name="Separador de milhares 6 2 6 3 2 3 2" xfId="48065"/>
    <cellStyle name="Separador de milhares 6 2 6 3 2 4" xfId="38183"/>
    <cellStyle name="Separador de milhares 6 2 6 3 3" xfId="10182"/>
    <cellStyle name="Separador de milhares 6 2 6 3 3 2" xfId="26652"/>
    <cellStyle name="Separador de milhares 6 2 6 3 3 2 2" xfId="57947"/>
    <cellStyle name="Separador de milhares 6 2 6 3 3 3" xfId="41477"/>
    <cellStyle name="Separador de milhares 6 2 6 3 4" xfId="20064"/>
    <cellStyle name="Separador de milhares 6 2 6 3 4 2" xfId="51359"/>
    <cellStyle name="Separador de milhares 6 2 6 3 5" xfId="13476"/>
    <cellStyle name="Separador de milhares 6 2 6 3 5 2" xfId="44771"/>
    <cellStyle name="Separador de milhares 6 2 6 3 6" xfId="34889"/>
    <cellStyle name="Separador de milhares 6 2 6 3 7" xfId="31594"/>
    <cellStyle name="Separador de milhares 6 2 6 4" xfId="5241"/>
    <cellStyle name="Separador de milhares 6 2 6 4 2" xfId="21711"/>
    <cellStyle name="Separador de milhares 6 2 6 4 2 2" xfId="53006"/>
    <cellStyle name="Separador de milhares 6 2 6 4 3" xfId="15123"/>
    <cellStyle name="Separador de milhares 6 2 6 4 3 2" xfId="46418"/>
    <cellStyle name="Separador de milhares 6 2 6 4 4" xfId="36536"/>
    <cellStyle name="Separador de milhares 6 2 6 5" xfId="8535"/>
    <cellStyle name="Separador de milhares 6 2 6 5 2" xfId="25005"/>
    <cellStyle name="Separador de milhares 6 2 6 5 2 2" xfId="56300"/>
    <cellStyle name="Separador de milhares 6 2 6 5 3" xfId="39830"/>
    <cellStyle name="Separador de milhares 6 2 6 6" xfId="18417"/>
    <cellStyle name="Separador de milhares 6 2 6 6 2" xfId="49712"/>
    <cellStyle name="Separador de milhares 6 2 6 7" xfId="11829"/>
    <cellStyle name="Separador de milhares 6 2 6 7 2" xfId="43124"/>
    <cellStyle name="Separador de milhares 6 2 6 8" xfId="28300"/>
    <cellStyle name="Separador de milhares 6 2 6 8 2" xfId="33242"/>
    <cellStyle name="Separador de milhares 6 2 6 9" xfId="29947"/>
    <cellStyle name="Separador de milhares 6 2 7" xfId="1913"/>
    <cellStyle name="Separador de milhares 6 2 7 2" xfId="3596"/>
    <cellStyle name="Separador de milhares 6 2 7 2 2" xfId="6890"/>
    <cellStyle name="Separador de milhares 6 2 7 2 2 2" xfId="23360"/>
    <cellStyle name="Separador de milhares 6 2 7 2 2 2 2" xfId="54655"/>
    <cellStyle name="Separador de milhares 6 2 7 2 2 3" xfId="16772"/>
    <cellStyle name="Separador de milhares 6 2 7 2 2 3 2" xfId="48067"/>
    <cellStyle name="Separador de milhares 6 2 7 2 2 4" xfId="38185"/>
    <cellStyle name="Separador de milhares 6 2 7 2 3" xfId="10184"/>
    <cellStyle name="Separador de milhares 6 2 7 2 3 2" xfId="26654"/>
    <cellStyle name="Separador de milhares 6 2 7 2 3 2 2" xfId="57949"/>
    <cellStyle name="Separador de milhares 6 2 7 2 3 3" xfId="41479"/>
    <cellStyle name="Separador de milhares 6 2 7 2 4" xfId="20066"/>
    <cellStyle name="Separador de milhares 6 2 7 2 4 2" xfId="51361"/>
    <cellStyle name="Separador de milhares 6 2 7 2 5" xfId="13478"/>
    <cellStyle name="Separador de milhares 6 2 7 2 5 2" xfId="44773"/>
    <cellStyle name="Separador de milhares 6 2 7 2 6" xfId="34891"/>
    <cellStyle name="Separador de milhares 6 2 7 2 7" xfId="31596"/>
    <cellStyle name="Separador de milhares 6 2 7 3" xfId="5243"/>
    <cellStyle name="Separador de milhares 6 2 7 3 2" xfId="21713"/>
    <cellStyle name="Separador de milhares 6 2 7 3 2 2" xfId="53008"/>
    <cellStyle name="Separador de milhares 6 2 7 3 3" xfId="15125"/>
    <cellStyle name="Separador de milhares 6 2 7 3 3 2" xfId="46420"/>
    <cellStyle name="Separador de milhares 6 2 7 3 4" xfId="36538"/>
    <cellStyle name="Separador de milhares 6 2 7 4" xfId="8537"/>
    <cellStyle name="Separador de milhares 6 2 7 4 2" xfId="25007"/>
    <cellStyle name="Separador de milhares 6 2 7 4 2 2" xfId="56302"/>
    <cellStyle name="Separador de milhares 6 2 7 4 3" xfId="39832"/>
    <cellStyle name="Separador de milhares 6 2 7 5" xfId="18419"/>
    <cellStyle name="Separador de milhares 6 2 7 5 2" xfId="49714"/>
    <cellStyle name="Separador de milhares 6 2 7 6" xfId="11831"/>
    <cellStyle name="Separador de milhares 6 2 7 6 2" xfId="43126"/>
    <cellStyle name="Separador de milhares 6 2 7 7" xfId="28302"/>
    <cellStyle name="Separador de milhares 6 2 7 7 2" xfId="33244"/>
    <cellStyle name="Separador de milhares 6 2 7 8" xfId="29949"/>
    <cellStyle name="Separador de milhares 6 2 8" xfId="1914"/>
    <cellStyle name="Separador de milhares 6 2 8 2" xfId="3597"/>
    <cellStyle name="Separador de milhares 6 2 8 2 2" xfId="6891"/>
    <cellStyle name="Separador de milhares 6 2 8 2 2 2" xfId="23361"/>
    <cellStyle name="Separador de milhares 6 2 8 2 2 2 2" xfId="54656"/>
    <cellStyle name="Separador de milhares 6 2 8 2 2 3" xfId="16773"/>
    <cellStyle name="Separador de milhares 6 2 8 2 2 3 2" xfId="48068"/>
    <cellStyle name="Separador de milhares 6 2 8 2 2 4" xfId="38186"/>
    <cellStyle name="Separador de milhares 6 2 8 2 3" xfId="10185"/>
    <cellStyle name="Separador de milhares 6 2 8 2 3 2" xfId="26655"/>
    <cellStyle name="Separador de milhares 6 2 8 2 3 2 2" xfId="57950"/>
    <cellStyle name="Separador de milhares 6 2 8 2 3 3" xfId="41480"/>
    <cellStyle name="Separador de milhares 6 2 8 2 4" xfId="20067"/>
    <cellStyle name="Separador de milhares 6 2 8 2 4 2" xfId="51362"/>
    <cellStyle name="Separador de milhares 6 2 8 2 5" xfId="13479"/>
    <cellStyle name="Separador de milhares 6 2 8 2 5 2" xfId="44774"/>
    <cellStyle name="Separador de milhares 6 2 8 2 6" xfId="34892"/>
    <cellStyle name="Separador de milhares 6 2 8 2 7" xfId="31597"/>
    <cellStyle name="Separador de milhares 6 2 8 3" xfId="5244"/>
    <cellStyle name="Separador de milhares 6 2 8 3 2" xfId="21714"/>
    <cellStyle name="Separador de milhares 6 2 8 3 2 2" xfId="53009"/>
    <cellStyle name="Separador de milhares 6 2 8 3 3" xfId="15126"/>
    <cellStyle name="Separador de milhares 6 2 8 3 3 2" xfId="46421"/>
    <cellStyle name="Separador de milhares 6 2 8 3 4" xfId="36539"/>
    <cellStyle name="Separador de milhares 6 2 8 4" xfId="8538"/>
    <cellStyle name="Separador de milhares 6 2 8 4 2" xfId="25008"/>
    <cellStyle name="Separador de milhares 6 2 8 4 2 2" xfId="56303"/>
    <cellStyle name="Separador de milhares 6 2 8 4 3" xfId="39833"/>
    <cellStyle name="Separador de milhares 6 2 8 5" xfId="18420"/>
    <cellStyle name="Separador de milhares 6 2 8 5 2" xfId="49715"/>
    <cellStyle name="Separador de milhares 6 2 8 6" xfId="11832"/>
    <cellStyle name="Separador de milhares 6 2 8 6 2" xfId="43127"/>
    <cellStyle name="Separador de milhares 6 2 8 7" xfId="28303"/>
    <cellStyle name="Separador de milhares 6 2 8 7 2" xfId="33245"/>
    <cellStyle name="Separador de milhares 6 2 8 8" xfId="29950"/>
    <cellStyle name="Separador de milhares 6 2 9" xfId="3556"/>
    <cellStyle name="Separador de milhares 6 2 9 2" xfId="6850"/>
    <cellStyle name="Separador de milhares 6 2 9 2 2" xfId="23320"/>
    <cellStyle name="Separador de milhares 6 2 9 2 2 2" xfId="54615"/>
    <cellStyle name="Separador de milhares 6 2 9 2 3" xfId="16732"/>
    <cellStyle name="Separador de milhares 6 2 9 2 3 2" xfId="48027"/>
    <cellStyle name="Separador de milhares 6 2 9 2 4" xfId="38145"/>
    <cellStyle name="Separador de milhares 6 2 9 3" xfId="10144"/>
    <cellStyle name="Separador de milhares 6 2 9 3 2" xfId="26614"/>
    <cellStyle name="Separador de milhares 6 2 9 3 2 2" xfId="57909"/>
    <cellStyle name="Separador de milhares 6 2 9 3 3" xfId="41439"/>
    <cellStyle name="Separador de milhares 6 2 9 4" xfId="20026"/>
    <cellStyle name="Separador de milhares 6 2 9 4 2" xfId="51321"/>
    <cellStyle name="Separador de milhares 6 2 9 5" xfId="13438"/>
    <cellStyle name="Separador de milhares 6 2 9 5 2" xfId="44733"/>
    <cellStyle name="Separador de milhares 6 2 9 6" xfId="34851"/>
    <cellStyle name="Separador de milhares 6 2 9 7" xfId="31556"/>
    <cellStyle name="Separador de milhares 6 3" xfId="1915"/>
    <cellStyle name="Separador de milhares 6 3 10" xfId="8539"/>
    <cellStyle name="Separador de milhares 6 3 10 2" xfId="25009"/>
    <cellStyle name="Separador de milhares 6 3 10 2 2" xfId="56304"/>
    <cellStyle name="Separador de milhares 6 3 10 3" xfId="39834"/>
    <cellStyle name="Separador de milhares 6 3 11" xfId="18421"/>
    <cellStyle name="Separador de milhares 6 3 11 2" xfId="49716"/>
    <cellStyle name="Separador de milhares 6 3 12" xfId="11833"/>
    <cellStyle name="Separador de milhares 6 3 12 2" xfId="43128"/>
    <cellStyle name="Separador de milhares 6 3 13" xfId="28304"/>
    <cellStyle name="Separador de milhares 6 3 13 2" xfId="33246"/>
    <cellStyle name="Separador de milhares 6 3 14" xfId="29951"/>
    <cellStyle name="Separador de milhares 6 3 2" xfId="1916"/>
    <cellStyle name="Separador de milhares 6 3 2 10" xfId="11834"/>
    <cellStyle name="Separador de milhares 6 3 2 10 2" xfId="43129"/>
    <cellStyle name="Separador de milhares 6 3 2 11" xfId="28305"/>
    <cellStyle name="Separador de milhares 6 3 2 11 2" xfId="33247"/>
    <cellStyle name="Separador de milhares 6 3 2 12" xfId="29952"/>
    <cellStyle name="Separador de milhares 6 3 2 2" xfId="1917"/>
    <cellStyle name="Separador de milhares 6 3 2 2 2" xfId="1918"/>
    <cellStyle name="Separador de milhares 6 3 2 2 2 2" xfId="3601"/>
    <cellStyle name="Separador de milhares 6 3 2 2 2 2 2" xfId="6895"/>
    <cellStyle name="Separador de milhares 6 3 2 2 2 2 2 2" xfId="23365"/>
    <cellStyle name="Separador de milhares 6 3 2 2 2 2 2 2 2" xfId="54660"/>
    <cellStyle name="Separador de milhares 6 3 2 2 2 2 2 3" xfId="16777"/>
    <cellStyle name="Separador de milhares 6 3 2 2 2 2 2 3 2" xfId="48072"/>
    <cellStyle name="Separador de milhares 6 3 2 2 2 2 2 4" xfId="38190"/>
    <cellStyle name="Separador de milhares 6 3 2 2 2 2 3" xfId="10189"/>
    <cellStyle name="Separador de milhares 6 3 2 2 2 2 3 2" xfId="26659"/>
    <cellStyle name="Separador de milhares 6 3 2 2 2 2 3 2 2" xfId="57954"/>
    <cellStyle name="Separador de milhares 6 3 2 2 2 2 3 3" xfId="41484"/>
    <cellStyle name="Separador de milhares 6 3 2 2 2 2 4" xfId="20071"/>
    <cellStyle name="Separador de milhares 6 3 2 2 2 2 4 2" xfId="51366"/>
    <cellStyle name="Separador de milhares 6 3 2 2 2 2 5" xfId="13483"/>
    <cellStyle name="Separador de milhares 6 3 2 2 2 2 5 2" xfId="44778"/>
    <cellStyle name="Separador de milhares 6 3 2 2 2 2 6" xfId="34896"/>
    <cellStyle name="Separador de milhares 6 3 2 2 2 2 7" xfId="31601"/>
    <cellStyle name="Separador de milhares 6 3 2 2 2 3" xfId="5248"/>
    <cellStyle name="Separador de milhares 6 3 2 2 2 3 2" xfId="21718"/>
    <cellStyle name="Separador de milhares 6 3 2 2 2 3 2 2" xfId="53013"/>
    <cellStyle name="Separador de milhares 6 3 2 2 2 3 3" xfId="15130"/>
    <cellStyle name="Separador de milhares 6 3 2 2 2 3 3 2" xfId="46425"/>
    <cellStyle name="Separador de milhares 6 3 2 2 2 3 4" xfId="36543"/>
    <cellStyle name="Separador de milhares 6 3 2 2 2 4" xfId="8542"/>
    <cellStyle name="Separador de milhares 6 3 2 2 2 4 2" xfId="25012"/>
    <cellStyle name="Separador de milhares 6 3 2 2 2 4 2 2" xfId="56307"/>
    <cellStyle name="Separador de milhares 6 3 2 2 2 4 3" xfId="39837"/>
    <cellStyle name="Separador de milhares 6 3 2 2 2 5" xfId="18424"/>
    <cellStyle name="Separador de milhares 6 3 2 2 2 5 2" xfId="49719"/>
    <cellStyle name="Separador de milhares 6 3 2 2 2 6" xfId="11836"/>
    <cellStyle name="Separador de milhares 6 3 2 2 2 6 2" xfId="43131"/>
    <cellStyle name="Separador de milhares 6 3 2 2 2 7" xfId="28307"/>
    <cellStyle name="Separador de milhares 6 3 2 2 2 7 2" xfId="33249"/>
    <cellStyle name="Separador de milhares 6 3 2 2 2 8" xfId="29954"/>
    <cellStyle name="Separador de milhares 6 3 2 2 3" xfId="3600"/>
    <cellStyle name="Separador de milhares 6 3 2 2 3 2" xfId="6894"/>
    <cellStyle name="Separador de milhares 6 3 2 2 3 2 2" xfId="23364"/>
    <cellStyle name="Separador de milhares 6 3 2 2 3 2 2 2" xfId="54659"/>
    <cellStyle name="Separador de milhares 6 3 2 2 3 2 3" xfId="16776"/>
    <cellStyle name="Separador de milhares 6 3 2 2 3 2 3 2" xfId="48071"/>
    <cellStyle name="Separador de milhares 6 3 2 2 3 2 4" xfId="38189"/>
    <cellStyle name="Separador de milhares 6 3 2 2 3 3" xfId="10188"/>
    <cellStyle name="Separador de milhares 6 3 2 2 3 3 2" xfId="26658"/>
    <cellStyle name="Separador de milhares 6 3 2 2 3 3 2 2" xfId="57953"/>
    <cellStyle name="Separador de milhares 6 3 2 2 3 3 3" xfId="41483"/>
    <cellStyle name="Separador de milhares 6 3 2 2 3 4" xfId="20070"/>
    <cellStyle name="Separador de milhares 6 3 2 2 3 4 2" xfId="51365"/>
    <cellStyle name="Separador de milhares 6 3 2 2 3 5" xfId="13482"/>
    <cellStyle name="Separador de milhares 6 3 2 2 3 5 2" xfId="44777"/>
    <cellStyle name="Separador de milhares 6 3 2 2 3 6" xfId="34895"/>
    <cellStyle name="Separador de milhares 6 3 2 2 3 7" xfId="31600"/>
    <cellStyle name="Separador de milhares 6 3 2 2 4" xfId="5247"/>
    <cellStyle name="Separador de milhares 6 3 2 2 4 2" xfId="21717"/>
    <cellStyle name="Separador de milhares 6 3 2 2 4 2 2" xfId="53012"/>
    <cellStyle name="Separador de milhares 6 3 2 2 4 3" xfId="15129"/>
    <cellStyle name="Separador de milhares 6 3 2 2 4 3 2" xfId="46424"/>
    <cellStyle name="Separador de milhares 6 3 2 2 4 4" xfId="36542"/>
    <cellStyle name="Separador de milhares 6 3 2 2 5" xfId="8541"/>
    <cellStyle name="Separador de milhares 6 3 2 2 5 2" xfId="25011"/>
    <cellStyle name="Separador de milhares 6 3 2 2 5 2 2" xfId="56306"/>
    <cellStyle name="Separador de milhares 6 3 2 2 5 3" xfId="39836"/>
    <cellStyle name="Separador de milhares 6 3 2 2 6" xfId="18423"/>
    <cellStyle name="Separador de milhares 6 3 2 2 6 2" xfId="49718"/>
    <cellStyle name="Separador de milhares 6 3 2 2 7" xfId="11835"/>
    <cellStyle name="Separador de milhares 6 3 2 2 7 2" xfId="43130"/>
    <cellStyle name="Separador de milhares 6 3 2 2 8" xfId="28306"/>
    <cellStyle name="Separador de milhares 6 3 2 2 8 2" xfId="33248"/>
    <cellStyle name="Separador de milhares 6 3 2 2 9" xfId="29953"/>
    <cellStyle name="Separador de milhares 6 3 2 3" xfId="1919"/>
    <cellStyle name="Separador de milhares 6 3 2 3 2" xfId="1920"/>
    <cellStyle name="Separador de milhares 6 3 2 3 2 2" xfId="3603"/>
    <cellStyle name="Separador de milhares 6 3 2 3 2 2 2" xfId="6897"/>
    <cellStyle name="Separador de milhares 6 3 2 3 2 2 2 2" xfId="23367"/>
    <cellStyle name="Separador de milhares 6 3 2 3 2 2 2 2 2" xfId="54662"/>
    <cellStyle name="Separador de milhares 6 3 2 3 2 2 2 3" xfId="16779"/>
    <cellStyle name="Separador de milhares 6 3 2 3 2 2 2 3 2" xfId="48074"/>
    <cellStyle name="Separador de milhares 6 3 2 3 2 2 2 4" xfId="38192"/>
    <cellStyle name="Separador de milhares 6 3 2 3 2 2 3" xfId="10191"/>
    <cellStyle name="Separador de milhares 6 3 2 3 2 2 3 2" xfId="26661"/>
    <cellStyle name="Separador de milhares 6 3 2 3 2 2 3 2 2" xfId="57956"/>
    <cellStyle name="Separador de milhares 6 3 2 3 2 2 3 3" xfId="41486"/>
    <cellStyle name="Separador de milhares 6 3 2 3 2 2 4" xfId="20073"/>
    <cellStyle name="Separador de milhares 6 3 2 3 2 2 4 2" xfId="51368"/>
    <cellStyle name="Separador de milhares 6 3 2 3 2 2 5" xfId="13485"/>
    <cellStyle name="Separador de milhares 6 3 2 3 2 2 5 2" xfId="44780"/>
    <cellStyle name="Separador de milhares 6 3 2 3 2 2 6" xfId="34898"/>
    <cellStyle name="Separador de milhares 6 3 2 3 2 2 7" xfId="31603"/>
    <cellStyle name="Separador de milhares 6 3 2 3 2 3" xfId="5250"/>
    <cellStyle name="Separador de milhares 6 3 2 3 2 3 2" xfId="21720"/>
    <cellStyle name="Separador de milhares 6 3 2 3 2 3 2 2" xfId="53015"/>
    <cellStyle name="Separador de milhares 6 3 2 3 2 3 3" xfId="15132"/>
    <cellStyle name="Separador de milhares 6 3 2 3 2 3 3 2" xfId="46427"/>
    <cellStyle name="Separador de milhares 6 3 2 3 2 3 4" xfId="36545"/>
    <cellStyle name="Separador de milhares 6 3 2 3 2 4" xfId="8544"/>
    <cellStyle name="Separador de milhares 6 3 2 3 2 4 2" xfId="25014"/>
    <cellStyle name="Separador de milhares 6 3 2 3 2 4 2 2" xfId="56309"/>
    <cellStyle name="Separador de milhares 6 3 2 3 2 4 3" xfId="39839"/>
    <cellStyle name="Separador de milhares 6 3 2 3 2 5" xfId="18426"/>
    <cellStyle name="Separador de milhares 6 3 2 3 2 5 2" xfId="49721"/>
    <cellStyle name="Separador de milhares 6 3 2 3 2 6" xfId="11838"/>
    <cellStyle name="Separador de milhares 6 3 2 3 2 6 2" xfId="43133"/>
    <cellStyle name="Separador de milhares 6 3 2 3 2 7" xfId="28309"/>
    <cellStyle name="Separador de milhares 6 3 2 3 2 7 2" xfId="33251"/>
    <cellStyle name="Separador de milhares 6 3 2 3 2 8" xfId="29956"/>
    <cellStyle name="Separador de milhares 6 3 2 3 3" xfId="3602"/>
    <cellStyle name="Separador de milhares 6 3 2 3 3 2" xfId="6896"/>
    <cellStyle name="Separador de milhares 6 3 2 3 3 2 2" xfId="23366"/>
    <cellStyle name="Separador de milhares 6 3 2 3 3 2 2 2" xfId="54661"/>
    <cellStyle name="Separador de milhares 6 3 2 3 3 2 3" xfId="16778"/>
    <cellStyle name="Separador de milhares 6 3 2 3 3 2 3 2" xfId="48073"/>
    <cellStyle name="Separador de milhares 6 3 2 3 3 2 4" xfId="38191"/>
    <cellStyle name="Separador de milhares 6 3 2 3 3 3" xfId="10190"/>
    <cellStyle name="Separador de milhares 6 3 2 3 3 3 2" xfId="26660"/>
    <cellStyle name="Separador de milhares 6 3 2 3 3 3 2 2" xfId="57955"/>
    <cellStyle name="Separador de milhares 6 3 2 3 3 3 3" xfId="41485"/>
    <cellStyle name="Separador de milhares 6 3 2 3 3 4" xfId="20072"/>
    <cellStyle name="Separador de milhares 6 3 2 3 3 4 2" xfId="51367"/>
    <cellStyle name="Separador de milhares 6 3 2 3 3 5" xfId="13484"/>
    <cellStyle name="Separador de milhares 6 3 2 3 3 5 2" xfId="44779"/>
    <cellStyle name="Separador de milhares 6 3 2 3 3 6" xfId="34897"/>
    <cellStyle name="Separador de milhares 6 3 2 3 3 7" xfId="31602"/>
    <cellStyle name="Separador de milhares 6 3 2 3 4" xfId="5249"/>
    <cellStyle name="Separador de milhares 6 3 2 3 4 2" xfId="21719"/>
    <cellStyle name="Separador de milhares 6 3 2 3 4 2 2" xfId="53014"/>
    <cellStyle name="Separador de milhares 6 3 2 3 4 3" xfId="15131"/>
    <cellStyle name="Separador de milhares 6 3 2 3 4 3 2" xfId="46426"/>
    <cellStyle name="Separador de milhares 6 3 2 3 4 4" xfId="36544"/>
    <cellStyle name="Separador de milhares 6 3 2 3 5" xfId="8543"/>
    <cellStyle name="Separador de milhares 6 3 2 3 5 2" xfId="25013"/>
    <cellStyle name="Separador de milhares 6 3 2 3 5 2 2" xfId="56308"/>
    <cellStyle name="Separador de milhares 6 3 2 3 5 3" xfId="39838"/>
    <cellStyle name="Separador de milhares 6 3 2 3 6" xfId="18425"/>
    <cellStyle name="Separador de milhares 6 3 2 3 6 2" xfId="49720"/>
    <cellStyle name="Separador de milhares 6 3 2 3 7" xfId="11837"/>
    <cellStyle name="Separador de milhares 6 3 2 3 7 2" xfId="43132"/>
    <cellStyle name="Separador de milhares 6 3 2 3 8" xfId="28308"/>
    <cellStyle name="Separador de milhares 6 3 2 3 8 2" xfId="33250"/>
    <cellStyle name="Separador de milhares 6 3 2 3 9" xfId="29955"/>
    <cellStyle name="Separador de milhares 6 3 2 4" xfId="1921"/>
    <cellStyle name="Separador de milhares 6 3 2 4 2" xfId="3604"/>
    <cellStyle name="Separador de milhares 6 3 2 4 2 2" xfId="6898"/>
    <cellStyle name="Separador de milhares 6 3 2 4 2 2 2" xfId="23368"/>
    <cellStyle name="Separador de milhares 6 3 2 4 2 2 2 2" xfId="54663"/>
    <cellStyle name="Separador de milhares 6 3 2 4 2 2 3" xfId="16780"/>
    <cellStyle name="Separador de milhares 6 3 2 4 2 2 3 2" xfId="48075"/>
    <cellStyle name="Separador de milhares 6 3 2 4 2 2 4" xfId="38193"/>
    <cellStyle name="Separador de milhares 6 3 2 4 2 3" xfId="10192"/>
    <cellStyle name="Separador de milhares 6 3 2 4 2 3 2" xfId="26662"/>
    <cellStyle name="Separador de milhares 6 3 2 4 2 3 2 2" xfId="57957"/>
    <cellStyle name="Separador de milhares 6 3 2 4 2 3 3" xfId="41487"/>
    <cellStyle name="Separador de milhares 6 3 2 4 2 4" xfId="20074"/>
    <cellStyle name="Separador de milhares 6 3 2 4 2 4 2" xfId="51369"/>
    <cellStyle name="Separador de milhares 6 3 2 4 2 5" xfId="13486"/>
    <cellStyle name="Separador de milhares 6 3 2 4 2 5 2" xfId="44781"/>
    <cellStyle name="Separador de milhares 6 3 2 4 2 6" xfId="34899"/>
    <cellStyle name="Separador de milhares 6 3 2 4 2 7" xfId="31604"/>
    <cellStyle name="Separador de milhares 6 3 2 4 3" xfId="5251"/>
    <cellStyle name="Separador de milhares 6 3 2 4 3 2" xfId="21721"/>
    <cellStyle name="Separador de milhares 6 3 2 4 3 2 2" xfId="53016"/>
    <cellStyle name="Separador de milhares 6 3 2 4 3 3" xfId="15133"/>
    <cellStyle name="Separador de milhares 6 3 2 4 3 3 2" xfId="46428"/>
    <cellStyle name="Separador de milhares 6 3 2 4 3 4" xfId="36546"/>
    <cellStyle name="Separador de milhares 6 3 2 4 4" xfId="8545"/>
    <cellStyle name="Separador de milhares 6 3 2 4 4 2" xfId="25015"/>
    <cellStyle name="Separador de milhares 6 3 2 4 4 2 2" xfId="56310"/>
    <cellStyle name="Separador de milhares 6 3 2 4 4 3" xfId="39840"/>
    <cellStyle name="Separador de milhares 6 3 2 4 5" xfId="18427"/>
    <cellStyle name="Separador de milhares 6 3 2 4 5 2" xfId="49722"/>
    <cellStyle name="Separador de milhares 6 3 2 4 6" xfId="11839"/>
    <cellStyle name="Separador de milhares 6 3 2 4 6 2" xfId="43134"/>
    <cellStyle name="Separador de milhares 6 3 2 4 7" xfId="28310"/>
    <cellStyle name="Separador de milhares 6 3 2 4 7 2" xfId="33252"/>
    <cellStyle name="Separador de milhares 6 3 2 4 8" xfId="29957"/>
    <cellStyle name="Separador de milhares 6 3 2 5" xfId="1922"/>
    <cellStyle name="Separador de milhares 6 3 2 5 2" xfId="3605"/>
    <cellStyle name="Separador de milhares 6 3 2 5 2 2" xfId="6899"/>
    <cellStyle name="Separador de milhares 6 3 2 5 2 2 2" xfId="23369"/>
    <cellStyle name="Separador de milhares 6 3 2 5 2 2 2 2" xfId="54664"/>
    <cellStyle name="Separador de milhares 6 3 2 5 2 2 3" xfId="16781"/>
    <cellStyle name="Separador de milhares 6 3 2 5 2 2 3 2" xfId="48076"/>
    <cellStyle name="Separador de milhares 6 3 2 5 2 2 4" xfId="38194"/>
    <cellStyle name="Separador de milhares 6 3 2 5 2 3" xfId="10193"/>
    <cellStyle name="Separador de milhares 6 3 2 5 2 3 2" xfId="26663"/>
    <cellStyle name="Separador de milhares 6 3 2 5 2 3 2 2" xfId="57958"/>
    <cellStyle name="Separador de milhares 6 3 2 5 2 3 3" xfId="41488"/>
    <cellStyle name="Separador de milhares 6 3 2 5 2 4" xfId="20075"/>
    <cellStyle name="Separador de milhares 6 3 2 5 2 4 2" xfId="51370"/>
    <cellStyle name="Separador de milhares 6 3 2 5 2 5" xfId="13487"/>
    <cellStyle name="Separador de milhares 6 3 2 5 2 5 2" xfId="44782"/>
    <cellStyle name="Separador de milhares 6 3 2 5 2 6" xfId="34900"/>
    <cellStyle name="Separador de milhares 6 3 2 5 2 7" xfId="31605"/>
    <cellStyle name="Separador de milhares 6 3 2 5 3" xfId="5252"/>
    <cellStyle name="Separador de milhares 6 3 2 5 3 2" xfId="21722"/>
    <cellStyle name="Separador de milhares 6 3 2 5 3 2 2" xfId="53017"/>
    <cellStyle name="Separador de milhares 6 3 2 5 3 3" xfId="15134"/>
    <cellStyle name="Separador de milhares 6 3 2 5 3 3 2" xfId="46429"/>
    <cellStyle name="Separador de milhares 6 3 2 5 3 4" xfId="36547"/>
    <cellStyle name="Separador de milhares 6 3 2 5 4" xfId="8546"/>
    <cellStyle name="Separador de milhares 6 3 2 5 4 2" xfId="25016"/>
    <cellStyle name="Separador de milhares 6 3 2 5 4 2 2" xfId="56311"/>
    <cellStyle name="Separador de milhares 6 3 2 5 4 3" xfId="39841"/>
    <cellStyle name="Separador de milhares 6 3 2 5 5" xfId="18428"/>
    <cellStyle name="Separador de milhares 6 3 2 5 5 2" xfId="49723"/>
    <cellStyle name="Separador de milhares 6 3 2 5 6" xfId="11840"/>
    <cellStyle name="Separador de milhares 6 3 2 5 6 2" xfId="43135"/>
    <cellStyle name="Separador de milhares 6 3 2 5 7" xfId="28311"/>
    <cellStyle name="Separador de milhares 6 3 2 5 7 2" xfId="33253"/>
    <cellStyle name="Separador de milhares 6 3 2 5 8" xfId="29958"/>
    <cellStyle name="Separador de milhares 6 3 2 6" xfId="3599"/>
    <cellStyle name="Separador de milhares 6 3 2 6 2" xfId="6893"/>
    <cellStyle name="Separador de milhares 6 3 2 6 2 2" xfId="23363"/>
    <cellStyle name="Separador de milhares 6 3 2 6 2 2 2" xfId="54658"/>
    <cellStyle name="Separador de milhares 6 3 2 6 2 3" xfId="16775"/>
    <cellStyle name="Separador de milhares 6 3 2 6 2 3 2" xfId="48070"/>
    <cellStyle name="Separador de milhares 6 3 2 6 2 4" xfId="38188"/>
    <cellStyle name="Separador de milhares 6 3 2 6 3" xfId="10187"/>
    <cellStyle name="Separador de milhares 6 3 2 6 3 2" xfId="26657"/>
    <cellStyle name="Separador de milhares 6 3 2 6 3 2 2" xfId="57952"/>
    <cellStyle name="Separador de milhares 6 3 2 6 3 3" xfId="41482"/>
    <cellStyle name="Separador de milhares 6 3 2 6 4" xfId="20069"/>
    <cellStyle name="Separador de milhares 6 3 2 6 4 2" xfId="51364"/>
    <cellStyle name="Separador de milhares 6 3 2 6 5" xfId="13481"/>
    <cellStyle name="Separador de milhares 6 3 2 6 5 2" xfId="44776"/>
    <cellStyle name="Separador de milhares 6 3 2 6 6" xfId="34894"/>
    <cellStyle name="Separador de milhares 6 3 2 6 7" xfId="31599"/>
    <cellStyle name="Separador de milhares 6 3 2 7" xfId="5246"/>
    <cellStyle name="Separador de milhares 6 3 2 7 2" xfId="21716"/>
    <cellStyle name="Separador de milhares 6 3 2 7 2 2" xfId="53011"/>
    <cellStyle name="Separador de milhares 6 3 2 7 3" xfId="15128"/>
    <cellStyle name="Separador de milhares 6 3 2 7 3 2" xfId="46423"/>
    <cellStyle name="Separador de milhares 6 3 2 7 4" xfId="36541"/>
    <cellStyle name="Separador de milhares 6 3 2 8" xfId="8540"/>
    <cellStyle name="Separador de milhares 6 3 2 8 2" xfId="25010"/>
    <cellStyle name="Separador de milhares 6 3 2 8 2 2" xfId="56305"/>
    <cellStyle name="Separador de milhares 6 3 2 8 3" xfId="39835"/>
    <cellStyle name="Separador de milhares 6 3 2 9" xfId="18422"/>
    <cellStyle name="Separador de milhares 6 3 2 9 2" xfId="49717"/>
    <cellStyle name="Separador de milhares 6 3 3" xfId="1923"/>
    <cellStyle name="Separador de milhares 6 3 3 10" xfId="11841"/>
    <cellStyle name="Separador de milhares 6 3 3 10 2" xfId="43136"/>
    <cellStyle name="Separador de milhares 6 3 3 11" xfId="28312"/>
    <cellStyle name="Separador de milhares 6 3 3 11 2" xfId="33254"/>
    <cellStyle name="Separador de milhares 6 3 3 12" xfId="29959"/>
    <cellStyle name="Separador de milhares 6 3 3 2" xfId="1924"/>
    <cellStyle name="Separador de milhares 6 3 3 2 2" xfId="1925"/>
    <cellStyle name="Separador de milhares 6 3 3 2 2 2" xfId="3608"/>
    <cellStyle name="Separador de milhares 6 3 3 2 2 2 2" xfId="6902"/>
    <cellStyle name="Separador de milhares 6 3 3 2 2 2 2 2" xfId="23372"/>
    <cellStyle name="Separador de milhares 6 3 3 2 2 2 2 2 2" xfId="54667"/>
    <cellStyle name="Separador de milhares 6 3 3 2 2 2 2 3" xfId="16784"/>
    <cellStyle name="Separador de milhares 6 3 3 2 2 2 2 3 2" xfId="48079"/>
    <cellStyle name="Separador de milhares 6 3 3 2 2 2 2 4" xfId="38197"/>
    <cellStyle name="Separador de milhares 6 3 3 2 2 2 3" xfId="10196"/>
    <cellStyle name="Separador de milhares 6 3 3 2 2 2 3 2" xfId="26666"/>
    <cellStyle name="Separador de milhares 6 3 3 2 2 2 3 2 2" xfId="57961"/>
    <cellStyle name="Separador de milhares 6 3 3 2 2 2 3 3" xfId="41491"/>
    <cellStyle name="Separador de milhares 6 3 3 2 2 2 4" xfId="20078"/>
    <cellStyle name="Separador de milhares 6 3 3 2 2 2 4 2" xfId="51373"/>
    <cellStyle name="Separador de milhares 6 3 3 2 2 2 5" xfId="13490"/>
    <cellStyle name="Separador de milhares 6 3 3 2 2 2 5 2" xfId="44785"/>
    <cellStyle name="Separador de milhares 6 3 3 2 2 2 6" xfId="34903"/>
    <cellStyle name="Separador de milhares 6 3 3 2 2 2 7" xfId="31608"/>
    <cellStyle name="Separador de milhares 6 3 3 2 2 3" xfId="5255"/>
    <cellStyle name="Separador de milhares 6 3 3 2 2 3 2" xfId="21725"/>
    <cellStyle name="Separador de milhares 6 3 3 2 2 3 2 2" xfId="53020"/>
    <cellStyle name="Separador de milhares 6 3 3 2 2 3 3" xfId="15137"/>
    <cellStyle name="Separador de milhares 6 3 3 2 2 3 3 2" xfId="46432"/>
    <cellStyle name="Separador de milhares 6 3 3 2 2 3 4" xfId="36550"/>
    <cellStyle name="Separador de milhares 6 3 3 2 2 4" xfId="8549"/>
    <cellStyle name="Separador de milhares 6 3 3 2 2 4 2" xfId="25019"/>
    <cellStyle name="Separador de milhares 6 3 3 2 2 4 2 2" xfId="56314"/>
    <cellStyle name="Separador de milhares 6 3 3 2 2 4 3" xfId="39844"/>
    <cellStyle name="Separador de milhares 6 3 3 2 2 5" xfId="18431"/>
    <cellStyle name="Separador de milhares 6 3 3 2 2 5 2" xfId="49726"/>
    <cellStyle name="Separador de milhares 6 3 3 2 2 6" xfId="11843"/>
    <cellStyle name="Separador de milhares 6 3 3 2 2 6 2" xfId="43138"/>
    <cellStyle name="Separador de milhares 6 3 3 2 2 7" xfId="28314"/>
    <cellStyle name="Separador de milhares 6 3 3 2 2 7 2" xfId="33256"/>
    <cellStyle name="Separador de milhares 6 3 3 2 2 8" xfId="29961"/>
    <cellStyle name="Separador de milhares 6 3 3 2 3" xfId="3607"/>
    <cellStyle name="Separador de milhares 6 3 3 2 3 2" xfId="6901"/>
    <cellStyle name="Separador de milhares 6 3 3 2 3 2 2" xfId="23371"/>
    <cellStyle name="Separador de milhares 6 3 3 2 3 2 2 2" xfId="54666"/>
    <cellStyle name="Separador de milhares 6 3 3 2 3 2 3" xfId="16783"/>
    <cellStyle name="Separador de milhares 6 3 3 2 3 2 3 2" xfId="48078"/>
    <cellStyle name="Separador de milhares 6 3 3 2 3 2 4" xfId="38196"/>
    <cellStyle name="Separador de milhares 6 3 3 2 3 3" xfId="10195"/>
    <cellStyle name="Separador de milhares 6 3 3 2 3 3 2" xfId="26665"/>
    <cellStyle name="Separador de milhares 6 3 3 2 3 3 2 2" xfId="57960"/>
    <cellStyle name="Separador de milhares 6 3 3 2 3 3 3" xfId="41490"/>
    <cellStyle name="Separador de milhares 6 3 3 2 3 4" xfId="20077"/>
    <cellStyle name="Separador de milhares 6 3 3 2 3 4 2" xfId="51372"/>
    <cellStyle name="Separador de milhares 6 3 3 2 3 5" xfId="13489"/>
    <cellStyle name="Separador de milhares 6 3 3 2 3 5 2" xfId="44784"/>
    <cellStyle name="Separador de milhares 6 3 3 2 3 6" xfId="34902"/>
    <cellStyle name="Separador de milhares 6 3 3 2 3 7" xfId="31607"/>
    <cellStyle name="Separador de milhares 6 3 3 2 4" xfId="5254"/>
    <cellStyle name="Separador de milhares 6 3 3 2 4 2" xfId="21724"/>
    <cellStyle name="Separador de milhares 6 3 3 2 4 2 2" xfId="53019"/>
    <cellStyle name="Separador de milhares 6 3 3 2 4 3" xfId="15136"/>
    <cellStyle name="Separador de milhares 6 3 3 2 4 3 2" xfId="46431"/>
    <cellStyle name="Separador de milhares 6 3 3 2 4 4" xfId="36549"/>
    <cellStyle name="Separador de milhares 6 3 3 2 5" xfId="8548"/>
    <cellStyle name="Separador de milhares 6 3 3 2 5 2" xfId="25018"/>
    <cellStyle name="Separador de milhares 6 3 3 2 5 2 2" xfId="56313"/>
    <cellStyle name="Separador de milhares 6 3 3 2 5 3" xfId="39843"/>
    <cellStyle name="Separador de milhares 6 3 3 2 6" xfId="18430"/>
    <cellStyle name="Separador de milhares 6 3 3 2 6 2" xfId="49725"/>
    <cellStyle name="Separador de milhares 6 3 3 2 7" xfId="11842"/>
    <cellStyle name="Separador de milhares 6 3 3 2 7 2" xfId="43137"/>
    <cellStyle name="Separador de milhares 6 3 3 2 8" xfId="28313"/>
    <cellStyle name="Separador de milhares 6 3 3 2 8 2" xfId="33255"/>
    <cellStyle name="Separador de milhares 6 3 3 2 9" xfId="29960"/>
    <cellStyle name="Separador de milhares 6 3 3 3" xfId="1926"/>
    <cellStyle name="Separador de milhares 6 3 3 3 2" xfId="1927"/>
    <cellStyle name="Separador de milhares 6 3 3 3 2 2" xfId="3610"/>
    <cellStyle name="Separador de milhares 6 3 3 3 2 2 2" xfId="6904"/>
    <cellStyle name="Separador de milhares 6 3 3 3 2 2 2 2" xfId="23374"/>
    <cellStyle name="Separador de milhares 6 3 3 3 2 2 2 2 2" xfId="54669"/>
    <cellStyle name="Separador de milhares 6 3 3 3 2 2 2 3" xfId="16786"/>
    <cellStyle name="Separador de milhares 6 3 3 3 2 2 2 3 2" xfId="48081"/>
    <cellStyle name="Separador de milhares 6 3 3 3 2 2 2 4" xfId="38199"/>
    <cellStyle name="Separador de milhares 6 3 3 3 2 2 3" xfId="10198"/>
    <cellStyle name="Separador de milhares 6 3 3 3 2 2 3 2" xfId="26668"/>
    <cellStyle name="Separador de milhares 6 3 3 3 2 2 3 2 2" xfId="57963"/>
    <cellStyle name="Separador de milhares 6 3 3 3 2 2 3 3" xfId="41493"/>
    <cellStyle name="Separador de milhares 6 3 3 3 2 2 4" xfId="20080"/>
    <cellStyle name="Separador de milhares 6 3 3 3 2 2 4 2" xfId="51375"/>
    <cellStyle name="Separador de milhares 6 3 3 3 2 2 5" xfId="13492"/>
    <cellStyle name="Separador de milhares 6 3 3 3 2 2 5 2" xfId="44787"/>
    <cellStyle name="Separador de milhares 6 3 3 3 2 2 6" xfId="34905"/>
    <cellStyle name="Separador de milhares 6 3 3 3 2 2 7" xfId="31610"/>
    <cellStyle name="Separador de milhares 6 3 3 3 2 3" xfId="5257"/>
    <cellStyle name="Separador de milhares 6 3 3 3 2 3 2" xfId="21727"/>
    <cellStyle name="Separador de milhares 6 3 3 3 2 3 2 2" xfId="53022"/>
    <cellStyle name="Separador de milhares 6 3 3 3 2 3 3" xfId="15139"/>
    <cellStyle name="Separador de milhares 6 3 3 3 2 3 3 2" xfId="46434"/>
    <cellStyle name="Separador de milhares 6 3 3 3 2 3 4" xfId="36552"/>
    <cellStyle name="Separador de milhares 6 3 3 3 2 4" xfId="8551"/>
    <cellStyle name="Separador de milhares 6 3 3 3 2 4 2" xfId="25021"/>
    <cellStyle name="Separador de milhares 6 3 3 3 2 4 2 2" xfId="56316"/>
    <cellStyle name="Separador de milhares 6 3 3 3 2 4 3" xfId="39846"/>
    <cellStyle name="Separador de milhares 6 3 3 3 2 5" xfId="18433"/>
    <cellStyle name="Separador de milhares 6 3 3 3 2 5 2" xfId="49728"/>
    <cellStyle name="Separador de milhares 6 3 3 3 2 6" xfId="11845"/>
    <cellStyle name="Separador de milhares 6 3 3 3 2 6 2" xfId="43140"/>
    <cellStyle name="Separador de milhares 6 3 3 3 2 7" xfId="28316"/>
    <cellStyle name="Separador de milhares 6 3 3 3 2 7 2" xfId="33258"/>
    <cellStyle name="Separador de milhares 6 3 3 3 2 8" xfId="29963"/>
    <cellStyle name="Separador de milhares 6 3 3 3 3" xfId="3609"/>
    <cellStyle name="Separador de milhares 6 3 3 3 3 2" xfId="6903"/>
    <cellStyle name="Separador de milhares 6 3 3 3 3 2 2" xfId="23373"/>
    <cellStyle name="Separador de milhares 6 3 3 3 3 2 2 2" xfId="54668"/>
    <cellStyle name="Separador de milhares 6 3 3 3 3 2 3" xfId="16785"/>
    <cellStyle name="Separador de milhares 6 3 3 3 3 2 3 2" xfId="48080"/>
    <cellStyle name="Separador de milhares 6 3 3 3 3 2 4" xfId="38198"/>
    <cellStyle name="Separador de milhares 6 3 3 3 3 3" xfId="10197"/>
    <cellStyle name="Separador de milhares 6 3 3 3 3 3 2" xfId="26667"/>
    <cellStyle name="Separador de milhares 6 3 3 3 3 3 2 2" xfId="57962"/>
    <cellStyle name="Separador de milhares 6 3 3 3 3 3 3" xfId="41492"/>
    <cellStyle name="Separador de milhares 6 3 3 3 3 4" xfId="20079"/>
    <cellStyle name="Separador de milhares 6 3 3 3 3 4 2" xfId="51374"/>
    <cellStyle name="Separador de milhares 6 3 3 3 3 5" xfId="13491"/>
    <cellStyle name="Separador de milhares 6 3 3 3 3 5 2" xfId="44786"/>
    <cellStyle name="Separador de milhares 6 3 3 3 3 6" xfId="34904"/>
    <cellStyle name="Separador de milhares 6 3 3 3 3 7" xfId="31609"/>
    <cellStyle name="Separador de milhares 6 3 3 3 4" xfId="5256"/>
    <cellStyle name="Separador de milhares 6 3 3 3 4 2" xfId="21726"/>
    <cellStyle name="Separador de milhares 6 3 3 3 4 2 2" xfId="53021"/>
    <cellStyle name="Separador de milhares 6 3 3 3 4 3" xfId="15138"/>
    <cellStyle name="Separador de milhares 6 3 3 3 4 3 2" xfId="46433"/>
    <cellStyle name="Separador de milhares 6 3 3 3 4 4" xfId="36551"/>
    <cellStyle name="Separador de milhares 6 3 3 3 5" xfId="8550"/>
    <cellStyle name="Separador de milhares 6 3 3 3 5 2" xfId="25020"/>
    <cellStyle name="Separador de milhares 6 3 3 3 5 2 2" xfId="56315"/>
    <cellStyle name="Separador de milhares 6 3 3 3 5 3" xfId="39845"/>
    <cellStyle name="Separador de milhares 6 3 3 3 6" xfId="18432"/>
    <cellStyle name="Separador de milhares 6 3 3 3 6 2" xfId="49727"/>
    <cellStyle name="Separador de milhares 6 3 3 3 7" xfId="11844"/>
    <cellStyle name="Separador de milhares 6 3 3 3 7 2" xfId="43139"/>
    <cellStyle name="Separador de milhares 6 3 3 3 8" xfId="28315"/>
    <cellStyle name="Separador de milhares 6 3 3 3 8 2" xfId="33257"/>
    <cellStyle name="Separador de milhares 6 3 3 3 9" xfId="29962"/>
    <cellStyle name="Separador de milhares 6 3 3 4" xfId="1928"/>
    <cellStyle name="Separador de milhares 6 3 3 4 2" xfId="3611"/>
    <cellStyle name="Separador de milhares 6 3 3 4 2 2" xfId="6905"/>
    <cellStyle name="Separador de milhares 6 3 3 4 2 2 2" xfId="23375"/>
    <cellStyle name="Separador de milhares 6 3 3 4 2 2 2 2" xfId="54670"/>
    <cellStyle name="Separador de milhares 6 3 3 4 2 2 3" xfId="16787"/>
    <cellStyle name="Separador de milhares 6 3 3 4 2 2 3 2" xfId="48082"/>
    <cellStyle name="Separador de milhares 6 3 3 4 2 2 4" xfId="38200"/>
    <cellStyle name="Separador de milhares 6 3 3 4 2 3" xfId="10199"/>
    <cellStyle name="Separador de milhares 6 3 3 4 2 3 2" xfId="26669"/>
    <cellStyle name="Separador de milhares 6 3 3 4 2 3 2 2" xfId="57964"/>
    <cellStyle name="Separador de milhares 6 3 3 4 2 3 3" xfId="41494"/>
    <cellStyle name="Separador de milhares 6 3 3 4 2 4" xfId="20081"/>
    <cellStyle name="Separador de milhares 6 3 3 4 2 4 2" xfId="51376"/>
    <cellStyle name="Separador de milhares 6 3 3 4 2 5" xfId="13493"/>
    <cellStyle name="Separador de milhares 6 3 3 4 2 5 2" xfId="44788"/>
    <cellStyle name="Separador de milhares 6 3 3 4 2 6" xfId="34906"/>
    <cellStyle name="Separador de milhares 6 3 3 4 2 7" xfId="31611"/>
    <cellStyle name="Separador de milhares 6 3 3 4 3" xfId="5258"/>
    <cellStyle name="Separador de milhares 6 3 3 4 3 2" xfId="21728"/>
    <cellStyle name="Separador de milhares 6 3 3 4 3 2 2" xfId="53023"/>
    <cellStyle name="Separador de milhares 6 3 3 4 3 3" xfId="15140"/>
    <cellStyle name="Separador de milhares 6 3 3 4 3 3 2" xfId="46435"/>
    <cellStyle name="Separador de milhares 6 3 3 4 3 4" xfId="36553"/>
    <cellStyle name="Separador de milhares 6 3 3 4 4" xfId="8552"/>
    <cellStyle name="Separador de milhares 6 3 3 4 4 2" xfId="25022"/>
    <cellStyle name="Separador de milhares 6 3 3 4 4 2 2" xfId="56317"/>
    <cellStyle name="Separador de milhares 6 3 3 4 4 3" xfId="39847"/>
    <cellStyle name="Separador de milhares 6 3 3 4 5" xfId="18434"/>
    <cellStyle name="Separador de milhares 6 3 3 4 5 2" xfId="49729"/>
    <cellStyle name="Separador de milhares 6 3 3 4 6" xfId="11846"/>
    <cellStyle name="Separador de milhares 6 3 3 4 6 2" xfId="43141"/>
    <cellStyle name="Separador de milhares 6 3 3 4 7" xfId="28317"/>
    <cellStyle name="Separador de milhares 6 3 3 4 7 2" xfId="33259"/>
    <cellStyle name="Separador de milhares 6 3 3 4 8" xfId="29964"/>
    <cellStyle name="Separador de milhares 6 3 3 5" xfId="1929"/>
    <cellStyle name="Separador de milhares 6 3 3 5 2" xfId="3612"/>
    <cellStyle name="Separador de milhares 6 3 3 5 2 2" xfId="6906"/>
    <cellStyle name="Separador de milhares 6 3 3 5 2 2 2" xfId="23376"/>
    <cellStyle name="Separador de milhares 6 3 3 5 2 2 2 2" xfId="54671"/>
    <cellStyle name="Separador de milhares 6 3 3 5 2 2 3" xfId="16788"/>
    <cellStyle name="Separador de milhares 6 3 3 5 2 2 3 2" xfId="48083"/>
    <cellStyle name="Separador de milhares 6 3 3 5 2 2 4" xfId="38201"/>
    <cellStyle name="Separador de milhares 6 3 3 5 2 3" xfId="10200"/>
    <cellStyle name="Separador de milhares 6 3 3 5 2 3 2" xfId="26670"/>
    <cellStyle name="Separador de milhares 6 3 3 5 2 3 2 2" xfId="57965"/>
    <cellStyle name="Separador de milhares 6 3 3 5 2 3 3" xfId="41495"/>
    <cellStyle name="Separador de milhares 6 3 3 5 2 4" xfId="20082"/>
    <cellStyle name="Separador de milhares 6 3 3 5 2 4 2" xfId="51377"/>
    <cellStyle name="Separador de milhares 6 3 3 5 2 5" xfId="13494"/>
    <cellStyle name="Separador de milhares 6 3 3 5 2 5 2" xfId="44789"/>
    <cellStyle name="Separador de milhares 6 3 3 5 2 6" xfId="34907"/>
    <cellStyle name="Separador de milhares 6 3 3 5 2 7" xfId="31612"/>
    <cellStyle name="Separador de milhares 6 3 3 5 3" xfId="5259"/>
    <cellStyle name="Separador de milhares 6 3 3 5 3 2" xfId="21729"/>
    <cellStyle name="Separador de milhares 6 3 3 5 3 2 2" xfId="53024"/>
    <cellStyle name="Separador de milhares 6 3 3 5 3 3" xfId="15141"/>
    <cellStyle name="Separador de milhares 6 3 3 5 3 3 2" xfId="46436"/>
    <cellStyle name="Separador de milhares 6 3 3 5 3 4" xfId="36554"/>
    <cellStyle name="Separador de milhares 6 3 3 5 4" xfId="8553"/>
    <cellStyle name="Separador de milhares 6 3 3 5 4 2" xfId="25023"/>
    <cellStyle name="Separador de milhares 6 3 3 5 4 2 2" xfId="56318"/>
    <cellStyle name="Separador de milhares 6 3 3 5 4 3" xfId="39848"/>
    <cellStyle name="Separador de milhares 6 3 3 5 5" xfId="18435"/>
    <cellStyle name="Separador de milhares 6 3 3 5 5 2" xfId="49730"/>
    <cellStyle name="Separador de milhares 6 3 3 5 6" xfId="11847"/>
    <cellStyle name="Separador de milhares 6 3 3 5 6 2" xfId="43142"/>
    <cellStyle name="Separador de milhares 6 3 3 5 7" xfId="28318"/>
    <cellStyle name="Separador de milhares 6 3 3 5 7 2" xfId="33260"/>
    <cellStyle name="Separador de milhares 6 3 3 5 8" xfId="29965"/>
    <cellStyle name="Separador de milhares 6 3 3 6" xfId="3606"/>
    <cellStyle name="Separador de milhares 6 3 3 6 2" xfId="6900"/>
    <cellStyle name="Separador de milhares 6 3 3 6 2 2" xfId="23370"/>
    <cellStyle name="Separador de milhares 6 3 3 6 2 2 2" xfId="54665"/>
    <cellStyle name="Separador de milhares 6 3 3 6 2 3" xfId="16782"/>
    <cellStyle name="Separador de milhares 6 3 3 6 2 3 2" xfId="48077"/>
    <cellStyle name="Separador de milhares 6 3 3 6 2 4" xfId="38195"/>
    <cellStyle name="Separador de milhares 6 3 3 6 3" xfId="10194"/>
    <cellStyle name="Separador de milhares 6 3 3 6 3 2" xfId="26664"/>
    <cellStyle name="Separador de milhares 6 3 3 6 3 2 2" xfId="57959"/>
    <cellStyle name="Separador de milhares 6 3 3 6 3 3" xfId="41489"/>
    <cellStyle name="Separador de milhares 6 3 3 6 4" xfId="20076"/>
    <cellStyle name="Separador de milhares 6 3 3 6 4 2" xfId="51371"/>
    <cellStyle name="Separador de milhares 6 3 3 6 5" xfId="13488"/>
    <cellStyle name="Separador de milhares 6 3 3 6 5 2" xfId="44783"/>
    <cellStyle name="Separador de milhares 6 3 3 6 6" xfId="34901"/>
    <cellStyle name="Separador de milhares 6 3 3 6 7" xfId="31606"/>
    <cellStyle name="Separador de milhares 6 3 3 7" xfId="5253"/>
    <cellStyle name="Separador de milhares 6 3 3 7 2" xfId="21723"/>
    <cellStyle name="Separador de milhares 6 3 3 7 2 2" xfId="53018"/>
    <cellStyle name="Separador de milhares 6 3 3 7 3" xfId="15135"/>
    <cellStyle name="Separador de milhares 6 3 3 7 3 2" xfId="46430"/>
    <cellStyle name="Separador de milhares 6 3 3 7 4" xfId="36548"/>
    <cellStyle name="Separador de milhares 6 3 3 8" xfId="8547"/>
    <cellStyle name="Separador de milhares 6 3 3 8 2" xfId="25017"/>
    <cellStyle name="Separador de milhares 6 3 3 8 2 2" xfId="56312"/>
    <cellStyle name="Separador de milhares 6 3 3 8 3" xfId="39842"/>
    <cellStyle name="Separador de milhares 6 3 3 9" xfId="18429"/>
    <cellStyle name="Separador de milhares 6 3 3 9 2" xfId="49724"/>
    <cellStyle name="Separador de milhares 6 3 4" xfId="1930"/>
    <cellStyle name="Separador de milhares 6 3 4 2" xfId="1931"/>
    <cellStyle name="Separador de milhares 6 3 4 2 2" xfId="3614"/>
    <cellStyle name="Separador de milhares 6 3 4 2 2 2" xfId="6908"/>
    <cellStyle name="Separador de milhares 6 3 4 2 2 2 2" xfId="23378"/>
    <cellStyle name="Separador de milhares 6 3 4 2 2 2 2 2" xfId="54673"/>
    <cellStyle name="Separador de milhares 6 3 4 2 2 2 3" xfId="16790"/>
    <cellStyle name="Separador de milhares 6 3 4 2 2 2 3 2" xfId="48085"/>
    <cellStyle name="Separador de milhares 6 3 4 2 2 2 4" xfId="38203"/>
    <cellStyle name="Separador de milhares 6 3 4 2 2 3" xfId="10202"/>
    <cellStyle name="Separador de milhares 6 3 4 2 2 3 2" xfId="26672"/>
    <cellStyle name="Separador de milhares 6 3 4 2 2 3 2 2" xfId="57967"/>
    <cellStyle name="Separador de milhares 6 3 4 2 2 3 3" xfId="41497"/>
    <cellStyle name="Separador de milhares 6 3 4 2 2 4" xfId="20084"/>
    <cellStyle name="Separador de milhares 6 3 4 2 2 4 2" xfId="51379"/>
    <cellStyle name="Separador de milhares 6 3 4 2 2 5" xfId="13496"/>
    <cellStyle name="Separador de milhares 6 3 4 2 2 5 2" xfId="44791"/>
    <cellStyle name="Separador de milhares 6 3 4 2 2 6" xfId="34909"/>
    <cellStyle name="Separador de milhares 6 3 4 2 2 7" xfId="31614"/>
    <cellStyle name="Separador de milhares 6 3 4 2 3" xfId="5261"/>
    <cellStyle name="Separador de milhares 6 3 4 2 3 2" xfId="21731"/>
    <cellStyle name="Separador de milhares 6 3 4 2 3 2 2" xfId="53026"/>
    <cellStyle name="Separador de milhares 6 3 4 2 3 3" xfId="15143"/>
    <cellStyle name="Separador de milhares 6 3 4 2 3 3 2" xfId="46438"/>
    <cellStyle name="Separador de milhares 6 3 4 2 3 4" xfId="36556"/>
    <cellStyle name="Separador de milhares 6 3 4 2 4" xfId="8555"/>
    <cellStyle name="Separador de milhares 6 3 4 2 4 2" xfId="25025"/>
    <cellStyle name="Separador de milhares 6 3 4 2 4 2 2" xfId="56320"/>
    <cellStyle name="Separador de milhares 6 3 4 2 4 3" xfId="39850"/>
    <cellStyle name="Separador de milhares 6 3 4 2 5" xfId="18437"/>
    <cellStyle name="Separador de milhares 6 3 4 2 5 2" xfId="49732"/>
    <cellStyle name="Separador de milhares 6 3 4 2 6" xfId="11849"/>
    <cellStyle name="Separador de milhares 6 3 4 2 6 2" xfId="43144"/>
    <cellStyle name="Separador de milhares 6 3 4 2 7" xfId="28320"/>
    <cellStyle name="Separador de milhares 6 3 4 2 7 2" xfId="33262"/>
    <cellStyle name="Separador de milhares 6 3 4 2 8" xfId="29967"/>
    <cellStyle name="Separador de milhares 6 3 4 3" xfId="3613"/>
    <cellStyle name="Separador de milhares 6 3 4 3 2" xfId="6907"/>
    <cellStyle name="Separador de milhares 6 3 4 3 2 2" xfId="23377"/>
    <cellStyle name="Separador de milhares 6 3 4 3 2 2 2" xfId="54672"/>
    <cellStyle name="Separador de milhares 6 3 4 3 2 3" xfId="16789"/>
    <cellStyle name="Separador de milhares 6 3 4 3 2 3 2" xfId="48084"/>
    <cellStyle name="Separador de milhares 6 3 4 3 2 4" xfId="38202"/>
    <cellStyle name="Separador de milhares 6 3 4 3 3" xfId="10201"/>
    <cellStyle name="Separador de milhares 6 3 4 3 3 2" xfId="26671"/>
    <cellStyle name="Separador de milhares 6 3 4 3 3 2 2" xfId="57966"/>
    <cellStyle name="Separador de milhares 6 3 4 3 3 3" xfId="41496"/>
    <cellStyle name="Separador de milhares 6 3 4 3 4" xfId="20083"/>
    <cellStyle name="Separador de milhares 6 3 4 3 4 2" xfId="51378"/>
    <cellStyle name="Separador de milhares 6 3 4 3 5" xfId="13495"/>
    <cellStyle name="Separador de milhares 6 3 4 3 5 2" xfId="44790"/>
    <cellStyle name="Separador de milhares 6 3 4 3 6" xfId="34908"/>
    <cellStyle name="Separador de milhares 6 3 4 3 7" xfId="31613"/>
    <cellStyle name="Separador de milhares 6 3 4 4" xfId="5260"/>
    <cellStyle name="Separador de milhares 6 3 4 4 2" xfId="21730"/>
    <cellStyle name="Separador de milhares 6 3 4 4 2 2" xfId="53025"/>
    <cellStyle name="Separador de milhares 6 3 4 4 3" xfId="15142"/>
    <cellStyle name="Separador de milhares 6 3 4 4 3 2" xfId="46437"/>
    <cellStyle name="Separador de milhares 6 3 4 4 4" xfId="36555"/>
    <cellStyle name="Separador de milhares 6 3 4 5" xfId="8554"/>
    <cellStyle name="Separador de milhares 6 3 4 5 2" xfId="25024"/>
    <cellStyle name="Separador de milhares 6 3 4 5 2 2" xfId="56319"/>
    <cellStyle name="Separador de milhares 6 3 4 5 3" xfId="39849"/>
    <cellStyle name="Separador de milhares 6 3 4 6" xfId="18436"/>
    <cellStyle name="Separador de milhares 6 3 4 6 2" xfId="49731"/>
    <cellStyle name="Separador de milhares 6 3 4 7" xfId="11848"/>
    <cellStyle name="Separador de milhares 6 3 4 7 2" xfId="43143"/>
    <cellStyle name="Separador de milhares 6 3 4 8" xfId="28319"/>
    <cellStyle name="Separador de milhares 6 3 4 8 2" xfId="33261"/>
    <cellStyle name="Separador de milhares 6 3 4 9" xfId="29966"/>
    <cellStyle name="Separador de milhares 6 3 5" xfId="1932"/>
    <cellStyle name="Separador de milhares 6 3 5 2" xfId="1933"/>
    <cellStyle name="Separador de milhares 6 3 5 2 2" xfId="3616"/>
    <cellStyle name="Separador de milhares 6 3 5 2 2 2" xfId="6910"/>
    <cellStyle name="Separador de milhares 6 3 5 2 2 2 2" xfId="23380"/>
    <cellStyle name="Separador de milhares 6 3 5 2 2 2 2 2" xfId="54675"/>
    <cellStyle name="Separador de milhares 6 3 5 2 2 2 3" xfId="16792"/>
    <cellStyle name="Separador de milhares 6 3 5 2 2 2 3 2" xfId="48087"/>
    <cellStyle name="Separador de milhares 6 3 5 2 2 2 4" xfId="38205"/>
    <cellStyle name="Separador de milhares 6 3 5 2 2 3" xfId="10204"/>
    <cellStyle name="Separador de milhares 6 3 5 2 2 3 2" xfId="26674"/>
    <cellStyle name="Separador de milhares 6 3 5 2 2 3 2 2" xfId="57969"/>
    <cellStyle name="Separador de milhares 6 3 5 2 2 3 3" xfId="41499"/>
    <cellStyle name="Separador de milhares 6 3 5 2 2 4" xfId="20086"/>
    <cellStyle name="Separador de milhares 6 3 5 2 2 4 2" xfId="51381"/>
    <cellStyle name="Separador de milhares 6 3 5 2 2 5" xfId="13498"/>
    <cellStyle name="Separador de milhares 6 3 5 2 2 5 2" xfId="44793"/>
    <cellStyle name="Separador de milhares 6 3 5 2 2 6" xfId="34911"/>
    <cellStyle name="Separador de milhares 6 3 5 2 2 7" xfId="31616"/>
    <cellStyle name="Separador de milhares 6 3 5 2 3" xfId="5263"/>
    <cellStyle name="Separador de milhares 6 3 5 2 3 2" xfId="21733"/>
    <cellStyle name="Separador de milhares 6 3 5 2 3 2 2" xfId="53028"/>
    <cellStyle name="Separador de milhares 6 3 5 2 3 3" xfId="15145"/>
    <cellStyle name="Separador de milhares 6 3 5 2 3 3 2" xfId="46440"/>
    <cellStyle name="Separador de milhares 6 3 5 2 3 4" xfId="36558"/>
    <cellStyle name="Separador de milhares 6 3 5 2 4" xfId="8557"/>
    <cellStyle name="Separador de milhares 6 3 5 2 4 2" xfId="25027"/>
    <cellStyle name="Separador de milhares 6 3 5 2 4 2 2" xfId="56322"/>
    <cellStyle name="Separador de milhares 6 3 5 2 4 3" xfId="39852"/>
    <cellStyle name="Separador de milhares 6 3 5 2 5" xfId="18439"/>
    <cellStyle name="Separador de milhares 6 3 5 2 5 2" xfId="49734"/>
    <cellStyle name="Separador de milhares 6 3 5 2 6" xfId="11851"/>
    <cellStyle name="Separador de milhares 6 3 5 2 6 2" xfId="43146"/>
    <cellStyle name="Separador de milhares 6 3 5 2 7" xfId="28322"/>
    <cellStyle name="Separador de milhares 6 3 5 2 7 2" xfId="33264"/>
    <cellStyle name="Separador de milhares 6 3 5 2 8" xfId="29969"/>
    <cellStyle name="Separador de milhares 6 3 5 3" xfId="3615"/>
    <cellStyle name="Separador de milhares 6 3 5 3 2" xfId="6909"/>
    <cellStyle name="Separador de milhares 6 3 5 3 2 2" xfId="23379"/>
    <cellStyle name="Separador de milhares 6 3 5 3 2 2 2" xfId="54674"/>
    <cellStyle name="Separador de milhares 6 3 5 3 2 3" xfId="16791"/>
    <cellStyle name="Separador de milhares 6 3 5 3 2 3 2" xfId="48086"/>
    <cellStyle name="Separador de milhares 6 3 5 3 2 4" xfId="38204"/>
    <cellStyle name="Separador de milhares 6 3 5 3 3" xfId="10203"/>
    <cellStyle name="Separador de milhares 6 3 5 3 3 2" xfId="26673"/>
    <cellStyle name="Separador de milhares 6 3 5 3 3 2 2" xfId="57968"/>
    <cellStyle name="Separador de milhares 6 3 5 3 3 3" xfId="41498"/>
    <cellStyle name="Separador de milhares 6 3 5 3 4" xfId="20085"/>
    <cellStyle name="Separador de milhares 6 3 5 3 4 2" xfId="51380"/>
    <cellStyle name="Separador de milhares 6 3 5 3 5" xfId="13497"/>
    <cellStyle name="Separador de milhares 6 3 5 3 5 2" xfId="44792"/>
    <cellStyle name="Separador de milhares 6 3 5 3 6" xfId="34910"/>
    <cellStyle name="Separador de milhares 6 3 5 3 7" xfId="31615"/>
    <cellStyle name="Separador de milhares 6 3 5 4" xfId="5262"/>
    <cellStyle name="Separador de milhares 6 3 5 4 2" xfId="21732"/>
    <cellStyle name="Separador de milhares 6 3 5 4 2 2" xfId="53027"/>
    <cellStyle name="Separador de milhares 6 3 5 4 3" xfId="15144"/>
    <cellStyle name="Separador de milhares 6 3 5 4 3 2" xfId="46439"/>
    <cellStyle name="Separador de milhares 6 3 5 4 4" xfId="36557"/>
    <cellStyle name="Separador de milhares 6 3 5 5" xfId="8556"/>
    <cellStyle name="Separador de milhares 6 3 5 5 2" xfId="25026"/>
    <cellStyle name="Separador de milhares 6 3 5 5 2 2" xfId="56321"/>
    <cellStyle name="Separador de milhares 6 3 5 5 3" xfId="39851"/>
    <cellStyle name="Separador de milhares 6 3 5 6" xfId="18438"/>
    <cellStyle name="Separador de milhares 6 3 5 6 2" xfId="49733"/>
    <cellStyle name="Separador de milhares 6 3 5 7" xfId="11850"/>
    <cellStyle name="Separador de milhares 6 3 5 7 2" xfId="43145"/>
    <cellStyle name="Separador de milhares 6 3 5 8" xfId="28321"/>
    <cellStyle name="Separador de milhares 6 3 5 8 2" xfId="33263"/>
    <cellStyle name="Separador de milhares 6 3 5 9" xfId="29968"/>
    <cellStyle name="Separador de milhares 6 3 6" xfId="1934"/>
    <cellStyle name="Separador de milhares 6 3 6 2" xfId="3617"/>
    <cellStyle name="Separador de milhares 6 3 6 2 2" xfId="6911"/>
    <cellStyle name="Separador de milhares 6 3 6 2 2 2" xfId="23381"/>
    <cellStyle name="Separador de milhares 6 3 6 2 2 2 2" xfId="54676"/>
    <cellStyle name="Separador de milhares 6 3 6 2 2 3" xfId="16793"/>
    <cellStyle name="Separador de milhares 6 3 6 2 2 3 2" xfId="48088"/>
    <cellStyle name="Separador de milhares 6 3 6 2 2 4" xfId="38206"/>
    <cellStyle name="Separador de milhares 6 3 6 2 3" xfId="10205"/>
    <cellStyle name="Separador de milhares 6 3 6 2 3 2" xfId="26675"/>
    <cellStyle name="Separador de milhares 6 3 6 2 3 2 2" xfId="57970"/>
    <cellStyle name="Separador de milhares 6 3 6 2 3 3" xfId="41500"/>
    <cellStyle name="Separador de milhares 6 3 6 2 4" xfId="20087"/>
    <cellStyle name="Separador de milhares 6 3 6 2 4 2" xfId="51382"/>
    <cellStyle name="Separador de milhares 6 3 6 2 5" xfId="13499"/>
    <cellStyle name="Separador de milhares 6 3 6 2 5 2" xfId="44794"/>
    <cellStyle name="Separador de milhares 6 3 6 2 6" xfId="34912"/>
    <cellStyle name="Separador de milhares 6 3 6 2 7" xfId="31617"/>
    <cellStyle name="Separador de milhares 6 3 6 3" xfId="5264"/>
    <cellStyle name="Separador de milhares 6 3 6 3 2" xfId="21734"/>
    <cellStyle name="Separador de milhares 6 3 6 3 2 2" xfId="53029"/>
    <cellStyle name="Separador de milhares 6 3 6 3 3" xfId="15146"/>
    <cellStyle name="Separador de milhares 6 3 6 3 3 2" xfId="46441"/>
    <cellStyle name="Separador de milhares 6 3 6 3 4" xfId="36559"/>
    <cellStyle name="Separador de milhares 6 3 6 4" xfId="8558"/>
    <cellStyle name="Separador de milhares 6 3 6 4 2" xfId="25028"/>
    <cellStyle name="Separador de milhares 6 3 6 4 2 2" xfId="56323"/>
    <cellStyle name="Separador de milhares 6 3 6 4 3" xfId="39853"/>
    <cellStyle name="Separador de milhares 6 3 6 5" xfId="18440"/>
    <cellStyle name="Separador de milhares 6 3 6 5 2" xfId="49735"/>
    <cellStyle name="Separador de milhares 6 3 6 6" xfId="11852"/>
    <cellStyle name="Separador de milhares 6 3 6 6 2" xfId="43147"/>
    <cellStyle name="Separador de milhares 6 3 6 7" xfId="28323"/>
    <cellStyle name="Separador de milhares 6 3 6 7 2" xfId="33265"/>
    <cellStyle name="Separador de milhares 6 3 6 8" xfId="29970"/>
    <cellStyle name="Separador de milhares 6 3 7" xfId="1935"/>
    <cellStyle name="Separador de milhares 6 3 7 2" xfId="3618"/>
    <cellStyle name="Separador de milhares 6 3 7 2 2" xfId="6912"/>
    <cellStyle name="Separador de milhares 6 3 7 2 2 2" xfId="23382"/>
    <cellStyle name="Separador de milhares 6 3 7 2 2 2 2" xfId="54677"/>
    <cellStyle name="Separador de milhares 6 3 7 2 2 3" xfId="16794"/>
    <cellStyle name="Separador de milhares 6 3 7 2 2 3 2" xfId="48089"/>
    <cellStyle name="Separador de milhares 6 3 7 2 2 4" xfId="38207"/>
    <cellStyle name="Separador de milhares 6 3 7 2 3" xfId="10206"/>
    <cellStyle name="Separador de milhares 6 3 7 2 3 2" xfId="26676"/>
    <cellStyle name="Separador de milhares 6 3 7 2 3 2 2" xfId="57971"/>
    <cellStyle name="Separador de milhares 6 3 7 2 3 3" xfId="41501"/>
    <cellStyle name="Separador de milhares 6 3 7 2 4" xfId="20088"/>
    <cellStyle name="Separador de milhares 6 3 7 2 4 2" xfId="51383"/>
    <cellStyle name="Separador de milhares 6 3 7 2 5" xfId="13500"/>
    <cellStyle name="Separador de milhares 6 3 7 2 5 2" xfId="44795"/>
    <cellStyle name="Separador de milhares 6 3 7 2 6" xfId="34913"/>
    <cellStyle name="Separador de milhares 6 3 7 2 7" xfId="31618"/>
    <cellStyle name="Separador de milhares 6 3 7 3" xfId="5265"/>
    <cellStyle name="Separador de milhares 6 3 7 3 2" xfId="21735"/>
    <cellStyle name="Separador de milhares 6 3 7 3 2 2" xfId="53030"/>
    <cellStyle name="Separador de milhares 6 3 7 3 3" xfId="15147"/>
    <cellStyle name="Separador de milhares 6 3 7 3 3 2" xfId="46442"/>
    <cellStyle name="Separador de milhares 6 3 7 3 4" xfId="36560"/>
    <cellStyle name="Separador de milhares 6 3 7 4" xfId="8559"/>
    <cellStyle name="Separador de milhares 6 3 7 4 2" xfId="25029"/>
    <cellStyle name="Separador de milhares 6 3 7 4 2 2" xfId="56324"/>
    <cellStyle name="Separador de milhares 6 3 7 4 3" xfId="39854"/>
    <cellStyle name="Separador de milhares 6 3 7 5" xfId="18441"/>
    <cellStyle name="Separador de milhares 6 3 7 5 2" xfId="49736"/>
    <cellStyle name="Separador de milhares 6 3 7 6" xfId="11853"/>
    <cellStyle name="Separador de milhares 6 3 7 6 2" xfId="43148"/>
    <cellStyle name="Separador de milhares 6 3 7 7" xfId="28324"/>
    <cellStyle name="Separador de milhares 6 3 7 7 2" xfId="33266"/>
    <cellStyle name="Separador de milhares 6 3 7 8" xfId="29971"/>
    <cellStyle name="Separador de milhares 6 3 8" xfId="3598"/>
    <cellStyle name="Separador de milhares 6 3 8 2" xfId="6892"/>
    <cellStyle name="Separador de milhares 6 3 8 2 2" xfId="23362"/>
    <cellStyle name="Separador de milhares 6 3 8 2 2 2" xfId="54657"/>
    <cellStyle name="Separador de milhares 6 3 8 2 3" xfId="16774"/>
    <cellStyle name="Separador de milhares 6 3 8 2 3 2" xfId="48069"/>
    <cellStyle name="Separador de milhares 6 3 8 2 4" xfId="38187"/>
    <cellStyle name="Separador de milhares 6 3 8 3" xfId="10186"/>
    <cellStyle name="Separador de milhares 6 3 8 3 2" xfId="26656"/>
    <cellStyle name="Separador de milhares 6 3 8 3 2 2" xfId="57951"/>
    <cellStyle name="Separador de milhares 6 3 8 3 3" xfId="41481"/>
    <cellStyle name="Separador de milhares 6 3 8 4" xfId="20068"/>
    <cellStyle name="Separador de milhares 6 3 8 4 2" xfId="51363"/>
    <cellStyle name="Separador de milhares 6 3 8 5" xfId="13480"/>
    <cellStyle name="Separador de milhares 6 3 8 5 2" xfId="44775"/>
    <cellStyle name="Separador de milhares 6 3 8 6" xfId="34893"/>
    <cellStyle name="Separador de milhares 6 3 8 7" xfId="31598"/>
    <cellStyle name="Separador de milhares 6 3 9" xfId="5245"/>
    <cellStyle name="Separador de milhares 6 3 9 2" xfId="21715"/>
    <cellStyle name="Separador de milhares 6 3 9 2 2" xfId="53010"/>
    <cellStyle name="Separador de milhares 6 3 9 3" xfId="15127"/>
    <cellStyle name="Separador de milhares 6 3 9 3 2" xfId="46422"/>
    <cellStyle name="Separador de milhares 6 3 9 4" xfId="36540"/>
    <cellStyle name="Separador de milhares 6 4" xfId="1936"/>
    <cellStyle name="Separador de milhares 6 4 10" xfId="11854"/>
    <cellStyle name="Separador de milhares 6 4 10 2" xfId="43149"/>
    <cellStyle name="Separador de milhares 6 4 11" xfId="28325"/>
    <cellStyle name="Separador de milhares 6 4 11 2" xfId="33267"/>
    <cellStyle name="Separador de milhares 6 4 12" xfId="29972"/>
    <cellStyle name="Separador de milhares 6 4 2" xfId="1937"/>
    <cellStyle name="Separador de milhares 6 4 2 2" xfId="1938"/>
    <cellStyle name="Separador de milhares 6 4 2 2 2" xfId="3621"/>
    <cellStyle name="Separador de milhares 6 4 2 2 2 2" xfId="6915"/>
    <cellStyle name="Separador de milhares 6 4 2 2 2 2 2" xfId="23385"/>
    <cellStyle name="Separador de milhares 6 4 2 2 2 2 2 2" xfId="54680"/>
    <cellStyle name="Separador de milhares 6 4 2 2 2 2 3" xfId="16797"/>
    <cellStyle name="Separador de milhares 6 4 2 2 2 2 3 2" xfId="48092"/>
    <cellStyle name="Separador de milhares 6 4 2 2 2 2 4" xfId="38210"/>
    <cellStyle name="Separador de milhares 6 4 2 2 2 3" xfId="10209"/>
    <cellStyle name="Separador de milhares 6 4 2 2 2 3 2" xfId="26679"/>
    <cellStyle name="Separador de milhares 6 4 2 2 2 3 2 2" xfId="57974"/>
    <cellStyle name="Separador de milhares 6 4 2 2 2 3 3" xfId="41504"/>
    <cellStyle name="Separador de milhares 6 4 2 2 2 4" xfId="20091"/>
    <cellStyle name="Separador de milhares 6 4 2 2 2 4 2" xfId="51386"/>
    <cellStyle name="Separador de milhares 6 4 2 2 2 5" xfId="13503"/>
    <cellStyle name="Separador de milhares 6 4 2 2 2 5 2" xfId="44798"/>
    <cellStyle name="Separador de milhares 6 4 2 2 2 6" xfId="34916"/>
    <cellStyle name="Separador de milhares 6 4 2 2 2 7" xfId="31621"/>
    <cellStyle name="Separador de milhares 6 4 2 2 3" xfId="5268"/>
    <cellStyle name="Separador de milhares 6 4 2 2 3 2" xfId="21738"/>
    <cellStyle name="Separador de milhares 6 4 2 2 3 2 2" xfId="53033"/>
    <cellStyle name="Separador de milhares 6 4 2 2 3 3" xfId="15150"/>
    <cellStyle name="Separador de milhares 6 4 2 2 3 3 2" xfId="46445"/>
    <cellStyle name="Separador de milhares 6 4 2 2 3 4" xfId="36563"/>
    <cellStyle name="Separador de milhares 6 4 2 2 4" xfId="8562"/>
    <cellStyle name="Separador de milhares 6 4 2 2 4 2" xfId="25032"/>
    <cellStyle name="Separador de milhares 6 4 2 2 4 2 2" xfId="56327"/>
    <cellStyle name="Separador de milhares 6 4 2 2 4 3" xfId="39857"/>
    <cellStyle name="Separador de milhares 6 4 2 2 5" xfId="18444"/>
    <cellStyle name="Separador de milhares 6 4 2 2 5 2" xfId="49739"/>
    <cellStyle name="Separador de milhares 6 4 2 2 6" xfId="11856"/>
    <cellStyle name="Separador de milhares 6 4 2 2 6 2" xfId="43151"/>
    <cellStyle name="Separador de milhares 6 4 2 2 7" xfId="28327"/>
    <cellStyle name="Separador de milhares 6 4 2 2 7 2" xfId="33269"/>
    <cellStyle name="Separador de milhares 6 4 2 2 8" xfId="29974"/>
    <cellStyle name="Separador de milhares 6 4 2 3" xfId="3620"/>
    <cellStyle name="Separador de milhares 6 4 2 3 2" xfId="6914"/>
    <cellStyle name="Separador de milhares 6 4 2 3 2 2" xfId="23384"/>
    <cellStyle name="Separador de milhares 6 4 2 3 2 2 2" xfId="54679"/>
    <cellStyle name="Separador de milhares 6 4 2 3 2 3" xfId="16796"/>
    <cellStyle name="Separador de milhares 6 4 2 3 2 3 2" xfId="48091"/>
    <cellStyle name="Separador de milhares 6 4 2 3 2 4" xfId="38209"/>
    <cellStyle name="Separador de milhares 6 4 2 3 3" xfId="10208"/>
    <cellStyle name="Separador de milhares 6 4 2 3 3 2" xfId="26678"/>
    <cellStyle name="Separador de milhares 6 4 2 3 3 2 2" xfId="57973"/>
    <cellStyle name="Separador de milhares 6 4 2 3 3 3" xfId="41503"/>
    <cellStyle name="Separador de milhares 6 4 2 3 4" xfId="20090"/>
    <cellStyle name="Separador de milhares 6 4 2 3 4 2" xfId="51385"/>
    <cellStyle name="Separador de milhares 6 4 2 3 5" xfId="13502"/>
    <cellStyle name="Separador de milhares 6 4 2 3 5 2" xfId="44797"/>
    <cellStyle name="Separador de milhares 6 4 2 3 6" xfId="34915"/>
    <cellStyle name="Separador de milhares 6 4 2 3 7" xfId="31620"/>
    <cellStyle name="Separador de milhares 6 4 2 4" xfId="5267"/>
    <cellStyle name="Separador de milhares 6 4 2 4 2" xfId="21737"/>
    <cellStyle name="Separador de milhares 6 4 2 4 2 2" xfId="53032"/>
    <cellStyle name="Separador de milhares 6 4 2 4 3" xfId="15149"/>
    <cellStyle name="Separador de milhares 6 4 2 4 3 2" xfId="46444"/>
    <cellStyle name="Separador de milhares 6 4 2 4 4" xfId="36562"/>
    <cellStyle name="Separador de milhares 6 4 2 5" xfId="8561"/>
    <cellStyle name="Separador de milhares 6 4 2 5 2" xfId="25031"/>
    <cellStyle name="Separador de milhares 6 4 2 5 2 2" xfId="56326"/>
    <cellStyle name="Separador de milhares 6 4 2 5 3" xfId="39856"/>
    <cellStyle name="Separador de milhares 6 4 2 6" xfId="18443"/>
    <cellStyle name="Separador de milhares 6 4 2 6 2" xfId="49738"/>
    <cellStyle name="Separador de milhares 6 4 2 7" xfId="11855"/>
    <cellStyle name="Separador de milhares 6 4 2 7 2" xfId="43150"/>
    <cellStyle name="Separador de milhares 6 4 2 8" xfId="28326"/>
    <cellStyle name="Separador de milhares 6 4 2 8 2" xfId="33268"/>
    <cellStyle name="Separador de milhares 6 4 2 9" xfId="29973"/>
    <cellStyle name="Separador de milhares 6 4 3" xfId="1939"/>
    <cellStyle name="Separador de milhares 6 4 3 2" xfId="1940"/>
    <cellStyle name="Separador de milhares 6 4 3 2 2" xfId="3623"/>
    <cellStyle name="Separador de milhares 6 4 3 2 2 2" xfId="6917"/>
    <cellStyle name="Separador de milhares 6 4 3 2 2 2 2" xfId="23387"/>
    <cellStyle name="Separador de milhares 6 4 3 2 2 2 2 2" xfId="54682"/>
    <cellStyle name="Separador de milhares 6 4 3 2 2 2 3" xfId="16799"/>
    <cellStyle name="Separador de milhares 6 4 3 2 2 2 3 2" xfId="48094"/>
    <cellStyle name="Separador de milhares 6 4 3 2 2 2 4" xfId="38212"/>
    <cellStyle name="Separador de milhares 6 4 3 2 2 3" xfId="10211"/>
    <cellStyle name="Separador de milhares 6 4 3 2 2 3 2" xfId="26681"/>
    <cellStyle name="Separador de milhares 6 4 3 2 2 3 2 2" xfId="57976"/>
    <cellStyle name="Separador de milhares 6 4 3 2 2 3 3" xfId="41506"/>
    <cellStyle name="Separador de milhares 6 4 3 2 2 4" xfId="20093"/>
    <cellStyle name="Separador de milhares 6 4 3 2 2 4 2" xfId="51388"/>
    <cellStyle name="Separador de milhares 6 4 3 2 2 5" xfId="13505"/>
    <cellStyle name="Separador de milhares 6 4 3 2 2 5 2" xfId="44800"/>
    <cellStyle name="Separador de milhares 6 4 3 2 2 6" xfId="34918"/>
    <cellStyle name="Separador de milhares 6 4 3 2 2 7" xfId="31623"/>
    <cellStyle name="Separador de milhares 6 4 3 2 3" xfId="5270"/>
    <cellStyle name="Separador de milhares 6 4 3 2 3 2" xfId="21740"/>
    <cellStyle name="Separador de milhares 6 4 3 2 3 2 2" xfId="53035"/>
    <cellStyle name="Separador de milhares 6 4 3 2 3 3" xfId="15152"/>
    <cellStyle name="Separador de milhares 6 4 3 2 3 3 2" xfId="46447"/>
    <cellStyle name="Separador de milhares 6 4 3 2 3 4" xfId="36565"/>
    <cellStyle name="Separador de milhares 6 4 3 2 4" xfId="8564"/>
    <cellStyle name="Separador de milhares 6 4 3 2 4 2" xfId="25034"/>
    <cellStyle name="Separador de milhares 6 4 3 2 4 2 2" xfId="56329"/>
    <cellStyle name="Separador de milhares 6 4 3 2 4 3" xfId="39859"/>
    <cellStyle name="Separador de milhares 6 4 3 2 5" xfId="18446"/>
    <cellStyle name="Separador de milhares 6 4 3 2 5 2" xfId="49741"/>
    <cellStyle name="Separador de milhares 6 4 3 2 6" xfId="11858"/>
    <cellStyle name="Separador de milhares 6 4 3 2 6 2" xfId="43153"/>
    <cellStyle name="Separador de milhares 6 4 3 2 7" xfId="28329"/>
    <cellStyle name="Separador de milhares 6 4 3 2 7 2" xfId="33271"/>
    <cellStyle name="Separador de milhares 6 4 3 2 8" xfId="29976"/>
    <cellStyle name="Separador de milhares 6 4 3 3" xfId="3622"/>
    <cellStyle name="Separador de milhares 6 4 3 3 2" xfId="6916"/>
    <cellStyle name="Separador de milhares 6 4 3 3 2 2" xfId="23386"/>
    <cellStyle name="Separador de milhares 6 4 3 3 2 2 2" xfId="54681"/>
    <cellStyle name="Separador de milhares 6 4 3 3 2 3" xfId="16798"/>
    <cellStyle name="Separador de milhares 6 4 3 3 2 3 2" xfId="48093"/>
    <cellStyle name="Separador de milhares 6 4 3 3 2 4" xfId="38211"/>
    <cellStyle name="Separador de milhares 6 4 3 3 3" xfId="10210"/>
    <cellStyle name="Separador de milhares 6 4 3 3 3 2" xfId="26680"/>
    <cellStyle name="Separador de milhares 6 4 3 3 3 2 2" xfId="57975"/>
    <cellStyle name="Separador de milhares 6 4 3 3 3 3" xfId="41505"/>
    <cellStyle name="Separador de milhares 6 4 3 3 4" xfId="20092"/>
    <cellStyle name="Separador de milhares 6 4 3 3 4 2" xfId="51387"/>
    <cellStyle name="Separador de milhares 6 4 3 3 5" xfId="13504"/>
    <cellStyle name="Separador de milhares 6 4 3 3 5 2" xfId="44799"/>
    <cellStyle name="Separador de milhares 6 4 3 3 6" xfId="34917"/>
    <cellStyle name="Separador de milhares 6 4 3 3 7" xfId="31622"/>
    <cellStyle name="Separador de milhares 6 4 3 4" xfId="5269"/>
    <cellStyle name="Separador de milhares 6 4 3 4 2" xfId="21739"/>
    <cellStyle name="Separador de milhares 6 4 3 4 2 2" xfId="53034"/>
    <cellStyle name="Separador de milhares 6 4 3 4 3" xfId="15151"/>
    <cellStyle name="Separador de milhares 6 4 3 4 3 2" xfId="46446"/>
    <cellStyle name="Separador de milhares 6 4 3 4 4" xfId="36564"/>
    <cellStyle name="Separador de milhares 6 4 3 5" xfId="8563"/>
    <cellStyle name="Separador de milhares 6 4 3 5 2" xfId="25033"/>
    <cellStyle name="Separador de milhares 6 4 3 5 2 2" xfId="56328"/>
    <cellStyle name="Separador de milhares 6 4 3 5 3" xfId="39858"/>
    <cellStyle name="Separador de milhares 6 4 3 6" xfId="18445"/>
    <cellStyle name="Separador de milhares 6 4 3 6 2" xfId="49740"/>
    <cellStyle name="Separador de milhares 6 4 3 7" xfId="11857"/>
    <cellStyle name="Separador de milhares 6 4 3 7 2" xfId="43152"/>
    <cellStyle name="Separador de milhares 6 4 3 8" xfId="28328"/>
    <cellStyle name="Separador de milhares 6 4 3 8 2" xfId="33270"/>
    <cellStyle name="Separador de milhares 6 4 3 9" xfId="29975"/>
    <cellStyle name="Separador de milhares 6 4 4" xfId="1941"/>
    <cellStyle name="Separador de milhares 6 4 4 2" xfId="3624"/>
    <cellStyle name="Separador de milhares 6 4 4 2 2" xfId="6918"/>
    <cellStyle name="Separador de milhares 6 4 4 2 2 2" xfId="23388"/>
    <cellStyle name="Separador de milhares 6 4 4 2 2 2 2" xfId="54683"/>
    <cellStyle name="Separador de milhares 6 4 4 2 2 3" xfId="16800"/>
    <cellStyle name="Separador de milhares 6 4 4 2 2 3 2" xfId="48095"/>
    <cellStyle name="Separador de milhares 6 4 4 2 2 4" xfId="38213"/>
    <cellStyle name="Separador de milhares 6 4 4 2 3" xfId="10212"/>
    <cellStyle name="Separador de milhares 6 4 4 2 3 2" xfId="26682"/>
    <cellStyle name="Separador de milhares 6 4 4 2 3 2 2" xfId="57977"/>
    <cellStyle name="Separador de milhares 6 4 4 2 3 3" xfId="41507"/>
    <cellStyle name="Separador de milhares 6 4 4 2 4" xfId="20094"/>
    <cellStyle name="Separador de milhares 6 4 4 2 4 2" xfId="51389"/>
    <cellStyle name="Separador de milhares 6 4 4 2 5" xfId="13506"/>
    <cellStyle name="Separador de milhares 6 4 4 2 5 2" xfId="44801"/>
    <cellStyle name="Separador de milhares 6 4 4 2 6" xfId="34919"/>
    <cellStyle name="Separador de milhares 6 4 4 2 7" xfId="31624"/>
    <cellStyle name="Separador de milhares 6 4 4 3" xfId="5271"/>
    <cellStyle name="Separador de milhares 6 4 4 3 2" xfId="21741"/>
    <cellStyle name="Separador de milhares 6 4 4 3 2 2" xfId="53036"/>
    <cellStyle name="Separador de milhares 6 4 4 3 3" xfId="15153"/>
    <cellStyle name="Separador de milhares 6 4 4 3 3 2" xfId="46448"/>
    <cellStyle name="Separador de milhares 6 4 4 3 4" xfId="36566"/>
    <cellStyle name="Separador de milhares 6 4 4 4" xfId="8565"/>
    <cellStyle name="Separador de milhares 6 4 4 4 2" xfId="25035"/>
    <cellStyle name="Separador de milhares 6 4 4 4 2 2" xfId="56330"/>
    <cellStyle name="Separador de milhares 6 4 4 4 3" xfId="39860"/>
    <cellStyle name="Separador de milhares 6 4 4 5" xfId="18447"/>
    <cellStyle name="Separador de milhares 6 4 4 5 2" xfId="49742"/>
    <cellStyle name="Separador de milhares 6 4 4 6" xfId="11859"/>
    <cellStyle name="Separador de milhares 6 4 4 6 2" xfId="43154"/>
    <cellStyle name="Separador de milhares 6 4 4 7" xfId="28330"/>
    <cellStyle name="Separador de milhares 6 4 4 7 2" xfId="33272"/>
    <cellStyle name="Separador de milhares 6 4 4 8" xfId="29977"/>
    <cellStyle name="Separador de milhares 6 4 5" xfId="1942"/>
    <cellStyle name="Separador de milhares 6 4 5 2" xfId="3625"/>
    <cellStyle name="Separador de milhares 6 4 5 2 2" xfId="6919"/>
    <cellStyle name="Separador de milhares 6 4 5 2 2 2" xfId="23389"/>
    <cellStyle name="Separador de milhares 6 4 5 2 2 2 2" xfId="54684"/>
    <cellStyle name="Separador de milhares 6 4 5 2 2 3" xfId="16801"/>
    <cellStyle name="Separador de milhares 6 4 5 2 2 3 2" xfId="48096"/>
    <cellStyle name="Separador de milhares 6 4 5 2 2 4" xfId="38214"/>
    <cellStyle name="Separador de milhares 6 4 5 2 3" xfId="10213"/>
    <cellStyle name="Separador de milhares 6 4 5 2 3 2" xfId="26683"/>
    <cellStyle name="Separador de milhares 6 4 5 2 3 2 2" xfId="57978"/>
    <cellStyle name="Separador de milhares 6 4 5 2 3 3" xfId="41508"/>
    <cellStyle name="Separador de milhares 6 4 5 2 4" xfId="20095"/>
    <cellStyle name="Separador de milhares 6 4 5 2 4 2" xfId="51390"/>
    <cellStyle name="Separador de milhares 6 4 5 2 5" xfId="13507"/>
    <cellStyle name="Separador de milhares 6 4 5 2 5 2" xfId="44802"/>
    <cellStyle name="Separador de milhares 6 4 5 2 6" xfId="34920"/>
    <cellStyle name="Separador de milhares 6 4 5 2 7" xfId="31625"/>
    <cellStyle name="Separador de milhares 6 4 5 3" xfId="5272"/>
    <cellStyle name="Separador de milhares 6 4 5 3 2" xfId="21742"/>
    <cellStyle name="Separador de milhares 6 4 5 3 2 2" xfId="53037"/>
    <cellStyle name="Separador de milhares 6 4 5 3 3" xfId="15154"/>
    <cellStyle name="Separador de milhares 6 4 5 3 3 2" xfId="46449"/>
    <cellStyle name="Separador de milhares 6 4 5 3 4" xfId="36567"/>
    <cellStyle name="Separador de milhares 6 4 5 4" xfId="8566"/>
    <cellStyle name="Separador de milhares 6 4 5 4 2" xfId="25036"/>
    <cellStyle name="Separador de milhares 6 4 5 4 2 2" xfId="56331"/>
    <cellStyle name="Separador de milhares 6 4 5 4 3" xfId="39861"/>
    <cellStyle name="Separador de milhares 6 4 5 5" xfId="18448"/>
    <cellStyle name="Separador de milhares 6 4 5 5 2" xfId="49743"/>
    <cellStyle name="Separador de milhares 6 4 5 6" xfId="11860"/>
    <cellStyle name="Separador de milhares 6 4 5 6 2" xfId="43155"/>
    <cellStyle name="Separador de milhares 6 4 5 7" xfId="28331"/>
    <cellStyle name="Separador de milhares 6 4 5 7 2" xfId="33273"/>
    <cellStyle name="Separador de milhares 6 4 5 8" xfId="29978"/>
    <cellStyle name="Separador de milhares 6 4 6" xfId="3619"/>
    <cellStyle name="Separador de milhares 6 4 6 2" xfId="6913"/>
    <cellStyle name="Separador de milhares 6 4 6 2 2" xfId="23383"/>
    <cellStyle name="Separador de milhares 6 4 6 2 2 2" xfId="54678"/>
    <cellStyle name="Separador de milhares 6 4 6 2 3" xfId="16795"/>
    <cellStyle name="Separador de milhares 6 4 6 2 3 2" xfId="48090"/>
    <cellStyle name="Separador de milhares 6 4 6 2 4" xfId="38208"/>
    <cellStyle name="Separador de milhares 6 4 6 3" xfId="10207"/>
    <cellStyle name="Separador de milhares 6 4 6 3 2" xfId="26677"/>
    <cellStyle name="Separador de milhares 6 4 6 3 2 2" xfId="57972"/>
    <cellStyle name="Separador de milhares 6 4 6 3 3" xfId="41502"/>
    <cellStyle name="Separador de milhares 6 4 6 4" xfId="20089"/>
    <cellStyle name="Separador de milhares 6 4 6 4 2" xfId="51384"/>
    <cellStyle name="Separador de milhares 6 4 6 5" xfId="13501"/>
    <cellStyle name="Separador de milhares 6 4 6 5 2" xfId="44796"/>
    <cellStyle name="Separador de milhares 6 4 6 6" xfId="34914"/>
    <cellStyle name="Separador de milhares 6 4 6 7" xfId="31619"/>
    <cellStyle name="Separador de milhares 6 4 7" xfId="5266"/>
    <cellStyle name="Separador de milhares 6 4 7 2" xfId="21736"/>
    <cellStyle name="Separador de milhares 6 4 7 2 2" xfId="53031"/>
    <cellStyle name="Separador de milhares 6 4 7 3" xfId="15148"/>
    <cellStyle name="Separador de milhares 6 4 7 3 2" xfId="46443"/>
    <cellStyle name="Separador de milhares 6 4 7 4" xfId="36561"/>
    <cellStyle name="Separador de milhares 6 4 8" xfId="8560"/>
    <cellStyle name="Separador de milhares 6 4 8 2" xfId="25030"/>
    <cellStyle name="Separador de milhares 6 4 8 2 2" xfId="56325"/>
    <cellStyle name="Separador de milhares 6 4 8 3" xfId="39855"/>
    <cellStyle name="Separador de milhares 6 4 9" xfId="18442"/>
    <cellStyle name="Separador de milhares 6 4 9 2" xfId="49737"/>
    <cellStyle name="Separador de milhares 6 5" xfId="1943"/>
    <cellStyle name="Separador de milhares 6 5 10" xfId="11861"/>
    <cellStyle name="Separador de milhares 6 5 10 2" xfId="43156"/>
    <cellStyle name="Separador de milhares 6 5 11" xfId="28332"/>
    <cellStyle name="Separador de milhares 6 5 11 2" xfId="33274"/>
    <cellStyle name="Separador de milhares 6 5 12" xfId="29979"/>
    <cellStyle name="Separador de milhares 6 5 2" xfId="1944"/>
    <cellStyle name="Separador de milhares 6 5 2 2" xfId="1945"/>
    <cellStyle name="Separador de milhares 6 5 2 2 2" xfId="3628"/>
    <cellStyle name="Separador de milhares 6 5 2 2 2 2" xfId="6922"/>
    <cellStyle name="Separador de milhares 6 5 2 2 2 2 2" xfId="23392"/>
    <cellStyle name="Separador de milhares 6 5 2 2 2 2 2 2" xfId="54687"/>
    <cellStyle name="Separador de milhares 6 5 2 2 2 2 3" xfId="16804"/>
    <cellStyle name="Separador de milhares 6 5 2 2 2 2 3 2" xfId="48099"/>
    <cellStyle name="Separador de milhares 6 5 2 2 2 2 4" xfId="38217"/>
    <cellStyle name="Separador de milhares 6 5 2 2 2 3" xfId="10216"/>
    <cellStyle name="Separador de milhares 6 5 2 2 2 3 2" xfId="26686"/>
    <cellStyle name="Separador de milhares 6 5 2 2 2 3 2 2" xfId="57981"/>
    <cellStyle name="Separador de milhares 6 5 2 2 2 3 3" xfId="41511"/>
    <cellStyle name="Separador de milhares 6 5 2 2 2 4" xfId="20098"/>
    <cellStyle name="Separador de milhares 6 5 2 2 2 4 2" xfId="51393"/>
    <cellStyle name="Separador de milhares 6 5 2 2 2 5" xfId="13510"/>
    <cellStyle name="Separador de milhares 6 5 2 2 2 5 2" xfId="44805"/>
    <cellStyle name="Separador de milhares 6 5 2 2 2 6" xfId="34923"/>
    <cellStyle name="Separador de milhares 6 5 2 2 2 7" xfId="31628"/>
    <cellStyle name="Separador de milhares 6 5 2 2 3" xfId="5275"/>
    <cellStyle name="Separador de milhares 6 5 2 2 3 2" xfId="21745"/>
    <cellStyle name="Separador de milhares 6 5 2 2 3 2 2" xfId="53040"/>
    <cellStyle name="Separador de milhares 6 5 2 2 3 3" xfId="15157"/>
    <cellStyle name="Separador de milhares 6 5 2 2 3 3 2" xfId="46452"/>
    <cellStyle name="Separador de milhares 6 5 2 2 3 4" xfId="36570"/>
    <cellStyle name="Separador de milhares 6 5 2 2 4" xfId="8569"/>
    <cellStyle name="Separador de milhares 6 5 2 2 4 2" xfId="25039"/>
    <cellStyle name="Separador de milhares 6 5 2 2 4 2 2" xfId="56334"/>
    <cellStyle name="Separador de milhares 6 5 2 2 4 3" xfId="39864"/>
    <cellStyle name="Separador de milhares 6 5 2 2 5" xfId="18451"/>
    <cellStyle name="Separador de milhares 6 5 2 2 5 2" xfId="49746"/>
    <cellStyle name="Separador de milhares 6 5 2 2 6" xfId="11863"/>
    <cellStyle name="Separador de milhares 6 5 2 2 6 2" xfId="43158"/>
    <cellStyle name="Separador de milhares 6 5 2 2 7" xfId="28334"/>
    <cellStyle name="Separador de milhares 6 5 2 2 7 2" xfId="33276"/>
    <cellStyle name="Separador de milhares 6 5 2 2 8" xfId="29981"/>
    <cellStyle name="Separador de milhares 6 5 2 3" xfId="3627"/>
    <cellStyle name="Separador de milhares 6 5 2 3 2" xfId="6921"/>
    <cellStyle name="Separador de milhares 6 5 2 3 2 2" xfId="23391"/>
    <cellStyle name="Separador de milhares 6 5 2 3 2 2 2" xfId="54686"/>
    <cellStyle name="Separador de milhares 6 5 2 3 2 3" xfId="16803"/>
    <cellStyle name="Separador de milhares 6 5 2 3 2 3 2" xfId="48098"/>
    <cellStyle name="Separador de milhares 6 5 2 3 2 4" xfId="38216"/>
    <cellStyle name="Separador de milhares 6 5 2 3 3" xfId="10215"/>
    <cellStyle name="Separador de milhares 6 5 2 3 3 2" xfId="26685"/>
    <cellStyle name="Separador de milhares 6 5 2 3 3 2 2" xfId="57980"/>
    <cellStyle name="Separador de milhares 6 5 2 3 3 3" xfId="41510"/>
    <cellStyle name="Separador de milhares 6 5 2 3 4" xfId="20097"/>
    <cellStyle name="Separador de milhares 6 5 2 3 4 2" xfId="51392"/>
    <cellStyle name="Separador de milhares 6 5 2 3 5" xfId="13509"/>
    <cellStyle name="Separador de milhares 6 5 2 3 5 2" xfId="44804"/>
    <cellStyle name="Separador de milhares 6 5 2 3 6" xfId="34922"/>
    <cellStyle name="Separador de milhares 6 5 2 3 7" xfId="31627"/>
    <cellStyle name="Separador de milhares 6 5 2 4" xfId="5274"/>
    <cellStyle name="Separador de milhares 6 5 2 4 2" xfId="21744"/>
    <cellStyle name="Separador de milhares 6 5 2 4 2 2" xfId="53039"/>
    <cellStyle name="Separador de milhares 6 5 2 4 3" xfId="15156"/>
    <cellStyle name="Separador de milhares 6 5 2 4 3 2" xfId="46451"/>
    <cellStyle name="Separador de milhares 6 5 2 4 4" xfId="36569"/>
    <cellStyle name="Separador de milhares 6 5 2 5" xfId="8568"/>
    <cellStyle name="Separador de milhares 6 5 2 5 2" xfId="25038"/>
    <cellStyle name="Separador de milhares 6 5 2 5 2 2" xfId="56333"/>
    <cellStyle name="Separador de milhares 6 5 2 5 3" xfId="39863"/>
    <cellStyle name="Separador de milhares 6 5 2 6" xfId="18450"/>
    <cellStyle name="Separador de milhares 6 5 2 6 2" xfId="49745"/>
    <cellStyle name="Separador de milhares 6 5 2 7" xfId="11862"/>
    <cellStyle name="Separador de milhares 6 5 2 7 2" xfId="43157"/>
    <cellStyle name="Separador de milhares 6 5 2 8" xfId="28333"/>
    <cellStyle name="Separador de milhares 6 5 2 8 2" xfId="33275"/>
    <cellStyle name="Separador de milhares 6 5 2 9" xfId="29980"/>
    <cellStyle name="Separador de milhares 6 5 3" xfId="1946"/>
    <cellStyle name="Separador de milhares 6 5 3 2" xfId="1947"/>
    <cellStyle name="Separador de milhares 6 5 3 2 2" xfId="3630"/>
    <cellStyle name="Separador de milhares 6 5 3 2 2 2" xfId="6924"/>
    <cellStyle name="Separador de milhares 6 5 3 2 2 2 2" xfId="23394"/>
    <cellStyle name="Separador de milhares 6 5 3 2 2 2 2 2" xfId="54689"/>
    <cellStyle name="Separador de milhares 6 5 3 2 2 2 3" xfId="16806"/>
    <cellStyle name="Separador de milhares 6 5 3 2 2 2 3 2" xfId="48101"/>
    <cellStyle name="Separador de milhares 6 5 3 2 2 2 4" xfId="38219"/>
    <cellStyle name="Separador de milhares 6 5 3 2 2 3" xfId="10218"/>
    <cellStyle name="Separador de milhares 6 5 3 2 2 3 2" xfId="26688"/>
    <cellStyle name="Separador de milhares 6 5 3 2 2 3 2 2" xfId="57983"/>
    <cellStyle name="Separador de milhares 6 5 3 2 2 3 3" xfId="41513"/>
    <cellStyle name="Separador de milhares 6 5 3 2 2 4" xfId="20100"/>
    <cellStyle name="Separador de milhares 6 5 3 2 2 4 2" xfId="51395"/>
    <cellStyle name="Separador de milhares 6 5 3 2 2 5" xfId="13512"/>
    <cellStyle name="Separador de milhares 6 5 3 2 2 5 2" xfId="44807"/>
    <cellStyle name="Separador de milhares 6 5 3 2 2 6" xfId="34925"/>
    <cellStyle name="Separador de milhares 6 5 3 2 2 7" xfId="31630"/>
    <cellStyle name="Separador de milhares 6 5 3 2 3" xfId="5277"/>
    <cellStyle name="Separador de milhares 6 5 3 2 3 2" xfId="21747"/>
    <cellStyle name="Separador de milhares 6 5 3 2 3 2 2" xfId="53042"/>
    <cellStyle name="Separador de milhares 6 5 3 2 3 3" xfId="15159"/>
    <cellStyle name="Separador de milhares 6 5 3 2 3 3 2" xfId="46454"/>
    <cellStyle name="Separador de milhares 6 5 3 2 3 4" xfId="36572"/>
    <cellStyle name="Separador de milhares 6 5 3 2 4" xfId="8571"/>
    <cellStyle name="Separador de milhares 6 5 3 2 4 2" xfId="25041"/>
    <cellStyle name="Separador de milhares 6 5 3 2 4 2 2" xfId="56336"/>
    <cellStyle name="Separador de milhares 6 5 3 2 4 3" xfId="39866"/>
    <cellStyle name="Separador de milhares 6 5 3 2 5" xfId="18453"/>
    <cellStyle name="Separador de milhares 6 5 3 2 5 2" xfId="49748"/>
    <cellStyle name="Separador de milhares 6 5 3 2 6" xfId="11865"/>
    <cellStyle name="Separador de milhares 6 5 3 2 6 2" xfId="43160"/>
    <cellStyle name="Separador de milhares 6 5 3 2 7" xfId="28336"/>
    <cellStyle name="Separador de milhares 6 5 3 2 7 2" xfId="33278"/>
    <cellStyle name="Separador de milhares 6 5 3 2 8" xfId="29983"/>
    <cellStyle name="Separador de milhares 6 5 3 3" xfId="3629"/>
    <cellStyle name="Separador de milhares 6 5 3 3 2" xfId="6923"/>
    <cellStyle name="Separador de milhares 6 5 3 3 2 2" xfId="23393"/>
    <cellStyle name="Separador de milhares 6 5 3 3 2 2 2" xfId="54688"/>
    <cellStyle name="Separador de milhares 6 5 3 3 2 3" xfId="16805"/>
    <cellStyle name="Separador de milhares 6 5 3 3 2 3 2" xfId="48100"/>
    <cellStyle name="Separador de milhares 6 5 3 3 2 4" xfId="38218"/>
    <cellStyle name="Separador de milhares 6 5 3 3 3" xfId="10217"/>
    <cellStyle name="Separador de milhares 6 5 3 3 3 2" xfId="26687"/>
    <cellStyle name="Separador de milhares 6 5 3 3 3 2 2" xfId="57982"/>
    <cellStyle name="Separador de milhares 6 5 3 3 3 3" xfId="41512"/>
    <cellStyle name="Separador de milhares 6 5 3 3 4" xfId="20099"/>
    <cellStyle name="Separador de milhares 6 5 3 3 4 2" xfId="51394"/>
    <cellStyle name="Separador de milhares 6 5 3 3 5" xfId="13511"/>
    <cellStyle name="Separador de milhares 6 5 3 3 5 2" xfId="44806"/>
    <cellStyle name="Separador de milhares 6 5 3 3 6" xfId="34924"/>
    <cellStyle name="Separador de milhares 6 5 3 3 7" xfId="31629"/>
    <cellStyle name="Separador de milhares 6 5 3 4" xfId="5276"/>
    <cellStyle name="Separador de milhares 6 5 3 4 2" xfId="21746"/>
    <cellStyle name="Separador de milhares 6 5 3 4 2 2" xfId="53041"/>
    <cellStyle name="Separador de milhares 6 5 3 4 3" xfId="15158"/>
    <cellStyle name="Separador de milhares 6 5 3 4 3 2" xfId="46453"/>
    <cellStyle name="Separador de milhares 6 5 3 4 4" xfId="36571"/>
    <cellStyle name="Separador de milhares 6 5 3 5" xfId="8570"/>
    <cellStyle name="Separador de milhares 6 5 3 5 2" xfId="25040"/>
    <cellStyle name="Separador de milhares 6 5 3 5 2 2" xfId="56335"/>
    <cellStyle name="Separador de milhares 6 5 3 5 3" xfId="39865"/>
    <cellStyle name="Separador de milhares 6 5 3 6" xfId="18452"/>
    <cellStyle name="Separador de milhares 6 5 3 6 2" xfId="49747"/>
    <cellStyle name="Separador de milhares 6 5 3 7" xfId="11864"/>
    <cellStyle name="Separador de milhares 6 5 3 7 2" xfId="43159"/>
    <cellStyle name="Separador de milhares 6 5 3 8" xfId="28335"/>
    <cellStyle name="Separador de milhares 6 5 3 8 2" xfId="33277"/>
    <cellStyle name="Separador de milhares 6 5 3 9" xfId="29982"/>
    <cellStyle name="Separador de milhares 6 5 4" xfId="1948"/>
    <cellStyle name="Separador de milhares 6 5 4 2" xfId="3631"/>
    <cellStyle name="Separador de milhares 6 5 4 2 2" xfId="6925"/>
    <cellStyle name="Separador de milhares 6 5 4 2 2 2" xfId="23395"/>
    <cellStyle name="Separador de milhares 6 5 4 2 2 2 2" xfId="54690"/>
    <cellStyle name="Separador de milhares 6 5 4 2 2 3" xfId="16807"/>
    <cellStyle name="Separador de milhares 6 5 4 2 2 3 2" xfId="48102"/>
    <cellStyle name="Separador de milhares 6 5 4 2 2 4" xfId="38220"/>
    <cellStyle name="Separador de milhares 6 5 4 2 3" xfId="10219"/>
    <cellStyle name="Separador de milhares 6 5 4 2 3 2" xfId="26689"/>
    <cellStyle name="Separador de milhares 6 5 4 2 3 2 2" xfId="57984"/>
    <cellStyle name="Separador de milhares 6 5 4 2 3 3" xfId="41514"/>
    <cellStyle name="Separador de milhares 6 5 4 2 4" xfId="20101"/>
    <cellStyle name="Separador de milhares 6 5 4 2 4 2" xfId="51396"/>
    <cellStyle name="Separador de milhares 6 5 4 2 5" xfId="13513"/>
    <cellStyle name="Separador de milhares 6 5 4 2 5 2" xfId="44808"/>
    <cellStyle name="Separador de milhares 6 5 4 2 6" xfId="34926"/>
    <cellStyle name="Separador de milhares 6 5 4 2 7" xfId="31631"/>
    <cellStyle name="Separador de milhares 6 5 4 3" xfId="5278"/>
    <cellStyle name="Separador de milhares 6 5 4 3 2" xfId="21748"/>
    <cellStyle name="Separador de milhares 6 5 4 3 2 2" xfId="53043"/>
    <cellStyle name="Separador de milhares 6 5 4 3 3" xfId="15160"/>
    <cellStyle name="Separador de milhares 6 5 4 3 3 2" xfId="46455"/>
    <cellStyle name="Separador de milhares 6 5 4 3 4" xfId="36573"/>
    <cellStyle name="Separador de milhares 6 5 4 4" xfId="8572"/>
    <cellStyle name="Separador de milhares 6 5 4 4 2" xfId="25042"/>
    <cellStyle name="Separador de milhares 6 5 4 4 2 2" xfId="56337"/>
    <cellStyle name="Separador de milhares 6 5 4 4 3" xfId="39867"/>
    <cellStyle name="Separador de milhares 6 5 4 5" xfId="18454"/>
    <cellStyle name="Separador de milhares 6 5 4 5 2" xfId="49749"/>
    <cellStyle name="Separador de milhares 6 5 4 6" xfId="11866"/>
    <cellStyle name="Separador de milhares 6 5 4 6 2" xfId="43161"/>
    <cellStyle name="Separador de milhares 6 5 4 7" xfId="28337"/>
    <cellStyle name="Separador de milhares 6 5 4 7 2" xfId="33279"/>
    <cellStyle name="Separador de milhares 6 5 4 8" xfId="29984"/>
    <cellStyle name="Separador de milhares 6 5 5" xfId="1949"/>
    <cellStyle name="Separador de milhares 6 5 5 2" xfId="3632"/>
    <cellStyle name="Separador de milhares 6 5 5 2 2" xfId="6926"/>
    <cellStyle name="Separador de milhares 6 5 5 2 2 2" xfId="23396"/>
    <cellStyle name="Separador de milhares 6 5 5 2 2 2 2" xfId="54691"/>
    <cellStyle name="Separador de milhares 6 5 5 2 2 3" xfId="16808"/>
    <cellStyle name="Separador de milhares 6 5 5 2 2 3 2" xfId="48103"/>
    <cellStyle name="Separador de milhares 6 5 5 2 2 4" xfId="38221"/>
    <cellStyle name="Separador de milhares 6 5 5 2 3" xfId="10220"/>
    <cellStyle name="Separador de milhares 6 5 5 2 3 2" xfId="26690"/>
    <cellStyle name="Separador de milhares 6 5 5 2 3 2 2" xfId="57985"/>
    <cellStyle name="Separador de milhares 6 5 5 2 3 3" xfId="41515"/>
    <cellStyle name="Separador de milhares 6 5 5 2 4" xfId="20102"/>
    <cellStyle name="Separador de milhares 6 5 5 2 4 2" xfId="51397"/>
    <cellStyle name="Separador de milhares 6 5 5 2 5" xfId="13514"/>
    <cellStyle name="Separador de milhares 6 5 5 2 5 2" xfId="44809"/>
    <cellStyle name="Separador de milhares 6 5 5 2 6" xfId="34927"/>
    <cellStyle name="Separador de milhares 6 5 5 2 7" xfId="31632"/>
    <cellStyle name="Separador de milhares 6 5 5 3" xfId="5279"/>
    <cellStyle name="Separador de milhares 6 5 5 3 2" xfId="21749"/>
    <cellStyle name="Separador de milhares 6 5 5 3 2 2" xfId="53044"/>
    <cellStyle name="Separador de milhares 6 5 5 3 3" xfId="15161"/>
    <cellStyle name="Separador de milhares 6 5 5 3 3 2" xfId="46456"/>
    <cellStyle name="Separador de milhares 6 5 5 3 4" xfId="36574"/>
    <cellStyle name="Separador de milhares 6 5 5 4" xfId="8573"/>
    <cellStyle name="Separador de milhares 6 5 5 4 2" xfId="25043"/>
    <cellStyle name="Separador de milhares 6 5 5 4 2 2" xfId="56338"/>
    <cellStyle name="Separador de milhares 6 5 5 4 3" xfId="39868"/>
    <cellStyle name="Separador de milhares 6 5 5 5" xfId="18455"/>
    <cellStyle name="Separador de milhares 6 5 5 5 2" xfId="49750"/>
    <cellStyle name="Separador de milhares 6 5 5 6" xfId="11867"/>
    <cellStyle name="Separador de milhares 6 5 5 6 2" xfId="43162"/>
    <cellStyle name="Separador de milhares 6 5 5 7" xfId="28338"/>
    <cellStyle name="Separador de milhares 6 5 5 7 2" xfId="33280"/>
    <cellStyle name="Separador de milhares 6 5 5 8" xfId="29985"/>
    <cellStyle name="Separador de milhares 6 5 6" xfId="3626"/>
    <cellStyle name="Separador de milhares 6 5 6 2" xfId="6920"/>
    <cellStyle name="Separador de milhares 6 5 6 2 2" xfId="23390"/>
    <cellStyle name="Separador de milhares 6 5 6 2 2 2" xfId="54685"/>
    <cellStyle name="Separador de milhares 6 5 6 2 3" xfId="16802"/>
    <cellStyle name="Separador de milhares 6 5 6 2 3 2" xfId="48097"/>
    <cellStyle name="Separador de milhares 6 5 6 2 4" xfId="38215"/>
    <cellStyle name="Separador de milhares 6 5 6 3" xfId="10214"/>
    <cellStyle name="Separador de milhares 6 5 6 3 2" xfId="26684"/>
    <cellStyle name="Separador de milhares 6 5 6 3 2 2" xfId="57979"/>
    <cellStyle name="Separador de milhares 6 5 6 3 3" xfId="41509"/>
    <cellStyle name="Separador de milhares 6 5 6 4" xfId="20096"/>
    <cellStyle name="Separador de milhares 6 5 6 4 2" xfId="51391"/>
    <cellStyle name="Separador de milhares 6 5 6 5" xfId="13508"/>
    <cellStyle name="Separador de milhares 6 5 6 5 2" xfId="44803"/>
    <cellStyle name="Separador de milhares 6 5 6 6" xfId="34921"/>
    <cellStyle name="Separador de milhares 6 5 6 7" xfId="31626"/>
    <cellStyle name="Separador de milhares 6 5 7" xfId="5273"/>
    <cellStyle name="Separador de milhares 6 5 7 2" xfId="21743"/>
    <cellStyle name="Separador de milhares 6 5 7 2 2" xfId="53038"/>
    <cellStyle name="Separador de milhares 6 5 7 3" xfId="15155"/>
    <cellStyle name="Separador de milhares 6 5 7 3 2" xfId="46450"/>
    <cellStyle name="Separador de milhares 6 5 7 4" xfId="36568"/>
    <cellStyle name="Separador de milhares 6 5 8" xfId="8567"/>
    <cellStyle name="Separador de milhares 6 5 8 2" xfId="25037"/>
    <cellStyle name="Separador de milhares 6 5 8 2 2" xfId="56332"/>
    <cellStyle name="Separador de milhares 6 5 8 3" xfId="39862"/>
    <cellStyle name="Separador de milhares 6 5 9" xfId="18449"/>
    <cellStyle name="Separador de milhares 6 5 9 2" xfId="49744"/>
    <cellStyle name="Separador de milhares 6 6" xfId="1950"/>
    <cellStyle name="Separador de milhares 6 6 2" xfId="1951"/>
    <cellStyle name="Separador de milhares 6 6 2 2" xfId="3634"/>
    <cellStyle name="Separador de milhares 6 6 2 2 2" xfId="6928"/>
    <cellStyle name="Separador de milhares 6 6 2 2 2 2" xfId="23398"/>
    <cellStyle name="Separador de milhares 6 6 2 2 2 2 2" xfId="54693"/>
    <cellStyle name="Separador de milhares 6 6 2 2 2 3" xfId="16810"/>
    <cellStyle name="Separador de milhares 6 6 2 2 2 3 2" xfId="48105"/>
    <cellStyle name="Separador de milhares 6 6 2 2 2 4" xfId="38223"/>
    <cellStyle name="Separador de milhares 6 6 2 2 3" xfId="10222"/>
    <cellStyle name="Separador de milhares 6 6 2 2 3 2" xfId="26692"/>
    <cellStyle name="Separador de milhares 6 6 2 2 3 2 2" xfId="57987"/>
    <cellStyle name="Separador de milhares 6 6 2 2 3 3" xfId="41517"/>
    <cellStyle name="Separador de milhares 6 6 2 2 4" xfId="20104"/>
    <cellStyle name="Separador de milhares 6 6 2 2 4 2" xfId="51399"/>
    <cellStyle name="Separador de milhares 6 6 2 2 5" xfId="13516"/>
    <cellStyle name="Separador de milhares 6 6 2 2 5 2" xfId="44811"/>
    <cellStyle name="Separador de milhares 6 6 2 2 6" xfId="34929"/>
    <cellStyle name="Separador de milhares 6 6 2 2 7" xfId="31634"/>
    <cellStyle name="Separador de milhares 6 6 2 3" xfId="5281"/>
    <cellStyle name="Separador de milhares 6 6 2 3 2" xfId="21751"/>
    <cellStyle name="Separador de milhares 6 6 2 3 2 2" xfId="53046"/>
    <cellStyle name="Separador de milhares 6 6 2 3 3" xfId="15163"/>
    <cellStyle name="Separador de milhares 6 6 2 3 3 2" xfId="46458"/>
    <cellStyle name="Separador de milhares 6 6 2 3 4" xfId="36576"/>
    <cellStyle name="Separador de milhares 6 6 2 4" xfId="8575"/>
    <cellStyle name="Separador de milhares 6 6 2 4 2" xfId="25045"/>
    <cellStyle name="Separador de milhares 6 6 2 4 2 2" xfId="56340"/>
    <cellStyle name="Separador de milhares 6 6 2 4 3" xfId="39870"/>
    <cellStyle name="Separador de milhares 6 6 2 5" xfId="18457"/>
    <cellStyle name="Separador de milhares 6 6 2 5 2" xfId="49752"/>
    <cellStyle name="Separador de milhares 6 6 2 6" xfId="11869"/>
    <cellStyle name="Separador de milhares 6 6 2 6 2" xfId="43164"/>
    <cellStyle name="Separador de milhares 6 6 2 7" xfId="28340"/>
    <cellStyle name="Separador de milhares 6 6 2 7 2" xfId="33282"/>
    <cellStyle name="Separador de milhares 6 6 2 8" xfId="29987"/>
    <cellStyle name="Separador de milhares 6 6 3" xfId="3633"/>
    <cellStyle name="Separador de milhares 6 6 3 2" xfId="6927"/>
    <cellStyle name="Separador de milhares 6 6 3 2 2" xfId="23397"/>
    <cellStyle name="Separador de milhares 6 6 3 2 2 2" xfId="54692"/>
    <cellStyle name="Separador de milhares 6 6 3 2 3" xfId="16809"/>
    <cellStyle name="Separador de milhares 6 6 3 2 3 2" xfId="48104"/>
    <cellStyle name="Separador de milhares 6 6 3 2 4" xfId="38222"/>
    <cellStyle name="Separador de milhares 6 6 3 3" xfId="10221"/>
    <cellStyle name="Separador de milhares 6 6 3 3 2" xfId="26691"/>
    <cellStyle name="Separador de milhares 6 6 3 3 2 2" xfId="57986"/>
    <cellStyle name="Separador de milhares 6 6 3 3 3" xfId="41516"/>
    <cellStyle name="Separador de milhares 6 6 3 4" xfId="20103"/>
    <cellStyle name="Separador de milhares 6 6 3 4 2" xfId="51398"/>
    <cellStyle name="Separador de milhares 6 6 3 5" xfId="13515"/>
    <cellStyle name="Separador de milhares 6 6 3 5 2" xfId="44810"/>
    <cellStyle name="Separador de milhares 6 6 3 6" xfId="34928"/>
    <cellStyle name="Separador de milhares 6 6 3 7" xfId="31633"/>
    <cellStyle name="Separador de milhares 6 6 4" xfId="5280"/>
    <cellStyle name="Separador de milhares 6 6 4 2" xfId="21750"/>
    <cellStyle name="Separador de milhares 6 6 4 2 2" xfId="53045"/>
    <cellStyle name="Separador de milhares 6 6 4 3" xfId="15162"/>
    <cellStyle name="Separador de milhares 6 6 4 3 2" xfId="46457"/>
    <cellStyle name="Separador de milhares 6 6 4 4" xfId="36575"/>
    <cellStyle name="Separador de milhares 6 6 5" xfId="8574"/>
    <cellStyle name="Separador de milhares 6 6 5 2" xfId="25044"/>
    <cellStyle name="Separador de milhares 6 6 5 2 2" xfId="56339"/>
    <cellStyle name="Separador de milhares 6 6 5 3" xfId="39869"/>
    <cellStyle name="Separador de milhares 6 6 6" xfId="18456"/>
    <cellStyle name="Separador de milhares 6 6 6 2" xfId="49751"/>
    <cellStyle name="Separador de milhares 6 6 7" xfId="11868"/>
    <cellStyle name="Separador de milhares 6 6 7 2" xfId="43163"/>
    <cellStyle name="Separador de milhares 6 6 8" xfId="28339"/>
    <cellStyle name="Separador de milhares 6 6 8 2" xfId="33281"/>
    <cellStyle name="Separador de milhares 6 6 9" xfId="29986"/>
    <cellStyle name="Separador de milhares 6 7" xfId="1952"/>
    <cellStyle name="Separador de milhares 6 7 2" xfId="1953"/>
    <cellStyle name="Separador de milhares 6 7 2 2" xfId="3636"/>
    <cellStyle name="Separador de milhares 6 7 2 2 2" xfId="6930"/>
    <cellStyle name="Separador de milhares 6 7 2 2 2 2" xfId="23400"/>
    <cellStyle name="Separador de milhares 6 7 2 2 2 2 2" xfId="54695"/>
    <cellStyle name="Separador de milhares 6 7 2 2 2 3" xfId="16812"/>
    <cellStyle name="Separador de milhares 6 7 2 2 2 3 2" xfId="48107"/>
    <cellStyle name="Separador de milhares 6 7 2 2 2 4" xfId="38225"/>
    <cellStyle name="Separador de milhares 6 7 2 2 3" xfId="10224"/>
    <cellStyle name="Separador de milhares 6 7 2 2 3 2" xfId="26694"/>
    <cellStyle name="Separador de milhares 6 7 2 2 3 2 2" xfId="57989"/>
    <cellStyle name="Separador de milhares 6 7 2 2 3 3" xfId="41519"/>
    <cellStyle name="Separador de milhares 6 7 2 2 4" xfId="20106"/>
    <cellStyle name="Separador de milhares 6 7 2 2 4 2" xfId="51401"/>
    <cellStyle name="Separador de milhares 6 7 2 2 5" xfId="13518"/>
    <cellStyle name="Separador de milhares 6 7 2 2 5 2" xfId="44813"/>
    <cellStyle name="Separador de milhares 6 7 2 2 6" xfId="34931"/>
    <cellStyle name="Separador de milhares 6 7 2 2 7" xfId="31636"/>
    <cellStyle name="Separador de milhares 6 7 2 3" xfId="5283"/>
    <cellStyle name="Separador de milhares 6 7 2 3 2" xfId="21753"/>
    <cellStyle name="Separador de milhares 6 7 2 3 2 2" xfId="53048"/>
    <cellStyle name="Separador de milhares 6 7 2 3 3" xfId="15165"/>
    <cellStyle name="Separador de milhares 6 7 2 3 3 2" xfId="46460"/>
    <cellStyle name="Separador de milhares 6 7 2 3 4" xfId="36578"/>
    <cellStyle name="Separador de milhares 6 7 2 4" xfId="8577"/>
    <cellStyle name="Separador de milhares 6 7 2 4 2" xfId="25047"/>
    <cellStyle name="Separador de milhares 6 7 2 4 2 2" xfId="56342"/>
    <cellStyle name="Separador de milhares 6 7 2 4 3" xfId="39872"/>
    <cellStyle name="Separador de milhares 6 7 2 5" xfId="18459"/>
    <cellStyle name="Separador de milhares 6 7 2 5 2" xfId="49754"/>
    <cellStyle name="Separador de milhares 6 7 2 6" xfId="11871"/>
    <cellStyle name="Separador de milhares 6 7 2 6 2" xfId="43166"/>
    <cellStyle name="Separador de milhares 6 7 2 7" xfId="28342"/>
    <cellStyle name="Separador de milhares 6 7 2 7 2" xfId="33284"/>
    <cellStyle name="Separador de milhares 6 7 2 8" xfId="29989"/>
    <cellStyle name="Separador de milhares 6 7 3" xfId="3635"/>
    <cellStyle name="Separador de milhares 6 7 3 2" xfId="6929"/>
    <cellStyle name="Separador de milhares 6 7 3 2 2" xfId="23399"/>
    <cellStyle name="Separador de milhares 6 7 3 2 2 2" xfId="54694"/>
    <cellStyle name="Separador de milhares 6 7 3 2 3" xfId="16811"/>
    <cellStyle name="Separador de milhares 6 7 3 2 3 2" xfId="48106"/>
    <cellStyle name="Separador de milhares 6 7 3 2 4" xfId="38224"/>
    <cellStyle name="Separador de milhares 6 7 3 3" xfId="10223"/>
    <cellStyle name="Separador de milhares 6 7 3 3 2" xfId="26693"/>
    <cellStyle name="Separador de milhares 6 7 3 3 2 2" xfId="57988"/>
    <cellStyle name="Separador de milhares 6 7 3 3 3" xfId="41518"/>
    <cellStyle name="Separador de milhares 6 7 3 4" xfId="20105"/>
    <cellStyle name="Separador de milhares 6 7 3 4 2" xfId="51400"/>
    <cellStyle name="Separador de milhares 6 7 3 5" xfId="13517"/>
    <cellStyle name="Separador de milhares 6 7 3 5 2" xfId="44812"/>
    <cellStyle name="Separador de milhares 6 7 3 6" xfId="34930"/>
    <cellStyle name="Separador de milhares 6 7 3 7" xfId="31635"/>
    <cellStyle name="Separador de milhares 6 7 4" xfId="5282"/>
    <cellStyle name="Separador de milhares 6 7 4 2" xfId="21752"/>
    <cellStyle name="Separador de milhares 6 7 4 2 2" xfId="53047"/>
    <cellStyle name="Separador de milhares 6 7 4 3" xfId="15164"/>
    <cellStyle name="Separador de milhares 6 7 4 3 2" xfId="46459"/>
    <cellStyle name="Separador de milhares 6 7 4 4" xfId="36577"/>
    <cellStyle name="Separador de milhares 6 7 5" xfId="8576"/>
    <cellStyle name="Separador de milhares 6 7 5 2" xfId="25046"/>
    <cellStyle name="Separador de milhares 6 7 5 2 2" xfId="56341"/>
    <cellStyle name="Separador de milhares 6 7 5 3" xfId="39871"/>
    <cellStyle name="Separador de milhares 6 7 6" xfId="18458"/>
    <cellStyle name="Separador de milhares 6 7 6 2" xfId="49753"/>
    <cellStyle name="Separador de milhares 6 7 7" xfId="11870"/>
    <cellStyle name="Separador de milhares 6 7 7 2" xfId="43165"/>
    <cellStyle name="Separador de milhares 6 7 8" xfId="28341"/>
    <cellStyle name="Separador de milhares 6 7 8 2" xfId="33283"/>
    <cellStyle name="Separador de milhares 6 7 9" xfId="29988"/>
    <cellStyle name="Separador de milhares 6 8" xfId="1954"/>
    <cellStyle name="Separador de milhares 6 8 2" xfId="3637"/>
    <cellStyle name="Separador de milhares 6 8 2 2" xfId="6931"/>
    <cellStyle name="Separador de milhares 6 8 2 2 2" xfId="23401"/>
    <cellStyle name="Separador de milhares 6 8 2 2 2 2" xfId="54696"/>
    <cellStyle name="Separador de milhares 6 8 2 2 3" xfId="16813"/>
    <cellStyle name="Separador de milhares 6 8 2 2 3 2" xfId="48108"/>
    <cellStyle name="Separador de milhares 6 8 2 2 4" xfId="38226"/>
    <cellStyle name="Separador de milhares 6 8 2 3" xfId="10225"/>
    <cellStyle name="Separador de milhares 6 8 2 3 2" xfId="26695"/>
    <cellStyle name="Separador de milhares 6 8 2 3 2 2" xfId="57990"/>
    <cellStyle name="Separador de milhares 6 8 2 3 3" xfId="41520"/>
    <cellStyle name="Separador de milhares 6 8 2 4" xfId="20107"/>
    <cellStyle name="Separador de milhares 6 8 2 4 2" xfId="51402"/>
    <cellStyle name="Separador de milhares 6 8 2 5" xfId="13519"/>
    <cellStyle name="Separador de milhares 6 8 2 5 2" xfId="44814"/>
    <cellStyle name="Separador de milhares 6 8 2 6" xfId="34932"/>
    <cellStyle name="Separador de milhares 6 8 2 7" xfId="31637"/>
    <cellStyle name="Separador de milhares 6 8 3" xfId="5284"/>
    <cellStyle name="Separador de milhares 6 8 3 2" xfId="21754"/>
    <cellStyle name="Separador de milhares 6 8 3 2 2" xfId="53049"/>
    <cellStyle name="Separador de milhares 6 8 3 3" xfId="15166"/>
    <cellStyle name="Separador de milhares 6 8 3 3 2" xfId="46461"/>
    <cellStyle name="Separador de milhares 6 8 3 4" xfId="36579"/>
    <cellStyle name="Separador de milhares 6 8 4" xfId="8578"/>
    <cellStyle name="Separador de milhares 6 8 4 2" xfId="25048"/>
    <cellStyle name="Separador de milhares 6 8 4 2 2" xfId="56343"/>
    <cellStyle name="Separador de milhares 6 8 4 3" xfId="39873"/>
    <cellStyle name="Separador de milhares 6 8 5" xfId="18460"/>
    <cellStyle name="Separador de milhares 6 8 5 2" xfId="49755"/>
    <cellStyle name="Separador de milhares 6 8 6" xfId="11872"/>
    <cellStyle name="Separador de milhares 6 8 6 2" xfId="43167"/>
    <cellStyle name="Separador de milhares 6 8 7" xfId="28343"/>
    <cellStyle name="Separador de milhares 6 8 7 2" xfId="33285"/>
    <cellStyle name="Separador de milhares 6 8 8" xfId="29990"/>
    <cellStyle name="Separador de milhares 6 9" xfId="1955"/>
    <cellStyle name="Separador de milhares 6 9 2" xfId="3638"/>
    <cellStyle name="Separador de milhares 6 9 2 2" xfId="6932"/>
    <cellStyle name="Separador de milhares 6 9 2 2 2" xfId="23402"/>
    <cellStyle name="Separador de milhares 6 9 2 2 2 2" xfId="54697"/>
    <cellStyle name="Separador de milhares 6 9 2 2 3" xfId="16814"/>
    <cellStyle name="Separador de milhares 6 9 2 2 3 2" xfId="48109"/>
    <cellStyle name="Separador de milhares 6 9 2 2 4" xfId="38227"/>
    <cellStyle name="Separador de milhares 6 9 2 3" xfId="10226"/>
    <cellStyle name="Separador de milhares 6 9 2 3 2" xfId="26696"/>
    <cellStyle name="Separador de milhares 6 9 2 3 2 2" xfId="57991"/>
    <cellStyle name="Separador de milhares 6 9 2 3 3" xfId="41521"/>
    <cellStyle name="Separador de milhares 6 9 2 4" xfId="20108"/>
    <cellStyle name="Separador de milhares 6 9 2 4 2" xfId="51403"/>
    <cellStyle name="Separador de milhares 6 9 2 5" xfId="13520"/>
    <cellStyle name="Separador de milhares 6 9 2 5 2" xfId="44815"/>
    <cellStyle name="Separador de milhares 6 9 2 6" xfId="34933"/>
    <cellStyle name="Separador de milhares 6 9 2 7" xfId="31638"/>
    <cellStyle name="Separador de milhares 6 9 3" xfId="5285"/>
    <cellStyle name="Separador de milhares 6 9 3 2" xfId="21755"/>
    <cellStyle name="Separador de milhares 6 9 3 2 2" xfId="53050"/>
    <cellStyle name="Separador de milhares 6 9 3 3" xfId="15167"/>
    <cellStyle name="Separador de milhares 6 9 3 3 2" xfId="46462"/>
    <cellStyle name="Separador de milhares 6 9 3 4" xfId="36580"/>
    <cellStyle name="Separador de milhares 6 9 4" xfId="8579"/>
    <cellStyle name="Separador de milhares 6 9 4 2" xfId="25049"/>
    <cellStyle name="Separador de milhares 6 9 4 2 2" xfId="56344"/>
    <cellStyle name="Separador de milhares 6 9 4 3" xfId="39874"/>
    <cellStyle name="Separador de milhares 6 9 5" xfId="18461"/>
    <cellStyle name="Separador de milhares 6 9 5 2" xfId="49756"/>
    <cellStyle name="Separador de milhares 6 9 6" xfId="11873"/>
    <cellStyle name="Separador de milhares 6 9 6 2" xfId="43168"/>
    <cellStyle name="Separador de milhares 6 9 7" xfId="28344"/>
    <cellStyle name="Separador de milhares 6 9 7 2" xfId="33286"/>
    <cellStyle name="Separador de milhares 6 9 8" xfId="29991"/>
    <cellStyle name="TableStyleLight1" xfId="1956"/>
    <cellStyle name="Texto de Aviso 2" xfId="1957"/>
    <cellStyle name="Texto de Aviso 2 2" xfId="1958"/>
    <cellStyle name="Texto de Aviso 2 3" xfId="1959"/>
    <cellStyle name="Texto Explicativo 2" xfId="1960"/>
    <cellStyle name="Texto Explicativo 2 2" xfId="1961"/>
    <cellStyle name="Texto Explicativo 2 3" xfId="1962"/>
    <cellStyle name="Title" xfId="1963"/>
    <cellStyle name="Título 1 1" xfId="1964"/>
    <cellStyle name="Título 1 2" xfId="1965"/>
    <cellStyle name="Título 1 2 2" xfId="1966"/>
    <cellStyle name="Título 1 2 3" xfId="1967"/>
    <cellStyle name="Título 2 2" xfId="1968"/>
    <cellStyle name="Título 2 2 2" xfId="1969"/>
    <cellStyle name="Título 2 2 3" xfId="1970"/>
    <cellStyle name="Título 3 2" xfId="1971"/>
    <cellStyle name="Título 3 2 2" xfId="1972"/>
    <cellStyle name="Título 3 2 3" xfId="1973"/>
    <cellStyle name="Título 4 2" xfId="1974"/>
    <cellStyle name="Título 4 2 2" xfId="1975"/>
    <cellStyle name="Título 4 2 3" xfId="1976"/>
    <cellStyle name="Título 5" xfId="1977"/>
    <cellStyle name="Título 5 2" xfId="1978"/>
    <cellStyle name="Título 6" xfId="1979"/>
    <cellStyle name="Total 2" xfId="1980"/>
    <cellStyle name="Total 2 2" xfId="1981"/>
    <cellStyle name="Total 2 3" xfId="1982"/>
    <cellStyle name="Total 3" xfId="1983"/>
    <cellStyle name="Vírgula" xfId="2450" builtinId="3"/>
    <cellStyle name="Vírgula 10" xfId="1984"/>
    <cellStyle name="Vírgula 10 10" xfId="8580"/>
    <cellStyle name="Vírgula 10 10 2" xfId="25050"/>
    <cellStyle name="Vírgula 10 10 2 2" xfId="56345"/>
    <cellStyle name="Vírgula 10 10 3" xfId="39875"/>
    <cellStyle name="Vírgula 10 11" xfId="18462"/>
    <cellStyle name="Vírgula 10 11 2" xfId="49757"/>
    <cellStyle name="Vírgula 10 12" xfId="11874"/>
    <cellStyle name="Vírgula 10 12 2" xfId="43169"/>
    <cellStyle name="Vírgula 10 13" xfId="28345"/>
    <cellStyle name="Vírgula 10 13 2" xfId="33287"/>
    <cellStyle name="Vírgula 10 14" xfId="29992"/>
    <cellStyle name="Vírgula 10 2" xfId="1985"/>
    <cellStyle name="Vírgula 10 2 10" xfId="29993"/>
    <cellStyle name="Vírgula 10 2 2" xfId="1986"/>
    <cellStyle name="Vírgula 10 2 2 2" xfId="1987"/>
    <cellStyle name="Vírgula 10 2 2 2 2" xfId="3642"/>
    <cellStyle name="Vírgula 10 2 2 2 2 2" xfId="6936"/>
    <cellStyle name="Vírgula 10 2 2 2 2 2 2" xfId="23406"/>
    <cellStyle name="Vírgula 10 2 2 2 2 2 2 2" xfId="54701"/>
    <cellStyle name="Vírgula 10 2 2 2 2 2 3" xfId="16818"/>
    <cellStyle name="Vírgula 10 2 2 2 2 2 3 2" xfId="48113"/>
    <cellStyle name="Vírgula 10 2 2 2 2 2 4" xfId="38231"/>
    <cellStyle name="Vírgula 10 2 2 2 2 3" xfId="10230"/>
    <cellStyle name="Vírgula 10 2 2 2 2 3 2" xfId="26700"/>
    <cellStyle name="Vírgula 10 2 2 2 2 3 2 2" xfId="57995"/>
    <cellStyle name="Vírgula 10 2 2 2 2 3 3" xfId="41525"/>
    <cellStyle name="Vírgula 10 2 2 2 2 4" xfId="20112"/>
    <cellStyle name="Vírgula 10 2 2 2 2 4 2" xfId="51407"/>
    <cellStyle name="Vírgula 10 2 2 2 2 5" xfId="13524"/>
    <cellStyle name="Vírgula 10 2 2 2 2 5 2" xfId="44819"/>
    <cellStyle name="Vírgula 10 2 2 2 2 6" xfId="34937"/>
    <cellStyle name="Vírgula 10 2 2 2 2 7" xfId="31642"/>
    <cellStyle name="Vírgula 10 2 2 2 3" xfId="5289"/>
    <cellStyle name="Vírgula 10 2 2 2 3 2" xfId="21759"/>
    <cellStyle name="Vírgula 10 2 2 2 3 2 2" xfId="53054"/>
    <cellStyle name="Vírgula 10 2 2 2 3 3" xfId="15171"/>
    <cellStyle name="Vírgula 10 2 2 2 3 3 2" xfId="46466"/>
    <cellStyle name="Vírgula 10 2 2 2 3 4" xfId="36584"/>
    <cellStyle name="Vírgula 10 2 2 2 4" xfId="8583"/>
    <cellStyle name="Vírgula 10 2 2 2 4 2" xfId="25053"/>
    <cellStyle name="Vírgula 10 2 2 2 4 2 2" xfId="56348"/>
    <cellStyle name="Vírgula 10 2 2 2 4 3" xfId="39878"/>
    <cellStyle name="Vírgula 10 2 2 2 5" xfId="18465"/>
    <cellStyle name="Vírgula 10 2 2 2 5 2" xfId="49760"/>
    <cellStyle name="Vírgula 10 2 2 2 6" xfId="11877"/>
    <cellStyle name="Vírgula 10 2 2 2 6 2" xfId="43172"/>
    <cellStyle name="Vírgula 10 2 2 2 7" xfId="28348"/>
    <cellStyle name="Vírgula 10 2 2 2 7 2" xfId="33290"/>
    <cellStyle name="Vírgula 10 2 2 2 8" xfId="29995"/>
    <cellStyle name="Vírgula 10 2 2 3" xfId="3641"/>
    <cellStyle name="Vírgula 10 2 2 3 2" xfId="6935"/>
    <cellStyle name="Vírgula 10 2 2 3 2 2" xfId="23405"/>
    <cellStyle name="Vírgula 10 2 2 3 2 2 2" xfId="54700"/>
    <cellStyle name="Vírgula 10 2 2 3 2 3" xfId="16817"/>
    <cellStyle name="Vírgula 10 2 2 3 2 3 2" xfId="48112"/>
    <cellStyle name="Vírgula 10 2 2 3 2 4" xfId="38230"/>
    <cellStyle name="Vírgula 10 2 2 3 3" xfId="10229"/>
    <cellStyle name="Vírgula 10 2 2 3 3 2" xfId="26699"/>
    <cellStyle name="Vírgula 10 2 2 3 3 2 2" xfId="57994"/>
    <cellStyle name="Vírgula 10 2 2 3 3 3" xfId="41524"/>
    <cellStyle name="Vírgula 10 2 2 3 4" xfId="20111"/>
    <cellStyle name="Vírgula 10 2 2 3 4 2" xfId="51406"/>
    <cellStyle name="Vírgula 10 2 2 3 5" xfId="13523"/>
    <cellStyle name="Vírgula 10 2 2 3 5 2" xfId="44818"/>
    <cellStyle name="Vírgula 10 2 2 3 6" xfId="34936"/>
    <cellStyle name="Vírgula 10 2 2 3 7" xfId="31641"/>
    <cellStyle name="Vírgula 10 2 2 4" xfId="5288"/>
    <cellStyle name="Vírgula 10 2 2 4 2" xfId="21758"/>
    <cellStyle name="Vírgula 10 2 2 4 2 2" xfId="53053"/>
    <cellStyle name="Vírgula 10 2 2 4 3" xfId="15170"/>
    <cellStyle name="Vírgula 10 2 2 4 3 2" xfId="46465"/>
    <cellStyle name="Vírgula 10 2 2 4 4" xfId="36583"/>
    <cellStyle name="Vírgula 10 2 2 5" xfId="8582"/>
    <cellStyle name="Vírgula 10 2 2 5 2" xfId="25052"/>
    <cellStyle name="Vírgula 10 2 2 5 2 2" xfId="56347"/>
    <cellStyle name="Vírgula 10 2 2 5 3" xfId="39877"/>
    <cellStyle name="Vírgula 10 2 2 6" xfId="18464"/>
    <cellStyle name="Vírgula 10 2 2 6 2" xfId="49759"/>
    <cellStyle name="Vírgula 10 2 2 7" xfId="11876"/>
    <cellStyle name="Vírgula 10 2 2 7 2" xfId="43171"/>
    <cellStyle name="Vírgula 10 2 2 8" xfId="28347"/>
    <cellStyle name="Vírgula 10 2 2 8 2" xfId="33289"/>
    <cellStyle name="Vírgula 10 2 2 9" xfId="29994"/>
    <cellStyle name="Vírgula 10 2 3" xfId="1988"/>
    <cellStyle name="Vírgula 10 2 3 2" xfId="3643"/>
    <cellStyle name="Vírgula 10 2 3 2 2" xfId="6937"/>
    <cellStyle name="Vírgula 10 2 3 2 2 2" xfId="23407"/>
    <cellStyle name="Vírgula 10 2 3 2 2 2 2" xfId="54702"/>
    <cellStyle name="Vírgula 10 2 3 2 2 3" xfId="16819"/>
    <cellStyle name="Vírgula 10 2 3 2 2 3 2" xfId="48114"/>
    <cellStyle name="Vírgula 10 2 3 2 2 4" xfId="38232"/>
    <cellStyle name="Vírgula 10 2 3 2 3" xfId="10231"/>
    <cellStyle name="Vírgula 10 2 3 2 3 2" xfId="26701"/>
    <cellStyle name="Vírgula 10 2 3 2 3 2 2" xfId="57996"/>
    <cellStyle name="Vírgula 10 2 3 2 3 3" xfId="41526"/>
    <cellStyle name="Vírgula 10 2 3 2 4" xfId="20113"/>
    <cellStyle name="Vírgula 10 2 3 2 4 2" xfId="51408"/>
    <cellStyle name="Vírgula 10 2 3 2 5" xfId="13525"/>
    <cellStyle name="Vírgula 10 2 3 2 5 2" xfId="44820"/>
    <cellStyle name="Vírgula 10 2 3 2 6" xfId="34938"/>
    <cellStyle name="Vírgula 10 2 3 2 7" xfId="31643"/>
    <cellStyle name="Vírgula 10 2 3 3" xfId="5290"/>
    <cellStyle name="Vírgula 10 2 3 3 2" xfId="21760"/>
    <cellStyle name="Vírgula 10 2 3 3 2 2" xfId="53055"/>
    <cellStyle name="Vírgula 10 2 3 3 3" xfId="15172"/>
    <cellStyle name="Vírgula 10 2 3 3 3 2" xfId="46467"/>
    <cellStyle name="Vírgula 10 2 3 3 4" xfId="36585"/>
    <cellStyle name="Vírgula 10 2 3 4" xfId="8584"/>
    <cellStyle name="Vírgula 10 2 3 4 2" xfId="25054"/>
    <cellStyle name="Vírgula 10 2 3 4 2 2" xfId="56349"/>
    <cellStyle name="Vírgula 10 2 3 4 3" xfId="39879"/>
    <cellStyle name="Vírgula 10 2 3 5" xfId="18466"/>
    <cellStyle name="Vírgula 10 2 3 5 2" xfId="49761"/>
    <cellStyle name="Vírgula 10 2 3 6" xfId="11878"/>
    <cellStyle name="Vírgula 10 2 3 6 2" xfId="43173"/>
    <cellStyle name="Vírgula 10 2 3 7" xfId="28349"/>
    <cellStyle name="Vírgula 10 2 3 7 2" xfId="33291"/>
    <cellStyle name="Vírgula 10 2 3 8" xfId="29996"/>
    <cellStyle name="Vírgula 10 2 4" xfId="3640"/>
    <cellStyle name="Vírgula 10 2 4 2" xfId="6934"/>
    <cellStyle name="Vírgula 10 2 4 2 2" xfId="23404"/>
    <cellStyle name="Vírgula 10 2 4 2 2 2" xfId="54699"/>
    <cellStyle name="Vírgula 10 2 4 2 3" xfId="16816"/>
    <cellStyle name="Vírgula 10 2 4 2 3 2" xfId="48111"/>
    <cellStyle name="Vírgula 10 2 4 2 4" xfId="38229"/>
    <cellStyle name="Vírgula 10 2 4 3" xfId="10228"/>
    <cellStyle name="Vírgula 10 2 4 3 2" xfId="26698"/>
    <cellStyle name="Vírgula 10 2 4 3 2 2" xfId="57993"/>
    <cellStyle name="Vírgula 10 2 4 3 3" xfId="41523"/>
    <cellStyle name="Vírgula 10 2 4 4" xfId="20110"/>
    <cellStyle name="Vírgula 10 2 4 4 2" xfId="51405"/>
    <cellStyle name="Vírgula 10 2 4 5" xfId="13522"/>
    <cellStyle name="Vírgula 10 2 4 5 2" xfId="44817"/>
    <cellStyle name="Vírgula 10 2 4 6" xfId="34935"/>
    <cellStyle name="Vírgula 10 2 4 7" xfId="31640"/>
    <cellStyle name="Vírgula 10 2 5" xfId="5287"/>
    <cellStyle name="Vírgula 10 2 5 2" xfId="21757"/>
    <cellStyle name="Vírgula 10 2 5 2 2" xfId="53052"/>
    <cellStyle name="Vírgula 10 2 5 3" xfId="15169"/>
    <cellStyle name="Vírgula 10 2 5 3 2" xfId="46464"/>
    <cellStyle name="Vírgula 10 2 5 4" xfId="36582"/>
    <cellStyle name="Vírgula 10 2 6" xfId="8581"/>
    <cellStyle name="Vírgula 10 2 6 2" xfId="25051"/>
    <cellStyle name="Vírgula 10 2 6 2 2" xfId="56346"/>
    <cellStyle name="Vírgula 10 2 6 3" xfId="39876"/>
    <cellStyle name="Vírgula 10 2 7" xfId="18463"/>
    <cellStyle name="Vírgula 10 2 7 2" xfId="49758"/>
    <cellStyle name="Vírgula 10 2 8" xfId="11875"/>
    <cellStyle name="Vírgula 10 2 8 2" xfId="43170"/>
    <cellStyle name="Vírgula 10 2 9" xfId="28346"/>
    <cellStyle name="Vírgula 10 2 9 2" xfId="33288"/>
    <cellStyle name="Vírgula 10 3" xfId="1989"/>
    <cellStyle name="Vírgula 10 3 10" xfId="29997"/>
    <cellStyle name="Vírgula 10 3 2" xfId="1990"/>
    <cellStyle name="Vírgula 10 3 2 2" xfId="1991"/>
    <cellStyle name="Vírgula 10 3 2 2 2" xfId="3646"/>
    <cellStyle name="Vírgula 10 3 2 2 2 2" xfId="6940"/>
    <cellStyle name="Vírgula 10 3 2 2 2 2 2" xfId="23410"/>
    <cellStyle name="Vírgula 10 3 2 2 2 2 2 2" xfId="54705"/>
    <cellStyle name="Vírgula 10 3 2 2 2 2 3" xfId="16822"/>
    <cellStyle name="Vírgula 10 3 2 2 2 2 3 2" xfId="48117"/>
    <cellStyle name="Vírgula 10 3 2 2 2 2 4" xfId="38235"/>
    <cellStyle name="Vírgula 10 3 2 2 2 3" xfId="10234"/>
    <cellStyle name="Vírgula 10 3 2 2 2 3 2" xfId="26704"/>
    <cellStyle name="Vírgula 10 3 2 2 2 3 2 2" xfId="57999"/>
    <cellStyle name="Vírgula 10 3 2 2 2 3 3" xfId="41529"/>
    <cellStyle name="Vírgula 10 3 2 2 2 4" xfId="20116"/>
    <cellStyle name="Vírgula 10 3 2 2 2 4 2" xfId="51411"/>
    <cellStyle name="Vírgula 10 3 2 2 2 5" xfId="13528"/>
    <cellStyle name="Vírgula 10 3 2 2 2 5 2" xfId="44823"/>
    <cellStyle name="Vírgula 10 3 2 2 2 6" xfId="34941"/>
    <cellStyle name="Vírgula 10 3 2 2 2 7" xfId="31646"/>
    <cellStyle name="Vírgula 10 3 2 2 3" xfId="5293"/>
    <cellStyle name="Vírgula 10 3 2 2 3 2" xfId="21763"/>
    <cellStyle name="Vírgula 10 3 2 2 3 2 2" xfId="53058"/>
    <cellStyle name="Vírgula 10 3 2 2 3 3" xfId="15175"/>
    <cellStyle name="Vírgula 10 3 2 2 3 3 2" xfId="46470"/>
    <cellStyle name="Vírgula 10 3 2 2 3 4" xfId="36588"/>
    <cellStyle name="Vírgula 10 3 2 2 4" xfId="8587"/>
    <cellStyle name="Vírgula 10 3 2 2 4 2" xfId="25057"/>
    <cellStyle name="Vírgula 10 3 2 2 4 2 2" xfId="56352"/>
    <cellStyle name="Vírgula 10 3 2 2 4 3" xfId="39882"/>
    <cellStyle name="Vírgula 10 3 2 2 5" xfId="18469"/>
    <cellStyle name="Vírgula 10 3 2 2 5 2" xfId="49764"/>
    <cellStyle name="Vírgula 10 3 2 2 6" xfId="11881"/>
    <cellStyle name="Vírgula 10 3 2 2 6 2" xfId="43176"/>
    <cellStyle name="Vírgula 10 3 2 2 7" xfId="28352"/>
    <cellStyle name="Vírgula 10 3 2 2 7 2" xfId="33294"/>
    <cellStyle name="Vírgula 10 3 2 2 8" xfId="29999"/>
    <cellStyle name="Vírgula 10 3 2 3" xfId="3645"/>
    <cellStyle name="Vírgula 10 3 2 3 2" xfId="6939"/>
    <cellStyle name="Vírgula 10 3 2 3 2 2" xfId="23409"/>
    <cellStyle name="Vírgula 10 3 2 3 2 2 2" xfId="54704"/>
    <cellStyle name="Vírgula 10 3 2 3 2 3" xfId="16821"/>
    <cellStyle name="Vírgula 10 3 2 3 2 3 2" xfId="48116"/>
    <cellStyle name="Vírgula 10 3 2 3 2 4" xfId="38234"/>
    <cellStyle name="Vírgula 10 3 2 3 3" xfId="10233"/>
    <cellStyle name="Vírgula 10 3 2 3 3 2" xfId="26703"/>
    <cellStyle name="Vírgula 10 3 2 3 3 2 2" xfId="57998"/>
    <cellStyle name="Vírgula 10 3 2 3 3 3" xfId="41528"/>
    <cellStyle name="Vírgula 10 3 2 3 4" xfId="20115"/>
    <cellStyle name="Vírgula 10 3 2 3 4 2" xfId="51410"/>
    <cellStyle name="Vírgula 10 3 2 3 5" xfId="13527"/>
    <cellStyle name="Vírgula 10 3 2 3 5 2" xfId="44822"/>
    <cellStyle name="Vírgula 10 3 2 3 6" xfId="34940"/>
    <cellStyle name="Vírgula 10 3 2 3 7" xfId="31645"/>
    <cellStyle name="Vírgula 10 3 2 4" xfId="5292"/>
    <cellStyle name="Vírgula 10 3 2 4 2" xfId="21762"/>
    <cellStyle name="Vírgula 10 3 2 4 2 2" xfId="53057"/>
    <cellStyle name="Vírgula 10 3 2 4 3" xfId="15174"/>
    <cellStyle name="Vírgula 10 3 2 4 3 2" xfId="46469"/>
    <cellStyle name="Vírgula 10 3 2 4 4" xfId="36587"/>
    <cellStyle name="Vírgula 10 3 2 5" xfId="8586"/>
    <cellStyle name="Vírgula 10 3 2 5 2" xfId="25056"/>
    <cellStyle name="Vírgula 10 3 2 5 2 2" xfId="56351"/>
    <cellStyle name="Vírgula 10 3 2 5 3" xfId="39881"/>
    <cellStyle name="Vírgula 10 3 2 6" xfId="18468"/>
    <cellStyle name="Vírgula 10 3 2 6 2" xfId="49763"/>
    <cellStyle name="Vírgula 10 3 2 7" xfId="11880"/>
    <cellStyle name="Vírgula 10 3 2 7 2" xfId="43175"/>
    <cellStyle name="Vírgula 10 3 2 8" xfId="28351"/>
    <cellStyle name="Vírgula 10 3 2 8 2" xfId="33293"/>
    <cellStyle name="Vírgula 10 3 2 9" xfId="29998"/>
    <cellStyle name="Vírgula 10 3 3" xfId="1992"/>
    <cellStyle name="Vírgula 10 3 3 2" xfId="3647"/>
    <cellStyle name="Vírgula 10 3 3 2 2" xfId="6941"/>
    <cellStyle name="Vírgula 10 3 3 2 2 2" xfId="23411"/>
    <cellStyle name="Vírgula 10 3 3 2 2 2 2" xfId="54706"/>
    <cellStyle name="Vírgula 10 3 3 2 2 3" xfId="16823"/>
    <cellStyle name="Vírgula 10 3 3 2 2 3 2" xfId="48118"/>
    <cellStyle name="Vírgula 10 3 3 2 2 4" xfId="38236"/>
    <cellStyle name="Vírgula 10 3 3 2 3" xfId="10235"/>
    <cellStyle name="Vírgula 10 3 3 2 3 2" xfId="26705"/>
    <cellStyle name="Vírgula 10 3 3 2 3 2 2" xfId="58000"/>
    <cellStyle name="Vírgula 10 3 3 2 3 3" xfId="41530"/>
    <cellStyle name="Vírgula 10 3 3 2 4" xfId="20117"/>
    <cellStyle name="Vírgula 10 3 3 2 4 2" xfId="51412"/>
    <cellStyle name="Vírgula 10 3 3 2 5" xfId="13529"/>
    <cellStyle name="Vírgula 10 3 3 2 5 2" xfId="44824"/>
    <cellStyle name="Vírgula 10 3 3 2 6" xfId="34942"/>
    <cellStyle name="Vírgula 10 3 3 2 7" xfId="31647"/>
    <cellStyle name="Vírgula 10 3 3 3" xfId="5294"/>
    <cellStyle name="Vírgula 10 3 3 3 2" xfId="21764"/>
    <cellStyle name="Vírgula 10 3 3 3 2 2" xfId="53059"/>
    <cellStyle name="Vírgula 10 3 3 3 3" xfId="15176"/>
    <cellStyle name="Vírgula 10 3 3 3 3 2" xfId="46471"/>
    <cellStyle name="Vírgula 10 3 3 3 4" xfId="36589"/>
    <cellStyle name="Vírgula 10 3 3 4" xfId="8588"/>
    <cellStyle name="Vírgula 10 3 3 4 2" xfId="25058"/>
    <cellStyle name="Vírgula 10 3 3 4 2 2" xfId="56353"/>
    <cellStyle name="Vírgula 10 3 3 4 3" xfId="39883"/>
    <cellStyle name="Vírgula 10 3 3 5" xfId="18470"/>
    <cellStyle name="Vírgula 10 3 3 5 2" xfId="49765"/>
    <cellStyle name="Vírgula 10 3 3 6" xfId="11882"/>
    <cellStyle name="Vírgula 10 3 3 6 2" xfId="43177"/>
    <cellStyle name="Vírgula 10 3 3 7" xfId="28353"/>
    <cellStyle name="Vírgula 10 3 3 7 2" xfId="33295"/>
    <cellStyle name="Vírgula 10 3 3 8" xfId="30000"/>
    <cellStyle name="Vírgula 10 3 4" xfId="3644"/>
    <cellStyle name="Vírgula 10 3 4 2" xfId="6938"/>
    <cellStyle name="Vírgula 10 3 4 2 2" xfId="23408"/>
    <cellStyle name="Vírgula 10 3 4 2 2 2" xfId="54703"/>
    <cellStyle name="Vírgula 10 3 4 2 3" xfId="16820"/>
    <cellStyle name="Vírgula 10 3 4 2 3 2" xfId="48115"/>
    <cellStyle name="Vírgula 10 3 4 2 4" xfId="38233"/>
    <cellStyle name="Vírgula 10 3 4 3" xfId="10232"/>
    <cellStyle name="Vírgula 10 3 4 3 2" xfId="26702"/>
    <cellStyle name="Vírgula 10 3 4 3 2 2" xfId="57997"/>
    <cellStyle name="Vírgula 10 3 4 3 3" xfId="41527"/>
    <cellStyle name="Vírgula 10 3 4 4" xfId="20114"/>
    <cellStyle name="Vírgula 10 3 4 4 2" xfId="51409"/>
    <cellStyle name="Vírgula 10 3 4 5" xfId="13526"/>
    <cellStyle name="Vírgula 10 3 4 5 2" xfId="44821"/>
    <cellStyle name="Vírgula 10 3 4 6" xfId="34939"/>
    <cellStyle name="Vírgula 10 3 4 7" xfId="31644"/>
    <cellStyle name="Vírgula 10 3 5" xfId="5291"/>
    <cellStyle name="Vírgula 10 3 5 2" xfId="21761"/>
    <cellStyle name="Vírgula 10 3 5 2 2" xfId="53056"/>
    <cellStyle name="Vírgula 10 3 5 3" xfId="15173"/>
    <cellStyle name="Vírgula 10 3 5 3 2" xfId="46468"/>
    <cellStyle name="Vírgula 10 3 5 4" xfId="36586"/>
    <cellStyle name="Vírgula 10 3 6" xfId="8585"/>
    <cellStyle name="Vírgula 10 3 6 2" xfId="25055"/>
    <cellStyle name="Vírgula 10 3 6 2 2" xfId="56350"/>
    <cellStyle name="Vírgula 10 3 6 3" xfId="39880"/>
    <cellStyle name="Vírgula 10 3 7" xfId="18467"/>
    <cellStyle name="Vírgula 10 3 7 2" xfId="49762"/>
    <cellStyle name="Vírgula 10 3 8" xfId="11879"/>
    <cellStyle name="Vírgula 10 3 8 2" xfId="43174"/>
    <cellStyle name="Vírgula 10 3 9" xfId="28350"/>
    <cellStyle name="Vírgula 10 3 9 2" xfId="33292"/>
    <cellStyle name="Vírgula 10 4" xfId="1993"/>
    <cellStyle name="Vírgula 10 4 2" xfId="1994"/>
    <cellStyle name="Vírgula 10 4 2 2" xfId="3649"/>
    <cellStyle name="Vírgula 10 4 2 2 2" xfId="6943"/>
    <cellStyle name="Vírgula 10 4 2 2 2 2" xfId="23413"/>
    <cellStyle name="Vírgula 10 4 2 2 2 2 2" xfId="54708"/>
    <cellStyle name="Vírgula 10 4 2 2 2 3" xfId="16825"/>
    <cellStyle name="Vírgula 10 4 2 2 2 3 2" xfId="48120"/>
    <cellStyle name="Vírgula 10 4 2 2 2 4" xfId="38238"/>
    <cellStyle name="Vírgula 10 4 2 2 3" xfId="10237"/>
    <cellStyle name="Vírgula 10 4 2 2 3 2" xfId="26707"/>
    <cellStyle name="Vírgula 10 4 2 2 3 2 2" xfId="58002"/>
    <cellStyle name="Vírgula 10 4 2 2 3 3" xfId="41532"/>
    <cellStyle name="Vírgula 10 4 2 2 4" xfId="20119"/>
    <cellStyle name="Vírgula 10 4 2 2 4 2" xfId="51414"/>
    <cellStyle name="Vírgula 10 4 2 2 5" xfId="13531"/>
    <cellStyle name="Vírgula 10 4 2 2 5 2" xfId="44826"/>
    <cellStyle name="Vírgula 10 4 2 2 6" xfId="34944"/>
    <cellStyle name="Vírgula 10 4 2 2 7" xfId="31649"/>
    <cellStyle name="Vírgula 10 4 2 3" xfId="5296"/>
    <cellStyle name="Vírgula 10 4 2 3 2" xfId="21766"/>
    <cellStyle name="Vírgula 10 4 2 3 2 2" xfId="53061"/>
    <cellStyle name="Vírgula 10 4 2 3 3" xfId="15178"/>
    <cellStyle name="Vírgula 10 4 2 3 3 2" xfId="46473"/>
    <cellStyle name="Vírgula 10 4 2 3 4" xfId="36591"/>
    <cellStyle name="Vírgula 10 4 2 4" xfId="8590"/>
    <cellStyle name="Vírgula 10 4 2 4 2" xfId="25060"/>
    <cellStyle name="Vírgula 10 4 2 4 2 2" xfId="56355"/>
    <cellStyle name="Vírgula 10 4 2 4 3" xfId="39885"/>
    <cellStyle name="Vírgula 10 4 2 5" xfId="18472"/>
    <cellStyle name="Vírgula 10 4 2 5 2" xfId="49767"/>
    <cellStyle name="Vírgula 10 4 2 6" xfId="11884"/>
    <cellStyle name="Vírgula 10 4 2 6 2" xfId="43179"/>
    <cellStyle name="Vírgula 10 4 2 7" xfId="28355"/>
    <cellStyle name="Vírgula 10 4 2 7 2" xfId="33297"/>
    <cellStyle name="Vírgula 10 4 2 8" xfId="30002"/>
    <cellStyle name="Vírgula 10 4 3" xfId="3648"/>
    <cellStyle name="Vírgula 10 4 3 2" xfId="6942"/>
    <cellStyle name="Vírgula 10 4 3 2 2" xfId="23412"/>
    <cellStyle name="Vírgula 10 4 3 2 2 2" xfId="54707"/>
    <cellStyle name="Vírgula 10 4 3 2 3" xfId="16824"/>
    <cellStyle name="Vírgula 10 4 3 2 3 2" xfId="48119"/>
    <cellStyle name="Vírgula 10 4 3 2 4" xfId="38237"/>
    <cellStyle name="Vírgula 10 4 3 3" xfId="10236"/>
    <cellStyle name="Vírgula 10 4 3 3 2" xfId="26706"/>
    <cellStyle name="Vírgula 10 4 3 3 2 2" xfId="58001"/>
    <cellStyle name="Vírgula 10 4 3 3 3" xfId="41531"/>
    <cellStyle name="Vírgula 10 4 3 4" xfId="20118"/>
    <cellStyle name="Vírgula 10 4 3 4 2" xfId="51413"/>
    <cellStyle name="Vírgula 10 4 3 5" xfId="13530"/>
    <cellStyle name="Vírgula 10 4 3 5 2" xfId="44825"/>
    <cellStyle name="Vírgula 10 4 3 6" xfId="34943"/>
    <cellStyle name="Vírgula 10 4 3 7" xfId="31648"/>
    <cellStyle name="Vírgula 10 4 4" xfId="5295"/>
    <cellStyle name="Vírgula 10 4 4 2" xfId="21765"/>
    <cellStyle name="Vírgula 10 4 4 2 2" xfId="53060"/>
    <cellStyle name="Vírgula 10 4 4 3" xfId="15177"/>
    <cellStyle name="Vírgula 10 4 4 3 2" xfId="46472"/>
    <cellStyle name="Vírgula 10 4 4 4" xfId="36590"/>
    <cellStyle name="Vírgula 10 4 5" xfId="8589"/>
    <cellStyle name="Vírgula 10 4 5 2" xfId="25059"/>
    <cellStyle name="Vírgula 10 4 5 2 2" xfId="56354"/>
    <cellStyle name="Vírgula 10 4 5 3" xfId="39884"/>
    <cellStyle name="Vírgula 10 4 6" xfId="18471"/>
    <cellStyle name="Vírgula 10 4 6 2" xfId="49766"/>
    <cellStyle name="Vírgula 10 4 7" xfId="11883"/>
    <cellStyle name="Vírgula 10 4 7 2" xfId="43178"/>
    <cellStyle name="Vírgula 10 4 8" xfId="28354"/>
    <cellStyle name="Vírgula 10 4 8 2" xfId="33296"/>
    <cellStyle name="Vírgula 10 4 9" xfId="30001"/>
    <cellStyle name="Vírgula 10 5" xfId="1995"/>
    <cellStyle name="Vírgula 10 5 2" xfId="3650"/>
    <cellStyle name="Vírgula 10 5 2 2" xfId="6944"/>
    <cellStyle name="Vírgula 10 5 2 2 2" xfId="23414"/>
    <cellStyle name="Vírgula 10 5 2 2 2 2" xfId="54709"/>
    <cellStyle name="Vírgula 10 5 2 2 3" xfId="16826"/>
    <cellStyle name="Vírgula 10 5 2 2 3 2" xfId="48121"/>
    <cellStyle name="Vírgula 10 5 2 2 4" xfId="38239"/>
    <cellStyle name="Vírgula 10 5 2 3" xfId="10238"/>
    <cellStyle name="Vírgula 10 5 2 3 2" xfId="26708"/>
    <cellStyle name="Vírgula 10 5 2 3 2 2" xfId="58003"/>
    <cellStyle name="Vírgula 10 5 2 3 3" xfId="41533"/>
    <cellStyle name="Vírgula 10 5 2 4" xfId="20120"/>
    <cellStyle name="Vírgula 10 5 2 4 2" xfId="51415"/>
    <cellStyle name="Vírgula 10 5 2 5" xfId="13532"/>
    <cellStyle name="Vírgula 10 5 2 5 2" xfId="44827"/>
    <cellStyle name="Vírgula 10 5 2 6" xfId="34945"/>
    <cellStyle name="Vírgula 10 5 2 7" xfId="31650"/>
    <cellStyle name="Vírgula 10 5 3" xfId="5297"/>
    <cellStyle name="Vírgula 10 5 3 2" xfId="21767"/>
    <cellStyle name="Vírgula 10 5 3 2 2" xfId="53062"/>
    <cellStyle name="Vírgula 10 5 3 3" xfId="15179"/>
    <cellStyle name="Vírgula 10 5 3 3 2" xfId="46474"/>
    <cellStyle name="Vírgula 10 5 3 4" xfId="36592"/>
    <cellStyle name="Vírgula 10 5 4" xfId="8591"/>
    <cellStyle name="Vírgula 10 5 4 2" xfId="25061"/>
    <cellStyle name="Vírgula 10 5 4 2 2" xfId="56356"/>
    <cellStyle name="Vírgula 10 5 4 3" xfId="39886"/>
    <cellStyle name="Vírgula 10 5 5" xfId="18473"/>
    <cellStyle name="Vírgula 10 5 5 2" xfId="49768"/>
    <cellStyle name="Vírgula 10 5 6" xfId="11885"/>
    <cellStyle name="Vírgula 10 5 6 2" xfId="43180"/>
    <cellStyle name="Vírgula 10 5 7" xfId="28356"/>
    <cellStyle name="Vírgula 10 5 7 2" xfId="33298"/>
    <cellStyle name="Vírgula 10 5 8" xfId="30003"/>
    <cellStyle name="Vírgula 10 6" xfId="1996"/>
    <cellStyle name="Vírgula 10 6 2" xfId="3651"/>
    <cellStyle name="Vírgula 10 6 2 2" xfId="6945"/>
    <cellStyle name="Vírgula 10 6 2 2 2" xfId="23415"/>
    <cellStyle name="Vírgula 10 6 2 2 2 2" xfId="54710"/>
    <cellStyle name="Vírgula 10 6 2 2 3" xfId="16827"/>
    <cellStyle name="Vírgula 10 6 2 2 3 2" xfId="48122"/>
    <cellStyle name="Vírgula 10 6 2 2 4" xfId="38240"/>
    <cellStyle name="Vírgula 10 6 2 3" xfId="10239"/>
    <cellStyle name="Vírgula 10 6 2 3 2" xfId="26709"/>
    <cellStyle name="Vírgula 10 6 2 3 2 2" xfId="58004"/>
    <cellStyle name="Vírgula 10 6 2 3 3" xfId="41534"/>
    <cellStyle name="Vírgula 10 6 2 4" xfId="20121"/>
    <cellStyle name="Vírgula 10 6 2 4 2" xfId="51416"/>
    <cellStyle name="Vírgula 10 6 2 5" xfId="13533"/>
    <cellStyle name="Vírgula 10 6 2 5 2" xfId="44828"/>
    <cellStyle name="Vírgula 10 6 2 6" xfId="34946"/>
    <cellStyle name="Vírgula 10 6 2 7" xfId="31651"/>
    <cellStyle name="Vírgula 10 6 3" xfId="5298"/>
    <cellStyle name="Vírgula 10 6 3 2" xfId="21768"/>
    <cellStyle name="Vírgula 10 6 3 2 2" xfId="53063"/>
    <cellStyle name="Vírgula 10 6 3 3" xfId="15180"/>
    <cellStyle name="Vírgula 10 6 3 3 2" xfId="46475"/>
    <cellStyle name="Vírgula 10 6 3 4" xfId="36593"/>
    <cellStyle name="Vírgula 10 6 4" xfId="8592"/>
    <cellStyle name="Vírgula 10 6 4 2" xfId="25062"/>
    <cellStyle name="Vírgula 10 6 4 2 2" xfId="56357"/>
    <cellStyle name="Vírgula 10 6 4 3" xfId="39887"/>
    <cellStyle name="Vírgula 10 6 5" xfId="18474"/>
    <cellStyle name="Vírgula 10 6 5 2" xfId="49769"/>
    <cellStyle name="Vírgula 10 6 6" xfId="11886"/>
    <cellStyle name="Vírgula 10 6 6 2" xfId="43181"/>
    <cellStyle name="Vírgula 10 6 7" xfId="28357"/>
    <cellStyle name="Vírgula 10 6 7 2" xfId="33299"/>
    <cellStyle name="Vírgula 10 6 8" xfId="30004"/>
    <cellStyle name="Vírgula 10 7" xfId="1997"/>
    <cellStyle name="Vírgula 10 7 2" xfId="3652"/>
    <cellStyle name="Vírgula 10 7 2 2" xfId="6946"/>
    <cellStyle name="Vírgula 10 7 2 2 2" xfId="23416"/>
    <cellStyle name="Vírgula 10 7 2 2 2 2" xfId="54711"/>
    <cellStyle name="Vírgula 10 7 2 2 3" xfId="16828"/>
    <cellStyle name="Vírgula 10 7 2 2 3 2" xfId="48123"/>
    <cellStyle name="Vírgula 10 7 2 2 4" xfId="38241"/>
    <cellStyle name="Vírgula 10 7 2 3" xfId="10240"/>
    <cellStyle name="Vírgula 10 7 2 3 2" xfId="26710"/>
    <cellStyle name="Vírgula 10 7 2 3 2 2" xfId="58005"/>
    <cellStyle name="Vírgula 10 7 2 3 3" xfId="41535"/>
    <cellStyle name="Vírgula 10 7 2 4" xfId="20122"/>
    <cellStyle name="Vírgula 10 7 2 4 2" xfId="51417"/>
    <cellStyle name="Vírgula 10 7 2 5" xfId="13534"/>
    <cellStyle name="Vírgula 10 7 2 5 2" xfId="44829"/>
    <cellStyle name="Vírgula 10 7 2 6" xfId="34947"/>
    <cellStyle name="Vírgula 10 7 2 7" xfId="31652"/>
    <cellStyle name="Vírgula 10 7 3" xfId="5299"/>
    <cellStyle name="Vírgula 10 7 3 2" xfId="21769"/>
    <cellStyle name="Vírgula 10 7 3 2 2" xfId="53064"/>
    <cellStyle name="Vírgula 10 7 3 3" xfId="15181"/>
    <cellStyle name="Vírgula 10 7 3 3 2" xfId="46476"/>
    <cellStyle name="Vírgula 10 7 3 4" xfId="36594"/>
    <cellStyle name="Vírgula 10 7 4" xfId="8593"/>
    <cellStyle name="Vírgula 10 7 4 2" xfId="25063"/>
    <cellStyle name="Vírgula 10 7 4 2 2" xfId="56358"/>
    <cellStyle name="Vírgula 10 7 4 3" xfId="39888"/>
    <cellStyle name="Vírgula 10 7 5" xfId="18475"/>
    <cellStyle name="Vírgula 10 7 5 2" xfId="49770"/>
    <cellStyle name="Vírgula 10 7 6" xfId="11887"/>
    <cellStyle name="Vírgula 10 7 6 2" xfId="43182"/>
    <cellStyle name="Vírgula 10 7 7" xfId="28358"/>
    <cellStyle name="Vírgula 10 7 7 2" xfId="33300"/>
    <cellStyle name="Vírgula 10 7 8" xfId="30005"/>
    <cellStyle name="Vírgula 10 8" xfId="3639"/>
    <cellStyle name="Vírgula 10 8 2" xfId="6933"/>
    <cellStyle name="Vírgula 10 8 2 2" xfId="23403"/>
    <cellStyle name="Vírgula 10 8 2 2 2" xfId="54698"/>
    <cellStyle name="Vírgula 10 8 2 3" xfId="16815"/>
    <cellStyle name="Vírgula 10 8 2 3 2" xfId="48110"/>
    <cellStyle name="Vírgula 10 8 2 4" xfId="38228"/>
    <cellStyle name="Vírgula 10 8 3" xfId="10227"/>
    <cellStyle name="Vírgula 10 8 3 2" xfId="26697"/>
    <cellStyle name="Vírgula 10 8 3 2 2" xfId="57992"/>
    <cellStyle name="Vírgula 10 8 3 3" xfId="41522"/>
    <cellStyle name="Vírgula 10 8 4" xfId="20109"/>
    <cellStyle name="Vírgula 10 8 4 2" xfId="51404"/>
    <cellStyle name="Vírgula 10 8 5" xfId="13521"/>
    <cellStyle name="Vírgula 10 8 5 2" xfId="44816"/>
    <cellStyle name="Vírgula 10 8 6" xfId="34934"/>
    <cellStyle name="Vírgula 10 8 7" xfId="31639"/>
    <cellStyle name="Vírgula 10 9" xfId="5286"/>
    <cellStyle name="Vírgula 10 9 2" xfId="21756"/>
    <cellStyle name="Vírgula 10 9 2 2" xfId="53051"/>
    <cellStyle name="Vírgula 10 9 3" xfId="15168"/>
    <cellStyle name="Vírgula 10 9 3 2" xfId="46463"/>
    <cellStyle name="Vírgula 10 9 4" xfId="36581"/>
    <cellStyle name="Vírgula 11" xfId="1998"/>
    <cellStyle name="Vírgula 11 10" xfId="11888"/>
    <cellStyle name="Vírgula 11 10 2" xfId="43183"/>
    <cellStyle name="Vírgula 11 11" xfId="28359"/>
    <cellStyle name="Vírgula 11 11 2" xfId="33301"/>
    <cellStyle name="Vírgula 11 12" xfId="30006"/>
    <cellStyle name="Vírgula 11 2" xfId="1999"/>
    <cellStyle name="Vírgula 11 2 2" xfId="2000"/>
    <cellStyle name="Vírgula 11 2 2 2" xfId="3655"/>
    <cellStyle name="Vírgula 11 2 2 2 2" xfId="6949"/>
    <cellStyle name="Vírgula 11 2 2 2 2 2" xfId="23419"/>
    <cellStyle name="Vírgula 11 2 2 2 2 2 2" xfId="54714"/>
    <cellStyle name="Vírgula 11 2 2 2 2 3" xfId="16831"/>
    <cellStyle name="Vírgula 11 2 2 2 2 3 2" xfId="48126"/>
    <cellStyle name="Vírgula 11 2 2 2 2 4" xfId="38244"/>
    <cellStyle name="Vírgula 11 2 2 2 3" xfId="10243"/>
    <cellStyle name="Vírgula 11 2 2 2 3 2" xfId="26713"/>
    <cellStyle name="Vírgula 11 2 2 2 3 2 2" xfId="58008"/>
    <cellStyle name="Vírgula 11 2 2 2 3 3" xfId="41538"/>
    <cellStyle name="Vírgula 11 2 2 2 4" xfId="20125"/>
    <cellStyle name="Vírgula 11 2 2 2 4 2" xfId="51420"/>
    <cellStyle name="Vírgula 11 2 2 2 5" xfId="13537"/>
    <cellStyle name="Vírgula 11 2 2 2 5 2" xfId="44832"/>
    <cellStyle name="Vírgula 11 2 2 2 6" xfId="34950"/>
    <cellStyle name="Vírgula 11 2 2 2 7" xfId="31655"/>
    <cellStyle name="Vírgula 11 2 2 3" xfId="5302"/>
    <cellStyle name="Vírgula 11 2 2 3 2" xfId="21772"/>
    <cellStyle name="Vírgula 11 2 2 3 2 2" xfId="53067"/>
    <cellStyle name="Vírgula 11 2 2 3 3" xfId="15184"/>
    <cellStyle name="Vírgula 11 2 2 3 3 2" xfId="46479"/>
    <cellStyle name="Vírgula 11 2 2 3 4" xfId="36597"/>
    <cellStyle name="Vírgula 11 2 2 4" xfId="8596"/>
    <cellStyle name="Vírgula 11 2 2 4 2" xfId="25066"/>
    <cellStyle name="Vírgula 11 2 2 4 2 2" xfId="56361"/>
    <cellStyle name="Vírgula 11 2 2 4 3" xfId="39891"/>
    <cellStyle name="Vírgula 11 2 2 5" xfId="18478"/>
    <cellStyle name="Vírgula 11 2 2 5 2" xfId="49773"/>
    <cellStyle name="Vírgula 11 2 2 6" xfId="11890"/>
    <cellStyle name="Vírgula 11 2 2 6 2" xfId="43185"/>
    <cellStyle name="Vírgula 11 2 2 7" xfId="28361"/>
    <cellStyle name="Vírgula 11 2 2 7 2" xfId="33303"/>
    <cellStyle name="Vírgula 11 2 2 8" xfId="30008"/>
    <cellStyle name="Vírgula 11 2 3" xfId="3654"/>
    <cellStyle name="Vírgula 11 2 3 2" xfId="6948"/>
    <cellStyle name="Vírgula 11 2 3 2 2" xfId="23418"/>
    <cellStyle name="Vírgula 11 2 3 2 2 2" xfId="54713"/>
    <cellStyle name="Vírgula 11 2 3 2 3" xfId="16830"/>
    <cellStyle name="Vírgula 11 2 3 2 3 2" xfId="48125"/>
    <cellStyle name="Vírgula 11 2 3 2 4" xfId="38243"/>
    <cellStyle name="Vírgula 11 2 3 3" xfId="10242"/>
    <cellStyle name="Vírgula 11 2 3 3 2" xfId="26712"/>
    <cellStyle name="Vírgula 11 2 3 3 2 2" xfId="58007"/>
    <cellStyle name="Vírgula 11 2 3 3 3" xfId="41537"/>
    <cellStyle name="Vírgula 11 2 3 4" xfId="20124"/>
    <cellStyle name="Vírgula 11 2 3 4 2" xfId="51419"/>
    <cellStyle name="Vírgula 11 2 3 5" xfId="13536"/>
    <cellStyle name="Vírgula 11 2 3 5 2" xfId="44831"/>
    <cellStyle name="Vírgula 11 2 3 6" xfId="34949"/>
    <cellStyle name="Vírgula 11 2 3 7" xfId="31654"/>
    <cellStyle name="Vírgula 11 2 4" xfId="5301"/>
    <cellStyle name="Vírgula 11 2 4 2" xfId="21771"/>
    <cellStyle name="Vírgula 11 2 4 2 2" xfId="53066"/>
    <cellStyle name="Vírgula 11 2 4 3" xfId="15183"/>
    <cellStyle name="Vírgula 11 2 4 3 2" xfId="46478"/>
    <cellStyle name="Vírgula 11 2 4 4" xfId="36596"/>
    <cellStyle name="Vírgula 11 2 5" xfId="8595"/>
    <cellStyle name="Vírgula 11 2 5 2" xfId="25065"/>
    <cellStyle name="Vírgula 11 2 5 2 2" xfId="56360"/>
    <cellStyle name="Vírgula 11 2 5 3" xfId="39890"/>
    <cellStyle name="Vírgula 11 2 6" xfId="18477"/>
    <cellStyle name="Vírgula 11 2 6 2" xfId="49772"/>
    <cellStyle name="Vírgula 11 2 7" xfId="11889"/>
    <cellStyle name="Vírgula 11 2 7 2" xfId="43184"/>
    <cellStyle name="Vírgula 11 2 8" xfId="28360"/>
    <cellStyle name="Vírgula 11 2 8 2" xfId="33302"/>
    <cellStyle name="Vírgula 11 2 9" xfId="30007"/>
    <cellStyle name="Vírgula 11 3" xfId="2001"/>
    <cellStyle name="Vírgula 11 3 2" xfId="2002"/>
    <cellStyle name="Vírgula 11 3 2 2" xfId="3657"/>
    <cellStyle name="Vírgula 11 3 2 2 2" xfId="6951"/>
    <cellStyle name="Vírgula 11 3 2 2 2 2" xfId="23421"/>
    <cellStyle name="Vírgula 11 3 2 2 2 2 2" xfId="54716"/>
    <cellStyle name="Vírgula 11 3 2 2 2 3" xfId="16833"/>
    <cellStyle name="Vírgula 11 3 2 2 2 3 2" xfId="48128"/>
    <cellStyle name="Vírgula 11 3 2 2 2 4" xfId="38246"/>
    <cellStyle name="Vírgula 11 3 2 2 3" xfId="10245"/>
    <cellStyle name="Vírgula 11 3 2 2 3 2" xfId="26715"/>
    <cellStyle name="Vírgula 11 3 2 2 3 2 2" xfId="58010"/>
    <cellStyle name="Vírgula 11 3 2 2 3 3" xfId="41540"/>
    <cellStyle name="Vírgula 11 3 2 2 4" xfId="20127"/>
    <cellStyle name="Vírgula 11 3 2 2 4 2" xfId="51422"/>
    <cellStyle name="Vírgula 11 3 2 2 5" xfId="13539"/>
    <cellStyle name="Vírgula 11 3 2 2 5 2" xfId="44834"/>
    <cellStyle name="Vírgula 11 3 2 2 6" xfId="34952"/>
    <cellStyle name="Vírgula 11 3 2 2 7" xfId="31657"/>
    <cellStyle name="Vírgula 11 3 2 3" xfId="5304"/>
    <cellStyle name="Vírgula 11 3 2 3 2" xfId="21774"/>
    <cellStyle name="Vírgula 11 3 2 3 2 2" xfId="53069"/>
    <cellStyle name="Vírgula 11 3 2 3 3" xfId="15186"/>
    <cellStyle name="Vírgula 11 3 2 3 3 2" xfId="46481"/>
    <cellStyle name="Vírgula 11 3 2 3 4" xfId="36599"/>
    <cellStyle name="Vírgula 11 3 2 4" xfId="8598"/>
    <cellStyle name="Vírgula 11 3 2 4 2" xfId="25068"/>
    <cellStyle name="Vírgula 11 3 2 4 2 2" xfId="56363"/>
    <cellStyle name="Vírgula 11 3 2 4 3" xfId="39893"/>
    <cellStyle name="Vírgula 11 3 2 5" xfId="18480"/>
    <cellStyle name="Vírgula 11 3 2 5 2" xfId="49775"/>
    <cellStyle name="Vírgula 11 3 2 6" xfId="11892"/>
    <cellStyle name="Vírgula 11 3 2 6 2" xfId="43187"/>
    <cellStyle name="Vírgula 11 3 2 7" xfId="28363"/>
    <cellStyle name="Vírgula 11 3 2 7 2" xfId="33305"/>
    <cellStyle name="Vírgula 11 3 2 8" xfId="30010"/>
    <cellStyle name="Vírgula 11 3 3" xfId="3656"/>
    <cellStyle name="Vírgula 11 3 3 2" xfId="6950"/>
    <cellStyle name="Vírgula 11 3 3 2 2" xfId="23420"/>
    <cellStyle name="Vírgula 11 3 3 2 2 2" xfId="54715"/>
    <cellStyle name="Vírgula 11 3 3 2 3" xfId="16832"/>
    <cellStyle name="Vírgula 11 3 3 2 3 2" xfId="48127"/>
    <cellStyle name="Vírgula 11 3 3 2 4" xfId="38245"/>
    <cellStyle name="Vírgula 11 3 3 3" xfId="10244"/>
    <cellStyle name="Vírgula 11 3 3 3 2" xfId="26714"/>
    <cellStyle name="Vírgula 11 3 3 3 2 2" xfId="58009"/>
    <cellStyle name="Vírgula 11 3 3 3 3" xfId="41539"/>
    <cellStyle name="Vírgula 11 3 3 4" xfId="20126"/>
    <cellStyle name="Vírgula 11 3 3 4 2" xfId="51421"/>
    <cellStyle name="Vírgula 11 3 3 5" xfId="13538"/>
    <cellStyle name="Vírgula 11 3 3 5 2" xfId="44833"/>
    <cellStyle name="Vírgula 11 3 3 6" xfId="34951"/>
    <cellStyle name="Vírgula 11 3 3 7" xfId="31656"/>
    <cellStyle name="Vírgula 11 3 4" xfId="5303"/>
    <cellStyle name="Vírgula 11 3 4 2" xfId="21773"/>
    <cellStyle name="Vírgula 11 3 4 2 2" xfId="53068"/>
    <cellStyle name="Vírgula 11 3 4 3" xfId="15185"/>
    <cellStyle name="Vírgula 11 3 4 3 2" xfId="46480"/>
    <cellStyle name="Vírgula 11 3 4 4" xfId="36598"/>
    <cellStyle name="Vírgula 11 3 5" xfId="8597"/>
    <cellStyle name="Vírgula 11 3 5 2" xfId="25067"/>
    <cellStyle name="Vírgula 11 3 5 2 2" xfId="56362"/>
    <cellStyle name="Vírgula 11 3 5 3" xfId="39892"/>
    <cellStyle name="Vírgula 11 3 6" xfId="18479"/>
    <cellStyle name="Vírgula 11 3 6 2" xfId="49774"/>
    <cellStyle name="Vírgula 11 3 7" xfId="11891"/>
    <cellStyle name="Vírgula 11 3 7 2" xfId="43186"/>
    <cellStyle name="Vírgula 11 3 8" xfId="28362"/>
    <cellStyle name="Vírgula 11 3 8 2" xfId="33304"/>
    <cellStyle name="Vírgula 11 3 9" xfId="30009"/>
    <cellStyle name="Vírgula 11 4" xfId="2003"/>
    <cellStyle name="Vírgula 11 4 2" xfId="3658"/>
    <cellStyle name="Vírgula 11 4 2 2" xfId="6952"/>
    <cellStyle name="Vírgula 11 4 2 2 2" xfId="23422"/>
    <cellStyle name="Vírgula 11 4 2 2 2 2" xfId="54717"/>
    <cellStyle name="Vírgula 11 4 2 2 3" xfId="16834"/>
    <cellStyle name="Vírgula 11 4 2 2 3 2" xfId="48129"/>
    <cellStyle name="Vírgula 11 4 2 2 4" xfId="38247"/>
    <cellStyle name="Vírgula 11 4 2 3" xfId="10246"/>
    <cellStyle name="Vírgula 11 4 2 3 2" xfId="26716"/>
    <cellStyle name="Vírgula 11 4 2 3 2 2" xfId="58011"/>
    <cellStyle name="Vírgula 11 4 2 3 3" xfId="41541"/>
    <cellStyle name="Vírgula 11 4 2 4" xfId="20128"/>
    <cellStyle name="Vírgula 11 4 2 4 2" xfId="51423"/>
    <cellStyle name="Vírgula 11 4 2 5" xfId="13540"/>
    <cellStyle name="Vírgula 11 4 2 5 2" xfId="44835"/>
    <cellStyle name="Vírgula 11 4 2 6" xfId="34953"/>
    <cellStyle name="Vírgula 11 4 2 7" xfId="31658"/>
    <cellStyle name="Vírgula 11 4 3" xfId="5305"/>
    <cellStyle name="Vírgula 11 4 3 2" xfId="21775"/>
    <cellStyle name="Vírgula 11 4 3 2 2" xfId="53070"/>
    <cellStyle name="Vírgula 11 4 3 3" xfId="15187"/>
    <cellStyle name="Vírgula 11 4 3 3 2" xfId="46482"/>
    <cellStyle name="Vírgula 11 4 3 4" xfId="36600"/>
    <cellStyle name="Vírgula 11 4 4" xfId="8599"/>
    <cellStyle name="Vírgula 11 4 4 2" xfId="25069"/>
    <cellStyle name="Vírgula 11 4 4 2 2" xfId="56364"/>
    <cellStyle name="Vírgula 11 4 4 3" xfId="39894"/>
    <cellStyle name="Vírgula 11 4 5" xfId="18481"/>
    <cellStyle name="Vírgula 11 4 5 2" xfId="49776"/>
    <cellStyle name="Vírgula 11 4 6" xfId="11893"/>
    <cellStyle name="Vírgula 11 4 6 2" xfId="43188"/>
    <cellStyle name="Vírgula 11 4 7" xfId="28364"/>
    <cellStyle name="Vírgula 11 4 7 2" xfId="33306"/>
    <cellStyle name="Vírgula 11 4 8" xfId="30011"/>
    <cellStyle name="Vírgula 11 5" xfId="2004"/>
    <cellStyle name="Vírgula 11 5 2" xfId="3659"/>
    <cellStyle name="Vírgula 11 5 2 2" xfId="6953"/>
    <cellStyle name="Vírgula 11 5 2 2 2" xfId="23423"/>
    <cellStyle name="Vírgula 11 5 2 2 2 2" xfId="54718"/>
    <cellStyle name="Vírgula 11 5 2 2 3" xfId="16835"/>
    <cellStyle name="Vírgula 11 5 2 2 3 2" xfId="48130"/>
    <cellStyle name="Vírgula 11 5 2 2 4" xfId="38248"/>
    <cellStyle name="Vírgula 11 5 2 3" xfId="10247"/>
    <cellStyle name="Vírgula 11 5 2 3 2" xfId="26717"/>
    <cellStyle name="Vírgula 11 5 2 3 2 2" xfId="58012"/>
    <cellStyle name="Vírgula 11 5 2 3 3" xfId="41542"/>
    <cellStyle name="Vírgula 11 5 2 4" xfId="20129"/>
    <cellStyle name="Vírgula 11 5 2 4 2" xfId="51424"/>
    <cellStyle name="Vírgula 11 5 2 5" xfId="13541"/>
    <cellStyle name="Vírgula 11 5 2 5 2" xfId="44836"/>
    <cellStyle name="Vírgula 11 5 2 6" xfId="34954"/>
    <cellStyle name="Vírgula 11 5 2 7" xfId="31659"/>
    <cellStyle name="Vírgula 11 5 3" xfId="5306"/>
    <cellStyle name="Vírgula 11 5 3 2" xfId="21776"/>
    <cellStyle name="Vírgula 11 5 3 2 2" xfId="53071"/>
    <cellStyle name="Vírgula 11 5 3 3" xfId="15188"/>
    <cellStyle name="Vírgula 11 5 3 3 2" xfId="46483"/>
    <cellStyle name="Vírgula 11 5 3 4" xfId="36601"/>
    <cellStyle name="Vírgula 11 5 4" xfId="8600"/>
    <cellStyle name="Vírgula 11 5 4 2" xfId="25070"/>
    <cellStyle name="Vírgula 11 5 4 2 2" xfId="56365"/>
    <cellStyle name="Vírgula 11 5 4 3" xfId="39895"/>
    <cellStyle name="Vírgula 11 5 5" xfId="18482"/>
    <cellStyle name="Vírgula 11 5 5 2" xfId="49777"/>
    <cellStyle name="Vírgula 11 5 6" xfId="11894"/>
    <cellStyle name="Vírgula 11 5 6 2" xfId="43189"/>
    <cellStyle name="Vírgula 11 5 7" xfId="28365"/>
    <cellStyle name="Vírgula 11 5 7 2" xfId="33307"/>
    <cellStyle name="Vírgula 11 5 8" xfId="30012"/>
    <cellStyle name="Vírgula 11 6" xfId="3653"/>
    <cellStyle name="Vírgula 11 6 2" xfId="6947"/>
    <cellStyle name="Vírgula 11 6 2 2" xfId="23417"/>
    <cellStyle name="Vírgula 11 6 2 2 2" xfId="54712"/>
    <cellStyle name="Vírgula 11 6 2 3" xfId="16829"/>
    <cellStyle name="Vírgula 11 6 2 3 2" xfId="48124"/>
    <cellStyle name="Vírgula 11 6 2 4" xfId="38242"/>
    <cellStyle name="Vírgula 11 6 3" xfId="10241"/>
    <cellStyle name="Vírgula 11 6 3 2" xfId="26711"/>
    <cellStyle name="Vírgula 11 6 3 2 2" xfId="58006"/>
    <cellStyle name="Vírgula 11 6 3 3" xfId="41536"/>
    <cellStyle name="Vírgula 11 6 4" xfId="20123"/>
    <cellStyle name="Vírgula 11 6 4 2" xfId="51418"/>
    <cellStyle name="Vírgula 11 6 5" xfId="13535"/>
    <cellStyle name="Vírgula 11 6 5 2" xfId="44830"/>
    <cellStyle name="Vírgula 11 6 6" xfId="34948"/>
    <cellStyle name="Vírgula 11 6 7" xfId="31653"/>
    <cellStyle name="Vírgula 11 7" xfId="5300"/>
    <cellStyle name="Vírgula 11 7 2" xfId="21770"/>
    <cellStyle name="Vírgula 11 7 2 2" xfId="53065"/>
    <cellStyle name="Vírgula 11 7 3" xfId="15182"/>
    <cellStyle name="Vírgula 11 7 3 2" xfId="46477"/>
    <cellStyle name="Vírgula 11 7 4" xfId="36595"/>
    <cellStyle name="Vírgula 11 8" xfId="8594"/>
    <cellStyle name="Vírgula 11 8 2" xfId="25064"/>
    <cellStyle name="Vírgula 11 8 2 2" xfId="56359"/>
    <cellStyle name="Vírgula 11 8 3" xfId="39889"/>
    <cellStyle name="Vírgula 11 9" xfId="18476"/>
    <cellStyle name="Vírgula 11 9 2" xfId="49771"/>
    <cellStyle name="Vírgula 12" xfId="2005"/>
    <cellStyle name="Vírgula 12 10" xfId="28366"/>
    <cellStyle name="Vírgula 12 10 2" xfId="33308"/>
    <cellStyle name="Vírgula 12 11" xfId="30013"/>
    <cellStyle name="Vírgula 12 2" xfId="2006"/>
    <cellStyle name="Vírgula 12 2 2" xfId="2007"/>
    <cellStyle name="Vírgula 12 2 2 10" xfId="18485"/>
    <cellStyle name="Vírgula 12 2 2 10 2" xfId="49780"/>
    <cellStyle name="Vírgula 12 2 2 11" xfId="11897"/>
    <cellStyle name="Vírgula 12 2 2 11 2" xfId="43192"/>
    <cellStyle name="Vírgula 12 2 2 12" xfId="28368"/>
    <cellStyle name="Vírgula 12 2 2 12 2" xfId="33310"/>
    <cellStyle name="Vírgula 12 2 2 13" xfId="30015"/>
    <cellStyle name="Vírgula 12 2 2 2" xfId="2008"/>
    <cellStyle name="Vírgula 12 2 2 2 10" xfId="28369"/>
    <cellStyle name="Vírgula 12 2 2 2 10 2" xfId="33311"/>
    <cellStyle name="Vírgula 12 2 2 2 11" xfId="30016"/>
    <cellStyle name="Vírgula 12 2 2 2 2" xfId="2009"/>
    <cellStyle name="Vírgula 12 2 2 2 2 2" xfId="2010"/>
    <cellStyle name="Vírgula 12 2 2 2 2 2 2" xfId="3665"/>
    <cellStyle name="Vírgula 12 2 2 2 2 2 2 2" xfId="6959"/>
    <cellStyle name="Vírgula 12 2 2 2 2 2 2 2 2" xfId="23429"/>
    <cellStyle name="Vírgula 12 2 2 2 2 2 2 2 2 2" xfId="54724"/>
    <cellStyle name="Vírgula 12 2 2 2 2 2 2 2 3" xfId="16841"/>
    <cellStyle name="Vírgula 12 2 2 2 2 2 2 2 3 2" xfId="48136"/>
    <cellStyle name="Vírgula 12 2 2 2 2 2 2 2 4" xfId="38254"/>
    <cellStyle name="Vírgula 12 2 2 2 2 2 2 3" xfId="10253"/>
    <cellStyle name="Vírgula 12 2 2 2 2 2 2 3 2" xfId="26723"/>
    <cellStyle name="Vírgula 12 2 2 2 2 2 2 3 2 2" xfId="58018"/>
    <cellStyle name="Vírgula 12 2 2 2 2 2 2 3 3" xfId="41548"/>
    <cellStyle name="Vírgula 12 2 2 2 2 2 2 4" xfId="20135"/>
    <cellStyle name="Vírgula 12 2 2 2 2 2 2 4 2" xfId="51430"/>
    <cellStyle name="Vírgula 12 2 2 2 2 2 2 5" xfId="13547"/>
    <cellStyle name="Vírgula 12 2 2 2 2 2 2 5 2" xfId="44842"/>
    <cellStyle name="Vírgula 12 2 2 2 2 2 2 6" xfId="34960"/>
    <cellStyle name="Vírgula 12 2 2 2 2 2 2 7" xfId="31665"/>
    <cellStyle name="Vírgula 12 2 2 2 2 2 3" xfId="5312"/>
    <cellStyle name="Vírgula 12 2 2 2 2 2 3 2" xfId="21782"/>
    <cellStyle name="Vírgula 12 2 2 2 2 2 3 2 2" xfId="53077"/>
    <cellStyle name="Vírgula 12 2 2 2 2 2 3 3" xfId="15194"/>
    <cellStyle name="Vírgula 12 2 2 2 2 2 3 3 2" xfId="46489"/>
    <cellStyle name="Vírgula 12 2 2 2 2 2 3 4" xfId="36607"/>
    <cellStyle name="Vírgula 12 2 2 2 2 2 4" xfId="8606"/>
    <cellStyle name="Vírgula 12 2 2 2 2 2 4 2" xfId="25076"/>
    <cellStyle name="Vírgula 12 2 2 2 2 2 4 2 2" xfId="56371"/>
    <cellStyle name="Vírgula 12 2 2 2 2 2 4 3" xfId="39901"/>
    <cellStyle name="Vírgula 12 2 2 2 2 2 5" xfId="18488"/>
    <cellStyle name="Vírgula 12 2 2 2 2 2 5 2" xfId="49783"/>
    <cellStyle name="Vírgula 12 2 2 2 2 2 6" xfId="11900"/>
    <cellStyle name="Vírgula 12 2 2 2 2 2 6 2" xfId="43195"/>
    <cellStyle name="Vírgula 12 2 2 2 2 2 7" xfId="28371"/>
    <cellStyle name="Vírgula 12 2 2 2 2 2 7 2" xfId="33313"/>
    <cellStyle name="Vírgula 12 2 2 2 2 2 8" xfId="30018"/>
    <cellStyle name="Vírgula 12 2 2 2 2 3" xfId="3664"/>
    <cellStyle name="Vírgula 12 2 2 2 2 3 2" xfId="6958"/>
    <cellStyle name="Vírgula 12 2 2 2 2 3 2 2" xfId="23428"/>
    <cellStyle name="Vírgula 12 2 2 2 2 3 2 2 2" xfId="54723"/>
    <cellStyle name="Vírgula 12 2 2 2 2 3 2 3" xfId="16840"/>
    <cellStyle name="Vírgula 12 2 2 2 2 3 2 3 2" xfId="48135"/>
    <cellStyle name="Vírgula 12 2 2 2 2 3 2 4" xfId="38253"/>
    <cellStyle name="Vírgula 12 2 2 2 2 3 3" xfId="10252"/>
    <cellStyle name="Vírgula 12 2 2 2 2 3 3 2" xfId="26722"/>
    <cellStyle name="Vírgula 12 2 2 2 2 3 3 2 2" xfId="58017"/>
    <cellStyle name="Vírgula 12 2 2 2 2 3 3 3" xfId="41547"/>
    <cellStyle name="Vírgula 12 2 2 2 2 3 4" xfId="20134"/>
    <cellStyle name="Vírgula 12 2 2 2 2 3 4 2" xfId="51429"/>
    <cellStyle name="Vírgula 12 2 2 2 2 3 5" xfId="13546"/>
    <cellStyle name="Vírgula 12 2 2 2 2 3 5 2" xfId="44841"/>
    <cellStyle name="Vírgula 12 2 2 2 2 3 6" xfId="34959"/>
    <cellStyle name="Vírgula 12 2 2 2 2 3 7" xfId="31664"/>
    <cellStyle name="Vírgula 12 2 2 2 2 4" xfId="5311"/>
    <cellStyle name="Vírgula 12 2 2 2 2 4 2" xfId="21781"/>
    <cellStyle name="Vírgula 12 2 2 2 2 4 2 2" xfId="53076"/>
    <cellStyle name="Vírgula 12 2 2 2 2 4 3" xfId="15193"/>
    <cellStyle name="Vírgula 12 2 2 2 2 4 3 2" xfId="46488"/>
    <cellStyle name="Vírgula 12 2 2 2 2 4 4" xfId="36606"/>
    <cellStyle name="Vírgula 12 2 2 2 2 5" xfId="8605"/>
    <cellStyle name="Vírgula 12 2 2 2 2 5 2" xfId="25075"/>
    <cellStyle name="Vírgula 12 2 2 2 2 5 2 2" xfId="56370"/>
    <cellStyle name="Vírgula 12 2 2 2 2 5 3" xfId="39900"/>
    <cellStyle name="Vírgula 12 2 2 2 2 6" xfId="18487"/>
    <cellStyle name="Vírgula 12 2 2 2 2 6 2" xfId="49782"/>
    <cellStyle name="Vírgula 12 2 2 2 2 7" xfId="11899"/>
    <cellStyle name="Vírgula 12 2 2 2 2 7 2" xfId="43194"/>
    <cellStyle name="Vírgula 12 2 2 2 2 8" xfId="28370"/>
    <cellStyle name="Vírgula 12 2 2 2 2 8 2" xfId="33312"/>
    <cellStyle name="Vírgula 12 2 2 2 2 9" xfId="30017"/>
    <cellStyle name="Vírgula 12 2 2 2 3" xfId="2011"/>
    <cellStyle name="Vírgula 12 2 2 2 3 2" xfId="2012"/>
    <cellStyle name="Vírgula 12 2 2 2 3 2 2" xfId="3667"/>
    <cellStyle name="Vírgula 12 2 2 2 3 2 2 2" xfId="6961"/>
    <cellStyle name="Vírgula 12 2 2 2 3 2 2 2 2" xfId="23431"/>
    <cellStyle name="Vírgula 12 2 2 2 3 2 2 2 2 2" xfId="54726"/>
    <cellStyle name="Vírgula 12 2 2 2 3 2 2 2 3" xfId="16843"/>
    <cellStyle name="Vírgula 12 2 2 2 3 2 2 2 3 2" xfId="48138"/>
    <cellStyle name="Vírgula 12 2 2 2 3 2 2 2 4" xfId="38256"/>
    <cellStyle name="Vírgula 12 2 2 2 3 2 2 3" xfId="10255"/>
    <cellStyle name="Vírgula 12 2 2 2 3 2 2 3 2" xfId="26725"/>
    <cellStyle name="Vírgula 12 2 2 2 3 2 2 3 2 2" xfId="58020"/>
    <cellStyle name="Vírgula 12 2 2 2 3 2 2 3 3" xfId="41550"/>
    <cellStyle name="Vírgula 12 2 2 2 3 2 2 4" xfId="20137"/>
    <cellStyle name="Vírgula 12 2 2 2 3 2 2 4 2" xfId="51432"/>
    <cellStyle name="Vírgula 12 2 2 2 3 2 2 5" xfId="13549"/>
    <cellStyle name="Vírgula 12 2 2 2 3 2 2 5 2" xfId="44844"/>
    <cellStyle name="Vírgula 12 2 2 2 3 2 2 6" xfId="34962"/>
    <cellStyle name="Vírgula 12 2 2 2 3 2 2 7" xfId="31667"/>
    <cellStyle name="Vírgula 12 2 2 2 3 2 3" xfId="5314"/>
    <cellStyle name="Vírgula 12 2 2 2 3 2 3 2" xfId="21784"/>
    <cellStyle name="Vírgula 12 2 2 2 3 2 3 2 2" xfId="53079"/>
    <cellStyle name="Vírgula 12 2 2 2 3 2 3 3" xfId="15196"/>
    <cellStyle name="Vírgula 12 2 2 2 3 2 3 3 2" xfId="46491"/>
    <cellStyle name="Vírgula 12 2 2 2 3 2 3 4" xfId="36609"/>
    <cellStyle name="Vírgula 12 2 2 2 3 2 4" xfId="8608"/>
    <cellStyle name="Vírgula 12 2 2 2 3 2 4 2" xfId="25078"/>
    <cellStyle name="Vírgula 12 2 2 2 3 2 4 2 2" xfId="56373"/>
    <cellStyle name="Vírgula 12 2 2 2 3 2 4 3" xfId="39903"/>
    <cellStyle name="Vírgula 12 2 2 2 3 2 5" xfId="18490"/>
    <cellStyle name="Vírgula 12 2 2 2 3 2 5 2" xfId="49785"/>
    <cellStyle name="Vírgula 12 2 2 2 3 2 6" xfId="11902"/>
    <cellStyle name="Vírgula 12 2 2 2 3 2 6 2" xfId="43197"/>
    <cellStyle name="Vírgula 12 2 2 2 3 2 7" xfId="28373"/>
    <cellStyle name="Vírgula 12 2 2 2 3 2 7 2" xfId="33315"/>
    <cellStyle name="Vírgula 12 2 2 2 3 2 8" xfId="30020"/>
    <cellStyle name="Vírgula 12 2 2 2 3 3" xfId="3666"/>
    <cellStyle name="Vírgula 12 2 2 2 3 3 2" xfId="6960"/>
    <cellStyle name="Vírgula 12 2 2 2 3 3 2 2" xfId="23430"/>
    <cellStyle name="Vírgula 12 2 2 2 3 3 2 2 2" xfId="54725"/>
    <cellStyle name="Vírgula 12 2 2 2 3 3 2 3" xfId="16842"/>
    <cellStyle name="Vírgula 12 2 2 2 3 3 2 3 2" xfId="48137"/>
    <cellStyle name="Vírgula 12 2 2 2 3 3 2 4" xfId="38255"/>
    <cellStyle name="Vírgula 12 2 2 2 3 3 3" xfId="10254"/>
    <cellStyle name="Vírgula 12 2 2 2 3 3 3 2" xfId="26724"/>
    <cellStyle name="Vírgula 12 2 2 2 3 3 3 2 2" xfId="58019"/>
    <cellStyle name="Vírgula 12 2 2 2 3 3 3 3" xfId="41549"/>
    <cellStyle name="Vírgula 12 2 2 2 3 3 4" xfId="20136"/>
    <cellStyle name="Vírgula 12 2 2 2 3 3 4 2" xfId="51431"/>
    <cellStyle name="Vírgula 12 2 2 2 3 3 5" xfId="13548"/>
    <cellStyle name="Vírgula 12 2 2 2 3 3 5 2" xfId="44843"/>
    <cellStyle name="Vírgula 12 2 2 2 3 3 6" xfId="34961"/>
    <cellStyle name="Vírgula 12 2 2 2 3 3 7" xfId="31666"/>
    <cellStyle name="Vírgula 12 2 2 2 3 4" xfId="5313"/>
    <cellStyle name="Vírgula 12 2 2 2 3 4 2" xfId="21783"/>
    <cellStyle name="Vírgula 12 2 2 2 3 4 2 2" xfId="53078"/>
    <cellStyle name="Vírgula 12 2 2 2 3 4 3" xfId="15195"/>
    <cellStyle name="Vírgula 12 2 2 2 3 4 3 2" xfId="46490"/>
    <cellStyle name="Vírgula 12 2 2 2 3 4 4" xfId="36608"/>
    <cellStyle name="Vírgula 12 2 2 2 3 5" xfId="8607"/>
    <cellStyle name="Vírgula 12 2 2 2 3 5 2" xfId="25077"/>
    <cellStyle name="Vírgula 12 2 2 2 3 5 2 2" xfId="56372"/>
    <cellStyle name="Vírgula 12 2 2 2 3 5 3" xfId="39902"/>
    <cellStyle name="Vírgula 12 2 2 2 3 6" xfId="18489"/>
    <cellStyle name="Vírgula 12 2 2 2 3 6 2" xfId="49784"/>
    <cellStyle name="Vírgula 12 2 2 2 3 7" xfId="11901"/>
    <cellStyle name="Vírgula 12 2 2 2 3 7 2" xfId="43196"/>
    <cellStyle name="Vírgula 12 2 2 2 3 8" xfId="28372"/>
    <cellStyle name="Vírgula 12 2 2 2 3 8 2" xfId="33314"/>
    <cellStyle name="Vírgula 12 2 2 2 3 9" xfId="30019"/>
    <cellStyle name="Vírgula 12 2 2 2 4" xfId="2013"/>
    <cellStyle name="Vírgula 12 2 2 2 4 2" xfId="3668"/>
    <cellStyle name="Vírgula 12 2 2 2 4 2 2" xfId="6962"/>
    <cellStyle name="Vírgula 12 2 2 2 4 2 2 2" xfId="23432"/>
    <cellStyle name="Vírgula 12 2 2 2 4 2 2 2 2" xfId="54727"/>
    <cellStyle name="Vírgula 12 2 2 2 4 2 2 3" xfId="16844"/>
    <cellStyle name="Vírgula 12 2 2 2 4 2 2 3 2" xfId="48139"/>
    <cellStyle name="Vírgula 12 2 2 2 4 2 2 4" xfId="38257"/>
    <cellStyle name="Vírgula 12 2 2 2 4 2 3" xfId="10256"/>
    <cellStyle name="Vírgula 12 2 2 2 4 2 3 2" xfId="26726"/>
    <cellStyle name="Vírgula 12 2 2 2 4 2 3 2 2" xfId="58021"/>
    <cellStyle name="Vírgula 12 2 2 2 4 2 3 3" xfId="41551"/>
    <cellStyle name="Vírgula 12 2 2 2 4 2 4" xfId="20138"/>
    <cellStyle name="Vírgula 12 2 2 2 4 2 4 2" xfId="51433"/>
    <cellStyle name="Vírgula 12 2 2 2 4 2 5" xfId="13550"/>
    <cellStyle name="Vírgula 12 2 2 2 4 2 5 2" xfId="44845"/>
    <cellStyle name="Vírgula 12 2 2 2 4 2 6" xfId="34963"/>
    <cellStyle name="Vírgula 12 2 2 2 4 2 7" xfId="31668"/>
    <cellStyle name="Vírgula 12 2 2 2 4 3" xfId="5315"/>
    <cellStyle name="Vírgula 12 2 2 2 4 3 2" xfId="21785"/>
    <cellStyle name="Vírgula 12 2 2 2 4 3 2 2" xfId="53080"/>
    <cellStyle name="Vírgula 12 2 2 2 4 3 3" xfId="15197"/>
    <cellStyle name="Vírgula 12 2 2 2 4 3 3 2" xfId="46492"/>
    <cellStyle name="Vírgula 12 2 2 2 4 3 4" xfId="36610"/>
    <cellStyle name="Vírgula 12 2 2 2 4 4" xfId="8609"/>
    <cellStyle name="Vírgula 12 2 2 2 4 4 2" xfId="25079"/>
    <cellStyle name="Vírgula 12 2 2 2 4 4 2 2" xfId="56374"/>
    <cellStyle name="Vírgula 12 2 2 2 4 4 3" xfId="39904"/>
    <cellStyle name="Vírgula 12 2 2 2 4 5" xfId="18491"/>
    <cellStyle name="Vírgula 12 2 2 2 4 5 2" xfId="49786"/>
    <cellStyle name="Vírgula 12 2 2 2 4 6" xfId="11903"/>
    <cellStyle name="Vírgula 12 2 2 2 4 6 2" xfId="43198"/>
    <cellStyle name="Vírgula 12 2 2 2 4 7" xfId="28374"/>
    <cellStyle name="Vírgula 12 2 2 2 4 7 2" xfId="33316"/>
    <cellStyle name="Vírgula 12 2 2 2 4 8" xfId="30021"/>
    <cellStyle name="Vírgula 12 2 2 2 5" xfId="3663"/>
    <cellStyle name="Vírgula 12 2 2 2 5 2" xfId="6957"/>
    <cellStyle name="Vírgula 12 2 2 2 5 2 2" xfId="23427"/>
    <cellStyle name="Vírgula 12 2 2 2 5 2 2 2" xfId="54722"/>
    <cellStyle name="Vírgula 12 2 2 2 5 2 3" xfId="16839"/>
    <cellStyle name="Vírgula 12 2 2 2 5 2 3 2" xfId="48134"/>
    <cellStyle name="Vírgula 12 2 2 2 5 2 4" xfId="38252"/>
    <cellStyle name="Vírgula 12 2 2 2 5 3" xfId="10251"/>
    <cellStyle name="Vírgula 12 2 2 2 5 3 2" xfId="26721"/>
    <cellStyle name="Vírgula 12 2 2 2 5 3 2 2" xfId="58016"/>
    <cellStyle name="Vírgula 12 2 2 2 5 3 3" xfId="41546"/>
    <cellStyle name="Vírgula 12 2 2 2 5 4" xfId="20133"/>
    <cellStyle name="Vírgula 12 2 2 2 5 4 2" xfId="51428"/>
    <cellStyle name="Vírgula 12 2 2 2 5 5" xfId="13545"/>
    <cellStyle name="Vírgula 12 2 2 2 5 5 2" xfId="44840"/>
    <cellStyle name="Vírgula 12 2 2 2 5 6" xfId="34958"/>
    <cellStyle name="Vírgula 12 2 2 2 5 7" xfId="31663"/>
    <cellStyle name="Vírgula 12 2 2 2 6" xfId="5310"/>
    <cellStyle name="Vírgula 12 2 2 2 6 2" xfId="21780"/>
    <cellStyle name="Vírgula 12 2 2 2 6 2 2" xfId="53075"/>
    <cellStyle name="Vírgula 12 2 2 2 6 3" xfId="15192"/>
    <cellStyle name="Vírgula 12 2 2 2 6 3 2" xfId="46487"/>
    <cellStyle name="Vírgula 12 2 2 2 6 4" xfId="36605"/>
    <cellStyle name="Vírgula 12 2 2 2 7" xfId="8604"/>
    <cellStyle name="Vírgula 12 2 2 2 7 2" xfId="25074"/>
    <cellStyle name="Vírgula 12 2 2 2 7 2 2" xfId="56369"/>
    <cellStyle name="Vírgula 12 2 2 2 7 3" xfId="39899"/>
    <cellStyle name="Vírgula 12 2 2 2 8" xfId="18486"/>
    <cellStyle name="Vírgula 12 2 2 2 8 2" xfId="49781"/>
    <cellStyle name="Vírgula 12 2 2 2 9" xfId="11898"/>
    <cellStyle name="Vírgula 12 2 2 2 9 2" xfId="43193"/>
    <cellStyle name="Vírgula 12 2 2 3" xfId="2014"/>
    <cellStyle name="Vírgula 12 2 2 3 10" xfId="28375"/>
    <cellStyle name="Vírgula 12 2 2 3 10 2" xfId="33317"/>
    <cellStyle name="Vírgula 12 2 2 3 11" xfId="30022"/>
    <cellStyle name="Vírgula 12 2 2 3 2" xfId="2015"/>
    <cellStyle name="Vírgula 12 2 2 3 2 2" xfId="2016"/>
    <cellStyle name="Vírgula 12 2 2 3 2 2 2" xfId="3671"/>
    <cellStyle name="Vírgula 12 2 2 3 2 2 2 2" xfId="6965"/>
    <cellStyle name="Vírgula 12 2 2 3 2 2 2 2 2" xfId="23435"/>
    <cellStyle name="Vírgula 12 2 2 3 2 2 2 2 2 2" xfId="54730"/>
    <cellStyle name="Vírgula 12 2 2 3 2 2 2 2 3" xfId="16847"/>
    <cellStyle name="Vírgula 12 2 2 3 2 2 2 2 3 2" xfId="48142"/>
    <cellStyle name="Vírgula 12 2 2 3 2 2 2 2 4" xfId="38260"/>
    <cellStyle name="Vírgula 12 2 2 3 2 2 2 3" xfId="10259"/>
    <cellStyle name="Vírgula 12 2 2 3 2 2 2 3 2" xfId="26729"/>
    <cellStyle name="Vírgula 12 2 2 3 2 2 2 3 2 2" xfId="58024"/>
    <cellStyle name="Vírgula 12 2 2 3 2 2 2 3 3" xfId="41554"/>
    <cellStyle name="Vírgula 12 2 2 3 2 2 2 4" xfId="20141"/>
    <cellStyle name="Vírgula 12 2 2 3 2 2 2 4 2" xfId="51436"/>
    <cellStyle name="Vírgula 12 2 2 3 2 2 2 5" xfId="13553"/>
    <cellStyle name="Vírgula 12 2 2 3 2 2 2 5 2" xfId="44848"/>
    <cellStyle name="Vírgula 12 2 2 3 2 2 2 6" xfId="34966"/>
    <cellStyle name="Vírgula 12 2 2 3 2 2 2 7" xfId="31671"/>
    <cellStyle name="Vírgula 12 2 2 3 2 2 3" xfId="5318"/>
    <cellStyle name="Vírgula 12 2 2 3 2 2 3 2" xfId="21788"/>
    <cellStyle name="Vírgula 12 2 2 3 2 2 3 2 2" xfId="53083"/>
    <cellStyle name="Vírgula 12 2 2 3 2 2 3 3" xfId="15200"/>
    <cellStyle name="Vírgula 12 2 2 3 2 2 3 3 2" xfId="46495"/>
    <cellStyle name="Vírgula 12 2 2 3 2 2 3 4" xfId="36613"/>
    <cellStyle name="Vírgula 12 2 2 3 2 2 4" xfId="8612"/>
    <cellStyle name="Vírgula 12 2 2 3 2 2 4 2" xfId="25082"/>
    <cellStyle name="Vírgula 12 2 2 3 2 2 4 2 2" xfId="56377"/>
    <cellStyle name="Vírgula 12 2 2 3 2 2 4 3" xfId="39907"/>
    <cellStyle name="Vírgula 12 2 2 3 2 2 5" xfId="18494"/>
    <cellStyle name="Vírgula 12 2 2 3 2 2 5 2" xfId="49789"/>
    <cellStyle name="Vírgula 12 2 2 3 2 2 6" xfId="11906"/>
    <cellStyle name="Vírgula 12 2 2 3 2 2 6 2" xfId="43201"/>
    <cellStyle name="Vírgula 12 2 2 3 2 2 7" xfId="28377"/>
    <cellStyle name="Vírgula 12 2 2 3 2 2 7 2" xfId="33319"/>
    <cellStyle name="Vírgula 12 2 2 3 2 2 8" xfId="30024"/>
    <cellStyle name="Vírgula 12 2 2 3 2 3" xfId="3670"/>
    <cellStyle name="Vírgula 12 2 2 3 2 3 2" xfId="6964"/>
    <cellStyle name="Vírgula 12 2 2 3 2 3 2 2" xfId="23434"/>
    <cellStyle name="Vírgula 12 2 2 3 2 3 2 2 2" xfId="54729"/>
    <cellStyle name="Vírgula 12 2 2 3 2 3 2 3" xfId="16846"/>
    <cellStyle name="Vírgula 12 2 2 3 2 3 2 3 2" xfId="48141"/>
    <cellStyle name="Vírgula 12 2 2 3 2 3 2 4" xfId="38259"/>
    <cellStyle name="Vírgula 12 2 2 3 2 3 3" xfId="10258"/>
    <cellStyle name="Vírgula 12 2 2 3 2 3 3 2" xfId="26728"/>
    <cellStyle name="Vírgula 12 2 2 3 2 3 3 2 2" xfId="58023"/>
    <cellStyle name="Vírgula 12 2 2 3 2 3 3 3" xfId="41553"/>
    <cellStyle name="Vírgula 12 2 2 3 2 3 4" xfId="20140"/>
    <cellStyle name="Vírgula 12 2 2 3 2 3 4 2" xfId="51435"/>
    <cellStyle name="Vírgula 12 2 2 3 2 3 5" xfId="13552"/>
    <cellStyle name="Vírgula 12 2 2 3 2 3 5 2" xfId="44847"/>
    <cellStyle name="Vírgula 12 2 2 3 2 3 6" xfId="34965"/>
    <cellStyle name="Vírgula 12 2 2 3 2 3 7" xfId="31670"/>
    <cellStyle name="Vírgula 12 2 2 3 2 4" xfId="5317"/>
    <cellStyle name="Vírgula 12 2 2 3 2 4 2" xfId="21787"/>
    <cellStyle name="Vírgula 12 2 2 3 2 4 2 2" xfId="53082"/>
    <cellStyle name="Vírgula 12 2 2 3 2 4 3" xfId="15199"/>
    <cellStyle name="Vírgula 12 2 2 3 2 4 3 2" xfId="46494"/>
    <cellStyle name="Vírgula 12 2 2 3 2 4 4" xfId="36612"/>
    <cellStyle name="Vírgula 12 2 2 3 2 5" xfId="8611"/>
    <cellStyle name="Vírgula 12 2 2 3 2 5 2" xfId="25081"/>
    <cellStyle name="Vírgula 12 2 2 3 2 5 2 2" xfId="56376"/>
    <cellStyle name="Vírgula 12 2 2 3 2 5 3" xfId="39906"/>
    <cellStyle name="Vírgula 12 2 2 3 2 6" xfId="18493"/>
    <cellStyle name="Vírgula 12 2 2 3 2 6 2" xfId="49788"/>
    <cellStyle name="Vírgula 12 2 2 3 2 7" xfId="11905"/>
    <cellStyle name="Vírgula 12 2 2 3 2 7 2" xfId="43200"/>
    <cellStyle name="Vírgula 12 2 2 3 2 8" xfId="28376"/>
    <cellStyle name="Vírgula 12 2 2 3 2 8 2" xfId="33318"/>
    <cellStyle name="Vírgula 12 2 2 3 2 9" xfId="30023"/>
    <cellStyle name="Vírgula 12 2 2 3 3" xfId="2017"/>
    <cellStyle name="Vírgula 12 2 2 3 3 2" xfId="2018"/>
    <cellStyle name="Vírgula 12 2 2 3 3 2 2" xfId="3673"/>
    <cellStyle name="Vírgula 12 2 2 3 3 2 2 2" xfId="6967"/>
    <cellStyle name="Vírgula 12 2 2 3 3 2 2 2 2" xfId="23437"/>
    <cellStyle name="Vírgula 12 2 2 3 3 2 2 2 2 2" xfId="54732"/>
    <cellStyle name="Vírgula 12 2 2 3 3 2 2 2 3" xfId="16849"/>
    <cellStyle name="Vírgula 12 2 2 3 3 2 2 2 3 2" xfId="48144"/>
    <cellStyle name="Vírgula 12 2 2 3 3 2 2 2 4" xfId="38262"/>
    <cellStyle name="Vírgula 12 2 2 3 3 2 2 3" xfId="10261"/>
    <cellStyle name="Vírgula 12 2 2 3 3 2 2 3 2" xfId="26731"/>
    <cellStyle name="Vírgula 12 2 2 3 3 2 2 3 2 2" xfId="58026"/>
    <cellStyle name="Vírgula 12 2 2 3 3 2 2 3 3" xfId="41556"/>
    <cellStyle name="Vírgula 12 2 2 3 3 2 2 4" xfId="20143"/>
    <cellStyle name="Vírgula 12 2 2 3 3 2 2 4 2" xfId="51438"/>
    <cellStyle name="Vírgula 12 2 2 3 3 2 2 5" xfId="13555"/>
    <cellStyle name="Vírgula 12 2 2 3 3 2 2 5 2" xfId="44850"/>
    <cellStyle name="Vírgula 12 2 2 3 3 2 2 6" xfId="34968"/>
    <cellStyle name="Vírgula 12 2 2 3 3 2 2 7" xfId="31673"/>
    <cellStyle name="Vírgula 12 2 2 3 3 2 3" xfId="5320"/>
    <cellStyle name="Vírgula 12 2 2 3 3 2 3 2" xfId="21790"/>
    <cellStyle name="Vírgula 12 2 2 3 3 2 3 2 2" xfId="53085"/>
    <cellStyle name="Vírgula 12 2 2 3 3 2 3 3" xfId="15202"/>
    <cellStyle name="Vírgula 12 2 2 3 3 2 3 3 2" xfId="46497"/>
    <cellStyle name="Vírgula 12 2 2 3 3 2 3 4" xfId="36615"/>
    <cellStyle name="Vírgula 12 2 2 3 3 2 4" xfId="8614"/>
    <cellStyle name="Vírgula 12 2 2 3 3 2 4 2" xfId="25084"/>
    <cellStyle name="Vírgula 12 2 2 3 3 2 4 2 2" xfId="56379"/>
    <cellStyle name="Vírgula 12 2 2 3 3 2 4 3" xfId="39909"/>
    <cellStyle name="Vírgula 12 2 2 3 3 2 5" xfId="18496"/>
    <cellStyle name="Vírgula 12 2 2 3 3 2 5 2" xfId="49791"/>
    <cellStyle name="Vírgula 12 2 2 3 3 2 6" xfId="11908"/>
    <cellStyle name="Vírgula 12 2 2 3 3 2 6 2" xfId="43203"/>
    <cellStyle name="Vírgula 12 2 2 3 3 2 7" xfId="28379"/>
    <cellStyle name="Vírgula 12 2 2 3 3 2 7 2" xfId="33321"/>
    <cellStyle name="Vírgula 12 2 2 3 3 2 8" xfId="30026"/>
    <cellStyle name="Vírgula 12 2 2 3 3 3" xfId="3672"/>
    <cellStyle name="Vírgula 12 2 2 3 3 3 2" xfId="6966"/>
    <cellStyle name="Vírgula 12 2 2 3 3 3 2 2" xfId="23436"/>
    <cellStyle name="Vírgula 12 2 2 3 3 3 2 2 2" xfId="54731"/>
    <cellStyle name="Vírgula 12 2 2 3 3 3 2 3" xfId="16848"/>
    <cellStyle name="Vírgula 12 2 2 3 3 3 2 3 2" xfId="48143"/>
    <cellStyle name="Vírgula 12 2 2 3 3 3 2 4" xfId="38261"/>
    <cellStyle name="Vírgula 12 2 2 3 3 3 3" xfId="10260"/>
    <cellStyle name="Vírgula 12 2 2 3 3 3 3 2" xfId="26730"/>
    <cellStyle name="Vírgula 12 2 2 3 3 3 3 2 2" xfId="58025"/>
    <cellStyle name="Vírgula 12 2 2 3 3 3 3 3" xfId="41555"/>
    <cellStyle name="Vírgula 12 2 2 3 3 3 4" xfId="20142"/>
    <cellStyle name="Vírgula 12 2 2 3 3 3 4 2" xfId="51437"/>
    <cellStyle name="Vírgula 12 2 2 3 3 3 5" xfId="13554"/>
    <cellStyle name="Vírgula 12 2 2 3 3 3 5 2" xfId="44849"/>
    <cellStyle name="Vírgula 12 2 2 3 3 3 6" xfId="34967"/>
    <cellStyle name="Vírgula 12 2 2 3 3 3 7" xfId="31672"/>
    <cellStyle name="Vírgula 12 2 2 3 3 4" xfId="5319"/>
    <cellStyle name="Vírgula 12 2 2 3 3 4 2" xfId="21789"/>
    <cellStyle name="Vírgula 12 2 2 3 3 4 2 2" xfId="53084"/>
    <cellStyle name="Vírgula 12 2 2 3 3 4 3" xfId="15201"/>
    <cellStyle name="Vírgula 12 2 2 3 3 4 3 2" xfId="46496"/>
    <cellStyle name="Vírgula 12 2 2 3 3 4 4" xfId="36614"/>
    <cellStyle name="Vírgula 12 2 2 3 3 5" xfId="8613"/>
    <cellStyle name="Vírgula 12 2 2 3 3 5 2" xfId="25083"/>
    <cellStyle name="Vírgula 12 2 2 3 3 5 2 2" xfId="56378"/>
    <cellStyle name="Vírgula 12 2 2 3 3 5 3" xfId="39908"/>
    <cellStyle name="Vírgula 12 2 2 3 3 6" xfId="18495"/>
    <cellStyle name="Vírgula 12 2 2 3 3 6 2" xfId="49790"/>
    <cellStyle name="Vírgula 12 2 2 3 3 7" xfId="11907"/>
    <cellStyle name="Vírgula 12 2 2 3 3 7 2" xfId="43202"/>
    <cellStyle name="Vírgula 12 2 2 3 3 8" xfId="28378"/>
    <cellStyle name="Vírgula 12 2 2 3 3 8 2" xfId="33320"/>
    <cellStyle name="Vírgula 12 2 2 3 3 9" xfId="30025"/>
    <cellStyle name="Vírgula 12 2 2 3 4" xfId="2019"/>
    <cellStyle name="Vírgula 12 2 2 3 4 2" xfId="3674"/>
    <cellStyle name="Vírgula 12 2 2 3 4 2 2" xfId="6968"/>
    <cellStyle name="Vírgula 12 2 2 3 4 2 2 2" xfId="23438"/>
    <cellStyle name="Vírgula 12 2 2 3 4 2 2 2 2" xfId="54733"/>
    <cellStyle name="Vírgula 12 2 2 3 4 2 2 3" xfId="16850"/>
    <cellStyle name="Vírgula 12 2 2 3 4 2 2 3 2" xfId="48145"/>
    <cellStyle name="Vírgula 12 2 2 3 4 2 2 4" xfId="38263"/>
    <cellStyle name="Vírgula 12 2 2 3 4 2 3" xfId="10262"/>
    <cellStyle name="Vírgula 12 2 2 3 4 2 3 2" xfId="26732"/>
    <cellStyle name="Vírgula 12 2 2 3 4 2 3 2 2" xfId="58027"/>
    <cellStyle name="Vírgula 12 2 2 3 4 2 3 3" xfId="41557"/>
    <cellStyle name="Vírgula 12 2 2 3 4 2 4" xfId="20144"/>
    <cellStyle name="Vírgula 12 2 2 3 4 2 4 2" xfId="51439"/>
    <cellStyle name="Vírgula 12 2 2 3 4 2 5" xfId="13556"/>
    <cellStyle name="Vírgula 12 2 2 3 4 2 5 2" xfId="44851"/>
    <cellStyle name="Vírgula 12 2 2 3 4 2 6" xfId="34969"/>
    <cellStyle name="Vírgula 12 2 2 3 4 2 7" xfId="31674"/>
    <cellStyle name="Vírgula 12 2 2 3 4 3" xfId="5321"/>
    <cellStyle name="Vírgula 12 2 2 3 4 3 2" xfId="21791"/>
    <cellStyle name="Vírgula 12 2 2 3 4 3 2 2" xfId="53086"/>
    <cellStyle name="Vírgula 12 2 2 3 4 3 3" xfId="15203"/>
    <cellStyle name="Vírgula 12 2 2 3 4 3 3 2" xfId="46498"/>
    <cellStyle name="Vírgula 12 2 2 3 4 3 4" xfId="36616"/>
    <cellStyle name="Vírgula 12 2 2 3 4 4" xfId="8615"/>
    <cellStyle name="Vírgula 12 2 2 3 4 4 2" xfId="25085"/>
    <cellStyle name="Vírgula 12 2 2 3 4 4 2 2" xfId="56380"/>
    <cellStyle name="Vírgula 12 2 2 3 4 4 3" xfId="39910"/>
    <cellStyle name="Vírgula 12 2 2 3 4 5" xfId="18497"/>
    <cellStyle name="Vírgula 12 2 2 3 4 5 2" xfId="49792"/>
    <cellStyle name="Vírgula 12 2 2 3 4 6" xfId="11909"/>
    <cellStyle name="Vírgula 12 2 2 3 4 6 2" xfId="43204"/>
    <cellStyle name="Vírgula 12 2 2 3 4 7" xfId="28380"/>
    <cellStyle name="Vírgula 12 2 2 3 4 7 2" xfId="33322"/>
    <cellStyle name="Vírgula 12 2 2 3 4 8" xfId="30027"/>
    <cellStyle name="Vírgula 12 2 2 3 5" xfId="3669"/>
    <cellStyle name="Vírgula 12 2 2 3 5 2" xfId="6963"/>
    <cellStyle name="Vírgula 12 2 2 3 5 2 2" xfId="23433"/>
    <cellStyle name="Vírgula 12 2 2 3 5 2 2 2" xfId="54728"/>
    <cellStyle name="Vírgula 12 2 2 3 5 2 3" xfId="16845"/>
    <cellStyle name="Vírgula 12 2 2 3 5 2 3 2" xfId="48140"/>
    <cellStyle name="Vírgula 12 2 2 3 5 2 4" xfId="38258"/>
    <cellStyle name="Vírgula 12 2 2 3 5 3" xfId="10257"/>
    <cellStyle name="Vírgula 12 2 2 3 5 3 2" xfId="26727"/>
    <cellStyle name="Vírgula 12 2 2 3 5 3 2 2" xfId="58022"/>
    <cellStyle name="Vírgula 12 2 2 3 5 3 3" xfId="41552"/>
    <cellStyle name="Vírgula 12 2 2 3 5 4" xfId="20139"/>
    <cellStyle name="Vírgula 12 2 2 3 5 4 2" xfId="51434"/>
    <cellStyle name="Vírgula 12 2 2 3 5 5" xfId="13551"/>
    <cellStyle name="Vírgula 12 2 2 3 5 5 2" xfId="44846"/>
    <cellStyle name="Vírgula 12 2 2 3 5 6" xfId="34964"/>
    <cellStyle name="Vírgula 12 2 2 3 5 7" xfId="31669"/>
    <cellStyle name="Vírgula 12 2 2 3 6" xfId="5316"/>
    <cellStyle name="Vírgula 12 2 2 3 6 2" xfId="21786"/>
    <cellStyle name="Vírgula 12 2 2 3 6 2 2" xfId="53081"/>
    <cellStyle name="Vírgula 12 2 2 3 6 3" xfId="15198"/>
    <cellStyle name="Vírgula 12 2 2 3 6 3 2" xfId="46493"/>
    <cellStyle name="Vírgula 12 2 2 3 6 4" xfId="36611"/>
    <cellStyle name="Vírgula 12 2 2 3 7" xfId="8610"/>
    <cellStyle name="Vírgula 12 2 2 3 7 2" xfId="25080"/>
    <cellStyle name="Vírgula 12 2 2 3 7 2 2" xfId="56375"/>
    <cellStyle name="Vírgula 12 2 2 3 7 3" xfId="39905"/>
    <cellStyle name="Vírgula 12 2 2 3 8" xfId="18492"/>
    <cellStyle name="Vírgula 12 2 2 3 8 2" xfId="49787"/>
    <cellStyle name="Vírgula 12 2 2 3 9" xfId="11904"/>
    <cellStyle name="Vírgula 12 2 2 3 9 2" xfId="43199"/>
    <cellStyle name="Vírgula 12 2 2 4" xfId="2020"/>
    <cellStyle name="Vírgula 12 2 2 4 2" xfId="2021"/>
    <cellStyle name="Vírgula 12 2 2 4 2 2" xfId="3676"/>
    <cellStyle name="Vírgula 12 2 2 4 2 2 2" xfId="6970"/>
    <cellStyle name="Vírgula 12 2 2 4 2 2 2 2" xfId="23440"/>
    <cellStyle name="Vírgula 12 2 2 4 2 2 2 2 2" xfId="54735"/>
    <cellStyle name="Vírgula 12 2 2 4 2 2 2 3" xfId="16852"/>
    <cellStyle name="Vírgula 12 2 2 4 2 2 2 3 2" xfId="48147"/>
    <cellStyle name="Vírgula 12 2 2 4 2 2 2 4" xfId="38265"/>
    <cellStyle name="Vírgula 12 2 2 4 2 2 3" xfId="10264"/>
    <cellStyle name="Vírgula 12 2 2 4 2 2 3 2" xfId="26734"/>
    <cellStyle name="Vírgula 12 2 2 4 2 2 3 2 2" xfId="58029"/>
    <cellStyle name="Vírgula 12 2 2 4 2 2 3 3" xfId="41559"/>
    <cellStyle name="Vírgula 12 2 2 4 2 2 4" xfId="20146"/>
    <cellStyle name="Vírgula 12 2 2 4 2 2 4 2" xfId="51441"/>
    <cellStyle name="Vírgula 12 2 2 4 2 2 5" xfId="13558"/>
    <cellStyle name="Vírgula 12 2 2 4 2 2 5 2" xfId="44853"/>
    <cellStyle name="Vírgula 12 2 2 4 2 2 6" xfId="34971"/>
    <cellStyle name="Vírgula 12 2 2 4 2 2 7" xfId="31676"/>
    <cellStyle name="Vírgula 12 2 2 4 2 3" xfId="5323"/>
    <cellStyle name="Vírgula 12 2 2 4 2 3 2" xfId="21793"/>
    <cellStyle name="Vírgula 12 2 2 4 2 3 2 2" xfId="53088"/>
    <cellStyle name="Vírgula 12 2 2 4 2 3 3" xfId="15205"/>
    <cellStyle name="Vírgula 12 2 2 4 2 3 3 2" xfId="46500"/>
    <cellStyle name="Vírgula 12 2 2 4 2 3 4" xfId="36618"/>
    <cellStyle name="Vírgula 12 2 2 4 2 4" xfId="8617"/>
    <cellStyle name="Vírgula 12 2 2 4 2 4 2" xfId="25087"/>
    <cellStyle name="Vírgula 12 2 2 4 2 4 2 2" xfId="56382"/>
    <cellStyle name="Vírgula 12 2 2 4 2 4 3" xfId="39912"/>
    <cellStyle name="Vírgula 12 2 2 4 2 5" xfId="18499"/>
    <cellStyle name="Vírgula 12 2 2 4 2 5 2" xfId="49794"/>
    <cellStyle name="Vírgula 12 2 2 4 2 6" xfId="11911"/>
    <cellStyle name="Vírgula 12 2 2 4 2 6 2" xfId="43206"/>
    <cellStyle name="Vírgula 12 2 2 4 2 7" xfId="28382"/>
    <cellStyle name="Vírgula 12 2 2 4 2 7 2" xfId="33324"/>
    <cellStyle name="Vírgula 12 2 2 4 2 8" xfId="30029"/>
    <cellStyle name="Vírgula 12 2 2 4 3" xfId="3675"/>
    <cellStyle name="Vírgula 12 2 2 4 3 2" xfId="6969"/>
    <cellStyle name="Vírgula 12 2 2 4 3 2 2" xfId="23439"/>
    <cellStyle name="Vírgula 12 2 2 4 3 2 2 2" xfId="54734"/>
    <cellStyle name="Vírgula 12 2 2 4 3 2 3" xfId="16851"/>
    <cellStyle name="Vírgula 12 2 2 4 3 2 3 2" xfId="48146"/>
    <cellStyle name="Vírgula 12 2 2 4 3 2 4" xfId="38264"/>
    <cellStyle name="Vírgula 12 2 2 4 3 3" xfId="10263"/>
    <cellStyle name="Vírgula 12 2 2 4 3 3 2" xfId="26733"/>
    <cellStyle name="Vírgula 12 2 2 4 3 3 2 2" xfId="58028"/>
    <cellStyle name="Vírgula 12 2 2 4 3 3 3" xfId="41558"/>
    <cellStyle name="Vírgula 12 2 2 4 3 4" xfId="20145"/>
    <cellStyle name="Vírgula 12 2 2 4 3 4 2" xfId="51440"/>
    <cellStyle name="Vírgula 12 2 2 4 3 5" xfId="13557"/>
    <cellStyle name="Vírgula 12 2 2 4 3 5 2" xfId="44852"/>
    <cellStyle name="Vírgula 12 2 2 4 3 6" xfId="34970"/>
    <cellStyle name="Vírgula 12 2 2 4 3 7" xfId="31675"/>
    <cellStyle name="Vírgula 12 2 2 4 4" xfId="5322"/>
    <cellStyle name="Vírgula 12 2 2 4 4 2" xfId="21792"/>
    <cellStyle name="Vírgula 12 2 2 4 4 2 2" xfId="53087"/>
    <cellStyle name="Vírgula 12 2 2 4 4 3" xfId="15204"/>
    <cellStyle name="Vírgula 12 2 2 4 4 3 2" xfId="46499"/>
    <cellStyle name="Vírgula 12 2 2 4 4 4" xfId="36617"/>
    <cellStyle name="Vírgula 12 2 2 4 5" xfId="8616"/>
    <cellStyle name="Vírgula 12 2 2 4 5 2" xfId="25086"/>
    <cellStyle name="Vírgula 12 2 2 4 5 2 2" xfId="56381"/>
    <cellStyle name="Vírgula 12 2 2 4 5 3" xfId="39911"/>
    <cellStyle name="Vírgula 12 2 2 4 6" xfId="18498"/>
    <cellStyle name="Vírgula 12 2 2 4 6 2" xfId="49793"/>
    <cellStyle name="Vírgula 12 2 2 4 7" xfId="11910"/>
    <cellStyle name="Vírgula 12 2 2 4 7 2" xfId="43205"/>
    <cellStyle name="Vírgula 12 2 2 4 8" xfId="28381"/>
    <cellStyle name="Vírgula 12 2 2 4 8 2" xfId="33323"/>
    <cellStyle name="Vírgula 12 2 2 4 9" xfId="30028"/>
    <cellStyle name="Vírgula 12 2 2 5" xfId="2022"/>
    <cellStyle name="Vírgula 12 2 2 5 2" xfId="2023"/>
    <cellStyle name="Vírgula 12 2 2 5 2 2" xfId="3678"/>
    <cellStyle name="Vírgula 12 2 2 5 2 2 2" xfId="6972"/>
    <cellStyle name="Vírgula 12 2 2 5 2 2 2 2" xfId="23442"/>
    <cellStyle name="Vírgula 12 2 2 5 2 2 2 2 2" xfId="54737"/>
    <cellStyle name="Vírgula 12 2 2 5 2 2 2 3" xfId="16854"/>
    <cellStyle name="Vírgula 12 2 2 5 2 2 2 3 2" xfId="48149"/>
    <cellStyle name="Vírgula 12 2 2 5 2 2 2 4" xfId="38267"/>
    <cellStyle name="Vírgula 12 2 2 5 2 2 3" xfId="10266"/>
    <cellStyle name="Vírgula 12 2 2 5 2 2 3 2" xfId="26736"/>
    <cellStyle name="Vírgula 12 2 2 5 2 2 3 2 2" xfId="58031"/>
    <cellStyle name="Vírgula 12 2 2 5 2 2 3 3" xfId="41561"/>
    <cellStyle name="Vírgula 12 2 2 5 2 2 4" xfId="20148"/>
    <cellStyle name="Vírgula 12 2 2 5 2 2 4 2" xfId="51443"/>
    <cellStyle name="Vírgula 12 2 2 5 2 2 5" xfId="13560"/>
    <cellStyle name="Vírgula 12 2 2 5 2 2 5 2" xfId="44855"/>
    <cellStyle name="Vírgula 12 2 2 5 2 2 6" xfId="34973"/>
    <cellStyle name="Vírgula 12 2 2 5 2 2 7" xfId="31678"/>
    <cellStyle name="Vírgula 12 2 2 5 2 3" xfId="5325"/>
    <cellStyle name="Vírgula 12 2 2 5 2 3 2" xfId="21795"/>
    <cellStyle name="Vírgula 12 2 2 5 2 3 2 2" xfId="53090"/>
    <cellStyle name="Vírgula 12 2 2 5 2 3 3" xfId="15207"/>
    <cellStyle name="Vírgula 12 2 2 5 2 3 3 2" xfId="46502"/>
    <cellStyle name="Vírgula 12 2 2 5 2 3 4" xfId="36620"/>
    <cellStyle name="Vírgula 12 2 2 5 2 4" xfId="8619"/>
    <cellStyle name="Vírgula 12 2 2 5 2 4 2" xfId="25089"/>
    <cellStyle name="Vírgula 12 2 2 5 2 4 2 2" xfId="56384"/>
    <cellStyle name="Vírgula 12 2 2 5 2 4 3" xfId="39914"/>
    <cellStyle name="Vírgula 12 2 2 5 2 5" xfId="18501"/>
    <cellStyle name="Vírgula 12 2 2 5 2 5 2" xfId="49796"/>
    <cellStyle name="Vírgula 12 2 2 5 2 6" xfId="11913"/>
    <cellStyle name="Vírgula 12 2 2 5 2 6 2" xfId="43208"/>
    <cellStyle name="Vírgula 12 2 2 5 2 7" xfId="28384"/>
    <cellStyle name="Vírgula 12 2 2 5 2 7 2" xfId="33326"/>
    <cellStyle name="Vírgula 12 2 2 5 2 8" xfId="30031"/>
    <cellStyle name="Vírgula 12 2 2 5 3" xfId="3677"/>
    <cellStyle name="Vírgula 12 2 2 5 3 2" xfId="6971"/>
    <cellStyle name="Vírgula 12 2 2 5 3 2 2" xfId="23441"/>
    <cellStyle name="Vírgula 12 2 2 5 3 2 2 2" xfId="54736"/>
    <cellStyle name="Vírgula 12 2 2 5 3 2 3" xfId="16853"/>
    <cellStyle name="Vírgula 12 2 2 5 3 2 3 2" xfId="48148"/>
    <cellStyle name="Vírgula 12 2 2 5 3 2 4" xfId="38266"/>
    <cellStyle name="Vírgula 12 2 2 5 3 3" xfId="10265"/>
    <cellStyle name="Vírgula 12 2 2 5 3 3 2" xfId="26735"/>
    <cellStyle name="Vírgula 12 2 2 5 3 3 2 2" xfId="58030"/>
    <cellStyle name="Vírgula 12 2 2 5 3 3 3" xfId="41560"/>
    <cellStyle name="Vírgula 12 2 2 5 3 4" xfId="20147"/>
    <cellStyle name="Vírgula 12 2 2 5 3 4 2" xfId="51442"/>
    <cellStyle name="Vírgula 12 2 2 5 3 5" xfId="13559"/>
    <cellStyle name="Vírgula 12 2 2 5 3 5 2" xfId="44854"/>
    <cellStyle name="Vírgula 12 2 2 5 3 6" xfId="34972"/>
    <cellStyle name="Vírgula 12 2 2 5 3 7" xfId="31677"/>
    <cellStyle name="Vírgula 12 2 2 5 4" xfId="5324"/>
    <cellStyle name="Vírgula 12 2 2 5 4 2" xfId="21794"/>
    <cellStyle name="Vírgula 12 2 2 5 4 2 2" xfId="53089"/>
    <cellStyle name="Vírgula 12 2 2 5 4 3" xfId="15206"/>
    <cellStyle name="Vírgula 12 2 2 5 4 3 2" xfId="46501"/>
    <cellStyle name="Vírgula 12 2 2 5 4 4" xfId="36619"/>
    <cellStyle name="Vírgula 12 2 2 5 5" xfId="8618"/>
    <cellStyle name="Vírgula 12 2 2 5 5 2" xfId="25088"/>
    <cellStyle name="Vírgula 12 2 2 5 5 2 2" xfId="56383"/>
    <cellStyle name="Vírgula 12 2 2 5 5 3" xfId="39913"/>
    <cellStyle name="Vírgula 12 2 2 5 6" xfId="18500"/>
    <cellStyle name="Vírgula 12 2 2 5 6 2" xfId="49795"/>
    <cellStyle name="Vírgula 12 2 2 5 7" xfId="11912"/>
    <cellStyle name="Vírgula 12 2 2 5 7 2" xfId="43207"/>
    <cellStyle name="Vírgula 12 2 2 5 8" xfId="28383"/>
    <cellStyle name="Vírgula 12 2 2 5 8 2" xfId="33325"/>
    <cellStyle name="Vírgula 12 2 2 5 9" xfId="30030"/>
    <cellStyle name="Vírgula 12 2 2 6" xfId="2024"/>
    <cellStyle name="Vírgula 12 2 2 6 2" xfId="3679"/>
    <cellStyle name="Vírgula 12 2 2 6 2 2" xfId="6973"/>
    <cellStyle name="Vírgula 12 2 2 6 2 2 2" xfId="23443"/>
    <cellStyle name="Vírgula 12 2 2 6 2 2 2 2" xfId="54738"/>
    <cellStyle name="Vírgula 12 2 2 6 2 2 3" xfId="16855"/>
    <cellStyle name="Vírgula 12 2 2 6 2 2 3 2" xfId="48150"/>
    <cellStyle name="Vírgula 12 2 2 6 2 2 4" xfId="38268"/>
    <cellStyle name="Vírgula 12 2 2 6 2 3" xfId="10267"/>
    <cellStyle name="Vírgula 12 2 2 6 2 3 2" xfId="26737"/>
    <cellStyle name="Vírgula 12 2 2 6 2 3 2 2" xfId="58032"/>
    <cellStyle name="Vírgula 12 2 2 6 2 3 3" xfId="41562"/>
    <cellStyle name="Vírgula 12 2 2 6 2 4" xfId="20149"/>
    <cellStyle name="Vírgula 12 2 2 6 2 4 2" xfId="51444"/>
    <cellStyle name="Vírgula 12 2 2 6 2 5" xfId="13561"/>
    <cellStyle name="Vírgula 12 2 2 6 2 5 2" xfId="44856"/>
    <cellStyle name="Vírgula 12 2 2 6 2 6" xfId="34974"/>
    <cellStyle name="Vírgula 12 2 2 6 2 7" xfId="31679"/>
    <cellStyle name="Vírgula 12 2 2 6 3" xfId="5326"/>
    <cellStyle name="Vírgula 12 2 2 6 3 2" xfId="21796"/>
    <cellStyle name="Vírgula 12 2 2 6 3 2 2" xfId="53091"/>
    <cellStyle name="Vírgula 12 2 2 6 3 3" xfId="15208"/>
    <cellStyle name="Vírgula 12 2 2 6 3 3 2" xfId="46503"/>
    <cellStyle name="Vírgula 12 2 2 6 3 4" xfId="36621"/>
    <cellStyle name="Vírgula 12 2 2 6 4" xfId="8620"/>
    <cellStyle name="Vírgula 12 2 2 6 4 2" xfId="25090"/>
    <cellStyle name="Vírgula 12 2 2 6 4 2 2" xfId="56385"/>
    <cellStyle name="Vírgula 12 2 2 6 4 3" xfId="39915"/>
    <cellStyle name="Vírgula 12 2 2 6 5" xfId="18502"/>
    <cellStyle name="Vírgula 12 2 2 6 5 2" xfId="49797"/>
    <cellStyle name="Vírgula 12 2 2 6 6" xfId="11914"/>
    <cellStyle name="Vírgula 12 2 2 6 6 2" xfId="43209"/>
    <cellStyle name="Vírgula 12 2 2 6 7" xfId="28385"/>
    <cellStyle name="Vírgula 12 2 2 6 7 2" xfId="33327"/>
    <cellStyle name="Vírgula 12 2 2 6 8" xfId="30032"/>
    <cellStyle name="Vírgula 12 2 2 7" xfId="3662"/>
    <cellStyle name="Vírgula 12 2 2 7 2" xfId="6956"/>
    <cellStyle name="Vírgula 12 2 2 7 2 2" xfId="23426"/>
    <cellStyle name="Vírgula 12 2 2 7 2 2 2" xfId="54721"/>
    <cellStyle name="Vírgula 12 2 2 7 2 3" xfId="16838"/>
    <cellStyle name="Vírgula 12 2 2 7 2 3 2" xfId="48133"/>
    <cellStyle name="Vírgula 12 2 2 7 2 4" xfId="38251"/>
    <cellStyle name="Vírgula 12 2 2 7 3" xfId="10250"/>
    <cellStyle name="Vírgula 12 2 2 7 3 2" xfId="26720"/>
    <cellStyle name="Vírgula 12 2 2 7 3 2 2" xfId="58015"/>
    <cellStyle name="Vírgula 12 2 2 7 3 3" xfId="41545"/>
    <cellStyle name="Vírgula 12 2 2 7 4" xfId="20132"/>
    <cellStyle name="Vírgula 12 2 2 7 4 2" xfId="51427"/>
    <cellStyle name="Vírgula 12 2 2 7 5" xfId="13544"/>
    <cellStyle name="Vírgula 12 2 2 7 5 2" xfId="44839"/>
    <cellStyle name="Vírgula 12 2 2 7 6" xfId="34957"/>
    <cellStyle name="Vírgula 12 2 2 7 7" xfId="31662"/>
    <cellStyle name="Vírgula 12 2 2 8" xfId="5309"/>
    <cellStyle name="Vírgula 12 2 2 8 2" xfId="21779"/>
    <cellStyle name="Vírgula 12 2 2 8 2 2" xfId="53074"/>
    <cellStyle name="Vírgula 12 2 2 8 3" xfId="15191"/>
    <cellStyle name="Vírgula 12 2 2 8 3 2" xfId="46486"/>
    <cellStyle name="Vírgula 12 2 2 8 4" xfId="36604"/>
    <cellStyle name="Vírgula 12 2 2 9" xfId="8603"/>
    <cellStyle name="Vírgula 12 2 2 9 2" xfId="25073"/>
    <cellStyle name="Vírgula 12 2 2 9 2 2" xfId="56368"/>
    <cellStyle name="Vírgula 12 2 2 9 3" xfId="39898"/>
    <cellStyle name="Vírgula 12 2 3" xfId="3661"/>
    <cellStyle name="Vírgula 12 2 3 2" xfId="6955"/>
    <cellStyle name="Vírgula 12 2 3 2 2" xfId="23425"/>
    <cellStyle name="Vírgula 12 2 3 2 2 2" xfId="54720"/>
    <cellStyle name="Vírgula 12 2 3 2 3" xfId="16837"/>
    <cellStyle name="Vírgula 12 2 3 2 3 2" xfId="48132"/>
    <cellStyle name="Vírgula 12 2 3 2 4" xfId="38250"/>
    <cellStyle name="Vírgula 12 2 3 3" xfId="10249"/>
    <cellStyle name="Vírgula 12 2 3 3 2" xfId="26719"/>
    <cellStyle name="Vírgula 12 2 3 3 2 2" xfId="58014"/>
    <cellStyle name="Vírgula 12 2 3 3 3" xfId="41544"/>
    <cellStyle name="Vírgula 12 2 3 4" xfId="20131"/>
    <cellStyle name="Vírgula 12 2 3 4 2" xfId="51426"/>
    <cellStyle name="Vírgula 12 2 3 5" xfId="13543"/>
    <cellStyle name="Vírgula 12 2 3 5 2" xfId="44838"/>
    <cellStyle name="Vírgula 12 2 3 6" xfId="34956"/>
    <cellStyle name="Vírgula 12 2 3 7" xfId="31661"/>
    <cellStyle name="Vírgula 12 2 4" xfId="5308"/>
    <cellStyle name="Vírgula 12 2 4 2" xfId="21778"/>
    <cellStyle name="Vírgula 12 2 4 2 2" xfId="53073"/>
    <cellStyle name="Vírgula 12 2 4 3" xfId="15190"/>
    <cellStyle name="Vírgula 12 2 4 3 2" xfId="46485"/>
    <cellStyle name="Vírgula 12 2 4 4" xfId="36603"/>
    <cellStyle name="Vírgula 12 2 5" xfId="8602"/>
    <cellStyle name="Vírgula 12 2 5 2" xfId="25072"/>
    <cellStyle name="Vírgula 12 2 5 2 2" xfId="56367"/>
    <cellStyle name="Vírgula 12 2 5 3" xfId="39897"/>
    <cellStyle name="Vírgula 12 2 6" xfId="18484"/>
    <cellStyle name="Vírgula 12 2 6 2" xfId="49779"/>
    <cellStyle name="Vírgula 12 2 7" xfId="11896"/>
    <cellStyle name="Vírgula 12 2 7 2" xfId="43191"/>
    <cellStyle name="Vírgula 12 2 8" xfId="28367"/>
    <cellStyle name="Vírgula 12 2 8 2" xfId="33309"/>
    <cellStyle name="Vírgula 12 2 9" xfId="30014"/>
    <cellStyle name="Vírgula 12 3" xfId="2025"/>
    <cellStyle name="Vírgula 12 3 10" xfId="18503"/>
    <cellStyle name="Vírgula 12 3 10 2" xfId="49798"/>
    <cellStyle name="Vírgula 12 3 11" xfId="11915"/>
    <cellStyle name="Vírgula 12 3 11 2" xfId="43210"/>
    <cellStyle name="Vírgula 12 3 12" xfId="28386"/>
    <cellStyle name="Vírgula 12 3 12 2" xfId="33328"/>
    <cellStyle name="Vírgula 12 3 13" xfId="30033"/>
    <cellStyle name="Vírgula 12 3 2" xfId="2026"/>
    <cellStyle name="Vírgula 12 3 2 10" xfId="28387"/>
    <cellStyle name="Vírgula 12 3 2 10 2" xfId="33329"/>
    <cellStyle name="Vírgula 12 3 2 11" xfId="30034"/>
    <cellStyle name="Vírgula 12 3 2 2" xfId="2027"/>
    <cellStyle name="Vírgula 12 3 2 2 2" xfId="2028"/>
    <cellStyle name="Vírgula 12 3 2 2 2 2" xfId="3683"/>
    <cellStyle name="Vírgula 12 3 2 2 2 2 2" xfId="6977"/>
    <cellStyle name="Vírgula 12 3 2 2 2 2 2 2" xfId="23447"/>
    <cellStyle name="Vírgula 12 3 2 2 2 2 2 2 2" xfId="54742"/>
    <cellStyle name="Vírgula 12 3 2 2 2 2 2 3" xfId="16859"/>
    <cellStyle name="Vírgula 12 3 2 2 2 2 2 3 2" xfId="48154"/>
    <cellStyle name="Vírgula 12 3 2 2 2 2 2 4" xfId="38272"/>
    <cellStyle name="Vírgula 12 3 2 2 2 2 3" xfId="10271"/>
    <cellStyle name="Vírgula 12 3 2 2 2 2 3 2" xfId="26741"/>
    <cellStyle name="Vírgula 12 3 2 2 2 2 3 2 2" xfId="58036"/>
    <cellStyle name="Vírgula 12 3 2 2 2 2 3 3" xfId="41566"/>
    <cellStyle name="Vírgula 12 3 2 2 2 2 4" xfId="20153"/>
    <cellStyle name="Vírgula 12 3 2 2 2 2 4 2" xfId="51448"/>
    <cellStyle name="Vírgula 12 3 2 2 2 2 5" xfId="13565"/>
    <cellStyle name="Vírgula 12 3 2 2 2 2 5 2" xfId="44860"/>
    <cellStyle name="Vírgula 12 3 2 2 2 2 6" xfId="34978"/>
    <cellStyle name="Vírgula 12 3 2 2 2 2 7" xfId="31683"/>
    <cellStyle name="Vírgula 12 3 2 2 2 3" xfId="5330"/>
    <cellStyle name="Vírgula 12 3 2 2 2 3 2" xfId="21800"/>
    <cellStyle name="Vírgula 12 3 2 2 2 3 2 2" xfId="53095"/>
    <cellStyle name="Vírgula 12 3 2 2 2 3 3" xfId="15212"/>
    <cellStyle name="Vírgula 12 3 2 2 2 3 3 2" xfId="46507"/>
    <cellStyle name="Vírgula 12 3 2 2 2 3 4" xfId="36625"/>
    <cellStyle name="Vírgula 12 3 2 2 2 4" xfId="8624"/>
    <cellStyle name="Vírgula 12 3 2 2 2 4 2" xfId="25094"/>
    <cellStyle name="Vírgula 12 3 2 2 2 4 2 2" xfId="56389"/>
    <cellStyle name="Vírgula 12 3 2 2 2 4 3" xfId="39919"/>
    <cellStyle name="Vírgula 12 3 2 2 2 5" xfId="18506"/>
    <cellStyle name="Vírgula 12 3 2 2 2 5 2" xfId="49801"/>
    <cellStyle name="Vírgula 12 3 2 2 2 6" xfId="11918"/>
    <cellStyle name="Vírgula 12 3 2 2 2 6 2" xfId="43213"/>
    <cellStyle name="Vírgula 12 3 2 2 2 7" xfId="28389"/>
    <cellStyle name="Vírgula 12 3 2 2 2 7 2" xfId="33331"/>
    <cellStyle name="Vírgula 12 3 2 2 2 8" xfId="30036"/>
    <cellStyle name="Vírgula 12 3 2 2 3" xfId="3682"/>
    <cellStyle name="Vírgula 12 3 2 2 3 2" xfId="6976"/>
    <cellStyle name="Vírgula 12 3 2 2 3 2 2" xfId="23446"/>
    <cellStyle name="Vírgula 12 3 2 2 3 2 2 2" xfId="54741"/>
    <cellStyle name="Vírgula 12 3 2 2 3 2 3" xfId="16858"/>
    <cellStyle name="Vírgula 12 3 2 2 3 2 3 2" xfId="48153"/>
    <cellStyle name="Vírgula 12 3 2 2 3 2 4" xfId="38271"/>
    <cellStyle name="Vírgula 12 3 2 2 3 3" xfId="10270"/>
    <cellStyle name="Vírgula 12 3 2 2 3 3 2" xfId="26740"/>
    <cellStyle name="Vírgula 12 3 2 2 3 3 2 2" xfId="58035"/>
    <cellStyle name="Vírgula 12 3 2 2 3 3 3" xfId="41565"/>
    <cellStyle name="Vírgula 12 3 2 2 3 4" xfId="20152"/>
    <cellStyle name="Vírgula 12 3 2 2 3 4 2" xfId="51447"/>
    <cellStyle name="Vírgula 12 3 2 2 3 5" xfId="13564"/>
    <cellStyle name="Vírgula 12 3 2 2 3 5 2" xfId="44859"/>
    <cellStyle name="Vírgula 12 3 2 2 3 6" xfId="34977"/>
    <cellStyle name="Vírgula 12 3 2 2 3 7" xfId="31682"/>
    <cellStyle name="Vírgula 12 3 2 2 4" xfId="5329"/>
    <cellStyle name="Vírgula 12 3 2 2 4 2" xfId="21799"/>
    <cellStyle name="Vírgula 12 3 2 2 4 2 2" xfId="53094"/>
    <cellStyle name="Vírgula 12 3 2 2 4 3" xfId="15211"/>
    <cellStyle name="Vírgula 12 3 2 2 4 3 2" xfId="46506"/>
    <cellStyle name="Vírgula 12 3 2 2 4 4" xfId="36624"/>
    <cellStyle name="Vírgula 12 3 2 2 5" xfId="8623"/>
    <cellStyle name="Vírgula 12 3 2 2 5 2" xfId="25093"/>
    <cellStyle name="Vírgula 12 3 2 2 5 2 2" xfId="56388"/>
    <cellStyle name="Vírgula 12 3 2 2 5 3" xfId="39918"/>
    <cellStyle name="Vírgula 12 3 2 2 6" xfId="18505"/>
    <cellStyle name="Vírgula 12 3 2 2 6 2" xfId="49800"/>
    <cellStyle name="Vírgula 12 3 2 2 7" xfId="11917"/>
    <cellStyle name="Vírgula 12 3 2 2 7 2" xfId="43212"/>
    <cellStyle name="Vírgula 12 3 2 2 8" xfId="28388"/>
    <cellStyle name="Vírgula 12 3 2 2 8 2" xfId="33330"/>
    <cellStyle name="Vírgula 12 3 2 2 9" xfId="30035"/>
    <cellStyle name="Vírgula 12 3 2 3" xfId="2029"/>
    <cellStyle name="Vírgula 12 3 2 3 2" xfId="2030"/>
    <cellStyle name="Vírgula 12 3 2 3 2 2" xfId="3685"/>
    <cellStyle name="Vírgula 12 3 2 3 2 2 2" xfId="6979"/>
    <cellStyle name="Vírgula 12 3 2 3 2 2 2 2" xfId="23449"/>
    <cellStyle name="Vírgula 12 3 2 3 2 2 2 2 2" xfId="54744"/>
    <cellStyle name="Vírgula 12 3 2 3 2 2 2 3" xfId="16861"/>
    <cellStyle name="Vírgula 12 3 2 3 2 2 2 3 2" xfId="48156"/>
    <cellStyle name="Vírgula 12 3 2 3 2 2 2 4" xfId="38274"/>
    <cellStyle name="Vírgula 12 3 2 3 2 2 3" xfId="10273"/>
    <cellStyle name="Vírgula 12 3 2 3 2 2 3 2" xfId="26743"/>
    <cellStyle name="Vírgula 12 3 2 3 2 2 3 2 2" xfId="58038"/>
    <cellStyle name="Vírgula 12 3 2 3 2 2 3 3" xfId="41568"/>
    <cellStyle name="Vírgula 12 3 2 3 2 2 4" xfId="20155"/>
    <cellStyle name="Vírgula 12 3 2 3 2 2 4 2" xfId="51450"/>
    <cellStyle name="Vírgula 12 3 2 3 2 2 5" xfId="13567"/>
    <cellStyle name="Vírgula 12 3 2 3 2 2 5 2" xfId="44862"/>
    <cellStyle name="Vírgula 12 3 2 3 2 2 6" xfId="34980"/>
    <cellStyle name="Vírgula 12 3 2 3 2 2 7" xfId="31685"/>
    <cellStyle name="Vírgula 12 3 2 3 2 3" xfId="5332"/>
    <cellStyle name="Vírgula 12 3 2 3 2 3 2" xfId="21802"/>
    <cellStyle name="Vírgula 12 3 2 3 2 3 2 2" xfId="53097"/>
    <cellStyle name="Vírgula 12 3 2 3 2 3 3" xfId="15214"/>
    <cellStyle name="Vírgula 12 3 2 3 2 3 3 2" xfId="46509"/>
    <cellStyle name="Vírgula 12 3 2 3 2 3 4" xfId="36627"/>
    <cellStyle name="Vírgula 12 3 2 3 2 4" xfId="8626"/>
    <cellStyle name="Vírgula 12 3 2 3 2 4 2" xfId="25096"/>
    <cellStyle name="Vírgula 12 3 2 3 2 4 2 2" xfId="56391"/>
    <cellStyle name="Vírgula 12 3 2 3 2 4 3" xfId="39921"/>
    <cellStyle name="Vírgula 12 3 2 3 2 5" xfId="18508"/>
    <cellStyle name="Vírgula 12 3 2 3 2 5 2" xfId="49803"/>
    <cellStyle name="Vírgula 12 3 2 3 2 6" xfId="11920"/>
    <cellStyle name="Vírgula 12 3 2 3 2 6 2" xfId="43215"/>
    <cellStyle name="Vírgula 12 3 2 3 2 7" xfId="28391"/>
    <cellStyle name="Vírgula 12 3 2 3 2 7 2" xfId="33333"/>
    <cellStyle name="Vírgula 12 3 2 3 2 8" xfId="30038"/>
    <cellStyle name="Vírgula 12 3 2 3 3" xfId="3684"/>
    <cellStyle name="Vírgula 12 3 2 3 3 2" xfId="6978"/>
    <cellStyle name="Vírgula 12 3 2 3 3 2 2" xfId="23448"/>
    <cellStyle name="Vírgula 12 3 2 3 3 2 2 2" xfId="54743"/>
    <cellStyle name="Vírgula 12 3 2 3 3 2 3" xfId="16860"/>
    <cellStyle name="Vírgula 12 3 2 3 3 2 3 2" xfId="48155"/>
    <cellStyle name="Vírgula 12 3 2 3 3 2 4" xfId="38273"/>
    <cellStyle name="Vírgula 12 3 2 3 3 3" xfId="10272"/>
    <cellStyle name="Vírgula 12 3 2 3 3 3 2" xfId="26742"/>
    <cellStyle name="Vírgula 12 3 2 3 3 3 2 2" xfId="58037"/>
    <cellStyle name="Vírgula 12 3 2 3 3 3 3" xfId="41567"/>
    <cellStyle name="Vírgula 12 3 2 3 3 4" xfId="20154"/>
    <cellStyle name="Vírgula 12 3 2 3 3 4 2" xfId="51449"/>
    <cellStyle name="Vírgula 12 3 2 3 3 5" xfId="13566"/>
    <cellStyle name="Vírgula 12 3 2 3 3 5 2" xfId="44861"/>
    <cellStyle name="Vírgula 12 3 2 3 3 6" xfId="34979"/>
    <cellStyle name="Vírgula 12 3 2 3 3 7" xfId="31684"/>
    <cellStyle name="Vírgula 12 3 2 3 4" xfId="5331"/>
    <cellStyle name="Vírgula 12 3 2 3 4 2" xfId="21801"/>
    <cellStyle name="Vírgula 12 3 2 3 4 2 2" xfId="53096"/>
    <cellStyle name="Vírgula 12 3 2 3 4 3" xfId="15213"/>
    <cellStyle name="Vírgula 12 3 2 3 4 3 2" xfId="46508"/>
    <cellStyle name="Vírgula 12 3 2 3 4 4" xfId="36626"/>
    <cellStyle name="Vírgula 12 3 2 3 5" xfId="8625"/>
    <cellStyle name="Vírgula 12 3 2 3 5 2" xfId="25095"/>
    <cellStyle name="Vírgula 12 3 2 3 5 2 2" xfId="56390"/>
    <cellStyle name="Vírgula 12 3 2 3 5 3" xfId="39920"/>
    <cellStyle name="Vírgula 12 3 2 3 6" xfId="18507"/>
    <cellStyle name="Vírgula 12 3 2 3 6 2" xfId="49802"/>
    <cellStyle name="Vírgula 12 3 2 3 7" xfId="11919"/>
    <cellStyle name="Vírgula 12 3 2 3 7 2" xfId="43214"/>
    <cellStyle name="Vírgula 12 3 2 3 8" xfId="28390"/>
    <cellStyle name="Vírgula 12 3 2 3 8 2" xfId="33332"/>
    <cellStyle name="Vírgula 12 3 2 3 9" xfId="30037"/>
    <cellStyle name="Vírgula 12 3 2 4" xfId="2031"/>
    <cellStyle name="Vírgula 12 3 2 4 2" xfId="3686"/>
    <cellStyle name="Vírgula 12 3 2 4 2 2" xfId="6980"/>
    <cellStyle name="Vírgula 12 3 2 4 2 2 2" xfId="23450"/>
    <cellStyle name="Vírgula 12 3 2 4 2 2 2 2" xfId="54745"/>
    <cellStyle name="Vírgula 12 3 2 4 2 2 3" xfId="16862"/>
    <cellStyle name="Vírgula 12 3 2 4 2 2 3 2" xfId="48157"/>
    <cellStyle name="Vírgula 12 3 2 4 2 2 4" xfId="38275"/>
    <cellStyle name="Vírgula 12 3 2 4 2 3" xfId="10274"/>
    <cellStyle name="Vírgula 12 3 2 4 2 3 2" xfId="26744"/>
    <cellStyle name="Vírgula 12 3 2 4 2 3 2 2" xfId="58039"/>
    <cellStyle name="Vírgula 12 3 2 4 2 3 3" xfId="41569"/>
    <cellStyle name="Vírgula 12 3 2 4 2 4" xfId="20156"/>
    <cellStyle name="Vírgula 12 3 2 4 2 4 2" xfId="51451"/>
    <cellStyle name="Vírgula 12 3 2 4 2 5" xfId="13568"/>
    <cellStyle name="Vírgula 12 3 2 4 2 5 2" xfId="44863"/>
    <cellStyle name="Vírgula 12 3 2 4 2 6" xfId="34981"/>
    <cellStyle name="Vírgula 12 3 2 4 2 7" xfId="31686"/>
    <cellStyle name="Vírgula 12 3 2 4 3" xfId="5333"/>
    <cellStyle name="Vírgula 12 3 2 4 3 2" xfId="21803"/>
    <cellStyle name="Vírgula 12 3 2 4 3 2 2" xfId="53098"/>
    <cellStyle name="Vírgula 12 3 2 4 3 3" xfId="15215"/>
    <cellStyle name="Vírgula 12 3 2 4 3 3 2" xfId="46510"/>
    <cellStyle name="Vírgula 12 3 2 4 3 4" xfId="36628"/>
    <cellStyle name="Vírgula 12 3 2 4 4" xfId="8627"/>
    <cellStyle name="Vírgula 12 3 2 4 4 2" xfId="25097"/>
    <cellStyle name="Vírgula 12 3 2 4 4 2 2" xfId="56392"/>
    <cellStyle name="Vírgula 12 3 2 4 4 3" xfId="39922"/>
    <cellStyle name="Vírgula 12 3 2 4 5" xfId="18509"/>
    <cellStyle name="Vírgula 12 3 2 4 5 2" xfId="49804"/>
    <cellStyle name="Vírgula 12 3 2 4 6" xfId="11921"/>
    <cellStyle name="Vírgula 12 3 2 4 6 2" xfId="43216"/>
    <cellStyle name="Vírgula 12 3 2 4 7" xfId="28392"/>
    <cellStyle name="Vírgula 12 3 2 4 7 2" xfId="33334"/>
    <cellStyle name="Vírgula 12 3 2 4 8" xfId="30039"/>
    <cellStyle name="Vírgula 12 3 2 5" xfId="3681"/>
    <cellStyle name="Vírgula 12 3 2 5 2" xfId="6975"/>
    <cellStyle name="Vírgula 12 3 2 5 2 2" xfId="23445"/>
    <cellStyle name="Vírgula 12 3 2 5 2 2 2" xfId="54740"/>
    <cellStyle name="Vírgula 12 3 2 5 2 3" xfId="16857"/>
    <cellStyle name="Vírgula 12 3 2 5 2 3 2" xfId="48152"/>
    <cellStyle name="Vírgula 12 3 2 5 2 4" xfId="38270"/>
    <cellStyle name="Vírgula 12 3 2 5 3" xfId="10269"/>
    <cellStyle name="Vírgula 12 3 2 5 3 2" xfId="26739"/>
    <cellStyle name="Vírgula 12 3 2 5 3 2 2" xfId="58034"/>
    <cellStyle name="Vírgula 12 3 2 5 3 3" xfId="41564"/>
    <cellStyle name="Vírgula 12 3 2 5 4" xfId="20151"/>
    <cellStyle name="Vírgula 12 3 2 5 4 2" xfId="51446"/>
    <cellStyle name="Vírgula 12 3 2 5 5" xfId="13563"/>
    <cellStyle name="Vírgula 12 3 2 5 5 2" xfId="44858"/>
    <cellStyle name="Vírgula 12 3 2 5 6" xfId="34976"/>
    <cellStyle name="Vírgula 12 3 2 5 7" xfId="31681"/>
    <cellStyle name="Vírgula 12 3 2 6" xfId="5328"/>
    <cellStyle name="Vírgula 12 3 2 6 2" xfId="21798"/>
    <cellStyle name="Vírgula 12 3 2 6 2 2" xfId="53093"/>
    <cellStyle name="Vírgula 12 3 2 6 3" xfId="15210"/>
    <cellStyle name="Vírgula 12 3 2 6 3 2" xfId="46505"/>
    <cellStyle name="Vírgula 12 3 2 6 4" xfId="36623"/>
    <cellStyle name="Vírgula 12 3 2 7" xfId="8622"/>
    <cellStyle name="Vírgula 12 3 2 7 2" xfId="25092"/>
    <cellStyle name="Vírgula 12 3 2 7 2 2" xfId="56387"/>
    <cellStyle name="Vírgula 12 3 2 7 3" xfId="39917"/>
    <cellStyle name="Vírgula 12 3 2 8" xfId="18504"/>
    <cellStyle name="Vírgula 12 3 2 8 2" xfId="49799"/>
    <cellStyle name="Vírgula 12 3 2 9" xfId="11916"/>
    <cellStyle name="Vírgula 12 3 2 9 2" xfId="43211"/>
    <cellStyle name="Vírgula 12 3 3" xfId="2032"/>
    <cellStyle name="Vírgula 12 3 3 10" xfId="28393"/>
    <cellStyle name="Vírgula 12 3 3 10 2" xfId="33335"/>
    <cellStyle name="Vírgula 12 3 3 11" xfId="30040"/>
    <cellStyle name="Vírgula 12 3 3 2" xfId="2033"/>
    <cellStyle name="Vírgula 12 3 3 2 2" xfId="2034"/>
    <cellStyle name="Vírgula 12 3 3 2 2 2" xfId="3689"/>
    <cellStyle name="Vírgula 12 3 3 2 2 2 2" xfId="6983"/>
    <cellStyle name="Vírgula 12 3 3 2 2 2 2 2" xfId="23453"/>
    <cellStyle name="Vírgula 12 3 3 2 2 2 2 2 2" xfId="54748"/>
    <cellStyle name="Vírgula 12 3 3 2 2 2 2 3" xfId="16865"/>
    <cellStyle name="Vírgula 12 3 3 2 2 2 2 3 2" xfId="48160"/>
    <cellStyle name="Vírgula 12 3 3 2 2 2 2 4" xfId="38278"/>
    <cellStyle name="Vírgula 12 3 3 2 2 2 3" xfId="10277"/>
    <cellStyle name="Vírgula 12 3 3 2 2 2 3 2" xfId="26747"/>
    <cellStyle name="Vírgula 12 3 3 2 2 2 3 2 2" xfId="58042"/>
    <cellStyle name="Vírgula 12 3 3 2 2 2 3 3" xfId="41572"/>
    <cellStyle name="Vírgula 12 3 3 2 2 2 4" xfId="20159"/>
    <cellStyle name="Vírgula 12 3 3 2 2 2 4 2" xfId="51454"/>
    <cellStyle name="Vírgula 12 3 3 2 2 2 5" xfId="13571"/>
    <cellStyle name="Vírgula 12 3 3 2 2 2 5 2" xfId="44866"/>
    <cellStyle name="Vírgula 12 3 3 2 2 2 6" xfId="34984"/>
    <cellStyle name="Vírgula 12 3 3 2 2 2 7" xfId="31689"/>
    <cellStyle name="Vírgula 12 3 3 2 2 3" xfId="5336"/>
    <cellStyle name="Vírgula 12 3 3 2 2 3 2" xfId="21806"/>
    <cellStyle name="Vírgula 12 3 3 2 2 3 2 2" xfId="53101"/>
    <cellStyle name="Vírgula 12 3 3 2 2 3 3" xfId="15218"/>
    <cellStyle name="Vírgula 12 3 3 2 2 3 3 2" xfId="46513"/>
    <cellStyle name="Vírgula 12 3 3 2 2 3 4" xfId="36631"/>
    <cellStyle name="Vírgula 12 3 3 2 2 4" xfId="8630"/>
    <cellStyle name="Vírgula 12 3 3 2 2 4 2" xfId="25100"/>
    <cellStyle name="Vírgula 12 3 3 2 2 4 2 2" xfId="56395"/>
    <cellStyle name="Vírgula 12 3 3 2 2 4 3" xfId="39925"/>
    <cellStyle name="Vírgula 12 3 3 2 2 5" xfId="18512"/>
    <cellStyle name="Vírgula 12 3 3 2 2 5 2" xfId="49807"/>
    <cellStyle name="Vírgula 12 3 3 2 2 6" xfId="11924"/>
    <cellStyle name="Vírgula 12 3 3 2 2 6 2" xfId="43219"/>
    <cellStyle name="Vírgula 12 3 3 2 2 7" xfId="28395"/>
    <cellStyle name="Vírgula 12 3 3 2 2 7 2" xfId="33337"/>
    <cellStyle name="Vírgula 12 3 3 2 2 8" xfId="30042"/>
    <cellStyle name="Vírgula 12 3 3 2 3" xfId="3688"/>
    <cellStyle name="Vírgula 12 3 3 2 3 2" xfId="6982"/>
    <cellStyle name="Vírgula 12 3 3 2 3 2 2" xfId="23452"/>
    <cellStyle name="Vírgula 12 3 3 2 3 2 2 2" xfId="54747"/>
    <cellStyle name="Vírgula 12 3 3 2 3 2 3" xfId="16864"/>
    <cellStyle name="Vírgula 12 3 3 2 3 2 3 2" xfId="48159"/>
    <cellStyle name="Vírgula 12 3 3 2 3 2 4" xfId="38277"/>
    <cellStyle name="Vírgula 12 3 3 2 3 3" xfId="10276"/>
    <cellStyle name="Vírgula 12 3 3 2 3 3 2" xfId="26746"/>
    <cellStyle name="Vírgula 12 3 3 2 3 3 2 2" xfId="58041"/>
    <cellStyle name="Vírgula 12 3 3 2 3 3 3" xfId="41571"/>
    <cellStyle name="Vírgula 12 3 3 2 3 4" xfId="20158"/>
    <cellStyle name="Vírgula 12 3 3 2 3 4 2" xfId="51453"/>
    <cellStyle name="Vírgula 12 3 3 2 3 5" xfId="13570"/>
    <cellStyle name="Vírgula 12 3 3 2 3 5 2" xfId="44865"/>
    <cellStyle name="Vírgula 12 3 3 2 3 6" xfId="34983"/>
    <cellStyle name="Vírgula 12 3 3 2 3 7" xfId="31688"/>
    <cellStyle name="Vírgula 12 3 3 2 4" xfId="5335"/>
    <cellStyle name="Vírgula 12 3 3 2 4 2" xfId="21805"/>
    <cellStyle name="Vírgula 12 3 3 2 4 2 2" xfId="53100"/>
    <cellStyle name="Vírgula 12 3 3 2 4 3" xfId="15217"/>
    <cellStyle name="Vírgula 12 3 3 2 4 3 2" xfId="46512"/>
    <cellStyle name="Vírgula 12 3 3 2 4 4" xfId="36630"/>
    <cellStyle name="Vírgula 12 3 3 2 5" xfId="8629"/>
    <cellStyle name="Vírgula 12 3 3 2 5 2" xfId="25099"/>
    <cellStyle name="Vírgula 12 3 3 2 5 2 2" xfId="56394"/>
    <cellStyle name="Vírgula 12 3 3 2 5 3" xfId="39924"/>
    <cellStyle name="Vírgula 12 3 3 2 6" xfId="18511"/>
    <cellStyle name="Vírgula 12 3 3 2 6 2" xfId="49806"/>
    <cellStyle name="Vírgula 12 3 3 2 7" xfId="11923"/>
    <cellStyle name="Vírgula 12 3 3 2 7 2" xfId="43218"/>
    <cellStyle name="Vírgula 12 3 3 2 8" xfId="28394"/>
    <cellStyle name="Vírgula 12 3 3 2 8 2" xfId="33336"/>
    <cellStyle name="Vírgula 12 3 3 2 9" xfId="30041"/>
    <cellStyle name="Vírgula 12 3 3 3" xfId="2035"/>
    <cellStyle name="Vírgula 12 3 3 3 2" xfId="2036"/>
    <cellStyle name="Vírgula 12 3 3 3 2 2" xfId="3691"/>
    <cellStyle name="Vírgula 12 3 3 3 2 2 2" xfId="6985"/>
    <cellStyle name="Vírgula 12 3 3 3 2 2 2 2" xfId="23455"/>
    <cellStyle name="Vírgula 12 3 3 3 2 2 2 2 2" xfId="54750"/>
    <cellStyle name="Vírgula 12 3 3 3 2 2 2 3" xfId="16867"/>
    <cellStyle name="Vírgula 12 3 3 3 2 2 2 3 2" xfId="48162"/>
    <cellStyle name="Vírgula 12 3 3 3 2 2 2 4" xfId="38280"/>
    <cellStyle name="Vírgula 12 3 3 3 2 2 3" xfId="10279"/>
    <cellStyle name="Vírgula 12 3 3 3 2 2 3 2" xfId="26749"/>
    <cellStyle name="Vírgula 12 3 3 3 2 2 3 2 2" xfId="58044"/>
    <cellStyle name="Vírgula 12 3 3 3 2 2 3 3" xfId="41574"/>
    <cellStyle name="Vírgula 12 3 3 3 2 2 4" xfId="20161"/>
    <cellStyle name="Vírgula 12 3 3 3 2 2 4 2" xfId="51456"/>
    <cellStyle name="Vírgula 12 3 3 3 2 2 5" xfId="13573"/>
    <cellStyle name="Vírgula 12 3 3 3 2 2 5 2" xfId="44868"/>
    <cellStyle name="Vírgula 12 3 3 3 2 2 6" xfId="34986"/>
    <cellStyle name="Vírgula 12 3 3 3 2 2 7" xfId="31691"/>
    <cellStyle name="Vírgula 12 3 3 3 2 3" xfId="5338"/>
    <cellStyle name="Vírgula 12 3 3 3 2 3 2" xfId="21808"/>
    <cellStyle name="Vírgula 12 3 3 3 2 3 2 2" xfId="53103"/>
    <cellStyle name="Vírgula 12 3 3 3 2 3 3" xfId="15220"/>
    <cellStyle name="Vírgula 12 3 3 3 2 3 3 2" xfId="46515"/>
    <cellStyle name="Vírgula 12 3 3 3 2 3 4" xfId="36633"/>
    <cellStyle name="Vírgula 12 3 3 3 2 4" xfId="8632"/>
    <cellStyle name="Vírgula 12 3 3 3 2 4 2" xfId="25102"/>
    <cellStyle name="Vírgula 12 3 3 3 2 4 2 2" xfId="56397"/>
    <cellStyle name="Vírgula 12 3 3 3 2 4 3" xfId="39927"/>
    <cellStyle name="Vírgula 12 3 3 3 2 5" xfId="18514"/>
    <cellStyle name="Vírgula 12 3 3 3 2 5 2" xfId="49809"/>
    <cellStyle name="Vírgula 12 3 3 3 2 6" xfId="11926"/>
    <cellStyle name="Vírgula 12 3 3 3 2 6 2" xfId="43221"/>
    <cellStyle name="Vírgula 12 3 3 3 2 7" xfId="28397"/>
    <cellStyle name="Vírgula 12 3 3 3 2 7 2" xfId="33339"/>
    <cellStyle name="Vírgula 12 3 3 3 2 8" xfId="30044"/>
    <cellStyle name="Vírgula 12 3 3 3 3" xfId="3690"/>
    <cellStyle name="Vírgula 12 3 3 3 3 2" xfId="6984"/>
    <cellStyle name="Vírgula 12 3 3 3 3 2 2" xfId="23454"/>
    <cellStyle name="Vírgula 12 3 3 3 3 2 2 2" xfId="54749"/>
    <cellStyle name="Vírgula 12 3 3 3 3 2 3" xfId="16866"/>
    <cellStyle name="Vírgula 12 3 3 3 3 2 3 2" xfId="48161"/>
    <cellStyle name="Vírgula 12 3 3 3 3 2 4" xfId="38279"/>
    <cellStyle name="Vírgula 12 3 3 3 3 3" xfId="10278"/>
    <cellStyle name="Vírgula 12 3 3 3 3 3 2" xfId="26748"/>
    <cellStyle name="Vírgula 12 3 3 3 3 3 2 2" xfId="58043"/>
    <cellStyle name="Vírgula 12 3 3 3 3 3 3" xfId="41573"/>
    <cellStyle name="Vírgula 12 3 3 3 3 4" xfId="20160"/>
    <cellStyle name="Vírgula 12 3 3 3 3 4 2" xfId="51455"/>
    <cellStyle name="Vírgula 12 3 3 3 3 5" xfId="13572"/>
    <cellStyle name="Vírgula 12 3 3 3 3 5 2" xfId="44867"/>
    <cellStyle name="Vírgula 12 3 3 3 3 6" xfId="34985"/>
    <cellStyle name="Vírgula 12 3 3 3 3 7" xfId="31690"/>
    <cellStyle name="Vírgula 12 3 3 3 4" xfId="5337"/>
    <cellStyle name="Vírgula 12 3 3 3 4 2" xfId="21807"/>
    <cellStyle name="Vírgula 12 3 3 3 4 2 2" xfId="53102"/>
    <cellStyle name="Vírgula 12 3 3 3 4 3" xfId="15219"/>
    <cellStyle name="Vírgula 12 3 3 3 4 3 2" xfId="46514"/>
    <cellStyle name="Vírgula 12 3 3 3 4 4" xfId="36632"/>
    <cellStyle name="Vírgula 12 3 3 3 5" xfId="8631"/>
    <cellStyle name="Vírgula 12 3 3 3 5 2" xfId="25101"/>
    <cellStyle name="Vírgula 12 3 3 3 5 2 2" xfId="56396"/>
    <cellStyle name="Vírgula 12 3 3 3 5 3" xfId="39926"/>
    <cellStyle name="Vírgula 12 3 3 3 6" xfId="18513"/>
    <cellStyle name="Vírgula 12 3 3 3 6 2" xfId="49808"/>
    <cellStyle name="Vírgula 12 3 3 3 7" xfId="11925"/>
    <cellStyle name="Vírgula 12 3 3 3 7 2" xfId="43220"/>
    <cellStyle name="Vírgula 12 3 3 3 8" xfId="28396"/>
    <cellStyle name="Vírgula 12 3 3 3 8 2" xfId="33338"/>
    <cellStyle name="Vírgula 12 3 3 3 9" xfId="30043"/>
    <cellStyle name="Vírgula 12 3 3 4" xfId="2037"/>
    <cellStyle name="Vírgula 12 3 3 4 2" xfId="3692"/>
    <cellStyle name="Vírgula 12 3 3 4 2 2" xfId="6986"/>
    <cellStyle name="Vírgula 12 3 3 4 2 2 2" xfId="23456"/>
    <cellStyle name="Vírgula 12 3 3 4 2 2 2 2" xfId="54751"/>
    <cellStyle name="Vírgula 12 3 3 4 2 2 3" xfId="16868"/>
    <cellStyle name="Vírgula 12 3 3 4 2 2 3 2" xfId="48163"/>
    <cellStyle name="Vírgula 12 3 3 4 2 2 4" xfId="38281"/>
    <cellStyle name="Vírgula 12 3 3 4 2 3" xfId="10280"/>
    <cellStyle name="Vírgula 12 3 3 4 2 3 2" xfId="26750"/>
    <cellStyle name="Vírgula 12 3 3 4 2 3 2 2" xfId="58045"/>
    <cellStyle name="Vírgula 12 3 3 4 2 3 3" xfId="41575"/>
    <cellStyle name="Vírgula 12 3 3 4 2 4" xfId="20162"/>
    <cellStyle name="Vírgula 12 3 3 4 2 4 2" xfId="51457"/>
    <cellStyle name="Vírgula 12 3 3 4 2 5" xfId="13574"/>
    <cellStyle name="Vírgula 12 3 3 4 2 5 2" xfId="44869"/>
    <cellStyle name="Vírgula 12 3 3 4 2 6" xfId="34987"/>
    <cellStyle name="Vírgula 12 3 3 4 2 7" xfId="31692"/>
    <cellStyle name="Vírgula 12 3 3 4 3" xfId="5339"/>
    <cellStyle name="Vírgula 12 3 3 4 3 2" xfId="21809"/>
    <cellStyle name="Vírgula 12 3 3 4 3 2 2" xfId="53104"/>
    <cellStyle name="Vírgula 12 3 3 4 3 3" xfId="15221"/>
    <cellStyle name="Vírgula 12 3 3 4 3 3 2" xfId="46516"/>
    <cellStyle name="Vírgula 12 3 3 4 3 4" xfId="36634"/>
    <cellStyle name="Vírgula 12 3 3 4 4" xfId="8633"/>
    <cellStyle name="Vírgula 12 3 3 4 4 2" xfId="25103"/>
    <cellStyle name="Vírgula 12 3 3 4 4 2 2" xfId="56398"/>
    <cellStyle name="Vírgula 12 3 3 4 4 3" xfId="39928"/>
    <cellStyle name="Vírgula 12 3 3 4 5" xfId="18515"/>
    <cellStyle name="Vírgula 12 3 3 4 5 2" xfId="49810"/>
    <cellStyle name="Vírgula 12 3 3 4 6" xfId="11927"/>
    <cellStyle name="Vírgula 12 3 3 4 6 2" xfId="43222"/>
    <cellStyle name="Vírgula 12 3 3 4 7" xfId="28398"/>
    <cellStyle name="Vírgula 12 3 3 4 7 2" xfId="33340"/>
    <cellStyle name="Vírgula 12 3 3 4 8" xfId="30045"/>
    <cellStyle name="Vírgula 12 3 3 5" xfId="3687"/>
    <cellStyle name="Vírgula 12 3 3 5 2" xfId="6981"/>
    <cellStyle name="Vírgula 12 3 3 5 2 2" xfId="23451"/>
    <cellStyle name="Vírgula 12 3 3 5 2 2 2" xfId="54746"/>
    <cellStyle name="Vírgula 12 3 3 5 2 3" xfId="16863"/>
    <cellStyle name="Vírgula 12 3 3 5 2 3 2" xfId="48158"/>
    <cellStyle name="Vírgula 12 3 3 5 2 4" xfId="38276"/>
    <cellStyle name="Vírgula 12 3 3 5 3" xfId="10275"/>
    <cellStyle name="Vírgula 12 3 3 5 3 2" xfId="26745"/>
    <cellStyle name="Vírgula 12 3 3 5 3 2 2" xfId="58040"/>
    <cellStyle name="Vírgula 12 3 3 5 3 3" xfId="41570"/>
    <cellStyle name="Vírgula 12 3 3 5 4" xfId="20157"/>
    <cellStyle name="Vírgula 12 3 3 5 4 2" xfId="51452"/>
    <cellStyle name="Vírgula 12 3 3 5 5" xfId="13569"/>
    <cellStyle name="Vírgula 12 3 3 5 5 2" xfId="44864"/>
    <cellStyle name="Vírgula 12 3 3 5 6" xfId="34982"/>
    <cellStyle name="Vírgula 12 3 3 5 7" xfId="31687"/>
    <cellStyle name="Vírgula 12 3 3 6" xfId="5334"/>
    <cellStyle name="Vírgula 12 3 3 6 2" xfId="21804"/>
    <cellStyle name="Vírgula 12 3 3 6 2 2" xfId="53099"/>
    <cellStyle name="Vírgula 12 3 3 6 3" xfId="15216"/>
    <cellStyle name="Vírgula 12 3 3 6 3 2" xfId="46511"/>
    <cellStyle name="Vírgula 12 3 3 6 4" xfId="36629"/>
    <cellStyle name="Vírgula 12 3 3 7" xfId="8628"/>
    <cellStyle name="Vírgula 12 3 3 7 2" xfId="25098"/>
    <cellStyle name="Vírgula 12 3 3 7 2 2" xfId="56393"/>
    <cellStyle name="Vírgula 12 3 3 7 3" xfId="39923"/>
    <cellStyle name="Vírgula 12 3 3 8" xfId="18510"/>
    <cellStyle name="Vírgula 12 3 3 8 2" xfId="49805"/>
    <cellStyle name="Vírgula 12 3 3 9" xfId="11922"/>
    <cellStyle name="Vírgula 12 3 3 9 2" xfId="43217"/>
    <cellStyle name="Vírgula 12 3 4" xfId="2038"/>
    <cellStyle name="Vírgula 12 3 4 2" xfId="2039"/>
    <cellStyle name="Vírgula 12 3 4 2 2" xfId="3694"/>
    <cellStyle name="Vírgula 12 3 4 2 2 2" xfId="6988"/>
    <cellStyle name="Vírgula 12 3 4 2 2 2 2" xfId="23458"/>
    <cellStyle name="Vírgula 12 3 4 2 2 2 2 2" xfId="54753"/>
    <cellStyle name="Vírgula 12 3 4 2 2 2 3" xfId="16870"/>
    <cellStyle name="Vírgula 12 3 4 2 2 2 3 2" xfId="48165"/>
    <cellStyle name="Vírgula 12 3 4 2 2 2 4" xfId="38283"/>
    <cellStyle name="Vírgula 12 3 4 2 2 3" xfId="10282"/>
    <cellStyle name="Vírgula 12 3 4 2 2 3 2" xfId="26752"/>
    <cellStyle name="Vírgula 12 3 4 2 2 3 2 2" xfId="58047"/>
    <cellStyle name="Vírgula 12 3 4 2 2 3 3" xfId="41577"/>
    <cellStyle name="Vírgula 12 3 4 2 2 4" xfId="20164"/>
    <cellStyle name="Vírgula 12 3 4 2 2 4 2" xfId="51459"/>
    <cellStyle name="Vírgula 12 3 4 2 2 5" xfId="13576"/>
    <cellStyle name="Vírgula 12 3 4 2 2 5 2" xfId="44871"/>
    <cellStyle name="Vírgula 12 3 4 2 2 6" xfId="34989"/>
    <cellStyle name="Vírgula 12 3 4 2 2 7" xfId="31694"/>
    <cellStyle name="Vírgula 12 3 4 2 3" xfId="5341"/>
    <cellStyle name="Vírgula 12 3 4 2 3 2" xfId="21811"/>
    <cellStyle name="Vírgula 12 3 4 2 3 2 2" xfId="53106"/>
    <cellStyle name="Vírgula 12 3 4 2 3 3" xfId="15223"/>
    <cellStyle name="Vírgula 12 3 4 2 3 3 2" xfId="46518"/>
    <cellStyle name="Vírgula 12 3 4 2 3 4" xfId="36636"/>
    <cellStyle name="Vírgula 12 3 4 2 4" xfId="8635"/>
    <cellStyle name="Vírgula 12 3 4 2 4 2" xfId="25105"/>
    <cellStyle name="Vírgula 12 3 4 2 4 2 2" xfId="56400"/>
    <cellStyle name="Vírgula 12 3 4 2 4 3" xfId="39930"/>
    <cellStyle name="Vírgula 12 3 4 2 5" xfId="18517"/>
    <cellStyle name="Vírgula 12 3 4 2 5 2" xfId="49812"/>
    <cellStyle name="Vírgula 12 3 4 2 6" xfId="11929"/>
    <cellStyle name="Vírgula 12 3 4 2 6 2" xfId="43224"/>
    <cellStyle name="Vírgula 12 3 4 2 7" xfId="28400"/>
    <cellStyle name="Vírgula 12 3 4 2 7 2" xfId="33342"/>
    <cellStyle name="Vírgula 12 3 4 2 8" xfId="30047"/>
    <cellStyle name="Vírgula 12 3 4 3" xfId="3693"/>
    <cellStyle name="Vírgula 12 3 4 3 2" xfId="6987"/>
    <cellStyle name="Vírgula 12 3 4 3 2 2" xfId="23457"/>
    <cellStyle name="Vírgula 12 3 4 3 2 2 2" xfId="54752"/>
    <cellStyle name="Vírgula 12 3 4 3 2 3" xfId="16869"/>
    <cellStyle name="Vírgula 12 3 4 3 2 3 2" xfId="48164"/>
    <cellStyle name="Vírgula 12 3 4 3 2 4" xfId="38282"/>
    <cellStyle name="Vírgula 12 3 4 3 3" xfId="10281"/>
    <cellStyle name="Vírgula 12 3 4 3 3 2" xfId="26751"/>
    <cellStyle name="Vírgula 12 3 4 3 3 2 2" xfId="58046"/>
    <cellStyle name="Vírgula 12 3 4 3 3 3" xfId="41576"/>
    <cellStyle name="Vírgula 12 3 4 3 4" xfId="20163"/>
    <cellStyle name="Vírgula 12 3 4 3 4 2" xfId="51458"/>
    <cellStyle name="Vírgula 12 3 4 3 5" xfId="13575"/>
    <cellStyle name="Vírgula 12 3 4 3 5 2" xfId="44870"/>
    <cellStyle name="Vírgula 12 3 4 3 6" xfId="34988"/>
    <cellStyle name="Vírgula 12 3 4 3 7" xfId="31693"/>
    <cellStyle name="Vírgula 12 3 4 4" xfId="5340"/>
    <cellStyle name="Vírgula 12 3 4 4 2" xfId="21810"/>
    <cellStyle name="Vírgula 12 3 4 4 2 2" xfId="53105"/>
    <cellStyle name="Vírgula 12 3 4 4 3" xfId="15222"/>
    <cellStyle name="Vírgula 12 3 4 4 3 2" xfId="46517"/>
    <cellStyle name="Vírgula 12 3 4 4 4" xfId="36635"/>
    <cellStyle name="Vírgula 12 3 4 5" xfId="8634"/>
    <cellStyle name="Vírgula 12 3 4 5 2" xfId="25104"/>
    <cellStyle name="Vírgula 12 3 4 5 2 2" xfId="56399"/>
    <cellStyle name="Vírgula 12 3 4 5 3" xfId="39929"/>
    <cellStyle name="Vírgula 12 3 4 6" xfId="18516"/>
    <cellStyle name="Vírgula 12 3 4 6 2" xfId="49811"/>
    <cellStyle name="Vírgula 12 3 4 7" xfId="11928"/>
    <cellStyle name="Vírgula 12 3 4 7 2" xfId="43223"/>
    <cellStyle name="Vírgula 12 3 4 8" xfId="28399"/>
    <cellStyle name="Vírgula 12 3 4 8 2" xfId="33341"/>
    <cellStyle name="Vírgula 12 3 4 9" xfId="30046"/>
    <cellStyle name="Vírgula 12 3 5" xfId="2040"/>
    <cellStyle name="Vírgula 12 3 5 2" xfId="2041"/>
    <cellStyle name="Vírgula 12 3 5 2 2" xfId="3696"/>
    <cellStyle name="Vírgula 12 3 5 2 2 2" xfId="6990"/>
    <cellStyle name="Vírgula 12 3 5 2 2 2 2" xfId="23460"/>
    <cellStyle name="Vírgula 12 3 5 2 2 2 2 2" xfId="54755"/>
    <cellStyle name="Vírgula 12 3 5 2 2 2 3" xfId="16872"/>
    <cellStyle name="Vírgula 12 3 5 2 2 2 3 2" xfId="48167"/>
    <cellStyle name="Vírgula 12 3 5 2 2 2 4" xfId="38285"/>
    <cellStyle name="Vírgula 12 3 5 2 2 3" xfId="10284"/>
    <cellStyle name="Vírgula 12 3 5 2 2 3 2" xfId="26754"/>
    <cellStyle name="Vírgula 12 3 5 2 2 3 2 2" xfId="58049"/>
    <cellStyle name="Vírgula 12 3 5 2 2 3 3" xfId="41579"/>
    <cellStyle name="Vírgula 12 3 5 2 2 4" xfId="20166"/>
    <cellStyle name="Vírgula 12 3 5 2 2 4 2" xfId="51461"/>
    <cellStyle name="Vírgula 12 3 5 2 2 5" xfId="13578"/>
    <cellStyle name="Vírgula 12 3 5 2 2 5 2" xfId="44873"/>
    <cellStyle name="Vírgula 12 3 5 2 2 6" xfId="34991"/>
    <cellStyle name="Vírgula 12 3 5 2 2 7" xfId="31696"/>
    <cellStyle name="Vírgula 12 3 5 2 3" xfId="5343"/>
    <cellStyle name="Vírgula 12 3 5 2 3 2" xfId="21813"/>
    <cellStyle name="Vírgula 12 3 5 2 3 2 2" xfId="53108"/>
    <cellStyle name="Vírgula 12 3 5 2 3 3" xfId="15225"/>
    <cellStyle name="Vírgula 12 3 5 2 3 3 2" xfId="46520"/>
    <cellStyle name="Vírgula 12 3 5 2 3 4" xfId="36638"/>
    <cellStyle name="Vírgula 12 3 5 2 4" xfId="8637"/>
    <cellStyle name="Vírgula 12 3 5 2 4 2" xfId="25107"/>
    <cellStyle name="Vírgula 12 3 5 2 4 2 2" xfId="56402"/>
    <cellStyle name="Vírgula 12 3 5 2 4 3" xfId="39932"/>
    <cellStyle name="Vírgula 12 3 5 2 5" xfId="18519"/>
    <cellStyle name="Vírgula 12 3 5 2 5 2" xfId="49814"/>
    <cellStyle name="Vírgula 12 3 5 2 6" xfId="11931"/>
    <cellStyle name="Vírgula 12 3 5 2 6 2" xfId="43226"/>
    <cellStyle name="Vírgula 12 3 5 2 7" xfId="28402"/>
    <cellStyle name="Vírgula 12 3 5 2 7 2" xfId="33344"/>
    <cellStyle name="Vírgula 12 3 5 2 8" xfId="30049"/>
    <cellStyle name="Vírgula 12 3 5 3" xfId="3695"/>
    <cellStyle name="Vírgula 12 3 5 3 2" xfId="6989"/>
    <cellStyle name="Vírgula 12 3 5 3 2 2" xfId="23459"/>
    <cellStyle name="Vírgula 12 3 5 3 2 2 2" xfId="54754"/>
    <cellStyle name="Vírgula 12 3 5 3 2 3" xfId="16871"/>
    <cellStyle name="Vírgula 12 3 5 3 2 3 2" xfId="48166"/>
    <cellStyle name="Vírgula 12 3 5 3 2 4" xfId="38284"/>
    <cellStyle name="Vírgula 12 3 5 3 3" xfId="10283"/>
    <cellStyle name="Vírgula 12 3 5 3 3 2" xfId="26753"/>
    <cellStyle name="Vírgula 12 3 5 3 3 2 2" xfId="58048"/>
    <cellStyle name="Vírgula 12 3 5 3 3 3" xfId="41578"/>
    <cellStyle name="Vírgula 12 3 5 3 4" xfId="20165"/>
    <cellStyle name="Vírgula 12 3 5 3 4 2" xfId="51460"/>
    <cellStyle name="Vírgula 12 3 5 3 5" xfId="13577"/>
    <cellStyle name="Vírgula 12 3 5 3 5 2" xfId="44872"/>
    <cellStyle name="Vírgula 12 3 5 3 6" xfId="34990"/>
    <cellStyle name="Vírgula 12 3 5 3 7" xfId="31695"/>
    <cellStyle name="Vírgula 12 3 5 4" xfId="5342"/>
    <cellStyle name="Vírgula 12 3 5 4 2" xfId="21812"/>
    <cellStyle name="Vírgula 12 3 5 4 2 2" xfId="53107"/>
    <cellStyle name="Vírgula 12 3 5 4 3" xfId="15224"/>
    <cellStyle name="Vírgula 12 3 5 4 3 2" xfId="46519"/>
    <cellStyle name="Vírgula 12 3 5 4 4" xfId="36637"/>
    <cellStyle name="Vírgula 12 3 5 5" xfId="8636"/>
    <cellStyle name="Vírgula 12 3 5 5 2" xfId="25106"/>
    <cellStyle name="Vírgula 12 3 5 5 2 2" xfId="56401"/>
    <cellStyle name="Vírgula 12 3 5 5 3" xfId="39931"/>
    <cellStyle name="Vírgula 12 3 5 6" xfId="18518"/>
    <cellStyle name="Vírgula 12 3 5 6 2" xfId="49813"/>
    <cellStyle name="Vírgula 12 3 5 7" xfId="11930"/>
    <cellStyle name="Vírgula 12 3 5 7 2" xfId="43225"/>
    <cellStyle name="Vírgula 12 3 5 8" xfId="28401"/>
    <cellStyle name="Vírgula 12 3 5 8 2" xfId="33343"/>
    <cellStyle name="Vírgula 12 3 5 9" xfId="30048"/>
    <cellStyle name="Vírgula 12 3 6" xfId="2042"/>
    <cellStyle name="Vírgula 12 3 6 2" xfId="3697"/>
    <cellStyle name="Vírgula 12 3 6 2 2" xfId="6991"/>
    <cellStyle name="Vírgula 12 3 6 2 2 2" xfId="23461"/>
    <cellStyle name="Vírgula 12 3 6 2 2 2 2" xfId="54756"/>
    <cellStyle name="Vírgula 12 3 6 2 2 3" xfId="16873"/>
    <cellStyle name="Vírgula 12 3 6 2 2 3 2" xfId="48168"/>
    <cellStyle name="Vírgula 12 3 6 2 2 4" xfId="38286"/>
    <cellStyle name="Vírgula 12 3 6 2 3" xfId="10285"/>
    <cellStyle name="Vírgula 12 3 6 2 3 2" xfId="26755"/>
    <cellStyle name="Vírgula 12 3 6 2 3 2 2" xfId="58050"/>
    <cellStyle name="Vírgula 12 3 6 2 3 3" xfId="41580"/>
    <cellStyle name="Vírgula 12 3 6 2 4" xfId="20167"/>
    <cellStyle name="Vírgula 12 3 6 2 4 2" xfId="51462"/>
    <cellStyle name="Vírgula 12 3 6 2 5" xfId="13579"/>
    <cellStyle name="Vírgula 12 3 6 2 5 2" xfId="44874"/>
    <cellStyle name="Vírgula 12 3 6 2 6" xfId="34992"/>
    <cellStyle name="Vírgula 12 3 6 2 7" xfId="31697"/>
    <cellStyle name="Vírgula 12 3 6 3" xfId="5344"/>
    <cellStyle name="Vírgula 12 3 6 3 2" xfId="21814"/>
    <cellStyle name="Vírgula 12 3 6 3 2 2" xfId="53109"/>
    <cellStyle name="Vírgula 12 3 6 3 3" xfId="15226"/>
    <cellStyle name="Vírgula 12 3 6 3 3 2" xfId="46521"/>
    <cellStyle name="Vírgula 12 3 6 3 4" xfId="36639"/>
    <cellStyle name="Vírgula 12 3 6 4" xfId="8638"/>
    <cellStyle name="Vírgula 12 3 6 4 2" xfId="25108"/>
    <cellStyle name="Vírgula 12 3 6 4 2 2" xfId="56403"/>
    <cellStyle name="Vírgula 12 3 6 4 3" xfId="39933"/>
    <cellStyle name="Vírgula 12 3 6 5" xfId="18520"/>
    <cellStyle name="Vírgula 12 3 6 5 2" xfId="49815"/>
    <cellStyle name="Vírgula 12 3 6 6" xfId="11932"/>
    <cellStyle name="Vírgula 12 3 6 6 2" xfId="43227"/>
    <cellStyle name="Vírgula 12 3 6 7" xfId="28403"/>
    <cellStyle name="Vírgula 12 3 6 7 2" xfId="33345"/>
    <cellStyle name="Vírgula 12 3 6 8" xfId="30050"/>
    <cellStyle name="Vírgula 12 3 7" xfId="3680"/>
    <cellStyle name="Vírgula 12 3 7 2" xfId="6974"/>
    <cellStyle name="Vírgula 12 3 7 2 2" xfId="23444"/>
    <cellStyle name="Vírgula 12 3 7 2 2 2" xfId="54739"/>
    <cellStyle name="Vírgula 12 3 7 2 3" xfId="16856"/>
    <cellStyle name="Vírgula 12 3 7 2 3 2" xfId="48151"/>
    <cellStyle name="Vírgula 12 3 7 2 4" xfId="38269"/>
    <cellStyle name="Vírgula 12 3 7 3" xfId="10268"/>
    <cellStyle name="Vírgula 12 3 7 3 2" xfId="26738"/>
    <cellStyle name="Vírgula 12 3 7 3 2 2" xfId="58033"/>
    <cellStyle name="Vírgula 12 3 7 3 3" xfId="41563"/>
    <cellStyle name="Vírgula 12 3 7 4" xfId="20150"/>
    <cellStyle name="Vírgula 12 3 7 4 2" xfId="51445"/>
    <cellStyle name="Vírgula 12 3 7 5" xfId="13562"/>
    <cellStyle name="Vírgula 12 3 7 5 2" xfId="44857"/>
    <cellStyle name="Vírgula 12 3 7 6" xfId="34975"/>
    <cellStyle name="Vírgula 12 3 7 7" xfId="31680"/>
    <cellStyle name="Vírgula 12 3 8" xfId="5327"/>
    <cellStyle name="Vírgula 12 3 8 2" xfId="21797"/>
    <cellStyle name="Vírgula 12 3 8 2 2" xfId="53092"/>
    <cellStyle name="Vírgula 12 3 8 3" xfId="15209"/>
    <cellStyle name="Vírgula 12 3 8 3 2" xfId="46504"/>
    <cellStyle name="Vírgula 12 3 8 4" xfId="36622"/>
    <cellStyle name="Vírgula 12 3 9" xfId="8621"/>
    <cellStyle name="Vírgula 12 3 9 2" xfId="25091"/>
    <cellStyle name="Vírgula 12 3 9 2 2" xfId="56386"/>
    <cellStyle name="Vírgula 12 3 9 3" xfId="39916"/>
    <cellStyle name="Vírgula 12 4" xfId="2043"/>
    <cellStyle name="Vírgula 12 5" xfId="3660"/>
    <cellStyle name="Vírgula 12 5 2" xfId="6954"/>
    <cellStyle name="Vírgula 12 5 2 2" xfId="23424"/>
    <cellStyle name="Vírgula 12 5 2 2 2" xfId="54719"/>
    <cellStyle name="Vírgula 12 5 2 3" xfId="16836"/>
    <cellStyle name="Vírgula 12 5 2 3 2" xfId="48131"/>
    <cellStyle name="Vírgula 12 5 2 4" xfId="38249"/>
    <cellStyle name="Vírgula 12 5 3" xfId="10248"/>
    <cellStyle name="Vírgula 12 5 3 2" xfId="26718"/>
    <cellStyle name="Vírgula 12 5 3 2 2" xfId="58013"/>
    <cellStyle name="Vírgula 12 5 3 3" xfId="41543"/>
    <cellStyle name="Vírgula 12 5 4" xfId="20130"/>
    <cellStyle name="Vírgula 12 5 4 2" xfId="51425"/>
    <cellStyle name="Vírgula 12 5 5" xfId="13542"/>
    <cellStyle name="Vírgula 12 5 5 2" xfId="44837"/>
    <cellStyle name="Vírgula 12 5 6" xfId="34955"/>
    <cellStyle name="Vírgula 12 5 7" xfId="31660"/>
    <cellStyle name="Vírgula 12 6" xfId="5307"/>
    <cellStyle name="Vírgula 12 6 2" xfId="21777"/>
    <cellStyle name="Vírgula 12 6 2 2" xfId="53072"/>
    <cellStyle name="Vírgula 12 6 3" xfId="15189"/>
    <cellStyle name="Vírgula 12 6 3 2" xfId="46484"/>
    <cellStyle name="Vírgula 12 6 4" xfId="36602"/>
    <cellStyle name="Vírgula 12 7" xfId="8601"/>
    <cellStyle name="Vírgula 12 7 2" xfId="25071"/>
    <cellStyle name="Vírgula 12 7 2 2" xfId="56366"/>
    <cellStyle name="Vírgula 12 7 3" xfId="39896"/>
    <cellStyle name="Vírgula 12 8" xfId="18483"/>
    <cellStyle name="Vírgula 12 8 2" xfId="49778"/>
    <cellStyle name="Vírgula 12 9" xfId="11895"/>
    <cellStyle name="Vírgula 12 9 2" xfId="43190"/>
    <cellStyle name="Vírgula 13" xfId="2044"/>
    <cellStyle name="Vírgula 13 10" xfId="11933"/>
    <cellStyle name="Vírgula 13 10 2" xfId="43228"/>
    <cellStyle name="Vírgula 13 11" xfId="28404"/>
    <cellStyle name="Vírgula 13 11 2" xfId="33346"/>
    <cellStyle name="Vírgula 13 12" xfId="30051"/>
    <cellStyle name="Vírgula 13 2" xfId="2045"/>
    <cellStyle name="Vírgula 13 2 2" xfId="2046"/>
    <cellStyle name="Vírgula 13 2 2 2" xfId="3700"/>
    <cellStyle name="Vírgula 13 2 2 2 2" xfId="6994"/>
    <cellStyle name="Vírgula 13 2 2 2 2 2" xfId="23464"/>
    <cellStyle name="Vírgula 13 2 2 2 2 2 2" xfId="54759"/>
    <cellStyle name="Vírgula 13 2 2 2 2 3" xfId="16876"/>
    <cellStyle name="Vírgula 13 2 2 2 2 3 2" xfId="48171"/>
    <cellStyle name="Vírgula 13 2 2 2 2 4" xfId="38289"/>
    <cellStyle name="Vírgula 13 2 2 2 3" xfId="10288"/>
    <cellStyle name="Vírgula 13 2 2 2 3 2" xfId="26758"/>
    <cellStyle name="Vírgula 13 2 2 2 3 2 2" xfId="58053"/>
    <cellStyle name="Vírgula 13 2 2 2 3 3" xfId="41583"/>
    <cellStyle name="Vírgula 13 2 2 2 4" xfId="20170"/>
    <cellStyle name="Vírgula 13 2 2 2 4 2" xfId="51465"/>
    <cellStyle name="Vírgula 13 2 2 2 5" xfId="13582"/>
    <cellStyle name="Vírgula 13 2 2 2 5 2" xfId="44877"/>
    <cellStyle name="Vírgula 13 2 2 2 6" xfId="34995"/>
    <cellStyle name="Vírgula 13 2 2 2 7" xfId="31700"/>
    <cellStyle name="Vírgula 13 2 2 3" xfId="5347"/>
    <cellStyle name="Vírgula 13 2 2 3 2" xfId="21817"/>
    <cellStyle name="Vírgula 13 2 2 3 2 2" xfId="53112"/>
    <cellStyle name="Vírgula 13 2 2 3 3" xfId="15229"/>
    <cellStyle name="Vírgula 13 2 2 3 3 2" xfId="46524"/>
    <cellStyle name="Vírgula 13 2 2 3 4" xfId="36642"/>
    <cellStyle name="Vírgula 13 2 2 4" xfId="8641"/>
    <cellStyle name="Vírgula 13 2 2 4 2" xfId="25111"/>
    <cellStyle name="Vírgula 13 2 2 4 2 2" xfId="56406"/>
    <cellStyle name="Vírgula 13 2 2 4 3" xfId="39936"/>
    <cellStyle name="Vírgula 13 2 2 5" xfId="18523"/>
    <cellStyle name="Vírgula 13 2 2 5 2" xfId="49818"/>
    <cellStyle name="Vírgula 13 2 2 6" xfId="11935"/>
    <cellStyle name="Vírgula 13 2 2 6 2" xfId="43230"/>
    <cellStyle name="Vírgula 13 2 2 7" xfId="28406"/>
    <cellStyle name="Vírgula 13 2 2 7 2" xfId="33348"/>
    <cellStyle name="Vírgula 13 2 2 8" xfId="30053"/>
    <cellStyle name="Vírgula 13 2 3" xfId="3699"/>
    <cellStyle name="Vírgula 13 2 3 2" xfId="6993"/>
    <cellStyle name="Vírgula 13 2 3 2 2" xfId="23463"/>
    <cellStyle name="Vírgula 13 2 3 2 2 2" xfId="54758"/>
    <cellStyle name="Vírgula 13 2 3 2 3" xfId="16875"/>
    <cellStyle name="Vírgula 13 2 3 2 3 2" xfId="48170"/>
    <cellStyle name="Vírgula 13 2 3 2 4" xfId="38288"/>
    <cellStyle name="Vírgula 13 2 3 3" xfId="10287"/>
    <cellStyle name="Vírgula 13 2 3 3 2" xfId="26757"/>
    <cellStyle name="Vírgula 13 2 3 3 2 2" xfId="58052"/>
    <cellStyle name="Vírgula 13 2 3 3 3" xfId="41582"/>
    <cellStyle name="Vírgula 13 2 3 4" xfId="20169"/>
    <cellStyle name="Vírgula 13 2 3 4 2" xfId="51464"/>
    <cellStyle name="Vírgula 13 2 3 5" xfId="13581"/>
    <cellStyle name="Vírgula 13 2 3 5 2" xfId="44876"/>
    <cellStyle name="Vírgula 13 2 3 6" xfId="34994"/>
    <cellStyle name="Vírgula 13 2 3 7" xfId="31699"/>
    <cellStyle name="Vírgula 13 2 4" xfId="5346"/>
    <cellStyle name="Vírgula 13 2 4 2" xfId="21816"/>
    <cellStyle name="Vírgula 13 2 4 2 2" xfId="53111"/>
    <cellStyle name="Vírgula 13 2 4 3" xfId="15228"/>
    <cellStyle name="Vírgula 13 2 4 3 2" xfId="46523"/>
    <cellStyle name="Vírgula 13 2 4 4" xfId="36641"/>
    <cellStyle name="Vírgula 13 2 5" xfId="8640"/>
    <cellStyle name="Vírgula 13 2 5 2" xfId="25110"/>
    <cellStyle name="Vírgula 13 2 5 2 2" xfId="56405"/>
    <cellStyle name="Vírgula 13 2 5 3" xfId="39935"/>
    <cellStyle name="Vírgula 13 2 6" xfId="18522"/>
    <cellStyle name="Vírgula 13 2 6 2" xfId="49817"/>
    <cellStyle name="Vírgula 13 2 7" xfId="11934"/>
    <cellStyle name="Vírgula 13 2 7 2" xfId="43229"/>
    <cellStyle name="Vírgula 13 2 8" xfId="28405"/>
    <cellStyle name="Vírgula 13 2 8 2" xfId="33347"/>
    <cellStyle name="Vírgula 13 2 9" xfId="30052"/>
    <cellStyle name="Vírgula 13 3" xfId="2047"/>
    <cellStyle name="Vírgula 13 3 2" xfId="2048"/>
    <cellStyle name="Vírgula 13 3 2 2" xfId="3702"/>
    <cellStyle name="Vírgula 13 3 2 2 2" xfId="6996"/>
    <cellStyle name="Vírgula 13 3 2 2 2 2" xfId="23466"/>
    <cellStyle name="Vírgula 13 3 2 2 2 2 2" xfId="54761"/>
    <cellStyle name="Vírgula 13 3 2 2 2 3" xfId="16878"/>
    <cellStyle name="Vírgula 13 3 2 2 2 3 2" xfId="48173"/>
    <cellStyle name="Vírgula 13 3 2 2 2 4" xfId="38291"/>
    <cellStyle name="Vírgula 13 3 2 2 3" xfId="10290"/>
    <cellStyle name="Vírgula 13 3 2 2 3 2" xfId="26760"/>
    <cellStyle name="Vírgula 13 3 2 2 3 2 2" xfId="58055"/>
    <cellStyle name="Vírgula 13 3 2 2 3 3" xfId="41585"/>
    <cellStyle name="Vírgula 13 3 2 2 4" xfId="20172"/>
    <cellStyle name="Vírgula 13 3 2 2 4 2" xfId="51467"/>
    <cellStyle name="Vírgula 13 3 2 2 5" xfId="13584"/>
    <cellStyle name="Vírgula 13 3 2 2 5 2" xfId="44879"/>
    <cellStyle name="Vírgula 13 3 2 2 6" xfId="34997"/>
    <cellStyle name="Vírgula 13 3 2 2 7" xfId="31702"/>
    <cellStyle name="Vírgula 13 3 2 3" xfId="5349"/>
    <cellStyle name="Vírgula 13 3 2 3 2" xfId="21819"/>
    <cellStyle name="Vírgula 13 3 2 3 2 2" xfId="53114"/>
    <cellStyle name="Vírgula 13 3 2 3 3" xfId="15231"/>
    <cellStyle name="Vírgula 13 3 2 3 3 2" xfId="46526"/>
    <cellStyle name="Vírgula 13 3 2 3 4" xfId="36644"/>
    <cellStyle name="Vírgula 13 3 2 4" xfId="8643"/>
    <cellStyle name="Vírgula 13 3 2 4 2" xfId="25113"/>
    <cellStyle name="Vírgula 13 3 2 4 2 2" xfId="56408"/>
    <cellStyle name="Vírgula 13 3 2 4 3" xfId="39938"/>
    <cellStyle name="Vírgula 13 3 2 5" xfId="18525"/>
    <cellStyle name="Vírgula 13 3 2 5 2" xfId="49820"/>
    <cellStyle name="Vírgula 13 3 2 6" xfId="11937"/>
    <cellStyle name="Vírgula 13 3 2 6 2" xfId="43232"/>
    <cellStyle name="Vírgula 13 3 2 7" xfId="28408"/>
    <cellStyle name="Vírgula 13 3 2 7 2" xfId="33350"/>
    <cellStyle name="Vírgula 13 3 2 8" xfId="30055"/>
    <cellStyle name="Vírgula 13 3 3" xfId="3701"/>
    <cellStyle name="Vírgula 13 3 3 2" xfId="6995"/>
    <cellStyle name="Vírgula 13 3 3 2 2" xfId="23465"/>
    <cellStyle name="Vírgula 13 3 3 2 2 2" xfId="54760"/>
    <cellStyle name="Vírgula 13 3 3 2 3" xfId="16877"/>
    <cellStyle name="Vírgula 13 3 3 2 3 2" xfId="48172"/>
    <cellStyle name="Vírgula 13 3 3 2 4" xfId="38290"/>
    <cellStyle name="Vírgula 13 3 3 3" xfId="10289"/>
    <cellStyle name="Vírgula 13 3 3 3 2" xfId="26759"/>
    <cellStyle name="Vírgula 13 3 3 3 2 2" xfId="58054"/>
    <cellStyle name="Vírgula 13 3 3 3 3" xfId="41584"/>
    <cellStyle name="Vírgula 13 3 3 4" xfId="20171"/>
    <cellStyle name="Vírgula 13 3 3 4 2" xfId="51466"/>
    <cellStyle name="Vírgula 13 3 3 5" xfId="13583"/>
    <cellStyle name="Vírgula 13 3 3 5 2" xfId="44878"/>
    <cellStyle name="Vírgula 13 3 3 6" xfId="34996"/>
    <cellStyle name="Vírgula 13 3 3 7" xfId="31701"/>
    <cellStyle name="Vírgula 13 3 4" xfId="5348"/>
    <cellStyle name="Vírgula 13 3 4 2" xfId="21818"/>
    <cellStyle name="Vírgula 13 3 4 2 2" xfId="53113"/>
    <cellStyle name="Vírgula 13 3 4 3" xfId="15230"/>
    <cellStyle name="Vírgula 13 3 4 3 2" xfId="46525"/>
    <cellStyle name="Vírgula 13 3 4 4" xfId="36643"/>
    <cellStyle name="Vírgula 13 3 5" xfId="8642"/>
    <cellStyle name="Vírgula 13 3 5 2" xfId="25112"/>
    <cellStyle name="Vírgula 13 3 5 2 2" xfId="56407"/>
    <cellStyle name="Vírgula 13 3 5 3" xfId="39937"/>
    <cellStyle name="Vírgula 13 3 6" xfId="18524"/>
    <cellStyle name="Vírgula 13 3 6 2" xfId="49819"/>
    <cellStyle name="Vírgula 13 3 7" xfId="11936"/>
    <cellStyle name="Vírgula 13 3 7 2" xfId="43231"/>
    <cellStyle name="Vírgula 13 3 8" xfId="28407"/>
    <cellStyle name="Vírgula 13 3 8 2" xfId="33349"/>
    <cellStyle name="Vírgula 13 3 9" xfId="30054"/>
    <cellStyle name="Vírgula 13 4" xfId="2049"/>
    <cellStyle name="Vírgula 13 4 2" xfId="3703"/>
    <cellStyle name="Vírgula 13 4 2 2" xfId="6997"/>
    <cellStyle name="Vírgula 13 4 2 2 2" xfId="23467"/>
    <cellStyle name="Vírgula 13 4 2 2 2 2" xfId="54762"/>
    <cellStyle name="Vírgula 13 4 2 2 3" xfId="16879"/>
    <cellStyle name="Vírgula 13 4 2 2 3 2" xfId="48174"/>
    <cellStyle name="Vírgula 13 4 2 2 4" xfId="38292"/>
    <cellStyle name="Vírgula 13 4 2 3" xfId="10291"/>
    <cellStyle name="Vírgula 13 4 2 3 2" xfId="26761"/>
    <cellStyle name="Vírgula 13 4 2 3 2 2" xfId="58056"/>
    <cellStyle name="Vírgula 13 4 2 3 3" xfId="41586"/>
    <cellStyle name="Vírgula 13 4 2 4" xfId="20173"/>
    <cellStyle name="Vírgula 13 4 2 4 2" xfId="51468"/>
    <cellStyle name="Vírgula 13 4 2 5" xfId="13585"/>
    <cellStyle name="Vírgula 13 4 2 5 2" xfId="44880"/>
    <cellStyle name="Vírgula 13 4 2 6" xfId="34998"/>
    <cellStyle name="Vírgula 13 4 2 7" xfId="31703"/>
    <cellStyle name="Vírgula 13 4 3" xfId="5350"/>
    <cellStyle name="Vírgula 13 4 3 2" xfId="21820"/>
    <cellStyle name="Vírgula 13 4 3 2 2" xfId="53115"/>
    <cellStyle name="Vírgula 13 4 3 3" xfId="15232"/>
    <cellStyle name="Vírgula 13 4 3 3 2" xfId="46527"/>
    <cellStyle name="Vírgula 13 4 3 4" xfId="36645"/>
    <cellStyle name="Vírgula 13 4 4" xfId="8644"/>
    <cellStyle name="Vírgula 13 4 4 2" xfId="25114"/>
    <cellStyle name="Vírgula 13 4 4 2 2" xfId="56409"/>
    <cellStyle name="Vírgula 13 4 4 3" xfId="39939"/>
    <cellStyle name="Vírgula 13 4 5" xfId="18526"/>
    <cellStyle name="Vírgula 13 4 5 2" xfId="49821"/>
    <cellStyle name="Vírgula 13 4 6" xfId="11938"/>
    <cellStyle name="Vírgula 13 4 6 2" xfId="43233"/>
    <cellStyle name="Vírgula 13 4 7" xfId="28409"/>
    <cellStyle name="Vírgula 13 4 7 2" xfId="33351"/>
    <cellStyle name="Vírgula 13 4 8" xfId="30056"/>
    <cellStyle name="Vírgula 13 5" xfId="2050"/>
    <cellStyle name="Vírgula 13 5 2" xfId="3704"/>
    <cellStyle name="Vírgula 13 5 2 2" xfId="6998"/>
    <cellStyle name="Vírgula 13 5 2 2 2" xfId="23468"/>
    <cellStyle name="Vírgula 13 5 2 2 2 2" xfId="54763"/>
    <cellStyle name="Vírgula 13 5 2 2 3" xfId="16880"/>
    <cellStyle name="Vírgula 13 5 2 2 3 2" xfId="48175"/>
    <cellStyle name="Vírgula 13 5 2 2 4" xfId="38293"/>
    <cellStyle name="Vírgula 13 5 2 3" xfId="10292"/>
    <cellStyle name="Vírgula 13 5 2 3 2" xfId="26762"/>
    <cellStyle name="Vírgula 13 5 2 3 2 2" xfId="58057"/>
    <cellStyle name="Vírgula 13 5 2 3 3" xfId="41587"/>
    <cellStyle name="Vírgula 13 5 2 4" xfId="20174"/>
    <cellStyle name="Vírgula 13 5 2 4 2" xfId="51469"/>
    <cellStyle name="Vírgula 13 5 2 5" xfId="13586"/>
    <cellStyle name="Vírgula 13 5 2 5 2" xfId="44881"/>
    <cellStyle name="Vírgula 13 5 2 6" xfId="34999"/>
    <cellStyle name="Vírgula 13 5 2 7" xfId="31704"/>
    <cellStyle name="Vírgula 13 5 3" xfId="5351"/>
    <cellStyle name="Vírgula 13 5 3 2" xfId="21821"/>
    <cellStyle name="Vírgula 13 5 3 2 2" xfId="53116"/>
    <cellStyle name="Vírgula 13 5 3 3" xfId="15233"/>
    <cellStyle name="Vírgula 13 5 3 3 2" xfId="46528"/>
    <cellStyle name="Vírgula 13 5 3 4" xfId="36646"/>
    <cellStyle name="Vírgula 13 5 4" xfId="8645"/>
    <cellStyle name="Vírgula 13 5 4 2" xfId="25115"/>
    <cellStyle name="Vírgula 13 5 4 2 2" xfId="56410"/>
    <cellStyle name="Vírgula 13 5 4 3" xfId="39940"/>
    <cellStyle name="Vírgula 13 5 5" xfId="18527"/>
    <cellStyle name="Vírgula 13 5 5 2" xfId="49822"/>
    <cellStyle name="Vírgula 13 5 6" xfId="11939"/>
    <cellStyle name="Vírgula 13 5 6 2" xfId="43234"/>
    <cellStyle name="Vírgula 13 5 7" xfId="28410"/>
    <cellStyle name="Vírgula 13 5 7 2" xfId="33352"/>
    <cellStyle name="Vírgula 13 5 8" xfId="30057"/>
    <cellStyle name="Vírgula 13 6" xfId="3698"/>
    <cellStyle name="Vírgula 13 6 2" xfId="6992"/>
    <cellStyle name="Vírgula 13 6 2 2" xfId="23462"/>
    <cellStyle name="Vírgula 13 6 2 2 2" xfId="54757"/>
    <cellStyle name="Vírgula 13 6 2 3" xfId="16874"/>
    <cellStyle name="Vírgula 13 6 2 3 2" xfId="48169"/>
    <cellStyle name="Vírgula 13 6 2 4" xfId="38287"/>
    <cellStyle name="Vírgula 13 6 3" xfId="10286"/>
    <cellStyle name="Vírgula 13 6 3 2" xfId="26756"/>
    <cellStyle name="Vírgula 13 6 3 2 2" xfId="58051"/>
    <cellStyle name="Vírgula 13 6 3 3" xfId="41581"/>
    <cellStyle name="Vírgula 13 6 4" xfId="20168"/>
    <cellStyle name="Vírgula 13 6 4 2" xfId="51463"/>
    <cellStyle name="Vírgula 13 6 5" xfId="13580"/>
    <cellStyle name="Vírgula 13 6 5 2" xfId="44875"/>
    <cellStyle name="Vírgula 13 6 6" xfId="34993"/>
    <cellStyle name="Vírgula 13 6 7" xfId="31698"/>
    <cellStyle name="Vírgula 13 7" xfId="5345"/>
    <cellStyle name="Vírgula 13 7 2" xfId="21815"/>
    <cellStyle name="Vírgula 13 7 2 2" xfId="53110"/>
    <cellStyle name="Vírgula 13 7 3" xfId="15227"/>
    <cellStyle name="Vírgula 13 7 3 2" xfId="46522"/>
    <cellStyle name="Vírgula 13 7 4" xfId="36640"/>
    <cellStyle name="Vírgula 13 8" xfId="8639"/>
    <cellStyle name="Vírgula 13 8 2" xfId="25109"/>
    <cellStyle name="Vírgula 13 8 2 2" xfId="56404"/>
    <cellStyle name="Vírgula 13 8 3" xfId="39934"/>
    <cellStyle name="Vírgula 13 9" xfId="18521"/>
    <cellStyle name="Vírgula 13 9 2" xfId="49816"/>
    <cellStyle name="Vírgula 14" xfId="2051"/>
    <cellStyle name="Vírgula 14 2" xfId="3705"/>
    <cellStyle name="Vírgula 14 2 2" xfId="6999"/>
    <cellStyle name="Vírgula 14 2 2 2" xfId="23469"/>
    <cellStyle name="Vírgula 14 2 2 2 2" xfId="54764"/>
    <cellStyle name="Vírgula 14 2 2 3" xfId="16881"/>
    <cellStyle name="Vírgula 14 2 2 3 2" xfId="48176"/>
    <cellStyle name="Vírgula 14 2 2 4" xfId="38294"/>
    <cellStyle name="Vírgula 14 2 3" xfId="10293"/>
    <cellStyle name="Vírgula 14 2 3 2" xfId="26763"/>
    <cellStyle name="Vírgula 14 2 3 2 2" xfId="58058"/>
    <cellStyle name="Vírgula 14 2 3 3" xfId="41588"/>
    <cellStyle name="Vírgula 14 2 4" xfId="20175"/>
    <cellStyle name="Vírgula 14 2 4 2" xfId="51470"/>
    <cellStyle name="Vírgula 14 2 5" xfId="13587"/>
    <cellStyle name="Vírgula 14 2 5 2" xfId="44882"/>
    <cellStyle name="Vírgula 14 2 6" xfId="35000"/>
    <cellStyle name="Vírgula 14 2 7" xfId="31705"/>
    <cellStyle name="Vírgula 14 3" xfId="5352"/>
    <cellStyle name="Vírgula 14 3 2" xfId="21822"/>
    <cellStyle name="Vírgula 14 3 2 2" xfId="53117"/>
    <cellStyle name="Vírgula 14 3 3" xfId="15234"/>
    <cellStyle name="Vírgula 14 3 3 2" xfId="46529"/>
    <cellStyle name="Vírgula 14 3 4" xfId="36647"/>
    <cellStyle name="Vírgula 14 4" xfId="8646"/>
    <cellStyle name="Vírgula 14 4 2" xfId="25116"/>
    <cellStyle name="Vírgula 14 4 2 2" xfId="56411"/>
    <cellStyle name="Vírgula 14 4 3" xfId="39941"/>
    <cellStyle name="Vírgula 14 5" xfId="18528"/>
    <cellStyle name="Vírgula 14 5 2" xfId="49823"/>
    <cellStyle name="Vírgula 14 6" xfId="11940"/>
    <cellStyle name="Vírgula 14 6 2" xfId="43235"/>
    <cellStyle name="Vírgula 14 7" xfId="28411"/>
    <cellStyle name="Vírgula 14 7 2" xfId="33353"/>
    <cellStyle name="Vírgula 14 8" xfId="30058"/>
    <cellStyle name="Vírgula 15" xfId="2052"/>
    <cellStyle name="Vírgula 16" xfId="4100"/>
    <cellStyle name="Vírgula 16 2" xfId="7394"/>
    <cellStyle name="Vírgula 16 2 2" xfId="23864"/>
    <cellStyle name="Vírgula 16 2 2 2" xfId="55159"/>
    <cellStyle name="Vírgula 16 2 3" xfId="17276"/>
    <cellStyle name="Vírgula 16 2 3 2" xfId="48571"/>
    <cellStyle name="Vírgula 16 2 4" xfId="38689"/>
    <cellStyle name="Vírgula 16 3" xfId="10688"/>
    <cellStyle name="Vírgula 16 3 2" xfId="27158"/>
    <cellStyle name="Vírgula 16 3 2 2" xfId="58453"/>
    <cellStyle name="Vírgula 16 3 3" xfId="41983"/>
    <cellStyle name="Vírgula 16 4" xfId="20570"/>
    <cellStyle name="Vírgula 16 4 2" xfId="51865"/>
    <cellStyle name="Vírgula 16 5" xfId="13982"/>
    <cellStyle name="Vírgula 16 5 2" xfId="45277"/>
    <cellStyle name="Vírgula 16 6" xfId="35395"/>
    <cellStyle name="Vírgula 16 7" xfId="32100"/>
    <cellStyle name="Vírgula 17" xfId="5747"/>
    <cellStyle name="Vírgula 17 2" xfId="22217"/>
    <cellStyle name="Vírgula 17 2 2" xfId="53512"/>
    <cellStyle name="Vírgula 17 3" xfId="15629"/>
    <cellStyle name="Vírgula 17 3 2" xfId="46924"/>
    <cellStyle name="Vírgula 17 4" xfId="37042"/>
    <cellStyle name="Vírgula 18" xfId="9041"/>
    <cellStyle name="Vírgula 18 2" xfId="25511"/>
    <cellStyle name="Vírgula 18 2 2" xfId="56806"/>
    <cellStyle name="Vírgula 18 3" xfId="40336"/>
    <cellStyle name="Vírgula 19" xfId="18923"/>
    <cellStyle name="Vírgula 19 2" xfId="50218"/>
    <cellStyle name="Vírgula 2" xfId="6"/>
    <cellStyle name="Vírgula 2 10" xfId="7396"/>
    <cellStyle name="Vírgula 2 10 2" xfId="23866"/>
    <cellStyle name="Vírgula 2 10 2 2" xfId="55161"/>
    <cellStyle name="Vírgula 2 10 3" xfId="38691"/>
    <cellStyle name="Vírgula 2 11" xfId="17278"/>
    <cellStyle name="Vírgula 2 11 2" xfId="48573"/>
    <cellStyle name="Vírgula 2 12" xfId="10690"/>
    <cellStyle name="Vírgula 2 12 2" xfId="41985"/>
    <cellStyle name="Vírgula 2 13" xfId="27161"/>
    <cellStyle name="Vírgula 2 13 2" xfId="32102"/>
    <cellStyle name="Vírgula 2 14" xfId="28808"/>
    <cellStyle name="Vírgula 2 2" xfId="2053"/>
    <cellStyle name="Vírgula 2 2 10" xfId="5353"/>
    <cellStyle name="Vírgula 2 2 10 2" xfId="21823"/>
    <cellStyle name="Vírgula 2 2 10 2 2" xfId="53118"/>
    <cellStyle name="Vírgula 2 2 10 3" xfId="15235"/>
    <cellStyle name="Vírgula 2 2 10 3 2" xfId="46530"/>
    <cellStyle name="Vírgula 2 2 10 4" xfId="36648"/>
    <cellStyle name="Vírgula 2 2 11" xfId="8647"/>
    <cellStyle name="Vírgula 2 2 11 2" xfId="25117"/>
    <cellStyle name="Vírgula 2 2 11 2 2" xfId="56412"/>
    <cellStyle name="Vírgula 2 2 11 3" xfId="39942"/>
    <cellStyle name="Vírgula 2 2 12" xfId="18529"/>
    <cellStyle name="Vírgula 2 2 12 2" xfId="49824"/>
    <cellStyle name="Vírgula 2 2 13" xfId="11941"/>
    <cellStyle name="Vírgula 2 2 13 2" xfId="43236"/>
    <cellStyle name="Vírgula 2 2 14" xfId="28412"/>
    <cellStyle name="Vírgula 2 2 14 2" xfId="33354"/>
    <cellStyle name="Vírgula 2 2 15" xfId="30059"/>
    <cellStyle name="Vírgula 2 2 2" xfId="2054"/>
    <cellStyle name="Vírgula 2 2 2 2" xfId="2055"/>
    <cellStyle name="Vírgula 2 2 2 2 10" xfId="28413"/>
    <cellStyle name="Vírgula 2 2 2 2 10 2" xfId="33355"/>
    <cellStyle name="Vírgula 2 2 2 2 11" xfId="30060"/>
    <cellStyle name="Vírgula 2 2 2 2 2" xfId="2056"/>
    <cellStyle name="Vírgula 2 2 2 2 2 2" xfId="2057"/>
    <cellStyle name="Vírgula 2 2 2 2 2 2 2" xfId="3709"/>
    <cellStyle name="Vírgula 2 2 2 2 2 2 2 2" xfId="7003"/>
    <cellStyle name="Vírgula 2 2 2 2 2 2 2 2 2" xfId="23473"/>
    <cellStyle name="Vírgula 2 2 2 2 2 2 2 2 2 2" xfId="54768"/>
    <cellStyle name="Vírgula 2 2 2 2 2 2 2 2 3" xfId="16885"/>
    <cellStyle name="Vírgula 2 2 2 2 2 2 2 2 3 2" xfId="48180"/>
    <cellStyle name="Vírgula 2 2 2 2 2 2 2 2 4" xfId="38298"/>
    <cellStyle name="Vírgula 2 2 2 2 2 2 2 3" xfId="10297"/>
    <cellStyle name="Vírgula 2 2 2 2 2 2 2 3 2" xfId="26767"/>
    <cellStyle name="Vírgula 2 2 2 2 2 2 2 3 2 2" xfId="58062"/>
    <cellStyle name="Vírgula 2 2 2 2 2 2 2 3 3" xfId="41592"/>
    <cellStyle name="Vírgula 2 2 2 2 2 2 2 4" xfId="20179"/>
    <cellStyle name="Vírgula 2 2 2 2 2 2 2 4 2" xfId="51474"/>
    <cellStyle name="Vírgula 2 2 2 2 2 2 2 5" xfId="13591"/>
    <cellStyle name="Vírgula 2 2 2 2 2 2 2 5 2" xfId="44886"/>
    <cellStyle name="Vírgula 2 2 2 2 2 2 2 6" xfId="35004"/>
    <cellStyle name="Vírgula 2 2 2 2 2 2 2 7" xfId="31709"/>
    <cellStyle name="Vírgula 2 2 2 2 2 2 3" xfId="5356"/>
    <cellStyle name="Vírgula 2 2 2 2 2 2 3 2" xfId="21826"/>
    <cellStyle name="Vírgula 2 2 2 2 2 2 3 2 2" xfId="53121"/>
    <cellStyle name="Vírgula 2 2 2 2 2 2 3 3" xfId="15238"/>
    <cellStyle name="Vírgula 2 2 2 2 2 2 3 3 2" xfId="46533"/>
    <cellStyle name="Vírgula 2 2 2 2 2 2 3 4" xfId="36651"/>
    <cellStyle name="Vírgula 2 2 2 2 2 2 4" xfId="8650"/>
    <cellStyle name="Vírgula 2 2 2 2 2 2 4 2" xfId="25120"/>
    <cellStyle name="Vírgula 2 2 2 2 2 2 4 2 2" xfId="56415"/>
    <cellStyle name="Vírgula 2 2 2 2 2 2 4 3" xfId="39945"/>
    <cellStyle name="Vírgula 2 2 2 2 2 2 5" xfId="18532"/>
    <cellStyle name="Vírgula 2 2 2 2 2 2 5 2" xfId="49827"/>
    <cellStyle name="Vírgula 2 2 2 2 2 2 6" xfId="11944"/>
    <cellStyle name="Vírgula 2 2 2 2 2 2 6 2" xfId="43239"/>
    <cellStyle name="Vírgula 2 2 2 2 2 2 7" xfId="28415"/>
    <cellStyle name="Vírgula 2 2 2 2 2 2 7 2" xfId="33357"/>
    <cellStyle name="Vírgula 2 2 2 2 2 2 8" xfId="30062"/>
    <cellStyle name="Vírgula 2 2 2 2 2 3" xfId="3708"/>
    <cellStyle name="Vírgula 2 2 2 2 2 3 2" xfId="7002"/>
    <cellStyle name="Vírgula 2 2 2 2 2 3 2 2" xfId="23472"/>
    <cellStyle name="Vírgula 2 2 2 2 2 3 2 2 2" xfId="54767"/>
    <cellStyle name="Vírgula 2 2 2 2 2 3 2 3" xfId="16884"/>
    <cellStyle name="Vírgula 2 2 2 2 2 3 2 3 2" xfId="48179"/>
    <cellStyle name="Vírgula 2 2 2 2 2 3 2 4" xfId="38297"/>
    <cellStyle name="Vírgula 2 2 2 2 2 3 3" xfId="10296"/>
    <cellStyle name="Vírgula 2 2 2 2 2 3 3 2" xfId="26766"/>
    <cellStyle name="Vírgula 2 2 2 2 2 3 3 2 2" xfId="58061"/>
    <cellStyle name="Vírgula 2 2 2 2 2 3 3 3" xfId="41591"/>
    <cellStyle name="Vírgula 2 2 2 2 2 3 4" xfId="20178"/>
    <cellStyle name="Vírgula 2 2 2 2 2 3 4 2" xfId="51473"/>
    <cellStyle name="Vírgula 2 2 2 2 2 3 5" xfId="13590"/>
    <cellStyle name="Vírgula 2 2 2 2 2 3 5 2" xfId="44885"/>
    <cellStyle name="Vírgula 2 2 2 2 2 3 6" xfId="35003"/>
    <cellStyle name="Vírgula 2 2 2 2 2 3 7" xfId="31708"/>
    <cellStyle name="Vírgula 2 2 2 2 2 4" xfId="5355"/>
    <cellStyle name="Vírgula 2 2 2 2 2 4 2" xfId="21825"/>
    <cellStyle name="Vírgula 2 2 2 2 2 4 2 2" xfId="53120"/>
    <cellStyle name="Vírgula 2 2 2 2 2 4 3" xfId="15237"/>
    <cellStyle name="Vírgula 2 2 2 2 2 4 3 2" xfId="46532"/>
    <cellStyle name="Vírgula 2 2 2 2 2 4 4" xfId="36650"/>
    <cellStyle name="Vírgula 2 2 2 2 2 5" xfId="8649"/>
    <cellStyle name="Vírgula 2 2 2 2 2 5 2" xfId="25119"/>
    <cellStyle name="Vírgula 2 2 2 2 2 5 2 2" xfId="56414"/>
    <cellStyle name="Vírgula 2 2 2 2 2 5 3" xfId="39944"/>
    <cellStyle name="Vírgula 2 2 2 2 2 6" xfId="18531"/>
    <cellStyle name="Vírgula 2 2 2 2 2 6 2" xfId="49826"/>
    <cellStyle name="Vírgula 2 2 2 2 2 7" xfId="11943"/>
    <cellStyle name="Vírgula 2 2 2 2 2 7 2" xfId="43238"/>
    <cellStyle name="Vírgula 2 2 2 2 2 8" xfId="28414"/>
    <cellStyle name="Vírgula 2 2 2 2 2 8 2" xfId="33356"/>
    <cellStyle name="Vírgula 2 2 2 2 2 9" xfId="30061"/>
    <cellStyle name="Vírgula 2 2 2 2 3" xfId="2058"/>
    <cellStyle name="Vírgula 2 2 2 2 3 2" xfId="2059"/>
    <cellStyle name="Vírgula 2 2 2 2 3 2 2" xfId="3711"/>
    <cellStyle name="Vírgula 2 2 2 2 3 2 2 2" xfId="7005"/>
    <cellStyle name="Vírgula 2 2 2 2 3 2 2 2 2" xfId="23475"/>
    <cellStyle name="Vírgula 2 2 2 2 3 2 2 2 2 2" xfId="54770"/>
    <cellStyle name="Vírgula 2 2 2 2 3 2 2 2 3" xfId="16887"/>
    <cellStyle name="Vírgula 2 2 2 2 3 2 2 2 3 2" xfId="48182"/>
    <cellStyle name="Vírgula 2 2 2 2 3 2 2 2 4" xfId="38300"/>
    <cellStyle name="Vírgula 2 2 2 2 3 2 2 3" xfId="10299"/>
    <cellStyle name="Vírgula 2 2 2 2 3 2 2 3 2" xfId="26769"/>
    <cellStyle name="Vírgula 2 2 2 2 3 2 2 3 2 2" xfId="58064"/>
    <cellStyle name="Vírgula 2 2 2 2 3 2 2 3 3" xfId="41594"/>
    <cellStyle name="Vírgula 2 2 2 2 3 2 2 4" xfId="20181"/>
    <cellStyle name="Vírgula 2 2 2 2 3 2 2 4 2" xfId="51476"/>
    <cellStyle name="Vírgula 2 2 2 2 3 2 2 5" xfId="13593"/>
    <cellStyle name="Vírgula 2 2 2 2 3 2 2 5 2" xfId="44888"/>
    <cellStyle name="Vírgula 2 2 2 2 3 2 2 6" xfId="35006"/>
    <cellStyle name="Vírgula 2 2 2 2 3 2 2 7" xfId="31711"/>
    <cellStyle name="Vírgula 2 2 2 2 3 2 3" xfId="5358"/>
    <cellStyle name="Vírgula 2 2 2 2 3 2 3 2" xfId="21828"/>
    <cellStyle name="Vírgula 2 2 2 2 3 2 3 2 2" xfId="53123"/>
    <cellStyle name="Vírgula 2 2 2 2 3 2 3 3" xfId="15240"/>
    <cellStyle name="Vírgula 2 2 2 2 3 2 3 3 2" xfId="46535"/>
    <cellStyle name="Vírgula 2 2 2 2 3 2 3 4" xfId="36653"/>
    <cellStyle name="Vírgula 2 2 2 2 3 2 4" xfId="8652"/>
    <cellStyle name="Vírgula 2 2 2 2 3 2 4 2" xfId="25122"/>
    <cellStyle name="Vírgula 2 2 2 2 3 2 4 2 2" xfId="56417"/>
    <cellStyle name="Vírgula 2 2 2 2 3 2 4 3" xfId="39947"/>
    <cellStyle name="Vírgula 2 2 2 2 3 2 5" xfId="18534"/>
    <cellStyle name="Vírgula 2 2 2 2 3 2 5 2" xfId="49829"/>
    <cellStyle name="Vírgula 2 2 2 2 3 2 6" xfId="11946"/>
    <cellStyle name="Vírgula 2 2 2 2 3 2 6 2" xfId="43241"/>
    <cellStyle name="Vírgula 2 2 2 2 3 2 7" xfId="28417"/>
    <cellStyle name="Vírgula 2 2 2 2 3 2 7 2" xfId="33359"/>
    <cellStyle name="Vírgula 2 2 2 2 3 2 8" xfId="30064"/>
    <cellStyle name="Vírgula 2 2 2 2 3 3" xfId="3710"/>
    <cellStyle name="Vírgula 2 2 2 2 3 3 2" xfId="7004"/>
    <cellStyle name="Vírgula 2 2 2 2 3 3 2 2" xfId="23474"/>
    <cellStyle name="Vírgula 2 2 2 2 3 3 2 2 2" xfId="54769"/>
    <cellStyle name="Vírgula 2 2 2 2 3 3 2 3" xfId="16886"/>
    <cellStyle name="Vírgula 2 2 2 2 3 3 2 3 2" xfId="48181"/>
    <cellStyle name="Vírgula 2 2 2 2 3 3 2 4" xfId="38299"/>
    <cellStyle name="Vírgula 2 2 2 2 3 3 3" xfId="10298"/>
    <cellStyle name="Vírgula 2 2 2 2 3 3 3 2" xfId="26768"/>
    <cellStyle name="Vírgula 2 2 2 2 3 3 3 2 2" xfId="58063"/>
    <cellStyle name="Vírgula 2 2 2 2 3 3 3 3" xfId="41593"/>
    <cellStyle name="Vírgula 2 2 2 2 3 3 4" xfId="20180"/>
    <cellStyle name="Vírgula 2 2 2 2 3 3 4 2" xfId="51475"/>
    <cellStyle name="Vírgula 2 2 2 2 3 3 5" xfId="13592"/>
    <cellStyle name="Vírgula 2 2 2 2 3 3 5 2" xfId="44887"/>
    <cellStyle name="Vírgula 2 2 2 2 3 3 6" xfId="35005"/>
    <cellStyle name="Vírgula 2 2 2 2 3 3 7" xfId="31710"/>
    <cellStyle name="Vírgula 2 2 2 2 3 4" xfId="5357"/>
    <cellStyle name="Vírgula 2 2 2 2 3 4 2" xfId="21827"/>
    <cellStyle name="Vírgula 2 2 2 2 3 4 2 2" xfId="53122"/>
    <cellStyle name="Vírgula 2 2 2 2 3 4 3" xfId="15239"/>
    <cellStyle name="Vírgula 2 2 2 2 3 4 3 2" xfId="46534"/>
    <cellStyle name="Vírgula 2 2 2 2 3 4 4" xfId="36652"/>
    <cellStyle name="Vírgula 2 2 2 2 3 5" xfId="8651"/>
    <cellStyle name="Vírgula 2 2 2 2 3 5 2" xfId="25121"/>
    <cellStyle name="Vírgula 2 2 2 2 3 5 2 2" xfId="56416"/>
    <cellStyle name="Vírgula 2 2 2 2 3 5 3" xfId="39946"/>
    <cellStyle name="Vírgula 2 2 2 2 3 6" xfId="18533"/>
    <cellStyle name="Vírgula 2 2 2 2 3 6 2" xfId="49828"/>
    <cellStyle name="Vírgula 2 2 2 2 3 7" xfId="11945"/>
    <cellStyle name="Vírgula 2 2 2 2 3 7 2" xfId="43240"/>
    <cellStyle name="Vírgula 2 2 2 2 3 8" xfId="28416"/>
    <cellStyle name="Vírgula 2 2 2 2 3 8 2" xfId="33358"/>
    <cellStyle name="Vírgula 2 2 2 2 3 9" xfId="30063"/>
    <cellStyle name="Vírgula 2 2 2 2 4" xfId="2060"/>
    <cellStyle name="Vírgula 2 2 2 2 4 2" xfId="3712"/>
    <cellStyle name="Vírgula 2 2 2 2 4 2 2" xfId="7006"/>
    <cellStyle name="Vírgula 2 2 2 2 4 2 2 2" xfId="23476"/>
    <cellStyle name="Vírgula 2 2 2 2 4 2 2 2 2" xfId="54771"/>
    <cellStyle name="Vírgula 2 2 2 2 4 2 2 3" xfId="16888"/>
    <cellStyle name="Vírgula 2 2 2 2 4 2 2 3 2" xfId="48183"/>
    <cellStyle name="Vírgula 2 2 2 2 4 2 2 4" xfId="38301"/>
    <cellStyle name="Vírgula 2 2 2 2 4 2 3" xfId="10300"/>
    <cellStyle name="Vírgula 2 2 2 2 4 2 3 2" xfId="26770"/>
    <cellStyle name="Vírgula 2 2 2 2 4 2 3 2 2" xfId="58065"/>
    <cellStyle name="Vírgula 2 2 2 2 4 2 3 3" xfId="41595"/>
    <cellStyle name="Vírgula 2 2 2 2 4 2 4" xfId="20182"/>
    <cellStyle name="Vírgula 2 2 2 2 4 2 4 2" xfId="51477"/>
    <cellStyle name="Vírgula 2 2 2 2 4 2 5" xfId="13594"/>
    <cellStyle name="Vírgula 2 2 2 2 4 2 5 2" xfId="44889"/>
    <cellStyle name="Vírgula 2 2 2 2 4 2 6" xfId="35007"/>
    <cellStyle name="Vírgula 2 2 2 2 4 2 7" xfId="31712"/>
    <cellStyle name="Vírgula 2 2 2 2 4 3" xfId="5359"/>
    <cellStyle name="Vírgula 2 2 2 2 4 3 2" xfId="21829"/>
    <cellStyle name="Vírgula 2 2 2 2 4 3 2 2" xfId="53124"/>
    <cellStyle name="Vírgula 2 2 2 2 4 3 3" xfId="15241"/>
    <cellStyle name="Vírgula 2 2 2 2 4 3 3 2" xfId="46536"/>
    <cellStyle name="Vírgula 2 2 2 2 4 3 4" xfId="36654"/>
    <cellStyle name="Vírgula 2 2 2 2 4 4" xfId="8653"/>
    <cellStyle name="Vírgula 2 2 2 2 4 4 2" xfId="25123"/>
    <cellStyle name="Vírgula 2 2 2 2 4 4 2 2" xfId="56418"/>
    <cellStyle name="Vírgula 2 2 2 2 4 4 3" xfId="39948"/>
    <cellStyle name="Vírgula 2 2 2 2 4 5" xfId="18535"/>
    <cellStyle name="Vírgula 2 2 2 2 4 5 2" xfId="49830"/>
    <cellStyle name="Vírgula 2 2 2 2 4 6" xfId="11947"/>
    <cellStyle name="Vírgula 2 2 2 2 4 6 2" xfId="43242"/>
    <cellStyle name="Vírgula 2 2 2 2 4 7" xfId="28418"/>
    <cellStyle name="Vírgula 2 2 2 2 4 7 2" xfId="33360"/>
    <cellStyle name="Vírgula 2 2 2 2 4 8" xfId="30065"/>
    <cellStyle name="Vírgula 2 2 2 2 5" xfId="3707"/>
    <cellStyle name="Vírgula 2 2 2 2 5 2" xfId="7001"/>
    <cellStyle name="Vírgula 2 2 2 2 5 2 2" xfId="23471"/>
    <cellStyle name="Vírgula 2 2 2 2 5 2 2 2" xfId="54766"/>
    <cellStyle name="Vírgula 2 2 2 2 5 2 3" xfId="16883"/>
    <cellStyle name="Vírgula 2 2 2 2 5 2 3 2" xfId="48178"/>
    <cellStyle name="Vírgula 2 2 2 2 5 2 4" xfId="38296"/>
    <cellStyle name="Vírgula 2 2 2 2 5 3" xfId="10295"/>
    <cellStyle name="Vírgula 2 2 2 2 5 3 2" xfId="26765"/>
    <cellStyle name="Vírgula 2 2 2 2 5 3 2 2" xfId="58060"/>
    <cellStyle name="Vírgula 2 2 2 2 5 3 3" xfId="41590"/>
    <cellStyle name="Vírgula 2 2 2 2 5 4" xfId="20177"/>
    <cellStyle name="Vírgula 2 2 2 2 5 4 2" xfId="51472"/>
    <cellStyle name="Vírgula 2 2 2 2 5 5" xfId="13589"/>
    <cellStyle name="Vírgula 2 2 2 2 5 5 2" xfId="44884"/>
    <cellStyle name="Vírgula 2 2 2 2 5 6" xfId="35002"/>
    <cellStyle name="Vírgula 2 2 2 2 5 7" xfId="31707"/>
    <cellStyle name="Vírgula 2 2 2 2 6" xfId="5354"/>
    <cellStyle name="Vírgula 2 2 2 2 6 2" xfId="21824"/>
    <cellStyle name="Vírgula 2 2 2 2 6 2 2" xfId="53119"/>
    <cellStyle name="Vírgula 2 2 2 2 6 3" xfId="15236"/>
    <cellStyle name="Vírgula 2 2 2 2 6 3 2" xfId="46531"/>
    <cellStyle name="Vírgula 2 2 2 2 6 4" xfId="36649"/>
    <cellStyle name="Vírgula 2 2 2 2 7" xfId="8648"/>
    <cellStyle name="Vírgula 2 2 2 2 7 2" xfId="25118"/>
    <cellStyle name="Vírgula 2 2 2 2 7 2 2" xfId="56413"/>
    <cellStyle name="Vírgula 2 2 2 2 7 3" xfId="39943"/>
    <cellStyle name="Vírgula 2 2 2 2 8" xfId="18530"/>
    <cellStyle name="Vírgula 2 2 2 2 8 2" xfId="49825"/>
    <cellStyle name="Vírgula 2 2 2 2 9" xfId="11942"/>
    <cellStyle name="Vírgula 2 2 2 2 9 2" xfId="43237"/>
    <cellStyle name="Vírgula 2 2 2 3" xfId="2061"/>
    <cellStyle name="Vírgula 2 2 2 3 10" xfId="28419"/>
    <cellStyle name="Vírgula 2 2 2 3 10 2" xfId="33361"/>
    <cellStyle name="Vírgula 2 2 2 3 11" xfId="30066"/>
    <cellStyle name="Vírgula 2 2 2 3 2" xfId="2062"/>
    <cellStyle name="Vírgula 2 2 2 3 2 2" xfId="2063"/>
    <cellStyle name="Vírgula 2 2 2 3 2 2 2" xfId="3715"/>
    <cellStyle name="Vírgula 2 2 2 3 2 2 2 2" xfId="7009"/>
    <cellStyle name="Vírgula 2 2 2 3 2 2 2 2 2" xfId="23479"/>
    <cellStyle name="Vírgula 2 2 2 3 2 2 2 2 2 2" xfId="54774"/>
    <cellStyle name="Vírgula 2 2 2 3 2 2 2 2 3" xfId="16891"/>
    <cellStyle name="Vírgula 2 2 2 3 2 2 2 2 3 2" xfId="48186"/>
    <cellStyle name="Vírgula 2 2 2 3 2 2 2 2 4" xfId="38304"/>
    <cellStyle name="Vírgula 2 2 2 3 2 2 2 3" xfId="10303"/>
    <cellStyle name="Vírgula 2 2 2 3 2 2 2 3 2" xfId="26773"/>
    <cellStyle name="Vírgula 2 2 2 3 2 2 2 3 2 2" xfId="58068"/>
    <cellStyle name="Vírgula 2 2 2 3 2 2 2 3 3" xfId="41598"/>
    <cellStyle name="Vírgula 2 2 2 3 2 2 2 4" xfId="20185"/>
    <cellStyle name="Vírgula 2 2 2 3 2 2 2 4 2" xfId="51480"/>
    <cellStyle name="Vírgula 2 2 2 3 2 2 2 5" xfId="13597"/>
    <cellStyle name="Vírgula 2 2 2 3 2 2 2 5 2" xfId="44892"/>
    <cellStyle name="Vírgula 2 2 2 3 2 2 2 6" xfId="35010"/>
    <cellStyle name="Vírgula 2 2 2 3 2 2 2 7" xfId="31715"/>
    <cellStyle name="Vírgula 2 2 2 3 2 2 3" xfId="5362"/>
    <cellStyle name="Vírgula 2 2 2 3 2 2 3 2" xfId="21832"/>
    <cellStyle name="Vírgula 2 2 2 3 2 2 3 2 2" xfId="53127"/>
    <cellStyle name="Vírgula 2 2 2 3 2 2 3 3" xfId="15244"/>
    <cellStyle name="Vírgula 2 2 2 3 2 2 3 3 2" xfId="46539"/>
    <cellStyle name="Vírgula 2 2 2 3 2 2 3 4" xfId="36657"/>
    <cellStyle name="Vírgula 2 2 2 3 2 2 4" xfId="8656"/>
    <cellStyle name="Vírgula 2 2 2 3 2 2 4 2" xfId="25126"/>
    <cellStyle name="Vírgula 2 2 2 3 2 2 4 2 2" xfId="56421"/>
    <cellStyle name="Vírgula 2 2 2 3 2 2 4 3" xfId="39951"/>
    <cellStyle name="Vírgula 2 2 2 3 2 2 5" xfId="18538"/>
    <cellStyle name="Vírgula 2 2 2 3 2 2 5 2" xfId="49833"/>
    <cellStyle name="Vírgula 2 2 2 3 2 2 6" xfId="11950"/>
    <cellStyle name="Vírgula 2 2 2 3 2 2 6 2" xfId="43245"/>
    <cellStyle name="Vírgula 2 2 2 3 2 2 7" xfId="28421"/>
    <cellStyle name="Vírgula 2 2 2 3 2 2 7 2" xfId="33363"/>
    <cellStyle name="Vírgula 2 2 2 3 2 2 8" xfId="30068"/>
    <cellStyle name="Vírgula 2 2 2 3 2 3" xfId="3714"/>
    <cellStyle name="Vírgula 2 2 2 3 2 3 2" xfId="7008"/>
    <cellStyle name="Vírgula 2 2 2 3 2 3 2 2" xfId="23478"/>
    <cellStyle name="Vírgula 2 2 2 3 2 3 2 2 2" xfId="54773"/>
    <cellStyle name="Vírgula 2 2 2 3 2 3 2 3" xfId="16890"/>
    <cellStyle name="Vírgula 2 2 2 3 2 3 2 3 2" xfId="48185"/>
    <cellStyle name="Vírgula 2 2 2 3 2 3 2 4" xfId="38303"/>
    <cellStyle name="Vírgula 2 2 2 3 2 3 3" xfId="10302"/>
    <cellStyle name="Vírgula 2 2 2 3 2 3 3 2" xfId="26772"/>
    <cellStyle name="Vírgula 2 2 2 3 2 3 3 2 2" xfId="58067"/>
    <cellStyle name="Vírgula 2 2 2 3 2 3 3 3" xfId="41597"/>
    <cellStyle name="Vírgula 2 2 2 3 2 3 4" xfId="20184"/>
    <cellStyle name="Vírgula 2 2 2 3 2 3 4 2" xfId="51479"/>
    <cellStyle name="Vírgula 2 2 2 3 2 3 5" xfId="13596"/>
    <cellStyle name="Vírgula 2 2 2 3 2 3 5 2" xfId="44891"/>
    <cellStyle name="Vírgula 2 2 2 3 2 3 6" xfId="35009"/>
    <cellStyle name="Vírgula 2 2 2 3 2 3 7" xfId="31714"/>
    <cellStyle name="Vírgula 2 2 2 3 2 4" xfId="5361"/>
    <cellStyle name="Vírgula 2 2 2 3 2 4 2" xfId="21831"/>
    <cellStyle name="Vírgula 2 2 2 3 2 4 2 2" xfId="53126"/>
    <cellStyle name="Vírgula 2 2 2 3 2 4 3" xfId="15243"/>
    <cellStyle name="Vírgula 2 2 2 3 2 4 3 2" xfId="46538"/>
    <cellStyle name="Vírgula 2 2 2 3 2 4 4" xfId="36656"/>
    <cellStyle name="Vírgula 2 2 2 3 2 5" xfId="8655"/>
    <cellStyle name="Vírgula 2 2 2 3 2 5 2" xfId="25125"/>
    <cellStyle name="Vírgula 2 2 2 3 2 5 2 2" xfId="56420"/>
    <cellStyle name="Vírgula 2 2 2 3 2 5 3" xfId="39950"/>
    <cellStyle name="Vírgula 2 2 2 3 2 6" xfId="18537"/>
    <cellStyle name="Vírgula 2 2 2 3 2 6 2" xfId="49832"/>
    <cellStyle name="Vírgula 2 2 2 3 2 7" xfId="11949"/>
    <cellStyle name="Vírgula 2 2 2 3 2 7 2" xfId="43244"/>
    <cellStyle name="Vírgula 2 2 2 3 2 8" xfId="28420"/>
    <cellStyle name="Vírgula 2 2 2 3 2 8 2" xfId="33362"/>
    <cellStyle name="Vírgula 2 2 2 3 2 9" xfId="30067"/>
    <cellStyle name="Vírgula 2 2 2 3 3" xfId="2064"/>
    <cellStyle name="Vírgula 2 2 2 3 3 2" xfId="2065"/>
    <cellStyle name="Vírgula 2 2 2 3 3 2 2" xfId="3717"/>
    <cellStyle name="Vírgula 2 2 2 3 3 2 2 2" xfId="7011"/>
    <cellStyle name="Vírgula 2 2 2 3 3 2 2 2 2" xfId="23481"/>
    <cellStyle name="Vírgula 2 2 2 3 3 2 2 2 2 2" xfId="54776"/>
    <cellStyle name="Vírgula 2 2 2 3 3 2 2 2 3" xfId="16893"/>
    <cellStyle name="Vírgula 2 2 2 3 3 2 2 2 3 2" xfId="48188"/>
    <cellStyle name="Vírgula 2 2 2 3 3 2 2 2 4" xfId="38306"/>
    <cellStyle name="Vírgula 2 2 2 3 3 2 2 3" xfId="10305"/>
    <cellStyle name="Vírgula 2 2 2 3 3 2 2 3 2" xfId="26775"/>
    <cellStyle name="Vírgula 2 2 2 3 3 2 2 3 2 2" xfId="58070"/>
    <cellStyle name="Vírgula 2 2 2 3 3 2 2 3 3" xfId="41600"/>
    <cellStyle name="Vírgula 2 2 2 3 3 2 2 4" xfId="20187"/>
    <cellStyle name="Vírgula 2 2 2 3 3 2 2 4 2" xfId="51482"/>
    <cellStyle name="Vírgula 2 2 2 3 3 2 2 5" xfId="13599"/>
    <cellStyle name="Vírgula 2 2 2 3 3 2 2 5 2" xfId="44894"/>
    <cellStyle name="Vírgula 2 2 2 3 3 2 2 6" xfId="35012"/>
    <cellStyle name="Vírgula 2 2 2 3 3 2 2 7" xfId="31717"/>
    <cellStyle name="Vírgula 2 2 2 3 3 2 3" xfId="5364"/>
    <cellStyle name="Vírgula 2 2 2 3 3 2 3 2" xfId="21834"/>
    <cellStyle name="Vírgula 2 2 2 3 3 2 3 2 2" xfId="53129"/>
    <cellStyle name="Vírgula 2 2 2 3 3 2 3 3" xfId="15246"/>
    <cellStyle name="Vírgula 2 2 2 3 3 2 3 3 2" xfId="46541"/>
    <cellStyle name="Vírgula 2 2 2 3 3 2 3 4" xfId="36659"/>
    <cellStyle name="Vírgula 2 2 2 3 3 2 4" xfId="8658"/>
    <cellStyle name="Vírgula 2 2 2 3 3 2 4 2" xfId="25128"/>
    <cellStyle name="Vírgula 2 2 2 3 3 2 4 2 2" xfId="56423"/>
    <cellStyle name="Vírgula 2 2 2 3 3 2 4 3" xfId="39953"/>
    <cellStyle name="Vírgula 2 2 2 3 3 2 5" xfId="18540"/>
    <cellStyle name="Vírgula 2 2 2 3 3 2 5 2" xfId="49835"/>
    <cellStyle name="Vírgula 2 2 2 3 3 2 6" xfId="11952"/>
    <cellStyle name="Vírgula 2 2 2 3 3 2 6 2" xfId="43247"/>
    <cellStyle name="Vírgula 2 2 2 3 3 2 7" xfId="28423"/>
    <cellStyle name="Vírgula 2 2 2 3 3 2 7 2" xfId="33365"/>
    <cellStyle name="Vírgula 2 2 2 3 3 2 8" xfId="30070"/>
    <cellStyle name="Vírgula 2 2 2 3 3 3" xfId="3716"/>
    <cellStyle name="Vírgula 2 2 2 3 3 3 2" xfId="7010"/>
    <cellStyle name="Vírgula 2 2 2 3 3 3 2 2" xfId="23480"/>
    <cellStyle name="Vírgula 2 2 2 3 3 3 2 2 2" xfId="54775"/>
    <cellStyle name="Vírgula 2 2 2 3 3 3 2 3" xfId="16892"/>
    <cellStyle name="Vírgula 2 2 2 3 3 3 2 3 2" xfId="48187"/>
    <cellStyle name="Vírgula 2 2 2 3 3 3 2 4" xfId="38305"/>
    <cellStyle name="Vírgula 2 2 2 3 3 3 3" xfId="10304"/>
    <cellStyle name="Vírgula 2 2 2 3 3 3 3 2" xfId="26774"/>
    <cellStyle name="Vírgula 2 2 2 3 3 3 3 2 2" xfId="58069"/>
    <cellStyle name="Vírgula 2 2 2 3 3 3 3 3" xfId="41599"/>
    <cellStyle name="Vírgula 2 2 2 3 3 3 4" xfId="20186"/>
    <cellStyle name="Vírgula 2 2 2 3 3 3 4 2" xfId="51481"/>
    <cellStyle name="Vírgula 2 2 2 3 3 3 5" xfId="13598"/>
    <cellStyle name="Vírgula 2 2 2 3 3 3 5 2" xfId="44893"/>
    <cellStyle name="Vírgula 2 2 2 3 3 3 6" xfId="35011"/>
    <cellStyle name="Vírgula 2 2 2 3 3 3 7" xfId="31716"/>
    <cellStyle name="Vírgula 2 2 2 3 3 4" xfId="5363"/>
    <cellStyle name="Vírgula 2 2 2 3 3 4 2" xfId="21833"/>
    <cellStyle name="Vírgula 2 2 2 3 3 4 2 2" xfId="53128"/>
    <cellStyle name="Vírgula 2 2 2 3 3 4 3" xfId="15245"/>
    <cellStyle name="Vírgula 2 2 2 3 3 4 3 2" xfId="46540"/>
    <cellStyle name="Vírgula 2 2 2 3 3 4 4" xfId="36658"/>
    <cellStyle name="Vírgula 2 2 2 3 3 5" xfId="8657"/>
    <cellStyle name="Vírgula 2 2 2 3 3 5 2" xfId="25127"/>
    <cellStyle name="Vírgula 2 2 2 3 3 5 2 2" xfId="56422"/>
    <cellStyle name="Vírgula 2 2 2 3 3 5 3" xfId="39952"/>
    <cellStyle name="Vírgula 2 2 2 3 3 6" xfId="18539"/>
    <cellStyle name="Vírgula 2 2 2 3 3 6 2" xfId="49834"/>
    <cellStyle name="Vírgula 2 2 2 3 3 7" xfId="11951"/>
    <cellStyle name="Vírgula 2 2 2 3 3 7 2" xfId="43246"/>
    <cellStyle name="Vírgula 2 2 2 3 3 8" xfId="28422"/>
    <cellStyle name="Vírgula 2 2 2 3 3 8 2" xfId="33364"/>
    <cellStyle name="Vírgula 2 2 2 3 3 9" xfId="30069"/>
    <cellStyle name="Vírgula 2 2 2 3 4" xfId="2066"/>
    <cellStyle name="Vírgula 2 2 2 3 4 2" xfId="3718"/>
    <cellStyle name="Vírgula 2 2 2 3 4 2 2" xfId="7012"/>
    <cellStyle name="Vírgula 2 2 2 3 4 2 2 2" xfId="23482"/>
    <cellStyle name="Vírgula 2 2 2 3 4 2 2 2 2" xfId="54777"/>
    <cellStyle name="Vírgula 2 2 2 3 4 2 2 3" xfId="16894"/>
    <cellStyle name="Vírgula 2 2 2 3 4 2 2 3 2" xfId="48189"/>
    <cellStyle name="Vírgula 2 2 2 3 4 2 2 4" xfId="38307"/>
    <cellStyle name="Vírgula 2 2 2 3 4 2 3" xfId="10306"/>
    <cellStyle name="Vírgula 2 2 2 3 4 2 3 2" xfId="26776"/>
    <cellStyle name="Vírgula 2 2 2 3 4 2 3 2 2" xfId="58071"/>
    <cellStyle name="Vírgula 2 2 2 3 4 2 3 3" xfId="41601"/>
    <cellStyle name="Vírgula 2 2 2 3 4 2 4" xfId="20188"/>
    <cellStyle name="Vírgula 2 2 2 3 4 2 4 2" xfId="51483"/>
    <cellStyle name="Vírgula 2 2 2 3 4 2 5" xfId="13600"/>
    <cellStyle name="Vírgula 2 2 2 3 4 2 5 2" xfId="44895"/>
    <cellStyle name="Vírgula 2 2 2 3 4 2 6" xfId="35013"/>
    <cellStyle name="Vírgula 2 2 2 3 4 2 7" xfId="31718"/>
    <cellStyle name="Vírgula 2 2 2 3 4 3" xfId="5365"/>
    <cellStyle name="Vírgula 2 2 2 3 4 3 2" xfId="21835"/>
    <cellStyle name="Vírgula 2 2 2 3 4 3 2 2" xfId="53130"/>
    <cellStyle name="Vírgula 2 2 2 3 4 3 3" xfId="15247"/>
    <cellStyle name="Vírgula 2 2 2 3 4 3 3 2" xfId="46542"/>
    <cellStyle name="Vírgula 2 2 2 3 4 3 4" xfId="36660"/>
    <cellStyle name="Vírgula 2 2 2 3 4 4" xfId="8659"/>
    <cellStyle name="Vírgula 2 2 2 3 4 4 2" xfId="25129"/>
    <cellStyle name="Vírgula 2 2 2 3 4 4 2 2" xfId="56424"/>
    <cellStyle name="Vírgula 2 2 2 3 4 4 3" xfId="39954"/>
    <cellStyle name="Vírgula 2 2 2 3 4 5" xfId="18541"/>
    <cellStyle name="Vírgula 2 2 2 3 4 5 2" xfId="49836"/>
    <cellStyle name="Vírgula 2 2 2 3 4 6" xfId="11953"/>
    <cellStyle name="Vírgula 2 2 2 3 4 6 2" xfId="43248"/>
    <cellStyle name="Vírgula 2 2 2 3 4 7" xfId="28424"/>
    <cellStyle name="Vírgula 2 2 2 3 4 7 2" xfId="33366"/>
    <cellStyle name="Vírgula 2 2 2 3 4 8" xfId="30071"/>
    <cellStyle name="Vírgula 2 2 2 3 5" xfId="3713"/>
    <cellStyle name="Vírgula 2 2 2 3 5 2" xfId="7007"/>
    <cellStyle name="Vírgula 2 2 2 3 5 2 2" xfId="23477"/>
    <cellStyle name="Vírgula 2 2 2 3 5 2 2 2" xfId="54772"/>
    <cellStyle name="Vírgula 2 2 2 3 5 2 3" xfId="16889"/>
    <cellStyle name="Vírgula 2 2 2 3 5 2 3 2" xfId="48184"/>
    <cellStyle name="Vírgula 2 2 2 3 5 2 4" xfId="38302"/>
    <cellStyle name="Vírgula 2 2 2 3 5 3" xfId="10301"/>
    <cellStyle name="Vírgula 2 2 2 3 5 3 2" xfId="26771"/>
    <cellStyle name="Vírgula 2 2 2 3 5 3 2 2" xfId="58066"/>
    <cellStyle name="Vírgula 2 2 2 3 5 3 3" xfId="41596"/>
    <cellStyle name="Vírgula 2 2 2 3 5 4" xfId="20183"/>
    <cellStyle name="Vírgula 2 2 2 3 5 4 2" xfId="51478"/>
    <cellStyle name="Vírgula 2 2 2 3 5 5" xfId="13595"/>
    <cellStyle name="Vírgula 2 2 2 3 5 5 2" xfId="44890"/>
    <cellStyle name="Vírgula 2 2 2 3 5 6" xfId="35008"/>
    <cellStyle name="Vírgula 2 2 2 3 5 7" xfId="31713"/>
    <cellStyle name="Vírgula 2 2 2 3 6" xfId="5360"/>
    <cellStyle name="Vírgula 2 2 2 3 6 2" xfId="21830"/>
    <cellStyle name="Vírgula 2 2 2 3 6 2 2" xfId="53125"/>
    <cellStyle name="Vírgula 2 2 2 3 6 3" xfId="15242"/>
    <cellStyle name="Vírgula 2 2 2 3 6 3 2" xfId="46537"/>
    <cellStyle name="Vírgula 2 2 2 3 6 4" xfId="36655"/>
    <cellStyle name="Vírgula 2 2 2 3 7" xfId="8654"/>
    <cellStyle name="Vírgula 2 2 2 3 7 2" xfId="25124"/>
    <cellStyle name="Vírgula 2 2 2 3 7 2 2" xfId="56419"/>
    <cellStyle name="Vírgula 2 2 2 3 7 3" xfId="39949"/>
    <cellStyle name="Vírgula 2 2 2 3 8" xfId="18536"/>
    <cellStyle name="Vírgula 2 2 2 3 8 2" xfId="49831"/>
    <cellStyle name="Vírgula 2 2 2 3 9" xfId="11948"/>
    <cellStyle name="Vírgula 2 2 2 3 9 2" xfId="43243"/>
    <cellStyle name="Vírgula 2 2 2 4" xfId="2067"/>
    <cellStyle name="Vírgula 2 2 2 4 2" xfId="2068"/>
    <cellStyle name="Vírgula 2 2 2 4 2 2" xfId="3720"/>
    <cellStyle name="Vírgula 2 2 2 4 2 2 2" xfId="7014"/>
    <cellStyle name="Vírgula 2 2 2 4 2 2 2 2" xfId="23484"/>
    <cellStyle name="Vírgula 2 2 2 4 2 2 2 2 2" xfId="54779"/>
    <cellStyle name="Vírgula 2 2 2 4 2 2 2 3" xfId="16896"/>
    <cellStyle name="Vírgula 2 2 2 4 2 2 2 3 2" xfId="48191"/>
    <cellStyle name="Vírgula 2 2 2 4 2 2 2 4" xfId="38309"/>
    <cellStyle name="Vírgula 2 2 2 4 2 2 3" xfId="10308"/>
    <cellStyle name="Vírgula 2 2 2 4 2 2 3 2" xfId="26778"/>
    <cellStyle name="Vírgula 2 2 2 4 2 2 3 2 2" xfId="58073"/>
    <cellStyle name="Vírgula 2 2 2 4 2 2 3 3" xfId="41603"/>
    <cellStyle name="Vírgula 2 2 2 4 2 2 4" xfId="20190"/>
    <cellStyle name="Vírgula 2 2 2 4 2 2 4 2" xfId="51485"/>
    <cellStyle name="Vírgula 2 2 2 4 2 2 5" xfId="13602"/>
    <cellStyle name="Vírgula 2 2 2 4 2 2 5 2" xfId="44897"/>
    <cellStyle name="Vírgula 2 2 2 4 2 2 6" xfId="35015"/>
    <cellStyle name="Vírgula 2 2 2 4 2 2 7" xfId="31720"/>
    <cellStyle name="Vírgula 2 2 2 4 2 3" xfId="5367"/>
    <cellStyle name="Vírgula 2 2 2 4 2 3 2" xfId="21837"/>
    <cellStyle name="Vírgula 2 2 2 4 2 3 2 2" xfId="53132"/>
    <cellStyle name="Vírgula 2 2 2 4 2 3 3" xfId="15249"/>
    <cellStyle name="Vírgula 2 2 2 4 2 3 3 2" xfId="46544"/>
    <cellStyle name="Vírgula 2 2 2 4 2 3 4" xfId="36662"/>
    <cellStyle name="Vírgula 2 2 2 4 2 4" xfId="8661"/>
    <cellStyle name="Vírgula 2 2 2 4 2 4 2" xfId="25131"/>
    <cellStyle name="Vírgula 2 2 2 4 2 4 2 2" xfId="56426"/>
    <cellStyle name="Vírgula 2 2 2 4 2 4 3" xfId="39956"/>
    <cellStyle name="Vírgula 2 2 2 4 2 5" xfId="18543"/>
    <cellStyle name="Vírgula 2 2 2 4 2 5 2" xfId="49838"/>
    <cellStyle name="Vírgula 2 2 2 4 2 6" xfId="11955"/>
    <cellStyle name="Vírgula 2 2 2 4 2 6 2" xfId="43250"/>
    <cellStyle name="Vírgula 2 2 2 4 2 7" xfId="28426"/>
    <cellStyle name="Vírgula 2 2 2 4 2 7 2" xfId="33368"/>
    <cellStyle name="Vírgula 2 2 2 4 2 8" xfId="30073"/>
    <cellStyle name="Vírgula 2 2 2 4 3" xfId="3719"/>
    <cellStyle name="Vírgula 2 2 2 4 3 2" xfId="7013"/>
    <cellStyle name="Vírgula 2 2 2 4 3 2 2" xfId="23483"/>
    <cellStyle name="Vírgula 2 2 2 4 3 2 2 2" xfId="54778"/>
    <cellStyle name="Vírgula 2 2 2 4 3 2 3" xfId="16895"/>
    <cellStyle name="Vírgula 2 2 2 4 3 2 3 2" xfId="48190"/>
    <cellStyle name="Vírgula 2 2 2 4 3 2 4" xfId="38308"/>
    <cellStyle name="Vírgula 2 2 2 4 3 3" xfId="10307"/>
    <cellStyle name="Vírgula 2 2 2 4 3 3 2" xfId="26777"/>
    <cellStyle name="Vírgula 2 2 2 4 3 3 2 2" xfId="58072"/>
    <cellStyle name="Vírgula 2 2 2 4 3 3 3" xfId="41602"/>
    <cellStyle name="Vírgula 2 2 2 4 3 4" xfId="20189"/>
    <cellStyle name="Vírgula 2 2 2 4 3 4 2" xfId="51484"/>
    <cellStyle name="Vírgula 2 2 2 4 3 5" xfId="13601"/>
    <cellStyle name="Vírgula 2 2 2 4 3 5 2" xfId="44896"/>
    <cellStyle name="Vírgula 2 2 2 4 3 6" xfId="35014"/>
    <cellStyle name="Vírgula 2 2 2 4 3 7" xfId="31719"/>
    <cellStyle name="Vírgula 2 2 2 4 4" xfId="5366"/>
    <cellStyle name="Vírgula 2 2 2 4 4 2" xfId="21836"/>
    <cellStyle name="Vírgula 2 2 2 4 4 2 2" xfId="53131"/>
    <cellStyle name="Vírgula 2 2 2 4 4 3" xfId="15248"/>
    <cellStyle name="Vírgula 2 2 2 4 4 3 2" xfId="46543"/>
    <cellStyle name="Vírgula 2 2 2 4 4 4" xfId="36661"/>
    <cellStyle name="Vírgula 2 2 2 4 5" xfId="8660"/>
    <cellStyle name="Vírgula 2 2 2 4 5 2" xfId="25130"/>
    <cellStyle name="Vírgula 2 2 2 4 5 2 2" xfId="56425"/>
    <cellStyle name="Vírgula 2 2 2 4 5 3" xfId="39955"/>
    <cellStyle name="Vírgula 2 2 2 4 6" xfId="18542"/>
    <cellStyle name="Vírgula 2 2 2 4 6 2" xfId="49837"/>
    <cellStyle name="Vírgula 2 2 2 4 7" xfId="11954"/>
    <cellStyle name="Vírgula 2 2 2 4 7 2" xfId="43249"/>
    <cellStyle name="Vírgula 2 2 2 4 8" xfId="28425"/>
    <cellStyle name="Vírgula 2 2 2 4 8 2" xfId="33367"/>
    <cellStyle name="Vírgula 2 2 2 4 9" xfId="30072"/>
    <cellStyle name="Vírgula 2 2 2 5" xfId="2069"/>
    <cellStyle name="Vírgula 2 2 2 5 2" xfId="2070"/>
    <cellStyle name="Vírgula 2 2 2 5 2 2" xfId="3722"/>
    <cellStyle name="Vírgula 2 2 2 5 2 2 2" xfId="7016"/>
    <cellStyle name="Vírgula 2 2 2 5 2 2 2 2" xfId="23486"/>
    <cellStyle name="Vírgula 2 2 2 5 2 2 2 2 2" xfId="54781"/>
    <cellStyle name="Vírgula 2 2 2 5 2 2 2 3" xfId="16898"/>
    <cellStyle name="Vírgula 2 2 2 5 2 2 2 3 2" xfId="48193"/>
    <cellStyle name="Vírgula 2 2 2 5 2 2 2 4" xfId="38311"/>
    <cellStyle name="Vírgula 2 2 2 5 2 2 3" xfId="10310"/>
    <cellStyle name="Vírgula 2 2 2 5 2 2 3 2" xfId="26780"/>
    <cellStyle name="Vírgula 2 2 2 5 2 2 3 2 2" xfId="58075"/>
    <cellStyle name="Vírgula 2 2 2 5 2 2 3 3" xfId="41605"/>
    <cellStyle name="Vírgula 2 2 2 5 2 2 4" xfId="20192"/>
    <cellStyle name="Vírgula 2 2 2 5 2 2 4 2" xfId="51487"/>
    <cellStyle name="Vírgula 2 2 2 5 2 2 5" xfId="13604"/>
    <cellStyle name="Vírgula 2 2 2 5 2 2 5 2" xfId="44899"/>
    <cellStyle name="Vírgula 2 2 2 5 2 2 6" xfId="35017"/>
    <cellStyle name="Vírgula 2 2 2 5 2 2 7" xfId="31722"/>
    <cellStyle name="Vírgula 2 2 2 5 2 3" xfId="5369"/>
    <cellStyle name="Vírgula 2 2 2 5 2 3 2" xfId="21839"/>
    <cellStyle name="Vírgula 2 2 2 5 2 3 2 2" xfId="53134"/>
    <cellStyle name="Vírgula 2 2 2 5 2 3 3" xfId="15251"/>
    <cellStyle name="Vírgula 2 2 2 5 2 3 3 2" xfId="46546"/>
    <cellStyle name="Vírgula 2 2 2 5 2 3 4" xfId="36664"/>
    <cellStyle name="Vírgula 2 2 2 5 2 4" xfId="8663"/>
    <cellStyle name="Vírgula 2 2 2 5 2 4 2" xfId="25133"/>
    <cellStyle name="Vírgula 2 2 2 5 2 4 2 2" xfId="56428"/>
    <cellStyle name="Vírgula 2 2 2 5 2 4 3" xfId="39958"/>
    <cellStyle name="Vírgula 2 2 2 5 2 5" xfId="18545"/>
    <cellStyle name="Vírgula 2 2 2 5 2 5 2" xfId="49840"/>
    <cellStyle name="Vírgula 2 2 2 5 2 6" xfId="11957"/>
    <cellStyle name="Vírgula 2 2 2 5 2 6 2" xfId="43252"/>
    <cellStyle name="Vírgula 2 2 2 5 2 7" xfId="28428"/>
    <cellStyle name="Vírgula 2 2 2 5 2 7 2" xfId="33370"/>
    <cellStyle name="Vírgula 2 2 2 5 2 8" xfId="30075"/>
    <cellStyle name="Vírgula 2 2 2 5 3" xfId="3721"/>
    <cellStyle name="Vírgula 2 2 2 5 3 2" xfId="7015"/>
    <cellStyle name="Vírgula 2 2 2 5 3 2 2" xfId="23485"/>
    <cellStyle name="Vírgula 2 2 2 5 3 2 2 2" xfId="54780"/>
    <cellStyle name="Vírgula 2 2 2 5 3 2 3" xfId="16897"/>
    <cellStyle name="Vírgula 2 2 2 5 3 2 3 2" xfId="48192"/>
    <cellStyle name="Vírgula 2 2 2 5 3 2 4" xfId="38310"/>
    <cellStyle name="Vírgula 2 2 2 5 3 3" xfId="10309"/>
    <cellStyle name="Vírgula 2 2 2 5 3 3 2" xfId="26779"/>
    <cellStyle name="Vírgula 2 2 2 5 3 3 2 2" xfId="58074"/>
    <cellStyle name="Vírgula 2 2 2 5 3 3 3" xfId="41604"/>
    <cellStyle name="Vírgula 2 2 2 5 3 4" xfId="20191"/>
    <cellStyle name="Vírgula 2 2 2 5 3 4 2" xfId="51486"/>
    <cellStyle name="Vírgula 2 2 2 5 3 5" xfId="13603"/>
    <cellStyle name="Vírgula 2 2 2 5 3 5 2" xfId="44898"/>
    <cellStyle name="Vírgula 2 2 2 5 3 6" xfId="35016"/>
    <cellStyle name="Vírgula 2 2 2 5 3 7" xfId="31721"/>
    <cellStyle name="Vírgula 2 2 2 5 4" xfId="5368"/>
    <cellStyle name="Vírgula 2 2 2 5 4 2" xfId="21838"/>
    <cellStyle name="Vírgula 2 2 2 5 4 2 2" xfId="53133"/>
    <cellStyle name="Vírgula 2 2 2 5 4 3" xfId="15250"/>
    <cellStyle name="Vírgula 2 2 2 5 4 3 2" xfId="46545"/>
    <cellStyle name="Vírgula 2 2 2 5 4 4" xfId="36663"/>
    <cellStyle name="Vírgula 2 2 2 5 5" xfId="8662"/>
    <cellStyle name="Vírgula 2 2 2 5 5 2" xfId="25132"/>
    <cellStyle name="Vírgula 2 2 2 5 5 2 2" xfId="56427"/>
    <cellStyle name="Vírgula 2 2 2 5 5 3" xfId="39957"/>
    <cellStyle name="Vírgula 2 2 2 5 6" xfId="18544"/>
    <cellStyle name="Vírgula 2 2 2 5 6 2" xfId="49839"/>
    <cellStyle name="Vírgula 2 2 2 5 7" xfId="11956"/>
    <cellStyle name="Vírgula 2 2 2 5 7 2" xfId="43251"/>
    <cellStyle name="Vírgula 2 2 2 5 8" xfId="28427"/>
    <cellStyle name="Vírgula 2 2 2 5 8 2" xfId="33369"/>
    <cellStyle name="Vírgula 2 2 2 5 9" xfId="30074"/>
    <cellStyle name="Vírgula 2 2 2 6" xfId="2071"/>
    <cellStyle name="Vírgula 2 2 2 6 2" xfId="3723"/>
    <cellStyle name="Vírgula 2 2 2 6 2 2" xfId="7017"/>
    <cellStyle name="Vírgula 2 2 2 6 2 2 2" xfId="23487"/>
    <cellStyle name="Vírgula 2 2 2 6 2 2 2 2" xfId="54782"/>
    <cellStyle name="Vírgula 2 2 2 6 2 2 3" xfId="16899"/>
    <cellStyle name="Vírgula 2 2 2 6 2 2 3 2" xfId="48194"/>
    <cellStyle name="Vírgula 2 2 2 6 2 2 4" xfId="38312"/>
    <cellStyle name="Vírgula 2 2 2 6 2 3" xfId="10311"/>
    <cellStyle name="Vírgula 2 2 2 6 2 3 2" xfId="26781"/>
    <cellStyle name="Vírgula 2 2 2 6 2 3 2 2" xfId="58076"/>
    <cellStyle name="Vírgula 2 2 2 6 2 3 3" xfId="41606"/>
    <cellStyle name="Vírgula 2 2 2 6 2 4" xfId="20193"/>
    <cellStyle name="Vírgula 2 2 2 6 2 4 2" xfId="51488"/>
    <cellStyle name="Vírgula 2 2 2 6 2 5" xfId="13605"/>
    <cellStyle name="Vírgula 2 2 2 6 2 5 2" xfId="44900"/>
    <cellStyle name="Vírgula 2 2 2 6 2 6" xfId="35018"/>
    <cellStyle name="Vírgula 2 2 2 6 2 7" xfId="31723"/>
    <cellStyle name="Vírgula 2 2 2 6 3" xfId="5370"/>
    <cellStyle name="Vírgula 2 2 2 6 3 2" xfId="21840"/>
    <cellStyle name="Vírgula 2 2 2 6 3 2 2" xfId="53135"/>
    <cellStyle name="Vírgula 2 2 2 6 3 3" xfId="15252"/>
    <cellStyle name="Vírgula 2 2 2 6 3 3 2" xfId="46547"/>
    <cellStyle name="Vírgula 2 2 2 6 3 4" xfId="36665"/>
    <cellStyle name="Vírgula 2 2 2 6 4" xfId="8664"/>
    <cellStyle name="Vírgula 2 2 2 6 4 2" xfId="25134"/>
    <cellStyle name="Vírgula 2 2 2 6 4 2 2" xfId="56429"/>
    <cellStyle name="Vírgula 2 2 2 6 4 3" xfId="39959"/>
    <cellStyle name="Vírgula 2 2 2 6 5" xfId="18546"/>
    <cellStyle name="Vírgula 2 2 2 6 5 2" xfId="49841"/>
    <cellStyle name="Vírgula 2 2 2 6 6" xfId="11958"/>
    <cellStyle name="Vírgula 2 2 2 6 6 2" xfId="43253"/>
    <cellStyle name="Vírgula 2 2 2 6 7" xfId="28429"/>
    <cellStyle name="Vírgula 2 2 2 6 7 2" xfId="33371"/>
    <cellStyle name="Vírgula 2 2 2 6 8" xfId="30076"/>
    <cellStyle name="Vírgula 2 2 2 7" xfId="2072"/>
    <cellStyle name="Vírgula 2 2 2 7 2" xfId="3724"/>
    <cellStyle name="Vírgula 2 2 2 7 2 2" xfId="7018"/>
    <cellStyle name="Vírgula 2 2 2 7 2 2 2" xfId="23488"/>
    <cellStyle name="Vírgula 2 2 2 7 2 2 2 2" xfId="54783"/>
    <cellStyle name="Vírgula 2 2 2 7 2 2 3" xfId="16900"/>
    <cellStyle name="Vírgula 2 2 2 7 2 2 3 2" xfId="48195"/>
    <cellStyle name="Vírgula 2 2 2 7 2 2 4" xfId="38313"/>
    <cellStyle name="Vírgula 2 2 2 7 2 3" xfId="10312"/>
    <cellStyle name="Vírgula 2 2 2 7 2 3 2" xfId="26782"/>
    <cellStyle name="Vírgula 2 2 2 7 2 3 2 2" xfId="58077"/>
    <cellStyle name="Vírgula 2 2 2 7 2 3 3" xfId="41607"/>
    <cellStyle name="Vírgula 2 2 2 7 2 4" xfId="20194"/>
    <cellStyle name="Vírgula 2 2 2 7 2 4 2" xfId="51489"/>
    <cellStyle name="Vírgula 2 2 2 7 2 5" xfId="13606"/>
    <cellStyle name="Vírgula 2 2 2 7 2 5 2" xfId="44901"/>
    <cellStyle name="Vírgula 2 2 2 7 2 6" xfId="35019"/>
    <cellStyle name="Vírgula 2 2 2 7 2 7" xfId="31724"/>
    <cellStyle name="Vírgula 2 2 2 7 3" xfId="5371"/>
    <cellStyle name="Vírgula 2 2 2 7 3 2" xfId="21841"/>
    <cellStyle name="Vírgula 2 2 2 7 3 2 2" xfId="53136"/>
    <cellStyle name="Vírgula 2 2 2 7 3 3" xfId="15253"/>
    <cellStyle name="Vírgula 2 2 2 7 3 3 2" xfId="46548"/>
    <cellStyle name="Vírgula 2 2 2 7 3 4" xfId="36666"/>
    <cellStyle name="Vírgula 2 2 2 7 4" xfId="8665"/>
    <cellStyle name="Vírgula 2 2 2 7 4 2" xfId="25135"/>
    <cellStyle name="Vírgula 2 2 2 7 4 2 2" xfId="56430"/>
    <cellStyle name="Vírgula 2 2 2 7 4 3" xfId="39960"/>
    <cellStyle name="Vírgula 2 2 2 7 5" xfId="18547"/>
    <cellStyle name="Vírgula 2 2 2 7 5 2" xfId="49842"/>
    <cellStyle name="Vírgula 2 2 2 7 6" xfId="11959"/>
    <cellStyle name="Vírgula 2 2 2 7 6 2" xfId="43254"/>
    <cellStyle name="Vírgula 2 2 2 7 7" xfId="28430"/>
    <cellStyle name="Vírgula 2 2 2 7 7 2" xfId="33372"/>
    <cellStyle name="Vírgula 2 2 2 7 8" xfId="30077"/>
    <cellStyle name="Vírgula 2 2 2 8" xfId="2073"/>
    <cellStyle name="Vírgula 2 2 2 8 2" xfId="3725"/>
    <cellStyle name="Vírgula 2 2 2 8 2 2" xfId="7019"/>
    <cellStyle name="Vírgula 2 2 2 8 2 2 2" xfId="23489"/>
    <cellStyle name="Vírgula 2 2 2 8 2 2 2 2" xfId="54784"/>
    <cellStyle name="Vírgula 2 2 2 8 2 2 3" xfId="16901"/>
    <cellStyle name="Vírgula 2 2 2 8 2 2 3 2" xfId="48196"/>
    <cellStyle name="Vírgula 2 2 2 8 2 2 4" xfId="38314"/>
    <cellStyle name="Vírgula 2 2 2 8 2 3" xfId="10313"/>
    <cellStyle name="Vírgula 2 2 2 8 2 3 2" xfId="26783"/>
    <cellStyle name="Vírgula 2 2 2 8 2 3 2 2" xfId="58078"/>
    <cellStyle name="Vírgula 2 2 2 8 2 3 3" xfId="41608"/>
    <cellStyle name="Vírgula 2 2 2 8 2 4" xfId="20195"/>
    <cellStyle name="Vírgula 2 2 2 8 2 4 2" xfId="51490"/>
    <cellStyle name="Vírgula 2 2 2 8 2 5" xfId="13607"/>
    <cellStyle name="Vírgula 2 2 2 8 2 5 2" xfId="44902"/>
    <cellStyle name="Vírgula 2 2 2 8 2 6" xfId="35020"/>
    <cellStyle name="Vírgula 2 2 2 8 2 7" xfId="31725"/>
    <cellStyle name="Vírgula 2 2 2 8 3" xfId="5372"/>
    <cellStyle name="Vírgula 2 2 2 8 3 2" xfId="21842"/>
    <cellStyle name="Vírgula 2 2 2 8 3 2 2" xfId="53137"/>
    <cellStyle name="Vírgula 2 2 2 8 3 3" xfId="15254"/>
    <cellStyle name="Vírgula 2 2 2 8 3 3 2" xfId="46549"/>
    <cellStyle name="Vírgula 2 2 2 8 3 4" xfId="36667"/>
    <cellStyle name="Vírgula 2 2 2 8 4" xfId="8666"/>
    <cellStyle name="Vírgula 2 2 2 8 4 2" xfId="25136"/>
    <cellStyle name="Vírgula 2 2 2 8 4 2 2" xfId="56431"/>
    <cellStyle name="Vírgula 2 2 2 8 4 3" xfId="39961"/>
    <cellStyle name="Vírgula 2 2 2 8 5" xfId="18548"/>
    <cellStyle name="Vírgula 2 2 2 8 5 2" xfId="49843"/>
    <cellStyle name="Vírgula 2 2 2 8 6" xfId="11960"/>
    <cellStyle name="Vírgula 2 2 2 8 6 2" xfId="43255"/>
    <cellStyle name="Vírgula 2 2 2 8 7" xfId="28431"/>
    <cellStyle name="Vírgula 2 2 2 8 7 2" xfId="33373"/>
    <cellStyle name="Vírgula 2 2 2 8 8" xfId="30078"/>
    <cellStyle name="Vírgula 2 2 3" xfId="2074"/>
    <cellStyle name="Vírgula 2 2 3 10" xfId="3726"/>
    <cellStyle name="Vírgula 2 2 3 10 2" xfId="7020"/>
    <cellStyle name="Vírgula 2 2 3 10 2 2" xfId="23490"/>
    <cellStyle name="Vírgula 2 2 3 10 2 2 2" xfId="54785"/>
    <cellStyle name="Vírgula 2 2 3 10 2 3" xfId="16902"/>
    <cellStyle name="Vírgula 2 2 3 10 2 3 2" xfId="48197"/>
    <cellStyle name="Vírgula 2 2 3 10 2 4" xfId="38315"/>
    <cellStyle name="Vírgula 2 2 3 10 3" xfId="10314"/>
    <cellStyle name="Vírgula 2 2 3 10 3 2" xfId="26784"/>
    <cellStyle name="Vírgula 2 2 3 10 3 2 2" xfId="58079"/>
    <cellStyle name="Vírgula 2 2 3 10 3 3" xfId="41609"/>
    <cellStyle name="Vírgula 2 2 3 10 4" xfId="20196"/>
    <cellStyle name="Vírgula 2 2 3 10 4 2" xfId="51491"/>
    <cellStyle name="Vírgula 2 2 3 10 5" xfId="13608"/>
    <cellStyle name="Vírgula 2 2 3 10 5 2" xfId="44903"/>
    <cellStyle name="Vírgula 2 2 3 10 6" xfId="35021"/>
    <cellStyle name="Vírgula 2 2 3 10 7" xfId="31726"/>
    <cellStyle name="Vírgula 2 2 3 11" xfId="5373"/>
    <cellStyle name="Vírgula 2 2 3 11 2" xfId="21843"/>
    <cellStyle name="Vírgula 2 2 3 11 2 2" xfId="53138"/>
    <cellStyle name="Vírgula 2 2 3 11 3" xfId="15255"/>
    <cellStyle name="Vírgula 2 2 3 11 3 2" xfId="46550"/>
    <cellStyle name="Vírgula 2 2 3 11 4" xfId="36668"/>
    <cellStyle name="Vírgula 2 2 3 12" xfId="8667"/>
    <cellStyle name="Vírgula 2 2 3 12 2" xfId="25137"/>
    <cellStyle name="Vírgula 2 2 3 12 2 2" xfId="56432"/>
    <cellStyle name="Vírgula 2 2 3 12 3" xfId="39962"/>
    <cellStyle name="Vírgula 2 2 3 13" xfId="18549"/>
    <cellStyle name="Vírgula 2 2 3 13 2" xfId="49844"/>
    <cellStyle name="Vírgula 2 2 3 14" xfId="11961"/>
    <cellStyle name="Vírgula 2 2 3 14 2" xfId="43256"/>
    <cellStyle name="Vírgula 2 2 3 15" xfId="28432"/>
    <cellStyle name="Vírgula 2 2 3 15 2" xfId="33374"/>
    <cellStyle name="Vírgula 2 2 3 16" xfId="30079"/>
    <cellStyle name="Vírgula 2 2 3 2" xfId="2075"/>
    <cellStyle name="Vírgula 2 2 3 2 10" xfId="18550"/>
    <cellStyle name="Vírgula 2 2 3 2 10 2" xfId="49845"/>
    <cellStyle name="Vírgula 2 2 3 2 11" xfId="11962"/>
    <cellStyle name="Vírgula 2 2 3 2 11 2" xfId="43257"/>
    <cellStyle name="Vírgula 2 2 3 2 12" xfId="28433"/>
    <cellStyle name="Vírgula 2 2 3 2 12 2" xfId="33375"/>
    <cellStyle name="Vírgula 2 2 3 2 13" xfId="30080"/>
    <cellStyle name="Vírgula 2 2 3 2 2" xfId="2076"/>
    <cellStyle name="Vírgula 2 2 3 2 2 10" xfId="11963"/>
    <cellStyle name="Vírgula 2 2 3 2 2 10 2" xfId="43258"/>
    <cellStyle name="Vírgula 2 2 3 2 2 11" xfId="28434"/>
    <cellStyle name="Vírgula 2 2 3 2 2 11 2" xfId="33376"/>
    <cellStyle name="Vírgula 2 2 3 2 2 12" xfId="30081"/>
    <cellStyle name="Vírgula 2 2 3 2 2 2" xfId="2077"/>
    <cellStyle name="Vírgula 2 2 3 2 2 2 2" xfId="2078"/>
    <cellStyle name="Vírgula 2 2 3 2 2 2 2 2" xfId="3730"/>
    <cellStyle name="Vírgula 2 2 3 2 2 2 2 2 2" xfId="7024"/>
    <cellStyle name="Vírgula 2 2 3 2 2 2 2 2 2 2" xfId="23494"/>
    <cellStyle name="Vírgula 2 2 3 2 2 2 2 2 2 2 2" xfId="54789"/>
    <cellStyle name="Vírgula 2 2 3 2 2 2 2 2 2 3" xfId="16906"/>
    <cellStyle name="Vírgula 2 2 3 2 2 2 2 2 2 3 2" xfId="48201"/>
    <cellStyle name="Vírgula 2 2 3 2 2 2 2 2 2 4" xfId="38319"/>
    <cellStyle name="Vírgula 2 2 3 2 2 2 2 2 3" xfId="10318"/>
    <cellStyle name="Vírgula 2 2 3 2 2 2 2 2 3 2" xfId="26788"/>
    <cellStyle name="Vírgula 2 2 3 2 2 2 2 2 3 2 2" xfId="58083"/>
    <cellStyle name="Vírgula 2 2 3 2 2 2 2 2 3 3" xfId="41613"/>
    <cellStyle name="Vírgula 2 2 3 2 2 2 2 2 4" xfId="20200"/>
    <cellStyle name="Vírgula 2 2 3 2 2 2 2 2 4 2" xfId="51495"/>
    <cellStyle name="Vírgula 2 2 3 2 2 2 2 2 5" xfId="13612"/>
    <cellStyle name="Vírgula 2 2 3 2 2 2 2 2 5 2" xfId="44907"/>
    <cellStyle name="Vírgula 2 2 3 2 2 2 2 2 6" xfId="35025"/>
    <cellStyle name="Vírgula 2 2 3 2 2 2 2 2 7" xfId="31730"/>
    <cellStyle name="Vírgula 2 2 3 2 2 2 2 3" xfId="5377"/>
    <cellStyle name="Vírgula 2 2 3 2 2 2 2 3 2" xfId="21847"/>
    <cellStyle name="Vírgula 2 2 3 2 2 2 2 3 2 2" xfId="53142"/>
    <cellStyle name="Vírgula 2 2 3 2 2 2 2 3 3" xfId="15259"/>
    <cellStyle name="Vírgula 2 2 3 2 2 2 2 3 3 2" xfId="46554"/>
    <cellStyle name="Vírgula 2 2 3 2 2 2 2 3 4" xfId="36672"/>
    <cellStyle name="Vírgula 2 2 3 2 2 2 2 4" xfId="8671"/>
    <cellStyle name="Vírgula 2 2 3 2 2 2 2 4 2" xfId="25141"/>
    <cellStyle name="Vírgula 2 2 3 2 2 2 2 4 2 2" xfId="56436"/>
    <cellStyle name="Vírgula 2 2 3 2 2 2 2 4 3" xfId="39966"/>
    <cellStyle name="Vírgula 2 2 3 2 2 2 2 5" xfId="18553"/>
    <cellStyle name="Vírgula 2 2 3 2 2 2 2 5 2" xfId="49848"/>
    <cellStyle name="Vírgula 2 2 3 2 2 2 2 6" xfId="11965"/>
    <cellStyle name="Vírgula 2 2 3 2 2 2 2 6 2" xfId="43260"/>
    <cellStyle name="Vírgula 2 2 3 2 2 2 2 7" xfId="28436"/>
    <cellStyle name="Vírgula 2 2 3 2 2 2 2 7 2" xfId="33378"/>
    <cellStyle name="Vírgula 2 2 3 2 2 2 2 8" xfId="30083"/>
    <cellStyle name="Vírgula 2 2 3 2 2 2 3" xfId="3729"/>
    <cellStyle name="Vírgula 2 2 3 2 2 2 3 2" xfId="7023"/>
    <cellStyle name="Vírgula 2 2 3 2 2 2 3 2 2" xfId="23493"/>
    <cellStyle name="Vírgula 2 2 3 2 2 2 3 2 2 2" xfId="54788"/>
    <cellStyle name="Vírgula 2 2 3 2 2 2 3 2 3" xfId="16905"/>
    <cellStyle name="Vírgula 2 2 3 2 2 2 3 2 3 2" xfId="48200"/>
    <cellStyle name="Vírgula 2 2 3 2 2 2 3 2 4" xfId="38318"/>
    <cellStyle name="Vírgula 2 2 3 2 2 2 3 3" xfId="10317"/>
    <cellStyle name="Vírgula 2 2 3 2 2 2 3 3 2" xfId="26787"/>
    <cellStyle name="Vírgula 2 2 3 2 2 2 3 3 2 2" xfId="58082"/>
    <cellStyle name="Vírgula 2 2 3 2 2 2 3 3 3" xfId="41612"/>
    <cellStyle name="Vírgula 2 2 3 2 2 2 3 4" xfId="20199"/>
    <cellStyle name="Vírgula 2 2 3 2 2 2 3 4 2" xfId="51494"/>
    <cellStyle name="Vírgula 2 2 3 2 2 2 3 5" xfId="13611"/>
    <cellStyle name="Vírgula 2 2 3 2 2 2 3 5 2" xfId="44906"/>
    <cellStyle name="Vírgula 2 2 3 2 2 2 3 6" xfId="35024"/>
    <cellStyle name="Vírgula 2 2 3 2 2 2 3 7" xfId="31729"/>
    <cellStyle name="Vírgula 2 2 3 2 2 2 4" xfId="5376"/>
    <cellStyle name="Vírgula 2 2 3 2 2 2 4 2" xfId="21846"/>
    <cellStyle name="Vírgula 2 2 3 2 2 2 4 2 2" xfId="53141"/>
    <cellStyle name="Vírgula 2 2 3 2 2 2 4 3" xfId="15258"/>
    <cellStyle name="Vírgula 2 2 3 2 2 2 4 3 2" xfId="46553"/>
    <cellStyle name="Vírgula 2 2 3 2 2 2 4 4" xfId="36671"/>
    <cellStyle name="Vírgula 2 2 3 2 2 2 5" xfId="8670"/>
    <cellStyle name="Vírgula 2 2 3 2 2 2 5 2" xfId="25140"/>
    <cellStyle name="Vírgula 2 2 3 2 2 2 5 2 2" xfId="56435"/>
    <cellStyle name="Vírgula 2 2 3 2 2 2 5 3" xfId="39965"/>
    <cellStyle name="Vírgula 2 2 3 2 2 2 6" xfId="18552"/>
    <cellStyle name="Vírgula 2 2 3 2 2 2 6 2" xfId="49847"/>
    <cellStyle name="Vírgula 2 2 3 2 2 2 7" xfId="11964"/>
    <cellStyle name="Vírgula 2 2 3 2 2 2 7 2" xfId="43259"/>
    <cellStyle name="Vírgula 2 2 3 2 2 2 8" xfId="28435"/>
    <cellStyle name="Vírgula 2 2 3 2 2 2 8 2" xfId="33377"/>
    <cellStyle name="Vírgula 2 2 3 2 2 2 9" xfId="30082"/>
    <cellStyle name="Vírgula 2 2 3 2 2 3" xfId="2079"/>
    <cellStyle name="Vírgula 2 2 3 2 2 3 2" xfId="2080"/>
    <cellStyle name="Vírgula 2 2 3 2 2 3 2 2" xfId="3732"/>
    <cellStyle name="Vírgula 2 2 3 2 2 3 2 2 2" xfId="7026"/>
    <cellStyle name="Vírgula 2 2 3 2 2 3 2 2 2 2" xfId="23496"/>
    <cellStyle name="Vírgula 2 2 3 2 2 3 2 2 2 2 2" xfId="54791"/>
    <cellStyle name="Vírgula 2 2 3 2 2 3 2 2 2 3" xfId="16908"/>
    <cellStyle name="Vírgula 2 2 3 2 2 3 2 2 2 3 2" xfId="48203"/>
    <cellStyle name="Vírgula 2 2 3 2 2 3 2 2 2 4" xfId="38321"/>
    <cellStyle name="Vírgula 2 2 3 2 2 3 2 2 3" xfId="10320"/>
    <cellStyle name="Vírgula 2 2 3 2 2 3 2 2 3 2" xfId="26790"/>
    <cellStyle name="Vírgula 2 2 3 2 2 3 2 2 3 2 2" xfId="58085"/>
    <cellStyle name="Vírgula 2 2 3 2 2 3 2 2 3 3" xfId="41615"/>
    <cellStyle name="Vírgula 2 2 3 2 2 3 2 2 4" xfId="20202"/>
    <cellStyle name="Vírgula 2 2 3 2 2 3 2 2 4 2" xfId="51497"/>
    <cellStyle name="Vírgula 2 2 3 2 2 3 2 2 5" xfId="13614"/>
    <cellStyle name="Vírgula 2 2 3 2 2 3 2 2 5 2" xfId="44909"/>
    <cellStyle name="Vírgula 2 2 3 2 2 3 2 2 6" xfId="35027"/>
    <cellStyle name="Vírgula 2 2 3 2 2 3 2 2 7" xfId="31732"/>
    <cellStyle name="Vírgula 2 2 3 2 2 3 2 3" xfId="5379"/>
    <cellStyle name="Vírgula 2 2 3 2 2 3 2 3 2" xfId="21849"/>
    <cellStyle name="Vírgula 2 2 3 2 2 3 2 3 2 2" xfId="53144"/>
    <cellStyle name="Vírgula 2 2 3 2 2 3 2 3 3" xfId="15261"/>
    <cellStyle name="Vírgula 2 2 3 2 2 3 2 3 3 2" xfId="46556"/>
    <cellStyle name="Vírgula 2 2 3 2 2 3 2 3 4" xfId="36674"/>
    <cellStyle name="Vírgula 2 2 3 2 2 3 2 4" xfId="8673"/>
    <cellStyle name="Vírgula 2 2 3 2 2 3 2 4 2" xfId="25143"/>
    <cellStyle name="Vírgula 2 2 3 2 2 3 2 4 2 2" xfId="56438"/>
    <cellStyle name="Vírgula 2 2 3 2 2 3 2 4 3" xfId="39968"/>
    <cellStyle name="Vírgula 2 2 3 2 2 3 2 5" xfId="18555"/>
    <cellStyle name="Vírgula 2 2 3 2 2 3 2 5 2" xfId="49850"/>
    <cellStyle name="Vírgula 2 2 3 2 2 3 2 6" xfId="11967"/>
    <cellStyle name="Vírgula 2 2 3 2 2 3 2 6 2" xfId="43262"/>
    <cellStyle name="Vírgula 2 2 3 2 2 3 2 7" xfId="28438"/>
    <cellStyle name="Vírgula 2 2 3 2 2 3 2 7 2" xfId="33380"/>
    <cellStyle name="Vírgula 2 2 3 2 2 3 2 8" xfId="30085"/>
    <cellStyle name="Vírgula 2 2 3 2 2 3 3" xfId="3731"/>
    <cellStyle name="Vírgula 2 2 3 2 2 3 3 2" xfId="7025"/>
    <cellStyle name="Vírgula 2 2 3 2 2 3 3 2 2" xfId="23495"/>
    <cellStyle name="Vírgula 2 2 3 2 2 3 3 2 2 2" xfId="54790"/>
    <cellStyle name="Vírgula 2 2 3 2 2 3 3 2 3" xfId="16907"/>
    <cellStyle name="Vírgula 2 2 3 2 2 3 3 2 3 2" xfId="48202"/>
    <cellStyle name="Vírgula 2 2 3 2 2 3 3 2 4" xfId="38320"/>
    <cellStyle name="Vírgula 2 2 3 2 2 3 3 3" xfId="10319"/>
    <cellStyle name="Vírgula 2 2 3 2 2 3 3 3 2" xfId="26789"/>
    <cellStyle name="Vírgula 2 2 3 2 2 3 3 3 2 2" xfId="58084"/>
    <cellStyle name="Vírgula 2 2 3 2 2 3 3 3 3" xfId="41614"/>
    <cellStyle name="Vírgula 2 2 3 2 2 3 3 4" xfId="20201"/>
    <cellStyle name="Vírgula 2 2 3 2 2 3 3 4 2" xfId="51496"/>
    <cellStyle name="Vírgula 2 2 3 2 2 3 3 5" xfId="13613"/>
    <cellStyle name="Vírgula 2 2 3 2 2 3 3 5 2" xfId="44908"/>
    <cellStyle name="Vírgula 2 2 3 2 2 3 3 6" xfId="35026"/>
    <cellStyle name="Vírgula 2 2 3 2 2 3 3 7" xfId="31731"/>
    <cellStyle name="Vírgula 2 2 3 2 2 3 4" xfId="5378"/>
    <cellStyle name="Vírgula 2 2 3 2 2 3 4 2" xfId="21848"/>
    <cellStyle name="Vírgula 2 2 3 2 2 3 4 2 2" xfId="53143"/>
    <cellStyle name="Vírgula 2 2 3 2 2 3 4 3" xfId="15260"/>
    <cellStyle name="Vírgula 2 2 3 2 2 3 4 3 2" xfId="46555"/>
    <cellStyle name="Vírgula 2 2 3 2 2 3 4 4" xfId="36673"/>
    <cellStyle name="Vírgula 2 2 3 2 2 3 5" xfId="8672"/>
    <cellStyle name="Vírgula 2 2 3 2 2 3 5 2" xfId="25142"/>
    <cellStyle name="Vírgula 2 2 3 2 2 3 5 2 2" xfId="56437"/>
    <cellStyle name="Vírgula 2 2 3 2 2 3 5 3" xfId="39967"/>
    <cellStyle name="Vírgula 2 2 3 2 2 3 6" xfId="18554"/>
    <cellStyle name="Vírgula 2 2 3 2 2 3 6 2" xfId="49849"/>
    <cellStyle name="Vírgula 2 2 3 2 2 3 7" xfId="11966"/>
    <cellStyle name="Vírgula 2 2 3 2 2 3 7 2" xfId="43261"/>
    <cellStyle name="Vírgula 2 2 3 2 2 3 8" xfId="28437"/>
    <cellStyle name="Vírgula 2 2 3 2 2 3 8 2" xfId="33379"/>
    <cellStyle name="Vírgula 2 2 3 2 2 3 9" xfId="30084"/>
    <cellStyle name="Vírgula 2 2 3 2 2 4" xfId="2081"/>
    <cellStyle name="Vírgula 2 2 3 2 2 4 2" xfId="3733"/>
    <cellStyle name="Vírgula 2 2 3 2 2 4 2 2" xfId="7027"/>
    <cellStyle name="Vírgula 2 2 3 2 2 4 2 2 2" xfId="23497"/>
    <cellStyle name="Vírgula 2 2 3 2 2 4 2 2 2 2" xfId="54792"/>
    <cellStyle name="Vírgula 2 2 3 2 2 4 2 2 3" xfId="16909"/>
    <cellStyle name="Vírgula 2 2 3 2 2 4 2 2 3 2" xfId="48204"/>
    <cellStyle name="Vírgula 2 2 3 2 2 4 2 2 4" xfId="38322"/>
    <cellStyle name="Vírgula 2 2 3 2 2 4 2 3" xfId="10321"/>
    <cellStyle name="Vírgula 2 2 3 2 2 4 2 3 2" xfId="26791"/>
    <cellStyle name="Vírgula 2 2 3 2 2 4 2 3 2 2" xfId="58086"/>
    <cellStyle name="Vírgula 2 2 3 2 2 4 2 3 3" xfId="41616"/>
    <cellStyle name="Vírgula 2 2 3 2 2 4 2 4" xfId="20203"/>
    <cellStyle name="Vírgula 2 2 3 2 2 4 2 4 2" xfId="51498"/>
    <cellStyle name="Vírgula 2 2 3 2 2 4 2 5" xfId="13615"/>
    <cellStyle name="Vírgula 2 2 3 2 2 4 2 5 2" xfId="44910"/>
    <cellStyle name="Vírgula 2 2 3 2 2 4 2 6" xfId="35028"/>
    <cellStyle name="Vírgula 2 2 3 2 2 4 2 7" xfId="31733"/>
    <cellStyle name="Vírgula 2 2 3 2 2 4 3" xfId="5380"/>
    <cellStyle name="Vírgula 2 2 3 2 2 4 3 2" xfId="21850"/>
    <cellStyle name="Vírgula 2 2 3 2 2 4 3 2 2" xfId="53145"/>
    <cellStyle name="Vírgula 2 2 3 2 2 4 3 3" xfId="15262"/>
    <cellStyle name="Vírgula 2 2 3 2 2 4 3 3 2" xfId="46557"/>
    <cellStyle name="Vírgula 2 2 3 2 2 4 3 4" xfId="36675"/>
    <cellStyle name="Vírgula 2 2 3 2 2 4 4" xfId="8674"/>
    <cellStyle name="Vírgula 2 2 3 2 2 4 4 2" xfId="25144"/>
    <cellStyle name="Vírgula 2 2 3 2 2 4 4 2 2" xfId="56439"/>
    <cellStyle name="Vírgula 2 2 3 2 2 4 4 3" xfId="39969"/>
    <cellStyle name="Vírgula 2 2 3 2 2 4 5" xfId="18556"/>
    <cellStyle name="Vírgula 2 2 3 2 2 4 5 2" xfId="49851"/>
    <cellStyle name="Vírgula 2 2 3 2 2 4 6" xfId="11968"/>
    <cellStyle name="Vírgula 2 2 3 2 2 4 6 2" xfId="43263"/>
    <cellStyle name="Vírgula 2 2 3 2 2 4 7" xfId="28439"/>
    <cellStyle name="Vírgula 2 2 3 2 2 4 7 2" xfId="33381"/>
    <cellStyle name="Vírgula 2 2 3 2 2 4 8" xfId="30086"/>
    <cellStyle name="Vírgula 2 2 3 2 2 5" xfId="2082"/>
    <cellStyle name="Vírgula 2 2 3 2 2 5 2" xfId="3734"/>
    <cellStyle name="Vírgula 2 2 3 2 2 5 2 2" xfId="7028"/>
    <cellStyle name="Vírgula 2 2 3 2 2 5 2 2 2" xfId="23498"/>
    <cellStyle name="Vírgula 2 2 3 2 2 5 2 2 2 2" xfId="54793"/>
    <cellStyle name="Vírgula 2 2 3 2 2 5 2 2 3" xfId="16910"/>
    <cellStyle name="Vírgula 2 2 3 2 2 5 2 2 3 2" xfId="48205"/>
    <cellStyle name="Vírgula 2 2 3 2 2 5 2 2 4" xfId="38323"/>
    <cellStyle name="Vírgula 2 2 3 2 2 5 2 3" xfId="10322"/>
    <cellStyle name="Vírgula 2 2 3 2 2 5 2 3 2" xfId="26792"/>
    <cellStyle name="Vírgula 2 2 3 2 2 5 2 3 2 2" xfId="58087"/>
    <cellStyle name="Vírgula 2 2 3 2 2 5 2 3 3" xfId="41617"/>
    <cellStyle name="Vírgula 2 2 3 2 2 5 2 4" xfId="20204"/>
    <cellStyle name="Vírgula 2 2 3 2 2 5 2 4 2" xfId="51499"/>
    <cellStyle name="Vírgula 2 2 3 2 2 5 2 5" xfId="13616"/>
    <cellStyle name="Vírgula 2 2 3 2 2 5 2 5 2" xfId="44911"/>
    <cellStyle name="Vírgula 2 2 3 2 2 5 2 6" xfId="35029"/>
    <cellStyle name="Vírgula 2 2 3 2 2 5 2 7" xfId="31734"/>
    <cellStyle name="Vírgula 2 2 3 2 2 5 3" xfId="5381"/>
    <cellStyle name="Vírgula 2 2 3 2 2 5 3 2" xfId="21851"/>
    <cellStyle name="Vírgula 2 2 3 2 2 5 3 2 2" xfId="53146"/>
    <cellStyle name="Vírgula 2 2 3 2 2 5 3 3" xfId="15263"/>
    <cellStyle name="Vírgula 2 2 3 2 2 5 3 3 2" xfId="46558"/>
    <cellStyle name="Vírgula 2 2 3 2 2 5 3 4" xfId="36676"/>
    <cellStyle name="Vírgula 2 2 3 2 2 5 4" xfId="8675"/>
    <cellStyle name="Vírgula 2 2 3 2 2 5 4 2" xfId="25145"/>
    <cellStyle name="Vírgula 2 2 3 2 2 5 4 2 2" xfId="56440"/>
    <cellStyle name="Vírgula 2 2 3 2 2 5 4 3" xfId="39970"/>
    <cellStyle name="Vírgula 2 2 3 2 2 5 5" xfId="18557"/>
    <cellStyle name="Vírgula 2 2 3 2 2 5 5 2" xfId="49852"/>
    <cellStyle name="Vírgula 2 2 3 2 2 5 6" xfId="11969"/>
    <cellStyle name="Vírgula 2 2 3 2 2 5 6 2" xfId="43264"/>
    <cellStyle name="Vírgula 2 2 3 2 2 5 7" xfId="28440"/>
    <cellStyle name="Vírgula 2 2 3 2 2 5 7 2" xfId="33382"/>
    <cellStyle name="Vírgula 2 2 3 2 2 5 8" xfId="30087"/>
    <cellStyle name="Vírgula 2 2 3 2 2 6" xfId="3728"/>
    <cellStyle name="Vírgula 2 2 3 2 2 6 2" xfId="7022"/>
    <cellStyle name="Vírgula 2 2 3 2 2 6 2 2" xfId="23492"/>
    <cellStyle name="Vírgula 2 2 3 2 2 6 2 2 2" xfId="54787"/>
    <cellStyle name="Vírgula 2 2 3 2 2 6 2 3" xfId="16904"/>
    <cellStyle name="Vírgula 2 2 3 2 2 6 2 3 2" xfId="48199"/>
    <cellStyle name="Vírgula 2 2 3 2 2 6 2 4" xfId="38317"/>
    <cellStyle name="Vírgula 2 2 3 2 2 6 3" xfId="10316"/>
    <cellStyle name="Vírgula 2 2 3 2 2 6 3 2" xfId="26786"/>
    <cellStyle name="Vírgula 2 2 3 2 2 6 3 2 2" xfId="58081"/>
    <cellStyle name="Vírgula 2 2 3 2 2 6 3 3" xfId="41611"/>
    <cellStyle name="Vírgula 2 2 3 2 2 6 4" xfId="20198"/>
    <cellStyle name="Vírgula 2 2 3 2 2 6 4 2" xfId="51493"/>
    <cellStyle name="Vírgula 2 2 3 2 2 6 5" xfId="13610"/>
    <cellStyle name="Vírgula 2 2 3 2 2 6 5 2" xfId="44905"/>
    <cellStyle name="Vírgula 2 2 3 2 2 6 6" xfId="35023"/>
    <cellStyle name="Vírgula 2 2 3 2 2 6 7" xfId="31728"/>
    <cellStyle name="Vírgula 2 2 3 2 2 7" xfId="5375"/>
    <cellStyle name="Vírgula 2 2 3 2 2 7 2" xfId="21845"/>
    <cellStyle name="Vírgula 2 2 3 2 2 7 2 2" xfId="53140"/>
    <cellStyle name="Vírgula 2 2 3 2 2 7 3" xfId="15257"/>
    <cellStyle name="Vírgula 2 2 3 2 2 7 3 2" xfId="46552"/>
    <cellStyle name="Vírgula 2 2 3 2 2 7 4" xfId="36670"/>
    <cellStyle name="Vírgula 2 2 3 2 2 8" xfId="8669"/>
    <cellStyle name="Vírgula 2 2 3 2 2 8 2" xfId="25139"/>
    <cellStyle name="Vírgula 2 2 3 2 2 8 2 2" xfId="56434"/>
    <cellStyle name="Vírgula 2 2 3 2 2 8 3" xfId="39964"/>
    <cellStyle name="Vírgula 2 2 3 2 2 9" xfId="18551"/>
    <cellStyle name="Vírgula 2 2 3 2 2 9 2" xfId="49846"/>
    <cellStyle name="Vírgula 2 2 3 2 3" xfId="2083"/>
    <cellStyle name="Vírgula 2 2 3 2 3 2" xfId="2084"/>
    <cellStyle name="Vírgula 2 2 3 2 3 2 2" xfId="3736"/>
    <cellStyle name="Vírgula 2 2 3 2 3 2 2 2" xfId="7030"/>
    <cellStyle name="Vírgula 2 2 3 2 3 2 2 2 2" xfId="23500"/>
    <cellStyle name="Vírgula 2 2 3 2 3 2 2 2 2 2" xfId="54795"/>
    <cellStyle name="Vírgula 2 2 3 2 3 2 2 2 3" xfId="16912"/>
    <cellStyle name="Vírgula 2 2 3 2 3 2 2 2 3 2" xfId="48207"/>
    <cellStyle name="Vírgula 2 2 3 2 3 2 2 2 4" xfId="38325"/>
    <cellStyle name="Vírgula 2 2 3 2 3 2 2 3" xfId="10324"/>
    <cellStyle name="Vírgula 2 2 3 2 3 2 2 3 2" xfId="26794"/>
    <cellStyle name="Vírgula 2 2 3 2 3 2 2 3 2 2" xfId="58089"/>
    <cellStyle name="Vírgula 2 2 3 2 3 2 2 3 3" xfId="41619"/>
    <cellStyle name="Vírgula 2 2 3 2 3 2 2 4" xfId="20206"/>
    <cellStyle name="Vírgula 2 2 3 2 3 2 2 4 2" xfId="51501"/>
    <cellStyle name="Vírgula 2 2 3 2 3 2 2 5" xfId="13618"/>
    <cellStyle name="Vírgula 2 2 3 2 3 2 2 5 2" xfId="44913"/>
    <cellStyle name="Vírgula 2 2 3 2 3 2 2 6" xfId="35031"/>
    <cellStyle name="Vírgula 2 2 3 2 3 2 2 7" xfId="31736"/>
    <cellStyle name="Vírgula 2 2 3 2 3 2 3" xfId="5383"/>
    <cellStyle name="Vírgula 2 2 3 2 3 2 3 2" xfId="21853"/>
    <cellStyle name="Vírgula 2 2 3 2 3 2 3 2 2" xfId="53148"/>
    <cellStyle name="Vírgula 2 2 3 2 3 2 3 3" xfId="15265"/>
    <cellStyle name="Vírgula 2 2 3 2 3 2 3 3 2" xfId="46560"/>
    <cellStyle name="Vírgula 2 2 3 2 3 2 3 4" xfId="36678"/>
    <cellStyle name="Vírgula 2 2 3 2 3 2 4" xfId="8677"/>
    <cellStyle name="Vírgula 2 2 3 2 3 2 4 2" xfId="25147"/>
    <cellStyle name="Vírgula 2 2 3 2 3 2 4 2 2" xfId="56442"/>
    <cellStyle name="Vírgula 2 2 3 2 3 2 4 3" xfId="39972"/>
    <cellStyle name="Vírgula 2 2 3 2 3 2 5" xfId="18559"/>
    <cellStyle name="Vírgula 2 2 3 2 3 2 5 2" xfId="49854"/>
    <cellStyle name="Vírgula 2 2 3 2 3 2 6" xfId="11971"/>
    <cellStyle name="Vírgula 2 2 3 2 3 2 6 2" xfId="43266"/>
    <cellStyle name="Vírgula 2 2 3 2 3 2 7" xfId="28442"/>
    <cellStyle name="Vírgula 2 2 3 2 3 2 7 2" xfId="33384"/>
    <cellStyle name="Vírgula 2 2 3 2 3 2 8" xfId="30089"/>
    <cellStyle name="Vírgula 2 2 3 2 3 3" xfId="3735"/>
    <cellStyle name="Vírgula 2 2 3 2 3 3 2" xfId="7029"/>
    <cellStyle name="Vírgula 2 2 3 2 3 3 2 2" xfId="23499"/>
    <cellStyle name="Vírgula 2 2 3 2 3 3 2 2 2" xfId="54794"/>
    <cellStyle name="Vírgula 2 2 3 2 3 3 2 3" xfId="16911"/>
    <cellStyle name="Vírgula 2 2 3 2 3 3 2 3 2" xfId="48206"/>
    <cellStyle name="Vírgula 2 2 3 2 3 3 2 4" xfId="38324"/>
    <cellStyle name="Vírgula 2 2 3 2 3 3 3" xfId="10323"/>
    <cellStyle name="Vírgula 2 2 3 2 3 3 3 2" xfId="26793"/>
    <cellStyle name="Vírgula 2 2 3 2 3 3 3 2 2" xfId="58088"/>
    <cellStyle name="Vírgula 2 2 3 2 3 3 3 3" xfId="41618"/>
    <cellStyle name="Vírgula 2 2 3 2 3 3 4" xfId="20205"/>
    <cellStyle name="Vírgula 2 2 3 2 3 3 4 2" xfId="51500"/>
    <cellStyle name="Vírgula 2 2 3 2 3 3 5" xfId="13617"/>
    <cellStyle name="Vírgula 2 2 3 2 3 3 5 2" xfId="44912"/>
    <cellStyle name="Vírgula 2 2 3 2 3 3 6" xfId="35030"/>
    <cellStyle name="Vírgula 2 2 3 2 3 3 7" xfId="31735"/>
    <cellStyle name="Vírgula 2 2 3 2 3 4" xfId="5382"/>
    <cellStyle name="Vírgula 2 2 3 2 3 4 2" xfId="21852"/>
    <cellStyle name="Vírgula 2 2 3 2 3 4 2 2" xfId="53147"/>
    <cellStyle name="Vírgula 2 2 3 2 3 4 3" xfId="15264"/>
    <cellStyle name="Vírgula 2 2 3 2 3 4 3 2" xfId="46559"/>
    <cellStyle name="Vírgula 2 2 3 2 3 4 4" xfId="36677"/>
    <cellStyle name="Vírgula 2 2 3 2 3 5" xfId="8676"/>
    <cellStyle name="Vírgula 2 2 3 2 3 5 2" xfId="25146"/>
    <cellStyle name="Vírgula 2 2 3 2 3 5 2 2" xfId="56441"/>
    <cellStyle name="Vírgula 2 2 3 2 3 5 3" xfId="39971"/>
    <cellStyle name="Vírgula 2 2 3 2 3 6" xfId="18558"/>
    <cellStyle name="Vírgula 2 2 3 2 3 6 2" xfId="49853"/>
    <cellStyle name="Vírgula 2 2 3 2 3 7" xfId="11970"/>
    <cellStyle name="Vírgula 2 2 3 2 3 7 2" xfId="43265"/>
    <cellStyle name="Vírgula 2 2 3 2 3 8" xfId="28441"/>
    <cellStyle name="Vírgula 2 2 3 2 3 8 2" xfId="33383"/>
    <cellStyle name="Vírgula 2 2 3 2 3 9" xfId="30088"/>
    <cellStyle name="Vírgula 2 2 3 2 4" xfId="2085"/>
    <cellStyle name="Vírgula 2 2 3 2 4 2" xfId="2086"/>
    <cellStyle name="Vírgula 2 2 3 2 4 2 2" xfId="3738"/>
    <cellStyle name="Vírgula 2 2 3 2 4 2 2 2" xfId="7032"/>
    <cellStyle name="Vírgula 2 2 3 2 4 2 2 2 2" xfId="23502"/>
    <cellStyle name="Vírgula 2 2 3 2 4 2 2 2 2 2" xfId="54797"/>
    <cellStyle name="Vírgula 2 2 3 2 4 2 2 2 3" xfId="16914"/>
    <cellStyle name="Vírgula 2 2 3 2 4 2 2 2 3 2" xfId="48209"/>
    <cellStyle name="Vírgula 2 2 3 2 4 2 2 2 4" xfId="38327"/>
    <cellStyle name="Vírgula 2 2 3 2 4 2 2 3" xfId="10326"/>
    <cellStyle name="Vírgula 2 2 3 2 4 2 2 3 2" xfId="26796"/>
    <cellStyle name="Vírgula 2 2 3 2 4 2 2 3 2 2" xfId="58091"/>
    <cellStyle name="Vírgula 2 2 3 2 4 2 2 3 3" xfId="41621"/>
    <cellStyle name="Vírgula 2 2 3 2 4 2 2 4" xfId="20208"/>
    <cellStyle name="Vírgula 2 2 3 2 4 2 2 4 2" xfId="51503"/>
    <cellStyle name="Vírgula 2 2 3 2 4 2 2 5" xfId="13620"/>
    <cellStyle name="Vírgula 2 2 3 2 4 2 2 5 2" xfId="44915"/>
    <cellStyle name="Vírgula 2 2 3 2 4 2 2 6" xfId="35033"/>
    <cellStyle name="Vírgula 2 2 3 2 4 2 2 7" xfId="31738"/>
    <cellStyle name="Vírgula 2 2 3 2 4 2 3" xfId="5385"/>
    <cellStyle name="Vírgula 2 2 3 2 4 2 3 2" xfId="21855"/>
    <cellStyle name="Vírgula 2 2 3 2 4 2 3 2 2" xfId="53150"/>
    <cellStyle name="Vírgula 2 2 3 2 4 2 3 3" xfId="15267"/>
    <cellStyle name="Vírgula 2 2 3 2 4 2 3 3 2" xfId="46562"/>
    <cellStyle name="Vírgula 2 2 3 2 4 2 3 4" xfId="36680"/>
    <cellStyle name="Vírgula 2 2 3 2 4 2 4" xfId="8679"/>
    <cellStyle name="Vírgula 2 2 3 2 4 2 4 2" xfId="25149"/>
    <cellStyle name="Vírgula 2 2 3 2 4 2 4 2 2" xfId="56444"/>
    <cellStyle name="Vírgula 2 2 3 2 4 2 4 3" xfId="39974"/>
    <cellStyle name="Vírgula 2 2 3 2 4 2 5" xfId="18561"/>
    <cellStyle name="Vírgula 2 2 3 2 4 2 5 2" xfId="49856"/>
    <cellStyle name="Vírgula 2 2 3 2 4 2 6" xfId="11973"/>
    <cellStyle name="Vírgula 2 2 3 2 4 2 6 2" xfId="43268"/>
    <cellStyle name="Vírgula 2 2 3 2 4 2 7" xfId="28444"/>
    <cellStyle name="Vírgula 2 2 3 2 4 2 7 2" xfId="33386"/>
    <cellStyle name="Vírgula 2 2 3 2 4 2 8" xfId="30091"/>
    <cellStyle name="Vírgula 2 2 3 2 4 3" xfId="3737"/>
    <cellStyle name="Vírgula 2 2 3 2 4 3 2" xfId="7031"/>
    <cellStyle name="Vírgula 2 2 3 2 4 3 2 2" xfId="23501"/>
    <cellStyle name="Vírgula 2 2 3 2 4 3 2 2 2" xfId="54796"/>
    <cellStyle name="Vírgula 2 2 3 2 4 3 2 3" xfId="16913"/>
    <cellStyle name="Vírgula 2 2 3 2 4 3 2 3 2" xfId="48208"/>
    <cellStyle name="Vírgula 2 2 3 2 4 3 2 4" xfId="38326"/>
    <cellStyle name="Vírgula 2 2 3 2 4 3 3" xfId="10325"/>
    <cellStyle name="Vírgula 2 2 3 2 4 3 3 2" xfId="26795"/>
    <cellStyle name="Vírgula 2 2 3 2 4 3 3 2 2" xfId="58090"/>
    <cellStyle name="Vírgula 2 2 3 2 4 3 3 3" xfId="41620"/>
    <cellStyle name="Vírgula 2 2 3 2 4 3 4" xfId="20207"/>
    <cellStyle name="Vírgula 2 2 3 2 4 3 4 2" xfId="51502"/>
    <cellStyle name="Vírgula 2 2 3 2 4 3 5" xfId="13619"/>
    <cellStyle name="Vírgula 2 2 3 2 4 3 5 2" xfId="44914"/>
    <cellStyle name="Vírgula 2 2 3 2 4 3 6" xfId="35032"/>
    <cellStyle name="Vírgula 2 2 3 2 4 3 7" xfId="31737"/>
    <cellStyle name="Vírgula 2 2 3 2 4 4" xfId="5384"/>
    <cellStyle name="Vírgula 2 2 3 2 4 4 2" xfId="21854"/>
    <cellStyle name="Vírgula 2 2 3 2 4 4 2 2" xfId="53149"/>
    <cellStyle name="Vírgula 2 2 3 2 4 4 3" xfId="15266"/>
    <cellStyle name="Vírgula 2 2 3 2 4 4 3 2" xfId="46561"/>
    <cellStyle name="Vírgula 2 2 3 2 4 4 4" xfId="36679"/>
    <cellStyle name="Vírgula 2 2 3 2 4 5" xfId="8678"/>
    <cellStyle name="Vírgula 2 2 3 2 4 5 2" xfId="25148"/>
    <cellStyle name="Vírgula 2 2 3 2 4 5 2 2" xfId="56443"/>
    <cellStyle name="Vírgula 2 2 3 2 4 5 3" xfId="39973"/>
    <cellStyle name="Vírgula 2 2 3 2 4 6" xfId="18560"/>
    <cellStyle name="Vírgula 2 2 3 2 4 6 2" xfId="49855"/>
    <cellStyle name="Vírgula 2 2 3 2 4 7" xfId="11972"/>
    <cellStyle name="Vírgula 2 2 3 2 4 7 2" xfId="43267"/>
    <cellStyle name="Vírgula 2 2 3 2 4 8" xfId="28443"/>
    <cellStyle name="Vírgula 2 2 3 2 4 8 2" xfId="33385"/>
    <cellStyle name="Vírgula 2 2 3 2 4 9" xfId="30090"/>
    <cellStyle name="Vírgula 2 2 3 2 5" xfId="2087"/>
    <cellStyle name="Vírgula 2 2 3 2 5 2" xfId="3739"/>
    <cellStyle name="Vírgula 2 2 3 2 5 2 2" xfId="7033"/>
    <cellStyle name="Vírgula 2 2 3 2 5 2 2 2" xfId="23503"/>
    <cellStyle name="Vírgula 2 2 3 2 5 2 2 2 2" xfId="54798"/>
    <cellStyle name="Vírgula 2 2 3 2 5 2 2 3" xfId="16915"/>
    <cellStyle name="Vírgula 2 2 3 2 5 2 2 3 2" xfId="48210"/>
    <cellStyle name="Vírgula 2 2 3 2 5 2 2 4" xfId="38328"/>
    <cellStyle name="Vírgula 2 2 3 2 5 2 3" xfId="10327"/>
    <cellStyle name="Vírgula 2 2 3 2 5 2 3 2" xfId="26797"/>
    <cellStyle name="Vírgula 2 2 3 2 5 2 3 2 2" xfId="58092"/>
    <cellStyle name="Vírgula 2 2 3 2 5 2 3 3" xfId="41622"/>
    <cellStyle name="Vírgula 2 2 3 2 5 2 4" xfId="20209"/>
    <cellStyle name="Vírgula 2 2 3 2 5 2 4 2" xfId="51504"/>
    <cellStyle name="Vírgula 2 2 3 2 5 2 5" xfId="13621"/>
    <cellStyle name="Vírgula 2 2 3 2 5 2 5 2" xfId="44916"/>
    <cellStyle name="Vírgula 2 2 3 2 5 2 6" xfId="35034"/>
    <cellStyle name="Vírgula 2 2 3 2 5 2 7" xfId="31739"/>
    <cellStyle name="Vírgula 2 2 3 2 5 3" xfId="5386"/>
    <cellStyle name="Vírgula 2 2 3 2 5 3 2" xfId="21856"/>
    <cellStyle name="Vírgula 2 2 3 2 5 3 2 2" xfId="53151"/>
    <cellStyle name="Vírgula 2 2 3 2 5 3 3" xfId="15268"/>
    <cellStyle name="Vírgula 2 2 3 2 5 3 3 2" xfId="46563"/>
    <cellStyle name="Vírgula 2 2 3 2 5 3 4" xfId="36681"/>
    <cellStyle name="Vírgula 2 2 3 2 5 4" xfId="8680"/>
    <cellStyle name="Vírgula 2 2 3 2 5 4 2" xfId="25150"/>
    <cellStyle name="Vírgula 2 2 3 2 5 4 2 2" xfId="56445"/>
    <cellStyle name="Vírgula 2 2 3 2 5 4 3" xfId="39975"/>
    <cellStyle name="Vírgula 2 2 3 2 5 5" xfId="18562"/>
    <cellStyle name="Vírgula 2 2 3 2 5 5 2" xfId="49857"/>
    <cellStyle name="Vírgula 2 2 3 2 5 6" xfId="11974"/>
    <cellStyle name="Vírgula 2 2 3 2 5 6 2" xfId="43269"/>
    <cellStyle name="Vírgula 2 2 3 2 5 7" xfId="28445"/>
    <cellStyle name="Vírgula 2 2 3 2 5 7 2" xfId="33387"/>
    <cellStyle name="Vírgula 2 2 3 2 5 8" xfId="30092"/>
    <cellStyle name="Vírgula 2 2 3 2 6" xfId="2088"/>
    <cellStyle name="Vírgula 2 2 3 2 6 2" xfId="3740"/>
    <cellStyle name="Vírgula 2 2 3 2 6 2 2" xfId="7034"/>
    <cellStyle name="Vírgula 2 2 3 2 6 2 2 2" xfId="23504"/>
    <cellStyle name="Vírgula 2 2 3 2 6 2 2 2 2" xfId="54799"/>
    <cellStyle name="Vírgula 2 2 3 2 6 2 2 3" xfId="16916"/>
    <cellStyle name="Vírgula 2 2 3 2 6 2 2 3 2" xfId="48211"/>
    <cellStyle name="Vírgula 2 2 3 2 6 2 2 4" xfId="38329"/>
    <cellStyle name="Vírgula 2 2 3 2 6 2 3" xfId="10328"/>
    <cellStyle name="Vírgula 2 2 3 2 6 2 3 2" xfId="26798"/>
    <cellStyle name="Vírgula 2 2 3 2 6 2 3 2 2" xfId="58093"/>
    <cellStyle name="Vírgula 2 2 3 2 6 2 3 3" xfId="41623"/>
    <cellStyle name="Vírgula 2 2 3 2 6 2 4" xfId="20210"/>
    <cellStyle name="Vírgula 2 2 3 2 6 2 4 2" xfId="51505"/>
    <cellStyle name="Vírgula 2 2 3 2 6 2 5" xfId="13622"/>
    <cellStyle name="Vírgula 2 2 3 2 6 2 5 2" xfId="44917"/>
    <cellStyle name="Vírgula 2 2 3 2 6 2 6" xfId="35035"/>
    <cellStyle name="Vírgula 2 2 3 2 6 2 7" xfId="31740"/>
    <cellStyle name="Vírgula 2 2 3 2 6 3" xfId="5387"/>
    <cellStyle name="Vírgula 2 2 3 2 6 3 2" xfId="21857"/>
    <cellStyle name="Vírgula 2 2 3 2 6 3 2 2" xfId="53152"/>
    <cellStyle name="Vírgula 2 2 3 2 6 3 3" xfId="15269"/>
    <cellStyle name="Vírgula 2 2 3 2 6 3 3 2" xfId="46564"/>
    <cellStyle name="Vírgula 2 2 3 2 6 3 4" xfId="36682"/>
    <cellStyle name="Vírgula 2 2 3 2 6 4" xfId="8681"/>
    <cellStyle name="Vírgula 2 2 3 2 6 4 2" xfId="25151"/>
    <cellStyle name="Vírgula 2 2 3 2 6 4 2 2" xfId="56446"/>
    <cellStyle name="Vírgula 2 2 3 2 6 4 3" xfId="39976"/>
    <cellStyle name="Vírgula 2 2 3 2 6 5" xfId="18563"/>
    <cellStyle name="Vírgula 2 2 3 2 6 5 2" xfId="49858"/>
    <cellStyle name="Vírgula 2 2 3 2 6 6" xfId="11975"/>
    <cellStyle name="Vírgula 2 2 3 2 6 6 2" xfId="43270"/>
    <cellStyle name="Vírgula 2 2 3 2 6 7" xfId="28446"/>
    <cellStyle name="Vírgula 2 2 3 2 6 7 2" xfId="33388"/>
    <cellStyle name="Vírgula 2 2 3 2 6 8" xfId="30093"/>
    <cellStyle name="Vírgula 2 2 3 2 7" xfId="3727"/>
    <cellStyle name="Vírgula 2 2 3 2 7 2" xfId="7021"/>
    <cellStyle name="Vírgula 2 2 3 2 7 2 2" xfId="23491"/>
    <cellStyle name="Vírgula 2 2 3 2 7 2 2 2" xfId="54786"/>
    <cellStyle name="Vírgula 2 2 3 2 7 2 3" xfId="16903"/>
    <cellStyle name="Vírgula 2 2 3 2 7 2 3 2" xfId="48198"/>
    <cellStyle name="Vírgula 2 2 3 2 7 2 4" xfId="38316"/>
    <cellStyle name="Vírgula 2 2 3 2 7 3" xfId="10315"/>
    <cellStyle name="Vírgula 2 2 3 2 7 3 2" xfId="26785"/>
    <cellStyle name="Vírgula 2 2 3 2 7 3 2 2" xfId="58080"/>
    <cellStyle name="Vírgula 2 2 3 2 7 3 3" xfId="41610"/>
    <cellStyle name="Vírgula 2 2 3 2 7 4" xfId="20197"/>
    <cellStyle name="Vírgula 2 2 3 2 7 4 2" xfId="51492"/>
    <cellStyle name="Vírgula 2 2 3 2 7 5" xfId="13609"/>
    <cellStyle name="Vírgula 2 2 3 2 7 5 2" xfId="44904"/>
    <cellStyle name="Vírgula 2 2 3 2 7 6" xfId="35022"/>
    <cellStyle name="Vírgula 2 2 3 2 7 7" xfId="31727"/>
    <cellStyle name="Vírgula 2 2 3 2 8" xfId="5374"/>
    <cellStyle name="Vírgula 2 2 3 2 8 2" xfId="21844"/>
    <cellStyle name="Vírgula 2 2 3 2 8 2 2" xfId="53139"/>
    <cellStyle name="Vírgula 2 2 3 2 8 3" xfId="15256"/>
    <cellStyle name="Vírgula 2 2 3 2 8 3 2" xfId="46551"/>
    <cellStyle name="Vírgula 2 2 3 2 8 4" xfId="36669"/>
    <cellStyle name="Vírgula 2 2 3 2 9" xfId="8668"/>
    <cellStyle name="Vírgula 2 2 3 2 9 2" xfId="25138"/>
    <cellStyle name="Vírgula 2 2 3 2 9 2 2" xfId="56433"/>
    <cellStyle name="Vírgula 2 2 3 2 9 3" xfId="39963"/>
    <cellStyle name="Vírgula 2 2 3 3" xfId="2089"/>
    <cellStyle name="Vírgula 2 2 3 3 10" xfId="11976"/>
    <cellStyle name="Vírgula 2 2 3 3 10 2" xfId="43271"/>
    <cellStyle name="Vírgula 2 2 3 3 11" xfId="28447"/>
    <cellStyle name="Vírgula 2 2 3 3 11 2" xfId="33389"/>
    <cellStyle name="Vírgula 2 2 3 3 12" xfId="30094"/>
    <cellStyle name="Vírgula 2 2 3 3 2" xfId="2090"/>
    <cellStyle name="Vírgula 2 2 3 3 2 2" xfId="2091"/>
    <cellStyle name="Vírgula 2 2 3 3 2 2 2" xfId="3743"/>
    <cellStyle name="Vírgula 2 2 3 3 2 2 2 2" xfId="7037"/>
    <cellStyle name="Vírgula 2 2 3 3 2 2 2 2 2" xfId="23507"/>
    <cellStyle name="Vírgula 2 2 3 3 2 2 2 2 2 2" xfId="54802"/>
    <cellStyle name="Vírgula 2 2 3 3 2 2 2 2 3" xfId="16919"/>
    <cellStyle name="Vírgula 2 2 3 3 2 2 2 2 3 2" xfId="48214"/>
    <cellStyle name="Vírgula 2 2 3 3 2 2 2 2 4" xfId="38332"/>
    <cellStyle name="Vírgula 2 2 3 3 2 2 2 3" xfId="10331"/>
    <cellStyle name="Vírgula 2 2 3 3 2 2 2 3 2" xfId="26801"/>
    <cellStyle name="Vírgula 2 2 3 3 2 2 2 3 2 2" xfId="58096"/>
    <cellStyle name="Vírgula 2 2 3 3 2 2 2 3 3" xfId="41626"/>
    <cellStyle name="Vírgula 2 2 3 3 2 2 2 4" xfId="20213"/>
    <cellStyle name="Vírgula 2 2 3 3 2 2 2 4 2" xfId="51508"/>
    <cellStyle name="Vírgula 2 2 3 3 2 2 2 5" xfId="13625"/>
    <cellStyle name="Vírgula 2 2 3 3 2 2 2 5 2" xfId="44920"/>
    <cellStyle name="Vírgula 2 2 3 3 2 2 2 6" xfId="35038"/>
    <cellStyle name="Vírgula 2 2 3 3 2 2 2 7" xfId="31743"/>
    <cellStyle name="Vírgula 2 2 3 3 2 2 3" xfId="5390"/>
    <cellStyle name="Vírgula 2 2 3 3 2 2 3 2" xfId="21860"/>
    <cellStyle name="Vírgula 2 2 3 3 2 2 3 2 2" xfId="53155"/>
    <cellStyle name="Vírgula 2 2 3 3 2 2 3 3" xfId="15272"/>
    <cellStyle name="Vírgula 2 2 3 3 2 2 3 3 2" xfId="46567"/>
    <cellStyle name="Vírgula 2 2 3 3 2 2 3 4" xfId="36685"/>
    <cellStyle name="Vírgula 2 2 3 3 2 2 4" xfId="8684"/>
    <cellStyle name="Vírgula 2 2 3 3 2 2 4 2" xfId="25154"/>
    <cellStyle name="Vírgula 2 2 3 3 2 2 4 2 2" xfId="56449"/>
    <cellStyle name="Vírgula 2 2 3 3 2 2 4 3" xfId="39979"/>
    <cellStyle name="Vírgula 2 2 3 3 2 2 5" xfId="18566"/>
    <cellStyle name="Vírgula 2 2 3 3 2 2 5 2" xfId="49861"/>
    <cellStyle name="Vírgula 2 2 3 3 2 2 6" xfId="11978"/>
    <cellStyle name="Vírgula 2 2 3 3 2 2 6 2" xfId="43273"/>
    <cellStyle name="Vírgula 2 2 3 3 2 2 7" xfId="28449"/>
    <cellStyle name="Vírgula 2 2 3 3 2 2 7 2" xfId="33391"/>
    <cellStyle name="Vírgula 2 2 3 3 2 2 8" xfId="30096"/>
    <cellStyle name="Vírgula 2 2 3 3 2 3" xfId="3742"/>
    <cellStyle name="Vírgula 2 2 3 3 2 3 2" xfId="7036"/>
    <cellStyle name="Vírgula 2 2 3 3 2 3 2 2" xfId="23506"/>
    <cellStyle name="Vírgula 2 2 3 3 2 3 2 2 2" xfId="54801"/>
    <cellStyle name="Vírgula 2 2 3 3 2 3 2 3" xfId="16918"/>
    <cellStyle name="Vírgula 2 2 3 3 2 3 2 3 2" xfId="48213"/>
    <cellStyle name="Vírgula 2 2 3 3 2 3 2 4" xfId="38331"/>
    <cellStyle name="Vírgula 2 2 3 3 2 3 3" xfId="10330"/>
    <cellStyle name="Vírgula 2 2 3 3 2 3 3 2" xfId="26800"/>
    <cellStyle name="Vírgula 2 2 3 3 2 3 3 2 2" xfId="58095"/>
    <cellStyle name="Vírgula 2 2 3 3 2 3 3 3" xfId="41625"/>
    <cellStyle name="Vírgula 2 2 3 3 2 3 4" xfId="20212"/>
    <cellStyle name="Vírgula 2 2 3 3 2 3 4 2" xfId="51507"/>
    <cellStyle name="Vírgula 2 2 3 3 2 3 5" xfId="13624"/>
    <cellStyle name="Vírgula 2 2 3 3 2 3 5 2" xfId="44919"/>
    <cellStyle name="Vírgula 2 2 3 3 2 3 6" xfId="35037"/>
    <cellStyle name="Vírgula 2 2 3 3 2 3 7" xfId="31742"/>
    <cellStyle name="Vírgula 2 2 3 3 2 4" xfId="5389"/>
    <cellStyle name="Vírgula 2 2 3 3 2 4 2" xfId="21859"/>
    <cellStyle name="Vírgula 2 2 3 3 2 4 2 2" xfId="53154"/>
    <cellStyle name="Vírgula 2 2 3 3 2 4 3" xfId="15271"/>
    <cellStyle name="Vírgula 2 2 3 3 2 4 3 2" xfId="46566"/>
    <cellStyle name="Vírgula 2 2 3 3 2 4 4" xfId="36684"/>
    <cellStyle name="Vírgula 2 2 3 3 2 5" xfId="8683"/>
    <cellStyle name="Vírgula 2 2 3 3 2 5 2" xfId="25153"/>
    <cellStyle name="Vírgula 2 2 3 3 2 5 2 2" xfId="56448"/>
    <cellStyle name="Vírgula 2 2 3 3 2 5 3" xfId="39978"/>
    <cellStyle name="Vírgula 2 2 3 3 2 6" xfId="18565"/>
    <cellStyle name="Vírgula 2 2 3 3 2 6 2" xfId="49860"/>
    <cellStyle name="Vírgula 2 2 3 3 2 7" xfId="11977"/>
    <cellStyle name="Vírgula 2 2 3 3 2 7 2" xfId="43272"/>
    <cellStyle name="Vírgula 2 2 3 3 2 8" xfId="28448"/>
    <cellStyle name="Vírgula 2 2 3 3 2 8 2" xfId="33390"/>
    <cellStyle name="Vírgula 2 2 3 3 2 9" xfId="30095"/>
    <cellStyle name="Vírgula 2 2 3 3 3" xfId="2092"/>
    <cellStyle name="Vírgula 2 2 3 3 3 2" xfId="2093"/>
    <cellStyle name="Vírgula 2 2 3 3 3 2 2" xfId="3745"/>
    <cellStyle name="Vírgula 2 2 3 3 3 2 2 2" xfId="7039"/>
    <cellStyle name="Vírgula 2 2 3 3 3 2 2 2 2" xfId="23509"/>
    <cellStyle name="Vírgula 2 2 3 3 3 2 2 2 2 2" xfId="54804"/>
    <cellStyle name="Vírgula 2 2 3 3 3 2 2 2 3" xfId="16921"/>
    <cellStyle name="Vírgula 2 2 3 3 3 2 2 2 3 2" xfId="48216"/>
    <cellStyle name="Vírgula 2 2 3 3 3 2 2 2 4" xfId="38334"/>
    <cellStyle name="Vírgula 2 2 3 3 3 2 2 3" xfId="10333"/>
    <cellStyle name="Vírgula 2 2 3 3 3 2 2 3 2" xfId="26803"/>
    <cellStyle name="Vírgula 2 2 3 3 3 2 2 3 2 2" xfId="58098"/>
    <cellStyle name="Vírgula 2 2 3 3 3 2 2 3 3" xfId="41628"/>
    <cellStyle name="Vírgula 2 2 3 3 3 2 2 4" xfId="20215"/>
    <cellStyle name="Vírgula 2 2 3 3 3 2 2 4 2" xfId="51510"/>
    <cellStyle name="Vírgula 2 2 3 3 3 2 2 5" xfId="13627"/>
    <cellStyle name="Vírgula 2 2 3 3 3 2 2 5 2" xfId="44922"/>
    <cellStyle name="Vírgula 2 2 3 3 3 2 2 6" xfId="35040"/>
    <cellStyle name="Vírgula 2 2 3 3 3 2 2 7" xfId="31745"/>
    <cellStyle name="Vírgula 2 2 3 3 3 2 3" xfId="5392"/>
    <cellStyle name="Vírgula 2 2 3 3 3 2 3 2" xfId="21862"/>
    <cellStyle name="Vírgula 2 2 3 3 3 2 3 2 2" xfId="53157"/>
    <cellStyle name="Vírgula 2 2 3 3 3 2 3 3" xfId="15274"/>
    <cellStyle name="Vírgula 2 2 3 3 3 2 3 3 2" xfId="46569"/>
    <cellStyle name="Vírgula 2 2 3 3 3 2 3 4" xfId="36687"/>
    <cellStyle name="Vírgula 2 2 3 3 3 2 4" xfId="8686"/>
    <cellStyle name="Vírgula 2 2 3 3 3 2 4 2" xfId="25156"/>
    <cellStyle name="Vírgula 2 2 3 3 3 2 4 2 2" xfId="56451"/>
    <cellStyle name="Vírgula 2 2 3 3 3 2 4 3" xfId="39981"/>
    <cellStyle name="Vírgula 2 2 3 3 3 2 5" xfId="18568"/>
    <cellStyle name="Vírgula 2 2 3 3 3 2 5 2" xfId="49863"/>
    <cellStyle name="Vírgula 2 2 3 3 3 2 6" xfId="11980"/>
    <cellStyle name="Vírgula 2 2 3 3 3 2 6 2" xfId="43275"/>
    <cellStyle name="Vírgula 2 2 3 3 3 2 7" xfId="28451"/>
    <cellStyle name="Vírgula 2 2 3 3 3 2 7 2" xfId="33393"/>
    <cellStyle name="Vírgula 2 2 3 3 3 2 8" xfId="30098"/>
    <cellStyle name="Vírgula 2 2 3 3 3 3" xfId="3744"/>
    <cellStyle name="Vírgula 2 2 3 3 3 3 2" xfId="7038"/>
    <cellStyle name="Vírgula 2 2 3 3 3 3 2 2" xfId="23508"/>
    <cellStyle name="Vírgula 2 2 3 3 3 3 2 2 2" xfId="54803"/>
    <cellStyle name="Vírgula 2 2 3 3 3 3 2 3" xfId="16920"/>
    <cellStyle name="Vírgula 2 2 3 3 3 3 2 3 2" xfId="48215"/>
    <cellStyle name="Vírgula 2 2 3 3 3 3 2 4" xfId="38333"/>
    <cellStyle name="Vírgula 2 2 3 3 3 3 3" xfId="10332"/>
    <cellStyle name="Vírgula 2 2 3 3 3 3 3 2" xfId="26802"/>
    <cellStyle name="Vírgula 2 2 3 3 3 3 3 2 2" xfId="58097"/>
    <cellStyle name="Vírgula 2 2 3 3 3 3 3 3" xfId="41627"/>
    <cellStyle name="Vírgula 2 2 3 3 3 3 4" xfId="20214"/>
    <cellStyle name="Vírgula 2 2 3 3 3 3 4 2" xfId="51509"/>
    <cellStyle name="Vírgula 2 2 3 3 3 3 5" xfId="13626"/>
    <cellStyle name="Vírgula 2 2 3 3 3 3 5 2" xfId="44921"/>
    <cellStyle name="Vírgula 2 2 3 3 3 3 6" xfId="35039"/>
    <cellStyle name="Vírgula 2 2 3 3 3 3 7" xfId="31744"/>
    <cellStyle name="Vírgula 2 2 3 3 3 4" xfId="5391"/>
    <cellStyle name="Vírgula 2 2 3 3 3 4 2" xfId="21861"/>
    <cellStyle name="Vírgula 2 2 3 3 3 4 2 2" xfId="53156"/>
    <cellStyle name="Vírgula 2 2 3 3 3 4 3" xfId="15273"/>
    <cellStyle name="Vírgula 2 2 3 3 3 4 3 2" xfId="46568"/>
    <cellStyle name="Vírgula 2 2 3 3 3 4 4" xfId="36686"/>
    <cellStyle name="Vírgula 2 2 3 3 3 5" xfId="8685"/>
    <cellStyle name="Vírgula 2 2 3 3 3 5 2" xfId="25155"/>
    <cellStyle name="Vírgula 2 2 3 3 3 5 2 2" xfId="56450"/>
    <cellStyle name="Vírgula 2 2 3 3 3 5 3" xfId="39980"/>
    <cellStyle name="Vírgula 2 2 3 3 3 6" xfId="18567"/>
    <cellStyle name="Vírgula 2 2 3 3 3 6 2" xfId="49862"/>
    <cellStyle name="Vírgula 2 2 3 3 3 7" xfId="11979"/>
    <cellStyle name="Vírgula 2 2 3 3 3 7 2" xfId="43274"/>
    <cellStyle name="Vírgula 2 2 3 3 3 8" xfId="28450"/>
    <cellStyle name="Vírgula 2 2 3 3 3 8 2" xfId="33392"/>
    <cellStyle name="Vírgula 2 2 3 3 3 9" xfId="30097"/>
    <cellStyle name="Vírgula 2 2 3 3 4" xfId="2094"/>
    <cellStyle name="Vírgula 2 2 3 3 4 2" xfId="3746"/>
    <cellStyle name="Vírgula 2 2 3 3 4 2 2" xfId="7040"/>
    <cellStyle name="Vírgula 2 2 3 3 4 2 2 2" xfId="23510"/>
    <cellStyle name="Vírgula 2 2 3 3 4 2 2 2 2" xfId="54805"/>
    <cellStyle name="Vírgula 2 2 3 3 4 2 2 3" xfId="16922"/>
    <cellStyle name="Vírgula 2 2 3 3 4 2 2 3 2" xfId="48217"/>
    <cellStyle name="Vírgula 2 2 3 3 4 2 2 4" xfId="38335"/>
    <cellStyle name="Vírgula 2 2 3 3 4 2 3" xfId="10334"/>
    <cellStyle name="Vírgula 2 2 3 3 4 2 3 2" xfId="26804"/>
    <cellStyle name="Vírgula 2 2 3 3 4 2 3 2 2" xfId="58099"/>
    <cellStyle name="Vírgula 2 2 3 3 4 2 3 3" xfId="41629"/>
    <cellStyle name="Vírgula 2 2 3 3 4 2 4" xfId="20216"/>
    <cellStyle name="Vírgula 2 2 3 3 4 2 4 2" xfId="51511"/>
    <cellStyle name="Vírgula 2 2 3 3 4 2 5" xfId="13628"/>
    <cellStyle name="Vírgula 2 2 3 3 4 2 5 2" xfId="44923"/>
    <cellStyle name="Vírgula 2 2 3 3 4 2 6" xfId="35041"/>
    <cellStyle name="Vírgula 2 2 3 3 4 2 7" xfId="31746"/>
    <cellStyle name="Vírgula 2 2 3 3 4 3" xfId="5393"/>
    <cellStyle name="Vírgula 2 2 3 3 4 3 2" xfId="21863"/>
    <cellStyle name="Vírgula 2 2 3 3 4 3 2 2" xfId="53158"/>
    <cellStyle name="Vírgula 2 2 3 3 4 3 3" xfId="15275"/>
    <cellStyle name="Vírgula 2 2 3 3 4 3 3 2" xfId="46570"/>
    <cellStyle name="Vírgula 2 2 3 3 4 3 4" xfId="36688"/>
    <cellStyle name="Vírgula 2 2 3 3 4 4" xfId="8687"/>
    <cellStyle name="Vírgula 2 2 3 3 4 4 2" xfId="25157"/>
    <cellStyle name="Vírgula 2 2 3 3 4 4 2 2" xfId="56452"/>
    <cellStyle name="Vírgula 2 2 3 3 4 4 3" xfId="39982"/>
    <cellStyle name="Vírgula 2 2 3 3 4 5" xfId="18569"/>
    <cellStyle name="Vírgula 2 2 3 3 4 5 2" xfId="49864"/>
    <cellStyle name="Vírgula 2 2 3 3 4 6" xfId="11981"/>
    <cellStyle name="Vírgula 2 2 3 3 4 6 2" xfId="43276"/>
    <cellStyle name="Vírgula 2 2 3 3 4 7" xfId="28452"/>
    <cellStyle name="Vírgula 2 2 3 3 4 7 2" xfId="33394"/>
    <cellStyle name="Vírgula 2 2 3 3 4 8" xfId="30099"/>
    <cellStyle name="Vírgula 2 2 3 3 5" xfId="2095"/>
    <cellStyle name="Vírgula 2 2 3 3 5 2" xfId="3747"/>
    <cellStyle name="Vírgula 2 2 3 3 5 2 2" xfId="7041"/>
    <cellStyle name="Vírgula 2 2 3 3 5 2 2 2" xfId="23511"/>
    <cellStyle name="Vírgula 2 2 3 3 5 2 2 2 2" xfId="54806"/>
    <cellStyle name="Vírgula 2 2 3 3 5 2 2 3" xfId="16923"/>
    <cellStyle name="Vírgula 2 2 3 3 5 2 2 3 2" xfId="48218"/>
    <cellStyle name="Vírgula 2 2 3 3 5 2 2 4" xfId="38336"/>
    <cellStyle name="Vírgula 2 2 3 3 5 2 3" xfId="10335"/>
    <cellStyle name="Vírgula 2 2 3 3 5 2 3 2" xfId="26805"/>
    <cellStyle name="Vírgula 2 2 3 3 5 2 3 2 2" xfId="58100"/>
    <cellStyle name="Vírgula 2 2 3 3 5 2 3 3" xfId="41630"/>
    <cellStyle name="Vírgula 2 2 3 3 5 2 4" xfId="20217"/>
    <cellStyle name="Vírgula 2 2 3 3 5 2 4 2" xfId="51512"/>
    <cellStyle name="Vírgula 2 2 3 3 5 2 5" xfId="13629"/>
    <cellStyle name="Vírgula 2 2 3 3 5 2 5 2" xfId="44924"/>
    <cellStyle name="Vírgula 2 2 3 3 5 2 6" xfId="35042"/>
    <cellStyle name="Vírgula 2 2 3 3 5 2 7" xfId="31747"/>
    <cellStyle name="Vírgula 2 2 3 3 5 3" xfId="5394"/>
    <cellStyle name="Vírgula 2 2 3 3 5 3 2" xfId="21864"/>
    <cellStyle name="Vírgula 2 2 3 3 5 3 2 2" xfId="53159"/>
    <cellStyle name="Vírgula 2 2 3 3 5 3 3" xfId="15276"/>
    <cellStyle name="Vírgula 2 2 3 3 5 3 3 2" xfId="46571"/>
    <cellStyle name="Vírgula 2 2 3 3 5 3 4" xfId="36689"/>
    <cellStyle name="Vírgula 2 2 3 3 5 4" xfId="8688"/>
    <cellStyle name="Vírgula 2 2 3 3 5 4 2" xfId="25158"/>
    <cellStyle name="Vírgula 2 2 3 3 5 4 2 2" xfId="56453"/>
    <cellStyle name="Vírgula 2 2 3 3 5 4 3" xfId="39983"/>
    <cellStyle name="Vírgula 2 2 3 3 5 5" xfId="18570"/>
    <cellStyle name="Vírgula 2 2 3 3 5 5 2" xfId="49865"/>
    <cellStyle name="Vírgula 2 2 3 3 5 6" xfId="11982"/>
    <cellStyle name="Vírgula 2 2 3 3 5 6 2" xfId="43277"/>
    <cellStyle name="Vírgula 2 2 3 3 5 7" xfId="28453"/>
    <cellStyle name="Vírgula 2 2 3 3 5 7 2" xfId="33395"/>
    <cellStyle name="Vírgula 2 2 3 3 5 8" xfId="30100"/>
    <cellStyle name="Vírgula 2 2 3 3 6" xfId="3741"/>
    <cellStyle name="Vírgula 2 2 3 3 6 2" xfId="7035"/>
    <cellStyle name="Vírgula 2 2 3 3 6 2 2" xfId="23505"/>
    <cellStyle name="Vírgula 2 2 3 3 6 2 2 2" xfId="54800"/>
    <cellStyle name="Vírgula 2 2 3 3 6 2 3" xfId="16917"/>
    <cellStyle name="Vírgula 2 2 3 3 6 2 3 2" xfId="48212"/>
    <cellStyle name="Vírgula 2 2 3 3 6 2 4" xfId="38330"/>
    <cellStyle name="Vírgula 2 2 3 3 6 3" xfId="10329"/>
    <cellStyle name="Vírgula 2 2 3 3 6 3 2" xfId="26799"/>
    <cellStyle name="Vírgula 2 2 3 3 6 3 2 2" xfId="58094"/>
    <cellStyle name="Vírgula 2 2 3 3 6 3 3" xfId="41624"/>
    <cellStyle name="Vírgula 2 2 3 3 6 4" xfId="20211"/>
    <cellStyle name="Vírgula 2 2 3 3 6 4 2" xfId="51506"/>
    <cellStyle name="Vírgula 2 2 3 3 6 5" xfId="13623"/>
    <cellStyle name="Vírgula 2 2 3 3 6 5 2" xfId="44918"/>
    <cellStyle name="Vírgula 2 2 3 3 6 6" xfId="35036"/>
    <cellStyle name="Vírgula 2 2 3 3 6 7" xfId="31741"/>
    <cellStyle name="Vírgula 2 2 3 3 7" xfId="5388"/>
    <cellStyle name="Vírgula 2 2 3 3 7 2" xfId="21858"/>
    <cellStyle name="Vírgula 2 2 3 3 7 2 2" xfId="53153"/>
    <cellStyle name="Vírgula 2 2 3 3 7 3" xfId="15270"/>
    <cellStyle name="Vírgula 2 2 3 3 7 3 2" xfId="46565"/>
    <cellStyle name="Vírgula 2 2 3 3 7 4" xfId="36683"/>
    <cellStyle name="Vírgula 2 2 3 3 8" xfId="8682"/>
    <cellStyle name="Vírgula 2 2 3 3 8 2" xfId="25152"/>
    <cellStyle name="Vírgula 2 2 3 3 8 2 2" xfId="56447"/>
    <cellStyle name="Vírgula 2 2 3 3 8 3" xfId="39977"/>
    <cellStyle name="Vírgula 2 2 3 3 9" xfId="18564"/>
    <cellStyle name="Vírgula 2 2 3 3 9 2" xfId="49859"/>
    <cellStyle name="Vírgula 2 2 3 4" xfId="2096"/>
    <cellStyle name="Vírgula 2 2 3 4 10" xfId="11983"/>
    <cellStyle name="Vírgula 2 2 3 4 10 2" xfId="43278"/>
    <cellStyle name="Vírgula 2 2 3 4 11" xfId="28454"/>
    <cellStyle name="Vírgula 2 2 3 4 11 2" xfId="33396"/>
    <cellStyle name="Vírgula 2 2 3 4 12" xfId="30101"/>
    <cellStyle name="Vírgula 2 2 3 4 2" xfId="2097"/>
    <cellStyle name="Vírgula 2 2 3 4 2 2" xfId="2098"/>
    <cellStyle name="Vírgula 2 2 3 4 2 2 2" xfId="3750"/>
    <cellStyle name="Vírgula 2 2 3 4 2 2 2 2" xfId="7044"/>
    <cellStyle name="Vírgula 2 2 3 4 2 2 2 2 2" xfId="23514"/>
    <cellStyle name="Vírgula 2 2 3 4 2 2 2 2 2 2" xfId="54809"/>
    <cellStyle name="Vírgula 2 2 3 4 2 2 2 2 3" xfId="16926"/>
    <cellStyle name="Vírgula 2 2 3 4 2 2 2 2 3 2" xfId="48221"/>
    <cellStyle name="Vírgula 2 2 3 4 2 2 2 2 4" xfId="38339"/>
    <cellStyle name="Vírgula 2 2 3 4 2 2 2 3" xfId="10338"/>
    <cellStyle name="Vírgula 2 2 3 4 2 2 2 3 2" xfId="26808"/>
    <cellStyle name="Vírgula 2 2 3 4 2 2 2 3 2 2" xfId="58103"/>
    <cellStyle name="Vírgula 2 2 3 4 2 2 2 3 3" xfId="41633"/>
    <cellStyle name="Vírgula 2 2 3 4 2 2 2 4" xfId="20220"/>
    <cellStyle name="Vírgula 2 2 3 4 2 2 2 4 2" xfId="51515"/>
    <cellStyle name="Vírgula 2 2 3 4 2 2 2 5" xfId="13632"/>
    <cellStyle name="Vírgula 2 2 3 4 2 2 2 5 2" xfId="44927"/>
    <cellStyle name="Vírgula 2 2 3 4 2 2 2 6" xfId="35045"/>
    <cellStyle name="Vírgula 2 2 3 4 2 2 2 7" xfId="31750"/>
    <cellStyle name="Vírgula 2 2 3 4 2 2 3" xfId="5397"/>
    <cellStyle name="Vírgula 2 2 3 4 2 2 3 2" xfId="21867"/>
    <cellStyle name="Vírgula 2 2 3 4 2 2 3 2 2" xfId="53162"/>
    <cellStyle name="Vírgula 2 2 3 4 2 2 3 3" xfId="15279"/>
    <cellStyle name="Vírgula 2 2 3 4 2 2 3 3 2" xfId="46574"/>
    <cellStyle name="Vírgula 2 2 3 4 2 2 3 4" xfId="36692"/>
    <cellStyle name="Vírgula 2 2 3 4 2 2 4" xfId="8691"/>
    <cellStyle name="Vírgula 2 2 3 4 2 2 4 2" xfId="25161"/>
    <cellStyle name="Vírgula 2 2 3 4 2 2 4 2 2" xfId="56456"/>
    <cellStyle name="Vírgula 2 2 3 4 2 2 4 3" xfId="39986"/>
    <cellStyle name="Vírgula 2 2 3 4 2 2 5" xfId="18573"/>
    <cellStyle name="Vírgula 2 2 3 4 2 2 5 2" xfId="49868"/>
    <cellStyle name="Vírgula 2 2 3 4 2 2 6" xfId="11985"/>
    <cellStyle name="Vírgula 2 2 3 4 2 2 6 2" xfId="43280"/>
    <cellStyle name="Vírgula 2 2 3 4 2 2 7" xfId="28456"/>
    <cellStyle name="Vírgula 2 2 3 4 2 2 7 2" xfId="33398"/>
    <cellStyle name="Vírgula 2 2 3 4 2 2 8" xfId="30103"/>
    <cellStyle name="Vírgula 2 2 3 4 2 3" xfId="3749"/>
    <cellStyle name="Vírgula 2 2 3 4 2 3 2" xfId="7043"/>
    <cellStyle name="Vírgula 2 2 3 4 2 3 2 2" xfId="23513"/>
    <cellStyle name="Vírgula 2 2 3 4 2 3 2 2 2" xfId="54808"/>
    <cellStyle name="Vírgula 2 2 3 4 2 3 2 3" xfId="16925"/>
    <cellStyle name="Vírgula 2 2 3 4 2 3 2 3 2" xfId="48220"/>
    <cellStyle name="Vírgula 2 2 3 4 2 3 2 4" xfId="38338"/>
    <cellStyle name="Vírgula 2 2 3 4 2 3 3" xfId="10337"/>
    <cellStyle name="Vírgula 2 2 3 4 2 3 3 2" xfId="26807"/>
    <cellStyle name="Vírgula 2 2 3 4 2 3 3 2 2" xfId="58102"/>
    <cellStyle name="Vírgula 2 2 3 4 2 3 3 3" xfId="41632"/>
    <cellStyle name="Vírgula 2 2 3 4 2 3 4" xfId="20219"/>
    <cellStyle name="Vírgula 2 2 3 4 2 3 4 2" xfId="51514"/>
    <cellStyle name="Vírgula 2 2 3 4 2 3 5" xfId="13631"/>
    <cellStyle name="Vírgula 2 2 3 4 2 3 5 2" xfId="44926"/>
    <cellStyle name="Vírgula 2 2 3 4 2 3 6" xfId="35044"/>
    <cellStyle name="Vírgula 2 2 3 4 2 3 7" xfId="31749"/>
    <cellStyle name="Vírgula 2 2 3 4 2 4" xfId="5396"/>
    <cellStyle name="Vírgula 2 2 3 4 2 4 2" xfId="21866"/>
    <cellStyle name="Vírgula 2 2 3 4 2 4 2 2" xfId="53161"/>
    <cellStyle name="Vírgula 2 2 3 4 2 4 3" xfId="15278"/>
    <cellStyle name="Vírgula 2 2 3 4 2 4 3 2" xfId="46573"/>
    <cellStyle name="Vírgula 2 2 3 4 2 4 4" xfId="36691"/>
    <cellStyle name="Vírgula 2 2 3 4 2 5" xfId="8690"/>
    <cellStyle name="Vírgula 2 2 3 4 2 5 2" xfId="25160"/>
    <cellStyle name="Vírgula 2 2 3 4 2 5 2 2" xfId="56455"/>
    <cellStyle name="Vírgula 2 2 3 4 2 5 3" xfId="39985"/>
    <cellStyle name="Vírgula 2 2 3 4 2 6" xfId="18572"/>
    <cellStyle name="Vírgula 2 2 3 4 2 6 2" xfId="49867"/>
    <cellStyle name="Vírgula 2 2 3 4 2 7" xfId="11984"/>
    <cellStyle name="Vírgula 2 2 3 4 2 7 2" xfId="43279"/>
    <cellStyle name="Vírgula 2 2 3 4 2 8" xfId="28455"/>
    <cellStyle name="Vírgula 2 2 3 4 2 8 2" xfId="33397"/>
    <cellStyle name="Vírgula 2 2 3 4 2 9" xfId="30102"/>
    <cellStyle name="Vírgula 2 2 3 4 3" xfId="2099"/>
    <cellStyle name="Vírgula 2 2 3 4 3 2" xfId="2100"/>
    <cellStyle name="Vírgula 2 2 3 4 3 2 2" xfId="3752"/>
    <cellStyle name="Vírgula 2 2 3 4 3 2 2 2" xfId="7046"/>
    <cellStyle name="Vírgula 2 2 3 4 3 2 2 2 2" xfId="23516"/>
    <cellStyle name="Vírgula 2 2 3 4 3 2 2 2 2 2" xfId="54811"/>
    <cellStyle name="Vírgula 2 2 3 4 3 2 2 2 3" xfId="16928"/>
    <cellStyle name="Vírgula 2 2 3 4 3 2 2 2 3 2" xfId="48223"/>
    <cellStyle name="Vírgula 2 2 3 4 3 2 2 2 4" xfId="38341"/>
    <cellStyle name="Vírgula 2 2 3 4 3 2 2 3" xfId="10340"/>
    <cellStyle name="Vírgula 2 2 3 4 3 2 2 3 2" xfId="26810"/>
    <cellStyle name="Vírgula 2 2 3 4 3 2 2 3 2 2" xfId="58105"/>
    <cellStyle name="Vírgula 2 2 3 4 3 2 2 3 3" xfId="41635"/>
    <cellStyle name="Vírgula 2 2 3 4 3 2 2 4" xfId="20222"/>
    <cellStyle name="Vírgula 2 2 3 4 3 2 2 4 2" xfId="51517"/>
    <cellStyle name="Vírgula 2 2 3 4 3 2 2 5" xfId="13634"/>
    <cellStyle name="Vírgula 2 2 3 4 3 2 2 5 2" xfId="44929"/>
    <cellStyle name="Vírgula 2 2 3 4 3 2 2 6" xfId="35047"/>
    <cellStyle name="Vírgula 2 2 3 4 3 2 2 7" xfId="31752"/>
    <cellStyle name="Vírgula 2 2 3 4 3 2 3" xfId="5399"/>
    <cellStyle name="Vírgula 2 2 3 4 3 2 3 2" xfId="21869"/>
    <cellStyle name="Vírgula 2 2 3 4 3 2 3 2 2" xfId="53164"/>
    <cellStyle name="Vírgula 2 2 3 4 3 2 3 3" xfId="15281"/>
    <cellStyle name="Vírgula 2 2 3 4 3 2 3 3 2" xfId="46576"/>
    <cellStyle name="Vírgula 2 2 3 4 3 2 3 4" xfId="36694"/>
    <cellStyle name="Vírgula 2 2 3 4 3 2 4" xfId="8693"/>
    <cellStyle name="Vírgula 2 2 3 4 3 2 4 2" xfId="25163"/>
    <cellStyle name="Vírgula 2 2 3 4 3 2 4 2 2" xfId="56458"/>
    <cellStyle name="Vírgula 2 2 3 4 3 2 4 3" xfId="39988"/>
    <cellStyle name="Vírgula 2 2 3 4 3 2 5" xfId="18575"/>
    <cellStyle name="Vírgula 2 2 3 4 3 2 5 2" xfId="49870"/>
    <cellStyle name="Vírgula 2 2 3 4 3 2 6" xfId="11987"/>
    <cellStyle name="Vírgula 2 2 3 4 3 2 6 2" xfId="43282"/>
    <cellStyle name="Vírgula 2 2 3 4 3 2 7" xfId="28458"/>
    <cellStyle name="Vírgula 2 2 3 4 3 2 7 2" xfId="33400"/>
    <cellStyle name="Vírgula 2 2 3 4 3 2 8" xfId="30105"/>
    <cellStyle name="Vírgula 2 2 3 4 3 3" xfId="3751"/>
    <cellStyle name="Vírgula 2 2 3 4 3 3 2" xfId="7045"/>
    <cellStyle name="Vírgula 2 2 3 4 3 3 2 2" xfId="23515"/>
    <cellStyle name="Vírgula 2 2 3 4 3 3 2 2 2" xfId="54810"/>
    <cellStyle name="Vírgula 2 2 3 4 3 3 2 3" xfId="16927"/>
    <cellStyle name="Vírgula 2 2 3 4 3 3 2 3 2" xfId="48222"/>
    <cellStyle name="Vírgula 2 2 3 4 3 3 2 4" xfId="38340"/>
    <cellStyle name="Vírgula 2 2 3 4 3 3 3" xfId="10339"/>
    <cellStyle name="Vírgula 2 2 3 4 3 3 3 2" xfId="26809"/>
    <cellStyle name="Vírgula 2 2 3 4 3 3 3 2 2" xfId="58104"/>
    <cellStyle name="Vírgula 2 2 3 4 3 3 3 3" xfId="41634"/>
    <cellStyle name="Vírgula 2 2 3 4 3 3 4" xfId="20221"/>
    <cellStyle name="Vírgula 2 2 3 4 3 3 4 2" xfId="51516"/>
    <cellStyle name="Vírgula 2 2 3 4 3 3 5" xfId="13633"/>
    <cellStyle name="Vírgula 2 2 3 4 3 3 5 2" xfId="44928"/>
    <cellStyle name="Vírgula 2 2 3 4 3 3 6" xfId="35046"/>
    <cellStyle name="Vírgula 2 2 3 4 3 3 7" xfId="31751"/>
    <cellStyle name="Vírgula 2 2 3 4 3 4" xfId="5398"/>
    <cellStyle name="Vírgula 2 2 3 4 3 4 2" xfId="21868"/>
    <cellStyle name="Vírgula 2 2 3 4 3 4 2 2" xfId="53163"/>
    <cellStyle name="Vírgula 2 2 3 4 3 4 3" xfId="15280"/>
    <cellStyle name="Vírgula 2 2 3 4 3 4 3 2" xfId="46575"/>
    <cellStyle name="Vírgula 2 2 3 4 3 4 4" xfId="36693"/>
    <cellStyle name="Vírgula 2 2 3 4 3 5" xfId="8692"/>
    <cellStyle name="Vírgula 2 2 3 4 3 5 2" xfId="25162"/>
    <cellStyle name="Vírgula 2 2 3 4 3 5 2 2" xfId="56457"/>
    <cellStyle name="Vírgula 2 2 3 4 3 5 3" xfId="39987"/>
    <cellStyle name="Vírgula 2 2 3 4 3 6" xfId="18574"/>
    <cellStyle name="Vírgula 2 2 3 4 3 6 2" xfId="49869"/>
    <cellStyle name="Vírgula 2 2 3 4 3 7" xfId="11986"/>
    <cellStyle name="Vírgula 2 2 3 4 3 7 2" xfId="43281"/>
    <cellStyle name="Vírgula 2 2 3 4 3 8" xfId="28457"/>
    <cellStyle name="Vírgula 2 2 3 4 3 8 2" xfId="33399"/>
    <cellStyle name="Vírgula 2 2 3 4 3 9" xfId="30104"/>
    <cellStyle name="Vírgula 2 2 3 4 4" xfId="2101"/>
    <cellStyle name="Vírgula 2 2 3 4 4 2" xfId="3753"/>
    <cellStyle name="Vírgula 2 2 3 4 4 2 2" xfId="7047"/>
    <cellStyle name="Vírgula 2 2 3 4 4 2 2 2" xfId="23517"/>
    <cellStyle name="Vírgula 2 2 3 4 4 2 2 2 2" xfId="54812"/>
    <cellStyle name="Vírgula 2 2 3 4 4 2 2 3" xfId="16929"/>
    <cellStyle name="Vírgula 2 2 3 4 4 2 2 3 2" xfId="48224"/>
    <cellStyle name="Vírgula 2 2 3 4 4 2 2 4" xfId="38342"/>
    <cellStyle name="Vírgula 2 2 3 4 4 2 3" xfId="10341"/>
    <cellStyle name="Vírgula 2 2 3 4 4 2 3 2" xfId="26811"/>
    <cellStyle name="Vírgula 2 2 3 4 4 2 3 2 2" xfId="58106"/>
    <cellStyle name="Vírgula 2 2 3 4 4 2 3 3" xfId="41636"/>
    <cellStyle name="Vírgula 2 2 3 4 4 2 4" xfId="20223"/>
    <cellStyle name="Vírgula 2 2 3 4 4 2 4 2" xfId="51518"/>
    <cellStyle name="Vírgula 2 2 3 4 4 2 5" xfId="13635"/>
    <cellStyle name="Vírgula 2 2 3 4 4 2 5 2" xfId="44930"/>
    <cellStyle name="Vírgula 2 2 3 4 4 2 6" xfId="35048"/>
    <cellStyle name="Vírgula 2 2 3 4 4 2 7" xfId="31753"/>
    <cellStyle name="Vírgula 2 2 3 4 4 3" xfId="5400"/>
    <cellStyle name="Vírgula 2 2 3 4 4 3 2" xfId="21870"/>
    <cellStyle name="Vírgula 2 2 3 4 4 3 2 2" xfId="53165"/>
    <cellStyle name="Vírgula 2 2 3 4 4 3 3" xfId="15282"/>
    <cellStyle name="Vírgula 2 2 3 4 4 3 3 2" xfId="46577"/>
    <cellStyle name="Vírgula 2 2 3 4 4 3 4" xfId="36695"/>
    <cellStyle name="Vírgula 2 2 3 4 4 4" xfId="8694"/>
    <cellStyle name="Vírgula 2 2 3 4 4 4 2" xfId="25164"/>
    <cellStyle name="Vírgula 2 2 3 4 4 4 2 2" xfId="56459"/>
    <cellStyle name="Vírgula 2 2 3 4 4 4 3" xfId="39989"/>
    <cellStyle name="Vírgula 2 2 3 4 4 5" xfId="18576"/>
    <cellStyle name="Vírgula 2 2 3 4 4 5 2" xfId="49871"/>
    <cellStyle name="Vírgula 2 2 3 4 4 6" xfId="11988"/>
    <cellStyle name="Vírgula 2 2 3 4 4 6 2" xfId="43283"/>
    <cellStyle name="Vírgula 2 2 3 4 4 7" xfId="28459"/>
    <cellStyle name="Vírgula 2 2 3 4 4 7 2" xfId="33401"/>
    <cellStyle name="Vírgula 2 2 3 4 4 8" xfId="30106"/>
    <cellStyle name="Vírgula 2 2 3 4 5" xfId="2102"/>
    <cellStyle name="Vírgula 2 2 3 4 5 2" xfId="3754"/>
    <cellStyle name="Vírgula 2 2 3 4 5 2 2" xfId="7048"/>
    <cellStyle name="Vírgula 2 2 3 4 5 2 2 2" xfId="23518"/>
    <cellStyle name="Vírgula 2 2 3 4 5 2 2 2 2" xfId="54813"/>
    <cellStyle name="Vírgula 2 2 3 4 5 2 2 3" xfId="16930"/>
    <cellStyle name="Vírgula 2 2 3 4 5 2 2 3 2" xfId="48225"/>
    <cellStyle name="Vírgula 2 2 3 4 5 2 2 4" xfId="38343"/>
    <cellStyle name="Vírgula 2 2 3 4 5 2 3" xfId="10342"/>
    <cellStyle name="Vírgula 2 2 3 4 5 2 3 2" xfId="26812"/>
    <cellStyle name="Vírgula 2 2 3 4 5 2 3 2 2" xfId="58107"/>
    <cellStyle name="Vírgula 2 2 3 4 5 2 3 3" xfId="41637"/>
    <cellStyle name="Vírgula 2 2 3 4 5 2 4" xfId="20224"/>
    <cellStyle name="Vírgula 2 2 3 4 5 2 4 2" xfId="51519"/>
    <cellStyle name="Vírgula 2 2 3 4 5 2 5" xfId="13636"/>
    <cellStyle name="Vírgula 2 2 3 4 5 2 5 2" xfId="44931"/>
    <cellStyle name="Vírgula 2 2 3 4 5 2 6" xfId="35049"/>
    <cellStyle name="Vírgula 2 2 3 4 5 2 7" xfId="31754"/>
    <cellStyle name="Vírgula 2 2 3 4 5 3" xfId="5401"/>
    <cellStyle name="Vírgula 2 2 3 4 5 3 2" xfId="21871"/>
    <cellStyle name="Vírgula 2 2 3 4 5 3 2 2" xfId="53166"/>
    <cellStyle name="Vírgula 2 2 3 4 5 3 3" xfId="15283"/>
    <cellStyle name="Vírgula 2 2 3 4 5 3 3 2" xfId="46578"/>
    <cellStyle name="Vírgula 2 2 3 4 5 3 4" xfId="36696"/>
    <cellStyle name="Vírgula 2 2 3 4 5 4" xfId="8695"/>
    <cellStyle name="Vírgula 2 2 3 4 5 4 2" xfId="25165"/>
    <cellStyle name="Vírgula 2 2 3 4 5 4 2 2" xfId="56460"/>
    <cellStyle name="Vírgula 2 2 3 4 5 4 3" xfId="39990"/>
    <cellStyle name="Vírgula 2 2 3 4 5 5" xfId="18577"/>
    <cellStyle name="Vírgula 2 2 3 4 5 5 2" xfId="49872"/>
    <cellStyle name="Vírgula 2 2 3 4 5 6" xfId="11989"/>
    <cellStyle name="Vírgula 2 2 3 4 5 6 2" xfId="43284"/>
    <cellStyle name="Vírgula 2 2 3 4 5 7" xfId="28460"/>
    <cellStyle name="Vírgula 2 2 3 4 5 7 2" xfId="33402"/>
    <cellStyle name="Vírgula 2 2 3 4 5 8" xfId="30107"/>
    <cellStyle name="Vírgula 2 2 3 4 6" xfId="3748"/>
    <cellStyle name="Vírgula 2 2 3 4 6 2" xfId="7042"/>
    <cellStyle name="Vírgula 2 2 3 4 6 2 2" xfId="23512"/>
    <cellStyle name="Vírgula 2 2 3 4 6 2 2 2" xfId="54807"/>
    <cellStyle name="Vírgula 2 2 3 4 6 2 3" xfId="16924"/>
    <cellStyle name="Vírgula 2 2 3 4 6 2 3 2" xfId="48219"/>
    <cellStyle name="Vírgula 2 2 3 4 6 2 4" xfId="38337"/>
    <cellStyle name="Vírgula 2 2 3 4 6 3" xfId="10336"/>
    <cellStyle name="Vírgula 2 2 3 4 6 3 2" xfId="26806"/>
    <cellStyle name="Vírgula 2 2 3 4 6 3 2 2" xfId="58101"/>
    <cellStyle name="Vírgula 2 2 3 4 6 3 3" xfId="41631"/>
    <cellStyle name="Vírgula 2 2 3 4 6 4" xfId="20218"/>
    <cellStyle name="Vírgula 2 2 3 4 6 4 2" xfId="51513"/>
    <cellStyle name="Vírgula 2 2 3 4 6 5" xfId="13630"/>
    <cellStyle name="Vírgula 2 2 3 4 6 5 2" xfId="44925"/>
    <cellStyle name="Vírgula 2 2 3 4 6 6" xfId="35043"/>
    <cellStyle name="Vírgula 2 2 3 4 6 7" xfId="31748"/>
    <cellStyle name="Vírgula 2 2 3 4 7" xfId="5395"/>
    <cellStyle name="Vírgula 2 2 3 4 7 2" xfId="21865"/>
    <cellStyle name="Vírgula 2 2 3 4 7 2 2" xfId="53160"/>
    <cellStyle name="Vírgula 2 2 3 4 7 3" xfId="15277"/>
    <cellStyle name="Vírgula 2 2 3 4 7 3 2" xfId="46572"/>
    <cellStyle name="Vírgula 2 2 3 4 7 4" xfId="36690"/>
    <cellStyle name="Vírgula 2 2 3 4 8" xfId="8689"/>
    <cellStyle name="Vírgula 2 2 3 4 8 2" xfId="25159"/>
    <cellStyle name="Vírgula 2 2 3 4 8 2 2" xfId="56454"/>
    <cellStyle name="Vírgula 2 2 3 4 8 3" xfId="39984"/>
    <cellStyle name="Vírgula 2 2 3 4 9" xfId="18571"/>
    <cellStyle name="Vírgula 2 2 3 4 9 2" xfId="49866"/>
    <cellStyle name="Vírgula 2 2 3 5" xfId="2103"/>
    <cellStyle name="Vírgula 2 2 3 5 2" xfId="2104"/>
    <cellStyle name="Vírgula 2 2 3 5 2 2" xfId="3756"/>
    <cellStyle name="Vírgula 2 2 3 5 2 2 2" xfId="7050"/>
    <cellStyle name="Vírgula 2 2 3 5 2 2 2 2" xfId="23520"/>
    <cellStyle name="Vírgula 2 2 3 5 2 2 2 2 2" xfId="54815"/>
    <cellStyle name="Vírgula 2 2 3 5 2 2 2 3" xfId="16932"/>
    <cellStyle name="Vírgula 2 2 3 5 2 2 2 3 2" xfId="48227"/>
    <cellStyle name="Vírgula 2 2 3 5 2 2 2 4" xfId="38345"/>
    <cellStyle name="Vírgula 2 2 3 5 2 2 3" xfId="10344"/>
    <cellStyle name="Vírgula 2 2 3 5 2 2 3 2" xfId="26814"/>
    <cellStyle name="Vírgula 2 2 3 5 2 2 3 2 2" xfId="58109"/>
    <cellStyle name="Vírgula 2 2 3 5 2 2 3 3" xfId="41639"/>
    <cellStyle name="Vírgula 2 2 3 5 2 2 4" xfId="20226"/>
    <cellStyle name="Vírgula 2 2 3 5 2 2 4 2" xfId="51521"/>
    <cellStyle name="Vírgula 2 2 3 5 2 2 5" xfId="13638"/>
    <cellStyle name="Vírgula 2 2 3 5 2 2 5 2" xfId="44933"/>
    <cellStyle name="Vírgula 2 2 3 5 2 2 6" xfId="35051"/>
    <cellStyle name="Vírgula 2 2 3 5 2 2 7" xfId="31756"/>
    <cellStyle name="Vírgula 2 2 3 5 2 3" xfId="5403"/>
    <cellStyle name="Vírgula 2 2 3 5 2 3 2" xfId="21873"/>
    <cellStyle name="Vírgula 2 2 3 5 2 3 2 2" xfId="53168"/>
    <cellStyle name="Vírgula 2 2 3 5 2 3 3" xfId="15285"/>
    <cellStyle name="Vírgula 2 2 3 5 2 3 3 2" xfId="46580"/>
    <cellStyle name="Vírgula 2 2 3 5 2 3 4" xfId="36698"/>
    <cellStyle name="Vírgula 2 2 3 5 2 4" xfId="8697"/>
    <cellStyle name="Vírgula 2 2 3 5 2 4 2" xfId="25167"/>
    <cellStyle name="Vírgula 2 2 3 5 2 4 2 2" xfId="56462"/>
    <cellStyle name="Vírgula 2 2 3 5 2 4 3" xfId="39992"/>
    <cellStyle name="Vírgula 2 2 3 5 2 5" xfId="18579"/>
    <cellStyle name="Vírgula 2 2 3 5 2 5 2" xfId="49874"/>
    <cellStyle name="Vírgula 2 2 3 5 2 6" xfId="11991"/>
    <cellStyle name="Vírgula 2 2 3 5 2 6 2" xfId="43286"/>
    <cellStyle name="Vírgula 2 2 3 5 2 7" xfId="28462"/>
    <cellStyle name="Vírgula 2 2 3 5 2 7 2" xfId="33404"/>
    <cellStyle name="Vírgula 2 2 3 5 2 8" xfId="30109"/>
    <cellStyle name="Vírgula 2 2 3 5 3" xfId="3755"/>
    <cellStyle name="Vírgula 2 2 3 5 3 2" xfId="7049"/>
    <cellStyle name="Vírgula 2 2 3 5 3 2 2" xfId="23519"/>
    <cellStyle name="Vírgula 2 2 3 5 3 2 2 2" xfId="54814"/>
    <cellStyle name="Vírgula 2 2 3 5 3 2 3" xfId="16931"/>
    <cellStyle name="Vírgula 2 2 3 5 3 2 3 2" xfId="48226"/>
    <cellStyle name="Vírgula 2 2 3 5 3 2 4" xfId="38344"/>
    <cellStyle name="Vírgula 2 2 3 5 3 3" xfId="10343"/>
    <cellStyle name="Vírgula 2 2 3 5 3 3 2" xfId="26813"/>
    <cellStyle name="Vírgula 2 2 3 5 3 3 2 2" xfId="58108"/>
    <cellStyle name="Vírgula 2 2 3 5 3 3 3" xfId="41638"/>
    <cellStyle name="Vírgula 2 2 3 5 3 4" xfId="20225"/>
    <cellStyle name="Vírgula 2 2 3 5 3 4 2" xfId="51520"/>
    <cellStyle name="Vírgula 2 2 3 5 3 5" xfId="13637"/>
    <cellStyle name="Vírgula 2 2 3 5 3 5 2" xfId="44932"/>
    <cellStyle name="Vírgula 2 2 3 5 3 6" xfId="35050"/>
    <cellStyle name="Vírgula 2 2 3 5 3 7" xfId="31755"/>
    <cellStyle name="Vírgula 2 2 3 5 4" xfId="5402"/>
    <cellStyle name="Vírgula 2 2 3 5 4 2" xfId="21872"/>
    <cellStyle name="Vírgula 2 2 3 5 4 2 2" xfId="53167"/>
    <cellStyle name="Vírgula 2 2 3 5 4 3" xfId="15284"/>
    <cellStyle name="Vírgula 2 2 3 5 4 3 2" xfId="46579"/>
    <cellStyle name="Vírgula 2 2 3 5 4 4" xfId="36697"/>
    <cellStyle name="Vírgula 2 2 3 5 5" xfId="8696"/>
    <cellStyle name="Vírgula 2 2 3 5 5 2" xfId="25166"/>
    <cellStyle name="Vírgula 2 2 3 5 5 2 2" xfId="56461"/>
    <cellStyle name="Vírgula 2 2 3 5 5 3" xfId="39991"/>
    <cellStyle name="Vírgula 2 2 3 5 6" xfId="18578"/>
    <cellStyle name="Vírgula 2 2 3 5 6 2" xfId="49873"/>
    <cellStyle name="Vírgula 2 2 3 5 7" xfId="11990"/>
    <cellStyle name="Vírgula 2 2 3 5 7 2" xfId="43285"/>
    <cellStyle name="Vírgula 2 2 3 5 8" xfId="28461"/>
    <cellStyle name="Vírgula 2 2 3 5 8 2" xfId="33403"/>
    <cellStyle name="Vírgula 2 2 3 5 9" xfId="30108"/>
    <cellStyle name="Vírgula 2 2 3 6" xfId="2105"/>
    <cellStyle name="Vírgula 2 2 3 6 2" xfId="2106"/>
    <cellStyle name="Vírgula 2 2 3 6 2 2" xfId="3758"/>
    <cellStyle name="Vírgula 2 2 3 6 2 2 2" xfId="7052"/>
    <cellStyle name="Vírgula 2 2 3 6 2 2 2 2" xfId="23522"/>
    <cellStyle name="Vírgula 2 2 3 6 2 2 2 2 2" xfId="54817"/>
    <cellStyle name="Vírgula 2 2 3 6 2 2 2 3" xfId="16934"/>
    <cellStyle name="Vírgula 2 2 3 6 2 2 2 3 2" xfId="48229"/>
    <cellStyle name="Vírgula 2 2 3 6 2 2 2 4" xfId="38347"/>
    <cellStyle name="Vírgula 2 2 3 6 2 2 3" xfId="10346"/>
    <cellStyle name="Vírgula 2 2 3 6 2 2 3 2" xfId="26816"/>
    <cellStyle name="Vírgula 2 2 3 6 2 2 3 2 2" xfId="58111"/>
    <cellStyle name="Vírgula 2 2 3 6 2 2 3 3" xfId="41641"/>
    <cellStyle name="Vírgula 2 2 3 6 2 2 4" xfId="20228"/>
    <cellStyle name="Vírgula 2 2 3 6 2 2 4 2" xfId="51523"/>
    <cellStyle name="Vírgula 2 2 3 6 2 2 5" xfId="13640"/>
    <cellStyle name="Vírgula 2 2 3 6 2 2 5 2" xfId="44935"/>
    <cellStyle name="Vírgula 2 2 3 6 2 2 6" xfId="35053"/>
    <cellStyle name="Vírgula 2 2 3 6 2 2 7" xfId="31758"/>
    <cellStyle name="Vírgula 2 2 3 6 2 3" xfId="5405"/>
    <cellStyle name="Vírgula 2 2 3 6 2 3 2" xfId="21875"/>
    <cellStyle name="Vírgula 2 2 3 6 2 3 2 2" xfId="53170"/>
    <cellStyle name="Vírgula 2 2 3 6 2 3 3" xfId="15287"/>
    <cellStyle name="Vírgula 2 2 3 6 2 3 3 2" xfId="46582"/>
    <cellStyle name="Vírgula 2 2 3 6 2 3 4" xfId="36700"/>
    <cellStyle name="Vírgula 2 2 3 6 2 4" xfId="8699"/>
    <cellStyle name="Vírgula 2 2 3 6 2 4 2" xfId="25169"/>
    <cellStyle name="Vírgula 2 2 3 6 2 4 2 2" xfId="56464"/>
    <cellStyle name="Vírgula 2 2 3 6 2 4 3" xfId="39994"/>
    <cellStyle name="Vírgula 2 2 3 6 2 5" xfId="18581"/>
    <cellStyle name="Vírgula 2 2 3 6 2 5 2" xfId="49876"/>
    <cellStyle name="Vírgula 2 2 3 6 2 6" xfId="11993"/>
    <cellStyle name="Vírgula 2 2 3 6 2 6 2" xfId="43288"/>
    <cellStyle name="Vírgula 2 2 3 6 2 7" xfId="28464"/>
    <cellStyle name="Vírgula 2 2 3 6 2 7 2" xfId="33406"/>
    <cellStyle name="Vírgula 2 2 3 6 2 8" xfId="30111"/>
    <cellStyle name="Vírgula 2 2 3 6 3" xfId="3757"/>
    <cellStyle name="Vírgula 2 2 3 6 3 2" xfId="7051"/>
    <cellStyle name="Vírgula 2 2 3 6 3 2 2" xfId="23521"/>
    <cellStyle name="Vírgula 2 2 3 6 3 2 2 2" xfId="54816"/>
    <cellStyle name="Vírgula 2 2 3 6 3 2 3" xfId="16933"/>
    <cellStyle name="Vírgula 2 2 3 6 3 2 3 2" xfId="48228"/>
    <cellStyle name="Vírgula 2 2 3 6 3 2 4" xfId="38346"/>
    <cellStyle name="Vírgula 2 2 3 6 3 3" xfId="10345"/>
    <cellStyle name="Vírgula 2 2 3 6 3 3 2" xfId="26815"/>
    <cellStyle name="Vírgula 2 2 3 6 3 3 2 2" xfId="58110"/>
    <cellStyle name="Vírgula 2 2 3 6 3 3 3" xfId="41640"/>
    <cellStyle name="Vírgula 2 2 3 6 3 4" xfId="20227"/>
    <cellStyle name="Vírgula 2 2 3 6 3 4 2" xfId="51522"/>
    <cellStyle name="Vírgula 2 2 3 6 3 5" xfId="13639"/>
    <cellStyle name="Vírgula 2 2 3 6 3 5 2" xfId="44934"/>
    <cellStyle name="Vírgula 2 2 3 6 3 6" xfId="35052"/>
    <cellStyle name="Vírgula 2 2 3 6 3 7" xfId="31757"/>
    <cellStyle name="Vírgula 2 2 3 6 4" xfId="5404"/>
    <cellStyle name="Vírgula 2 2 3 6 4 2" xfId="21874"/>
    <cellStyle name="Vírgula 2 2 3 6 4 2 2" xfId="53169"/>
    <cellStyle name="Vírgula 2 2 3 6 4 3" xfId="15286"/>
    <cellStyle name="Vírgula 2 2 3 6 4 3 2" xfId="46581"/>
    <cellStyle name="Vírgula 2 2 3 6 4 4" xfId="36699"/>
    <cellStyle name="Vírgula 2 2 3 6 5" xfId="8698"/>
    <cellStyle name="Vírgula 2 2 3 6 5 2" xfId="25168"/>
    <cellStyle name="Vírgula 2 2 3 6 5 2 2" xfId="56463"/>
    <cellStyle name="Vírgula 2 2 3 6 5 3" xfId="39993"/>
    <cellStyle name="Vírgula 2 2 3 6 6" xfId="18580"/>
    <cellStyle name="Vírgula 2 2 3 6 6 2" xfId="49875"/>
    <cellStyle name="Vírgula 2 2 3 6 7" xfId="11992"/>
    <cellStyle name="Vírgula 2 2 3 6 7 2" xfId="43287"/>
    <cellStyle name="Vírgula 2 2 3 6 8" xfId="28463"/>
    <cellStyle name="Vírgula 2 2 3 6 8 2" xfId="33405"/>
    <cellStyle name="Vírgula 2 2 3 6 9" xfId="30110"/>
    <cellStyle name="Vírgula 2 2 3 7" xfId="2107"/>
    <cellStyle name="Vírgula 2 2 3 7 2" xfId="3759"/>
    <cellStyle name="Vírgula 2 2 3 7 2 2" xfId="7053"/>
    <cellStyle name="Vírgula 2 2 3 7 2 2 2" xfId="23523"/>
    <cellStyle name="Vírgula 2 2 3 7 2 2 2 2" xfId="54818"/>
    <cellStyle name="Vírgula 2 2 3 7 2 2 3" xfId="16935"/>
    <cellStyle name="Vírgula 2 2 3 7 2 2 3 2" xfId="48230"/>
    <cellStyle name="Vírgula 2 2 3 7 2 2 4" xfId="38348"/>
    <cellStyle name="Vírgula 2 2 3 7 2 3" xfId="10347"/>
    <cellStyle name="Vírgula 2 2 3 7 2 3 2" xfId="26817"/>
    <cellStyle name="Vírgula 2 2 3 7 2 3 2 2" xfId="58112"/>
    <cellStyle name="Vírgula 2 2 3 7 2 3 3" xfId="41642"/>
    <cellStyle name="Vírgula 2 2 3 7 2 4" xfId="20229"/>
    <cellStyle name="Vírgula 2 2 3 7 2 4 2" xfId="51524"/>
    <cellStyle name="Vírgula 2 2 3 7 2 5" xfId="13641"/>
    <cellStyle name="Vírgula 2 2 3 7 2 5 2" xfId="44936"/>
    <cellStyle name="Vírgula 2 2 3 7 2 6" xfId="35054"/>
    <cellStyle name="Vírgula 2 2 3 7 2 7" xfId="31759"/>
    <cellStyle name="Vírgula 2 2 3 7 3" xfId="5406"/>
    <cellStyle name="Vírgula 2 2 3 7 3 2" xfId="21876"/>
    <cellStyle name="Vírgula 2 2 3 7 3 2 2" xfId="53171"/>
    <cellStyle name="Vírgula 2 2 3 7 3 3" xfId="15288"/>
    <cellStyle name="Vírgula 2 2 3 7 3 3 2" xfId="46583"/>
    <cellStyle name="Vírgula 2 2 3 7 3 4" xfId="36701"/>
    <cellStyle name="Vírgula 2 2 3 7 4" xfId="8700"/>
    <cellStyle name="Vírgula 2 2 3 7 4 2" xfId="25170"/>
    <cellStyle name="Vírgula 2 2 3 7 4 2 2" xfId="56465"/>
    <cellStyle name="Vírgula 2 2 3 7 4 3" xfId="39995"/>
    <cellStyle name="Vírgula 2 2 3 7 5" xfId="18582"/>
    <cellStyle name="Vírgula 2 2 3 7 5 2" xfId="49877"/>
    <cellStyle name="Vírgula 2 2 3 7 6" xfId="11994"/>
    <cellStyle name="Vírgula 2 2 3 7 6 2" xfId="43289"/>
    <cellStyle name="Vírgula 2 2 3 7 7" xfId="28465"/>
    <cellStyle name="Vírgula 2 2 3 7 7 2" xfId="33407"/>
    <cellStyle name="Vírgula 2 2 3 7 8" xfId="30112"/>
    <cellStyle name="Vírgula 2 2 3 8" xfId="2108"/>
    <cellStyle name="Vírgula 2 2 3 8 2" xfId="3760"/>
    <cellStyle name="Vírgula 2 2 3 8 2 2" xfId="7054"/>
    <cellStyle name="Vírgula 2 2 3 8 2 2 2" xfId="23524"/>
    <cellStyle name="Vírgula 2 2 3 8 2 2 2 2" xfId="54819"/>
    <cellStyle name="Vírgula 2 2 3 8 2 2 3" xfId="16936"/>
    <cellStyle name="Vírgula 2 2 3 8 2 2 3 2" xfId="48231"/>
    <cellStyle name="Vírgula 2 2 3 8 2 2 4" xfId="38349"/>
    <cellStyle name="Vírgula 2 2 3 8 2 3" xfId="10348"/>
    <cellStyle name="Vírgula 2 2 3 8 2 3 2" xfId="26818"/>
    <cellStyle name="Vírgula 2 2 3 8 2 3 2 2" xfId="58113"/>
    <cellStyle name="Vírgula 2 2 3 8 2 3 3" xfId="41643"/>
    <cellStyle name="Vírgula 2 2 3 8 2 4" xfId="20230"/>
    <cellStyle name="Vírgula 2 2 3 8 2 4 2" xfId="51525"/>
    <cellStyle name="Vírgula 2 2 3 8 2 5" xfId="13642"/>
    <cellStyle name="Vírgula 2 2 3 8 2 5 2" xfId="44937"/>
    <cellStyle name="Vírgula 2 2 3 8 2 6" xfId="35055"/>
    <cellStyle name="Vírgula 2 2 3 8 2 7" xfId="31760"/>
    <cellStyle name="Vírgula 2 2 3 8 3" xfId="5407"/>
    <cellStyle name="Vírgula 2 2 3 8 3 2" xfId="21877"/>
    <cellStyle name="Vírgula 2 2 3 8 3 2 2" xfId="53172"/>
    <cellStyle name="Vírgula 2 2 3 8 3 3" xfId="15289"/>
    <cellStyle name="Vírgula 2 2 3 8 3 3 2" xfId="46584"/>
    <cellStyle name="Vírgula 2 2 3 8 3 4" xfId="36702"/>
    <cellStyle name="Vírgula 2 2 3 8 4" xfId="8701"/>
    <cellStyle name="Vírgula 2 2 3 8 4 2" xfId="25171"/>
    <cellStyle name="Vírgula 2 2 3 8 4 2 2" xfId="56466"/>
    <cellStyle name="Vírgula 2 2 3 8 4 3" xfId="39996"/>
    <cellStyle name="Vírgula 2 2 3 8 5" xfId="18583"/>
    <cellStyle name="Vírgula 2 2 3 8 5 2" xfId="49878"/>
    <cellStyle name="Vírgula 2 2 3 8 6" xfId="11995"/>
    <cellStyle name="Vírgula 2 2 3 8 6 2" xfId="43290"/>
    <cellStyle name="Vírgula 2 2 3 8 7" xfId="28466"/>
    <cellStyle name="Vírgula 2 2 3 8 7 2" xfId="33408"/>
    <cellStyle name="Vírgula 2 2 3 8 8" xfId="30113"/>
    <cellStyle name="Vírgula 2 2 3 9" xfId="2109"/>
    <cellStyle name="Vírgula 2 2 3 9 2" xfId="3761"/>
    <cellStyle name="Vírgula 2 2 3 9 2 2" xfId="7055"/>
    <cellStyle name="Vírgula 2 2 3 9 2 2 2" xfId="23525"/>
    <cellStyle name="Vírgula 2 2 3 9 2 2 2 2" xfId="54820"/>
    <cellStyle name="Vírgula 2 2 3 9 2 2 3" xfId="16937"/>
    <cellStyle name="Vírgula 2 2 3 9 2 2 3 2" xfId="48232"/>
    <cellStyle name="Vírgula 2 2 3 9 2 2 4" xfId="38350"/>
    <cellStyle name="Vírgula 2 2 3 9 2 3" xfId="10349"/>
    <cellStyle name="Vírgula 2 2 3 9 2 3 2" xfId="26819"/>
    <cellStyle name="Vírgula 2 2 3 9 2 3 2 2" xfId="58114"/>
    <cellStyle name="Vírgula 2 2 3 9 2 3 3" xfId="41644"/>
    <cellStyle name="Vírgula 2 2 3 9 2 4" xfId="20231"/>
    <cellStyle name="Vírgula 2 2 3 9 2 4 2" xfId="51526"/>
    <cellStyle name="Vírgula 2 2 3 9 2 5" xfId="13643"/>
    <cellStyle name="Vírgula 2 2 3 9 2 5 2" xfId="44938"/>
    <cellStyle name="Vírgula 2 2 3 9 2 6" xfId="35056"/>
    <cellStyle name="Vírgula 2 2 3 9 2 7" xfId="31761"/>
    <cellStyle name="Vírgula 2 2 3 9 3" xfId="5408"/>
    <cellStyle name="Vírgula 2 2 3 9 3 2" xfId="21878"/>
    <cellStyle name="Vírgula 2 2 3 9 3 2 2" xfId="53173"/>
    <cellStyle name="Vírgula 2 2 3 9 3 3" xfId="15290"/>
    <cellStyle name="Vírgula 2 2 3 9 3 3 2" xfId="46585"/>
    <cellStyle name="Vírgula 2 2 3 9 3 4" xfId="36703"/>
    <cellStyle name="Vírgula 2 2 3 9 4" xfId="8702"/>
    <cellStyle name="Vírgula 2 2 3 9 4 2" xfId="25172"/>
    <cellStyle name="Vírgula 2 2 3 9 4 2 2" xfId="56467"/>
    <cellStyle name="Vírgula 2 2 3 9 4 3" xfId="39997"/>
    <cellStyle name="Vírgula 2 2 3 9 5" xfId="18584"/>
    <cellStyle name="Vírgula 2 2 3 9 5 2" xfId="49879"/>
    <cellStyle name="Vírgula 2 2 3 9 6" xfId="11996"/>
    <cellStyle name="Vírgula 2 2 3 9 6 2" xfId="43291"/>
    <cellStyle name="Vírgula 2 2 3 9 7" xfId="28467"/>
    <cellStyle name="Vírgula 2 2 3 9 7 2" xfId="33409"/>
    <cellStyle name="Vírgula 2 2 3 9 8" xfId="30114"/>
    <cellStyle name="Vírgula 2 2 4" xfId="2110"/>
    <cellStyle name="Vírgula 2 2 4 10" xfId="11997"/>
    <cellStyle name="Vírgula 2 2 4 10 2" xfId="43292"/>
    <cellStyle name="Vírgula 2 2 4 11" xfId="28468"/>
    <cellStyle name="Vírgula 2 2 4 11 2" xfId="33410"/>
    <cellStyle name="Vírgula 2 2 4 12" xfId="30115"/>
    <cellStyle name="Vírgula 2 2 4 2" xfId="2111"/>
    <cellStyle name="Vírgula 2 2 4 2 2" xfId="2112"/>
    <cellStyle name="Vírgula 2 2 4 2 2 2" xfId="3764"/>
    <cellStyle name="Vírgula 2 2 4 2 2 2 2" xfId="7058"/>
    <cellStyle name="Vírgula 2 2 4 2 2 2 2 2" xfId="23528"/>
    <cellStyle name="Vírgula 2 2 4 2 2 2 2 2 2" xfId="54823"/>
    <cellStyle name="Vírgula 2 2 4 2 2 2 2 3" xfId="16940"/>
    <cellStyle name="Vírgula 2 2 4 2 2 2 2 3 2" xfId="48235"/>
    <cellStyle name="Vírgula 2 2 4 2 2 2 2 4" xfId="38353"/>
    <cellStyle name="Vírgula 2 2 4 2 2 2 3" xfId="10352"/>
    <cellStyle name="Vírgula 2 2 4 2 2 2 3 2" xfId="26822"/>
    <cellStyle name="Vírgula 2 2 4 2 2 2 3 2 2" xfId="58117"/>
    <cellStyle name="Vírgula 2 2 4 2 2 2 3 3" xfId="41647"/>
    <cellStyle name="Vírgula 2 2 4 2 2 2 4" xfId="20234"/>
    <cellStyle name="Vírgula 2 2 4 2 2 2 4 2" xfId="51529"/>
    <cellStyle name="Vírgula 2 2 4 2 2 2 5" xfId="13646"/>
    <cellStyle name="Vírgula 2 2 4 2 2 2 5 2" xfId="44941"/>
    <cellStyle name="Vírgula 2 2 4 2 2 2 6" xfId="35059"/>
    <cellStyle name="Vírgula 2 2 4 2 2 2 7" xfId="31764"/>
    <cellStyle name="Vírgula 2 2 4 2 2 3" xfId="5411"/>
    <cellStyle name="Vírgula 2 2 4 2 2 3 2" xfId="21881"/>
    <cellStyle name="Vírgula 2 2 4 2 2 3 2 2" xfId="53176"/>
    <cellStyle name="Vírgula 2 2 4 2 2 3 3" xfId="15293"/>
    <cellStyle name="Vírgula 2 2 4 2 2 3 3 2" xfId="46588"/>
    <cellStyle name="Vírgula 2 2 4 2 2 3 4" xfId="36706"/>
    <cellStyle name="Vírgula 2 2 4 2 2 4" xfId="8705"/>
    <cellStyle name="Vírgula 2 2 4 2 2 4 2" xfId="25175"/>
    <cellStyle name="Vírgula 2 2 4 2 2 4 2 2" xfId="56470"/>
    <cellStyle name="Vírgula 2 2 4 2 2 4 3" xfId="40000"/>
    <cellStyle name="Vírgula 2 2 4 2 2 5" xfId="18587"/>
    <cellStyle name="Vírgula 2 2 4 2 2 5 2" xfId="49882"/>
    <cellStyle name="Vírgula 2 2 4 2 2 6" xfId="11999"/>
    <cellStyle name="Vírgula 2 2 4 2 2 6 2" xfId="43294"/>
    <cellStyle name="Vírgula 2 2 4 2 2 7" xfId="28470"/>
    <cellStyle name="Vírgula 2 2 4 2 2 7 2" xfId="33412"/>
    <cellStyle name="Vírgula 2 2 4 2 2 8" xfId="30117"/>
    <cellStyle name="Vírgula 2 2 4 2 3" xfId="3763"/>
    <cellStyle name="Vírgula 2 2 4 2 3 2" xfId="7057"/>
    <cellStyle name="Vírgula 2 2 4 2 3 2 2" xfId="23527"/>
    <cellStyle name="Vírgula 2 2 4 2 3 2 2 2" xfId="54822"/>
    <cellStyle name="Vírgula 2 2 4 2 3 2 3" xfId="16939"/>
    <cellStyle name="Vírgula 2 2 4 2 3 2 3 2" xfId="48234"/>
    <cellStyle name="Vírgula 2 2 4 2 3 2 4" xfId="38352"/>
    <cellStyle name="Vírgula 2 2 4 2 3 3" xfId="10351"/>
    <cellStyle name="Vírgula 2 2 4 2 3 3 2" xfId="26821"/>
    <cellStyle name="Vírgula 2 2 4 2 3 3 2 2" xfId="58116"/>
    <cellStyle name="Vírgula 2 2 4 2 3 3 3" xfId="41646"/>
    <cellStyle name="Vírgula 2 2 4 2 3 4" xfId="20233"/>
    <cellStyle name="Vírgula 2 2 4 2 3 4 2" xfId="51528"/>
    <cellStyle name="Vírgula 2 2 4 2 3 5" xfId="13645"/>
    <cellStyle name="Vírgula 2 2 4 2 3 5 2" xfId="44940"/>
    <cellStyle name="Vírgula 2 2 4 2 3 6" xfId="35058"/>
    <cellStyle name="Vírgula 2 2 4 2 3 7" xfId="31763"/>
    <cellStyle name="Vírgula 2 2 4 2 4" xfId="5410"/>
    <cellStyle name="Vírgula 2 2 4 2 4 2" xfId="21880"/>
    <cellStyle name="Vírgula 2 2 4 2 4 2 2" xfId="53175"/>
    <cellStyle name="Vírgula 2 2 4 2 4 3" xfId="15292"/>
    <cellStyle name="Vírgula 2 2 4 2 4 3 2" xfId="46587"/>
    <cellStyle name="Vírgula 2 2 4 2 4 4" xfId="36705"/>
    <cellStyle name="Vírgula 2 2 4 2 5" xfId="8704"/>
    <cellStyle name="Vírgula 2 2 4 2 5 2" xfId="25174"/>
    <cellStyle name="Vírgula 2 2 4 2 5 2 2" xfId="56469"/>
    <cellStyle name="Vírgula 2 2 4 2 5 3" xfId="39999"/>
    <cellStyle name="Vírgula 2 2 4 2 6" xfId="18586"/>
    <cellStyle name="Vírgula 2 2 4 2 6 2" xfId="49881"/>
    <cellStyle name="Vírgula 2 2 4 2 7" xfId="11998"/>
    <cellStyle name="Vírgula 2 2 4 2 7 2" xfId="43293"/>
    <cellStyle name="Vírgula 2 2 4 2 8" xfId="28469"/>
    <cellStyle name="Vírgula 2 2 4 2 8 2" xfId="33411"/>
    <cellStyle name="Vírgula 2 2 4 2 9" xfId="30116"/>
    <cellStyle name="Vírgula 2 2 4 3" xfId="2113"/>
    <cellStyle name="Vírgula 2 2 4 3 2" xfId="2114"/>
    <cellStyle name="Vírgula 2 2 4 3 2 2" xfId="3766"/>
    <cellStyle name="Vírgula 2 2 4 3 2 2 2" xfId="7060"/>
    <cellStyle name="Vírgula 2 2 4 3 2 2 2 2" xfId="23530"/>
    <cellStyle name="Vírgula 2 2 4 3 2 2 2 2 2" xfId="54825"/>
    <cellStyle name="Vírgula 2 2 4 3 2 2 2 3" xfId="16942"/>
    <cellStyle name="Vírgula 2 2 4 3 2 2 2 3 2" xfId="48237"/>
    <cellStyle name="Vírgula 2 2 4 3 2 2 2 4" xfId="38355"/>
    <cellStyle name="Vírgula 2 2 4 3 2 2 3" xfId="10354"/>
    <cellStyle name="Vírgula 2 2 4 3 2 2 3 2" xfId="26824"/>
    <cellStyle name="Vírgula 2 2 4 3 2 2 3 2 2" xfId="58119"/>
    <cellStyle name="Vírgula 2 2 4 3 2 2 3 3" xfId="41649"/>
    <cellStyle name="Vírgula 2 2 4 3 2 2 4" xfId="20236"/>
    <cellStyle name="Vírgula 2 2 4 3 2 2 4 2" xfId="51531"/>
    <cellStyle name="Vírgula 2 2 4 3 2 2 5" xfId="13648"/>
    <cellStyle name="Vírgula 2 2 4 3 2 2 5 2" xfId="44943"/>
    <cellStyle name="Vírgula 2 2 4 3 2 2 6" xfId="35061"/>
    <cellStyle name="Vírgula 2 2 4 3 2 2 7" xfId="31766"/>
    <cellStyle name="Vírgula 2 2 4 3 2 3" xfId="5413"/>
    <cellStyle name="Vírgula 2 2 4 3 2 3 2" xfId="21883"/>
    <cellStyle name="Vírgula 2 2 4 3 2 3 2 2" xfId="53178"/>
    <cellStyle name="Vírgula 2 2 4 3 2 3 3" xfId="15295"/>
    <cellStyle name="Vírgula 2 2 4 3 2 3 3 2" xfId="46590"/>
    <cellStyle name="Vírgula 2 2 4 3 2 3 4" xfId="36708"/>
    <cellStyle name="Vírgula 2 2 4 3 2 4" xfId="8707"/>
    <cellStyle name="Vírgula 2 2 4 3 2 4 2" xfId="25177"/>
    <cellStyle name="Vírgula 2 2 4 3 2 4 2 2" xfId="56472"/>
    <cellStyle name="Vírgula 2 2 4 3 2 4 3" xfId="40002"/>
    <cellStyle name="Vírgula 2 2 4 3 2 5" xfId="18589"/>
    <cellStyle name="Vírgula 2 2 4 3 2 5 2" xfId="49884"/>
    <cellStyle name="Vírgula 2 2 4 3 2 6" xfId="12001"/>
    <cellStyle name="Vírgula 2 2 4 3 2 6 2" xfId="43296"/>
    <cellStyle name="Vírgula 2 2 4 3 2 7" xfId="28472"/>
    <cellStyle name="Vírgula 2 2 4 3 2 7 2" xfId="33414"/>
    <cellStyle name="Vírgula 2 2 4 3 2 8" xfId="30119"/>
    <cellStyle name="Vírgula 2 2 4 3 3" xfId="3765"/>
    <cellStyle name="Vírgula 2 2 4 3 3 2" xfId="7059"/>
    <cellStyle name="Vírgula 2 2 4 3 3 2 2" xfId="23529"/>
    <cellStyle name="Vírgula 2 2 4 3 3 2 2 2" xfId="54824"/>
    <cellStyle name="Vírgula 2 2 4 3 3 2 3" xfId="16941"/>
    <cellStyle name="Vírgula 2 2 4 3 3 2 3 2" xfId="48236"/>
    <cellStyle name="Vírgula 2 2 4 3 3 2 4" xfId="38354"/>
    <cellStyle name="Vírgula 2 2 4 3 3 3" xfId="10353"/>
    <cellStyle name="Vírgula 2 2 4 3 3 3 2" xfId="26823"/>
    <cellStyle name="Vírgula 2 2 4 3 3 3 2 2" xfId="58118"/>
    <cellStyle name="Vírgula 2 2 4 3 3 3 3" xfId="41648"/>
    <cellStyle name="Vírgula 2 2 4 3 3 4" xfId="20235"/>
    <cellStyle name="Vírgula 2 2 4 3 3 4 2" xfId="51530"/>
    <cellStyle name="Vírgula 2 2 4 3 3 5" xfId="13647"/>
    <cellStyle name="Vírgula 2 2 4 3 3 5 2" xfId="44942"/>
    <cellStyle name="Vírgula 2 2 4 3 3 6" xfId="35060"/>
    <cellStyle name="Vírgula 2 2 4 3 3 7" xfId="31765"/>
    <cellStyle name="Vírgula 2 2 4 3 4" xfId="5412"/>
    <cellStyle name="Vírgula 2 2 4 3 4 2" xfId="21882"/>
    <cellStyle name="Vírgula 2 2 4 3 4 2 2" xfId="53177"/>
    <cellStyle name="Vírgula 2 2 4 3 4 3" xfId="15294"/>
    <cellStyle name="Vírgula 2 2 4 3 4 3 2" xfId="46589"/>
    <cellStyle name="Vírgula 2 2 4 3 4 4" xfId="36707"/>
    <cellStyle name="Vírgula 2 2 4 3 5" xfId="8706"/>
    <cellStyle name="Vírgula 2 2 4 3 5 2" xfId="25176"/>
    <cellStyle name="Vírgula 2 2 4 3 5 2 2" xfId="56471"/>
    <cellStyle name="Vírgula 2 2 4 3 5 3" xfId="40001"/>
    <cellStyle name="Vírgula 2 2 4 3 6" xfId="18588"/>
    <cellStyle name="Vírgula 2 2 4 3 6 2" xfId="49883"/>
    <cellStyle name="Vírgula 2 2 4 3 7" xfId="12000"/>
    <cellStyle name="Vírgula 2 2 4 3 7 2" xfId="43295"/>
    <cellStyle name="Vírgula 2 2 4 3 8" xfId="28471"/>
    <cellStyle name="Vírgula 2 2 4 3 8 2" xfId="33413"/>
    <cellStyle name="Vírgula 2 2 4 3 9" xfId="30118"/>
    <cellStyle name="Vírgula 2 2 4 4" xfId="2115"/>
    <cellStyle name="Vírgula 2 2 4 4 2" xfId="3767"/>
    <cellStyle name="Vírgula 2 2 4 4 2 2" xfId="7061"/>
    <cellStyle name="Vírgula 2 2 4 4 2 2 2" xfId="23531"/>
    <cellStyle name="Vírgula 2 2 4 4 2 2 2 2" xfId="54826"/>
    <cellStyle name="Vírgula 2 2 4 4 2 2 3" xfId="16943"/>
    <cellStyle name="Vírgula 2 2 4 4 2 2 3 2" xfId="48238"/>
    <cellStyle name="Vírgula 2 2 4 4 2 2 4" xfId="38356"/>
    <cellStyle name="Vírgula 2 2 4 4 2 3" xfId="10355"/>
    <cellStyle name="Vírgula 2 2 4 4 2 3 2" xfId="26825"/>
    <cellStyle name="Vírgula 2 2 4 4 2 3 2 2" xfId="58120"/>
    <cellStyle name="Vírgula 2 2 4 4 2 3 3" xfId="41650"/>
    <cellStyle name="Vírgula 2 2 4 4 2 4" xfId="20237"/>
    <cellStyle name="Vírgula 2 2 4 4 2 4 2" xfId="51532"/>
    <cellStyle name="Vírgula 2 2 4 4 2 5" xfId="13649"/>
    <cellStyle name="Vírgula 2 2 4 4 2 5 2" xfId="44944"/>
    <cellStyle name="Vírgula 2 2 4 4 2 6" xfId="35062"/>
    <cellStyle name="Vírgula 2 2 4 4 2 7" xfId="31767"/>
    <cellStyle name="Vírgula 2 2 4 4 3" xfId="5414"/>
    <cellStyle name="Vírgula 2 2 4 4 3 2" xfId="21884"/>
    <cellStyle name="Vírgula 2 2 4 4 3 2 2" xfId="53179"/>
    <cellStyle name="Vírgula 2 2 4 4 3 3" xfId="15296"/>
    <cellStyle name="Vírgula 2 2 4 4 3 3 2" xfId="46591"/>
    <cellStyle name="Vírgula 2 2 4 4 3 4" xfId="36709"/>
    <cellStyle name="Vírgula 2 2 4 4 4" xfId="8708"/>
    <cellStyle name="Vírgula 2 2 4 4 4 2" xfId="25178"/>
    <cellStyle name="Vírgula 2 2 4 4 4 2 2" xfId="56473"/>
    <cellStyle name="Vírgula 2 2 4 4 4 3" xfId="40003"/>
    <cellStyle name="Vírgula 2 2 4 4 5" xfId="18590"/>
    <cellStyle name="Vírgula 2 2 4 4 5 2" xfId="49885"/>
    <cellStyle name="Vírgula 2 2 4 4 6" xfId="12002"/>
    <cellStyle name="Vírgula 2 2 4 4 6 2" xfId="43297"/>
    <cellStyle name="Vírgula 2 2 4 4 7" xfId="28473"/>
    <cellStyle name="Vírgula 2 2 4 4 7 2" xfId="33415"/>
    <cellStyle name="Vírgula 2 2 4 4 8" xfId="30120"/>
    <cellStyle name="Vírgula 2 2 4 5" xfId="2116"/>
    <cellStyle name="Vírgula 2 2 4 5 2" xfId="3768"/>
    <cellStyle name="Vírgula 2 2 4 5 2 2" xfId="7062"/>
    <cellStyle name="Vírgula 2 2 4 5 2 2 2" xfId="23532"/>
    <cellStyle name="Vírgula 2 2 4 5 2 2 2 2" xfId="54827"/>
    <cellStyle name="Vírgula 2 2 4 5 2 2 3" xfId="16944"/>
    <cellStyle name="Vírgula 2 2 4 5 2 2 3 2" xfId="48239"/>
    <cellStyle name="Vírgula 2 2 4 5 2 2 4" xfId="38357"/>
    <cellStyle name="Vírgula 2 2 4 5 2 3" xfId="10356"/>
    <cellStyle name="Vírgula 2 2 4 5 2 3 2" xfId="26826"/>
    <cellStyle name="Vírgula 2 2 4 5 2 3 2 2" xfId="58121"/>
    <cellStyle name="Vírgula 2 2 4 5 2 3 3" xfId="41651"/>
    <cellStyle name="Vírgula 2 2 4 5 2 4" xfId="20238"/>
    <cellStyle name="Vírgula 2 2 4 5 2 4 2" xfId="51533"/>
    <cellStyle name="Vírgula 2 2 4 5 2 5" xfId="13650"/>
    <cellStyle name="Vírgula 2 2 4 5 2 5 2" xfId="44945"/>
    <cellStyle name="Vírgula 2 2 4 5 2 6" xfId="35063"/>
    <cellStyle name="Vírgula 2 2 4 5 2 7" xfId="31768"/>
    <cellStyle name="Vírgula 2 2 4 5 3" xfId="5415"/>
    <cellStyle name="Vírgula 2 2 4 5 3 2" xfId="21885"/>
    <cellStyle name="Vírgula 2 2 4 5 3 2 2" xfId="53180"/>
    <cellStyle name="Vírgula 2 2 4 5 3 3" xfId="15297"/>
    <cellStyle name="Vírgula 2 2 4 5 3 3 2" xfId="46592"/>
    <cellStyle name="Vírgula 2 2 4 5 3 4" xfId="36710"/>
    <cellStyle name="Vírgula 2 2 4 5 4" xfId="8709"/>
    <cellStyle name="Vírgula 2 2 4 5 4 2" xfId="25179"/>
    <cellStyle name="Vírgula 2 2 4 5 4 2 2" xfId="56474"/>
    <cellStyle name="Vírgula 2 2 4 5 4 3" xfId="40004"/>
    <cellStyle name="Vírgula 2 2 4 5 5" xfId="18591"/>
    <cellStyle name="Vírgula 2 2 4 5 5 2" xfId="49886"/>
    <cellStyle name="Vírgula 2 2 4 5 6" xfId="12003"/>
    <cellStyle name="Vírgula 2 2 4 5 6 2" xfId="43298"/>
    <cellStyle name="Vírgula 2 2 4 5 7" xfId="28474"/>
    <cellStyle name="Vírgula 2 2 4 5 7 2" xfId="33416"/>
    <cellStyle name="Vírgula 2 2 4 5 8" xfId="30121"/>
    <cellStyle name="Vírgula 2 2 4 6" xfId="3762"/>
    <cellStyle name="Vírgula 2 2 4 6 2" xfId="7056"/>
    <cellStyle name="Vírgula 2 2 4 6 2 2" xfId="23526"/>
    <cellStyle name="Vírgula 2 2 4 6 2 2 2" xfId="54821"/>
    <cellStyle name="Vírgula 2 2 4 6 2 3" xfId="16938"/>
    <cellStyle name="Vírgula 2 2 4 6 2 3 2" xfId="48233"/>
    <cellStyle name="Vírgula 2 2 4 6 2 4" xfId="38351"/>
    <cellStyle name="Vírgula 2 2 4 6 3" xfId="10350"/>
    <cellStyle name="Vírgula 2 2 4 6 3 2" xfId="26820"/>
    <cellStyle name="Vírgula 2 2 4 6 3 2 2" xfId="58115"/>
    <cellStyle name="Vírgula 2 2 4 6 3 3" xfId="41645"/>
    <cellStyle name="Vírgula 2 2 4 6 4" xfId="20232"/>
    <cellStyle name="Vírgula 2 2 4 6 4 2" xfId="51527"/>
    <cellStyle name="Vírgula 2 2 4 6 5" xfId="13644"/>
    <cellStyle name="Vírgula 2 2 4 6 5 2" xfId="44939"/>
    <cellStyle name="Vírgula 2 2 4 6 6" xfId="35057"/>
    <cellStyle name="Vírgula 2 2 4 6 7" xfId="31762"/>
    <cellStyle name="Vírgula 2 2 4 7" xfId="5409"/>
    <cellStyle name="Vírgula 2 2 4 7 2" xfId="21879"/>
    <cellStyle name="Vírgula 2 2 4 7 2 2" xfId="53174"/>
    <cellStyle name="Vírgula 2 2 4 7 3" xfId="15291"/>
    <cellStyle name="Vírgula 2 2 4 7 3 2" xfId="46586"/>
    <cellStyle name="Vírgula 2 2 4 7 4" xfId="36704"/>
    <cellStyle name="Vírgula 2 2 4 8" xfId="8703"/>
    <cellStyle name="Vírgula 2 2 4 8 2" xfId="25173"/>
    <cellStyle name="Vírgula 2 2 4 8 2 2" xfId="56468"/>
    <cellStyle name="Vírgula 2 2 4 8 3" xfId="39998"/>
    <cellStyle name="Vírgula 2 2 4 9" xfId="18585"/>
    <cellStyle name="Vírgula 2 2 4 9 2" xfId="49880"/>
    <cellStyle name="Vírgula 2 2 5" xfId="2117"/>
    <cellStyle name="Vírgula 2 2 5 2" xfId="2118"/>
    <cellStyle name="Vírgula 2 2 5 2 2" xfId="3770"/>
    <cellStyle name="Vírgula 2 2 5 2 2 2" xfId="7064"/>
    <cellStyle name="Vírgula 2 2 5 2 2 2 2" xfId="23534"/>
    <cellStyle name="Vírgula 2 2 5 2 2 2 2 2" xfId="54829"/>
    <cellStyle name="Vírgula 2 2 5 2 2 2 3" xfId="16946"/>
    <cellStyle name="Vírgula 2 2 5 2 2 2 3 2" xfId="48241"/>
    <cellStyle name="Vírgula 2 2 5 2 2 2 4" xfId="38359"/>
    <cellStyle name="Vírgula 2 2 5 2 2 3" xfId="10358"/>
    <cellStyle name="Vírgula 2 2 5 2 2 3 2" xfId="26828"/>
    <cellStyle name="Vírgula 2 2 5 2 2 3 2 2" xfId="58123"/>
    <cellStyle name="Vírgula 2 2 5 2 2 3 3" xfId="41653"/>
    <cellStyle name="Vírgula 2 2 5 2 2 4" xfId="20240"/>
    <cellStyle name="Vírgula 2 2 5 2 2 4 2" xfId="51535"/>
    <cellStyle name="Vírgula 2 2 5 2 2 5" xfId="13652"/>
    <cellStyle name="Vírgula 2 2 5 2 2 5 2" xfId="44947"/>
    <cellStyle name="Vírgula 2 2 5 2 2 6" xfId="35065"/>
    <cellStyle name="Vírgula 2 2 5 2 2 7" xfId="31770"/>
    <cellStyle name="Vírgula 2 2 5 2 3" xfId="5417"/>
    <cellStyle name="Vírgula 2 2 5 2 3 2" xfId="21887"/>
    <cellStyle name="Vírgula 2 2 5 2 3 2 2" xfId="53182"/>
    <cellStyle name="Vírgula 2 2 5 2 3 3" xfId="15299"/>
    <cellStyle name="Vírgula 2 2 5 2 3 3 2" xfId="46594"/>
    <cellStyle name="Vírgula 2 2 5 2 3 4" xfId="36712"/>
    <cellStyle name="Vírgula 2 2 5 2 4" xfId="8711"/>
    <cellStyle name="Vírgula 2 2 5 2 4 2" xfId="25181"/>
    <cellStyle name="Vírgula 2 2 5 2 4 2 2" xfId="56476"/>
    <cellStyle name="Vírgula 2 2 5 2 4 3" xfId="40006"/>
    <cellStyle name="Vírgula 2 2 5 2 5" xfId="18593"/>
    <cellStyle name="Vírgula 2 2 5 2 5 2" xfId="49888"/>
    <cellStyle name="Vírgula 2 2 5 2 6" xfId="12005"/>
    <cellStyle name="Vírgula 2 2 5 2 6 2" xfId="43300"/>
    <cellStyle name="Vírgula 2 2 5 2 7" xfId="28476"/>
    <cellStyle name="Vírgula 2 2 5 2 7 2" xfId="33418"/>
    <cellStyle name="Vírgula 2 2 5 2 8" xfId="30123"/>
    <cellStyle name="Vírgula 2 2 5 3" xfId="3769"/>
    <cellStyle name="Vírgula 2 2 5 3 2" xfId="7063"/>
    <cellStyle name="Vírgula 2 2 5 3 2 2" xfId="23533"/>
    <cellStyle name="Vírgula 2 2 5 3 2 2 2" xfId="54828"/>
    <cellStyle name="Vírgula 2 2 5 3 2 3" xfId="16945"/>
    <cellStyle name="Vírgula 2 2 5 3 2 3 2" xfId="48240"/>
    <cellStyle name="Vírgula 2 2 5 3 2 4" xfId="38358"/>
    <cellStyle name="Vírgula 2 2 5 3 3" xfId="10357"/>
    <cellStyle name="Vírgula 2 2 5 3 3 2" xfId="26827"/>
    <cellStyle name="Vírgula 2 2 5 3 3 2 2" xfId="58122"/>
    <cellStyle name="Vírgula 2 2 5 3 3 3" xfId="41652"/>
    <cellStyle name="Vírgula 2 2 5 3 4" xfId="20239"/>
    <cellStyle name="Vírgula 2 2 5 3 4 2" xfId="51534"/>
    <cellStyle name="Vírgula 2 2 5 3 5" xfId="13651"/>
    <cellStyle name="Vírgula 2 2 5 3 5 2" xfId="44946"/>
    <cellStyle name="Vírgula 2 2 5 3 6" xfId="35064"/>
    <cellStyle name="Vírgula 2 2 5 3 7" xfId="31769"/>
    <cellStyle name="Vírgula 2 2 5 4" xfId="5416"/>
    <cellStyle name="Vírgula 2 2 5 4 2" xfId="21886"/>
    <cellStyle name="Vírgula 2 2 5 4 2 2" xfId="53181"/>
    <cellStyle name="Vírgula 2 2 5 4 3" xfId="15298"/>
    <cellStyle name="Vírgula 2 2 5 4 3 2" xfId="46593"/>
    <cellStyle name="Vírgula 2 2 5 4 4" xfId="36711"/>
    <cellStyle name="Vírgula 2 2 5 5" xfId="8710"/>
    <cellStyle name="Vírgula 2 2 5 5 2" xfId="25180"/>
    <cellStyle name="Vírgula 2 2 5 5 2 2" xfId="56475"/>
    <cellStyle name="Vírgula 2 2 5 5 3" xfId="40005"/>
    <cellStyle name="Vírgula 2 2 5 6" xfId="18592"/>
    <cellStyle name="Vírgula 2 2 5 6 2" xfId="49887"/>
    <cellStyle name="Vírgula 2 2 5 7" xfId="12004"/>
    <cellStyle name="Vírgula 2 2 5 7 2" xfId="43299"/>
    <cellStyle name="Vírgula 2 2 5 8" xfId="28475"/>
    <cellStyle name="Vírgula 2 2 5 8 2" xfId="33417"/>
    <cellStyle name="Vírgula 2 2 5 9" xfId="30122"/>
    <cellStyle name="Vírgula 2 2 6" xfId="2119"/>
    <cellStyle name="Vírgula 2 2 6 2" xfId="2120"/>
    <cellStyle name="Vírgula 2 2 6 2 2" xfId="3772"/>
    <cellStyle name="Vírgula 2 2 6 2 2 2" xfId="7066"/>
    <cellStyle name="Vírgula 2 2 6 2 2 2 2" xfId="23536"/>
    <cellStyle name="Vírgula 2 2 6 2 2 2 2 2" xfId="54831"/>
    <cellStyle name="Vírgula 2 2 6 2 2 2 3" xfId="16948"/>
    <cellStyle name="Vírgula 2 2 6 2 2 2 3 2" xfId="48243"/>
    <cellStyle name="Vírgula 2 2 6 2 2 2 4" xfId="38361"/>
    <cellStyle name="Vírgula 2 2 6 2 2 3" xfId="10360"/>
    <cellStyle name="Vírgula 2 2 6 2 2 3 2" xfId="26830"/>
    <cellStyle name="Vírgula 2 2 6 2 2 3 2 2" xfId="58125"/>
    <cellStyle name="Vírgula 2 2 6 2 2 3 3" xfId="41655"/>
    <cellStyle name="Vírgula 2 2 6 2 2 4" xfId="20242"/>
    <cellStyle name="Vírgula 2 2 6 2 2 4 2" xfId="51537"/>
    <cellStyle name="Vírgula 2 2 6 2 2 5" xfId="13654"/>
    <cellStyle name="Vírgula 2 2 6 2 2 5 2" xfId="44949"/>
    <cellStyle name="Vírgula 2 2 6 2 2 6" xfId="35067"/>
    <cellStyle name="Vírgula 2 2 6 2 2 7" xfId="31772"/>
    <cellStyle name="Vírgula 2 2 6 2 3" xfId="5419"/>
    <cellStyle name="Vírgula 2 2 6 2 3 2" xfId="21889"/>
    <cellStyle name="Vírgula 2 2 6 2 3 2 2" xfId="53184"/>
    <cellStyle name="Vírgula 2 2 6 2 3 3" xfId="15301"/>
    <cellStyle name="Vírgula 2 2 6 2 3 3 2" xfId="46596"/>
    <cellStyle name="Vírgula 2 2 6 2 3 4" xfId="36714"/>
    <cellStyle name="Vírgula 2 2 6 2 4" xfId="8713"/>
    <cellStyle name="Vírgula 2 2 6 2 4 2" xfId="25183"/>
    <cellStyle name="Vírgula 2 2 6 2 4 2 2" xfId="56478"/>
    <cellStyle name="Vírgula 2 2 6 2 4 3" xfId="40008"/>
    <cellStyle name="Vírgula 2 2 6 2 5" xfId="18595"/>
    <cellStyle name="Vírgula 2 2 6 2 5 2" xfId="49890"/>
    <cellStyle name="Vírgula 2 2 6 2 6" xfId="12007"/>
    <cellStyle name="Vírgula 2 2 6 2 6 2" xfId="43302"/>
    <cellStyle name="Vírgula 2 2 6 2 7" xfId="28478"/>
    <cellStyle name="Vírgula 2 2 6 2 7 2" xfId="33420"/>
    <cellStyle name="Vírgula 2 2 6 2 8" xfId="30125"/>
    <cellStyle name="Vírgula 2 2 6 3" xfId="3771"/>
    <cellStyle name="Vírgula 2 2 6 3 2" xfId="7065"/>
    <cellStyle name="Vírgula 2 2 6 3 2 2" xfId="23535"/>
    <cellStyle name="Vírgula 2 2 6 3 2 2 2" xfId="54830"/>
    <cellStyle name="Vírgula 2 2 6 3 2 3" xfId="16947"/>
    <cellStyle name="Vírgula 2 2 6 3 2 3 2" xfId="48242"/>
    <cellStyle name="Vírgula 2 2 6 3 2 4" xfId="38360"/>
    <cellStyle name="Vírgula 2 2 6 3 3" xfId="10359"/>
    <cellStyle name="Vírgula 2 2 6 3 3 2" xfId="26829"/>
    <cellStyle name="Vírgula 2 2 6 3 3 2 2" xfId="58124"/>
    <cellStyle name="Vírgula 2 2 6 3 3 3" xfId="41654"/>
    <cellStyle name="Vírgula 2 2 6 3 4" xfId="20241"/>
    <cellStyle name="Vírgula 2 2 6 3 4 2" xfId="51536"/>
    <cellStyle name="Vírgula 2 2 6 3 5" xfId="13653"/>
    <cellStyle name="Vírgula 2 2 6 3 5 2" xfId="44948"/>
    <cellStyle name="Vírgula 2 2 6 3 6" xfId="35066"/>
    <cellStyle name="Vírgula 2 2 6 3 7" xfId="31771"/>
    <cellStyle name="Vírgula 2 2 6 4" xfId="5418"/>
    <cellStyle name="Vírgula 2 2 6 4 2" xfId="21888"/>
    <cellStyle name="Vírgula 2 2 6 4 2 2" xfId="53183"/>
    <cellStyle name="Vírgula 2 2 6 4 3" xfId="15300"/>
    <cellStyle name="Vírgula 2 2 6 4 3 2" xfId="46595"/>
    <cellStyle name="Vírgula 2 2 6 4 4" xfId="36713"/>
    <cellStyle name="Vírgula 2 2 6 5" xfId="8712"/>
    <cellStyle name="Vírgula 2 2 6 5 2" xfId="25182"/>
    <cellStyle name="Vírgula 2 2 6 5 2 2" xfId="56477"/>
    <cellStyle name="Vírgula 2 2 6 5 3" xfId="40007"/>
    <cellStyle name="Vírgula 2 2 6 6" xfId="18594"/>
    <cellStyle name="Vírgula 2 2 6 6 2" xfId="49889"/>
    <cellStyle name="Vírgula 2 2 6 7" xfId="12006"/>
    <cellStyle name="Vírgula 2 2 6 7 2" xfId="43301"/>
    <cellStyle name="Vírgula 2 2 6 8" xfId="28477"/>
    <cellStyle name="Vírgula 2 2 6 8 2" xfId="33419"/>
    <cellStyle name="Vírgula 2 2 6 9" xfId="30124"/>
    <cellStyle name="Vírgula 2 2 7" xfId="2121"/>
    <cellStyle name="Vírgula 2 2 7 2" xfId="3773"/>
    <cellStyle name="Vírgula 2 2 7 2 2" xfId="7067"/>
    <cellStyle name="Vírgula 2 2 7 2 2 2" xfId="23537"/>
    <cellStyle name="Vírgula 2 2 7 2 2 2 2" xfId="54832"/>
    <cellStyle name="Vírgula 2 2 7 2 2 3" xfId="16949"/>
    <cellStyle name="Vírgula 2 2 7 2 2 3 2" xfId="48244"/>
    <cellStyle name="Vírgula 2 2 7 2 2 4" xfId="38362"/>
    <cellStyle name="Vírgula 2 2 7 2 3" xfId="10361"/>
    <cellStyle name="Vírgula 2 2 7 2 3 2" xfId="26831"/>
    <cellStyle name="Vírgula 2 2 7 2 3 2 2" xfId="58126"/>
    <cellStyle name="Vírgula 2 2 7 2 3 3" xfId="41656"/>
    <cellStyle name="Vírgula 2 2 7 2 4" xfId="20243"/>
    <cellStyle name="Vírgula 2 2 7 2 4 2" xfId="51538"/>
    <cellStyle name="Vírgula 2 2 7 2 5" xfId="13655"/>
    <cellStyle name="Vírgula 2 2 7 2 5 2" xfId="44950"/>
    <cellStyle name="Vírgula 2 2 7 2 6" xfId="35068"/>
    <cellStyle name="Vírgula 2 2 7 2 7" xfId="31773"/>
    <cellStyle name="Vírgula 2 2 7 3" xfId="5420"/>
    <cellStyle name="Vírgula 2 2 7 3 2" xfId="21890"/>
    <cellStyle name="Vírgula 2 2 7 3 2 2" xfId="53185"/>
    <cellStyle name="Vírgula 2 2 7 3 3" xfId="15302"/>
    <cellStyle name="Vírgula 2 2 7 3 3 2" xfId="46597"/>
    <cellStyle name="Vírgula 2 2 7 3 4" xfId="36715"/>
    <cellStyle name="Vírgula 2 2 7 4" xfId="8714"/>
    <cellStyle name="Vírgula 2 2 7 4 2" xfId="25184"/>
    <cellStyle name="Vírgula 2 2 7 4 2 2" xfId="56479"/>
    <cellStyle name="Vírgula 2 2 7 4 3" xfId="40009"/>
    <cellStyle name="Vírgula 2 2 7 5" xfId="18596"/>
    <cellStyle name="Vírgula 2 2 7 5 2" xfId="49891"/>
    <cellStyle name="Vírgula 2 2 7 6" xfId="12008"/>
    <cellStyle name="Vírgula 2 2 7 6 2" xfId="43303"/>
    <cellStyle name="Vírgula 2 2 7 7" xfId="28479"/>
    <cellStyle name="Vírgula 2 2 7 7 2" xfId="33421"/>
    <cellStyle name="Vírgula 2 2 7 8" xfId="30126"/>
    <cellStyle name="Vírgula 2 2 8" xfId="2122"/>
    <cellStyle name="Vírgula 2 2 8 2" xfId="3774"/>
    <cellStyle name="Vírgula 2 2 8 2 2" xfId="7068"/>
    <cellStyle name="Vírgula 2 2 8 2 2 2" xfId="23538"/>
    <cellStyle name="Vírgula 2 2 8 2 2 2 2" xfId="54833"/>
    <cellStyle name="Vírgula 2 2 8 2 2 3" xfId="16950"/>
    <cellStyle name="Vírgula 2 2 8 2 2 3 2" xfId="48245"/>
    <cellStyle name="Vírgula 2 2 8 2 2 4" xfId="38363"/>
    <cellStyle name="Vírgula 2 2 8 2 3" xfId="10362"/>
    <cellStyle name="Vírgula 2 2 8 2 3 2" xfId="26832"/>
    <cellStyle name="Vírgula 2 2 8 2 3 2 2" xfId="58127"/>
    <cellStyle name="Vírgula 2 2 8 2 3 3" xfId="41657"/>
    <cellStyle name="Vírgula 2 2 8 2 4" xfId="20244"/>
    <cellStyle name="Vírgula 2 2 8 2 4 2" xfId="51539"/>
    <cellStyle name="Vírgula 2 2 8 2 5" xfId="13656"/>
    <cellStyle name="Vírgula 2 2 8 2 5 2" xfId="44951"/>
    <cellStyle name="Vírgula 2 2 8 2 6" xfId="35069"/>
    <cellStyle name="Vírgula 2 2 8 2 7" xfId="31774"/>
    <cellStyle name="Vírgula 2 2 8 3" xfId="5421"/>
    <cellStyle name="Vírgula 2 2 8 3 2" xfId="21891"/>
    <cellStyle name="Vírgula 2 2 8 3 2 2" xfId="53186"/>
    <cellStyle name="Vírgula 2 2 8 3 3" xfId="15303"/>
    <cellStyle name="Vírgula 2 2 8 3 3 2" xfId="46598"/>
    <cellStyle name="Vírgula 2 2 8 3 4" xfId="36716"/>
    <cellStyle name="Vírgula 2 2 8 4" xfId="8715"/>
    <cellStyle name="Vírgula 2 2 8 4 2" xfId="25185"/>
    <cellStyle name="Vírgula 2 2 8 4 2 2" xfId="56480"/>
    <cellStyle name="Vírgula 2 2 8 4 3" xfId="40010"/>
    <cellStyle name="Vírgula 2 2 8 5" xfId="18597"/>
    <cellStyle name="Vírgula 2 2 8 5 2" xfId="49892"/>
    <cellStyle name="Vírgula 2 2 8 6" xfId="12009"/>
    <cellStyle name="Vírgula 2 2 8 6 2" xfId="43304"/>
    <cellStyle name="Vírgula 2 2 8 7" xfId="28480"/>
    <cellStyle name="Vírgula 2 2 8 7 2" xfId="33422"/>
    <cellStyle name="Vírgula 2 2 8 8" xfId="30127"/>
    <cellStyle name="Vírgula 2 2 9" xfId="3706"/>
    <cellStyle name="Vírgula 2 2 9 2" xfId="7000"/>
    <cellStyle name="Vírgula 2 2 9 2 2" xfId="23470"/>
    <cellStyle name="Vírgula 2 2 9 2 2 2" xfId="54765"/>
    <cellStyle name="Vírgula 2 2 9 2 3" xfId="16882"/>
    <cellStyle name="Vírgula 2 2 9 2 3 2" xfId="48177"/>
    <cellStyle name="Vírgula 2 2 9 2 4" xfId="38295"/>
    <cellStyle name="Vírgula 2 2 9 3" xfId="10294"/>
    <cellStyle name="Vírgula 2 2 9 3 2" xfId="26764"/>
    <cellStyle name="Vírgula 2 2 9 3 2 2" xfId="58059"/>
    <cellStyle name="Vírgula 2 2 9 3 3" xfId="41589"/>
    <cellStyle name="Vírgula 2 2 9 4" xfId="20176"/>
    <cellStyle name="Vírgula 2 2 9 4 2" xfId="51471"/>
    <cellStyle name="Vírgula 2 2 9 5" xfId="13588"/>
    <cellStyle name="Vírgula 2 2 9 5 2" xfId="44883"/>
    <cellStyle name="Vírgula 2 2 9 6" xfId="35001"/>
    <cellStyle name="Vírgula 2 2 9 7" xfId="31706"/>
    <cellStyle name="Vírgula 2 3" xfId="2123"/>
    <cellStyle name="Vírgula 2 3 10" xfId="8716"/>
    <cellStyle name="Vírgula 2 3 10 2" xfId="25186"/>
    <cellStyle name="Vírgula 2 3 10 2 2" xfId="56481"/>
    <cellStyle name="Vírgula 2 3 10 3" xfId="40011"/>
    <cellStyle name="Vírgula 2 3 11" xfId="18598"/>
    <cellStyle name="Vírgula 2 3 11 2" xfId="49893"/>
    <cellStyle name="Vírgula 2 3 12" xfId="12010"/>
    <cellStyle name="Vírgula 2 3 12 2" xfId="43305"/>
    <cellStyle name="Vírgula 2 3 13" xfId="28481"/>
    <cellStyle name="Vírgula 2 3 13 2" xfId="33423"/>
    <cellStyle name="Vírgula 2 3 14" xfId="30128"/>
    <cellStyle name="Vírgula 2 3 2" xfId="2124"/>
    <cellStyle name="Vírgula 2 3 2 10" xfId="5423"/>
    <cellStyle name="Vírgula 2 3 2 10 2" xfId="21893"/>
    <cellStyle name="Vírgula 2 3 2 10 2 2" xfId="53188"/>
    <cellStyle name="Vírgula 2 3 2 10 3" xfId="15305"/>
    <cellStyle name="Vírgula 2 3 2 10 3 2" xfId="46600"/>
    <cellStyle name="Vírgula 2 3 2 10 4" xfId="36718"/>
    <cellStyle name="Vírgula 2 3 2 11" xfId="8717"/>
    <cellStyle name="Vírgula 2 3 2 11 2" xfId="25187"/>
    <cellStyle name="Vírgula 2 3 2 11 2 2" xfId="56482"/>
    <cellStyle name="Vírgula 2 3 2 11 3" xfId="40012"/>
    <cellStyle name="Vírgula 2 3 2 12" xfId="18599"/>
    <cellStyle name="Vírgula 2 3 2 12 2" xfId="49894"/>
    <cellStyle name="Vírgula 2 3 2 13" xfId="12011"/>
    <cellStyle name="Vírgula 2 3 2 13 2" xfId="43306"/>
    <cellStyle name="Vírgula 2 3 2 14" xfId="28482"/>
    <cellStyle name="Vírgula 2 3 2 14 2" xfId="33424"/>
    <cellStyle name="Vírgula 2 3 2 15" xfId="30129"/>
    <cellStyle name="Vírgula 2 3 2 2" xfId="2125"/>
    <cellStyle name="Vírgula 2 3 2 2 10" xfId="12012"/>
    <cellStyle name="Vírgula 2 3 2 2 10 2" xfId="43307"/>
    <cellStyle name="Vírgula 2 3 2 2 11" xfId="28483"/>
    <cellStyle name="Vírgula 2 3 2 2 11 2" xfId="33425"/>
    <cellStyle name="Vírgula 2 3 2 2 12" xfId="30130"/>
    <cellStyle name="Vírgula 2 3 2 2 2" xfId="2126"/>
    <cellStyle name="Vírgula 2 3 2 2 2 2" xfId="2127"/>
    <cellStyle name="Vírgula 2 3 2 2 2 2 2" xfId="3779"/>
    <cellStyle name="Vírgula 2 3 2 2 2 2 2 2" xfId="7073"/>
    <cellStyle name="Vírgula 2 3 2 2 2 2 2 2 2" xfId="23543"/>
    <cellStyle name="Vírgula 2 3 2 2 2 2 2 2 2 2" xfId="54838"/>
    <cellStyle name="Vírgula 2 3 2 2 2 2 2 2 3" xfId="16955"/>
    <cellStyle name="Vírgula 2 3 2 2 2 2 2 2 3 2" xfId="48250"/>
    <cellStyle name="Vírgula 2 3 2 2 2 2 2 2 4" xfId="38368"/>
    <cellStyle name="Vírgula 2 3 2 2 2 2 2 3" xfId="10367"/>
    <cellStyle name="Vírgula 2 3 2 2 2 2 2 3 2" xfId="26837"/>
    <cellStyle name="Vírgula 2 3 2 2 2 2 2 3 2 2" xfId="58132"/>
    <cellStyle name="Vírgula 2 3 2 2 2 2 2 3 3" xfId="41662"/>
    <cellStyle name="Vírgula 2 3 2 2 2 2 2 4" xfId="20249"/>
    <cellStyle name="Vírgula 2 3 2 2 2 2 2 4 2" xfId="51544"/>
    <cellStyle name="Vírgula 2 3 2 2 2 2 2 5" xfId="13661"/>
    <cellStyle name="Vírgula 2 3 2 2 2 2 2 5 2" xfId="44956"/>
    <cellStyle name="Vírgula 2 3 2 2 2 2 2 6" xfId="35074"/>
    <cellStyle name="Vírgula 2 3 2 2 2 2 2 7" xfId="31779"/>
    <cellStyle name="Vírgula 2 3 2 2 2 2 3" xfId="5426"/>
    <cellStyle name="Vírgula 2 3 2 2 2 2 3 2" xfId="21896"/>
    <cellStyle name="Vírgula 2 3 2 2 2 2 3 2 2" xfId="53191"/>
    <cellStyle name="Vírgula 2 3 2 2 2 2 3 3" xfId="15308"/>
    <cellStyle name="Vírgula 2 3 2 2 2 2 3 3 2" xfId="46603"/>
    <cellStyle name="Vírgula 2 3 2 2 2 2 3 4" xfId="36721"/>
    <cellStyle name="Vírgula 2 3 2 2 2 2 4" xfId="8720"/>
    <cellStyle name="Vírgula 2 3 2 2 2 2 4 2" xfId="25190"/>
    <cellStyle name="Vírgula 2 3 2 2 2 2 4 2 2" xfId="56485"/>
    <cellStyle name="Vírgula 2 3 2 2 2 2 4 3" xfId="40015"/>
    <cellStyle name="Vírgula 2 3 2 2 2 2 5" xfId="18602"/>
    <cellStyle name="Vírgula 2 3 2 2 2 2 5 2" xfId="49897"/>
    <cellStyle name="Vírgula 2 3 2 2 2 2 6" xfId="12014"/>
    <cellStyle name="Vírgula 2 3 2 2 2 2 6 2" xfId="43309"/>
    <cellStyle name="Vírgula 2 3 2 2 2 2 7" xfId="28485"/>
    <cellStyle name="Vírgula 2 3 2 2 2 2 7 2" xfId="33427"/>
    <cellStyle name="Vírgula 2 3 2 2 2 2 8" xfId="30132"/>
    <cellStyle name="Vírgula 2 3 2 2 2 3" xfId="3778"/>
    <cellStyle name="Vírgula 2 3 2 2 2 3 2" xfId="7072"/>
    <cellStyle name="Vírgula 2 3 2 2 2 3 2 2" xfId="23542"/>
    <cellStyle name="Vírgula 2 3 2 2 2 3 2 2 2" xfId="54837"/>
    <cellStyle name="Vírgula 2 3 2 2 2 3 2 3" xfId="16954"/>
    <cellStyle name="Vírgula 2 3 2 2 2 3 2 3 2" xfId="48249"/>
    <cellStyle name="Vírgula 2 3 2 2 2 3 2 4" xfId="38367"/>
    <cellStyle name="Vírgula 2 3 2 2 2 3 3" xfId="10366"/>
    <cellStyle name="Vírgula 2 3 2 2 2 3 3 2" xfId="26836"/>
    <cellStyle name="Vírgula 2 3 2 2 2 3 3 2 2" xfId="58131"/>
    <cellStyle name="Vírgula 2 3 2 2 2 3 3 3" xfId="41661"/>
    <cellStyle name="Vírgula 2 3 2 2 2 3 4" xfId="20248"/>
    <cellStyle name="Vírgula 2 3 2 2 2 3 4 2" xfId="51543"/>
    <cellStyle name="Vírgula 2 3 2 2 2 3 5" xfId="13660"/>
    <cellStyle name="Vírgula 2 3 2 2 2 3 5 2" xfId="44955"/>
    <cellStyle name="Vírgula 2 3 2 2 2 3 6" xfId="35073"/>
    <cellStyle name="Vírgula 2 3 2 2 2 3 7" xfId="31778"/>
    <cellStyle name="Vírgula 2 3 2 2 2 4" xfId="5425"/>
    <cellStyle name="Vírgula 2 3 2 2 2 4 2" xfId="21895"/>
    <cellStyle name="Vírgula 2 3 2 2 2 4 2 2" xfId="53190"/>
    <cellStyle name="Vírgula 2 3 2 2 2 4 3" xfId="15307"/>
    <cellStyle name="Vírgula 2 3 2 2 2 4 3 2" xfId="46602"/>
    <cellStyle name="Vírgula 2 3 2 2 2 4 4" xfId="36720"/>
    <cellStyle name="Vírgula 2 3 2 2 2 5" xfId="8719"/>
    <cellStyle name="Vírgula 2 3 2 2 2 5 2" xfId="25189"/>
    <cellStyle name="Vírgula 2 3 2 2 2 5 2 2" xfId="56484"/>
    <cellStyle name="Vírgula 2 3 2 2 2 5 3" xfId="40014"/>
    <cellStyle name="Vírgula 2 3 2 2 2 6" xfId="18601"/>
    <cellStyle name="Vírgula 2 3 2 2 2 6 2" xfId="49896"/>
    <cellStyle name="Vírgula 2 3 2 2 2 7" xfId="12013"/>
    <cellStyle name="Vírgula 2 3 2 2 2 7 2" xfId="43308"/>
    <cellStyle name="Vírgula 2 3 2 2 2 8" xfId="28484"/>
    <cellStyle name="Vírgula 2 3 2 2 2 8 2" xfId="33426"/>
    <cellStyle name="Vírgula 2 3 2 2 2 9" xfId="30131"/>
    <cellStyle name="Vírgula 2 3 2 2 3" xfId="2128"/>
    <cellStyle name="Vírgula 2 3 2 2 3 2" xfId="2129"/>
    <cellStyle name="Vírgula 2 3 2 2 3 2 2" xfId="3781"/>
    <cellStyle name="Vírgula 2 3 2 2 3 2 2 2" xfId="7075"/>
    <cellStyle name="Vírgula 2 3 2 2 3 2 2 2 2" xfId="23545"/>
    <cellStyle name="Vírgula 2 3 2 2 3 2 2 2 2 2" xfId="54840"/>
    <cellStyle name="Vírgula 2 3 2 2 3 2 2 2 3" xfId="16957"/>
    <cellStyle name="Vírgula 2 3 2 2 3 2 2 2 3 2" xfId="48252"/>
    <cellStyle name="Vírgula 2 3 2 2 3 2 2 2 4" xfId="38370"/>
    <cellStyle name="Vírgula 2 3 2 2 3 2 2 3" xfId="10369"/>
    <cellStyle name="Vírgula 2 3 2 2 3 2 2 3 2" xfId="26839"/>
    <cellStyle name="Vírgula 2 3 2 2 3 2 2 3 2 2" xfId="58134"/>
    <cellStyle name="Vírgula 2 3 2 2 3 2 2 3 3" xfId="41664"/>
    <cellStyle name="Vírgula 2 3 2 2 3 2 2 4" xfId="20251"/>
    <cellStyle name="Vírgula 2 3 2 2 3 2 2 4 2" xfId="51546"/>
    <cellStyle name="Vírgula 2 3 2 2 3 2 2 5" xfId="13663"/>
    <cellStyle name="Vírgula 2 3 2 2 3 2 2 5 2" xfId="44958"/>
    <cellStyle name="Vírgula 2 3 2 2 3 2 2 6" xfId="35076"/>
    <cellStyle name="Vírgula 2 3 2 2 3 2 2 7" xfId="31781"/>
    <cellStyle name="Vírgula 2 3 2 2 3 2 3" xfId="5428"/>
    <cellStyle name="Vírgula 2 3 2 2 3 2 3 2" xfId="21898"/>
    <cellStyle name="Vírgula 2 3 2 2 3 2 3 2 2" xfId="53193"/>
    <cellStyle name="Vírgula 2 3 2 2 3 2 3 3" xfId="15310"/>
    <cellStyle name="Vírgula 2 3 2 2 3 2 3 3 2" xfId="46605"/>
    <cellStyle name="Vírgula 2 3 2 2 3 2 3 4" xfId="36723"/>
    <cellStyle name="Vírgula 2 3 2 2 3 2 4" xfId="8722"/>
    <cellStyle name="Vírgula 2 3 2 2 3 2 4 2" xfId="25192"/>
    <cellStyle name="Vírgula 2 3 2 2 3 2 4 2 2" xfId="56487"/>
    <cellStyle name="Vírgula 2 3 2 2 3 2 4 3" xfId="40017"/>
    <cellStyle name="Vírgula 2 3 2 2 3 2 5" xfId="18604"/>
    <cellStyle name="Vírgula 2 3 2 2 3 2 5 2" xfId="49899"/>
    <cellStyle name="Vírgula 2 3 2 2 3 2 6" xfId="12016"/>
    <cellStyle name="Vírgula 2 3 2 2 3 2 6 2" xfId="43311"/>
    <cellStyle name="Vírgula 2 3 2 2 3 2 7" xfId="28487"/>
    <cellStyle name="Vírgula 2 3 2 2 3 2 7 2" xfId="33429"/>
    <cellStyle name="Vírgula 2 3 2 2 3 2 8" xfId="30134"/>
    <cellStyle name="Vírgula 2 3 2 2 3 3" xfId="3780"/>
    <cellStyle name="Vírgula 2 3 2 2 3 3 2" xfId="7074"/>
    <cellStyle name="Vírgula 2 3 2 2 3 3 2 2" xfId="23544"/>
    <cellStyle name="Vírgula 2 3 2 2 3 3 2 2 2" xfId="54839"/>
    <cellStyle name="Vírgula 2 3 2 2 3 3 2 3" xfId="16956"/>
    <cellStyle name="Vírgula 2 3 2 2 3 3 2 3 2" xfId="48251"/>
    <cellStyle name="Vírgula 2 3 2 2 3 3 2 4" xfId="38369"/>
    <cellStyle name="Vírgula 2 3 2 2 3 3 3" xfId="10368"/>
    <cellStyle name="Vírgula 2 3 2 2 3 3 3 2" xfId="26838"/>
    <cellStyle name="Vírgula 2 3 2 2 3 3 3 2 2" xfId="58133"/>
    <cellStyle name="Vírgula 2 3 2 2 3 3 3 3" xfId="41663"/>
    <cellStyle name="Vírgula 2 3 2 2 3 3 4" xfId="20250"/>
    <cellStyle name="Vírgula 2 3 2 2 3 3 4 2" xfId="51545"/>
    <cellStyle name="Vírgula 2 3 2 2 3 3 5" xfId="13662"/>
    <cellStyle name="Vírgula 2 3 2 2 3 3 5 2" xfId="44957"/>
    <cellStyle name="Vírgula 2 3 2 2 3 3 6" xfId="35075"/>
    <cellStyle name="Vírgula 2 3 2 2 3 3 7" xfId="31780"/>
    <cellStyle name="Vírgula 2 3 2 2 3 4" xfId="5427"/>
    <cellStyle name="Vírgula 2 3 2 2 3 4 2" xfId="21897"/>
    <cellStyle name="Vírgula 2 3 2 2 3 4 2 2" xfId="53192"/>
    <cellStyle name="Vírgula 2 3 2 2 3 4 3" xfId="15309"/>
    <cellStyle name="Vírgula 2 3 2 2 3 4 3 2" xfId="46604"/>
    <cellStyle name="Vírgula 2 3 2 2 3 4 4" xfId="36722"/>
    <cellStyle name="Vírgula 2 3 2 2 3 5" xfId="8721"/>
    <cellStyle name="Vírgula 2 3 2 2 3 5 2" xfId="25191"/>
    <cellStyle name="Vírgula 2 3 2 2 3 5 2 2" xfId="56486"/>
    <cellStyle name="Vírgula 2 3 2 2 3 5 3" xfId="40016"/>
    <cellStyle name="Vírgula 2 3 2 2 3 6" xfId="18603"/>
    <cellStyle name="Vírgula 2 3 2 2 3 6 2" xfId="49898"/>
    <cellStyle name="Vírgula 2 3 2 2 3 7" xfId="12015"/>
    <cellStyle name="Vírgula 2 3 2 2 3 7 2" xfId="43310"/>
    <cellStyle name="Vírgula 2 3 2 2 3 8" xfId="28486"/>
    <cellStyle name="Vírgula 2 3 2 2 3 8 2" xfId="33428"/>
    <cellStyle name="Vírgula 2 3 2 2 3 9" xfId="30133"/>
    <cellStyle name="Vírgula 2 3 2 2 4" xfId="2130"/>
    <cellStyle name="Vírgula 2 3 2 2 4 2" xfId="3782"/>
    <cellStyle name="Vírgula 2 3 2 2 4 2 2" xfId="7076"/>
    <cellStyle name="Vírgula 2 3 2 2 4 2 2 2" xfId="23546"/>
    <cellStyle name="Vírgula 2 3 2 2 4 2 2 2 2" xfId="54841"/>
    <cellStyle name="Vírgula 2 3 2 2 4 2 2 3" xfId="16958"/>
    <cellStyle name="Vírgula 2 3 2 2 4 2 2 3 2" xfId="48253"/>
    <cellStyle name="Vírgula 2 3 2 2 4 2 2 4" xfId="38371"/>
    <cellStyle name="Vírgula 2 3 2 2 4 2 3" xfId="10370"/>
    <cellStyle name="Vírgula 2 3 2 2 4 2 3 2" xfId="26840"/>
    <cellStyle name="Vírgula 2 3 2 2 4 2 3 2 2" xfId="58135"/>
    <cellStyle name="Vírgula 2 3 2 2 4 2 3 3" xfId="41665"/>
    <cellStyle name="Vírgula 2 3 2 2 4 2 4" xfId="20252"/>
    <cellStyle name="Vírgula 2 3 2 2 4 2 4 2" xfId="51547"/>
    <cellStyle name="Vírgula 2 3 2 2 4 2 5" xfId="13664"/>
    <cellStyle name="Vírgula 2 3 2 2 4 2 5 2" xfId="44959"/>
    <cellStyle name="Vírgula 2 3 2 2 4 2 6" xfId="35077"/>
    <cellStyle name="Vírgula 2 3 2 2 4 2 7" xfId="31782"/>
    <cellStyle name="Vírgula 2 3 2 2 4 3" xfId="5429"/>
    <cellStyle name="Vírgula 2 3 2 2 4 3 2" xfId="21899"/>
    <cellStyle name="Vírgula 2 3 2 2 4 3 2 2" xfId="53194"/>
    <cellStyle name="Vírgula 2 3 2 2 4 3 3" xfId="15311"/>
    <cellStyle name="Vírgula 2 3 2 2 4 3 3 2" xfId="46606"/>
    <cellStyle name="Vírgula 2 3 2 2 4 3 4" xfId="36724"/>
    <cellStyle name="Vírgula 2 3 2 2 4 4" xfId="8723"/>
    <cellStyle name="Vírgula 2 3 2 2 4 4 2" xfId="25193"/>
    <cellStyle name="Vírgula 2 3 2 2 4 4 2 2" xfId="56488"/>
    <cellStyle name="Vírgula 2 3 2 2 4 4 3" xfId="40018"/>
    <cellStyle name="Vírgula 2 3 2 2 4 5" xfId="18605"/>
    <cellStyle name="Vírgula 2 3 2 2 4 5 2" xfId="49900"/>
    <cellStyle name="Vírgula 2 3 2 2 4 6" xfId="12017"/>
    <cellStyle name="Vírgula 2 3 2 2 4 6 2" xfId="43312"/>
    <cellStyle name="Vírgula 2 3 2 2 4 7" xfId="28488"/>
    <cellStyle name="Vírgula 2 3 2 2 4 7 2" xfId="33430"/>
    <cellStyle name="Vírgula 2 3 2 2 4 8" xfId="30135"/>
    <cellStyle name="Vírgula 2 3 2 2 5" xfId="2131"/>
    <cellStyle name="Vírgula 2 3 2 2 5 2" xfId="3783"/>
    <cellStyle name="Vírgula 2 3 2 2 5 2 2" xfId="7077"/>
    <cellStyle name="Vírgula 2 3 2 2 5 2 2 2" xfId="23547"/>
    <cellStyle name="Vírgula 2 3 2 2 5 2 2 2 2" xfId="54842"/>
    <cellStyle name="Vírgula 2 3 2 2 5 2 2 3" xfId="16959"/>
    <cellStyle name="Vírgula 2 3 2 2 5 2 2 3 2" xfId="48254"/>
    <cellStyle name="Vírgula 2 3 2 2 5 2 2 4" xfId="38372"/>
    <cellStyle name="Vírgula 2 3 2 2 5 2 3" xfId="10371"/>
    <cellStyle name="Vírgula 2 3 2 2 5 2 3 2" xfId="26841"/>
    <cellStyle name="Vírgula 2 3 2 2 5 2 3 2 2" xfId="58136"/>
    <cellStyle name="Vírgula 2 3 2 2 5 2 3 3" xfId="41666"/>
    <cellStyle name="Vírgula 2 3 2 2 5 2 4" xfId="20253"/>
    <cellStyle name="Vírgula 2 3 2 2 5 2 4 2" xfId="51548"/>
    <cellStyle name="Vírgula 2 3 2 2 5 2 5" xfId="13665"/>
    <cellStyle name="Vírgula 2 3 2 2 5 2 5 2" xfId="44960"/>
    <cellStyle name="Vírgula 2 3 2 2 5 2 6" xfId="35078"/>
    <cellStyle name="Vírgula 2 3 2 2 5 2 7" xfId="31783"/>
    <cellStyle name="Vírgula 2 3 2 2 5 3" xfId="5430"/>
    <cellStyle name="Vírgula 2 3 2 2 5 3 2" xfId="21900"/>
    <cellStyle name="Vírgula 2 3 2 2 5 3 2 2" xfId="53195"/>
    <cellStyle name="Vírgula 2 3 2 2 5 3 3" xfId="15312"/>
    <cellStyle name="Vírgula 2 3 2 2 5 3 3 2" xfId="46607"/>
    <cellStyle name="Vírgula 2 3 2 2 5 3 4" xfId="36725"/>
    <cellStyle name="Vírgula 2 3 2 2 5 4" xfId="8724"/>
    <cellStyle name="Vírgula 2 3 2 2 5 4 2" xfId="25194"/>
    <cellStyle name="Vírgula 2 3 2 2 5 4 2 2" xfId="56489"/>
    <cellStyle name="Vírgula 2 3 2 2 5 4 3" xfId="40019"/>
    <cellStyle name="Vírgula 2 3 2 2 5 5" xfId="18606"/>
    <cellStyle name="Vírgula 2 3 2 2 5 5 2" xfId="49901"/>
    <cellStyle name="Vírgula 2 3 2 2 5 6" xfId="12018"/>
    <cellStyle name="Vírgula 2 3 2 2 5 6 2" xfId="43313"/>
    <cellStyle name="Vírgula 2 3 2 2 5 7" xfId="28489"/>
    <cellStyle name="Vírgula 2 3 2 2 5 7 2" xfId="33431"/>
    <cellStyle name="Vírgula 2 3 2 2 5 8" xfId="30136"/>
    <cellStyle name="Vírgula 2 3 2 2 6" xfId="3777"/>
    <cellStyle name="Vírgula 2 3 2 2 6 2" xfId="7071"/>
    <cellStyle name="Vírgula 2 3 2 2 6 2 2" xfId="23541"/>
    <cellStyle name="Vírgula 2 3 2 2 6 2 2 2" xfId="54836"/>
    <cellStyle name="Vírgula 2 3 2 2 6 2 3" xfId="16953"/>
    <cellStyle name="Vírgula 2 3 2 2 6 2 3 2" xfId="48248"/>
    <cellStyle name="Vírgula 2 3 2 2 6 2 4" xfId="38366"/>
    <cellStyle name="Vírgula 2 3 2 2 6 3" xfId="10365"/>
    <cellStyle name="Vírgula 2 3 2 2 6 3 2" xfId="26835"/>
    <cellStyle name="Vírgula 2 3 2 2 6 3 2 2" xfId="58130"/>
    <cellStyle name="Vírgula 2 3 2 2 6 3 3" xfId="41660"/>
    <cellStyle name="Vírgula 2 3 2 2 6 4" xfId="20247"/>
    <cellStyle name="Vírgula 2 3 2 2 6 4 2" xfId="51542"/>
    <cellStyle name="Vírgula 2 3 2 2 6 5" xfId="13659"/>
    <cellStyle name="Vírgula 2 3 2 2 6 5 2" xfId="44954"/>
    <cellStyle name="Vírgula 2 3 2 2 6 6" xfId="35072"/>
    <cellStyle name="Vírgula 2 3 2 2 6 7" xfId="31777"/>
    <cellStyle name="Vírgula 2 3 2 2 7" xfId="5424"/>
    <cellStyle name="Vírgula 2 3 2 2 7 2" xfId="21894"/>
    <cellStyle name="Vírgula 2 3 2 2 7 2 2" xfId="53189"/>
    <cellStyle name="Vírgula 2 3 2 2 7 3" xfId="15306"/>
    <cellStyle name="Vírgula 2 3 2 2 7 3 2" xfId="46601"/>
    <cellStyle name="Vírgula 2 3 2 2 7 4" xfId="36719"/>
    <cellStyle name="Vírgula 2 3 2 2 8" xfId="8718"/>
    <cellStyle name="Vírgula 2 3 2 2 8 2" xfId="25188"/>
    <cellStyle name="Vírgula 2 3 2 2 8 2 2" xfId="56483"/>
    <cellStyle name="Vírgula 2 3 2 2 8 3" xfId="40013"/>
    <cellStyle name="Vírgula 2 3 2 2 9" xfId="18600"/>
    <cellStyle name="Vírgula 2 3 2 2 9 2" xfId="49895"/>
    <cellStyle name="Vírgula 2 3 2 3" xfId="2132"/>
    <cellStyle name="Vírgula 2 3 2 3 10" xfId="12019"/>
    <cellStyle name="Vírgula 2 3 2 3 10 2" xfId="43314"/>
    <cellStyle name="Vírgula 2 3 2 3 11" xfId="28490"/>
    <cellStyle name="Vírgula 2 3 2 3 11 2" xfId="33432"/>
    <cellStyle name="Vírgula 2 3 2 3 12" xfId="30137"/>
    <cellStyle name="Vírgula 2 3 2 3 2" xfId="2133"/>
    <cellStyle name="Vírgula 2 3 2 3 2 2" xfId="2134"/>
    <cellStyle name="Vírgula 2 3 2 3 2 2 2" xfId="3786"/>
    <cellStyle name="Vírgula 2 3 2 3 2 2 2 2" xfId="7080"/>
    <cellStyle name="Vírgula 2 3 2 3 2 2 2 2 2" xfId="23550"/>
    <cellStyle name="Vírgula 2 3 2 3 2 2 2 2 2 2" xfId="54845"/>
    <cellStyle name="Vírgula 2 3 2 3 2 2 2 2 3" xfId="16962"/>
    <cellStyle name="Vírgula 2 3 2 3 2 2 2 2 3 2" xfId="48257"/>
    <cellStyle name="Vírgula 2 3 2 3 2 2 2 2 4" xfId="38375"/>
    <cellStyle name="Vírgula 2 3 2 3 2 2 2 3" xfId="10374"/>
    <cellStyle name="Vírgula 2 3 2 3 2 2 2 3 2" xfId="26844"/>
    <cellStyle name="Vírgula 2 3 2 3 2 2 2 3 2 2" xfId="58139"/>
    <cellStyle name="Vírgula 2 3 2 3 2 2 2 3 3" xfId="41669"/>
    <cellStyle name="Vírgula 2 3 2 3 2 2 2 4" xfId="20256"/>
    <cellStyle name="Vírgula 2 3 2 3 2 2 2 4 2" xfId="51551"/>
    <cellStyle name="Vírgula 2 3 2 3 2 2 2 5" xfId="13668"/>
    <cellStyle name="Vírgula 2 3 2 3 2 2 2 5 2" xfId="44963"/>
    <cellStyle name="Vírgula 2 3 2 3 2 2 2 6" xfId="35081"/>
    <cellStyle name="Vírgula 2 3 2 3 2 2 2 7" xfId="31786"/>
    <cellStyle name="Vírgula 2 3 2 3 2 2 3" xfId="5433"/>
    <cellStyle name="Vírgula 2 3 2 3 2 2 3 2" xfId="21903"/>
    <cellStyle name="Vírgula 2 3 2 3 2 2 3 2 2" xfId="53198"/>
    <cellStyle name="Vírgula 2 3 2 3 2 2 3 3" xfId="15315"/>
    <cellStyle name="Vírgula 2 3 2 3 2 2 3 3 2" xfId="46610"/>
    <cellStyle name="Vírgula 2 3 2 3 2 2 3 4" xfId="36728"/>
    <cellStyle name="Vírgula 2 3 2 3 2 2 4" xfId="8727"/>
    <cellStyle name="Vírgula 2 3 2 3 2 2 4 2" xfId="25197"/>
    <cellStyle name="Vírgula 2 3 2 3 2 2 4 2 2" xfId="56492"/>
    <cellStyle name="Vírgula 2 3 2 3 2 2 4 3" xfId="40022"/>
    <cellStyle name="Vírgula 2 3 2 3 2 2 5" xfId="18609"/>
    <cellStyle name="Vírgula 2 3 2 3 2 2 5 2" xfId="49904"/>
    <cellStyle name="Vírgula 2 3 2 3 2 2 6" xfId="12021"/>
    <cellStyle name="Vírgula 2 3 2 3 2 2 6 2" xfId="43316"/>
    <cellStyle name="Vírgula 2 3 2 3 2 2 7" xfId="28492"/>
    <cellStyle name="Vírgula 2 3 2 3 2 2 7 2" xfId="33434"/>
    <cellStyle name="Vírgula 2 3 2 3 2 2 8" xfId="30139"/>
    <cellStyle name="Vírgula 2 3 2 3 2 3" xfId="3785"/>
    <cellStyle name="Vírgula 2 3 2 3 2 3 2" xfId="7079"/>
    <cellStyle name="Vírgula 2 3 2 3 2 3 2 2" xfId="23549"/>
    <cellStyle name="Vírgula 2 3 2 3 2 3 2 2 2" xfId="54844"/>
    <cellStyle name="Vírgula 2 3 2 3 2 3 2 3" xfId="16961"/>
    <cellStyle name="Vírgula 2 3 2 3 2 3 2 3 2" xfId="48256"/>
    <cellStyle name="Vírgula 2 3 2 3 2 3 2 4" xfId="38374"/>
    <cellStyle name="Vírgula 2 3 2 3 2 3 3" xfId="10373"/>
    <cellStyle name="Vírgula 2 3 2 3 2 3 3 2" xfId="26843"/>
    <cellStyle name="Vírgula 2 3 2 3 2 3 3 2 2" xfId="58138"/>
    <cellStyle name="Vírgula 2 3 2 3 2 3 3 3" xfId="41668"/>
    <cellStyle name="Vírgula 2 3 2 3 2 3 4" xfId="20255"/>
    <cellStyle name="Vírgula 2 3 2 3 2 3 4 2" xfId="51550"/>
    <cellStyle name="Vírgula 2 3 2 3 2 3 5" xfId="13667"/>
    <cellStyle name="Vírgula 2 3 2 3 2 3 5 2" xfId="44962"/>
    <cellStyle name="Vírgula 2 3 2 3 2 3 6" xfId="35080"/>
    <cellStyle name="Vírgula 2 3 2 3 2 3 7" xfId="31785"/>
    <cellStyle name="Vírgula 2 3 2 3 2 4" xfId="5432"/>
    <cellStyle name="Vírgula 2 3 2 3 2 4 2" xfId="21902"/>
    <cellStyle name="Vírgula 2 3 2 3 2 4 2 2" xfId="53197"/>
    <cellStyle name="Vírgula 2 3 2 3 2 4 3" xfId="15314"/>
    <cellStyle name="Vírgula 2 3 2 3 2 4 3 2" xfId="46609"/>
    <cellStyle name="Vírgula 2 3 2 3 2 4 4" xfId="36727"/>
    <cellStyle name="Vírgula 2 3 2 3 2 5" xfId="8726"/>
    <cellStyle name="Vírgula 2 3 2 3 2 5 2" xfId="25196"/>
    <cellStyle name="Vírgula 2 3 2 3 2 5 2 2" xfId="56491"/>
    <cellStyle name="Vírgula 2 3 2 3 2 5 3" xfId="40021"/>
    <cellStyle name="Vírgula 2 3 2 3 2 6" xfId="18608"/>
    <cellStyle name="Vírgula 2 3 2 3 2 6 2" xfId="49903"/>
    <cellStyle name="Vírgula 2 3 2 3 2 7" xfId="12020"/>
    <cellStyle name="Vírgula 2 3 2 3 2 7 2" xfId="43315"/>
    <cellStyle name="Vírgula 2 3 2 3 2 8" xfId="28491"/>
    <cellStyle name="Vírgula 2 3 2 3 2 8 2" xfId="33433"/>
    <cellStyle name="Vírgula 2 3 2 3 2 9" xfId="30138"/>
    <cellStyle name="Vírgula 2 3 2 3 3" xfId="2135"/>
    <cellStyle name="Vírgula 2 3 2 3 3 2" xfId="2136"/>
    <cellStyle name="Vírgula 2 3 2 3 3 2 2" xfId="3788"/>
    <cellStyle name="Vírgula 2 3 2 3 3 2 2 2" xfId="7082"/>
    <cellStyle name="Vírgula 2 3 2 3 3 2 2 2 2" xfId="23552"/>
    <cellStyle name="Vírgula 2 3 2 3 3 2 2 2 2 2" xfId="54847"/>
    <cellStyle name="Vírgula 2 3 2 3 3 2 2 2 3" xfId="16964"/>
    <cellStyle name="Vírgula 2 3 2 3 3 2 2 2 3 2" xfId="48259"/>
    <cellStyle name="Vírgula 2 3 2 3 3 2 2 2 4" xfId="38377"/>
    <cellStyle name="Vírgula 2 3 2 3 3 2 2 3" xfId="10376"/>
    <cellStyle name="Vírgula 2 3 2 3 3 2 2 3 2" xfId="26846"/>
    <cellStyle name="Vírgula 2 3 2 3 3 2 2 3 2 2" xfId="58141"/>
    <cellStyle name="Vírgula 2 3 2 3 3 2 2 3 3" xfId="41671"/>
    <cellStyle name="Vírgula 2 3 2 3 3 2 2 4" xfId="20258"/>
    <cellStyle name="Vírgula 2 3 2 3 3 2 2 4 2" xfId="51553"/>
    <cellStyle name="Vírgula 2 3 2 3 3 2 2 5" xfId="13670"/>
    <cellStyle name="Vírgula 2 3 2 3 3 2 2 5 2" xfId="44965"/>
    <cellStyle name="Vírgula 2 3 2 3 3 2 2 6" xfId="35083"/>
    <cellStyle name="Vírgula 2 3 2 3 3 2 2 7" xfId="31788"/>
    <cellStyle name="Vírgula 2 3 2 3 3 2 3" xfId="5435"/>
    <cellStyle name="Vírgula 2 3 2 3 3 2 3 2" xfId="21905"/>
    <cellStyle name="Vírgula 2 3 2 3 3 2 3 2 2" xfId="53200"/>
    <cellStyle name="Vírgula 2 3 2 3 3 2 3 3" xfId="15317"/>
    <cellStyle name="Vírgula 2 3 2 3 3 2 3 3 2" xfId="46612"/>
    <cellStyle name="Vírgula 2 3 2 3 3 2 3 4" xfId="36730"/>
    <cellStyle name="Vírgula 2 3 2 3 3 2 4" xfId="8729"/>
    <cellStyle name="Vírgula 2 3 2 3 3 2 4 2" xfId="25199"/>
    <cellStyle name="Vírgula 2 3 2 3 3 2 4 2 2" xfId="56494"/>
    <cellStyle name="Vírgula 2 3 2 3 3 2 4 3" xfId="40024"/>
    <cellStyle name="Vírgula 2 3 2 3 3 2 5" xfId="18611"/>
    <cellStyle name="Vírgula 2 3 2 3 3 2 5 2" xfId="49906"/>
    <cellStyle name="Vírgula 2 3 2 3 3 2 6" xfId="12023"/>
    <cellStyle name="Vírgula 2 3 2 3 3 2 6 2" xfId="43318"/>
    <cellStyle name="Vírgula 2 3 2 3 3 2 7" xfId="28494"/>
    <cellStyle name="Vírgula 2 3 2 3 3 2 7 2" xfId="33436"/>
    <cellStyle name="Vírgula 2 3 2 3 3 2 8" xfId="30141"/>
    <cellStyle name="Vírgula 2 3 2 3 3 3" xfId="3787"/>
    <cellStyle name="Vírgula 2 3 2 3 3 3 2" xfId="7081"/>
    <cellStyle name="Vírgula 2 3 2 3 3 3 2 2" xfId="23551"/>
    <cellStyle name="Vírgula 2 3 2 3 3 3 2 2 2" xfId="54846"/>
    <cellStyle name="Vírgula 2 3 2 3 3 3 2 3" xfId="16963"/>
    <cellStyle name="Vírgula 2 3 2 3 3 3 2 3 2" xfId="48258"/>
    <cellStyle name="Vírgula 2 3 2 3 3 3 2 4" xfId="38376"/>
    <cellStyle name="Vírgula 2 3 2 3 3 3 3" xfId="10375"/>
    <cellStyle name="Vírgula 2 3 2 3 3 3 3 2" xfId="26845"/>
    <cellStyle name="Vírgula 2 3 2 3 3 3 3 2 2" xfId="58140"/>
    <cellStyle name="Vírgula 2 3 2 3 3 3 3 3" xfId="41670"/>
    <cellStyle name="Vírgula 2 3 2 3 3 3 4" xfId="20257"/>
    <cellStyle name="Vírgula 2 3 2 3 3 3 4 2" xfId="51552"/>
    <cellStyle name="Vírgula 2 3 2 3 3 3 5" xfId="13669"/>
    <cellStyle name="Vírgula 2 3 2 3 3 3 5 2" xfId="44964"/>
    <cellStyle name="Vírgula 2 3 2 3 3 3 6" xfId="35082"/>
    <cellStyle name="Vírgula 2 3 2 3 3 3 7" xfId="31787"/>
    <cellStyle name="Vírgula 2 3 2 3 3 4" xfId="5434"/>
    <cellStyle name="Vírgula 2 3 2 3 3 4 2" xfId="21904"/>
    <cellStyle name="Vírgula 2 3 2 3 3 4 2 2" xfId="53199"/>
    <cellStyle name="Vírgula 2 3 2 3 3 4 3" xfId="15316"/>
    <cellStyle name="Vírgula 2 3 2 3 3 4 3 2" xfId="46611"/>
    <cellStyle name="Vírgula 2 3 2 3 3 4 4" xfId="36729"/>
    <cellStyle name="Vírgula 2 3 2 3 3 5" xfId="8728"/>
    <cellStyle name="Vírgula 2 3 2 3 3 5 2" xfId="25198"/>
    <cellStyle name="Vírgula 2 3 2 3 3 5 2 2" xfId="56493"/>
    <cellStyle name="Vírgula 2 3 2 3 3 5 3" xfId="40023"/>
    <cellStyle name="Vírgula 2 3 2 3 3 6" xfId="18610"/>
    <cellStyle name="Vírgula 2 3 2 3 3 6 2" xfId="49905"/>
    <cellStyle name="Vírgula 2 3 2 3 3 7" xfId="12022"/>
    <cellStyle name="Vírgula 2 3 2 3 3 7 2" xfId="43317"/>
    <cellStyle name="Vírgula 2 3 2 3 3 8" xfId="28493"/>
    <cellStyle name="Vírgula 2 3 2 3 3 8 2" xfId="33435"/>
    <cellStyle name="Vírgula 2 3 2 3 3 9" xfId="30140"/>
    <cellStyle name="Vírgula 2 3 2 3 4" xfId="2137"/>
    <cellStyle name="Vírgula 2 3 2 3 4 2" xfId="3789"/>
    <cellStyle name="Vírgula 2 3 2 3 4 2 2" xfId="7083"/>
    <cellStyle name="Vírgula 2 3 2 3 4 2 2 2" xfId="23553"/>
    <cellStyle name="Vírgula 2 3 2 3 4 2 2 2 2" xfId="54848"/>
    <cellStyle name="Vírgula 2 3 2 3 4 2 2 3" xfId="16965"/>
    <cellStyle name="Vírgula 2 3 2 3 4 2 2 3 2" xfId="48260"/>
    <cellStyle name="Vírgula 2 3 2 3 4 2 2 4" xfId="38378"/>
    <cellStyle name="Vírgula 2 3 2 3 4 2 3" xfId="10377"/>
    <cellStyle name="Vírgula 2 3 2 3 4 2 3 2" xfId="26847"/>
    <cellStyle name="Vírgula 2 3 2 3 4 2 3 2 2" xfId="58142"/>
    <cellStyle name="Vírgula 2 3 2 3 4 2 3 3" xfId="41672"/>
    <cellStyle name="Vírgula 2 3 2 3 4 2 4" xfId="20259"/>
    <cellStyle name="Vírgula 2 3 2 3 4 2 4 2" xfId="51554"/>
    <cellStyle name="Vírgula 2 3 2 3 4 2 5" xfId="13671"/>
    <cellStyle name="Vírgula 2 3 2 3 4 2 5 2" xfId="44966"/>
    <cellStyle name="Vírgula 2 3 2 3 4 2 6" xfId="35084"/>
    <cellStyle name="Vírgula 2 3 2 3 4 2 7" xfId="31789"/>
    <cellStyle name="Vírgula 2 3 2 3 4 3" xfId="5436"/>
    <cellStyle name="Vírgula 2 3 2 3 4 3 2" xfId="21906"/>
    <cellStyle name="Vírgula 2 3 2 3 4 3 2 2" xfId="53201"/>
    <cellStyle name="Vírgula 2 3 2 3 4 3 3" xfId="15318"/>
    <cellStyle name="Vírgula 2 3 2 3 4 3 3 2" xfId="46613"/>
    <cellStyle name="Vírgula 2 3 2 3 4 3 4" xfId="36731"/>
    <cellStyle name="Vírgula 2 3 2 3 4 4" xfId="8730"/>
    <cellStyle name="Vírgula 2 3 2 3 4 4 2" xfId="25200"/>
    <cellStyle name="Vírgula 2 3 2 3 4 4 2 2" xfId="56495"/>
    <cellStyle name="Vírgula 2 3 2 3 4 4 3" xfId="40025"/>
    <cellStyle name="Vírgula 2 3 2 3 4 5" xfId="18612"/>
    <cellStyle name="Vírgula 2 3 2 3 4 5 2" xfId="49907"/>
    <cellStyle name="Vírgula 2 3 2 3 4 6" xfId="12024"/>
    <cellStyle name="Vírgula 2 3 2 3 4 6 2" xfId="43319"/>
    <cellStyle name="Vírgula 2 3 2 3 4 7" xfId="28495"/>
    <cellStyle name="Vírgula 2 3 2 3 4 7 2" xfId="33437"/>
    <cellStyle name="Vírgula 2 3 2 3 4 8" xfId="30142"/>
    <cellStyle name="Vírgula 2 3 2 3 5" xfId="2138"/>
    <cellStyle name="Vírgula 2 3 2 3 5 2" xfId="3790"/>
    <cellStyle name="Vírgula 2 3 2 3 5 2 2" xfId="7084"/>
    <cellStyle name="Vírgula 2 3 2 3 5 2 2 2" xfId="23554"/>
    <cellStyle name="Vírgula 2 3 2 3 5 2 2 2 2" xfId="54849"/>
    <cellStyle name="Vírgula 2 3 2 3 5 2 2 3" xfId="16966"/>
    <cellStyle name="Vírgula 2 3 2 3 5 2 2 3 2" xfId="48261"/>
    <cellStyle name="Vírgula 2 3 2 3 5 2 2 4" xfId="38379"/>
    <cellStyle name="Vírgula 2 3 2 3 5 2 3" xfId="10378"/>
    <cellStyle name="Vírgula 2 3 2 3 5 2 3 2" xfId="26848"/>
    <cellStyle name="Vírgula 2 3 2 3 5 2 3 2 2" xfId="58143"/>
    <cellStyle name="Vírgula 2 3 2 3 5 2 3 3" xfId="41673"/>
    <cellStyle name="Vírgula 2 3 2 3 5 2 4" xfId="20260"/>
    <cellStyle name="Vírgula 2 3 2 3 5 2 4 2" xfId="51555"/>
    <cellStyle name="Vírgula 2 3 2 3 5 2 5" xfId="13672"/>
    <cellStyle name="Vírgula 2 3 2 3 5 2 5 2" xfId="44967"/>
    <cellStyle name="Vírgula 2 3 2 3 5 2 6" xfId="35085"/>
    <cellStyle name="Vírgula 2 3 2 3 5 2 7" xfId="31790"/>
    <cellStyle name="Vírgula 2 3 2 3 5 3" xfId="5437"/>
    <cellStyle name="Vírgula 2 3 2 3 5 3 2" xfId="21907"/>
    <cellStyle name="Vírgula 2 3 2 3 5 3 2 2" xfId="53202"/>
    <cellStyle name="Vírgula 2 3 2 3 5 3 3" xfId="15319"/>
    <cellStyle name="Vírgula 2 3 2 3 5 3 3 2" xfId="46614"/>
    <cellStyle name="Vírgula 2 3 2 3 5 3 4" xfId="36732"/>
    <cellStyle name="Vírgula 2 3 2 3 5 4" xfId="8731"/>
    <cellStyle name="Vírgula 2 3 2 3 5 4 2" xfId="25201"/>
    <cellStyle name="Vírgula 2 3 2 3 5 4 2 2" xfId="56496"/>
    <cellStyle name="Vírgula 2 3 2 3 5 4 3" xfId="40026"/>
    <cellStyle name="Vírgula 2 3 2 3 5 5" xfId="18613"/>
    <cellStyle name="Vírgula 2 3 2 3 5 5 2" xfId="49908"/>
    <cellStyle name="Vírgula 2 3 2 3 5 6" xfId="12025"/>
    <cellStyle name="Vírgula 2 3 2 3 5 6 2" xfId="43320"/>
    <cellStyle name="Vírgula 2 3 2 3 5 7" xfId="28496"/>
    <cellStyle name="Vírgula 2 3 2 3 5 7 2" xfId="33438"/>
    <cellStyle name="Vírgula 2 3 2 3 5 8" xfId="30143"/>
    <cellStyle name="Vírgula 2 3 2 3 6" xfId="3784"/>
    <cellStyle name="Vírgula 2 3 2 3 6 2" xfId="7078"/>
    <cellStyle name="Vírgula 2 3 2 3 6 2 2" xfId="23548"/>
    <cellStyle name="Vírgula 2 3 2 3 6 2 2 2" xfId="54843"/>
    <cellStyle name="Vírgula 2 3 2 3 6 2 3" xfId="16960"/>
    <cellStyle name="Vírgula 2 3 2 3 6 2 3 2" xfId="48255"/>
    <cellStyle name="Vírgula 2 3 2 3 6 2 4" xfId="38373"/>
    <cellStyle name="Vírgula 2 3 2 3 6 3" xfId="10372"/>
    <cellStyle name="Vírgula 2 3 2 3 6 3 2" xfId="26842"/>
    <cellStyle name="Vírgula 2 3 2 3 6 3 2 2" xfId="58137"/>
    <cellStyle name="Vírgula 2 3 2 3 6 3 3" xfId="41667"/>
    <cellStyle name="Vírgula 2 3 2 3 6 4" xfId="20254"/>
    <cellStyle name="Vírgula 2 3 2 3 6 4 2" xfId="51549"/>
    <cellStyle name="Vírgula 2 3 2 3 6 5" xfId="13666"/>
    <cellStyle name="Vírgula 2 3 2 3 6 5 2" xfId="44961"/>
    <cellStyle name="Vírgula 2 3 2 3 6 6" xfId="35079"/>
    <cellStyle name="Vírgula 2 3 2 3 6 7" xfId="31784"/>
    <cellStyle name="Vírgula 2 3 2 3 7" xfId="5431"/>
    <cellStyle name="Vírgula 2 3 2 3 7 2" xfId="21901"/>
    <cellStyle name="Vírgula 2 3 2 3 7 2 2" xfId="53196"/>
    <cellStyle name="Vírgula 2 3 2 3 7 3" xfId="15313"/>
    <cellStyle name="Vírgula 2 3 2 3 7 3 2" xfId="46608"/>
    <cellStyle name="Vírgula 2 3 2 3 7 4" xfId="36726"/>
    <cellStyle name="Vírgula 2 3 2 3 8" xfId="8725"/>
    <cellStyle name="Vírgula 2 3 2 3 8 2" xfId="25195"/>
    <cellStyle name="Vírgula 2 3 2 3 8 2 2" xfId="56490"/>
    <cellStyle name="Vírgula 2 3 2 3 8 3" xfId="40020"/>
    <cellStyle name="Vírgula 2 3 2 3 9" xfId="18607"/>
    <cellStyle name="Vírgula 2 3 2 3 9 2" xfId="49902"/>
    <cellStyle name="Vírgula 2 3 2 4" xfId="2139"/>
    <cellStyle name="Vírgula 2 3 2 4 2" xfId="2140"/>
    <cellStyle name="Vírgula 2 3 2 4 2 2" xfId="3792"/>
    <cellStyle name="Vírgula 2 3 2 4 2 2 2" xfId="7086"/>
    <cellStyle name="Vírgula 2 3 2 4 2 2 2 2" xfId="23556"/>
    <cellStyle name="Vírgula 2 3 2 4 2 2 2 2 2" xfId="54851"/>
    <cellStyle name="Vírgula 2 3 2 4 2 2 2 3" xfId="16968"/>
    <cellStyle name="Vírgula 2 3 2 4 2 2 2 3 2" xfId="48263"/>
    <cellStyle name="Vírgula 2 3 2 4 2 2 2 4" xfId="38381"/>
    <cellStyle name="Vírgula 2 3 2 4 2 2 3" xfId="10380"/>
    <cellStyle name="Vírgula 2 3 2 4 2 2 3 2" xfId="26850"/>
    <cellStyle name="Vírgula 2 3 2 4 2 2 3 2 2" xfId="58145"/>
    <cellStyle name="Vírgula 2 3 2 4 2 2 3 3" xfId="41675"/>
    <cellStyle name="Vírgula 2 3 2 4 2 2 4" xfId="20262"/>
    <cellStyle name="Vírgula 2 3 2 4 2 2 4 2" xfId="51557"/>
    <cellStyle name="Vírgula 2 3 2 4 2 2 5" xfId="13674"/>
    <cellStyle name="Vírgula 2 3 2 4 2 2 5 2" xfId="44969"/>
    <cellStyle name="Vírgula 2 3 2 4 2 2 6" xfId="35087"/>
    <cellStyle name="Vírgula 2 3 2 4 2 2 7" xfId="31792"/>
    <cellStyle name="Vírgula 2 3 2 4 2 3" xfId="5439"/>
    <cellStyle name="Vírgula 2 3 2 4 2 3 2" xfId="21909"/>
    <cellStyle name="Vírgula 2 3 2 4 2 3 2 2" xfId="53204"/>
    <cellStyle name="Vírgula 2 3 2 4 2 3 3" xfId="15321"/>
    <cellStyle name="Vírgula 2 3 2 4 2 3 3 2" xfId="46616"/>
    <cellStyle name="Vírgula 2 3 2 4 2 3 4" xfId="36734"/>
    <cellStyle name="Vírgula 2 3 2 4 2 4" xfId="8733"/>
    <cellStyle name="Vírgula 2 3 2 4 2 4 2" xfId="25203"/>
    <cellStyle name="Vírgula 2 3 2 4 2 4 2 2" xfId="56498"/>
    <cellStyle name="Vírgula 2 3 2 4 2 4 3" xfId="40028"/>
    <cellStyle name="Vírgula 2 3 2 4 2 5" xfId="18615"/>
    <cellStyle name="Vírgula 2 3 2 4 2 5 2" xfId="49910"/>
    <cellStyle name="Vírgula 2 3 2 4 2 6" xfId="12027"/>
    <cellStyle name="Vírgula 2 3 2 4 2 6 2" xfId="43322"/>
    <cellStyle name="Vírgula 2 3 2 4 2 7" xfId="28498"/>
    <cellStyle name="Vírgula 2 3 2 4 2 7 2" xfId="33440"/>
    <cellStyle name="Vírgula 2 3 2 4 2 8" xfId="30145"/>
    <cellStyle name="Vírgula 2 3 2 4 3" xfId="3791"/>
    <cellStyle name="Vírgula 2 3 2 4 3 2" xfId="7085"/>
    <cellStyle name="Vírgula 2 3 2 4 3 2 2" xfId="23555"/>
    <cellStyle name="Vírgula 2 3 2 4 3 2 2 2" xfId="54850"/>
    <cellStyle name="Vírgula 2 3 2 4 3 2 3" xfId="16967"/>
    <cellStyle name="Vírgula 2 3 2 4 3 2 3 2" xfId="48262"/>
    <cellStyle name="Vírgula 2 3 2 4 3 2 4" xfId="38380"/>
    <cellStyle name="Vírgula 2 3 2 4 3 3" xfId="10379"/>
    <cellStyle name="Vírgula 2 3 2 4 3 3 2" xfId="26849"/>
    <cellStyle name="Vírgula 2 3 2 4 3 3 2 2" xfId="58144"/>
    <cellStyle name="Vírgula 2 3 2 4 3 3 3" xfId="41674"/>
    <cellStyle name="Vírgula 2 3 2 4 3 4" xfId="20261"/>
    <cellStyle name="Vírgula 2 3 2 4 3 4 2" xfId="51556"/>
    <cellStyle name="Vírgula 2 3 2 4 3 5" xfId="13673"/>
    <cellStyle name="Vírgula 2 3 2 4 3 5 2" xfId="44968"/>
    <cellStyle name="Vírgula 2 3 2 4 3 6" xfId="35086"/>
    <cellStyle name="Vírgula 2 3 2 4 3 7" xfId="31791"/>
    <cellStyle name="Vírgula 2 3 2 4 4" xfId="5438"/>
    <cellStyle name="Vírgula 2 3 2 4 4 2" xfId="21908"/>
    <cellStyle name="Vírgula 2 3 2 4 4 2 2" xfId="53203"/>
    <cellStyle name="Vírgula 2 3 2 4 4 3" xfId="15320"/>
    <cellStyle name="Vírgula 2 3 2 4 4 3 2" xfId="46615"/>
    <cellStyle name="Vírgula 2 3 2 4 4 4" xfId="36733"/>
    <cellStyle name="Vírgula 2 3 2 4 5" xfId="8732"/>
    <cellStyle name="Vírgula 2 3 2 4 5 2" xfId="25202"/>
    <cellStyle name="Vírgula 2 3 2 4 5 2 2" xfId="56497"/>
    <cellStyle name="Vírgula 2 3 2 4 5 3" xfId="40027"/>
    <cellStyle name="Vírgula 2 3 2 4 6" xfId="18614"/>
    <cellStyle name="Vírgula 2 3 2 4 6 2" xfId="49909"/>
    <cellStyle name="Vírgula 2 3 2 4 7" xfId="12026"/>
    <cellStyle name="Vírgula 2 3 2 4 7 2" xfId="43321"/>
    <cellStyle name="Vírgula 2 3 2 4 8" xfId="28497"/>
    <cellStyle name="Vírgula 2 3 2 4 8 2" xfId="33439"/>
    <cellStyle name="Vírgula 2 3 2 4 9" xfId="30144"/>
    <cellStyle name="Vírgula 2 3 2 5" xfId="2141"/>
    <cellStyle name="Vírgula 2 3 2 5 2" xfId="2142"/>
    <cellStyle name="Vírgula 2 3 2 5 2 2" xfId="3794"/>
    <cellStyle name="Vírgula 2 3 2 5 2 2 2" xfId="7088"/>
    <cellStyle name="Vírgula 2 3 2 5 2 2 2 2" xfId="23558"/>
    <cellStyle name="Vírgula 2 3 2 5 2 2 2 2 2" xfId="54853"/>
    <cellStyle name="Vírgula 2 3 2 5 2 2 2 3" xfId="16970"/>
    <cellStyle name="Vírgula 2 3 2 5 2 2 2 3 2" xfId="48265"/>
    <cellStyle name="Vírgula 2 3 2 5 2 2 2 4" xfId="38383"/>
    <cellStyle name="Vírgula 2 3 2 5 2 2 3" xfId="10382"/>
    <cellStyle name="Vírgula 2 3 2 5 2 2 3 2" xfId="26852"/>
    <cellStyle name="Vírgula 2 3 2 5 2 2 3 2 2" xfId="58147"/>
    <cellStyle name="Vírgula 2 3 2 5 2 2 3 3" xfId="41677"/>
    <cellStyle name="Vírgula 2 3 2 5 2 2 4" xfId="20264"/>
    <cellStyle name="Vírgula 2 3 2 5 2 2 4 2" xfId="51559"/>
    <cellStyle name="Vírgula 2 3 2 5 2 2 5" xfId="13676"/>
    <cellStyle name="Vírgula 2 3 2 5 2 2 5 2" xfId="44971"/>
    <cellStyle name="Vírgula 2 3 2 5 2 2 6" xfId="35089"/>
    <cellStyle name="Vírgula 2 3 2 5 2 2 7" xfId="31794"/>
    <cellStyle name="Vírgula 2 3 2 5 2 3" xfId="5441"/>
    <cellStyle name="Vírgula 2 3 2 5 2 3 2" xfId="21911"/>
    <cellStyle name="Vírgula 2 3 2 5 2 3 2 2" xfId="53206"/>
    <cellStyle name="Vírgula 2 3 2 5 2 3 3" xfId="15323"/>
    <cellStyle name="Vírgula 2 3 2 5 2 3 3 2" xfId="46618"/>
    <cellStyle name="Vírgula 2 3 2 5 2 3 4" xfId="36736"/>
    <cellStyle name="Vírgula 2 3 2 5 2 4" xfId="8735"/>
    <cellStyle name="Vírgula 2 3 2 5 2 4 2" xfId="25205"/>
    <cellStyle name="Vírgula 2 3 2 5 2 4 2 2" xfId="56500"/>
    <cellStyle name="Vírgula 2 3 2 5 2 4 3" xfId="40030"/>
    <cellStyle name="Vírgula 2 3 2 5 2 5" xfId="18617"/>
    <cellStyle name="Vírgula 2 3 2 5 2 5 2" xfId="49912"/>
    <cellStyle name="Vírgula 2 3 2 5 2 6" xfId="12029"/>
    <cellStyle name="Vírgula 2 3 2 5 2 6 2" xfId="43324"/>
    <cellStyle name="Vírgula 2 3 2 5 2 7" xfId="28500"/>
    <cellStyle name="Vírgula 2 3 2 5 2 7 2" xfId="33442"/>
    <cellStyle name="Vírgula 2 3 2 5 2 8" xfId="30147"/>
    <cellStyle name="Vírgula 2 3 2 5 3" xfId="3793"/>
    <cellStyle name="Vírgula 2 3 2 5 3 2" xfId="7087"/>
    <cellStyle name="Vírgula 2 3 2 5 3 2 2" xfId="23557"/>
    <cellStyle name="Vírgula 2 3 2 5 3 2 2 2" xfId="54852"/>
    <cellStyle name="Vírgula 2 3 2 5 3 2 3" xfId="16969"/>
    <cellStyle name="Vírgula 2 3 2 5 3 2 3 2" xfId="48264"/>
    <cellStyle name="Vírgula 2 3 2 5 3 2 4" xfId="38382"/>
    <cellStyle name="Vírgula 2 3 2 5 3 3" xfId="10381"/>
    <cellStyle name="Vírgula 2 3 2 5 3 3 2" xfId="26851"/>
    <cellStyle name="Vírgula 2 3 2 5 3 3 2 2" xfId="58146"/>
    <cellStyle name="Vírgula 2 3 2 5 3 3 3" xfId="41676"/>
    <cellStyle name="Vírgula 2 3 2 5 3 4" xfId="20263"/>
    <cellStyle name="Vírgula 2 3 2 5 3 4 2" xfId="51558"/>
    <cellStyle name="Vírgula 2 3 2 5 3 5" xfId="13675"/>
    <cellStyle name="Vírgula 2 3 2 5 3 5 2" xfId="44970"/>
    <cellStyle name="Vírgula 2 3 2 5 3 6" xfId="35088"/>
    <cellStyle name="Vírgula 2 3 2 5 3 7" xfId="31793"/>
    <cellStyle name="Vírgula 2 3 2 5 4" xfId="5440"/>
    <cellStyle name="Vírgula 2 3 2 5 4 2" xfId="21910"/>
    <cellStyle name="Vírgula 2 3 2 5 4 2 2" xfId="53205"/>
    <cellStyle name="Vírgula 2 3 2 5 4 3" xfId="15322"/>
    <cellStyle name="Vírgula 2 3 2 5 4 3 2" xfId="46617"/>
    <cellStyle name="Vírgula 2 3 2 5 4 4" xfId="36735"/>
    <cellStyle name="Vírgula 2 3 2 5 5" xfId="8734"/>
    <cellStyle name="Vírgula 2 3 2 5 5 2" xfId="25204"/>
    <cellStyle name="Vírgula 2 3 2 5 5 2 2" xfId="56499"/>
    <cellStyle name="Vírgula 2 3 2 5 5 3" xfId="40029"/>
    <cellStyle name="Vírgula 2 3 2 5 6" xfId="18616"/>
    <cellStyle name="Vírgula 2 3 2 5 6 2" xfId="49911"/>
    <cellStyle name="Vírgula 2 3 2 5 7" xfId="12028"/>
    <cellStyle name="Vírgula 2 3 2 5 7 2" xfId="43323"/>
    <cellStyle name="Vírgula 2 3 2 5 8" xfId="28499"/>
    <cellStyle name="Vírgula 2 3 2 5 8 2" xfId="33441"/>
    <cellStyle name="Vírgula 2 3 2 5 9" xfId="30146"/>
    <cellStyle name="Vírgula 2 3 2 6" xfId="2143"/>
    <cellStyle name="Vírgula 2 3 2 6 2" xfId="3795"/>
    <cellStyle name="Vírgula 2 3 2 6 2 2" xfId="7089"/>
    <cellStyle name="Vírgula 2 3 2 6 2 2 2" xfId="23559"/>
    <cellStyle name="Vírgula 2 3 2 6 2 2 2 2" xfId="54854"/>
    <cellStyle name="Vírgula 2 3 2 6 2 2 3" xfId="16971"/>
    <cellStyle name="Vírgula 2 3 2 6 2 2 3 2" xfId="48266"/>
    <cellStyle name="Vírgula 2 3 2 6 2 2 4" xfId="38384"/>
    <cellStyle name="Vírgula 2 3 2 6 2 3" xfId="10383"/>
    <cellStyle name="Vírgula 2 3 2 6 2 3 2" xfId="26853"/>
    <cellStyle name="Vírgula 2 3 2 6 2 3 2 2" xfId="58148"/>
    <cellStyle name="Vírgula 2 3 2 6 2 3 3" xfId="41678"/>
    <cellStyle name="Vírgula 2 3 2 6 2 4" xfId="20265"/>
    <cellStyle name="Vírgula 2 3 2 6 2 4 2" xfId="51560"/>
    <cellStyle name="Vírgula 2 3 2 6 2 5" xfId="13677"/>
    <cellStyle name="Vírgula 2 3 2 6 2 5 2" xfId="44972"/>
    <cellStyle name="Vírgula 2 3 2 6 2 6" xfId="35090"/>
    <cellStyle name="Vírgula 2 3 2 6 2 7" xfId="31795"/>
    <cellStyle name="Vírgula 2 3 2 6 3" xfId="5442"/>
    <cellStyle name="Vírgula 2 3 2 6 3 2" xfId="21912"/>
    <cellStyle name="Vírgula 2 3 2 6 3 2 2" xfId="53207"/>
    <cellStyle name="Vírgula 2 3 2 6 3 3" xfId="15324"/>
    <cellStyle name="Vírgula 2 3 2 6 3 3 2" xfId="46619"/>
    <cellStyle name="Vírgula 2 3 2 6 3 4" xfId="36737"/>
    <cellStyle name="Vírgula 2 3 2 6 4" xfId="8736"/>
    <cellStyle name="Vírgula 2 3 2 6 4 2" xfId="25206"/>
    <cellStyle name="Vírgula 2 3 2 6 4 2 2" xfId="56501"/>
    <cellStyle name="Vírgula 2 3 2 6 4 3" xfId="40031"/>
    <cellStyle name="Vírgula 2 3 2 6 5" xfId="18618"/>
    <cellStyle name="Vírgula 2 3 2 6 5 2" xfId="49913"/>
    <cellStyle name="Vírgula 2 3 2 6 6" xfId="12030"/>
    <cellStyle name="Vírgula 2 3 2 6 6 2" xfId="43325"/>
    <cellStyle name="Vírgula 2 3 2 6 7" xfId="28501"/>
    <cellStyle name="Vírgula 2 3 2 6 7 2" xfId="33443"/>
    <cellStyle name="Vírgula 2 3 2 6 8" xfId="30148"/>
    <cellStyle name="Vírgula 2 3 2 7" xfId="2144"/>
    <cellStyle name="Vírgula 2 3 2 7 2" xfId="3796"/>
    <cellStyle name="Vírgula 2 3 2 7 2 2" xfId="7090"/>
    <cellStyle name="Vírgula 2 3 2 7 2 2 2" xfId="23560"/>
    <cellStyle name="Vírgula 2 3 2 7 2 2 2 2" xfId="54855"/>
    <cellStyle name="Vírgula 2 3 2 7 2 2 3" xfId="16972"/>
    <cellStyle name="Vírgula 2 3 2 7 2 2 3 2" xfId="48267"/>
    <cellStyle name="Vírgula 2 3 2 7 2 2 4" xfId="38385"/>
    <cellStyle name="Vírgula 2 3 2 7 2 3" xfId="10384"/>
    <cellStyle name="Vírgula 2 3 2 7 2 3 2" xfId="26854"/>
    <cellStyle name="Vírgula 2 3 2 7 2 3 2 2" xfId="58149"/>
    <cellStyle name="Vírgula 2 3 2 7 2 3 3" xfId="41679"/>
    <cellStyle name="Vírgula 2 3 2 7 2 4" xfId="20266"/>
    <cellStyle name="Vírgula 2 3 2 7 2 4 2" xfId="51561"/>
    <cellStyle name="Vírgula 2 3 2 7 2 5" xfId="13678"/>
    <cellStyle name="Vírgula 2 3 2 7 2 5 2" xfId="44973"/>
    <cellStyle name="Vírgula 2 3 2 7 2 6" xfId="35091"/>
    <cellStyle name="Vírgula 2 3 2 7 2 7" xfId="31796"/>
    <cellStyle name="Vírgula 2 3 2 7 3" xfId="5443"/>
    <cellStyle name="Vírgula 2 3 2 7 3 2" xfId="21913"/>
    <cellStyle name="Vírgula 2 3 2 7 3 2 2" xfId="53208"/>
    <cellStyle name="Vírgula 2 3 2 7 3 3" xfId="15325"/>
    <cellStyle name="Vírgula 2 3 2 7 3 3 2" xfId="46620"/>
    <cellStyle name="Vírgula 2 3 2 7 3 4" xfId="36738"/>
    <cellStyle name="Vírgula 2 3 2 7 4" xfId="8737"/>
    <cellStyle name="Vírgula 2 3 2 7 4 2" xfId="25207"/>
    <cellStyle name="Vírgula 2 3 2 7 4 2 2" xfId="56502"/>
    <cellStyle name="Vírgula 2 3 2 7 4 3" xfId="40032"/>
    <cellStyle name="Vírgula 2 3 2 7 5" xfId="18619"/>
    <cellStyle name="Vírgula 2 3 2 7 5 2" xfId="49914"/>
    <cellStyle name="Vírgula 2 3 2 7 6" xfId="12031"/>
    <cellStyle name="Vírgula 2 3 2 7 6 2" xfId="43326"/>
    <cellStyle name="Vírgula 2 3 2 7 7" xfId="28502"/>
    <cellStyle name="Vírgula 2 3 2 7 7 2" xfId="33444"/>
    <cellStyle name="Vírgula 2 3 2 7 8" xfId="30149"/>
    <cellStyle name="Vírgula 2 3 2 8" xfId="2145"/>
    <cellStyle name="Vírgula 2 3 2 8 2" xfId="3797"/>
    <cellStyle name="Vírgula 2 3 2 8 2 2" xfId="7091"/>
    <cellStyle name="Vírgula 2 3 2 8 2 2 2" xfId="23561"/>
    <cellStyle name="Vírgula 2 3 2 8 2 2 2 2" xfId="54856"/>
    <cellStyle name="Vírgula 2 3 2 8 2 2 3" xfId="16973"/>
    <cellStyle name="Vírgula 2 3 2 8 2 2 3 2" xfId="48268"/>
    <cellStyle name="Vírgula 2 3 2 8 2 2 4" xfId="38386"/>
    <cellStyle name="Vírgula 2 3 2 8 2 3" xfId="10385"/>
    <cellStyle name="Vírgula 2 3 2 8 2 3 2" xfId="26855"/>
    <cellStyle name="Vírgula 2 3 2 8 2 3 2 2" xfId="58150"/>
    <cellStyle name="Vírgula 2 3 2 8 2 3 3" xfId="41680"/>
    <cellStyle name="Vírgula 2 3 2 8 2 4" xfId="20267"/>
    <cellStyle name="Vírgula 2 3 2 8 2 4 2" xfId="51562"/>
    <cellStyle name="Vírgula 2 3 2 8 2 5" xfId="13679"/>
    <cellStyle name="Vírgula 2 3 2 8 2 5 2" xfId="44974"/>
    <cellStyle name="Vírgula 2 3 2 8 2 6" xfId="35092"/>
    <cellStyle name="Vírgula 2 3 2 8 2 7" xfId="31797"/>
    <cellStyle name="Vírgula 2 3 2 8 3" xfId="5444"/>
    <cellStyle name="Vírgula 2 3 2 8 3 2" xfId="21914"/>
    <cellStyle name="Vírgula 2 3 2 8 3 2 2" xfId="53209"/>
    <cellStyle name="Vírgula 2 3 2 8 3 3" xfId="15326"/>
    <cellStyle name="Vírgula 2 3 2 8 3 3 2" xfId="46621"/>
    <cellStyle name="Vírgula 2 3 2 8 3 4" xfId="36739"/>
    <cellStyle name="Vírgula 2 3 2 8 4" xfId="8738"/>
    <cellStyle name="Vírgula 2 3 2 8 4 2" xfId="25208"/>
    <cellStyle name="Vírgula 2 3 2 8 4 2 2" xfId="56503"/>
    <cellStyle name="Vírgula 2 3 2 8 4 3" xfId="40033"/>
    <cellStyle name="Vírgula 2 3 2 8 5" xfId="18620"/>
    <cellStyle name="Vírgula 2 3 2 8 5 2" xfId="49915"/>
    <cellStyle name="Vírgula 2 3 2 8 6" xfId="12032"/>
    <cellStyle name="Vírgula 2 3 2 8 6 2" xfId="43327"/>
    <cellStyle name="Vírgula 2 3 2 8 7" xfId="28503"/>
    <cellStyle name="Vírgula 2 3 2 8 7 2" xfId="33445"/>
    <cellStyle name="Vírgula 2 3 2 8 8" xfId="30150"/>
    <cellStyle name="Vírgula 2 3 2 9" xfId="3776"/>
    <cellStyle name="Vírgula 2 3 2 9 2" xfId="7070"/>
    <cellStyle name="Vírgula 2 3 2 9 2 2" xfId="23540"/>
    <cellStyle name="Vírgula 2 3 2 9 2 2 2" xfId="54835"/>
    <cellStyle name="Vírgula 2 3 2 9 2 3" xfId="16952"/>
    <cellStyle name="Vírgula 2 3 2 9 2 3 2" xfId="48247"/>
    <cellStyle name="Vírgula 2 3 2 9 2 4" xfId="38365"/>
    <cellStyle name="Vírgula 2 3 2 9 3" xfId="10364"/>
    <cellStyle name="Vírgula 2 3 2 9 3 2" xfId="26834"/>
    <cellStyle name="Vírgula 2 3 2 9 3 2 2" xfId="58129"/>
    <cellStyle name="Vírgula 2 3 2 9 3 3" xfId="41659"/>
    <cellStyle name="Vírgula 2 3 2 9 4" xfId="20246"/>
    <cellStyle name="Vírgula 2 3 2 9 4 2" xfId="51541"/>
    <cellStyle name="Vírgula 2 3 2 9 5" xfId="13658"/>
    <cellStyle name="Vírgula 2 3 2 9 5 2" xfId="44953"/>
    <cellStyle name="Vírgula 2 3 2 9 6" xfId="35071"/>
    <cellStyle name="Vírgula 2 3 2 9 7" xfId="31776"/>
    <cellStyle name="Vírgula 2 3 3" xfId="2146"/>
    <cellStyle name="Vírgula 2 3 3 10" xfId="8739"/>
    <cellStyle name="Vírgula 2 3 3 10 2" xfId="25209"/>
    <cellStyle name="Vírgula 2 3 3 10 2 2" xfId="56504"/>
    <cellStyle name="Vírgula 2 3 3 10 3" xfId="40034"/>
    <cellStyle name="Vírgula 2 3 3 11" xfId="18621"/>
    <cellStyle name="Vírgula 2 3 3 11 2" xfId="49916"/>
    <cellStyle name="Vírgula 2 3 3 12" xfId="12033"/>
    <cellStyle name="Vírgula 2 3 3 12 2" xfId="43328"/>
    <cellStyle name="Vírgula 2 3 3 13" xfId="28504"/>
    <cellStyle name="Vírgula 2 3 3 13 2" xfId="33446"/>
    <cellStyle name="Vírgula 2 3 3 14" xfId="30151"/>
    <cellStyle name="Vírgula 2 3 3 2" xfId="2147"/>
    <cellStyle name="Vírgula 2 3 3 2 10" xfId="12034"/>
    <cellStyle name="Vírgula 2 3 3 2 10 2" xfId="43329"/>
    <cellStyle name="Vírgula 2 3 3 2 11" xfId="28505"/>
    <cellStyle name="Vírgula 2 3 3 2 11 2" xfId="33447"/>
    <cellStyle name="Vírgula 2 3 3 2 12" xfId="30152"/>
    <cellStyle name="Vírgula 2 3 3 2 2" xfId="2148"/>
    <cellStyle name="Vírgula 2 3 3 2 2 2" xfId="2149"/>
    <cellStyle name="Vírgula 2 3 3 2 2 2 2" xfId="3801"/>
    <cellStyle name="Vírgula 2 3 3 2 2 2 2 2" xfId="7095"/>
    <cellStyle name="Vírgula 2 3 3 2 2 2 2 2 2" xfId="23565"/>
    <cellStyle name="Vírgula 2 3 3 2 2 2 2 2 2 2" xfId="54860"/>
    <cellStyle name="Vírgula 2 3 3 2 2 2 2 2 3" xfId="16977"/>
    <cellStyle name="Vírgula 2 3 3 2 2 2 2 2 3 2" xfId="48272"/>
    <cellStyle name="Vírgula 2 3 3 2 2 2 2 2 4" xfId="38390"/>
    <cellStyle name="Vírgula 2 3 3 2 2 2 2 3" xfId="10389"/>
    <cellStyle name="Vírgula 2 3 3 2 2 2 2 3 2" xfId="26859"/>
    <cellStyle name="Vírgula 2 3 3 2 2 2 2 3 2 2" xfId="58154"/>
    <cellStyle name="Vírgula 2 3 3 2 2 2 2 3 3" xfId="41684"/>
    <cellStyle name="Vírgula 2 3 3 2 2 2 2 4" xfId="20271"/>
    <cellStyle name="Vírgula 2 3 3 2 2 2 2 4 2" xfId="51566"/>
    <cellStyle name="Vírgula 2 3 3 2 2 2 2 5" xfId="13683"/>
    <cellStyle name="Vírgula 2 3 3 2 2 2 2 5 2" xfId="44978"/>
    <cellStyle name="Vírgula 2 3 3 2 2 2 2 6" xfId="35096"/>
    <cellStyle name="Vírgula 2 3 3 2 2 2 2 7" xfId="31801"/>
    <cellStyle name="Vírgula 2 3 3 2 2 2 3" xfId="5448"/>
    <cellStyle name="Vírgula 2 3 3 2 2 2 3 2" xfId="21918"/>
    <cellStyle name="Vírgula 2 3 3 2 2 2 3 2 2" xfId="53213"/>
    <cellStyle name="Vírgula 2 3 3 2 2 2 3 3" xfId="15330"/>
    <cellStyle name="Vírgula 2 3 3 2 2 2 3 3 2" xfId="46625"/>
    <cellStyle name="Vírgula 2 3 3 2 2 2 3 4" xfId="36743"/>
    <cellStyle name="Vírgula 2 3 3 2 2 2 4" xfId="8742"/>
    <cellStyle name="Vírgula 2 3 3 2 2 2 4 2" xfId="25212"/>
    <cellStyle name="Vírgula 2 3 3 2 2 2 4 2 2" xfId="56507"/>
    <cellStyle name="Vírgula 2 3 3 2 2 2 4 3" xfId="40037"/>
    <cellStyle name="Vírgula 2 3 3 2 2 2 5" xfId="18624"/>
    <cellStyle name="Vírgula 2 3 3 2 2 2 5 2" xfId="49919"/>
    <cellStyle name="Vírgula 2 3 3 2 2 2 6" xfId="12036"/>
    <cellStyle name="Vírgula 2 3 3 2 2 2 6 2" xfId="43331"/>
    <cellStyle name="Vírgula 2 3 3 2 2 2 7" xfId="28507"/>
    <cellStyle name="Vírgula 2 3 3 2 2 2 7 2" xfId="33449"/>
    <cellStyle name="Vírgula 2 3 3 2 2 2 8" xfId="30154"/>
    <cellStyle name="Vírgula 2 3 3 2 2 3" xfId="3800"/>
    <cellStyle name="Vírgula 2 3 3 2 2 3 2" xfId="7094"/>
    <cellStyle name="Vírgula 2 3 3 2 2 3 2 2" xfId="23564"/>
    <cellStyle name="Vírgula 2 3 3 2 2 3 2 2 2" xfId="54859"/>
    <cellStyle name="Vírgula 2 3 3 2 2 3 2 3" xfId="16976"/>
    <cellStyle name="Vírgula 2 3 3 2 2 3 2 3 2" xfId="48271"/>
    <cellStyle name="Vírgula 2 3 3 2 2 3 2 4" xfId="38389"/>
    <cellStyle name="Vírgula 2 3 3 2 2 3 3" xfId="10388"/>
    <cellStyle name="Vírgula 2 3 3 2 2 3 3 2" xfId="26858"/>
    <cellStyle name="Vírgula 2 3 3 2 2 3 3 2 2" xfId="58153"/>
    <cellStyle name="Vírgula 2 3 3 2 2 3 3 3" xfId="41683"/>
    <cellStyle name="Vírgula 2 3 3 2 2 3 4" xfId="20270"/>
    <cellStyle name="Vírgula 2 3 3 2 2 3 4 2" xfId="51565"/>
    <cellStyle name="Vírgula 2 3 3 2 2 3 5" xfId="13682"/>
    <cellStyle name="Vírgula 2 3 3 2 2 3 5 2" xfId="44977"/>
    <cellStyle name="Vírgula 2 3 3 2 2 3 6" xfId="35095"/>
    <cellStyle name="Vírgula 2 3 3 2 2 3 7" xfId="31800"/>
    <cellStyle name="Vírgula 2 3 3 2 2 4" xfId="5447"/>
    <cellStyle name="Vírgula 2 3 3 2 2 4 2" xfId="21917"/>
    <cellStyle name="Vírgula 2 3 3 2 2 4 2 2" xfId="53212"/>
    <cellStyle name="Vírgula 2 3 3 2 2 4 3" xfId="15329"/>
    <cellStyle name="Vírgula 2 3 3 2 2 4 3 2" xfId="46624"/>
    <cellStyle name="Vírgula 2 3 3 2 2 4 4" xfId="36742"/>
    <cellStyle name="Vírgula 2 3 3 2 2 5" xfId="8741"/>
    <cellStyle name="Vírgula 2 3 3 2 2 5 2" xfId="25211"/>
    <cellStyle name="Vírgula 2 3 3 2 2 5 2 2" xfId="56506"/>
    <cellStyle name="Vírgula 2 3 3 2 2 5 3" xfId="40036"/>
    <cellStyle name="Vírgula 2 3 3 2 2 6" xfId="18623"/>
    <cellStyle name="Vírgula 2 3 3 2 2 6 2" xfId="49918"/>
    <cellStyle name="Vírgula 2 3 3 2 2 7" xfId="12035"/>
    <cellStyle name="Vírgula 2 3 3 2 2 7 2" xfId="43330"/>
    <cellStyle name="Vírgula 2 3 3 2 2 8" xfId="28506"/>
    <cellStyle name="Vírgula 2 3 3 2 2 8 2" xfId="33448"/>
    <cellStyle name="Vírgula 2 3 3 2 2 9" xfId="30153"/>
    <cellStyle name="Vírgula 2 3 3 2 3" xfId="2150"/>
    <cellStyle name="Vírgula 2 3 3 2 3 2" xfId="2151"/>
    <cellStyle name="Vírgula 2 3 3 2 3 2 2" xfId="3803"/>
    <cellStyle name="Vírgula 2 3 3 2 3 2 2 2" xfId="7097"/>
    <cellStyle name="Vírgula 2 3 3 2 3 2 2 2 2" xfId="23567"/>
    <cellStyle name="Vírgula 2 3 3 2 3 2 2 2 2 2" xfId="54862"/>
    <cellStyle name="Vírgula 2 3 3 2 3 2 2 2 3" xfId="16979"/>
    <cellStyle name="Vírgula 2 3 3 2 3 2 2 2 3 2" xfId="48274"/>
    <cellStyle name="Vírgula 2 3 3 2 3 2 2 2 4" xfId="38392"/>
    <cellStyle name="Vírgula 2 3 3 2 3 2 2 3" xfId="10391"/>
    <cellStyle name="Vírgula 2 3 3 2 3 2 2 3 2" xfId="26861"/>
    <cellStyle name="Vírgula 2 3 3 2 3 2 2 3 2 2" xfId="58156"/>
    <cellStyle name="Vírgula 2 3 3 2 3 2 2 3 3" xfId="41686"/>
    <cellStyle name="Vírgula 2 3 3 2 3 2 2 4" xfId="20273"/>
    <cellStyle name="Vírgula 2 3 3 2 3 2 2 4 2" xfId="51568"/>
    <cellStyle name="Vírgula 2 3 3 2 3 2 2 5" xfId="13685"/>
    <cellStyle name="Vírgula 2 3 3 2 3 2 2 5 2" xfId="44980"/>
    <cellStyle name="Vírgula 2 3 3 2 3 2 2 6" xfId="35098"/>
    <cellStyle name="Vírgula 2 3 3 2 3 2 2 7" xfId="31803"/>
    <cellStyle name="Vírgula 2 3 3 2 3 2 3" xfId="5450"/>
    <cellStyle name="Vírgula 2 3 3 2 3 2 3 2" xfId="21920"/>
    <cellStyle name="Vírgula 2 3 3 2 3 2 3 2 2" xfId="53215"/>
    <cellStyle name="Vírgula 2 3 3 2 3 2 3 3" xfId="15332"/>
    <cellStyle name="Vírgula 2 3 3 2 3 2 3 3 2" xfId="46627"/>
    <cellStyle name="Vírgula 2 3 3 2 3 2 3 4" xfId="36745"/>
    <cellStyle name="Vírgula 2 3 3 2 3 2 4" xfId="8744"/>
    <cellStyle name="Vírgula 2 3 3 2 3 2 4 2" xfId="25214"/>
    <cellStyle name="Vírgula 2 3 3 2 3 2 4 2 2" xfId="56509"/>
    <cellStyle name="Vírgula 2 3 3 2 3 2 4 3" xfId="40039"/>
    <cellStyle name="Vírgula 2 3 3 2 3 2 5" xfId="18626"/>
    <cellStyle name="Vírgula 2 3 3 2 3 2 5 2" xfId="49921"/>
    <cellStyle name="Vírgula 2 3 3 2 3 2 6" xfId="12038"/>
    <cellStyle name="Vírgula 2 3 3 2 3 2 6 2" xfId="43333"/>
    <cellStyle name="Vírgula 2 3 3 2 3 2 7" xfId="28509"/>
    <cellStyle name="Vírgula 2 3 3 2 3 2 7 2" xfId="33451"/>
    <cellStyle name="Vírgula 2 3 3 2 3 2 8" xfId="30156"/>
    <cellStyle name="Vírgula 2 3 3 2 3 3" xfId="3802"/>
    <cellStyle name="Vírgula 2 3 3 2 3 3 2" xfId="7096"/>
    <cellStyle name="Vírgula 2 3 3 2 3 3 2 2" xfId="23566"/>
    <cellStyle name="Vírgula 2 3 3 2 3 3 2 2 2" xfId="54861"/>
    <cellStyle name="Vírgula 2 3 3 2 3 3 2 3" xfId="16978"/>
    <cellStyle name="Vírgula 2 3 3 2 3 3 2 3 2" xfId="48273"/>
    <cellStyle name="Vírgula 2 3 3 2 3 3 2 4" xfId="38391"/>
    <cellStyle name="Vírgula 2 3 3 2 3 3 3" xfId="10390"/>
    <cellStyle name="Vírgula 2 3 3 2 3 3 3 2" xfId="26860"/>
    <cellStyle name="Vírgula 2 3 3 2 3 3 3 2 2" xfId="58155"/>
    <cellStyle name="Vírgula 2 3 3 2 3 3 3 3" xfId="41685"/>
    <cellStyle name="Vírgula 2 3 3 2 3 3 4" xfId="20272"/>
    <cellStyle name="Vírgula 2 3 3 2 3 3 4 2" xfId="51567"/>
    <cellStyle name="Vírgula 2 3 3 2 3 3 5" xfId="13684"/>
    <cellStyle name="Vírgula 2 3 3 2 3 3 5 2" xfId="44979"/>
    <cellStyle name="Vírgula 2 3 3 2 3 3 6" xfId="35097"/>
    <cellStyle name="Vírgula 2 3 3 2 3 3 7" xfId="31802"/>
    <cellStyle name="Vírgula 2 3 3 2 3 4" xfId="5449"/>
    <cellStyle name="Vírgula 2 3 3 2 3 4 2" xfId="21919"/>
    <cellStyle name="Vírgula 2 3 3 2 3 4 2 2" xfId="53214"/>
    <cellStyle name="Vírgula 2 3 3 2 3 4 3" xfId="15331"/>
    <cellStyle name="Vírgula 2 3 3 2 3 4 3 2" xfId="46626"/>
    <cellStyle name="Vírgula 2 3 3 2 3 4 4" xfId="36744"/>
    <cellStyle name="Vírgula 2 3 3 2 3 5" xfId="8743"/>
    <cellStyle name="Vírgula 2 3 3 2 3 5 2" xfId="25213"/>
    <cellStyle name="Vírgula 2 3 3 2 3 5 2 2" xfId="56508"/>
    <cellStyle name="Vírgula 2 3 3 2 3 5 3" xfId="40038"/>
    <cellStyle name="Vírgula 2 3 3 2 3 6" xfId="18625"/>
    <cellStyle name="Vírgula 2 3 3 2 3 6 2" xfId="49920"/>
    <cellStyle name="Vírgula 2 3 3 2 3 7" xfId="12037"/>
    <cellStyle name="Vírgula 2 3 3 2 3 7 2" xfId="43332"/>
    <cellStyle name="Vírgula 2 3 3 2 3 8" xfId="28508"/>
    <cellStyle name="Vírgula 2 3 3 2 3 8 2" xfId="33450"/>
    <cellStyle name="Vírgula 2 3 3 2 3 9" xfId="30155"/>
    <cellStyle name="Vírgula 2 3 3 2 4" xfId="2152"/>
    <cellStyle name="Vírgula 2 3 3 2 4 2" xfId="3804"/>
    <cellStyle name="Vírgula 2 3 3 2 4 2 2" xfId="7098"/>
    <cellStyle name="Vírgula 2 3 3 2 4 2 2 2" xfId="23568"/>
    <cellStyle name="Vírgula 2 3 3 2 4 2 2 2 2" xfId="54863"/>
    <cellStyle name="Vírgula 2 3 3 2 4 2 2 3" xfId="16980"/>
    <cellStyle name="Vírgula 2 3 3 2 4 2 2 3 2" xfId="48275"/>
    <cellStyle name="Vírgula 2 3 3 2 4 2 2 4" xfId="38393"/>
    <cellStyle name="Vírgula 2 3 3 2 4 2 3" xfId="10392"/>
    <cellStyle name="Vírgula 2 3 3 2 4 2 3 2" xfId="26862"/>
    <cellStyle name="Vírgula 2 3 3 2 4 2 3 2 2" xfId="58157"/>
    <cellStyle name="Vírgula 2 3 3 2 4 2 3 3" xfId="41687"/>
    <cellStyle name="Vírgula 2 3 3 2 4 2 4" xfId="20274"/>
    <cellStyle name="Vírgula 2 3 3 2 4 2 4 2" xfId="51569"/>
    <cellStyle name="Vírgula 2 3 3 2 4 2 5" xfId="13686"/>
    <cellStyle name="Vírgula 2 3 3 2 4 2 5 2" xfId="44981"/>
    <cellStyle name="Vírgula 2 3 3 2 4 2 6" xfId="35099"/>
    <cellStyle name="Vírgula 2 3 3 2 4 2 7" xfId="31804"/>
    <cellStyle name="Vírgula 2 3 3 2 4 3" xfId="5451"/>
    <cellStyle name="Vírgula 2 3 3 2 4 3 2" xfId="21921"/>
    <cellStyle name="Vírgula 2 3 3 2 4 3 2 2" xfId="53216"/>
    <cellStyle name="Vírgula 2 3 3 2 4 3 3" xfId="15333"/>
    <cellStyle name="Vírgula 2 3 3 2 4 3 3 2" xfId="46628"/>
    <cellStyle name="Vírgula 2 3 3 2 4 3 4" xfId="36746"/>
    <cellStyle name="Vírgula 2 3 3 2 4 4" xfId="8745"/>
    <cellStyle name="Vírgula 2 3 3 2 4 4 2" xfId="25215"/>
    <cellStyle name="Vírgula 2 3 3 2 4 4 2 2" xfId="56510"/>
    <cellStyle name="Vírgula 2 3 3 2 4 4 3" xfId="40040"/>
    <cellStyle name="Vírgula 2 3 3 2 4 5" xfId="18627"/>
    <cellStyle name="Vírgula 2 3 3 2 4 5 2" xfId="49922"/>
    <cellStyle name="Vírgula 2 3 3 2 4 6" xfId="12039"/>
    <cellStyle name="Vírgula 2 3 3 2 4 6 2" xfId="43334"/>
    <cellStyle name="Vírgula 2 3 3 2 4 7" xfId="28510"/>
    <cellStyle name="Vírgula 2 3 3 2 4 7 2" xfId="33452"/>
    <cellStyle name="Vírgula 2 3 3 2 4 8" xfId="30157"/>
    <cellStyle name="Vírgula 2 3 3 2 5" xfId="2153"/>
    <cellStyle name="Vírgula 2 3 3 2 5 2" xfId="3805"/>
    <cellStyle name="Vírgula 2 3 3 2 5 2 2" xfId="7099"/>
    <cellStyle name="Vírgula 2 3 3 2 5 2 2 2" xfId="23569"/>
    <cellStyle name="Vírgula 2 3 3 2 5 2 2 2 2" xfId="54864"/>
    <cellStyle name="Vírgula 2 3 3 2 5 2 2 3" xfId="16981"/>
    <cellStyle name="Vírgula 2 3 3 2 5 2 2 3 2" xfId="48276"/>
    <cellStyle name="Vírgula 2 3 3 2 5 2 2 4" xfId="38394"/>
    <cellStyle name="Vírgula 2 3 3 2 5 2 3" xfId="10393"/>
    <cellStyle name="Vírgula 2 3 3 2 5 2 3 2" xfId="26863"/>
    <cellStyle name="Vírgula 2 3 3 2 5 2 3 2 2" xfId="58158"/>
    <cellStyle name="Vírgula 2 3 3 2 5 2 3 3" xfId="41688"/>
    <cellStyle name="Vírgula 2 3 3 2 5 2 4" xfId="20275"/>
    <cellStyle name="Vírgula 2 3 3 2 5 2 4 2" xfId="51570"/>
    <cellStyle name="Vírgula 2 3 3 2 5 2 5" xfId="13687"/>
    <cellStyle name="Vírgula 2 3 3 2 5 2 5 2" xfId="44982"/>
    <cellStyle name="Vírgula 2 3 3 2 5 2 6" xfId="35100"/>
    <cellStyle name="Vírgula 2 3 3 2 5 2 7" xfId="31805"/>
    <cellStyle name="Vírgula 2 3 3 2 5 3" xfId="5452"/>
    <cellStyle name="Vírgula 2 3 3 2 5 3 2" xfId="21922"/>
    <cellStyle name="Vírgula 2 3 3 2 5 3 2 2" xfId="53217"/>
    <cellStyle name="Vírgula 2 3 3 2 5 3 3" xfId="15334"/>
    <cellStyle name="Vírgula 2 3 3 2 5 3 3 2" xfId="46629"/>
    <cellStyle name="Vírgula 2 3 3 2 5 3 4" xfId="36747"/>
    <cellStyle name="Vírgula 2 3 3 2 5 4" xfId="8746"/>
    <cellStyle name="Vírgula 2 3 3 2 5 4 2" xfId="25216"/>
    <cellStyle name="Vírgula 2 3 3 2 5 4 2 2" xfId="56511"/>
    <cellStyle name="Vírgula 2 3 3 2 5 4 3" xfId="40041"/>
    <cellStyle name="Vírgula 2 3 3 2 5 5" xfId="18628"/>
    <cellStyle name="Vírgula 2 3 3 2 5 5 2" xfId="49923"/>
    <cellStyle name="Vírgula 2 3 3 2 5 6" xfId="12040"/>
    <cellStyle name="Vírgula 2 3 3 2 5 6 2" xfId="43335"/>
    <cellStyle name="Vírgula 2 3 3 2 5 7" xfId="28511"/>
    <cellStyle name="Vírgula 2 3 3 2 5 7 2" xfId="33453"/>
    <cellStyle name="Vírgula 2 3 3 2 5 8" xfId="30158"/>
    <cellStyle name="Vírgula 2 3 3 2 6" xfId="3799"/>
    <cellStyle name="Vírgula 2 3 3 2 6 2" xfId="7093"/>
    <cellStyle name="Vírgula 2 3 3 2 6 2 2" xfId="23563"/>
    <cellStyle name="Vírgula 2 3 3 2 6 2 2 2" xfId="54858"/>
    <cellStyle name="Vírgula 2 3 3 2 6 2 3" xfId="16975"/>
    <cellStyle name="Vírgula 2 3 3 2 6 2 3 2" xfId="48270"/>
    <cellStyle name="Vírgula 2 3 3 2 6 2 4" xfId="38388"/>
    <cellStyle name="Vírgula 2 3 3 2 6 3" xfId="10387"/>
    <cellStyle name="Vírgula 2 3 3 2 6 3 2" xfId="26857"/>
    <cellStyle name="Vírgula 2 3 3 2 6 3 2 2" xfId="58152"/>
    <cellStyle name="Vírgula 2 3 3 2 6 3 3" xfId="41682"/>
    <cellStyle name="Vírgula 2 3 3 2 6 4" xfId="20269"/>
    <cellStyle name="Vírgula 2 3 3 2 6 4 2" xfId="51564"/>
    <cellStyle name="Vírgula 2 3 3 2 6 5" xfId="13681"/>
    <cellStyle name="Vírgula 2 3 3 2 6 5 2" xfId="44976"/>
    <cellStyle name="Vírgula 2 3 3 2 6 6" xfId="35094"/>
    <cellStyle name="Vírgula 2 3 3 2 6 7" xfId="31799"/>
    <cellStyle name="Vírgula 2 3 3 2 7" xfId="5446"/>
    <cellStyle name="Vírgula 2 3 3 2 7 2" xfId="21916"/>
    <cellStyle name="Vírgula 2 3 3 2 7 2 2" xfId="53211"/>
    <cellStyle name="Vírgula 2 3 3 2 7 3" xfId="15328"/>
    <cellStyle name="Vírgula 2 3 3 2 7 3 2" xfId="46623"/>
    <cellStyle name="Vírgula 2 3 3 2 7 4" xfId="36741"/>
    <cellStyle name="Vírgula 2 3 3 2 8" xfId="8740"/>
    <cellStyle name="Vírgula 2 3 3 2 8 2" xfId="25210"/>
    <cellStyle name="Vírgula 2 3 3 2 8 2 2" xfId="56505"/>
    <cellStyle name="Vírgula 2 3 3 2 8 3" xfId="40035"/>
    <cellStyle name="Vírgula 2 3 3 2 9" xfId="18622"/>
    <cellStyle name="Vírgula 2 3 3 2 9 2" xfId="49917"/>
    <cellStyle name="Vírgula 2 3 3 3" xfId="2154"/>
    <cellStyle name="Vírgula 2 3 3 3 10" xfId="12041"/>
    <cellStyle name="Vírgula 2 3 3 3 10 2" xfId="43336"/>
    <cellStyle name="Vírgula 2 3 3 3 11" xfId="28512"/>
    <cellStyle name="Vírgula 2 3 3 3 11 2" xfId="33454"/>
    <cellStyle name="Vírgula 2 3 3 3 12" xfId="30159"/>
    <cellStyle name="Vírgula 2 3 3 3 2" xfId="2155"/>
    <cellStyle name="Vírgula 2 3 3 3 2 2" xfId="2156"/>
    <cellStyle name="Vírgula 2 3 3 3 2 2 2" xfId="3808"/>
    <cellStyle name="Vírgula 2 3 3 3 2 2 2 2" xfId="7102"/>
    <cellStyle name="Vírgula 2 3 3 3 2 2 2 2 2" xfId="23572"/>
    <cellStyle name="Vírgula 2 3 3 3 2 2 2 2 2 2" xfId="54867"/>
    <cellStyle name="Vírgula 2 3 3 3 2 2 2 2 3" xfId="16984"/>
    <cellStyle name="Vírgula 2 3 3 3 2 2 2 2 3 2" xfId="48279"/>
    <cellStyle name="Vírgula 2 3 3 3 2 2 2 2 4" xfId="38397"/>
    <cellStyle name="Vírgula 2 3 3 3 2 2 2 3" xfId="10396"/>
    <cellStyle name="Vírgula 2 3 3 3 2 2 2 3 2" xfId="26866"/>
    <cellStyle name="Vírgula 2 3 3 3 2 2 2 3 2 2" xfId="58161"/>
    <cellStyle name="Vírgula 2 3 3 3 2 2 2 3 3" xfId="41691"/>
    <cellStyle name="Vírgula 2 3 3 3 2 2 2 4" xfId="20278"/>
    <cellStyle name="Vírgula 2 3 3 3 2 2 2 4 2" xfId="51573"/>
    <cellStyle name="Vírgula 2 3 3 3 2 2 2 5" xfId="13690"/>
    <cellStyle name="Vírgula 2 3 3 3 2 2 2 5 2" xfId="44985"/>
    <cellStyle name="Vírgula 2 3 3 3 2 2 2 6" xfId="35103"/>
    <cellStyle name="Vírgula 2 3 3 3 2 2 2 7" xfId="31808"/>
    <cellStyle name="Vírgula 2 3 3 3 2 2 3" xfId="5455"/>
    <cellStyle name="Vírgula 2 3 3 3 2 2 3 2" xfId="21925"/>
    <cellStyle name="Vírgula 2 3 3 3 2 2 3 2 2" xfId="53220"/>
    <cellStyle name="Vírgula 2 3 3 3 2 2 3 3" xfId="15337"/>
    <cellStyle name="Vírgula 2 3 3 3 2 2 3 3 2" xfId="46632"/>
    <cellStyle name="Vírgula 2 3 3 3 2 2 3 4" xfId="36750"/>
    <cellStyle name="Vírgula 2 3 3 3 2 2 4" xfId="8749"/>
    <cellStyle name="Vírgula 2 3 3 3 2 2 4 2" xfId="25219"/>
    <cellStyle name="Vírgula 2 3 3 3 2 2 4 2 2" xfId="56514"/>
    <cellStyle name="Vírgula 2 3 3 3 2 2 4 3" xfId="40044"/>
    <cellStyle name="Vírgula 2 3 3 3 2 2 5" xfId="18631"/>
    <cellStyle name="Vírgula 2 3 3 3 2 2 5 2" xfId="49926"/>
    <cellStyle name="Vírgula 2 3 3 3 2 2 6" xfId="12043"/>
    <cellStyle name="Vírgula 2 3 3 3 2 2 6 2" xfId="43338"/>
    <cellStyle name="Vírgula 2 3 3 3 2 2 7" xfId="28514"/>
    <cellStyle name="Vírgula 2 3 3 3 2 2 7 2" xfId="33456"/>
    <cellStyle name="Vírgula 2 3 3 3 2 2 8" xfId="30161"/>
    <cellStyle name="Vírgula 2 3 3 3 2 3" xfId="3807"/>
    <cellStyle name="Vírgula 2 3 3 3 2 3 2" xfId="7101"/>
    <cellStyle name="Vírgula 2 3 3 3 2 3 2 2" xfId="23571"/>
    <cellStyle name="Vírgula 2 3 3 3 2 3 2 2 2" xfId="54866"/>
    <cellStyle name="Vírgula 2 3 3 3 2 3 2 3" xfId="16983"/>
    <cellStyle name="Vírgula 2 3 3 3 2 3 2 3 2" xfId="48278"/>
    <cellStyle name="Vírgula 2 3 3 3 2 3 2 4" xfId="38396"/>
    <cellStyle name="Vírgula 2 3 3 3 2 3 3" xfId="10395"/>
    <cellStyle name="Vírgula 2 3 3 3 2 3 3 2" xfId="26865"/>
    <cellStyle name="Vírgula 2 3 3 3 2 3 3 2 2" xfId="58160"/>
    <cellStyle name="Vírgula 2 3 3 3 2 3 3 3" xfId="41690"/>
    <cellStyle name="Vírgula 2 3 3 3 2 3 4" xfId="20277"/>
    <cellStyle name="Vírgula 2 3 3 3 2 3 4 2" xfId="51572"/>
    <cellStyle name="Vírgula 2 3 3 3 2 3 5" xfId="13689"/>
    <cellStyle name="Vírgula 2 3 3 3 2 3 5 2" xfId="44984"/>
    <cellStyle name="Vírgula 2 3 3 3 2 3 6" xfId="35102"/>
    <cellStyle name="Vírgula 2 3 3 3 2 3 7" xfId="31807"/>
    <cellStyle name="Vírgula 2 3 3 3 2 4" xfId="5454"/>
    <cellStyle name="Vírgula 2 3 3 3 2 4 2" xfId="21924"/>
    <cellStyle name="Vírgula 2 3 3 3 2 4 2 2" xfId="53219"/>
    <cellStyle name="Vírgula 2 3 3 3 2 4 3" xfId="15336"/>
    <cellStyle name="Vírgula 2 3 3 3 2 4 3 2" xfId="46631"/>
    <cellStyle name="Vírgula 2 3 3 3 2 4 4" xfId="36749"/>
    <cellStyle name="Vírgula 2 3 3 3 2 5" xfId="8748"/>
    <cellStyle name="Vírgula 2 3 3 3 2 5 2" xfId="25218"/>
    <cellStyle name="Vírgula 2 3 3 3 2 5 2 2" xfId="56513"/>
    <cellStyle name="Vírgula 2 3 3 3 2 5 3" xfId="40043"/>
    <cellStyle name="Vírgula 2 3 3 3 2 6" xfId="18630"/>
    <cellStyle name="Vírgula 2 3 3 3 2 6 2" xfId="49925"/>
    <cellStyle name="Vírgula 2 3 3 3 2 7" xfId="12042"/>
    <cellStyle name="Vírgula 2 3 3 3 2 7 2" xfId="43337"/>
    <cellStyle name="Vírgula 2 3 3 3 2 8" xfId="28513"/>
    <cellStyle name="Vírgula 2 3 3 3 2 8 2" xfId="33455"/>
    <cellStyle name="Vírgula 2 3 3 3 2 9" xfId="30160"/>
    <cellStyle name="Vírgula 2 3 3 3 3" xfId="2157"/>
    <cellStyle name="Vírgula 2 3 3 3 3 2" xfId="2158"/>
    <cellStyle name="Vírgula 2 3 3 3 3 2 2" xfId="3810"/>
    <cellStyle name="Vírgula 2 3 3 3 3 2 2 2" xfId="7104"/>
    <cellStyle name="Vírgula 2 3 3 3 3 2 2 2 2" xfId="23574"/>
    <cellStyle name="Vírgula 2 3 3 3 3 2 2 2 2 2" xfId="54869"/>
    <cellStyle name="Vírgula 2 3 3 3 3 2 2 2 3" xfId="16986"/>
    <cellStyle name="Vírgula 2 3 3 3 3 2 2 2 3 2" xfId="48281"/>
    <cellStyle name="Vírgula 2 3 3 3 3 2 2 2 4" xfId="38399"/>
    <cellStyle name="Vírgula 2 3 3 3 3 2 2 3" xfId="10398"/>
    <cellStyle name="Vírgula 2 3 3 3 3 2 2 3 2" xfId="26868"/>
    <cellStyle name="Vírgula 2 3 3 3 3 2 2 3 2 2" xfId="58163"/>
    <cellStyle name="Vírgula 2 3 3 3 3 2 2 3 3" xfId="41693"/>
    <cellStyle name="Vírgula 2 3 3 3 3 2 2 4" xfId="20280"/>
    <cellStyle name="Vírgula 2 3 3 3 3 2 2 4 2" xfId="51575"/>
    <cellStyle name="Vírgula 2 3 3 3 3 2 2 5" xfId="13692"/>
    <cellStyle name="Vírgula 2 3 3 3 3 2 2 5 2" xfId="44987"/>
    <cellStyle name="Vírgula 2 3 3 3 3 2 2 6" xfId="35105"/>
    <cellStyle name="Vírgula 2 3 3 3 3 2 2 7" xfId="31810"/>
    <cellStyle name="Vírgula 2 3 3 3 3 2 3" xfId="5457"/>
    <cellStyle name="Vírgula 2 3 3 3 3 2 3 2" xfId="21927"/>
    <cellStyle name="Vírgula 2 3 3 3 3 2 3 2 2" xfId="53222"/>
    <cellStyle name="Vírgula 2 3 3 3 3 2 3 3" xfId="15339"/>
    <cellStyle name="Vírgula 2 3 3 3 3 2 3 3 2" xfId="46634"/>
    <cellStyle name="Vírgula 2 3 3 3 3 2 3 4" xfId="36752"/>
    <cellStyle name="Vírgula 2 3 3 3 3 2 4" xfId="8751"/>
    <cellStyle name="Vírgula 2 3 3 3 3 2 4 2" xfId="25221"/>
    <cellStyle name="Vírgula 2 3 3 3 3 2 4 2 2" xfId="56516"/>
    <cellStyle name="Vírgula 2 3 3 3 3 2 4 3" xfId="40046"/>
    <cellStyle name="Vírgula 2 3 3 3 3 2 5" xfId="18633"/>
    <cellStyle name="Vírgula 2 3 3 3 3 2 5 2" xfId="49928"/>
    <cellStyle name="Vírgula 2 3 3 3 3 2 6" xfId="12045"/>
    <cellStyle name="Vírgula 2 3 3 3 3 2 6 2" xfId="43340"/>
    <cellStyle name="Vírgula 2 3 3 3 3 2 7" xfId="28516"/>
    <cellStyle name="Vírgula 2 3 3 3 3 2 7 2" xfId="33458"/>
    <cellStyle name="Vírgula 2 3 3 3 3 2 8" xfId="30163"/>
    <cellStyle name="Vírgula 2 3 3 3 3 3" xfId="3809"/>
    <cellStyle name="Vírgula 2 3 3 3 3 3 2" xfId="7103"/>
    <cellStyle name="Vírgula 2 3 3 3 3 3 2 2" xfId="23573"/>
    <cellStyle name="Vírgula 2 3 3 3 3 3 2 2 2" xfId="54868"/>
    <cellStyle name="Vírgula 2 3 3 3 3 3 2 3" xfId="16985"/>
    <cellStyle name="Vírgula 2 3 3 3 3 3 2 3 2" xfId="48280"/>
    <cellStyle name="Vírgula 2 3 3 3 3 3 2 4" xfId="38398"/>
    <cellStyle name="Vírgula 2 3 3 3 3 3 3" xfId="10397"/>
    <cellStyle name="Vírgula 2 3 3 3 3 3 3 2" xfId="26867"/>
    <cellStyle name="Vírgula 2 3 3 3 3 3 3 2 2" xfId="58162"/>
    <cellStyle name="Vírgula 2 3 3 3 3 3 3 3" xfId="41692"/>
    <cellStyle name="Vírgula 2 3 3 3 3 3 4" xfId="20279"/>
    <cellStyle name="Vírgula 2 3 3 3 3 3 4 2" xfId="51574"/>
    <cellStyle name="Vírgula 2 3 3 3 3 3 5" xfId="13691"/>
    <cellStyle name="Vírgula 2 3 3 3 3 3 5 2" xfId="44986"/>
    <cellStyle name="Vírgula 2 3 3 3 3 3 6" xfId="35104"/>
    <cellStyle name="Vírgula 2 3 3 3 3 3 7" xfId="31809"/>
    <cellStyle name="Vírgula 2 3 3 3 3 4" xfId="5456"/>
    <cellStyle name="Vírgula 2 3 3 3 3 4 2" xfId="21926"/>
    <cellStyle name="Vírgula 2 3 3 3 3 4 2 2" xfId="53221"/>
    <cellStyle name="Vírgula 2 3 3 3 3 4 3" xfId="15338"/>
    <cellStyle name="Vírgula 2 3 3 3 3 4 3 2" xfId="46633"/>
    <cellStyle name="Vírgula 2 3 3 3 3 4 4" xfId="36751"/>
    <cellStyle name="Vírgula 2 3 3 3 3 5" xfId="8750"/>
    <cellStyle name="Vírgula 2 3 3 3 3 5 2" xfId="25220"/>
    <cellStyle name="Vírgula 2 3 3 3 3 5 2 2" xfId="56515"/>
    <cellStyle name="Vírgula 2 3 3 3 3 5 3" xfId="40045"/>
    <cellStyle name="Vírgula 2 3 3 3 3 6" xfId="18632"/>
    <cellStyle name="Vírgula 2 3 3 3 3 6 2" xfId="49927"/>
    <cellStyle name="Vírgula 2 3 3 3 3 7" xfId="12044"/>
    <cellStyle name="Vírgula 2 3 3 3 3 7 2" xfId="43339"/>
    <cellStyle name="Vírgula 2 3 3 3 3 8" xfId="28515"/>
    <cellStyle name="Vírgula 2 3 3 3 3 8 2" xfId="33457"/>
    <cellStyle name="Vírgula 2 3 3 3 3 9" xfId="30162"/>
    <cellStyle name="Vírgula 2 3 3 3 4" xfId="2159"/>
    <cellStyle name="Vírgula 2 3 3 3 4 2" xfId="3811"/>
    <cellStyle name="Vírgula 2 3 3 3 4 2 2" xfId="7105"/>
    <cellStyle name="Vírgula 2 3 3 3 4 2 2 2" xfId="23575"/>
    <cellStyle name="Vírgula 2 3 3 3 4 2 2 2 2" xfId="54870"/>
    <cellStyle name="Vírgula 2 3 3 3 4 2 2 3" xfId="16987"/>
    <cellStyle name="Vírgula 2 3 3 3 4 2 2 3 2" xfId="48282"/>
    <cellStyle name="Vírgula 2 3 3 3 4 2 2 4" xfId="38400"/>
    <cellStyle name="Vírgula 2 3 3 3 4 2 3" xfId="10399"/>
    <cellStyle name="Vírgula 2 3 3 3 4 2 3 2" xfId="26869"/>
    <cellStyle name="Vírgula 2 3 3 3 4 2 3 2 2" xfId="58164"/>
    <cellStyle name="Vírgula 2 3 3 3 4 2 3 3" xfId="41694"/>
    <cellStyle name="Vírgula 2 3 3 3 4 2 4" xfId="20281"/>
    <cellStyle name="Vírgula 2 3 3 3 4 2 4 2" xfId="51576"/>
    <cellStyle name="Vírgula 2 3 3 3 4 2 5" xfId="13693"/>
    <cellStyle name="Vírgula 2 3 3 3 4 2 5 2" xfId="44988"/>
    <cellStyle name="Vírgula 2 3 3 3 4 2 6" xfId="35106"/>
    <cellStyle name="Vírgula 2 3 3 3 4 2 7" xfId="31811"/>
    <cellStyle name="Vírgula 2 3 3 3 4 3" xfId="5458"/>
    <cellStyle name="Vírgula 2 3 3 3 4 3 2" xfId="21928"/>
    <cellStyle name="Vírgula 2 3 3 3 4 3 2 2" xfId="53223"/>
    <cellStyle name="Vírgula 2 3 3 3 4 3 3" xfId="15340"/>
    <cellStyle name="Vírgula 2 3 3 3 4 3 3 2" xfId="46635"/>
    <cellStyle name="Vírgula 2 3 3 3 4 3 4" xfId="36753"/>
    <cellStyle name="Vírgula 2 3 3 3 4 4" xfId="8752"/>
    <cellStyle name="Vírgula 2 3 3 3 4 4 2" xfId="25222"/>
    <cellStyle name="Vírgula 2 3 3 3 4 4 2 2" xfId="56517"/>
    <cellStyle name="Vírgula 2 3 3 3 4 4 3" xfId="40047"/>
    <cellStyle name="Vírgula 2 3 3 3 4 5" xfId="18634"/>
    <cellStyle name="Vírgula 2 3 3 3 4 5 2" xfId="49929"/>
    <cellStyle name="Vírgula 2 3 3 3 4 6" xfId="12046"/>
    <cellStyle name="Vírgula 2 3 3 3 4 6 2" xfId="43341"/>
    <cellStyle name="Vírgula 2 3 3 3 4 7" xfId="28517"/>
    <cellStyle name="Vírgula 2 3 3 3 4 7 2" xfId="33459"/>
    <cellStyle name="Vírgula 2 3 3 3 4 8" xfId="30164"/>
    <cellStyle name="Vírgula 2 3 3 3 5" xfId="2160"/>
    <cellStyle name="Vírgula 2 3 3 3 5 2" xfId="3812"/>
    <cellStyle name="Vírgula 2 3 3 3 5 2 2" xfId="7106"/>
    <cellStyle name="Vírgula 2 3 3 3 5 2 2 2" xfId="23576"/>
    <cellStyle name="Vírgula 2 3 3 3 5 2 2 2 2" xfId="54871"/>
    <cellStyle name="Vírgula 2 3 3 3 5 2 2 3" xfId="16988"/>
    <cellStyle name="Vírgula 2 3 3 3 5 2 2 3 2" xfId="48283"/>
    <cellStyle name="Vírgula 2 3 3 3 5 2 2 4" xfId="38401"/>
    <cellStyle name="Vírgula 2 3 3 3 5 2 3" xfId="10400"/>
    <cellStyle name="Vírgula 2 3 3 3 5 2 3 2" xfId="26870"/>
    <cellStyle name="Vírgula 2 3 3 3 5 2 3 2 2" xfId="58165"/>
    <cellStyle name="Vírgula 2 3 3 3 5 2 3 3" xfId="41695"/>
    <cellStyle name="Vírgula 2 3 3 3 5 2 4" xfId="20282"/>
    <cellStyle name="Vírgula 2 3 3 3 5 2 4 2" xfId="51577"/>
    <cellStyle name="Vírgula 2 3 3 3 5 2 5" xfId="13694"/>
    <cellStyle name="Vírgula 2 3 3 3 5 2 5 2" xfId="44989"/>
    <cellStyle name="Vírgula 2 3 3 3 5 2 6" xfId="35107"/>
    <cellStyle name="Vírgula 2 3 3 3 5 2 7" xfId="31812"/>
    <cellStyle name="Vírgula 2 3 3 3 5 3" xfId="5459"/>
    <cellStyle name="Vírgula 2 3 3 3 5 3 2" xfId="21929"/>
    <cellStyle name="Vírgula 2 3 3 3 5 3 2 2" xfId="53224"/>
    <cellStyle name="Vírgula 2 3 3 3 5 3 3" xfId="15341"/>
    <cellStyle name="Vírgula 2 3 3 3 5 3 3 2" xfId="46636"/>
    <cellStyle name="Vírgula 2 3 3 3 5 3 4" xfId="36754"/>
    <cellStyle name="Vírgula 2 3 3 3 5 4" xfId="8753"/>
    <cellStyle name="Vírgula 2 3 3 3 5 4 2" xfId="25223"/>
    <cellStyle name="Vírgula 2 3 3 3 5 4 2 2" xfId="56518"/>
    <cellStyle name="Vírgula 2 3 3 3 5 4 3" xfId="40048"/>
    <cellStyle name="Vírgula 2 3 3 3 5 5" xfId="18635"/>
    <cellStyle name="Vírgula 2 3 3 3 5 5 2" xfId="49930"/>
    <cellStyle name="Vírgula 2 3 3 3 5 6" xfId="12047"/>
    <cellStyle name="Vírgula 2 3 3 3 5 6 2" xfId="43342"/>
    <cellStyle name="Vírgula 2 3 3 3 5 7" xfId="28518"/>
    <cellStyle name="Vírgula 2 3 3 3 5 7 2" xfId="33460"/>
    <cellStyle name="Vírgula 2 3 3 3 5 8" xfId="30165"/>
    <cellStyle name="Vírgula 2 3 3 3 6" xfId="3806"/>
    <cellStyle name="Vírgula 2 3 3 3 6 2" xfId="7100"/>
    <cellStyle name="Vírgula 2 3 3 3 6 2 2" xfId="23570"/>
    <cellStyle name="Vírgula 2 3 3 3 6 2 2 2" xfId="54865"/>
    <cellStyle name="Vírgula 2 3 3 3 6 2 3" xfId="16982"/>
    <cellStyle name="Vírgula 2 3 3 3 6 2 3 2" xfId="48277"/>
    <cellStyle name="Vírgula 2 3 3 3 6 2 4" xfId="38395"/>
    <cellStyle name="Vírgula 2 3 3 3 6 3" xfId="10394"/>
    <cellStyle name="Vírgula 2 3 3 3 6 3 2" xfId="26864"/>
    <cellStyle name="Vírgula 2 3 3 3 6 3 2 2" xfId="58159"/>
    <cellStyle name="Vírgula 2 3 3 3 6 3 3" xfId="41689"/>
    <cellStyle name="Vírgula 2 3 3 3 6 4" xfId="20276"/>
    <cellStyle name="Vírgula 2 3 3 3 6 4 2" xfId="51571"/>
    <cellStyle name="Vírgula 2 3 3 3 6 5" xfId="13688"/>
    <cellStyle name="Vírgula 2 3 3 3 6 5 2" xfId="44983"/>
    <cellStyle name="Vírgula 2 3 3 3 6 6" xfId="35101"/>
    <cellStyle name="Vírgula 2 3 3 3 6 7" xfId="31806"/>
    <cellStyle name="Vírgula 2 3 3 3 7" xfId="5453"/>
    <cellStyle name="Vírgula 2 3 3 3 7 2" xfId="21923"/>
    <cellStyle name="Vírgula 2 3 3 3 7 2 2" xfId="53218"/>
    <cellStyle name="Vírgula 2 3 3 3 7 3" xfId="15335"/>
    <cellStyle name="Vírgula 2 3 3 3 7 3 2" xfId="46630"/>
    <cellStyle name="Vírgula 2 3 3 3 7 4" xfId="36748"/>
    <cellStyle name="Vírgula 2 3 3 3 8" xfId="8747"/>
    <cellStyle name="Vírgula 2 3 3 3 8 2" xfId="25217"/>
    <cellStyle name="Vírgula 2 3 3 3 8 2 2" xfId="56512"/>
    <cellStyle name="Vírgula 2 3 3 3 8 3" xfId="40042"/>
    <cellStyle name="Vírgula 2 3 3 3 9" xfId="18629"/>
    <cellStyle name="Vírgula 2 3 3 3 9 2" xfId="49924"/>
    <cellStyle name="Vírgula 2 3 3 4" xfId="2161"/>
    <cellStyle name="Vírgula 2 3 3 4 2" xfId="2162"/>
    <cellStyle name="Vírgula 2 3 3 4 2 2" xfId="3814"/>
    <cellStyle name="Vírgula 2 3 3 4 2 2 2" xfId="7108"/>
    <cellStyle name="Vírgula 2 3 3 4 2 2 2 2" xfId="23578"/>
    <cellStyle name="Vírgula 2 3 3 4 2 2 2 2 2" xfId="54873"/>
    <cellStyle name="Vírgula 2 3 3 4 2 2 2 3" xfId="16990"/>
    <cellStyle name="Vírgula 2 3 3 4 2 2 2 3 2" xfId="48285"/>
    <cellStyle name="Vírgula 2 3 3 4 2 2 2 4" xfId="38403"/>
    <cellStyle name="Vírgula 2 3 3 4 2 2 3" xfId="10402"/>
    <cellStyle name="Vírgula 2 3 3 4 2 2 3 2" xfId="26872"/>
    <cellStyle name="Vírgula 2 3 3 4 2 2 3 2 2" xfId="58167"/>
    <cellStyle name="Vírgula 2 3 3 4 2 2 3 3" xfId="41697"/>
    <cellStyle name="Vírgula 2 3 3 4 2 2 4" xfId="20284"/>
    <cellStyle name="Vírgula 2 3 3 4 2 2 4 2" xfId="51579"/>
    <cellStyle name="Vírgula 2 3 3 4 2 2 5" xfId="13696"/>
    <cellStyle name="Vírgula 2 3 3 4 2 2 5 2" xfId="44991"/>
    <cellStyle name="Vírgula 2 3 3 4 2 2 6" xfId="35109"/>
    <cellStyle name="Vírgula 2 3 3 4 2 2 7" xfId="31814"/>
    <cellStyle name="Vírgula 2 3 3 4 2 3" xfId="5461"/>
    <cellStyle name="Vírgula 2 3 3 4 2 3 2" xfId="21931"/>
    <cellStyle name="Vírgula 2 3 3 4 2 3 2 2" xfId="53226"/>
    <cellStyle name="Vírgula 2 3 3 4 2 3 3" xfId="15343"/>
    <cellStyle name="Vírgula 2 3 3 4 2 3 3 2" xfId="46638"/>
    <cellStyle name="Vírgula 2 3 3 4 2 3 4" xfId="36756"/>
    <cellStyle name="Vírgula 2 3 3 4 2 4" xfId="8755"/>
    <cellStyle name="Vírgula 2 3 3 4 2 4 2" xfId="25225"/>
    <cellStyle name="Vírgula 2 3 3 4 2 4 2 2" xfId="56520"/>
    <cellStyle name="Vírgula 2 3 3 4 2 4 3" xfId="40050"/>
    <cellStyle name="Vírgula 2 3 3 4 2 5" xfId="18637"/>
    <cellStyle name="Vírgula 2 3 3 4 2 5 2" xfId="49932"/>
    <cellStyle name="Vírgula 2 3 3 4 2 6" xfId="12049"/>
    <cellStyle name="Vírgula 2 3 3 4 2 6 2" xfId="43344"/>
    <cellStyle name="Vírgula 2 3 3 4 2 7" xfId="28520"/>
    <cellStyle name="Vírgula 2 3 3 4 2 7 2" xfId="33462"/>
    <cellStyle name="Vírgula 2 3 3 4 2 8" xfId="30167"/>
    <cellStyle name="Vírgula 2 3 3 4 3" xfId="3813"/>
    <cellStyle name="Vírgula 2 3 3 4 3 2" xfId="7107"/>
    <cellStyle name="Vírgula 2 3 3 4 3 2 2" xfId="23577"/>
    <cellStyle name="Vírgula 2 3 3 4 3 2 2 2" xfId="54872"/>
    <cellStyle name="Vírgula 2 3 3 4 3 2 3" xfId="16989"/>
    <cellStyle name="Vírgula 2 3 3 4 3 2 3 2" xfId="48284"/>
    <cellStyle name="Vírgula 2 3 3 4 3 2 4" xfId="38402"/>
    <cellStyle name="Vírgula 2 3 3 4 3 3" xfId="10401"/>
    <cellStyle name="Vírgula 2 3 3 4 3 3 2" xfId="26871"/>
    <cellStyle name="Vírgula 2 3 3 4 3 3 2 2" xfId="58166"/>
    <cellStyle name="Vírgula 2 3 3 4 3 3 3" xfId="41696"/>
    <cellStyle name="Vírgula 2 3 3 4 3 4" xfId="20283"/>
    <cellStyle name="Vírgula 2 3 3 4 3 4 2" xfId="51578"/>
    <cellStyle name="Vírgula 2 3 3 4 3 5" xfId="13695"/>
    <cellStyle name="Vírgula 2 3 3 4 3 5 2" xfId="44990"/>
    <cellStyle name="Vírgula 2 3 3 4 3 6" xfId="35108"/>
    <cellStyle name="Vírgula 2 3 3 4 3 7" xfId="31813"/>
    <cellStyle name="Vírgula 2 3 3 4 4" xfId="5460"/>
    <cellStyle name="Vírgula 2 3 3 4 4 2" xfId="21930"/>
    <cellStyle name="Vírgula 2 3 3 4 4 2 2" xfId="53225"/>
    <cellStyle name="Vírgula 2 3 3 4 4 3" xfId="15342"/>
    <cellStyle name="Vírgula 2 3 3 4 4 3 2" xfId="46637"/>
    <cellStyle name="Vírgula 2 3 3 4 4 4" xfId="36755"/>
    <cellStyle name="Vírgula 2 3 3 4 5" xfId="8754"/>
    <cellStyle name="Vírgula 2 3 3 4 5 2" xfId="25224"/>
    <cellStyle name="Vírgula 2 3 3 4 5 2 2" xfId="56519"/>
    <cellStyle name="Vírgula 2 3 3 4 5 3" xfId="40049"/>
    <cellStyle name="Vírgula 2 3 3 4 6" xfId="18636"/>
    <cellStyle name="Vírgula 2 3 3 4 6 2" xfId="49931"/>
    <cellStyle name="Vírgula 2 3 3 4 7" xfId="12048"/>
    <cellStyle name="Vírgula 2 3 3 4 7 2" xfId="43343"/>
    <cellStyle name="Vírgula 2 3 3 4 8" xfId="28519"/>
    <cellStyle name="Vírgula 2 3 3 4 8 2" xfId="33461"/>
    <cellStyle name="Vírgula 2 3 3 4 9" xfId="30166"/>
    <cellStyle name="Vírgula 2 3 3 5" xfId="2163"/>
    <cellStyle name="Vírgula 2 3 3 5 2" xfId="2164"/>
    <cellStyle name="Vírgula 2 3 3 5 2 2" xfId="3816"/>
    <cellStyle name="Vírgula 2 3 3 5 2 2 2" xfId="7110"/>
    <cellStyle name="Vírgula 2 3 3 5 2 2 2 2" xfId="23580"/>
    <cellStyle name="Vírgula 2 3 3 5 2 2 2 2 2" xfId="54875"/>
    <cellStyle name="Vírgula 2 3 3 5 2 2 2 3" xfId="16992"/>
    <cellStyle name="Vírgula 2 3 3 5 2 2 2 3 2" xfId="48287"/>
    <cellStyle name="Vírgula 2 3 3 5 2 2 2 4" xfId="38405"/>
    <cellStyle name="Vírgula 2 3 3 5 2 2 3" xfId="10404"/>
    <cellStyle name="Vírgula 2 3 3 5 2 2 3 2" xfId="26874"/>
    <cellStyle name="Vírgula 2 3 3 5 2 2 3 2 2" xfId="58169"/>
    <cellStyle name="Vírgula 2 3 3 5 2 2 3 3" xfId="41699"/>
    <cellStyle name="Vírgula 2 3 3 5 2 2 4" xfId="20286"/>
    <cellStyle name="Vírgula 2 3 3 5 2 2 4 2" xfId="51581"/>
    <cellStyle name="Vírgula 2 3 3 5 2 2 5" xfId="13698"/>
    <cellStyle name="Vírgula 2 3 3 5 2 2 5 2" xfId="44993"/>
    <cellStyle name="Vírgula 2 3 3 5 2 2 6" xfId="35111"/>
    <cellStyle name="Vírgula 2 3 3 5 2 2 7" xfId="31816"/>
    <cellStyle name="Vírgula 2 3 3 5 2 3" xfId="5463"/>
    <cellStyle name="Vírgula 2 3 3 5 2 3 2" xfId="21933"/>
    <cellStyle name="Vírgula 2 3 3 5 2 3 2 2" xfId="53228"/>
    <cellStyle name="Vírgula 2 3 3 5 2 3 3" xfId="15345"/>
    <cellStyle name="Vírgula 2 3 3 5 2 3 3 2" xfId="46640"/>
    <cellStyle name="Vírgula 2 3 3 5 2 3 4" xfId="36758"/>
    <cellStyle name="Vírgula 2 3 3 5 2 4" xfId="8757"/>
    <cellStyle name="Vírgula 2 3 3 5 2 4 2" xfId="25227"/>
    <cellStyle name="Vírgula 2 3 3 5 2 4 2 2" xfId="56522"/>
    <cellStyle name="Vírgula 2 3 3 5 2 4 3" xfId="40052"/>
    <cellStyle name="Vírgula 2 3 3 5 2 5" xfId="18639"/>
    <cellStyle name="Vírgula 2 3 3 5 2 5 2" xfId="49934"/>
    <cellStyle name="Vírgula 2 3 3 5 2 6" xfId="12051"/>
    <cellStyle name="Vírgula 2 3 3 5 2 6 2" xfId="43346"/>
    <cellStyle name="Vírgula 2 3 3 5 2 7" xfId="28522"/>
    <cellStyle name="Vírgula 2 3 3 5 2 7 2" xfId="33464"/>
    <cellStyle name="Vírgula 2 3 3 5 2 8" xfId="30169"/>
    <cellStyle name="Vírgula 2 3 3 5 3" xfId="3815"/>
    <cellStyle name="Vírgula 2 3 3 5 3 2" xfId="7109"/>
    <cellStyle name="Vírgula 2 3 3 5 3 2 2" xfId="23579"/>
    <cellStyle name="Vírgula 2 3 3 5 3 2 2 2" xfId="54874"/>
    <cellStyle name="Vírgula 2 3 3 5 3 2 3" xfId="16991"/>
    <cellStyle name="Vírgula 2 3 3 5 3 2 3 2" xfId="48286"/>
    <cellStyle name="Vírgula 2 3 3 5 3 2 4" xfId="38404"/>
    <cellStyle name="Vírgula 2 3 3 5 3 3" xfId="10403"/>
    <cellStyle name="Vírgula 2 3 3 5 3 3 2" xfId="26873"/>
    <cellStyle name="Vírgula 2 3 3 5 3 3 2 2" xfId="58168"/>
    <cellStyle name="Vírgula 2 3 3 5 3 3 3" xfId="41698"/>
    <cellStyle name="Vírgula 2 3 3 5 3 4" xfId="20285"/>
    <cellStyle name="Vírgula 2 3 3 5 3 4 2" xfId="51580"/>
    <cellStyle name="Vírgula 2 3 3 5 3 5" xfId="13697"/>
    <cellStyle name="Vírgula 2 3 3 5 3 5 2" xfId="44992"/>
    <cellStyle name="Vírgula 2 3 3 5 3 6" xfId="35110"/>
    <cellStyle name="Vírgula 2 3 3 5 3 7" xfId="31815"/>
    <cellStyle name="Vírgula 2 3 3 5 4" xfId="5462"/>
    <cellStyle name="Vírgula 2 3 3 5 4 2" xfId="21932"/>
    <cellStyle name="Vírgula 2 3 3 5 4 2 2" xfId="53227"/>
    <cellStyle name="Vírgula 2 3 3 5 4 3" xfId="15344"/>
    <cellStyle name="Vírgula 2 3 3 5 4 3 2" xfId="46639"/>
    <cellStyle name="Vírgula 2 3 3 5 4 4" xfId="36757"/>
    <cellStyle name="Vírgula 2 3 3 5 5" xfId="8756"/>
    <cellStyle name="Vírgula 2 3 3 5 5 2" xfId="25226"/>
    <cellStyle name="Vírgula 2 3 3 5 5 2 2" xfId="56521"/>
    <cellStyle name="Vírgula 2 3 3 5 5 3" xfId="40051"/>
    <cellStyle name="Vírgula 2 3 3 5 6" xfId="18638"/>
    <cellStyle name="Vírgula 2 3 3 5 6 2" xfId="49933"/>
    <cellStyle name="Vírgula 2 3 3 5 7" xfId="12050"/>
    <cellStyle name="Vírgula 2 3 3 5 7 2" xfId="43345"/>
    <cellStyle name="Vírgula 2 3 3 5 8" xfId="28521"/>
    <cellStyle name="Vírgula 2 3 3 5 8 2" xfId="33463"/>
    <cellStyle name="Vírgula 2 3 3 5 9" xfId="30168"/>
    <cellStyle name="Vírgula 2 3 3 6" xfId="2165"/>
    <cellStyle name="Vírgula 2 3 3 6 2" xfId="3817"/>
    <cellStyle name="Vírgula 2 3 3 6 2 2" xfId="7111"/>
    <cellStyle name="Vírgula 2 3 3 6 2 2 2" xfId="23581"/>
    <cellStyle name="Vírgula 2 3 3 6 2 2 2 2" xfId="54876"/>
    <cellStyle name="Vírgula 2 3 3 6 2 2 3" xfId="16993"/>
    <cellStyle name="Vírgula 2 3 3 6 2 2 3 2" xfId="48288"/>
    <cellStyle name="Vírgula 2 3 3 6 2 2 4" xfId="38406"/>
    <cellStyle name="Vírgula 2 3 3 6 2 3" xfId="10405"/>
    <cellStyle name="Vírgula 2 3 3 6 2 3 2" xfId="26875"/>
    <cellStyle name="Vírgula 2 3 3 6 2 3 2 2" xfId="58170"/>
    <cellStyle name="Vírgula 2 3 3 6 2 3 3" xfId="41700"/>
    <cellStyle name="Vírgula 2 3 3 6 2 4" xfId="20287"/>
    <cellStyle name="Vírgula 2 3 3 6 2 4 2" xfId="51582"/>
    <cellStyle name="Vírgula 2 3 3 6 2 5" xfId="13699"/>
    <cellStyle name="Vírgula 2 3 3 6 2 5 2" xfId="44994"/>
    <cellStyle name="Vírgula 2 3 3 6 2 6" xfId="35112"/>
    <cellStyle name="Vírgula 2 3 3 6 2 7" xfId="31817"/>
    <cellStyle name="Vírgula 2 3 3 6 3" xfId="5464"/>
    <cellStyle name="Vírgula 2 3 3 6 3 2" xfId="21934"/>
    <cellStyle name="Vírgula 2 3 3 6 3 2 2" xfId="53229"/>
    <cellStyle name="Vírgula 2 3 3 6 3 3" xfId="15346"/>
    <cellStyle name="Vírgula 2 3 3 6 3 3 2" xfId="46641"/>
    <cellStyle name="Vírgula 2 3 3 6 3 4" xfId="36759"/>
    <cellStyle name="Vírgula 2 3 3 6 4" xfId="8758"/>
    <cellStyle name="Vírgula 2 3 3 6 4 2" xfId="25228"/>
    <cellStyle name="Vírgula 2 3 3 6 4 2 2" xfId="56523"/>
    <cellStyle name="Vírgula 2 3 3 6 4 3" xfId="40053"/>
    <cellStyle name="Vírgula 2 3 3 6 5" xfId="18640"/>
    <cellStyle name="Vírgula 2 3 3 6 5 2" xfId="49935"/>
    <cellStyle name="Vírgula 2 3 3 6 6" xfId="12052"/>
    <cellStyle name="Vírgula 2 3 3 6 6 2" xfId="43347"/>
    <cellStyle name="Vírgula 2 3 3 6 7" xfId="28523"/>
    <cellStyle name="Vírgula 2 3 3 6 7 2" xfId="33465"/>
    <cellStyle name="Vírgula 2 3 3 6 8" xfId="30170"/>
    <cellStyle name="Vírgula 2 3 3 7" xfId="2166"/>
    <cellStyle name="Vírgula 2 3 3 7 2" xfId="3818"/>
    <cellStyle name="Vírgula 2 3 3 7 2 2" xfId="7112"/>
    <cellStyle name="Vírgula 2 3 3 7 2 2 2" xfId="23582"/>
    <cellStyle name="Vírgula 2 3 3 7 2 2 2 2" xfId="54877"/>
    <cellStyle name="Vírgula 2 3 3 7 2 2 3" xfId="16994"/>
    <cellStyle name="Vírgula 2 3 3 7 2 2 3 2" xfId="48289"/>
    <cellStyle name="Vírgula 2 3 3 7 2 2 4" xfId="38407"/>
    <cellStyle name="Vírgula 2 3 3 7 2 3" xfId="10406"/>
    <cellStyle name="Vírgula 2 3 3 7 2 3 2" xfId="26876"/>
    <cellStyle name="Vírgula 2 3 3 7 2 3 2 2" xfId="58171"/>
    <cellStyle name="Vírgula 2 3 3 7 2 3 3" xfId="41701"/>
    <cellStyle name="Vírgula 2 3 3 7 2 4" xfId="20288"/>
    <cellStyle name="Vírgula 2 3 3 7 2 4 2" xfId="51583"/>
    <cellStyle name="Vírgula 2 3 3 7 2 5" xfId="13700"/>
    <cellStyle name="Vírgula 2 3 3 7 2 5 2" xfId="44995"/>
    <cellStyle name="Vírgula 2 3 3 7 2 6" xfId="35113"/>
    <cellStyle name="Vírgula 2 3 3 7 2 7" xfId="31818"/>
    <cellStyle name="Vírgula 2 3 3 7 3" xfId="5465"/>
    <cellStyle name="Vírgula 2 3 3 7 3 2" xfId="21935"/>
    <cellStyle name="Vírgula 2 3 3 7 3 2 2" xfId="53230"/>
    <cellStyle name="Vírgula 2 3 3 7 3 3" xfId="15347"/>
    <cellStyle name="Vírgula 2 3 3 7 3 3 2" xfId="46642"/>
    <cellStyle name="Vírgula 2 3 3 7 3 4" xfId="36760"/>
    <cellStyle name="Vírgula 2 3 3 7 4" xfId="8759"/>
    <cellStyle name="Vírgula 2 3 3 7 4 2" xfId="25229"/>
    <cellStyle name="Vírgula 2 3 3 7 4 2 2" xfId="56524"/>
    <cellStyle name="Vírgula 2 3 3 7 4 3" xfId="40054"/>
    <cellStyle name="Vírgula 2 3 3 7 5" xfId="18641"/>
    <cellStyle name="Vírgula 2 3 3 7 5 2" xfId="49936"/>
    <cellStyle name="Vírgula 2 3 3 7 6" xfId="12053"/>
    <cellStyle name="Vírgula 2 3 3 7 6 2" xfId="43348"/>
    <cellStyle name="Vírgula 2 3 3 7 7" xfId="28524"/>
    <cellStyle name="Vírgula 2 3 3 7 7 2" xfId="33466"/>
    <cellStyle name="Vírgula 2 3 3 7 8" xfId="30171"/>
    <cellStyle name="Vírgula 2 3 3 8" xfId="3798"/>
    <cellStyle name="Vírgula 2 3 3 8 2" xfId="7092"/>
    <cellStyle name="Vírgula 2 3 3 8 2 2" xfId="23562"/>
    <cellStyle name="Vírgula 2 3 3 8 2 2 2" xfId="54857"/>
    <cellStyle name="Vírgula 2 3 3 8 2 3" xfId="16974"/>
    <cellStyle name="Vírgula 2 3 3 8 2 3 2" xfId="48269"/>
    <cellStyle name="Vírgula 2 3 3 8 2 4" xfId="38387"/>
    <cellStyle name="Vírgula 2 3 3 8 3" xfId="10386"/>
    <cellStyle name="Vírgula 2 3 3 8 3 2" xfId="26856"/>
    <cellStyle name="Vírgula 2 3 3 8 3 2 2" xfId="58151"/>
    <cellStyle name="Vírgula 2 3 3 8 3 3" xfId="41681"/>
    <cellStyle name="Vírgula 2 3 3 8 4" xfId="20268"/>
    <cellStyle name="Vírgula 2 3 3 8 4 2" xfId="51563"/>
    <cellStyle name="Vírgula 2 3 3 8 5" xfId="13680"/>
    <cellStyle name="Vírgula 2 3 3 8 5 2" xfId="44975"/>
    <cellStyle name="Vírgula 2 3 3 8 6" xfId="35093"/>
    <cellStyle name="Vírgula 2 3 3 8 7" xfId="31798"/>
    <cellStyle name="Vírgula 2 3 3 9" xfId="5445"/>
    <cellStyle name="Vírgula 2 3 3 9 2" xfId="21915"/>
    <cellStyle name="Vírgula 2 3 3 9 2 2" xfId="53210"/>
    <cellStyle name="Vírgula 2 3 3 9 3" xfId="15327"/>
    <cellStyle name="Vírgula 2 3 3 9 3 2" xfId="46622"/>
    <cellStyle name="Vírgula 2 3 3 9 4" xfId="36740"/>
    <cellStyle name="Vírgula 2 3 4" xfId="2167"/>
    <cellStyle name="Vírgula 2 3 4 2" xfId="2168"/>
    <cellStyle name="Vírgula 2 3 4 2 2" xfId="3820"/>
    <cellStyle name="Vírgula 2 3 4 2 2 2" xfId="7114"/>
    <cellStyle name="Vírgula 2 3 4 2 2 2 2" xfId="23584"/>
    <cellStyle name="Vírgula 2 3 4 2 2 2 2 2" xfId="54879"/>
    <cellStyle name="Vírgula 2 3 4 2 2 2 3" xfId="16996"/>
    <cellStyle name="Vírgula 2 3 4 2 2 2 3 2" xfId="48291"/>
    <cellStyle name="Vírgula 2 3 4 2 2 2 4" xfId="38409"/>
    <cellStyle name="Vírgula 2 3 4 2 2 3" xfId="10408"/>
    <cellStyle name="Vírgula 2 3 4 2 2 3 2" xfId="26878"/>
    <cellStyle name="Vírgula 2 3 4 2 2 3 2 2" xfId="58173"/>
    <cellStyle name="Vírgula 2 3 4 2 2 3 3" xfId="41703"/>
    <cellStyle name="Vírgula 2 3 4 2 2 4" xfId="20290"/>
    <cellStyle name="Vírgula 2 3 4 2 2 4 2" xfId="51585"/>
    <cellStyle name="Vírgula 2 3 4 2 2 5" xfId="13702"/>
    <cellStyle name="Vírgula 2 3 4 2 2 5 2" xfId="44997"/>
    <cellStyle name="Vírgula 2 3 4 2 2 6" xfId="35115"/>
    <cellStyle name="Vírgula 2 3 4 2 2 7" xfId="31820"/>
    <cellStyle name="Vírgula 2 3 4 2 3" xfId="5467"/>
    <cellStyle name="Vírgula 2 3 4 2 3 2" xfId="21937"/>
    <cellStyle name="Vírgula 2 3 4 2 3 2 2" xfId="53232"/>
    <cellStyle name="Vírgula 2 3 4 2 3 3" xfId="15349"/>
    <cellStyle name="Vírgula 2 3 4 2 3 3 2" xfId="46644"/>
    <cellStyle name="Vírgula 2 3 4 2 3 4" xfId="36762"/>
    <cellStyle name="Vírgula 2 3 4 2 4" xfId="8761"/>
    <cellStyle name="Vírgula 2 3 4 2 4 2" xfId="25231"/>
    <cellStyle name="Vírgula 2 3 4 2 4 2 2" xfId="56526"/>
    <cellStyle name="Vírgula 2 3 4 2 4 3" xfId="40056"/>
    <cellStyle name="Vírgula 2 3 4 2 5" xfId="18643"/>
    <cellStyle name="Vírgula 2 3 4 2 5 2" xfId="49938"/>
    <cellStyle name="Vírgula 2 3 4 2 6" xfId="12055"/>
    <cellStyle name="Vírgula 2 3 4 2 6 2" xfId="43350"/>
    <cellStyle name="Vírgula 2 3 4 2 7" xfId="28526"/>
    <cellStyle name="Vírgula 2 3 4 2 7 2" xfId="33468"/>
    <cellStyle name="Vírgula 2 3 4 2 8" xfId="30173"/>
    <cellStyle name="Vírgula 2 3 4 3" xfId="3819"/>
    <cellStyle name="Vírgula 2 3 4 3 2" xfId="7113"/>
    <cellStyle name="Vírgula 2 3 4 3 2 2" xfId="23583"/>
    <cellStyle name="Vírgula 2 3 4 3 2 2 2" xfId="54878"/>
    <cellStyle name="Vírgula 2 3 4 3 2 3" xfId="16995"/>
    <cellStyle name="Vírgula 2 3 4 3 2 3 2" xfId="48290"/>
    <cellStyle name="Vírgula 2 3 4 3 2 4" xfId="38408"/>
    <cellStyle name="Vírgula 2 3 4 3 3" xfId="10407"/>
    <cellStyle name="Vírgula 2 3 4 3 3 2" xfId="26877"/>
    <cellStyle name="Vírgula 2 3 4 3 3 2 2" xfId="58172"/>
    <cellStyle name="Vírgula 2 3 4 3 3 3" xfId="41702"/>
    <cellStyle name="Vírgula 2 3 4 3 4" xfId="20289"/>
    <cellStyle name="Vírgula 2 3 4 3 4 2" xfId="51584"/>
    <cellStyle name="Vírgula 2 3 4 3 5" xfId="13701"/>
    <cellStyle name="Vírgula 2 3 4 3 5 2" xfId="44996"/>
    <cellStyle name="Vírgula 2 3 4 3 6" xfId="35114"/>
    <cellStyle name="Vírgula 2 3 4 3 7" xfId="31819"/>
    <cellStyle name="Vírgula 2 3 4 4" xfId="5466"/>
    <cellStyle name="Vírgula 2 3 4 4 2" xfId="21936"/>
    <cellStyle name="Vírgula 2 3 4 4 2 2" xfId="53231"/>
    <cellStyle name="Vírgula 2 3 4 4 3" xfId="15348"/>
    <cellStyle name="Vírgula 2 3 4 4 3 2" xfId="46643"/>
    <cellStyle name="Vírgula 2 3 4 4 4" xfId="36761"/>
    <cellStyle name="Vírgula 2 3 4 5" xfId="8760"/>
    <cellStyle name="Vírgula 2 3 4 5 2" xfId="25230"/>
    <cellStyle name="Vírgula 2 3 4 5 2 2" xfId="56525"/>
    <cellStyle name="Vírgula 2 3 4 5 3" xfId="40055"/>
    <cellStyle name="Vírgula 2 3 4 6" xfId="18642"/>
    <cellStyle name="Vírgula 2 3 4 6 2" xfId="49937"/>
    <cellStyle name="Vírgula 2 3 4 7" xfId="12054"/>
    <cellStyle name="Vírgula 2 3 4 7 2" xfId="43349"/>
    <cellStyle name="Vírgula 2 3 4 8" xfId="28525"/>
    <cellStyle name="Vírgula 2 3 4 8 2" xfId="33467"/>
    <cellStyle name="Vírgula 2 3 4 9" xfId="30172"/>
    <cellStyle name="Vírgula 2 3 5" xfId="2169"/>
    <cellStyle name="Vírgula 2 3 5 2" xfId="2170"/>
    <cellStyle name="Vírgula 2 3 5 2 2" xfId="3822"/>
    <cellStyle name="Vírgula 2 3 5 2 2 2" xfId="7116"/>
    <cellStyle name="Vírgula 2 3 5 2 2 2 2" xfId="23586"/>
    <cellStyle name="Vírgula 2 3 5 2 2 2 2 2" xfId="54881"/>
    <cellStyle name="Vírgula 2 3 5 2 2 2 3" xfId="16998"/>
    <cellStyle name="Vírgula 2 3 5 2 2 2 3 2" xfId="48293"/>
    <cellStyle name="Vírgula 2 3 5 2 2 2 4" xfId="38411"/>
    <cellStyle name="Vírgula 2 3 5 2 2 3" xfId="10410"/>
    <cellStyle name="Vírgula 2 3 5 2 2 3 2" xfId="26880"/>
    <cellStyle name="Vírgula 2 3 5 2 2 3 2 2" xfId="58175"/>
    <cellStyle name="Vírgula 2 3 5 2 2 3 3" xfId="41705"/>
    <cellStyle name="Vírgula 2 3 5 2 2 4" xfId="20292"/>
    <cellStyle name="Vírgula 2 3 5 2 2 4 2" xfId="51587"/>
    <cellStyle name="Vírgula 2 3 5 2 2 5" xfId="13704"/>
    <cellStyle name="Vírgula 2 3 5 2 2 5 2" xfId="44999"/>
    <cellStyle name="Vírgula 2 3 5 2 2 6" xfId="35117"/>
    <cellStyle name="Vírgula 2 3 5 2 2 7" xfId="31822"/>
    <cellStyle name="Vírgula 2 3 5 2 3" xfId="5469"/>
    <cellStyle name="Vírgula 2 3 5 2 3 2" xfId="21939"/>
    <cellStyle name="Vírgula 2 3 5 2 3 2 2" xfId="53234"/>
    <cellStyle name="Vírgula 2 3 5 2 3 3" xfId="15351"/>
    <cellStyle name="Vírgula 2 3 5 2 3 3 2" xfId="46646"/>
    <cellStyle name="Vírgula 2 3 5 2 3 4" xfId="36764"/>
    <cellStyle name="Vírgula 2 3 5 2 4" xfId="8763"/>
    <cellStyle name="Vírgula 2 3 5 2 4 2" xfId="25233"/>
    <cellStyle name="Vírgula 2 3 5 2 4 2 2" xfId="56528"/>
    <cellStyle name="Vírgula 2 3 5 2 4 3" xfId="40058"/>
    <cellStyle name="Vírgula 2 3 5 2 5" xfId="18645"/>
    <cellStyle name="Vírgula 2 3 5 2 5 2" xfId="49940"/>
    <cellStyle name="Vírgula 2 3 5 2 6" xfId="12057"/>
    <cellStyle name="Vírgula 2 3 5 2 6 2" xfId="43352"/>
    <cellStyle name="Vírgula 2 3 5 2 7" xfId="28528"/>
    <cellStyle name="Vírgula 2 3 5 2 7 2" xfId="33470"/>
    <cellStyle name="Vírgula 2 3 5 2 8" xfId="30175"/>
    <cellStyle name="Vírgula 2 3 5 3" xfId="3821"/>
    <cellStyle name="Vírgula 2 3 5 3 2" xfId="7115"/>
    <cellStyle name="Vírgula 2 3 5 3 2 2" xfId="23585"/>
    <cellStyle name="Vírgula 2 3 5 3 2 2 2" xfId="54880"/>
    <cellStyle name="Vírgula 2 3 5 3 2 3" xfId="16997"/>
    <cellStyle name="Vírgula 2 3 5 3 2 3 2" xfId="48292"/>
    <cellStyle name="Vírgula 2 3 5 3 2 4" xfId="38410"/>
    <cellStyle name="Vírgula 2 3 5 3 3" xfId="10409"/>
    <cellStyle name="Vírgula 2 3 5 3 3 2" xfId="26879"/>
    <cellStyle name="Vírgula 2 3 5 3 3 2 2" xfId="58174"/>
    <cellStyle name="Vírgula 2 3 5 3 3 3" xfId="41704"/>
    <cellStyle name="Vírgula 2 3 5 3 4" xfId="20291"/>
    <cellStyle name="Vírgula 2 3 5 3 4 2" xfId="51586"/>
    <cellStyle name="Vírgula 2 3 5 3 5" xfId="13703"/>
    <cellStyle name="Vírgula 2 3 5 3 5 2" xfId="44998"/>
    <cellStyle name="Vírgula 2 3 5 3 6" xfId="35116"/>
    <cellStyle name="Vírgula 2 3 5 3 7" xfId="31821"/>
    <cellStyle name="Vírgula 2 3 5 4" xfId="5468"/>
    <cellStyle name="Vírgula 2 3 5 4 2" xfId="21938"/>
    <cellStyle name="Vírgula 2 3 5 4 2 2" xfId="53233"/>
    <cellStyle name="Vírgula 2 3 5 4 3" xfId="15350"/>
    <cellStyle name="Vírgula 2 3 5 4 3 2" xfId="46645"/>
    <cellStyle name="Vírgula 2 3 5 4 4" xfId="36763"/>
    <cellStyle name="Vírgula 2 3 5 5" xfId="8762"/>
    <cellStyle name="Vírgula 2 3 5 5 2" xfId="25232"/>
    <cellStyle name="Vírgula 2 3 5 5 2 2" xfId="56527"/>
    <cellStyle name="Vírgula 2 3 5 5 3" xfId="40057"/>
    <cellStyle name="Vírgula 2 3 5 6" xfId="18644"/>
    <cellStyle name="Vírgula 2 3 5 6 2" xfId="49939"/>
    <cellStyle name="Vírgula 2 3 5 7" xfId="12056"/>
    <cellStyle name="Vírgula 2 3 5 7 2" xfId="43351"/>
    <cellStyle name="Vírgula 2 3 5 8" xfId="28527"/>
    <cellStyle name="Vírgula 2 3 5 8 2" xfId="33469"/>
    <cellStyle name="Vírgula 2 3 5 9" xfId="30174"/>
    <cellStyle name="Vírgula 2 3 6" xfId="2171"/>
    <cellStyle name="Vírgula 2 3 6 2" xfId="3823"/>
    <cellStyle name="Vírgula 2 3 6 2 2" xfId="7117"/>
    <cellStyle name="Vírgula 2 3 6 2 2 2" xfId="23587"/>
    <cellStyle name="Vírgula 2 3 6 2 2 2 2" xfId="54882"/>
    <cellStyle name="Vírgula 2 3 6 2 2 3" xfId="16999"/>
    <cellStyle name="Vírgula 2 3 6 2 2 3 2" xfId="48294"/>
    <cellStyle name="Vírgula 2 3 6 2 2 4" xfId="38412"/>
    <cellStyle name="Vírgula 2 3 6 2 3" xfId="10411"/>
    <cellStyle name="Vírgula 2 3 6 2 3 2" xfId="26881"/>
    <cellStyle name="Vírgula 2 3 6 2 3 2 2" xfId="58176"/>
    <cellStyle name="Vírgula 2 3 6 2 3 3" xfId="41706"/>
    <cellStyle name="Vírgula 2 3 6 2 4" xfId="20293"/>
    <cellStyle name="Vírgula 2 3 6 2 4 2" xfId="51588"/>
    <cellStyle name="Vírgula 2 3 6 2 5" xfId="13705"/>
    <cellStyle name="Vírgula 2 3 6 2 5 2" xfId="45000"/>
    <cellStyle name="Vírgula 2 3 6 2 6" xfId="35118"/>
    <cellStyle name="Vírgula 2 3 6 2 7" xfId="31823"/>
    <cellStyle name="Vírgula 2 3 6 3" xfId="5470"/>
    <cellStyle name="Vírgula 2 3 6 3 2" xfId="21940"/>
    <cellStyle name="Vírgula 2 3 6 3 2 2" xfId="53235"/>
    <cellStyle name="Vírgula 2 3 6 3 3" xfId="15352"/>
    <cellStyle name="Vírgula 2 3 6 3 3 2" xfId="46647"/>
    <cellStyle name="Vírgula 2 3 6 3 4" xfId="36765"/>
    <cellStyle name="Vírgula 2 3 6 4" xfId="8764"/>
    <cellStyle name="Vírgula 2 3 6 4 2" xfId="25234"/>
    <cellStyle name="Vírgula 2 3 6 4 2 2" xfId="56529"/>
    <cellStyle name="Vírgula 2 3 6 4 3" xfId="40059"/>
    <cellStyle name="Vírgula 2 3 6 5" xfId="18646"/>
    <cellStyle name="Vírgula 2 3 6 5 2" xfId="49941"/>
    <cellStyle name="Vírgula 2 3 6 6" xfId="12058"/>
    <cellStyle name="Vírgula 2 3 6 6 2" xfId="43353"/>
    <cellStyle name="Vírgula 2 3 6 7" xfId="28529"/>
    <cellStyle name="Vírgula 2 3 6 7 2" xfId="33471"/>
    <cellStyle name="Vírgula 2 3 6 8" xfId="30176"/>
    <cellStyle name="Vírgula 2 3 7" xfId="2172"/>
    <cellStyle name="Vírgula 2 3 7 2" xfId="3824"/>
    <cellStyle name="Vírgula 2 3 7 2 2" xfId="7118"/>
    <cellStyle name="Vírgula 2 3 7 2 2 2" xfId="23588"/>
    <cellStyle name="Vírgula 2 3 7 2 2 2 2" xfId="54883"/>
    <cellStyle name="Vírgula 2 3 7 2 2 3" xfId="17000"/>
    <cellStyle name="Vírgula 2 3 7 2 2 3 2" xfId="48295"/>
    <cellStyle name="Vírgula 2 3 7 2 2 4" xfId="38413"/>
    <cellStyle name="Vírgula 2 3 7 2 3" xfId="10412"/>
    <cellStyle name="Vírgula 2 3 7 2 3 2" xfId="26882"/>
    <cellStyle name="Vírgula 2 3 7 2 3 2 2" xfId="58177"/>
    <cellStyle name="Vírgula 2 3 7 2 3 3" xfId="41707"/>
    <cellStyle name="Vírgula 2 3 7 2 4" xfId="20294"/>
    <cellStyle name="Vírgula 2 3 7 2 4 2" xfId="51589"/>
    <cellStyle name="Vírgula 2 3 7 2 5" xfId="13706"/>
    <cellStyle name="Vírgula 2 3 7 2 5 2" xfId="45001"/>
    <cellStyle name="Vírgula 2 3 7 2 6" xfId="35119"/>
    <cellStyle name="Vírgula 2 3 7 2 7" xfId="31824"/>
    <cellStyle name="Vírgula 2 3 7 3" xfId="5471"/>
    <cellStyle name="Vírgula 2 3 7 3 2" xfId="21941"/>
    <cellStyle name="Vírgula 2 3 7 3 2 2" xfId="53236"/>
    <cellStyle name="Vírgula 2 3 7 3 3" xfId="15353"/>
    <cellStyle name="Vírgula 2 3 7 3 3 2" xfId="46648"/>
    <cellStyle name="Vírgula 2 3 7 3 4" xfId="36766"/>
    <cellStyle name="Vírgula 2 3 7 4" xfId="8765"/>
    <cellStyle name="Vírgula 2 3 7 4 2" xfId="25235"/>
    <cellStyle name="Vírgula 2 3 7 4 2 2" xfId="56530"/>
    <cellStyle name="Vírgula 2 3 7 4 3" xfId="40060"/>
    <cellStyle name="Vírgula 2 3 7 5" xfId="18647"/>
    <cellStyle name="Vírgula 2 3 7 5 2" xfId="49942"/>
    <cellStyle name="Vírgula 2 3 7 6" xfId="12059"/>
    <cellStyle name="Vírgula 2 3 7 6 2" xfId="43354"/>
    <cellStyle name="Vírgula 2 3 7 7" xfId="28530"/>
    <cellStyle name="Vírgula 2 3 7 7 2" xfId="33472"/>
    <cellStyle name="Vírgula 2 3 7 8" xfId="30177"/>
    <cellStyle name="Vírgula 2 3 8" xfId="3775"/>
    <cellStyle name="Vírgula 2 3 8 2" xfId="7069"/>
    <cellStyle name="Vírgula 2 3 8 2 2" xfId="23539"/>
    <cellStyle name="Vírgula 2 3 8 2 2 2" xfId="54834"/>
    <cellStyle name="Vírgula 2 3 8 2 3" xfId="16951"/>
    <cellStyle name="Vírgula 2 3 8 2 3 2" xfId="48246"/>
    <cellStyle name="Vírgula 2 3 8 2 4" xfId="38364"/>
    <cellStyle name="Vírgula 2 3 8 3" xfId="10363"/>
    <cellStyle name="Vírgula 2 3 8 3 2" xfId="26833"/>
    <cellStyle name="Vírgula 2 3 8 3 2 2" xfId="58128"/>
    <cellStyle name="Vírgula 2 3 8 3 3" xfId="41658"/>
    <cellStyle name="Vírgula 2 3 8 4" xfId="20245"/>
    <cellStyle name="Vírgula 2 3 8 4 2" xfId="51540"/>
    <cellStyle name="Vírgula 2 3 8 5" xfId="13657"/>
    <cellStyle name="Vírgula 2 3 8 5 2" xfId="44952"/>
    <cellStyle name="Vírgula 2 3 8 6" xfId="35070"/>
    <cellStyle name="Vírgula 2 3 8 7" xfId="31775"/>
    <cellStyle name="Vírgula 2 3 9" xfId="5422"/>
    <cellStyle name="Vírgula 2 3 9 2" xfId="21892"/>
    <cellStyle name="Vírgula 2 3 9 2 2" xfId="53187"/>
    <cellStyle name="Vírgula 2 3 9 3" xfId="15304"/>
    <cellStyle name="Vírgula 2 3 9 3 2" xfId="46599"/>
    <cellStyle name="Vírgula 2 3 9 4" xfId="36717"/>
    <cellStyle name="Vírgula 2 4" xfId="2173"/>
    <cellStyle name="Vírgula 2 4 10" xfId="18648"/>
    <cellStyle name="Vírgula 2 4 10 2" xfId="49943"/>
    <cellStyle name="Vírgula 2 4 11" xfId="12060"/>
    <cellStyle name="Vírgula 2 4 11 2" xfId="43355"/>
    <cellStyle name="Vírgula 2 4 12" xfId="28531"/>
    <cellStyle name="Vírgula 2 4 12 2" xfId="33473"/>
    <cellStyle name="Vírgula 2 4 13" xfId="30178"/>
    <cellStyle name="Vírgula 2 4 2" xfId="2174"/>
    <cellStyle name="Vírgula 2 4 2 2" xfId="2175"/>
    <cellStyle name="Vírgula 2 4 2 2 2" xfId="3827"/>
    <cellStyle name="Vírgula 2 4 2 2 2 2" xfId="7121"/>
    <cellStyle name="Vírgula 2 4 2 2 2 2 2" xfId="23591"/>
    <cellStyle name="Vírgula 2 4 2 2 2 2 2 2" xfId="54886"/>
    <cellStyle name="Vírgula 2 4 2 2 2 2 3" xfId="17003"/>
    <cellStyle name="Vírgula 2 4 2 2 2 2 3 2" xfId="48298"/>
    <cellStyle name="Vírgula 2 4 2 2 2 2 4" xfId="38416"/>
    <cellStyle name="Vírgula 2 4 2 2 2 3" xfId="10415"/>
    <cellStyle name="Vírgula 2 4 2 2 2 3 2" xfId="26885"/>
    <cellStyle name="Vírgula 2 4 2 2 2 3 2 2" xfId="58180"/>
    <cellStyle name="Vírgula 2 4 2 2 2 3 3" xfId="41710"/>
    <cellStyle name="Vírgula 2 4 2 2 2 4" xfId="20297"/>
    <cellStyle name="Vírgula 2 4 2 2 2 4 2" xfId="51592"/>
    <cellStyle name="Vírgula 2 4 2 2 2 5" xfId="13709"/>
    <cellStyle name="Vírgula 2 4 2 2 2 5 2" xfId="45004"/>
    <cellStyle name="Vírgula 2 4 2 2 2 6" xfId="35122"/>
    <cellStyle name="Vírgula 2 4 2 2 2 7" xfId="31827"/>
    <cellStyle name="Vírgula 2 4 2 2 3" xfId="5474"/>
    <cellStyle name="Vírgula 2 4 2 2 3 2" xfId="21944"/>
    <cellStyle name="Vírgula 2 4 2 2 3 2 2" xfId="53239"/>
    <cellStyle name="Vírgula 2 4 2 2 3 3" xfId="15356"/>
    <cellStyle name="Vírgula 2 4 2 2 3 3 2" xfId="46651"/>
    <cellStyle name="Vírgula 2 4 2 2 3 4" xfId="36769"/>
    <cellStyle name="Vírgula 2 4 2 2 4" xfId="8768"/>
    <cellStyle name="Vírgula 2 4 2 2 4 2" xfId="25238"/>
    <cellStyle name="Vírgula 2 4 2 2 4 2 2" xfId="56533"/>
    <cellStyle name="Vírgula 2 4 2 2 4 3" xfId="40063"/>
    <cellStyle name="Vírgula 2 4 2 2 5" xfId="18650"/>
    <cellStyle name="Vírgula 2 4 2 2 5 2" xfId="49945"/>
    <cellStyle name="Vírgula 2 4 2 2 6" xfId="12062"/>
    <cellStyle name="Vírgula 2 4 2 2 6 2" xfId="43357"/>
    <cellStyle name="Vírgula 2 4 2 2 7" xfId="28533"/>
    <cellStyle name="Vírgula 2 4 2 2 7 2" xfId="33475"/>
    <cellStyle name="Vírgula 2 4 2 2 8" xfId="30180"/>
    <cellStyle name="Vírgula 2 4 2 3" xfId="3826"/>
    <cellStyle name="Vírgula 2 4 2 3 2" xfId="7120"/>
    <cellStyle name="Vírgula 2 4 2 3 2 2" xfId="23590"/>
    <cellStyle name="Vírgula 2 4 2 3 2 2 2" xfId="54885"/>
    <cellStyle name="Vírgula 2 4 2 3 2 3" xfId="17002"/>
    <cellStyle name="Vírgula 2 4 2 3 2 3 2" xfId="48297"/>
    <cellStyle name="Vírgula 2 4 2 3 2 4" xfId="38415"/>
    <cellStyle name="Vírgula 2 4 2 3 3" xfId="10414"/>
    <cellStyle name="Vírgula 2 4 2 3 3 2" xfId="26884"/>
    <cellStyle name="Vírgula 2 4 2 3 3 2 2" xfId="58179"/>
    <cellStyle name="Vírgula 2 4 2 3 3 3" xfId="41709"/>
    <cellStyle name="Vírgula 2 4 2 3 4" xfId="20296"/>
    <cellStyle name="Vírgula 2 4 2 3 4 2" xfId="51591"/>
    <cellStyle name="Vírgula 2 4 2 3 5" xfId="13708"/>
    <cellStyle name="Vírgula 2 4 2 3 5 2" xfId="45003"/>
    <cellStyle name="Vírgula 2 4 2 3 6" xfId="35121"/>
    <cellStyle name="Vírgula 2 4 2 3 7" xfId="31826"/>
    <cellStyle name="Vírgula 2 4 2 4" xfId="5473"/>
    <cellStyle name="Vírgula 2 4 2 4 2" xfId="21943"/>
    <cellStyle name="Vírgula 2 4 2 4 2 2" xfId="53238"/>
    <cellStyle name="Vírgula 2 4 2 4 3" xfId="15355"/>
    <cellStyle name="Vírgula 2 4 2 4 3 2" xfId="46650"/>
    <cellStyle name="Vírgula 2 4 2 4 4" xfId="36768"/>
    <cellStyle name="Vírgula 2 4 2 5" xfId="8767"/>
    <cellStyle name="Vírgula 2 4 2 5 2" xfId="25237"/>
    <cellStyle name="Vírgula 2 4 2 5 2 2" xfId="56532"/>
    <cellStyle name="Vírgula 2 4 2 5 3" xfId="40062"/>
    <cellStyle name="Vírgula 2 4 2 6" xfId="18649"/>
    <cellStyle name="Vírgula 2 4 2 6 2" xfId="49944"/>
    <cellStyle name="Vírgula 2 4 2 7" xfId="12061"/>
    <cellStyle name="Vírgula 2 4 2 7 2" xfId="43356"/>
    <cellStyle name="Vírgula 2 4 2 8" xfId="28532"/>
    <cellStyle name="Vírgula 2 4 2 8 2" xfId="33474"/>
    <cellStyle name="Vírgula 2 4 2 9" xfId="30179"/>
    <cellStyle name="Vírgula 2 4 3" xfId="2176"/>
    <cellStyle name="Vírgula 2 4 3 2" xfId="2177"/>
    <cellStyle name="Vírgula 2 4 3 2 2" xfId="3829"/>
    <cellStyle name="Vírgula 2 4 3 2 2 2" xfId="7123"/>
    <cellStyle name="Vírgula 2 4 3 2 2 2 2" xfId="23593"/>
    <cellStyle name="Vírgula 2 4 3 2 2 2 2 2" xfId="54888"/>
    <cellStyle name="Vírgula 2 4 3 2 2 2 3" xfId="17005"/>
    <cellStyle name="Vírgula 2 4 3 2 2 2 3 2" xfId="48300"/>
    <cellStyle name="Vírgula 2 4 3 2 2 2 4" xfId="38418"/>
    <cellStyle name="Vírgula 2 4 3 2 2 3" xfId="10417"/>
    <cellStyle name="Vírgula 2 4 3 2 2 3 2" xfId="26887"/>
    <cellStyle name="Vírgula 2 4 3 2 2 3 2 2" xfId="58182"/>
    <cellStyle name="Vírgula 2 4 3 2 2 3 3" xfId="41712"/>
    <cellStyle name="Vírgula 2 4 3 2 2 4" xfId="20299"/>
    <cellStyle name="Vírgula 2 4 3 2 2 4 2" xfId="51594"/>
    <cellStyle name="Vírgula 2 4 3 2 2 5" xfId="13711"/>
    <cellStyle name="Vírgula 2 4 3 2 2 5 2" xfId="45006"/>
    <cellStyle name="Vírgula 2 4 3 2 2 6" xfId="35124"/>
    <cellStyle name="Vírgula 2 4 3 2 2 7" xfId="31829"/>
    <cellStyle name="Vírgula 2 4 3 2 3" xfId="5476"/>
    <cellStyle name="Vírgula 2 4 3 2 3 2" xfId="21946"/>
    <cellStyle name="Vírgula 2 4 3 2 3 2 2" xfId="53241"/>
    <cellStyle name="Vírgula 2 4 3 2 3 3" xfId="15358"/>
    <cellStyle name="Vírgula 2 4 3 2 3 3 2" xfId="46653"/>
    <cellStyle name="Vírgula 2 4 3 2 3 4" xfId="36771"/>
    <cellStyle name="Vírgula 2 4 3 2 4" xfId="8770"/>
    <cellStyle name="Vírgula 2 4 3 2 4 2" xfId="25240"/>
    <cellStyle name="Vírgula 2 4 3 2 4 2 2" xfId="56535"/>
    <cellStyle name="Vírgula 2 4 3 2 4 3" xfId="40065"/>
    <cellStyle name="Vírgula 2 4 3 2 5" xfId="18652"/>
    <cellStyle name="Vírgula 2 4 3 2 5 2" xfId="49947"/>
    <cellStyle name="Vírgula 2 4 3 2 6" xfId="12064"/>
    <cellStyle name="Vírgula 2 4 3 2 6 2" xfId="43359"/>
    <cellStyle name="Vírgula 2 4 3 2 7" xfId="28535"/>
    <cellStyle name="Vírgula 2 4 3 2 7 2" xfId="33477"/>
    <cellStyle name="Vírgula 2 4 3 2 8" xfId="30182"/>
    <cellStyle name="Vírgula 2 4 3 3" xfId="3828"/>
    <cellStyle name="Vírgula 2 4 3 3 2" xfId="7122"/>
    <cellStyle name="Vírgula 2 4 3 3 2 2" xfId="23592"/>
    <cellStyle name="Vírgula 2 4 3 3 2 2 2" xfId="54887"/>
    <cellStyle name="Vírgula 2 4 3 3 2 3" xfId="17004"/>
    <cellStyle name="Vírgula 2 4 3 3 2 3 2" xfId="48299"/>
    <cellStyle name="Vírgula 2 4 3 3 2 4" xfId="38417"/>
    <cellStyle name="Vírgula 2 4 3 3 3" xfId="10416"/>
    <cellStyle name="Vírgula 2 4 3 3 3 2" xfId="26886"/>
    <cellStyle name="Vírgula 2 4 3 3 3 2 2" xfId="58181"/>
    <cellStyle name="Vírgula 2 4 3 3 3 3" xfId="41711"/>
    <cellStyle name="Vírgula 2 4 3 3 4" xfId="20298"/>
    <cellStyle name="Vírgula 2 4 3 3 4 2" xfId="51593"/>
    <cellStyle name="Vírgula 2 4 3 3 5" xfId="13710"/>
    <cellStyle name="Vírgula 2 4 3 3 5 2" xfId="45005"/>
    <cellStyle name="Vírgula 2 4 3 3 6" xfId="35123"/>
    <cellStyle name="Vírgula 2 4 3 3 7" xfId="31828"/>
    <cellStyle name="Vírgula 2 4 3 4" xfId="5475"/>
    <cellStyle name="Vírgula 2 4 3 4 2" xfId="21945"/>
    <cellStyle name="Vírgula 2 4 3 4 2 2" xfId="53240"/>
    <cellStyle name="Vírgula 2 4 3 4 3" xfId="15357"/>
    <cellStyle name="Vírgula 2 4 3 4 3 2" xfId="46652"/>
    <cellStyle name="Vírgula 2 4 3 4 4" xfId="36770"/>
    <cellStyle name="Vírgula 2 4 3 5" xfId="8769"/>
    <cellStyle name="Vírgula 2 4 3 5 2" xfId="25239"/>
    <cellStyle name="Vírgula 2 4 3 5 2 2" xfId="56534"/>
    <cellStyle name="Vírgula 2 4 3 5 3" xfId="40064"/>
    <cellStyle name="Vírgula 2 4 3 6" xfId="18651"/>
    <cellStyle name="Vírgula 2 4 3 6 2" xfId="49946"/>
    <cellStyle name="Vírgula 2 4 3 7" xfId="12063"/>
    <cellStyle name="Vírgula 2 4 3 7 2" xfId="43358"/>
    <cellStyle name="Vírgula 2 4 3 8" xfId="28534"/>
    <cellStyle name="Vírgula 2 4 3 8 2" xfId="33476"/>
    <cellStyle name="Vírgula 2 4 3 9" xfId="30181"/>
    <cellStyle name="Vírgula 2 4 4" xfId="2178"/>
    <cellStyle name="Vírgula 2 4 4 2" xfId="3830"/>
    <cellStyle name="Vírgula 2 4 4 2 2" xfId="7124"/>
    <cellStyle name="Vírgula 2 4 4 2 2 2" xfId="23594"/>
    <cellStyle name="Vírgula 2 4 4 2 2 2 2" xfId="54889"/>
    <cellStyle name="Vírgula 2 4 4 2 2 3" xfId="17006"/>
    <cellStyle name="Vírgula 2 4 4 2 2 3 2" xfId="48301"/>
    <cellStyle name="Vírgula 2 4 4 2 2 4" xfId="38419"/>
    <cellStyle name="Vírgula 2 4 4 2 3" xfId="10418"/>
    <cellStyle name="Vírgula 2 4 4 2 3 2" xfId="26888"/>
    <cellStyle name="Vírgula 2 4 4 2 3 2 2" xfId="58183"/>
    <cellStyle name="Vírgula 2 4 4 2 3 3" xfId="41713"/>
    <cellStyle name="Vírgula 2 4 4 2 4" xfId="20300"/>
    <cellStyle name="Vírgula 2 4 4 2 4 2" xfId="51595"/>
    <cellStyle name="Vírgula 2 4 4 2 5" xfId="13712"/>
    <cellStyle name="Vírgula 2 4 4 2 5 2" xfId="45007"/>
    <cellStyle name="Vírgula 2 4 4 2 6" xfId="35125"/>
    <cellStyle name="Vírgula 2 4 4 2 7" xfId="31830"/>
    <cellStyle name="Vírgula 2 4 4 3" xfId="5477"/>
    <cellStyle name="Vírgula 2 4 4 3 2" xfId="21947"/>
    <cellStyle name="Vírgula 2 4 4 3 2 2" xfId="53242"/>
    <cellStyle name="Vírgula 2 4 4 3 3" xfId="15359"/>
    <cellStyle name="Vírgula 2 4 4 3 3 2" xfId="46654"/>
    <cellStyle name="Vírgula 2 4 4 3 4" xfId="36772"/>
    <cellStyle name="Vírgula 2 4 4 4" xfId="8771"/>
    <cellStyle name="Vírgula 2 4 4 4 2" xfId="25241"/>
    <cellStyle name="Vírgula 2 4 4 4 2 2" xfId="56536"/>
    <cellStyle name="Vírgula 2 4 4 4 3" xfId="40066"/>
    <cellStyle name="Vírgula 2 4 4 5" xfId="18653"/>
    <cellStyle name="Vírgula 2 4 4 5 2" xfId="49948"/>
    <cellStyle name="Vírgula 2 4 4 6" xfId="12065"/>
    <cellStyle name="Vírgula 2 4 4 6 2" xfId="43360"/>
    <cellStyle name="Vírgula 2 4 4 7" xfId="28536"/>
    <cellStyle name="Vírgula 2 4 4 7 2" xfId="33478"/>
    <cellStyle name="Vírgula 2 4 4 8" xfId="30183"/>
    <cellStyle name="Vírgula 2 4 5" xfId="2179"/>
    <cellStyle name="Vírgula 2 4 5 2" xfId="3831"/>
    <cellStyle name="Vírgula 2 4 5 2 2" xfId="7125"/>
    <cellStyle name="Vírgula 2 4 5 2 2 2" xfId="23595"/>
    <cellStyle name="Vírgula 2 4 5 2 2 2 2" xfId="54890"/>
    <cellStyle name="Vírgula 2 4 5 2 2 3" xfId="17007"/>
    <cellStyle name="Vírgula 2 4 5 2 2 3 2" xfId="48302"/>
    <cellStyle name="Vírgula 2 4 5 2 2 4" xfId="38420"/>
    <cellStyle name="Vírgula 2 4 5 2 3" xfId="10419"/>
    <cellStyle name="Vírgula 2 4 5 2 3 2" xfId="26889"/>
    <cellStyle name="Vírgula 2 4 5 2 3 2 2" xfId="58184"/>
    <cellStyle name="Vírgula 2 4 5 2 3 3" xfId="41714"/>
    <cellStyle name="Vírgula 2 4 5 2 4" xfId="20301"/>
    <cellStyle name="Vírgula 2 4 5 2 4 2" xfId="51596"/>
    <cellStyle name="Vírgula 2 4 5 2 5" xfId="13713"/>
    <cellStyle name="Vírgula 2 4 5 2 5 2" xfId="45008"/>
    <cellStyle name="Vírgula 2 4 5 2 6" xfId="35126"/>
    <cellStyle name="Vírgula 2 4 5 2 7" xfId="31831"/>
    <cellStyle name="Vírgula 2 4 5 3" xfId="5478"/>
    <cellStyle name="Vírgula 2 4 5 3 2" xfId="21948"/>
    <cellStyle name="Vírgula 2 4 5 3 2 2" xfId="53243"/>
    <cellStyle name="Vírgula 2 4 5 3 3" xfId="15360"/>
    <cellStyle name="Vírgula 2 4 5 3 3 2" xfId="46655"/>
    <cellStyle name="Vírgula 2 4 5 3 4" xfId="36773"/>
    <cellStyle name="Vírgula 2 4 5 4" xfId="8772"/>
    <cellStyle name="Vírgula 2 4 5 4 2" xfId="25242"/>
    <cellStyle name="Vírgula 2 4 5 4 2 2" xfId="56537"/>
    <cellStyle name="Vírgula 2 4 5 4 3" xfId="40067"/>
    <cellStyle name="Vírgula 2 4 5 5" xfId="18654"/>
    <cellStyle name="Vírgula 2 4 5 5 2" xfId="49949"/>
    <cellStyle name="Vírgula 2 4 5 6" xfId="12066"/>
    <cellStyle name="Vírgula 2 4 5 6 2" xfId="43361"/>
    <cellStyle name="Vírgula 2 4 5 7" xfId="28537"/>
    <cellStyle name="Vírgula 2 4 5 7 2" xfId="33479"/>
    <cellStyle name="Vírgula 2 4 5 8" xfId="30184"/>
    <cellStyle name="Vírgula 2 4 6" xfId="2180"/>
    <cellStyle name="Vírgula 2 4 6 2" xfId="3832"/>
    <cellStyle name="Vírgula 2 4 6 2 2" xfId="7126"/>
    <cellStyle name="Vírgula 2 4 6 2 2 2" xfId="23596"/>
    <cellStyle name="Vírgula 2 4 6 2 2 2 2" xfId="54891"/>
    <cellStyle name="Vírgula 2 4 6 2 2 3" xfId="17008"/>
    <cellStyle name="Vírgula 2 4 6 2 2 3 2" xfId="48303"/>
    <cellStyle name="Vírgula 2 4 6 2 2 4" xfId="38421"/>
    <cellStyle name="Vírgula 2 4 6 2 3" xfId="10420"/>
    <cellStyle name="Vírgula 2 4 6 2 3 2" xfId="26890"/>
    <cellStyle name="Vírgula 2 4 6 2 3 2 2" xfId="58185"/>
    <cellStyle name="Vírgula 2 4 6 2 3 3" xfId="41715"/>
    <cellStyle name="Vírgula 2 4 6 2 4" xfId="20302"/>
    <cellStyle name="Vírgula 2 4 6 2 4 2" xfId="51597"/>
    <cellStyle name="Vírgula 2 4 6 2 5" xfId="13714"/>
    <cellStyle name="Vírgula 2 4 6 2 5 2" xfId="45009"/>
    <cellStyle name="Vírgula 2 4 6 2 6" xfId="35127"/>
    <cellStyle name="Vírgula 2 4 6 2 7" xfId="31832"/>
    <cellStyle name="Vírgula 2 4 6 3" xfId="5479"/>
    <cellStyle name="Vírgula 2 4 6 3 2" xfId="21949"/>
    <cellStyle name="Vírgula 2 4 6 3 2 2" xfId="53244"/>
    <cellStyle name="Vírgula 2 4 6 3 3" xfId="15361"/>
    <cellStyle name="Vírgula 2 4 6 3 3 2" xfId="46656"/>
    <cellStyle name="Vírgula 2 4 6 3 4" xfId="36774"/>
    <cellStyle name="Vírgula 2 4 6 4" xfId="8773"/>
    <cellStyle name="Vírgula 2 4 6 4 2" xfId="25243"/>
    <cellStyle name="Vírgula 2 4 6 4 2 2" xfId="56538"/>
    <cellStyle name="Vírgula 2 4 6 4 3" xfId="40068"/>
    <cellStyle name="Vírgula 2 4 6 5" xfId="18655"/>
    <cellStyle name="Vírgula 2 4 6 5 2" xfId="49950"/>
    <cellStyle name="Vírgula 2 4 6 6" xfId="12067"/>
    <cellStyle name="Vírgula 2 4 6 6 2" xfId="43362"/>
    <cellStyle name="Vírgula 2 4 6 7" xfId="28538"/>
    <cellStyle name="Vírgula 2 4 6 7 2" xfId="33480"/>
    <cellStyle name="Vírgula 2 4 6 8" xfId="30185"/>
    <cellStyle name="Vírgula 2 4 7" xfId="3825"/>
    <cellStyle name="Vírgula 2 4 7 2" xfId="7119"/>
    <cellStyle name="Vírgula 2 4 7 2 2" xfId="23589"/>
    <cellStyle name="Vírgula 2 4 7 2 2 2" xfId="54884"/>
    <cellStyle name="Vírgula 2 4 7 2 3" xfId="17001"/>
    <cellStyle name="Vírgula 2 4 7 2 3 2" xfId="48296"/>
    <cellStyle name="Vírgula 2 4 7 2 4" xfId="38414"/>
    <cellStyle name="Vírgula 2 4 7 3" xfId="10413"/>
    <cellStyle name="Vírgula 2 4 7 3 2" xfId="26883"/>
    <cellStyle name="Vírgula 2 4 7 3 2 2" xfId="58178"/>
    <cellStyle name="Vírgula 2 4 7 3 3" xfId="41708"/>
    <cellStyle name="Vírgula 2 4 7 4" xfId="20295"/>
    <cellStyle name="Vírgula 2 4 7 4 2" xfId="51590"/>
    <cellStyle name="Vírgula 2 4 7 5" xfId="13707"/>
    <cellStyle name="Vírgula 2 4 7 5 2" xfId="45002"/>
    <cellStyle name="Vírgula 2 4 7 6" xfId="35120"/>
    <cellStyle name="Vírgula 2 4 7 7" xfId="31825"/>
    <cellStyle name="Vírgula 2 4 8" xfId="5472"/>
    <cellStyle name="Vírgula 2 4 8 2" xfId="21942"/>
    <cellStyle name="Vírgula 2 4 8 2 2" xfId="53237"/>
    <cellStyle name="Vírgula 2 4 8 3" xfId="15354"/>
    <cellStyle name="Vírgula 2 4 8 3 2" xfId="46649"/>
    <cellStyle name="Vírgula 2 4 8 4" xfId="36767"/>
    <cellStyle name="Vírgula 2 4 9" xfId="8766"/>
    <cellStyle name="Vírgula 2 4 9 2" xfId="25236"/>
    <cellStyle name="Vírgula 2 4 9 2 2" xfId="56531"/>
    <cellStyle name="Vírgula 2 4 9 3" xfId="40061"/>
    <cellStyle name="Vírgula 2 5" xfId="2181"/>
    <cellStyle name="Vírgula 2 5 10" xfId="18656"/>
    <cellStyle name="Vírgula 2 5 10 2" xfId="49951"/>
    <cellStyle name="Vírgula 2 5 11" xfId="12068"/>
    <cellStyle name="Vírgula 2 5 11 2" xfId="43363"/>
    <cellStyle name="Vírgula 2 5 12" xfId="28539"/>
    <cellStyle name="Vírgula 2 5 12 2" xfId="33481"/>
    <cellStyle name="Vírgula 2 5 13" xfId="30186"/>
    <cellStyle name="Vírgula 2 5 2" xfId="2182"/>
    <cellStyle name="Vírgula 2 5 2 2" xfId="2183"/>
    <cellStyle name="Vírgula 2 5 2 2 2" xfId="3835"/>
    <cellStyle name="Vírgula 2 5 2 2 2 2" xfId="7129"/>
    <cellStyle name="Vírgula 2 5 2 2 2 2 2" xfId="23599"/>
    <cellStyle name="Vírgula 2 5 2 2 2 2 2 2" xfId="54894"/>
    <cellStyle name="Vírgula 2 5 2 2 2 2 3" xfId="17011"/>
    <cellStyle name="Vírgula 2 5 2 2 2 2 3 2" xfId="48306"/>
    <cellStyle name="Vírgula 2 5 2 2 2 2 4" xfId="38424"/>
    <cellStyle name="Vírgula 2 5 2 2 2 3" xfId="10423"/>
    <cellStyle name="Vírgula 2 5 2 2 2 3 2" xfId="26893"/>
    <cellStyle name="Vírgula 2 5 2 2 2 3 2 2" xfId="58188"/>
    <cellStyle name="Vírgula 2 5 2 2 2 3 3" xfId="41718"/>
    <cellStyle name="Vírgula 2 5 2 2 2 4" xfId="20305"/>
    <cellStyle name="Vírgula 2 5 2 2 2 4 2" xfId="51600"/>
    <cellStyle name="Vírgula 2 5 2 2 2 5" xfId="13717"/>
    <cellStyle name="Vírgula 2 5 2 2 2 5 2" xfId="45012"/>
    <cellStyle name="Vírgula 2 5 2 2 2 6" xfId="35130"/>
    <cellStyle name="Vírgula 2 5 2 2 2 7" xfId="31835"/>
    <cellStyle name="Vírgula 2 5 2 2 3" xfId="5482"/>
    <cellStyle name="Vírgula 2 5 2 2 3 2" xfId="21952"/>
    <cellStyle name="Vírgula 2 5 2 2 3 2 2" xfId="53247"/>
    <cellStyle name="Vírgula 2 5 2 2 3 3" xfId="15364"/>
    <cellStyle name="Vírgula 2 5 2 2 3 3 2" xfId="46659"/>
    <cellStyle name="Vírgula 2 5 2 2 3 4" xfId="36777"/>
    <cellStyle name="Vírgula 2 5 2 2 4" xfId="8776"/>
    <cellStyle name="Vírgula 2 5 2 2 4 2" xfId="25246"/>
    <cellStyle name="Vírgula 2 5 2 2 4 2 2" xfId="56541"/>
    <cellStyle name="Vírgula 2 5 2 2 4 3" xfId="40071"/>
    <cellStyle name="Vírgula 2 5 2 2 5" xfId="18658"/>
    <cellStyle name="Vírgula 2 5 2 2 5 2" xfId="49953"/>
    <cellStyle name="Vírgula 2 5 2 2 6" xfId="12070"/>
    <cellStyle name="Vírgula 2 5 2 2 6 2" xfId="43365"/>
    <cellStyle name="Vírgula 2 5 2 2 7" xfId="28541"/>
    <cellStyle name="Vírgula 2 5 2 2 7 2" xfId="33483"/>
    <cellStyle name="Vírgula 2 5 2 2 8" xfId="30188"/>
    <cellStyle name="Vírgula 2 5 2 3" xfId="3834"/>
    <cellStyle name="Vírgula 2 5 2 3 2" xfId="7128"/>
    <cellStyle name="Vírgula 2 5 2 3 2 2" xfId="23598"/>
    <cellStyle name="Vírgula 2 5 2 3 2 2 2" xfId="54893"/>
    <cellStyle name="Vírgula 2 5 2 3 2 3" xfId="17010"/>
    <cellStyle name="Vírgula 2 5 2 3 2 3 2" xfId="48305"/>
    <cellStyle name="Vírgula 2 5 2 3 2 4" xfId="38423"/>
    <cellStyle name="Vírgula 2 5 2 3 3" xfId="10422"/>
    <cellStyle name="Vírgula 2 5 2 3 3 2" xfId="26892"/>
    <cellStyle name="Vírgula 2 5 2 3 3 2 2" xfId="58187"/>
    <cellStyle name="Vírgula 2 5 2 3 3 3" xfId="41717"/>
    <cellStyle name="Vírgula 2 5 2 3 4" xfId="20304"/>
    <cellStyle name="Vírgula 2 5 2 3 4 2" xfId="51599"/>
    <cellStyle name="Vírgula 2 5 2 3 5" xfId="13716"/>
    <cellStyle name="Vírgula 2 5 2 3 5 2" xfId="45011"/>
    <cellStyle name="Vírgula 2 5 2 3 6" xfId="35129"/>
    <cellStyle name="Vírgula 2 5 2 3 7" xfId="31834"/>
    <cellStyle name="Vírgula 2 5 2 4" xfId="5481"/>
    <cellStyle name="Vírgula 2 5 2 4 2" xfId="21951"/>
    <cellStyle name="Vírgula 2 5 2 4 2 2" xfId="53246"/>
    <cellStyle name="Vírgula 2 5 2 4 3" xfId="15363"/>
    <cellStyle name="Vírgula 2 5 2 4 3 2" xfId="46658"/>
    <cellStyle name="Vírgula 2 5 2 4 4" xfId="36776"/>
    <cellStyle name="Vírgula 2 5 2 5" xfId="8775"/>
    <cellStyle name="Vírgula 2 5 2 5 2" xfId="25245"/>
    <cellStyle name="Vírgula 2 5 2 5 2 2" xfId="56540"/>
    <cellStyle name="Vírgula 2 5 2 5 3" xfId="40070"/>
    <cellStyle name="Vírgula 2 5 2 6" xfId="18657"/>
    <cellStyle name="Vírgula 2 5 2 6 2" xfId="49952"/>
    <cellStyle name="Vírgula 2 5 2 7" xfId="12069"/>
    <cellStyle name="Vírgula 2 5 2 7 2" xfId="43364"/>
    <cellStyle name="Vírgula 2 5 2 8" xfId="28540"/>
    <cellStyle name="Vírgula 2 5 2 8 2" xfId="33482"/>
    <cellStyle name="Vírgula 2 5 2 9" xfId="30187"/>
    <cellStyle name="Vírgula 2 5 3" xfId="2184"/>
    <cellStyle name="Vírgula 2 5 3 2" xfId="2185"/>
    <cellStyle name="Vírgula 2 5 3 2 2" xfId="3837"/>
    <cellStyle name="Vírgula 2 5 3 2 2 2" xfId="7131"/>
    <cellStyle name="Vírgula 2 5 3 2 2 2 2" xfId="23601"/>
    <cellStyle name="Vírgula 2 5 3 2 2 2 2 2" xfId="54896"/>
    <cellStyle name="Vírgula 2 5 3 2 2 2 3" xfId="17013"/>
    <cellStyle name="Vírgula 2 5 3 2 2 2 3 2" xfId="48308"/>
    <cellStyle name="Vírgula 2 5 3 2 2 2 4" xfId="38426"/>
    <cellStyle name="Vírgula 2 5 3 2 2 3" xfId="10425"/>
    <cellStyle name="Vírgula 2 5 3 2 2 3 2" xfId="26895"/>
    <cellStyle name="Vírgula 2 5 3 2 2 3 2 2" xfId="58190"/>
    <cellStyle name="Vírgula 2 5 3 2 2 3 3" xfId="41720"/>
    <cellStyle name="Vírgula 2 5 3 2 2 4" xfId="20307"/>
    <cellStyle name="Vírgula 2 5 3 2 2 4 2" xfId="51602"/>
    <cellStyle name="Vírgula 2 5 3 2 2 5" xfId="13719"/>
    <cellStyle name="Vírgula 2 5 3 2 2 5 2" xfId="45014"/>
    <cellStyle name="Vírgula 2 5 3 2 2 6" xfId="35132"/>
    <cellStyle name="Vírgula 2 5 3 2 2 7" xfId="31837"/>
    <cellStyle name="Vírgula 2 5 3 2 3" xfId="5484"/>
    <cellStyle name="Vírgula 2 5 3 2 3 2" xfId="21954"/>
    <cellStyle name="Vírgula 2 5 3 2 3 2 2" xfId="53249"/>
    <cellStyle name="Vírgula 2 5 3 2 3 3" xfId="15366"/>
    <cellStyle name="Vírgula 2 5 3 2 3 3 2" xfId="46661"/>
    <cellStyle name="Vírgula 2 5 3 2 3 4" xfId="36779"/>
    <cellStyle name="Vírgula 2 5 3 2 4" xfId="8778"/>
    <cellStyle name="Vírgula 2 5 3 2 4 2" xfId="25248"/>
    <cellStyle name="Vírgula 2 5 3 2 4 2 2" xfId="56543"/>
    <cellStyle name="Vírgula 2 5 3 2 4 3" xfId="40073"/>
    <cellStyle name="Vírgula 2 5 3 2 5" xfId="18660"/>
    <cellStyle name="Vírgula 2 5 3 2 5 2" xfId="49955"/>
    <cellStyle name="Vírgula 2 5 3 2 6" xfId="12072"/>
    <cellStyle name="Vírgula 2 5 3 2 6 2" xfId="43367"/>
    <cellStyle name="Vírgula 2 5 3 2 7" xfId="28543"/>
    <cellStyle name="Vírgula 2 5 3 2 7 2" xfId="33485"/>
    <cellStyle name="Vírgula 2 5 3 2 8" xfId="30190"/>
    <cellStyle name="Vírgula 2 5 3 3" xfId="3836"/>
    <cellStyle name="Vírgula 2 5 3 3 2" xfId="7130"/>
    <cellStyle name="Vírgula 2 5 3 3 2 2" xfId="23600"/>
    <cellStyle name="Vírgula 2 5 3 3 2 2 2" xfId="54895"/>
    <cellStyle name="Vírgula 2 5 3 3 2 3" xfId="17012"/>
    <cellStyle name="Vírgula 2 5 3 3 2 3 2" xfId="48307"/>
    <cellStyle name="Vírgula 2 5 3 3 2 4" xfId="38425"/>
    <cellStyle name="Vírgula 2 5 3 3 3" xfId="10424"/>
    <cellStyle name="Vírgula 2 5 3 3 3 2" xfId="26894"/>
    <cellStyle name="Vírgula 2 5 3 3 3 2 2" xfId="58189"/>
    <cellStyle name="Vírgula 2 5 3 3 3 3" xfId="41719"/>
    <cellStyle name="Vírgula 2 5 3 3 4" xfId="20306"/>
    <cellStyle name="Vírgula 2 5 3 3 4 2" xfId="51601"/>
    <cellStyle name="Vírgula 2 5 3 3 5" xfId="13718"/>
    <cellStyle name="Vírgula 2 5 3 3 5 2" xfId="45013"/>
    <cellStyle name="Vírgula 2 5 3 3 6" xfId="35131"/>
    <cellStyle name="Vírgula 2 5 3 3 7" xfId="31836"/>
    <cellStyle name="Vírgula 2 5 3 4" xfId="5483"/>
    <cellStyle name="Vírgula 2 5 3 4 2" xfId="21953"/>
    <cellStyle name="Vírgula 2 5 3 4 2 2" xfId="53248"/>
    <cellStyle name="Vírgula 2 5 3 4 3" xfId="15365"/>
    <cellStyle name="Vírgula 2 5 3 4 3 2" xfId="46660"/>
    <cellStyle name="Vírgula 2 5 3 4 4" xfId="36778"/>
    <cellStyle name="Vírgula 2 5 3 5" xfId="8777"/>
    <cellStyle name="Vírgula 2 5 3 5 2" xfId="25247"/>
    <cellStyle name="Vírgula 2 5 3 5 2 2" xfId="56542"/>
    <cellStyle name="Vírgula 2 5 3 5 3" xfId="40072"/>
    <cellStyle name="Vírgula 2 5 3 6" xfId="18659"/>
    <cellStyle name="Vírgula 2 5 3 6 2" xfId="49954"/>
    <cellStyle name="Vírgula 2 5 3 7" xfId="12071"/>
    <cellStyle name="Vírgula 2 5 3 7 2" xfId="43366"/>
    <cellStyle name="Vírgula 2 5 3 8" xfId="28542"/>
    <cellStyle name="Vírgula 2 5 3 8 2" xfId="33484"/>
    <cellStyle name="Vírgula 2 5 3 9" xfId="30189"/>
    <cellStyle name="Vírgula 2 5 4" xfId="2186"/>
    <cellStyle name="Vírgula 2 5 4 2" xfId="3838"/>
    <cellStyle name="Vírgula 2 5 4 2 2" xfId="7132"/>
    <cellStyle name="Vírgula 2 5 4 2 2 2" xfId="23602"/>
    <cellStyle name="Vírgula 2 5 4 2 2 2 2" xfId="54897"/>
    <cellStyle name="Vírgula 2 5 4 2 2 3" xfId="17014"/>
    <cellStyle name="Vírgula 2 5 4 2 2 3 2" xfId="48309"/>
    <cellStyle name="Vírgula 2 5 4 2 2 4" xfId="38427"/>
    <cellStyle name="Vírgula 2 5 4 2 3" xfId="10426"/>
    <cellStyle name="Vírgula 2 5 4 2 3 2" xfId="26896"/>
    <cellStyle name="Vírgula 2 5 4 2 3 2 2" xfId="58191"/>
    <cellStyle name="Vírgula 2 5 4 2 3 3" xfId="41721"/>
    <cellStyle name="Vírgula 2 5 4 2 4" xfId="20308"/>
    <cellStyle name="Vírgula 2 5 4 2 4 2" xfId="51603"/>
    <cellStyle name="Vírgula 2 5 4 2 5" xfId="13720"/>
    <cellStyle name="Vírgula 2 5 4 2 5 2" xfId="45015"/>
    <cellStyle name="Vírgula 2 5 4 2 6" xfId="35133"/>
    <cellStyle name="Vírgula 2 5 4 2 7" xfId="31838"/>
    <cellStyle name="Vírgula 2 5 4 3" xfId="5485"/>
    <cellStyle name="Vírgula 2 5 4 3 2" xfId="21955"/>
    <cellStyle name="Vírgula 2 5 4 3 2 2" xfId="53250"/>
    <cellStyle name="Vírgula 2 5 4 3 3" xfId="15367"/>
    <cellStyle name="Vírgula 2 5 4 3 3 2" xfId="46662"/>
    <cellStyle name="Vírgula 2 5 4 3 4" xfId="36780"/>
    <cellStyle name="Vírgula 2 5 4 4" xfId="8779"/>
    <cellStyle name="Vírgula 2 5 4 4 2" xfId="25249"/>
    <cellStyle name="Vírgula 2 5 4 4 2 2" xfId="56544"/>
    <cellStyle name="Vírgula 2 5 4 4 3" xfId="40074"/>
    <cellStyle name="Vírgula 2 5 4 5" xfId="18661"/>
    <cellStyle name="Vírgula 2 5 4 5 2" xfId="49956"/>
    <cellStyle name="Vírgula 2 5 4 6" xfId="12073"/>
    <cellStyle name="Vírgula 2 5 4 6 2" xfId="43368"/>
    <cellStyle name="Vírgula 2 5 4 7" xfId="28544"/>
    <cellStyle name="Vírgula 2 5 4 7 2" xfId="33486"/>
    <cellStyle name="Vírgula 2 5 4 8" xfId="30191"/>
    <cellStyle name="Vírgula 2 5 5" xfId="2187"/>
    <cellStyle name="Vírgula 2 5 5 2" xfId="3839"/>
    <cellStyle name="Vírgula 2 5 5 2 2" xfId="7133"/>
    <cellStyle name="Vírgula 2 5 5 2 2 2" xfId="23603"/>
    <cellStyle name="Vírgula 2 5 5 2 2 2 2" xfId="54898"/>
    <cellStyle name="Vírgula 2 5 5 2 2 3" xfId="17015"/>
    <cellStyle name="Vírgula 2 5 5 2 2 3 2" xfId="48310"/>
    <cellStyle name="Vírgula 2 5 5 2 2 4" xfId="38428"/>
    <cellStyle name="Vírgula 2 5 5 2 3" xfId="10427"/>
    <cellStyle name="Vírgula 2 5 5 2 3 2" xfId="26897"/>
    <cellStyle name="Vírgula 2 5 5 2 3 2 2" xfId="58192"/>
    <cellStyle name="Vírgula 2 5 5 2 3 3" xfId="41722"/>
    <cellStyle name="Vírgula 2 5 5 2 4" xfId="20309"/>
    <cellStyle name="Vírgula 2 5 5 2 4 2" xfId="51604"/>
    <cellStyle name="Vírgula 2 5 5 2 5" xfId="13721"/>
    <cellStyle name="Vírgula 2 5 5 2 5 2" xfId="45016"/>
    <cellStyle name="Vírgula 2 5 5 2 6" xfId="35134"/>
    <cellStyle name="Vírgula 2 5 5 2 7" xfId="31839"/>
    <cellStyle name="Vírgula 2 5 5 3" xfId="5486"/>
    <cellStyle name="Vírgula 2 5 5 3 2" xfId="21956"/>
    <cellStyle name="Vírgula 2 5 5 3 2 2" xfId="53251"/>
    <cellStyle name="Vírgula 2 5 5 3 3" xfId="15368"/>
    <cellStyle name="Vírgula 2 5 5 3 3 2" xfId="46663"/>
    <cellStyle name="Vírgula 2 5 5 3 4" xfId="36781"/>
    <cellStyle name="Vírgula 2 5 5 4" xfId="8780"/>
    <cellStyle name="Vírgula 2 5 5 4 2" xfId="25250"/>
    <cellStyle name="Vírgula 2 5 5 4 2 2" xfId="56545"/>
    <cellStyle name="Vírgula 2 5 5 4 3" xfId="40075"/>
    <cellStyle name="Vírgula 2 5 5 5" xfId="18662"/>
    <cellStyle name="Vírgula 2 5 5 5 2" xfId="49957"/>
    <cellStyle name="Vírgula 2 5 5 6" xfId="12074"/>
    <cellStyle name="Vírgula 2 5 5 6 2" xfId="43369"/>
    <cellStyle name="Vírgula 2 5 5 7" xfId="28545"/>
    <cellStyle name="Vírgula 2 5 5 7 2" xfId="33487"/>
    <cellStyle name="Vírgula 2 5 5 8" xfId="30192"/>
    <cellStyle name="Vírgula 2 5 6" xfId="2188"/>
    <cellStyle name="Vírgula 2 5 6 2" xfId="3840"/>
    <cellStyle name="Vírgula 2 5 6 2 2" xfId="7134"/>
    <cellStyle name="Vírgula 2 5 6 2 2 2" xfId="23604"/>
    <cellStyle name="Vírgula 2 5 6 2 2 2 2" xfId="54899"/>
    <cellStyle name="Vírgula 2 5 6 2 2 3" xfId="17016"/>
    <cellStyle name="Vírgula 2 5 6 2 2 3 2" xfId="48311"/>
    <cellStyle name="Vírgula 2 5 6 2 2 4" xfId="38429"/>
    <cellStyle name="Vírgula 2 5 6 2 3" xfId="10428"/>
    <cellStyle name="Vírgula 2 5 6 2 3 2" xfId="26898"/>
    <cellStyle name="Vírgula 2 5 6 2 3 2 2" xfId="58193"/>
    <cellStyle name="Vírgula 2 5 6 2 3 3" xfId="41723"/>
    <cellStyle name="Vírgula 2 5 6 2 4" xfId="20310"/>
    <cellStyle name="Vírgula 2 5 6 2 4 2" xfId="51605"/>
    <cellStyle name="Vírgula 2 5 6 2 5" xfId="13722"/>
    <cellStyle name="Vírgula 2 5 6 2 5 2" xfId="45017"/>
    <cellStyle name="Vírgula 2 5 6 2 6" xfId="35135"/>
    <cellStyle name="Vírgula 2 5 6 2 7" xfId="31840"/>
    <cellStyle name="Vírgula 2 5 6 3" xfId="5487"/>
    <cellStyle name="Vírgula 2 5 6 3 2" xfId="21957"/>
    <cellStyle name="Vírgula 2 5 6 3 2 2" xfId="53252"/>
    <cellStyle name="Vírgula 2 5 6 3 3" xfId="15369"/>
    <cellStyle name="Vírgula 2 5 6 3 3 2" xfId="46664"/>
    <cellStyle name="Vírgula 2 5 6 3 4" xfId="36782"/>
    <cellStyle name="Vírgula 2 5 6 4" xfId="8781"/>
    <cellStyle name="Vírgula 2 5 6 4 2" xfId="25251"/>
    <cellStyle name="Vírgula 2 5 6 4 2 2" xfId="56546"/>
    <cellStyle name="Vírgula 2 5 6 4 3" xfId="40076"/>
    <cellStyle name="Vírgula 2 5 6 5" xfId="18663"/>
    <cellStyle name="Vírgula 2 5 6 5 2" xfId="49958"/>
    <cellStyle name="Vírgula 2 5 6 6" xfId="12075"/>
    <cellStyle name="Vírgula 2 5 6 6 2" xfId="43370"/>
    <cellStyle name="Vírgula 2 5 6 7" xfId="28546"/>
    <cellStyle name="Vírgula 2 5 6 7 2" xfId="33488"/>
    <cellStyle name="Vírgula 2 5 6 8" xfId="30193"/>
    <cellStyle name="Vírgula 2 5 7" xfId="3833"/>
    <cellStyle name="Vírgula 2 5 7 2" xfId="7127"/>
    <cellStyle name="Vírgula 2 5 7 2 2" xfId="23597"/>
    <cellStyle name="Vírgula 2 5 7 2 2 2" xfId="54892"/>
    <cellStyle name="Vírgula 2 5 7 2 3" xfId="17009"/>
    <cellStyle name="Vírgula 2 5 7 2 3 2" xfId="48304"/>
    <cellStyle name="Vírgula 2 5 7 2 4" xfId="38422"/>
    <cellStyle name="Vírgula 2 5 7 3" xfId="10421"/>
    <cellStyle name="Vírgula 2 5 7 3 2" xfId="26891"/>
    <cellStyle name="Vírgula 2 5 7 3 2 2" xfId="58186"/>
    <cellStyle name="Vírgula 2 5 7 3 3" xfId="41716"/>
    <cellStyle name="Vírgula 2 5 7 4" xfId="20303"/>
    <cellStyle name="Vírgula 2 5 7 4 2" xfId="51598"/>
    <cellStyle name="Vírgula 2 5 7 5" xfId="13715"/>
    <cellStyle name="Vírgula 2 5 7 5 2" xfId="45010"/>
    <cellStyle name="Vírgula 2 5 7 6" xfId="35128"/>
    <cellStyle name="Vírgula 2 5 7 7" xfId="31833"/>
    <cellStyle name="Vírgula 2 5 8" xfId="5480"/>
    <cellStyle name="Vírgula 2 5 8 2" xfId="21950"/>
    <cellStyle name="Vírgula 2 5 8 2 2" xfId="53245"/>
    <cellStyle name="Vírgula 2 5 8 3" xfId="15362"/>
    <cellStyle name="Vírgula 2 5 8 3 2" xfId="46657"/>
    <cellStyle name="Vírgula 2 5 8 4" xfId="36775"/>
    <cellStyle name="Vírgula 2 5 9" xfId="8774"/>
    <cellStyle name="Vírgula 2 5 9 2" xfId="25244"/>
    <cellStyle name="Vírgula 2 5 9 2 2" xfId="56539"/>
    <cellStyle name="Vírgula 2 5 9 3" xfId="40069"/>
    <cellStyle name="Vírgula 2 6" xfId="2189"/>
    <cellStyle name="Vírgula 2 6 2" xfId="3841"/>
    <cellStyle name="Vírgula 2 6 2 2" xfId="7135"/>
    <cellStyle name="Vírgula 2 6 2 2 2" xfId="23605"/>
    <cellStyle name="Vírgula 2 6 2 2 2 2" xfId="54900"/>
    <cellStyle name="Vírgula 2 6 2 2 3" xfId="17017"/>
    <cellStyle name="Vírgula 2 6 2 2 3 2" xfId="48312"/>
    <cellStyle name="Vírgula 2 6 2 2 4" xfId="38430"/>
    <cellStyle name="Vírgula 2 6 2 3" xfId="10429"/>
    <cellStyle name="Vírgula 2 6 2 3 2" xfId="26899"/>
    <cellStyle name="Vírgula 2 6 2 3 2 2" xfId="58194"/>
    <cellStyle name="Vírgula 2 6 2 3 3" xfId="41724"/>
    <cellStyle name="Vírgula 2 6 2 4" xfId="20311"/>
    <cellStyle name="Vírgula 2 6 2 4 2" xfId="51606"/>
    <cellStyle name="Vírgula 2 6 2 5" xfId="13723"/>
    <cellStyle name="Vírgula 2 6 2 5 2" xfId="45018"/>
    <cellStyle name="Vírgula 2 6 2 6" xfId="35136"/>
    <cellStyle name="Vírgula 2 6 2 7" xfId="31841"/>
    <cellStyle name="Vírgula 2 6 3" xfId="5488"/>
    <cellStyle name="Vírgula 2 6 3 2" xfId="21958"/>
    <cellStyle name="Vírgula 2 6 3 2 2" xfId="53253"/>
    <cellStyle name="Vírgula 2 6 3 3" xfId="15370"/>
    <cellStyle name="Vírgula 2 6 3 3 2" xfId="46665"/>
    <cellStyle name="Vírgula 2 6 3 4" xfId="36783"/>
    <cellStyle name="Vírgula 2 6 4" xfId="8782"/>
    <cellStyle name="Vírgula 2 6 4 2" xfId="25252"/>
    <cellStyle name="Vírgula 2 6 4 2 2" xfId="56547"/>
    <cellStyle name="Vírgula 2 6 4 3" xfId="40077"/>
    <cellStyle name="Vírgula 2 6 5" xfId="18664"/>
    <cellStyle name="Vírgula 2 6 5 2" xfId="49959"/>
    <cellStyle name="Vírgula 2 6 6" xfId="12076"/>
    <cellStyle name="Vírgula 2 6 6 2" xfId="43371"/>
    <cellStyle name="Vírgula 2 6 7" xfId="28547"/>
    <cellStyle name="Vírgula 2 6 7 2" xfId="33489"/>
    <cellStyle name="Vírgula 2 6 8" xfId="30194"/>
    <cellStyle name="Vírgula 2 7" xfId="2190"/>
    <cellStyle name="Vírgula 2 7 2" xfId="3842"/>
    <cellStyle name="Vírgula 2 7 2 2" xfId="7136"/>
    <cellStyle name="Vírgula 2 7 2 2 2" xfId="23606"/>
    <cellStyle name="Vírgula 2 7 2 2 2 2" xfId="54901"/>
    <cellStyle name="Vírgula 2 7 2 2 3" xfId="17018"/>
    <cellStyle name="Vírgula 2 7 2 2 3 2" xfId="48313"/>
    <cellStyle name="Vírgula 2 7 2 2 4" xfId="38431"/>
    <cellStyle name="Vírgula 2 7 2 3" xfId="10430"/>
    <cellStyle name="Vírgula 2 7 2 3 2" xfId="26900"/>
    <cellStyle name="Vírgula 2 7 2 3 2 2" xfId="58195"/>
    <cellStyle name="Vírgula 2 7 2 3 3" xfId="41725"/>
    <cellStyle name="Vírgula 2 7 2 4" xfId="20312"/>
    <cellStyle name="Vírgula 2 7 2 4 2" xfId="51607"/>
    <cellStyle name="Vírgula 2 7 2 5" xfId="13724"/>
    <cellStyle name="Vírgula 2 7 2 5 2" xfId="45019"/>
    <cellStyle name="Vírgula 2 7 2 6" xfId="35137"/>
    <cellStyle name="Vírgula 2 7 2 7" xfId="31842"/>
    <cellStyle name="Vírgula 2 7 3" xfId="5489"/>
    <cellStyle name="Vírgula 2 7 3 2" xfId="21959"/>
    <cellStyle name="Vírgula 2 7 3 2 2" xfId="53254"/>
    <cellStyle name="Vírgula 2 7 3 3" xfId="15371"/>
    <cellStyle name="Vírgula 2 7 3 3 2" xfId="46666"/>
    <cellStyle name="Vírgula 2 7 3 4" xfId="36784"/>
    <cellStyle name="Vírgula 2 7 4" xfId="8783"/>
    <cellStyle name="Vírgula 2 7 4 2" xfId="25253"/>
    <cellStyle name="Vírgula 2 7 4 2 2" xfId="56548"/>
    <cellStyle name="Vírgula 2 7 4 3" xfId="40078"/>
    <cellStyle name="Vírgula 2 7 5" xfId="18665"/>
    <cellStyle name="Vírgula 2 7 5 2" xfId="49960"/>
    <cellStyle name="Vírgula 2 7 6" xfId="12077"/>
    <cellStyle name="Vírgula 2 7 6 2" xfId="43372"/>
    <cellStyle name="Vírgula 2 7 7" xfId="28548"/>
    <cellStyle name="Vírgula 2 7 7 2" xfId="33490"/>
    <cellStyle name="Vírgula 2 7 8" xfId="30195"/>
    <cellStyle name="Vírgula 2 8" xfId="2454"/>
    <cellStyle name="Vírgula 2 8 2" xfId="5749"/>
    <cellStyle name="Vírgula 2 8 2 2" xfId="22219"/>
    <cellStyle name="Vírgula 2 8 2 2 2" xfId="53514"/>
    <cellStyle name="Vírgula 2 8 2 3" xfId="15631"/>
    <cellStyle name="Vírgula 2 8 2 3 2" xfId="46926"/>
    <cellStyle name="Vírgula 2 8 2 4" xfId="37044"/>
    <cellStyle name="Vírgula 2 8 3" xfId="9043"/>
    <cellStyle name="Vírgula 2 8 3 2" xfId="25513"/>
    <cellStyle name="Vírgula 2 8 3 2 2" xfId="56808"/>
    <cellStyle name="Vírgula 2 8 3 3" xfId="40338"/>
    <cellStyle name="Vírgula 2 8 4" xfId="18925"/>
    <cellStyle name="Vírgula 2 8 4 2" xfId="50220"/>
    <cellStyle name="Vírgula 2 8 5" xfId="12337"/>
    <cellStyle name="Vírgula 2 8 5 2" xfId="43632"/>
    <cellStyle name="Vírgula 2 8 6" xfId="33750"/>
    <cellStyle name="Vírgula 2 8 7" xfId="30455"/>
    <cellStyle name="Vírgula 2 9" xfId="4102"/>
    <cellStyle name="Vírgula 2 9 2" xfId="20572"/>
    <cellStyle name="Vírgula 2 9 2 2" xfId="51867"/>
    <cellStyle name="Vírgula 2 9 3" xfId="13984"/>
    <cellStyle name="Vírgula 2 9 3 2" xfId="45279"/>
    <cellStyle name="Vírgula 2 9 4" xfId="35397"/>
    <cellStyle name="Vírgula 20" xfId="12335"/>
    <cellStyle name="Vírgula 20 2" xfId="43630"/>
    <cellStyle name="Vírgula 21" xfId="28806"/>
    <cellStyle name="Vírgula 21 2" xfId="33748"/>
    <cellStyle name="Vírgula 22" xfId="30453"/>
    <cellStyle name="Vírgula 3" xfId="2191"/>
    <cellStyle name="Vírgula 3 10" xfId="8784"/>
    <cellStyle name="Vírgula 3 10 2" xfId="25254"/>
    <cellStyle name="Vírgula 3 10 2 2" xfId="56549"/>
    <cellStyle name="Vírgula 3 10 3" xfId="40079"/>
    <cellStyle name="Vírgula 3 11" xfId="18666"/>
    <cellStyle name="Vírgula 3 11 2" xfId="49961"/>
    <cellStyle name="Vírgula 3 12" xfId="12078"/>
    <cellStyle name="Vírgula 3 12 2" xfId="43373"/>
    <cellStyle name="Vírgula 3 13" xfId="28549"/>
    <cellStyle name="Vírgula 3 13 2" xfId="33491"/>
    <cellStyle name="Vírgula 3 14" xfId="30196"/>
    <cellStyle name="Vírgula 3 2" xfId="2192"/>
    <cellStyle name="Vírgula 3 2 10" xfId="3844"/>
    <cellStyle name="Vírgula 3 2 10 2" xfId="7138"/>
    <cellStyle name="Vírgula 3 2 10 2 2" xfId="23608"/>
    <cellStyle name="Vírgula 3 2 10 2 2 2" xfId="54903"/>
    <cellStyle name="Vírgula 3 2 10 2 3" xfId="17020"/>
    <cellStyle name="Vírgula 3 2 10 2 3 2" xfId="48315"/>
    <cellStyle name="Vírgula 3 2 10 2 4" xfId="38433"/>
    <cellStyle name="Vírgula 3 2 10 3" xfId="10432"/>
    <cellStyle name="Vírgula 3 2 10 3 2" xfId="26902"/>
    <cellStyle name="Vírgula 3 2 10 3 2 2" xfId="58197"/>
    <cellStyle name="Vírgula 3 2 10 3 3" xfId="41727"/>
    <cellStyle name="Vírgula 3 2 10 4" xfId="20314"/>
    <cellStyle name="Vírgula 3 2 10 4 2" xfId="51609"/>
    <cellStyle name="Vírgula 3 2 10 5" xfId="13726"/>
    <cellStyle name="Vírgula 3 2 10 5 2" xfId="45021"/>
    <cellStyle name="Vírgula 3 2 10 6" xfId="35139"/>
    <cellStyle name="Vírgula 3 2 10 7" xfId="31844"/>
    <cellStyle name="Vírgula 3 2 11" xfId="5491"/>
    <cellStyle name="Vírgula 3 2 11 2" xfId="21961"/>
    <cellStyle name="Vírgula 3 2 11 2 2" xfId="53256"/>
    <cellStyle name="Vírgula 3 2 11 3" xfId="15373"/>
    <cellStyle name="Vírgula 3 2 11 3 2" xfId="46668"/>
    <cellStyle name="Vírgula 3 2 11 4" xfId="36786"/>
    <cellStyle name="Vírgula 3 2 12" xfId="8785"/>
    <cellStyle name="Vírgula 3 2 12 2" xfId="25255"/>
    <cellStyle name="Vírgula 3 2 12 2 2" xfId="56550"/>
    <cellStyle name="Vírgula 3 2 12 3" xfId="40080"/>
    <cellStyle name="Vírgula 3 2 13" xfId="18667"/>
    <cellStyle name="Vírgula 3 2 13 2" xfId="49962"/>
    <cellStyle name="Vírgula 3 2 14" xfId="12079"/>
    <cellStyle name="Vírgula 3 2 14 2" xfId="43374"/>
    <cellStyle name="Vírgula 3 2 15" xfId="28550"/>
    <cellStyle name="Vírgula 3 2 15 2" xfId="33492"/>
    <cellStyle name="Vírgula 3 2 16" xfId="30197"/>
    <cellStyle name="Vírgula 3 2 2" xfId="2193"/>
    <cellStyle name="Vírgula 3 2 2 10" xfId="2194"/>
    <cellStyle name="Vírgula 3 2 2 10 2" xfId="8"/>
    <cellStyle name="Vírgula 3 2 2 10 2 2" xfId="2195"/>
    <cellStyle name="Vírgula 3 2 2 10 2 2 2" xfId="3847"/>
    <cellStyle name="Vírgula 3 2 2 10 2 2 2 2" xfId="7141"/>
    <cellStyle name="Vírgula 3 2 2 10 2 2 2 2 2" xfId="23611"/>
    <cellStyle name="Vírgula 3 2 2 10 2 2 2 2 2 2" xfId="54906"/>
    <cellStyle name="Vírgula 3 2 2 10 2 2 2 2 3" xfId="17023"/>
    <cellStyle name="Vírgula 3 2 2 10 2 2 2 2 3 2" xfId="48318"/>
    <cellStyle name="Vírgula 3 2 2 10 2 2 2 2 4" xfId="38436"/>
    <cellStyle name="Vírgula 3 2 2 10 2 2 2 3" xfId="10435"/>
    <cellStyle name="Vírgula 3 2 2 10 2 2 2 3 2" xfId="26905"/>
    <cellStyle name="Vírgula 3 2 2 10 2 2 2 3 2 2" xfId="58200"/>
    <cellStyle name="Vírgula 3 2 2 10 2 2 2 3 3" xfId="41730"/>
    <cellStyle name="Vírgula 3 2 2 10 2 2 2 4" xfId="20317"/>
    <cellStyle name="Vírgula 3 2 2 10 2 2 2 4 2" xfId="51612"/>
    <cellStyle name="Vírgula 3 2 2 10 2 2 2 5" xfId="13729"/>
    <cellStyle name="Vírgula 3 2 2 10 2 2 2 5 2" xfId="45024"/>
    <cellStyle name="Vírgula 3 2 2 10 2 2 2 6" xfId="35142"/>
    <cellStyle name="Vírgula 3 2 2 10 2 2 2 7" xfId="31847"/>
    <cellStyle name="Vírgula 3 2 2 10 2 2 3" xfId="5494"/>
    <cellStyle name="Vírgula 3 2 2 10 2 2 3 2" xfId="21964"/>
    <cellStyle name="Vírgula 3 2 2 10 2 2 3 2 2" xfId="53259"/>
    <cellStyle name="Vírgula 3 2 2 10 2 2 3 3" xfId="15376"/>
    <cellStyle name="Vírgula 3 2 2 10 2 2 3 3 2" xfId="46671"/>
    <cellStyle name="Vírgula 3 2 2 10 2 2 3 4" xfId="36789"/>
    <cellStyle name="Vírgula 3 2 2 10 2 2 4" xfId="8788"/>
    <cellStyle name="Vírgula 3 2 2 10 2 2 4 2" xfId="25258"/>
    <cellStyle name="Vírgula 3 2 2 10 2 2 4 2 2" xfId="56553"/>
    <cellStyle name="Vírgula 3 2 2 10 2 2 4 3" xfId="40083"/>
    <cellStyle name="Vírgula 3 2 2 10 2 2 5" xfId="18670"/>
    <cellStyle name="Vírgula 3 2 2 10 2 2 5 2" xfId="49965"/>
    <cellStyle name="Vírgula 3 2 2 10 2 2 6" xfId="12082"/>
    <cellStyle name="Vírgula 3 2 2 10 2 2 6 2" xfId="43377"/>
    <cellStyle name="Vírgula 3 2 2 10 2 2 7" xfId="28553"/>
    <cellStyle name="Vírgula 3 2 2 10 2 2 7 2" xfId="33495"/>
    <cellStyle name="Vírgula 3 2 2 10 2 2 8" xfId="30200"/>
    <cellStyle name="Vírgula 3 2 2 10 2 3" xfId="2455"/>
    <cellStyle name="Vírgula 3 2 2 10 2 3 2" xfId="5750"/>
    <cellStyle name="Vírgula 3 2 2 10 2 3 2 2" xfId="22220"/>
    <cellStyle name="Vírgula 3 2 2 10 2 3 2 2 2" xfId="53515"/>
    <cellStyle name="Vírgula 3 2 2 10 2 3 2 3" xfId="15632"/>
    <cellStyle name="Vírgula 3 2 2 10 2 3 2 3 2" xfId="46927"/>
    <cellStyle name="Vírgula 3 2 2 10 2 3 2 4" xfId="37045"/>
    <cellStyle name="Vírgula 3 2 2 10 2 3 3" xfId="9044"/>
    <cellStyle name="Vírgula 3 2 2 10 2 3 3 2" xfId="25514"/>
    <cellStyle name="Vírgula 3 2 2 10 2 3 3 2 2" xfId="56809"/>
    <cellStyle name="Vírgula 3 2 2 10 2 3 3 3" xfId="40339"/>
    <cellStyle name="Vírgula 3 2 2 10 2 3 4" xfId="18926"/>
    <cellStyle name="Vírgula 3 2 2 10 2 3 4 2" xfId="50221"/>
    <cellStyle name="Vírgula 3 2 2 10 2 3 5" xfId="12338"/>
    <cellStyle name="Vírgula 3 2 2 10 2 3 5 2" xfId="43633"/>
    <cellStyle name="Vírgula 3 2 2 10 2 3 6" xfId="33751"/>
    <cellStyle name="Vírgula 3 2 2 10 2 3 7" xfId="30456"/>
    <cellStyle name="Vírgula 3 2 2 10 2 4" xfId="4103"/>
    <cellStyle name="Vírgula 3 2 2 10 2 4 2" xfId="20573"/>
    <cellStyle name="Vírgula 3 2 2 10 2 4 2 2" xfId="51868"/>
    <cellStyle name="Vírgula 3 2 2 10 2 4 3" xfId="13985"/>
    <cellStyle name="Vírgula 3 2 2 10 2 4 3 2" xfId="45280"/>
    <cellStyle name="Vírgula 3 2 2 10 2 4 4" xfId="35398"/>
    <cellStyle name="Vírgula 3 2 2 10 2 5" xfId="7397"/>
    <cellStyle name="Vírgula 3 2 2 10 2 5 2" xfId="23867"/>
    <cellStyle name="Vírgula 3 2 2 10 2 5 2 2" xfId="55162"/>
    <cellStyle name="Vírgula 3 2 2 10 2 5 3" xfId="38692"/>
    <cellStyle name="Vírgula 3 2 2 10 2 6" xfId="17279"/>
    <cellStyle name="Vírgula 3 2 2 10 2 6 2" xfId="48574"/>
    <cellStyle name="Vírgula 3 2 2 10 2 7" xfId="10691"/>
    <cellStyle name="Vírgula 3 2 2 10 2 7 2" xfId="41986"/>
    <cellStyle name="Vírgula 3 2 2 10 2 8" xfId="27162"/>
    <cellStyle name="Vírgula 3 2 2 10 2 8 2" xfId="32103"/>
    <cellStyle name="Vírgula 3 2 2 10 2 9" xfId="28809"/>
    <cellStyle name="Vírgula 3 2 2 10 3" xfId="3846"/>
    <cellStyle name="Vírgula 3 2 2 10 3 2" xfId="7140"/>
    <cellStyle name="Vírgula 3 2 2 10 3 2 2" xfId="23610"/>
    <cellStyle name="Vírgula 3 2 2 10 3 2 2 2" xfId="54905"/>
    <cellStyle name="Vírgula 3 2 2 10 3 2 3" xfId="17022"/>
    <cellStyle name="Vírgula 3 2 2 10 3 2 3 2" xfId="48317"/>
    <cellStyle name="Vírgula 3 2 2 10 3 2 4" xfId="38435"/>
    <cellStyle name="Vírgula 3 2 2 10 3 3" xfId="10434"/>
    <cellStyle name="Vírgula 3 2 2 10 3 3 2" xfId="26904"/>
    <cellStyle name="Vírgula 3 2 2 10 3 3 2 2" xfId="58199"/>
    <cellStyle name="Vírgula 3 2 2 10 3 3 3" xfId="41729"/>
    <cellStyle name="Vírgula 3 2 2 10 3 4" xfId="20316"/>
    <cellStyle name="Vírgula 3 2 2 10 3 4 2" xfId="51611"/>
    <cellStyle name="Vírgula 3 2 2 10 3 5" xfId="13728"/>
    <cellStyle name="Vírgula 3 2 2 10 3 5 2" xfId="45023"/>
    <cellStyle name="Vírgula 3 2 2 10 3 6" xfId="35141"/>
    <cellStyle name="Vírgula 3 2 2 10 3 7" xfId="31846"/>
    <cellStyle name="Vírgula 3 2 2 10 4" xfId="5493"/>
    <cellStyle name="Vírgula 3 2 2 10 4 2" xfId="21963"/>
    <cellStyle name="Vírgula 3 2 2 10 4 2 2" xfId="53258"/>
    <cellStyle name="Vírgula 3 2 2 10 4 3" xfId="15375"/>
    <cellStyle name="Vírgula 3 2 2 10 4 3 2" xfId="46670"/>
    <cellStyle name="Vírgula 3 2 2 10 4 4" xfId="36788"/>
    <cellStyle name="Vírgula 3 2 2 10 5" xfId="8787"/>
    <cellStyle name="Vírgula 3 2 2 10 5 2" xfId="25257"/>
    <cellStyle name="Vírgula 3 2 2 10 5 2 2" xfId="56552"/>
    <cellStyle name="Vírgula 3 2 2 10 5 3" xfId="40082"/>
    <cellStyle name="Vírgula 3 2 2 10 6" xfId="18669"/>
    <cellStyle name="Vírgula 3 2 2 10 6 2" xfId="49964"/>
    <cellStyle name="Vírgula 3 2 2 10 7" xfId="12081"/>
    <cellStyle name="Vírgula 3 2 2 10 7 2" xfId="43376"/>
    <cellStyle name="Vírgula 3 2 2 10 8" xfId="28552"/>
    <cellStyle name="Vírgula 3 2 2 10 8 2" xfId="33494"/>
    <cellStyle name="Vírgula 3 2 2 10 9" xfId="30199"/>
    <cellStyle name="Vírgula 3 2 2 11" xfId="8786"/>
    <cellStyle name="Vírgula 3 2 2 11 2" xfId="25256"/>
    <cellStyle name="Vírgula 3 2 2 11 2 2" xfId="56551"/>
    <cellStyle name="Vírgula 3 2 2 11 3" xfId="40081"/>
    <cellStyle name="Vírgula 3 2 2 12" xfId="18668"/>
    <cellStyle name="Vírgula 3 2 2 12 2" xfId="49963"/>
    <cellStyle name="Vírgula 3 2 2 13" xfId="12080"/>
    <cellStyle name="Vírgula 3 2 2 13 2" xfId="43375"/>
    <cellStyle name="Vírgula 3 2 2 14" xfId="28551"/>
    <cellStyle name="Vírgula 3 2 2 14 2" xfId="33493"/>
    <cellStyle name="Vírgula 3 2 2 15" xfId="30198"/>
    <cellStyle name="Vírgula 3 2 2 2" xfId="2196"/>
    <cellStyle name="Vírgula 3 2 2 2 10" xfId="12083"/>
    <cellStyle name="Vírgula 3 2 2 2 10 2" xfId="43378"/>
    <cellStyle name="Vírgula 3 2 2 2 11" xfId="28554"/>
    <cellStyle name="Vírgula 3 2 2 2 11 2" xfId="33496"/>
    <cellStyle name="Vírgula 3 2 2 2 12" xfId="30201"/>
    <cellStyle name="Vírgula 3 2 2 2 2" xfId="2197"/>
    <cellStyle name="Vírgula 3 2 2 2 2 10" xfId="30202"/>
    <cellStyle name="Vírgula 3 2 2 2 2 2" xfId="2198"/>
    <cellStyle name="Vírgula 3 2 2 2 2 2 2" xfId="3850"/>
    <cellStyle name="Vírgula 3 2 2 2 2 2 2 2" xfId="7144"/>
    <cellStyle name="Vírgula 3 2 2 2 2 2 2 2 2" xfId="23614"/>
    <cellStyle name="Vírgula 3 2 2 2 2 2 2 2 2 2" xfId="54909"/>
    <cellStyle name="Vírgula 3 2 2 2 2 2 2 2 3" xfId="17026"/>
    <cellStyle name="Vírgula 3 2 2 2 2 2 2 2 3 2" xfId="48321"/>
    <cellStyle name="Vírgula 3 2 2 2 2 2 2 2 4" xfId="38439"/>
    <cellStyle name="Vírgula 3 2 2 2 2 2 2 3" xfId="10438"/>
    <cellStyle name="Vírgula 3 2 2 2 2 2 2 3 2" xfId="26908"/>
    <cellStyle name="Vírgula 3 2 2 2 2 2 2 3 2 2" xfId="58203"/>
    <cellStyle name="Vírgula 3 2 2 2 2 2 2 3 3" xfId="41733"/>
    <cellStyle name="Vírgula 3 2 2 2 2 2 2 4" xfId="20320"/>
    <cellStyle name="Vírgula 3 2 2 2 2 2 2 4 2" xfId="51615"/>
    <cellStyle name="Vírgula 3 2 2 2 2 2 2 5" xfId="13732"/>
    <cellStyle name="Vírgula 3 2 2 2 2 2 2 5 2" xfId="45027"/>
    <cellStyle name="Vírgula 3 2 2 2 2 2 2 6" xfId="35145"/>
    <cellStyle name="Vírgula 3 2 2 2 2 2 2 7" xfId="31850"/>
    <cellStyle name="Vírgula 3 2 2 2 2 2 3" xfId="5497"/>
    <cellStyle name="Vírgula 3 2 2 2 2 2 3 2" xfId="21967"/>
    <cellStyle name="Vírgula 3 2 2 2 2 2 3 2 2" xfId="53262"/>
    <cellStyle name="Vírgula 3 2 2 2 2 2 3 3" xfId="15379"/>
    <cellStyle name="Vírgula 3 2 2 2 2 2 3 3 2" xfId="46674"/>
    <cellStyle name="Vírgula 3 2 2 2 2 2 3 4" xfId="36792"/>
    <cellStyle name="Vírgula 3 2 2 2 2 2 4" xfId="8791"/>
    <cellStyle name="Vírgula 3 2 2 2 2 2 4 2" xfId="25261"/>
    <cellStyle name="Vírgula 3 2 2 2 2 2 4 2 2" xfId="56556"/>
    <cellStyle name="Vírgula 3 2 2 2 2 2 4 3" xfId="40086"/>
    <cellStyle name="Vírgula 3 2 2 2 2 2 5" xfId="18673"/>
    <cellStyle name="Vírgula 3 2 2 2 2 2 5 2" xfId="49968"/>
    <cellStyle name="Vírgula 3 2 2 2 2 2 6" xfId="12085"/>
    <cellStyle name="Vírgula 3 2 2 2 2 2 6 2" xfId="43380"/>
    <cellStyle name="Vírgula 3 2 2 2 2 2 7" xfId="28556"/>
    <cellStyle name="Vírgula 3 2 2 2 2 2 7 2" xfId="33498"/>
    <cellStyle name="Vírgula 3 2 2 2 2 2 8" xfId="30203"/>
    <cellStyle name="Vírgula 3 2 2 2 2 3" xfId="2199"/>
    <cellStyle name="Vírgula 3 2 2 2 2 3 2" xfId="3851"/>
    <cellStyle name="Vírgula 3 2 2 2 2 3 2 2" xfId="7145"/>
    <cellStyle name="Vírgula 3 2 2 2 2 3 2 2 2" xfId="23615"/>
    <cellStyle name="Vírgula 3 2 2 2 2 3 2 2 2 2" xfId="54910"/>
    <cellStyle name="Vírgula 3 2 2 2 2 3 2 2 3" xfId="17027"/>
    <cellStyle name="Vírgula 3 2 2 2 2 3 2 2 3 2" xfId="48322"/>
    <cellStyle name="Vírgula 3 2 2 2 2 3 2 2 4" xfId="38440"/>
    <cellStyle name="Vírgula 3 2 2 2 2 3 2 3" xfId="10439"/>
    <cellStyle name="Vírgula 3 2 2 2 2 3 2 3 2" xfId="26909"/>
    <cellStyle name="Vírgula 3 2 2 2 2 3 2 3 2 2" xfId="58204"/>
    <cellStyle name="Vírgula 3 2 2 2 2 3 2 3 3" xfId="41734"/>
    <cellStyle name="Vírgula 3 2 2 2 2 3 2 4" xfId="20321"/>
    <cellStyle name="Vírgula 3 2 2 2 2 3 2 4 2" xfId="51616"/>
    <cellStyle name="Vírgula 3 2 2 2 2 3 2 5" xfId="13733"/>
    <cellStyle name="Vírgula 3 2 2 2 2 3 2 5 2" xfId="45028"/>
    <cellStyle name="Vírgula 3 2 2 2 2 3 2 6" xfId="35146"/>
    <cellStyle name="Vírgula 3 2 2 2 2 3 2 7" xfId="31851"/>
    <cellStyle name="Vírgula 3 2 2 2 2 3 3" xfId="5498"/>
    <cellStyle name="Vírgula 3 2 2 2 2 3 3 2" xfId="21968"/>
    <cellStyle name="Vírgula 3 2 2 2 2 3 3 2 2" xfId="53263"/>
    <cellStyle name="Vírgula 3 2 2 2 2 3 3 3" xfId="15380"/>
    <cellStyle name="Vírgula 3 2 2 2 2 3 3 3 2" xfId="46675"/>
    <cellStyle name="Vírgula 3 2 2 2 2 3 3 4" xfId="36793"/>
    <cellStyle name="Vírgula 3 2 2 2 2 3 4" xfId="8792"/>
    <cellStyle name="Vírgula 3 2 2 2 2 3 4 2" xfId="25262"/>
    <cellStyle name="Vírgula 3 2 2 2 2 3 4 2 2" xfId="56557"/>
    <cellStyle name="Vírgula 3 2 2 2 2 3 4 3" xfId="40087"/>
    <cellStyle name="Vírgula 3 2 2 2 2 3 5" xfId="18674"/>
    <cellStyle name="Vírgula 3 2 2 2 2 3 5 2" xfId="49969"/>
    <cellStyle name="Vírgula 3 2 2 2 2 3 6" xfId="12086"/>
    <cellStyle name="Vírgula 3 2 2 2 2 3 6 2" xfId="43381"/>
    <cellStyle name="Vírgula 3 2 2 2 2 3 7" xfId="28557"/>
    <cellStyle name="Vírgula 3 2 2 2 2 3 7 2" xfId="33499"/>
    <cellStyle name="Vírgula 3 2 2 2 2 3 8" xfId="30204"/>
    <cellStyle name="Vírgula 3 2 2 2 2 4" xfId="3849"/>
    <cellStyle name="Vírgula 3 2 2 2 2 4 2" xfId="7143"/>
    <cellStyle name="Vírgula 3 2 2 2 2 4 2 2" xfId="23613"/>
    <cellStyle name="Vírgula 3 2 2 2 2 4 2 2 2" xfId="54908"/>
    <cellStyle name="Vírgula 3 2 2 2 2 4 2 3" xfId="17025"/>
    <cellStyle name="Vírgula 3 2 2 2 2 4 2 3 2" xfId="48320"/>
    <cellStyle name="Vírgula 3 2 2 2 2 4 2 4" xfId="38438"/>
    <cellStyle name="Vírgula 3 2 2 2 2 4 3" xfId="10437"/>
    <cellStyle name="Vírgula 3 2 2 2 2 4 3 2" xfId="26907"/>
    <cellStyle name="Vírgula 3 2 2 2 2 4 3 2 2" xfId="58202"/>
    <cellStyle name="Vírgula 3 2 2 2 2 4 3 3" xfId="41732"/>
    <cellStyle name="Vírgula 3 2 2 2 2 4 4" xfId="20319"/>
    <cellStyle name="Vírgula 3 2 2 2 2 4 4 2" xfId="51614"/>
    <cellStyle name="Vírgula 3 2 2 2 2 4 5" xfId="13731"/>
    <cellStyle name="Vírgula 3 2 2 2 2 4 5 2" xfId="45026"/>
    <cellStyle name="Vírgula 3 2 2 2 2 4 6" xfId="35144"/>
    <cellStyle name="Vírgula 3 2 2 2 2 4 7" xfId="31849"/>
    <cellStyle name="Vírgula 3 2 2 2 2 5" xfId="5496"/>
    <cellStyle name="Vírgula 3 2 2 2 2 5 2" xfId="21966"/>
    <cellStyle name="Vírgula 3 2 2 2 2 5 2 2" xfId="53261"/>
    <cellStyle name="Vírgula 3 2 2 2 2 5 3" xfId="15378"/>
    <cellStyle name="Vírgula 3 2 2 2 2 5 3 2" xfId="46673"/>
    <cellStyle name="Vírgula 3 2 2 2 2 5 4" xfId="36791"/>
    <cellStyle name="Vírgula 3 2 2 2 2 6" xfId="8790"/>
    <cellStyle name="Vírgula 3 2 2 2 2 6 2" xfId="25260"/>
    <cellStyle name="Vírgula 3 2 2 2 2 6 2 2" xfId="56555"/>
    <cellStyle name="Vírgula 3 2 2 2 2 6 3" xfId="40085"/>
    <cellStyle name="Vírgula 3 2 2 2 2 7" xfId="18672"/>
    <cellStyle name="Vírgula 3 2 2 2 2 7 2" xfId="49967"/>
    <cellStyle name="Vírgula 3 2 2 2 2 8" xfId="12084"/>
    <cellStyle name="Vírgula 3 2 2 2 2 8 2" xfId="43379"/>
    <cellStyle name="Vírgula 3 2 2 2 2 9" xfId="28555"/>
    <cellStyle name="Vírgula 3 2 2 2 2 9 2" xfId="33497"/>
    <cellStyle name="Vírgula 3 2 2 2 3" xfId="2200"/>
    <cellStyle name="Vírgula 3 2 2 2 3 2" xfId="2201"/>
    <cellStyle name="Vírgula 3 2 2 2 3 2 2" xfId="3853"/>
    <cellStyle name="Vírgula 3 2 2 2 3 2 2 2" xfId="7147"/>
    <cellStyle name="Vírgula 3 2 2 2 3 2 2 2 2" xfId="23617"/>
    <cellStyle name="Vírgula 3 2 2 2 3 2 2 2 2 2" xfId="54912"/>
    <cellStyle name="Vírgula 3 2 2 2 3 2 2 2 3" xfId="17029"/>
    <cellStyle name="Vírgula 3 2 2 2 3 2 2 2 3 2" xfId="48324"/>
    <cellStyle name="Vírgula 3 2 2 2 3 2 2 2 4" xfId="38442"/>
    <cellStyle name="Vírgula 3 2 2 2 3 2 2 3" xfId="10441"/>
    <cellStyle name="Vírgula 3 2 2 2 3 2 2 3 2" xfId="26911"/>
    <cellStyle name="Vírgula 3 2 2 2 3 2 2 3 2 2" xfId="58206"/>
    <cellStyle name="Vírgula 3 2 2 2 3 2 2 3 3" xfId="41736"/>
    <cellStyle name="Vírgula 3 2 2 2 3 2 2 4" xfId="20323"/>
    <cellStyle name="Vírgula 3 2 2 2 3 2 2 4 2" xfId="51618"/>
    <cellStyle name="Vírgula 3 2 2 2 3 2 2 5" xfId="13735"/>
    <cellStyle name="Vírgula 3 2 2 2 3 2 2 5 2" xfId="45030"/>
    <cellStyle name="Vírgula 3 2 2 2 3 2 2 6" xfId="35148"/>
    <cellStyle name="Vírgula 3 2 2 2 3 2 2 7" xfId="31853"/>
    <cellStyle name="Vírgula 3 2 2 2 3 2 3" xfId="5500"/>
    <cellStyle name="Vírgula 3 2 2 2 3 2 3 2" xfId="21970"/>
    <cellStyle name="Vírgula 3 2 2 2 3 2 3 2 2" xfId="53265"/>
    <cellStyle name="Vírgula 3 2 2 2 3 2 3 3" xfId="15382"/>
    <cellStyle name="Vírgula 3 2 2 2 3 2 3 3 2" xfId="46677"/>
    <cellStyle name="Vírgula 3 2 2 2 3 2 3 4" xfId="36795"/>
    <cellStyle name="Vírgula 3 2 2 2 3 2 4" xfId="8794"/>
    <cellStyle name="Vírgula 3 2 2 2 3 2 4 2" xfId="25264"/>
    <cellStyle name="Vírgula 3 2 2 2 3 2 4 2 2" xfId="56559"/>
    <cellStyle name="Vírgula 3 2 2 2 3 2 4 3" xfId="40089"/>
    <cellStyle name="Vírgula 3 2 2 2 3 2 5" xfId="18676"/>
    <cellStyle name="Vírgula 3 2 2 2 3 2 5 2" xfId="49971"/>
    <cellStyle name="Vírgula 3 2 2 2 3 2 6" xfId="12088"/>
    <cellStyle name="Vírgula 3 2 2 2 3 2 6 2" xfId="43383"/>
    <cellStyle name="Vírgula 3 2 2 2 3 2 7" xfId="28559"/>
    <cellStyle name="Vírgula 3 2 2 2 3 2 7 2" xfId="33501"/>
    <cellStyle name="Vírgula 3 2 2 2 3 2 8" xfId="30206"/>
    <cellStyle name="Vírgula 3 2 2 2 3 3" xfId="3852"/>
    <cellStyle name="Vírgula 3 2 2 2 3 3 2" xfId="7146"/>
    <cellStyle name="Vírgula 3 2 2 2 3 3 2 2" xfId="23616"/>
    <cellStyle name="Vírgula 3 2 2 2 3 3 2 2 2" xfId="54911"/>
    <cellStyle name="Vírgula 3 2 2 2 3 3 2 3" xfId="17028"/>
    <cellStyle name="Vírgula 3 2 2 2 3 3 2 3 2" xfId="48323"/>
    <cellStyle name="Vírgula 3 2 2 2 3 3 2 4" xfId="38441"/>
    <cellStyle name="Vírgula 3 2 2 2 3 3 3" xfId="10440"/>
    <cellStyle name="Vírgula 3 2 2 2 3 3 3 2" xfId="26910"/>
    <cellStyle name="Vírgula 3 2 2 2 3 3 3 2 2" xfId="58205"/>
    <cellStyle name="Vírgula 3 2 2 2 3 3 3 3" xfId="41735"/>
    <cellStyle name="Vírgula 3 2 2 2 3 3 4" xfId="20322"/>
    <cellStyle name="Vírgula 3 2 2 2 3 3 4 2" xfId="51617"/>
    <cellStyle name="Vírgula 3 2 2 2 3 3 5" xfId="13734"/>
    <cellStyle name="Vírgula 3 2 2 2 3 3 5 2" xfId="45029"/>
    <cellStyle name="Vírgula 3 2 2 2 3 3 6" xfId="35147"/>
    <cellStyle name="Vírgula 3 2 2 2 3 3 7" xfId="31852"/>
    <cellStyle name="Vírgula 3 2 2 2 3 4" xfId="5499"/>
    <cellStyle name="Vírgula 3 2 2 2 3 4 2" xfId="21969"/>
    <cellStyle name="Vírgula 3 2 2 2 3 4 2 2" xfId="53264"/>
    <cellStyle name="Vírgula 3 2 2 2 3 4 3" xfId="15381"/>
    <cellStyle name="Vírgula 3 2 2 2 3 4 3 2" xfId="46676"/>
    <cellStyle name="Vírgula 3 2 2 2 3 4 4" xfId="36794"/>
    <cellStyle name="Vírgula 3 2 2 2 3 5" xfId="8793"/>
    <cellStyle name="Vírgula 3 2 2 2 3 5 2" xfId="25263"/>
    <cellStyle name="Vírgula 3 2 2 2 3 5 2 2" xfId="56558"/>
    <cellStyle name="Vírgula 3 2 2 2 3 5 3" xfId="40088"/>
    <cellStyle name="Vírgula 3 2 2 2 3 6" xfId="18675"/>
    <cellStyle name="Vírgula 3 2 2 2 3 6 2" xfId="49970"/>
    <cellStyle name="Vírgula 3 2 2 2 3 7" xfId="12087"/>
    <cellStyle name="Vírgula 3 2 2 2 3 7 2" xfId="43382"/>
    <cellStyle name="Vírgula 3 2 2 2 3 8" xfId="28558"/>
    <cellStyle name="Vírgula 3 2 2 2 3 8 2" xfId="33500"/>
    <cellStyle name="Vírgula 3 2 2 2 3 9" xfId="30205"/>
    <cellStyle name="Vírgula 3 2 2 2 4" xfId="2202"/>
    <cellStyle name="Vírgula 3 2 2 2 4 2" xfId="3854"/>
    <cellStyle name="Vírgula 3 2 2 2 4 2 2" xfId="7148"/>
    <cellStyle name="Vírgula 3 2 2 2 4 2 2 2" xfId="23618"/>
    <cellStyle name="Vírgula 3 2 2 2 4 2 2 2 2" xfId="54913"/>
    <cellStyle name="Vírgula 3 2 2 2 4 2 2 3" xfId="17030"/>
    <cellStyle name="Vírgula 3 2 2 2 4 2 2 3 2" xfId="48325"/>
    <cellStyle name="Vírgula 3 2 2 2 4 2 2 4" xfId="38443"/>
    <cellStyle name="Vírgula 3 2 2 2 4 2 3" xfId="10442"/>
    <cellStyle name="Vírgula 3 2 2 2 4 2 3 2" xfId="26912"/>
    <cellStyle name="Vírgula 3 2 2 2 4 2 3 2 2" xfId="58207"/>
    <cellStyle name="Vírgula 3 2 2 2 4 2 3 3" xfId="41737"/>
    <cellStyle name="Vírgula 3 2 2 2 4 2 4" xfId="20324"/>
    <cellStyle name="Vírgula 3 2 2 2 4 2 4 2" xfId="51619"/>
    <cellStyle name="Vírgula 3 2 2 2 4 2 5" xfId="13736"/>
    <cellStyle name="Vírgula 3 2 2 2 4 2 5 2" xfId="45031"/>
    <cellStyle name="Vírgula 3 2 2 2 4 2 6" xfId="35149"/>
    <cellStyle name="Vírgula 3 2 2 2 4 2 7" xfId="31854"/>
    <cellStyle name="Vírgula 3 2 2 2 4 3" xfId="5501"/>
    <cellStyle name="Vírgula 3 2 2 2 4 3 2" xfId="21971"/>
    <cellStyle name="Vírgula 3 2 2 2 4 3 2 2" xfId="53266"/>
    <cellStyle name="Vírgula 3 2 2 2 4 3 3" xfId="15383"/>
    <cellStyle name="Vírgula 3 2 2 2 4 3 3 2" xfId="46678"/>
    <cellStyle name="Vírgula 3 2 2 2 4 3 4" xfId="36796"/>
    <cellStyle name="Vírgula 3 2 2 2 4 4" xfId="8795"/>
    <cellStyle name="Vírgula 3 2 2 2 4 4 2" xfId="25265"/>
    <cellStyle name="Vírgula 3 2 2 2 4 4 2 2" xfId="56560"/>
    <cellStyle name="Vírgula 3 2 2 2 4 4 3" xfId="40090"/>
    <cellStyle name="Vírgula 3 2 2 2 4 5" xfId="18677"/>
    <cellStyle name="Vírgula 3 2 2 2 4 5 2" xfId="49972"/>
    <cellStyle name="Vírgula 3 2 2 2 4 6" xfId="12089"/>
    <cellStyle name="Vírgula 3 2 2 2 4 6 2" xfId="43384"/>
    <cellStyle name="Vírgula 3 2 2 2 4 7" xfId="28560"/>
    <cellStyle name="Vírgula 3 2 2 2 4 7 2" xfId="33502"/>
    <cellStyle name="Vírgula 3 2 2 2 4 8" xfId="30207"/>
    <cellStyle name="Vírgula 3 2 2 2 5" xfId="2203"/>
    <cellStyle name="Vírgula 3 2 2 2 5 2" xfId="3855"/>
    <cellStyle name="Vírgula 3 2 2 2 5 2 2" xfId="7149"/>
    <cellStyle name="Vírgula 3 2 2 2 5 2 2 2" xfId="23619"/>
    <cellStyle name="Vírgula 3 2 2 2 5 2 2 2 2" xfId="54914"/>
    <cellStyle name="Vírgula 3 2 2 2 5 2 2 3" xfId="17031"/>
    <cellStyle name="Vírgula 3 2 2 2 5 2 2 3 2" xfId="48326"/>
    <cellStyle name="Vírgula 3 2 2 2 5 2 2 4" xfId="38444"/>
    <cellStyle name="Vírgula 3 2 2 2 5 2 3" xfId="10443"/>
    <cellStyle name="Vírgula 3 2 2 2 5 2 3 2" xfId="26913"/>
    <cellStyle name="Vírgula 3 2 2 2 5 2 3 2 2" xfId="58208"/>
    <cellStyle name="Vírgula 3 2 2 2 5 2 3 3" xfId="41738"/>
    <cellStyle name="Vírgula 3 2 2 2 5 2 4" xfId="20325"/>
    <cellStyle name="Vírgula 3 2 2 2 5 2 4 2" xfId="51620"/>
    <cellStyle name="Vírgula 3 2 2 2 5 2 5" xfId="13737"/>
    <cellStyle name="Vírgula 3 2 2 2 5 2 5 2" xfId="45032"/>
    <cellStyle name="Vírgula 3 2 2 2 5 2 6" xfId="35150"/>
    <cellStyle name="Vírgula 3 2 2 2 5 2 7" xfId="31855"/>
    <cellStyle name="Vírgula 3 2 2 2 5 3" xfId="5502"/>
    <cellStyle name="Vírgula 3 2 2 2 5 3 2" xfId="21972"/>
    <cellStyle name="Vírgula 3 2 2 2 5 3 2 2" xfId="53267"/>
    <cellStyle name="Vírgula 3 2 2 2 5 3 3" xfId="15384"/>
    <cellStyle name="Vírgula 3 2 2 2 5 3 3 2" xfId="46679"/>
    <cellStyle name="Vírgula 3 2 2 2 5 3 4" xfId="36797"/>
    <cellStyle name="Vírgula 3 2 2 2 5 4" xfId="8796"/>
    <cellStyle name="Vírgula 3 2 2 2 5 4 2" xfId="25266"/>
    <cellStyle name="Vírgula 3 2 2 2 5 4 2 2" xfId="56561"/>
    <cellStyle name="Vírgula 3 2 2 2 5 4 3" xfId="40091"/>
    <cellStyle name="Vírgula 3 2 2 2 5 5" xfId="18678"/>
    <cellStyle name="Vírgula 3 2 2 2 5 5 2" xfId="49973"/>
    <cellStyle name="Vírgula 3 2 2 2 5 6" xfId="12090"/>
    <cellStyle name="Vírgula 3 2 2 2 5 6 2" xfId="43385"/>
    <cellStyle name="Vírgula 3 2 2 2 5 7" xfId="28561"/>
    <cellStyle name="Vírgula 3 2 2 2 5 7 2" xfId="33503"/>
    <cellStyle name="Vírgula 3 2 2 2 5 8" xfId="30208"/>
    <cellStyle name="Vírgula 3 2 2 2 6" xfId="3848"/>
    <cellStyle name="Vírgula 3 2 2 2 6 2" xfId="7142"/>
    <cellStyle name="Vírgula 3 2 2 2 6 2 2" xfId="23612"/>
    <cellStyle name="Vírgula 3 2 2 2 6 2 2 2" xfId="54907"/>
    <cellStyle name="Vírgula 3 2 2 2 6 2 3" xfId="17024"/>
    <cellStyle name="Vírgula 3 2 2 2 6 2 3 2" xfId="48319"/>
    <cellStyle name="Vírgula 3 2 2 2 6 2 4" xfId="38437"/>
    <cellStyle name="Vírgula 3 2 2 2 6 3" xfId="10436"/>
    <cellStyle name="Vírgula 3 2 2 2 6 3 2" xfId="26906"/>
    <cellStyle name="Vírgula 3 2 2 2 6 3 2 2" xfId="58201"/>
    <cellStyle name="Vírgula 3 2 2 2 6 3 3" xfId="41731"/>
    <cellStyle name="Vírgula 3 2 2 2 6 4" xfId="20318"/>
    <cellStyle name="Vírgula 3 2 2 2 6 4 2" xfId="51613"/>
    <cellStyle name="Vírgula 3 2 2 2 6 5" xfId="13730"/>
    <cellStyle name="Vírgula 3 2 2 2 6 5 2" xfId="45025"/>
    <cellStyle name="Vírgula 3 2 2 2 6 6" xfId="35143"/>
    <cellStyle name="Vírgula 3 2 2 2 6 7" xfId="31848"/>
    <cellStyle name="Vírgula 3 2 2 2 7" xfId="5495"/>
    <cellStyle name="Vírgula 3 2 2 2 7 2" xfId="21965"/>
    <cellStyle name="Vírgula 3 2 2 2 7 2 2" xfId="53260"/>
    <cellStyle name="Vírgula 3 2 2 2 7 3" xfId="15377"/>
    <cellStyle name="Vírgula 3 2 2 2 7 3 2" xfId="46672"/>
    <cellStyle name="Vírgula 3 2 2 2 7 4" xfId="36790"/>
    <cellStyle name="Vírgula 3 2 2 2 8" xfId="8789"/>
    <cellStyle name="Vírgula 3 2 2 2 8 2" xfId="25259"/>
    <cellStyle name="Vírgula 3 2 2 2 8 2 2" xfId="56554"/>
    <cellStyle name="Vírgula 3 2 2 2 8 3" xfId="40084"/>
    <cellStyle name="Vírgula 3 2 2 2 9" xfId="18671"/>
    <cellStyle name="Vírgula 3 2 2 2 9 2" xfId="49966"/>
    <cellStyle name="Vírgula 3 2 2 3" xfId="2204"/>
    <cellStyle name="Vírgula 3 2 2 3 10" xfId="12091"/>
    <cellStyle name="Vírgula 3 2 2 3 10 2" xfId="43386"/>
    <cellStyle name="Vírgula 3 2 2 3 11" xfId="28562"/>
    <cellStyle name="Vírgula 3 2 2 3 11 2" xfId="33504"/>
    <cellStyle name="Vírgula 3 2 2 3 12" xfId="30209"/>
    <cellStyle name="Vírgula 3 2 2 3 2" xfId="2205"/>
    <cellStyle name="Vírgula 3 2 2 3 2 10" xfId="30210"/>
    <cellStyle name="Vírgula 3 2 2 3 2 2" xfId="2206"/>
    <cellStyle name="Vírgula 3 2 2 3 2 2 2" xfId="3858"/>
    <cellStyle name="Vírgula 3 2 2 3 2 2 2 2" xfId="7152"/>
    <cellStyle name="Vírgula 3 2 2 3 2 2 2 2 2" xfId="23622"/>
    <cellStyle name="Vírgula 3 2 2 3 2 2 2 2 2 2" xfId="54917"/>
    <cellStyle name="Vírgula 3 2 2 3 2 2 2 2 3" xfId="17034"/>
    <cellStyle name="Vírgula 3 2 2 3 2 2 2 2 3 2" xfId="48329"/>
    <cellStyle name="Vírgula 3 2 2 3 2 2 2 2 4" xfId="38447"/>
    <cellStyle name="Vírgula 3 2 2 3 2 2 2 3" xfId="10446"/>
    <cellStyle name="Vírgula 3 2 2 3 2 2 2 3 2" xfId="26916"/>
    <cellStyle name="Vírgula 3 2 2 3 2 2 2 3 2 2" xfId="58211"/>
    <cellStyle name="Vírgula 3 2 2 3 2 2 2 3 3" xfId="41741"/>
    <cellStyle name="Vírgula 3 2 2 3 2 2 2 4" xfId="20328"/>
    <cellStyle name="Vírgula 3 2 2 3 2 2 2 4 2" xfId="51623"/>
    <cellStyle name="Vírgula 3 2 2 3 2 2 2 5" xfId="13740"/>
    <cellStyle name="Vírgula 3 2 2 3 2 2 2 5 2" xfId="45035"/>
    <cellStyle name="Vírgula 3 2 2 3 2 2 2 6" xfId="35153"/>
    <cellStyle name="Vírgula 3 2 2 3 2 2 2 7" xfId="31858"/>
    <cellStyle name="Vírgula 3 2 2 3 2 2 3" xfId="5505"/>
    <cellStyle name="Vírgula 3 2 2 3 2 2 3 2" xfId="21975"/>
    <cellStyle name="Vírgula 3 2 2 3 2 2 3 2 2" xfId="53270"/>
    <cellStyle name="Vírgula 3 2 2 3 2 2 3 3" xfId="15387"/>
    <cellStyle name="Vírgula 3 2 2 3 2 2 3 3 2" xfId="46682"/>
    <cellStyle name="Vírgula 3 2 2 3 2 2 3 4" xfId="36800"/>
    <cellStyle name="Vírgula 3 2 2 3 2 2 4" xfId="8799"/>
    <cellStyle name="Vírgula 3 2 2 3 2 2 4 2" xfId="25269"/>
    <cellStyle name="Vírgula 3 2 2 3 2 2 4 2 2" xfId="56564"/>
    <cellStyle name="Vírgula 3 2 2 3 2 2 4 3" xfId="40094"/>
    <cellStyle name="Vírgula 3 2 2 3 2 2 5" xfId="18681"/>
    <cellStyle name="Vírgula 3 2 2 3 2 2 5 2" xfId="49976"/>
    <cellStyle name="Vírgula 3 2 2 3 2 2 6" xfId="12093"/>
    <cellStyle name="Vírgula 3 2 2 3 2 2 6 2" xfId="43388"/>
    <cellStyle name="Vírgula 3 2 2 3 2 2 7" xfId="28564"/>
    <cellStyle name="Vírgula 3 2 2 3 2 2 7 2" xfId="33506"/>
    <cellStyle name="Vírgula 3 2 2 3 2 2 8" xfId="30211"/>
    <cellStyle name="Vírgula 3 2 2 3 2 3" xfId="2207"/>
    <cellStyle name="Vírgula 3 2 2 3 2 3 2" xfId="3859"/>
    <cellStyle name="Vírgula 3 2 2 3 2 3 2 2" xfId="7153"/>
    <cellStyle name="Vírgula 3 2 2 3 2 3 2 2 2" xfId="23623"/>
    <cellStyle name="Vírgula 3 2 2 3 2 3 2 2 2 2" xfId="54918"/>
    <cellStyle name="Vírgula 3 2 2 3 2 3 2 2 3" xfId="17035"/>
    <cellStyle name="Vírgula 3 2 2 3 2 3 2 2 3 2" xfId="48330"/>
    <cellStyle name="Vírgula 3 2 2 3 2 3 2 2 4" xfId="38448"/>
    <cellStyle name="Vírgula 3 2 2 3 2 3 2 3" xfId="10447"/>
    <cellStyle name="Vírgula 3 2 2 3 2 3 2 3 2" xfId="26917"/>
    <cellStyle name="Vírgula 3 2 2 3 2 3 2 3 2 2" xfId="58212"/>
    <cellStyle name="Vírgula 3 2 2 3 2 3 2 3 3" xfId="41742"/>
    <cellStyle name="Vírgula 3 2 2 3 2 3 2 4" xfId="20329"/>
    <cellStyle name="Vírgula 3 2 2 3 2 3 2 4 2" xfId="51624"/>
    <cellStyle name="Vírgula 3 2 2 3 2 3 2 5" xfId="13741"/>
    <cellStyle name="Vírgula 3 2 2 3 2 3 2 5 2" xfId="45036"/>
    <cellStyle name="Vírgula 3 2 2 3 2 3 2 6" xfId="35154"/>
    <cellStyle name="Vírgula 3 2 2 3 2 3 2 7" xfId="31859"/>
    <cellStyle name="Vírgula 3 2 2 3 2 3 3" xfId="5506"/>
    <cellStyle name="Vírgula 3 2 2 3 2 3 3 2" xfId="21976"/>
    <cellStyle name="Vírgula 3 2 2 3 2 3 3 2 2" xfId="53271"/>
    <cellStyle name="Vírgula 3 2 2 3 2 3 3 3" xfId="15388"/>
    <cellStyle name="Vírgula 3 2 2 3 2 3 3 3 2" xfId="46683"/>
    <cellStyle name="Vírgula 3 2 2 3 2 3 3 4" xfId="36801"/>
    <cellStyle name="Vírgula 3 2 2 3 2 3 4" xfId="8800"/>
    <cellStyle name="Vírgula 3 2 2 3 2 3 4 2" xfId="25270"/>
    <cellStyle name="Vírgula 3 2 2 3 2 3 4 2 2" xfId="56565"/>
    <cellStyle name="Vírgula 3 2 2 3 2 3 4 3" xfId="40095"/>
    <cellStyle name="Vírgula 3 2 2 3 2 3 5" xfId="18682"/>
    <cellStyle name="Vírgula 3 2 2 3 2 3 5 2" xfId="49977"/>
    <cellStyle name="Vírgula 3 2 2 3 2 3 6" xfId="12094"/>
    <cellStyle name="Vírgula 3 2 2 3 2 3 6 2" xfId="43389"/>
    <cellStyle name="Vírgula 3 2 2 3 2 3 7" xfId="28565"/>
    <cellStyle name="Vírgula 3 2 2 3 2 3 7 2" xfId="33507"/>
    <cellStyle name="Vírgula 3 2 2 3 2 3 8" xfId="30212"/>
    <cellStyle name="Vírgula 3 2 2 3 2 4" xfId="3857"/>
    <cellStyle name="Vírgula 3 2 2 3 2 4 2" xfId="7151"/>
    <cellStyle name="Vírgula 3 2 2 3 2 4 2 2" xfId="23621"/>
    <cellStyle name="Vírgula 3 2 2 3 2 4 2 2 2" xfId="54916"/>
    <cellStyle name="Vírgula 3 2 2 3 2 4 2 3" xfId="17033"/>
    <cellStyle name="Vírgula 3 2 2 3 2 4 2 3 2" xfId="48328"/>
    <cellStyle name="Vírgula 3 2 2 3 2 4 2 4" xfId="38446"/>
    <cellStyle name="Vírgula 3 2 2 3 2 4 3" xfId="10445"/>
    <cellStyle name="Vírgula 3 2 2 3 2 4 3 2" xfId="26915"/>
    <cellStyle name="Vírgula 3 2 2 3 2 4 3 2 2" xfId="58210"/>
    <cellStyle name="Vírgula 3 2 2 3 2 4 3 3" xfId="41740"/>
    <cellStyle name="Vírgula 3 2 2 3 2 4 4" xfId="20327"/>
    <cellStyle name="Vírgula 3 2 2 3 2 4 4 2" xfId="51622"/>
    <cellStyle name="Vírgula 3 2 2 3 2 4 5" xfId="13739"/>
    <cellStyle name="Vírgula 3 2 2 3 2 4 5 2" xfId="45034"/>
    <cellStyle name="Vírgula 3 2 2 3 2 4 6" xfId="35152"/>
    <cellStyle name="Vírgula 3 2 2 3 2 4 7" xfId="31857"/>
    <cellStyle name="Vírgula 3 2 2 3 2 5" xfId="5504"/>
    <cellStyle name="Vírgula 3 2 2 3 2 5 2" xfId="21974"/>
    <cellStyle name="Vírgula 3 2 2 3 2 5 2 2" xfId="53269"/>
    <cellStyle name="Vírgula 3 2 2 3 2 5 3" xfId="15386"/>
    <cellStyle name="Vírgula 3 2 2 3 2 5 3 2" xfId="46681"/>
    <cellStyle name="Vírgula 3 2 2 3 2 5 4" xfId="36799"/>
    <cellStyle name="Vírgula 3 2 2 3 2 6" xfId="8798"/>
    <cellStyle name="Vírgula 3 2 2 3 2 6 2" xfId="25268"/>
    <cellStyle name="Vírgula 3 2 2 3 2 6 2 2" xfId="56563"/>
    <cellStyle name="Vírgula 3 2 2 3 2 6 3" xfId="40093"/>
    <cellStyle name="Vírgula 3 2 2 3 2 7" xfId="18680"/>
    <cellStyle name="Vírgula 3 2 2 3 2 7 2" xfId="49975"/>
    <cellStyle name="Vírgula 3 2 2 3 2 8" xfId="12092"/>
    <cellStyle name="Vírgula 3 2 2 3 2 8 2" xfId="43387"/>
    <cellStyle name="Vírgula 3 2 2 3 2 9" xfId="28563"/>
    <cellStyle name="Vírgula 3 2 2 3 2 9 2" xfId="33505"/>
    <cellStyle name="Vírgula 3 2 2 3 3" xfId="2208"/>
    <cellStyle name="Vírgula 3 2 2 3 3 2" xfId="2209"/>
    <cellStyle name="Vírgula 3 2 2 3 3 2 2" xfId="3861"/>
    <cellStyle name="Vírgula 3 2 2 3 3 2 2 2" xfId="7155"/>
    <cellStyle name="Vírgula 3 2 2 3 3 2 2 2 2" xfId="23625"/>
    <cellStyle name="Vírgula 3 2 2 3 3 2 2 2 2 2" xfId="54920"/>
    <cellStyle name="Vírgula 3 2 2 3 3 2 2 2 3" xfId="17037"/>
    <cellStyle name="Vírgula 3 2 2 3 3 2 2 2 3 2" xfId="48332"/>
    <cellStyle name="Vírgula 3 2 2 3 3 2 2 2 4" xfId="38450"/>
    <cellStyle name="Vírgula 3 2 2 3 3 2 2 3" xfId="10449"/>
    <cellStyle name="Vírgula 3 2 2 3 3 2 2 3 2" xfId="26919"/>
    <cellStyle name="Vírgula 3 2 2 3 3 2 2 3 2 2" xfId="58214"/>
    <cellStyle name="Vírgula 3 2 2 3 3 2 2 3 3" xfId="41744"/>
    <cellStyle name="Vírgula 3 2 2 3 3 2 2 4" xfId="20331"/>
    <cellStyle name="Vírgula 3 2 2 3 3 2 2 4 2" xfId="51626"/>
    <cellStyle name="Vírgula 3 2 2 3 3 2 2 5" xfId="13743"/>
    <cellStyle name="Vírgula 3 2 2 3 3 2 2 5 2" xfId="45038"/>
    <cellStyle name="Vírgula 3 2 2 3 3 2 2 6" xfId="35156"/>
    <cellStyle name="Vírgula 3 2 2 3 3 2 2 7" xfId="31861"/>
    <cellStyle name="Vírgula 3 2 2 3 3 2 3" xfId="5508"/>
    <cellStyle name="Vírgula 3 2 2 3 3 2 3 2" xfId="21978"/>
    <cellStyle name="Vírgula 3 2 2 3 3 2 3 2 2" xfId="53273"/>
    <cellStyle name="Vírgula 3 2 2 3 3 2 3 3" xfId="15390"/>
    <cellStyle name="Vírgula 3 2 2 3 3 2 3 3 2" xfId="46685"/>
    <cellStyle name="Vírgula 3 2 2 3 3 2 3 4" xfId="36803"/>
    <cellStyle name="Vírgula 3 2 2 3 3 2 4" xfId="8802"/>
    <cellStyle name="Vírgula 3 2 2 3 3 2 4 2" xfId="25272"/>
    <cellStyle name="Vírgula 3 2 2 3 3 2 4 2 2" xfId="56567"/>
    <cellStyle name="Vírgula 3 2 2 3 3 2 4 3" xfId="40097"/>
    <cellStyle name="Vírgula 3 2 2 3 3 2 5" xfId="18684"/>
    <cellStyle name="Vírgula 3 2 2 3 3 2 5 2" xfId="49979"/>
    <cellStyle name="Vírgula 3 2 2 3 3 2 6" xfId="12096"/>
    <cellStyle name="Vírgula 3 2 2 3 3 2 6 2" xfId="43391"/>
    <cellStyle name="Vírgula 3 2 2 3 3 2 7" xfId="28567"/>
    <cellStyle name="Vírgula 3 2 2 3 3 2 7 2" xfId="33509"/>
    <cellStyle name="Vírgula 3 2 2 3 3 2 8" xfId="30214"/>
    <cellStyle name="Vírgula 3 2 2 3 3 3" xfId="3860"/>
    <cellStyle name="Vírgula 3 2 2 3 3 3 2" xfId="7154"/>
    <cellStyle name="Vírgula 3 2 2 3 3 3 2 2" xfId="23624"/>
    <cellStyle name="Vírgula 3 2 2 3 3 3 2 2 2" xfId="54919"/>
    <cellStyle name="Vírgula 3 2 2 3 3 3 2 3" xfId="17036"/>
    <cellStyle name="Vírgula 3 2 2 3 3 3 2 3 2" xfId="48331"/>
    <cellStyle name="Vírgula 3 2 2 3 3 3 2 4" xfId="38449"/>
    <cellStyle name="Vírgula 3 2 2 3 3 3 3" xfId="10448"/>
    <cellStyle name="Vírgula 3 2 2 3 3 3 3 2" xfId="26918"/>
    <cellStyle name="Vírgula 3 2 2 3 3 3 3 2 2" xfId="58213"/>
    <cellStyle name="Vírgula 3 2 2 3 3 3 3 3" xfId="41743"/>
    <cellStyle name="Vírgula 3 2 2 3 3 3 4" xfId="20330"/>
    <cellStyle name="Vírgula 3 2 2 3 3 3 4 2" xfId="51625"/>
    <cellStyle name="Vírgula 3 2 2 3 3 3 5" xfId="13742"/>
    <cellStyle name="Vírgula 3 2 2 3 3 3 5 2" xfId="45037"/>
    <cellStyle name="Vírgula 3 2 2 3 3 3 6" xfId="35155"/>
    <cellStyle name="Vírgula 3 2 2 3 3 3 7" xfId="31860"/>
    <cellStyle name="Vírgula 3 2 2 3 3 4" xfId="5507"/>
    <cellStyle name="Vírgula 3 2 2 3 3 4 2" xfId="21977"/>
    <cellStyle name="Vírgula 3 2 2 3 3 4 2 2" xfId="53272"/>
    <cellStyle name="Vírgula 3 2 2 3 3 4 3" xfId="15389"/>
    <cellStyle name="Vírgula 3 2 2 3 3 4 3 2" xfId="46684"/>
    <cellStyle name="Vírgula 3 2 2 3 3 4 4" xfId="36802"/>
    <cellStyle name="Vírgula 3 2 2 3 3 5" xfId="8801"/>
    <cellStyle name="Vírgula 3 2 2 3 3 5 2" xfId="25271"/>
    <cellStyle name="Vírgula 3 2 2 3 3 5 2 2" xfId="56566"/>
    <cellStyle name="Vírgula 3 2 2 3 3 5 3" xfId="40096"/>
    <cellStyle name="Vírgula 3 2 2 3 3 6" xfId="18683"/>
    <cellStyle name="Vírgula 3 2 2 3 3 6 2" xfId="49978"/>
    <cellStyle name="Vírgula 3 2 2 3 3 7" xfId="12095"/>
    <cellStyle name="Vírgula 3 2 2 3 3 7 2" xfId="43390"/>
    <cellStyle name="Vírgula 3 2 2 3 3 8" xfId="28566"/>
    <cellStyle name="Vírgula 3 2 2 3 3 8 2" xfId="33508"/>
    <cellStyle name="Vírgula 3 2 2 3 3 9" xfId="30213"/>
    <cellStyle name="Vírgula 3 2 2 3 4" xfId="2210"/>
    <cellStyle name="Vírgula 3 2 2 3 4 2" xfId="3862"/>
    <cellStyle name="Vírgula 3 2 2 3 4 2 2" xfId="7156"/>
    <cellStyle name="Vírgula 3 2 2 3 4 2 2 2" xfId="23626"/>
    <cellStyle name="Vírgula 3 2 2 3 4 2 2 2 2" xfId="54921"/>
    <cellStyle name="Vírgula 3 2 2 3 4 2 2 3" xfId="17038"/>
    <cellStyle name="Vírgula 3 2 2 3 4 2 2 3 2" xfId="48333"/>
    <cellStyle name="Vírgula 3 2 2 3 4 2 2 4" xfId="38451"/>
    <cellStyle name="Vírgula 3 2 2 3 4 2 3" xfId="10450"/>
    <cellStyle name="Vírgula 3 2 2 3 4 2 3 2" xfId="26920"/>
    <cellStyle name="Vírgula 3 2 2 3 4 2 3 2 2" xfId="58215"/>
    <cellStyle name="Vírgula 3 2 2 3 4 2 3 3" xfId="41745"/>
    <cellStyle name="Vírgula 3 2 2 3 4 2 4" xfId="20332"/>
    <cellStyle name="Vírgula 3 2 2 3 4 2 4 2" xfId="51627"/>
    <cellStyle name="Vírgula 3 2 2 3 4 2 5" xfId="13744"/>
    <cellStyle name="Vírgula 3 2 2 3 4 2 5 2" xfId="45039"/>
    <cellStyle name="Vírgula 3 2 2 3 4 2 6" xfId="35157"/>
    <cellStyle name="Vírgula 3 2 2 3 4 2 7" xfId="31862"/>
    <cellStyle name="Vírgula 3 2 2 3 4 3" xfId="5509"/>
    <cellStyle name="Vírgula 3 2 2 3 4 3 2" xfId="21979"/>
    <cellStyle name="Vírgula 3 2 2 3 4 3 2 2" xfId="53274"/>
    <cellStyle name="Vírgula 3 2 2 3 4 3 3" xfId="15391"/>
    <cellStyle name="Vírgula 3 2 2 3 4 3 3 2" xfId="46686"/>
    <cellStyle name="Vírgula 3 2 2 3 4 3 4" xfId="36804"/>
    <cellStyle name="Vírgula 3 2 2 3 4 4" xfId="8803"/>
    <cellStyle name="Vírgula 3 2 2 3 4 4 2" xfId="25273"/>
    <cellStyle name="Vírgula 3 2 2 3 4 4 2 2" xfId="56568"/>
    <cellStyle name="Vírgula 3 2 2 3 4 4 3" xfId="40098"/>
    <cellStyle name="Vírgula 3 2 2 3 4 5" xfId="18685"/>
    <cellStyle name="Vírgula 3 2 2 3 4 5 2" xfId="49980"/>
    <cellStyle name="Vírgula 3 2 2 3 4 6" xfId="12097"/>
    <cellStyle name="Vírgula 3 2 2 3 4 6 2" xfId="43392"/>
    <cellStyle name="Vírgula 3 2 2 3 4 7" xfId="28568"/>
    <cellStyle name="Vírgula 3 2 2 3 4 7 2" xfId="33510"/>
    <cellStyle name="Vírgula 3 2 2 3 4 8" xfId="30215"/>
    <cellStyle name="Vírgula 3 2 2 3 5" xfId="2211"/>
    <cellStyle name="Vírgula 3 2 2 3 5 2" xfId="3863"/>
    <cellStyle name="Vírgula 3 2 2 3 5 2 2" xfId="7157"/>
    <cellStyle name="Vírgula 3 2 2 3 5 2 2 2" xfId="23627"/>
    <cellStyle name="Vírgula 3 2 2 3 5 2 2 2 2" xfId="54922"/>
    <cellStyle name="Vírgula 3 2 2 3 5 2 2 3" xfId="17039"/>
    <cellStyle name="Vírgula 3 2 2 3 5 2 2 3 2" xfId="48334"/>
    <cellStyle name="Vírgula 3 2 2 3 5 2 2 4" xfId="38452"/>
    <cellStyle name="Vírgula 3 2 2 3 5 2 3" xfId="10451"/>
    <cellStyle name="Vírgula 3 2 2 3 5 2 3 2" xfId="26921"/>
    <cellStyle name="Vírgula 3 2 2 3 5 2 3 2 2" xfId="58216"/>
    <cellStyle name="Vírgula 3 2 2 3 5 2 3 3" xfId="41746"/>
    <cellStyle name="Vírgula 3 2 2 3 5 2 4" xfId="20333"/>
    <cellStyle name="Vírgula 3 2 2 3 5 2 4 2" xfId="51628"/>
    <cellStyle name="Vírgula 3 2 2 3 5 2 5" xfId="13745"/>
    <cellStyle name="Vírgula 3 2 2 3 5 2 5 2" xfId="45040"/>
    <cellStyle name="Vírgula 3 2 2 3 5 2 6" xfId="35158"/>
    <cellStyle name="Vírgula 3 2 2 3 5 2 7" xfId="31863"/>
    <cellStyle name="Vírgula 3 2 2 3 5 3" xfId="5510"/>
    <cellStyle name="Vírgula 3 2 2 3 5 3 2" xfId="21980"/>
    <cellStyle name="Vírgula 3 2 2 3 5 3 2 2" xfId="53275"/>
    <cellStyle name="Vírgula 3 2 2 3 5 3 3" xfId="15392"/>
    <cellStyle name="Vírgula 3 2 2 3 5 3 3 2" xfId="46687"/>
    <cellStyle name="Vírgula 3 2 2 3 5 3 4" xfId="36805"/>
    <cellStyle name="Vírgula 3 2 2 3 5 4" xfId="8804"/>
    <cellStyle name="Vírgula 3 2 2 3 5 4 2" xfId="25274"/>
    <cellStyle name="Vírgula 3 2 2 3 5 4 2 2" xfId="56569"/>
    <cellStyle name="Vírgula 3 2 2 3 5 4 3" xfId="40099"/>
    <cellStyle name="Vírgula 3 2 2 3 5 5" xfId="18686"/>
    <cellStyle name="Vírgula 3 2 2 3 5 5 2" xfId="49981"/>
    <cellStyle name="Vírgula 3 2 2 3 5 6" xfId="12098"/>
    <cellStyle name="Vírgula 3 2 2 3 5 6 2" xfId="43393"/>
    <cellStyle name="Vírgula 3 2 2 3 5 7" xfId="28569"/>
    <cellStyle name="Vírgula 3 2 2 3 5 7 2" xfId="33511"/>
    <cellStyle name="Vírgula 3 2 2 3 5 8" xfId="30216"/>
    <cellStyle name="Vírgula 3 2 2 3 6" xfId="3856"/>
    <cellStyle name="Vírgula 3 2 2 3 6 2" xfId="7150"/>
    <cellStyle name="Vírgula 3 2 2 3 6 2 2" xfId="23620"/>
    <cellStyle name="Vírgula 3 2 2 3 6 2 2 2" xfId="54915"/>
    <cellStyle name="Vírgula 3 2 2 3 6 2 3" xfId="17032"/>
    <cellStyle name="Vírgula 3 2 2 3 6 2 3 2" xfId="48327"/>
    <cellStyle name="Vírgula 3 2 2 3 6 2 4" xfId="38445"/>
    <cellStyle name="Vírgula 3 2 2 3 6 3" xfId="10444"/>
    <cellStyle name="Vírgula 3 2 2 3 6 3 2" xfId="26914"/>
    <cellStyle name="Vírgula 3 2 2 3 6 3 2 2" xfId="58209"/>
    <cellStyle name="Vírgula 3 2 2 3 6 3 3" xfId="41739"/>
    <cellStyle name="Vírgula 3 2 2 3 6 4" xfId="20326"/>
    <cellStyle name="Vírgula 3 2 2 3 6 4 2" xfId="51621"/>
    <cellStyle name="Vírgula 3 2 2 3 6 5" xfId="13738"/>
    <cellStyle name="Vírgula 3 2 2 3 6 5 2" xfId="45033"/>
    <cellStyle name="Vírgula 3 2 2 3 6 6" xfId="35151"/>
    <cellStyle name="Vírgula 3 2 2 3 6 7" xfId="31856"/>
    <cellStyle name="Vírgula 3 2 2 3 7" xfId="5503"/>
    <cellStyle name="Vírgula 3 2 2 3 7 2" xfId="21973"/>
    <cellStyle name="Vírgula 3 2 2 3 7 2 2" xfId="53268"/>
    <cellStyle name="Vírgula 3 2 2 3 7 3" xfId="15385"/>
    <cellStyle name="Vírgula 3 2 2 3 7 3 2" xfId="46680"/>
    <cellStyle name="Vírgula 3 2 2 3 7 4" xfId="36798"/>
    <cellStyle name="Vírgula 3 2 2 3 8" xfId="8797"/>
    <cellStyle name="Vírgula 3 2 2 3 8 2" xfId="25267"/>
    <cellStyle name="Vírgula 3 2 2 3 8 2 2" xfId="56562"/>
    <cellStyle name="Vírgula 3 2 2 3 8 3" xfId="40092"/>
    <cellStyle name="Vírgula 3 2 2 3 9" xfId="18679"/>
    <cellStyle name="Vírgula 3 2 2 3 9 2" xfId="49974"/>
    <cellStyle name="Vírgula 3 2 2 4" xfId="2212"/>
    <cellStyle name="Vírgula 3 2 2 4 10" xfId="12099"/>
    <cellStyle name="Vírgula 3 2 2 4 10 2" xfId="43394"/>
    <cellStyle name="Vírgula 3 2 2 4 11" xfId="28570"/>
    <cellStyle name="Vírgula 3 2 2 4 11 2" xfId="33512"/>
    <cellStyle name="Vírgula 3 2 2 4 12" xfId="30217"/>
    <cellStyle name="Vírgula 3 2 2 4 2" xfId="2213"/>
    <cellStyle name="Vírgula 3 2 2 4 2 2" xfId="2214"/>
    <cellStyle name="Vírgula 3 2 2 4 2 2 2" xfId="3866"/>
    <cellStyle name="Vírgula 3 2 2 4 2 2 2 2" xfId="7160"/>
    <cellStyle name="Vírgula 3 2 2 4 2 2 2 2 2" xfId="23630"/>
    <cellStyle name="Vírgula 3 2 2 4 2 2 2 2 2 2" xfId="54925"/>
    <cellStyle name="Vírgula 3 2 2 4 2 2 2 2 3" xfId="17042"/>
    <cellStyle name="Vírgula 3 2 2 4 2 2 2 2 3 2" xfId="48337"/>
    <cellStyle name="Vírgula 3 2 2 4 2 2 2 2 4" xfId="38455"/>
    <cellStyle name="Vírgula 3 2 2 4 2 2 2 3" xfId="10454"/>
    <cellStyle name="Vírgula 3 2 2 4 2 2 2 3 2" xfId="26924"/>
    <cellStyle name="Vírgula 3 2 2 4 2 2 2 3 2 2" xfId="58219"/>
    <cellStyle name="Vírgula 3 2 2 4 2 2 2 3 3" xfId="41749"/>
    <cellStyle name="Vírgula 3 2 2 4 2 2 2 4" xfId="20336"/>
    <cellStyle name="Vírgula 3 2 2 4 2 2 2 4 2" xfId="51631"/>
    <cellStyle name="Vírgula 3 2 2 4 2 2 2 5" xfId="13748"/>
    <cellStyle name="Vírgula 3 2 2 4 2 2 2 5 2" xfId="45043"/>
    <cellStyle name="Vírgula 3 2 2 4 2 2 2 6" xfId="35161"/>
    <cellStyle name="Vírgula 3 2 2 4 2 2 2 7" xfId="31866"/>
    <cellStyle name="Vírgula 3 2 2 4 2 2 3" xfId="5513"/>
    <cellStyle name="Vírgula 3 2 2 4 2 2 3 2" xfId="21983"/>
    <cellStyle name="Vírgula 3 2 2 4 2 2 3 2 2" xfId="53278"/>
    <cellStyle name="Vírgula 3 2 2 4 2 2 3 3" xfId="15395"/>
    <cellStyle name="Vírgula 3 2 2 4 2 2 3 3 2" xfId="46690"/>
    <cellStyle name="Vírgula 3 2 2 4 2 2 3 4" xfId="36808"/>
    <cellStyle name="Vírgula 3 2 2 4 2 2 4" xfId="8807"/>
    <cellStyle name="Vírgula 3 2 2 4 2 2 4 2" xfId="25277"/>
    <cellStyle name="Vírgula 3 2 2 4 2 2 4 2 2" xfId="56572"/>
    <cellStyle name="Vírgula 3 2 2 4 2 2 4 3" xfId="40102"/>
    <cellStyle name="Vírgula 3 2 2 4 2 2 5" xfId="18689"/>
    <cellStyle name="Vírgula 3 2 2 4 2 2 5 2" xfId="49984"/>
    <cellStyle name="Vírgula 3 2 2 4 2 2 6" xfId="12101"/>
    <cellStyle name="Vírgula 3 2 2 4 2 2 6 2" xfId="43396"/>
    <cellStyle name="Vírgula 3 2 2 4 2 2 7" xfId="28572"/>
    <cellStyle name="Vírgula 3 2 2 4 2 2 7 2" xfId="33514"/>
    <cellStyle name="Vírgula 3 2 2 4 2 2 8" xfId="30219"/>
    <cellStyle name="Vírgula 3 2 2 4 2 3" xfId="3865"/>
    <cellStyle name="Vírgula 3 2 2 4 2 3 2" xfId="7159"/>
    <cellStyle name="Vírgula 3 2 2 4 2 3 2 2" xfId="23629"/>
    <cellStyle name="Vírgula 3 2 2 4 2 3 2 2 2" xfId="54924"/>
    <cellStyle name="Vírgula 3 2 2 4 2 3 2 3" xfId="17041"/>
    <cellStyle name="Vírgula 3 2 2 4 2 3 2 3 2" xfId="48336"/>
    <cellStyle name="Vírgula 3 2 2 4 2 3 2 4" xfId="38454"/>
    <cellStyle name="Vírgula 3 2 2 4 2 3 3" xfId="10453"/>
    <cellStyle name="Vírgula 3 2 2 4 2 3 3 2" xfId="26923"/>
    <cellStyle name="Vírgula 3 2 2 4 2 3 3 2 2" xfId="58218"/>
    <cellStyle name="Vírgula 3 2 2 4 2 3 3 3" xfId="41748"/>
    <cellStyle name="Vírgula 3 2 2 4 2 3 4" xfId="20335"/>
    <cellStyle name="Vírgula 3 2 2 4 2 3 4 2" xfId="51630"/>
    <cellStyle name="Vírgula 3 2 2 4 2 3 5" xfId="13747"/>
    <cellStyle name="Vírgula 3 2 2 4 2 3 5 2" xfId="45042"/>
    <cellStyle name="Vírgula 3 2 2 4 2 3 6" xfId="35160"/>
    <cellStyle name="Vírgula 3 2 2 4 2 3 7" xfId="31865"/>
    <cellStyle name="Vírgula 3 2 2 4 2 4" xfId="5512"/>
    <cellStyle name="Vírgula 3 2 2 4 2 4 2" xfId="21982"/>
    <cellStyle name="Vírgula 3 2 2 4 2 4 2 2" xfId="53277"/>
    <cellStyle name="Vírgula 3 2 2 4 2 4 3" xfId="15394"/>
    <cellStyle name="Vírgula 3 2 2 4 2 4 3 2" xfId="46689"/>
    <cellStyle name="Vírgula 3 2 2 4 2 4 4" xfId="36807"/>
    <cellStyle name="Vírgula 3 2 2 4 2 5" xfId="8806"/>
    <cellStyle name="Vírgula 3 2 2 4 2 5 2" xfId="25276"/>
    <cellStyle name="Vírgula 3 2 2 4 2 5 2 2" xfId="56571"/>
    <cellStyle name="Vírgula 3 2 2 4 2 5 3" xfId="40101"/>
    <cellStyle name="Vírgula 3 2 2 4 2 6" xfId="18688"/>
    <cellStyle name="Vírgula 3 2 2 4 2 6 2" xfId="49983"/>
    <cellStyle name="Vírgula 3 2 2 4 2 7" xfId="12100"/>
    <cellStyle name="Vírgula 3 2 2 4 2 7 2" xfId="43395"/>
    <cellStyle name="Vírgula 3 2 2 4 2 8" xfId="28571"/>
    <cellStyle name="Vírgula 3 2 2 4 2 8 2" xfId="33513"/>
    <cellStyle name="Vírgula 3 2 2 4 2 9" xfId="30218"/>
    <cellStyle name="Vírgula 3 2 2 4 3" xfId="2215"/>
    <cellStyle name="Vírgula 3 2 2 4 3 2" xfId="2216"/>
    <cellStyle name="Vírgula 3 2 2 4 3 2 2" xfId="3868"/>
    <cellStyle name="Vírgula 3 2 2 4 3 2 2 2" xfId="7162"/>
    <cellStyle name="Vírgula 3 2 2 4 3 2 2 2 2" xfId="23632"/>
    <cellStyle name="Vírgula 3 2 2 4 3 2 2 2 2 2" xfId="54927"/>
    <cellStyle name="Vírgula 3 2 2 4 3 2 2 2 3" xfId="17044"/>
    <cellStyle name="Vírgula 3 2 2 4 3 2 2 2 3 2" xfId="48339"/>
    <cellStyle name="Vírgula 3 2 2 4 3 2 2 2 4" xfId="38457"/>
    <cellStyle name="Vírgula 3 2 2 4 3 2 2 3" xfId="10456"/>
    <cellStyle name="Vírgula 3 2 2 4 3 2 2 3 2" xfId="26926"/>
    <cellStyle name="Vírgula 3 2 2 4 3 2 2 3 2 2" xfId="58221"/>
    <cellStyle name="Vírgula 3 2 2 4 3 2 2 3 3" xfId="41751"/>
    <cellStyle name="Vírgula 3 2 2 4 3 2 2 4" xfId="20338"/>
    <cellStyle name="Vírgula 3 2 2 4 3 2 2 4 2" xfId="51633"/>
    <cellStyle name="Vírgula 3 2 2 4 3 2 2 5" xfId="13750"/>
    <cellStyle name="Vírgula 3 2 2 4 3 2 2 5 2" xfId="45045"/>
    <cellStyle name="Vírgula 3 2 2 4 3 2 2 6" xfId="35163"/>
    <cellStyle name="Vírgula 3 2 2 4 3 2 2 7" xfId="31868"/>
    <cellStyle name="Vírgula 3 2 2 4 3 2 3" xfId="5515"/>
    <cellStyle name="Vírgula 3 2 2 4 3 2 3 2" xfId="21985"/>
    <cellStyle name="Vírgula 3 2 2 4 3 2 3 2 2" xfId="53280"/>
    <cellStyle name="Vírgula 3 2 2 4 3 2 3 3" xfId="15397"/>
    <cellStyle name="Vírgula 3 2 2 4 3 2 3 3 2" xfId="46692"/>
    <cellStyle name="Vírgula 3 2 2 4 3 2 3 4" xfId="36810"/>
    <cellStyle name="Vírgula 3 2 2 4 3 2 4" xfId="8809"/>
    <cellStyle name="Vírgula 3 2 2 4 3 2 4 2" xfId="25279"/>
    <cellStyle name="Vírgula 3 2 2 4 3 2 4 2 2" xfId="56574"/>
    <cellStyle name="Vírgula 3 2 2 4 3 2 4 3" xfId="40104"/>
    <cellStyle name="Vírgula 3 2 2 4 3 2 5" xfId="18691"/>
    <cellStyle name="Vírgula 3 2 2 4 3 2 5 2" xfId="49986"/>
    <cellStyle name="Vírgula 3 2 2 4 3 2 6" xfId="12103"/>
    <cellStyle name="Vírgula 3 2 2 4 3 2 6 2" xfId="43398"/>
    <cellStyle name="Vírgula 3 2 2 4 3 2 7" xfId="28574"/>
    <cellStyle name="Vírgula 3 2 2 4 3 2 7 2" xfId="33516"/>
    <cellStyle name="Vírgula 3 2 2 4 3 2 8" xfId="30221"/>
    <cellStyle name="Vírgula 3 2 2 4 3 3" xfId="3867"/>
    <cellStyle name="Vírgula 3 2 2 4 3 3 2" xfId="7161"/>
    <cellStyle name="Vírgula 3 2 2 4 3 3 2 2" xfId="23631"/>
    <cellStyle name="Vírgula 3 2 2 4 3 3 2 2 2" xfId="54926"/>
    <cellStyle name="Vírgula 3 2 2 4 3 3 2 3" xfId="17043"/>
    <cellStyle name="Vírgula 3 2 2 4 3 3 2 3 2" xfId="48338"/>
    <cellStyle name="Vírgula 3 2 2 4 3 3 2 4" xfId="38456"/>
    <cellStyle name="Vírgula 3 2 2 4 3 3 3" xfId="10455"/>
    <cellStyle name="Vírgula 3 2 2 4 3 3 3 2" xfId="26925"/>
    <cellStyle name="Vírgula 3 2 2 4 3 3 3 2 2" xfId="58220"/>
    <cellStyle name="Vírgula 3 2 2 4 3 3 3 3" xfId="41750"/>
    <cellStyle name="Vírgula 3 2 2 4 3 3 4" xfId="20337"/>
    <cellStyle name="Vírgula 3 2 2 4 3 3 4 2" xfId="51632"/>
    <cellStyle name="Vírgula 3 2 2 4 3 3 5" xfId="13749"/>
    <cellStyle name="Vírgula 3 2 2 4 3 3 5 2" xfId="45044"/>
    <cellStyle name="Vírgula 3 2 2 4 3 3 6" xfId="35162"/>
    <cellStyle name="Vírgula 3 2 2 4 3 3 7" xfId="31867"/>
    <cellStyle name="Vírgula 3 2 2 4 3 4" xfId="5514"/>
    <cellStyle name="Vírgula 3 2 2 4 3 4 2" xfId="21984"/>
    <cellStyle name="Vírgula 3 2 2 4 3 4 2 2" xfId="53279"/>
    <cellStyle name="Vírgula 3 2 2 4 3 4 3" xfId="15396"/>
    <cellStyle name="Vírgula 3 2 2 4 3 4 3 2" xfId="46691"/>
    <cellStyle name="Vírgula 3 2 2 4 3 4 4" xfId="36809"/>
    <cellStyle name="Vírgula 3 2 2 4 3 5" xfId="8808"/>
    <cellStyle name="Vírgula 3 2 2 4 3 5 2" xfId="25278"/>
    <cellStyle name="Vírgula 3 2 2 4 3 5 2 2" xfId="56573"/>
    <cellStyle name="Vírgula 3 2 2 4 3 5 3" xfId="40103"/>
    <cellStyle name="Vírgula 3 2 2 4 3 6" xfId="18690"/>
    <cellStyle name="Vírgula 3 2 2 4 3 6 2" xfId="49985"/>
    <cellStyle name="Vírgula 3 2 2 4 3 7" xfId="12102"/>
    <cellStyle name="Vírgula 3 2 2 4 3 7 2" xfId="43397"/>
    <cellStyle name="Vírgula 3 2 2 4 3 8" xfId="28573"/>
    <cellStyle name="Vírgula 3 2 2 4 3 8 2" xfId="33515"/>
    <cellStyle name="Vírgula 3 2 2 4 3 9" xfId="30220"/>
    <cellStyle name="Vírgula 3 2 2 4 4" xfId="2217"/>
    <cellStyle name="Vírgula 3 2 2 4 4 2" xfId="3869"/>
    <cellStyle name="Vírgula 3 2 2 4 4 2 2" xfId="7163"/>
    <cellStyle name="Vírgula 3 2 2 4 4 2 2 2" xfId="23633"/>
    <cellStyle name="Vírgula 3 2 2 4 4 2 2 2 2" xfId="54928"/>
    <cellStyle name="Vírgula 3 2 2 4 4 2 2 3" xfId="17045"/>
    <cellStyle name="Vírgula 3 2 2 4 4 2 2 3 2" xfId="48340"/>
    <cellStyle name="Vírgula 3 2 2 4 4 2 2 4" xfId="38458"/>
    <cellStyle name="Vírgula 3 2 2 4 4 2 3" xfId="10457"/>
    <cellStyle name="Vírgula 3 2 2 4 4 2 3 2" xfId="26927"/>
    <cellStyle name="Vírgula 3 2 2 4 4 2 3 2 2" xfId="58222"/>
    <cellStyle name="Vírgula 3 2 2 4 4 2 3 3" xfId="41752"/>
    <cellStyle name="Vírgula 3 2 2 4 4 2 4" xfId="20339"/>
    <cellStyle name="Vírgula 3 2 2 4 4 2 4 2" xfId="51634"/>
    <cellStyle name="Vírgula 3 2 2 4 4 2 5" xfId="13751"/>
    <cellStyle name="Vírgula 3 2 2 4 4 2 5 2" xfId="45046"/>
    <cellStyle name="Vírgula 3 2 2 4 4 2 6" xfId="35164"/>
    <cellStyle name="Vírgula 3 2 2 4 4 2 7" xfId="31869"/>
    <cellStyle name="Vírgula 3 2 2 4 4 3" xfId="5516"/>
    <cellStyle name="Vírgula 3 2 2 4 4 3 2" xfId="21986"/>
    <cellStyle name="Vírgula 3 2 2 4 4 3 2 2" xfId="53281"/>
    <cellStyle name="Vírgula 3 2 2 4 4 3 3" xfId="15398"/>
    <cellStyle name="Vírgula 3 2 2 4 4 3 3 2" xfId="46693"/>
    <cellStyle name="Vírgula 3 2 2 4 4 3 4" xfId="36811"/>
    <cellStyle name="Vírgula 3 2 2 4 4 4" xfId="8810"/>
    <cellStyle name="Vírgula 3 2 2 4 4 4 2" xfId="25280"/>
    <cellStyle name="Vírgula 3 2 2 4 4 4 2 2" xfId="56575"/>
    <cellStyle name="Vírgula 3 2 2 4 4 4 3" xfId="40105"/>
    <cellStyle name="Vírgula 3 2 2 4 4 5" xfId="18692"/>
    <cellStyle name="Vírgula 3 2 2 4 4 5 2" xfId="49987"/>
    <cellStyle name="Vírgula 3 2 2 4 4 6" xfId="12104"/>
    <cellStyle name="Vírgula 3 2 2 4 4 6 2" xfId="43399"/>
    <cellStyle name="Vírgula 3 2 2 4 4 7" xfId="28575"/>
    <cellStyle name="Vírgula 3 2 2 4 4 7 2" xfId="33517"/>
    <cellStyle name="Vírgula 3 2 2 4 4 8" xfId="30222"/>
    <cellStyle name="Vírgula 3 2 2 4 5" xfId="2218"/>
    <cellStyle name="Vírgula 3 2 2 4 5 2" xfId="3870"/>
    <cellStyle name="Vírgula 3 2 2 4 5 2 2" xfId="7164"/>
    <cellStyle name="Vírgula 3 2 2 4 5 2 2 2" xfId="23634"/>
    <cellStyle name="Vírgula 3 2 2 4 5 2 2 2 2" xfId="54929"/>
    <cellStyle name="Vírgula 3 2 2 4 5 2 2 3" xfId="17046"/>
    <cellStyle name="Vírgula 3 2 2 4 5 2 2 3 2" xfId="48341"/>
    <cellStyle name="Vírgula 3 2 2 4 5 2 2 4" xfId="38459"/>
    <cellStyle name="Vírgula 3 2 2 4 5 2 3" xfId="10458"/>
    <cellStyle name="Vírgula 3 2 2 4 5 2 3 2" xfId="26928"/>
    <cellStyle name="Vírgula 3 2 2 4 5 2 3 2 2" xfId="58223"/>
    <cellStyle name="Vírgula 3 2 2 4 5 2 3 3" xfId="41753"/>
    <cellStyle name="Vírgula 3 2 2 4 5 2 4" xfId="20340"/>
    <cellStyle name="Vírgula 3 2 2 4 5 2 4 2" xfId="51635"/>
    <cellStyle name="Vírgula 3 2 2 4 5 2 5" xfId="13752"/>
    <cellStyle name="Vírgula 3 2 2 4 5 2 5 2" xfId="45047"/>
    <cellStyle name="Vírgula 3 2 2 4 5 2 6" xfId="35165"/>
    <cellStyle name="Vírgula 3 2 2 4 5 2 7" xfId="31870"/>
    <cellStyle name="Vírgula 3 2 2 4 5 3" xfId="5517"/>
    <cellStyle name="Vírgula 3 2 2 4 5 3 2" xfId="21987"/>
    <cellStyle name="Vírgula 3 2 2 4 5 3 2 2" xfId="53282"/>
    <cellStyle name="Vírgula 3 2 2 4 5 3 3" xfId="15399"/>
    <cellStyle name="Vírgula 3 2 2 4 5 3 3 2" xfId="46694"/>
    <cellStyle name="Vírgula 3 2 2 4 5 3 4" xfId="36812"/>
    <cellStyle name="Vírgula 3 2 2 4 5 4" xfId="8811"/>
    <cellStyle name="Vírgula 3 2 2 4 5 4 2" xfId="25281"/>
    <cellStyle name="Vírgula 3 2 2 4 5 4 2 2" xfId="56576"/>
    <cellStyle name="Vírgula 3 2 2 4 5 4 3" xfId="40106"/>
    <cellStyle name="Vírgula 3 2 2 4 5 5" xfId="18693"/>
    <cellStyle name="Vírgula 3 2 2 4 5 5 2" xfId="49988"/>
    <cellStyle name="Vírgula 3 2 2 4 5 6" xfId="12105"/>
    <cellStyle name="Vírgula 3 2 2 4 5 6 2" xfId="43400"/>
    <cellStyle name="Vírgula 3 2 2 4 5 7" xfId="28576"/>
    <cellStyle name="Vírgula 3 2 2 4 5 7 2" xfId="33518"/>
    <cellStyle name="Vírgula 3 2 2 4 5 8" xfId="30223"/>
    <cellStyle name="Vírgula 3 2 2 4 6" xfId="3864"/>
    <cellStyle name="Vírgula 3 2 2 4 6 2" xfId="7158"/>
    <cellStyle name="Vírgula 3 2 2 4 6 2 2" xfId="23628"/>
    <cellStyle name="Vírgula 3 2 2 4 6 2 2 2" xfId="54923"/>
    <cellStyle name="Vírgula 3 2 2 4 6 2 3" xfId="17040"/>
    <cellStyle name="Vírgula 3 2 2 4 6 2 3 2" xfId="48335"/>
    <cellStyle name="Vírgula 3 2 2 4 6 2 4" xfId="38453"/>
    <cellStyle name="Vírgula 3 2 2 4 6 3" xfId="10452"/>
    <cellStyle name="Vírgula 3 2 2 4 6 3 2" xfId="26922"/>
    <cellStyle name="Vírgula 3 2 2 4 6 3 2 2" xfId="58217"/>
    <cellStyle name="Vírgula 3 2 2 4 6 3 3" xfId="41747"/>
    <cellStyle name="Vírgula 3 2 2 4 6 4" xfId="20334"/>
    <cellStyle name="Vírgula 3 2 2 4 6 4 2" xfId="51629"/>
    <cellStyle name="Vírgula 3 2 2 4 6 5" xfId="13746"/>
    <cellStyle name="Vírgula 3 2 2 4 6 5 2" xfId="45041"/>
    <cellStyle name="Vírgula 3 2 2 4 6 6" xfId="35159"/>
    <cellStyle name="Vírgula 3 2 2 4 6 7" xfId="31864"/>
    <cellStyle name="Vírgula 3 2 2 4 7" xfId="5511"/>
    <cellStyle name="Vírgula 3 2 2 4 7 2" xfId="21981"/>
    <cellStyle name="Vírgula 3 2 2 4 7 2 2" xfId="53276"/>
    <cellStyle name="Vírgula 3 2 2 4 7 3" xfId="15393"/>
    <cellStyle name="Vírgula 3 2 2 4 7 3 2" xfId="46688"/>
    <cellStyle name="Vírgula 3 2 2 4 7 4" xfId="36806"/>
    <cellStyle name="Vírgula 3 2 2 4 8" xfId="8805"/>
    <cellStyle name="Vírgula 3 2 2 4 8 2" xfId="25275"/>
    <cellStyle name="Vírgula 3 2 2 4 8 2 2" xfId="56570"/>
    <cellStyle name="Vírgula 3 2 2 4 8 3" xfId="40100"/>
    <cellStyle name="Vírgula 3 2 2 4 9" xfId="18687"/>
    <cellStyle name="Vírgula 3 2 2 4 9 2" xfId="49982"/>
    <cellStyle name="Vírgula 3 2 2 5" xfId="2219"/>
    <cellStyle name="Vírgula 3 2 2 5 10" xfId="30224"/>
    <cellStyle name="Vírgula 3 2 2 5 2" xfId="2220"/>
    <cellStyle name="Vírgula 3 2 2 5 2 2" xfId="3872"/>
    <cellStyle name="Vírgula 3 2 2 5 2 2 2" xfId="7166"/>
    <cellStyle name="Vírgula 3 2 2 5 2 2 2 2" xfId="23636"/>
    <cellStyle name="Vírgula 3 2 2 5 2 2 2 2 2" xfId="54931"/>
    <cellStyle name="Vírgula 3 2 2 5 2 2 2 3" xfId="17048"/>
    <cellStyle name="Vírgula 3 2 2 5 2 2 2 3 2" xfId="48343"/>
    <cellStyle name="Vírgula 3 2 2 5 2 2 2 4" xfId="38461"/>
    <cellStyle name="Vírgula 3 2 2 5 2 2 3" xfId="10460"/>
    <cellStyle name="Vírgula 3 2 2 5 2 2 3 2" xfId="26930"/>
    <cellStyle name="Vírgula 3 2 2 5 2 2 3 2 2" xfId="58225"/>
    <cellStyle name="Vírgula 3 2 2 5 2 2 3 3" xfId="41755"/>
    <cellStyle name="Vírgula 3 2 2 5 2 2 4" xfId="20342"/>
    <cellStyle name="Vírgula 3 2 2 5 2 2 4 2" xfId="51637"/>
    <cellStyle name="Vírgula 3 2 2 5 2 2 5" xfId="13754"/>
    <cellStyle name="Vírgula 3 2 2 5 2 2 5 2" xfId="45049"/>
    <cellStyle name="Vírgula 3 2 2 5 2 2 6" xfId="35167"/>
    <cellStyle name="Vírgula 3 2 2 5 2 2 7" xfId="31872"/>
    <cellStyle name="Vírgula 3 2 2 5 2 3" xfId="5519"/>
    <cellStyle name="Vírgula 3 2 2 5 2 3 2" xfId="21989"/>
    <cellStyle name="Vírgula 3 2 2 5 2 3 2 2" xfId="53284"/>
    <cellStyle name="Vírgula 3 2 2 5 2 3 3" xfId="15401"/>
    <cellStyle name="Vírgula 3 2 2 5 2 3 3 2" xfId="46696"/>
    <cellStyle name="Vírgula 3 2 2 5 2 3 4" xfId="36814"/>
    <cellStyle name="Vírgula 3 2 2 5 2 4" xfId="8813"/>
    <cellStyle name="Vírgula 3 2 2 5 2 4 2" xfId="25283"/>
    <cellStyle name="Vírgula 3 2 2 5 2 4 2 2" xfId="56578"/>
    <cellStyle name="Vírgula 3 2 2 5 2 4 3" xfId="40108"/>
    <cellStyle name="Vírgula 3 2 2 5 2 5" xfId="18695"/>
    <cellStyle name="Vírgula 3 2 2 5 2 5 2" xfId="49990"/>
    <cellStyle name="Vírgula 3 2 2 5 2 6" xfId="12107"/>
    <cellStyle name="Vírgula 3 2 2 5 2 6 2" xfId="43402"/>
    <cellStyle name="Vírgula 3 2 2 5 2 7" xfId="28578"/>
    <cellStyle name="Vírgula 3 2 2 5 2 7 2" xfId="33520"/>
    <cellStyle name="Vírgula 3 2 2 5 2 8" xfId="30225"/>
    <cellStyle name="Vírgula 3 2 2 5 3" xfId="2221"/>
    <cellStyle name="Vírgula 3 2 2 5 3 2" xfId="3873"/>
    <cellStyle name="Vírgula 3 2 2 5 3 2 2" xfId="7167"/>
    <cellStyle name="Vírgula 3 2 2 5 3 2 2 2" xfId="23637"/>
    <cellStyle name="Vírgula 3 2 2 5 3 2 2 2 2" xfId="54932"/>
    <cellStyle name="Vírgula 3 2 2 5 3 2 2 3" xfId="17049"/>
    <cellStyle name="Vírgula 3 2 2 5 3 2 2 3 2" xfId="48344"/>
    <cellStyle name="Vírgula 3 2 2 5 3 2 2 4" xfId="38462"/>
    <cellStyle name="Vírgula 3 2 2 5 3 2 3" xfId="10461"/>
    <cellStyle name="Vírgula 3 2 2 5 3 2 3 2" xfId="26931"/>
    <cellStyle name="Vírgula 3 2 2 5 3 2 3 2 2" xfId="58226"/>
    <cellStyle name="Vírgula 3 2 2 5 3 2 3 3" xfId="41756"/>
    <cellStyle name="Vírgula 3 2 2 5 3 2 4" xfId="20343"/>
    <cellStyle name="Vírgula 3 2 2 5 3 2 4 2" xfId="51638"/>
    <cellStyle name="Vírgula 3 2 2 5 3 2 5" xfId="13755"/>
    <cellStyle name="Vírgula 3 2 2 5 3 2 5 2" xfId="45050"/>
    <cellStyle name="Vírgula 3 2 2 5 3 2 6" xfId="35168"/>
    <cellStyle name="Vírgula 3 2 2 5 3 2 7" xfId="31873"/>
    <cellStyle name="Vírgula 3 2 2 5 3 3" xfId="5520"/>
    <cellStyle name="Vírgula 3 2 2 5 3 3 2" xfId="21990"/>
    <cellStyle name="Vírgula 3 2 2 5 3 3 2 2" xfId="53285"/>
    <cellStyle name="Vírgula 3 2 2 5 3 3 3" xfId="15402"/>
    <cellStyle name="Vírgula 3 2 2 5 3 3 3 2" xfId="46697"/>
    <cellStyle name="Vírgula 3 2 2 5 3 3 4" xfId="36815"/>
    <cellStyle name="Vírgula 3 2 2 5 3 4" xfId="8814"/>
    <cellStyle name="Vírgula 3 2 2 5 3 4 2" xfId="25284"/>
    <cellStyle name="Vírgula 3 2 2 5 3 4 2 2" xfId="56579"/>
    <cellStyle name="Vírgula 3 2 2 5 3 4 3" xfId="40109"/>
    <cellStyle name="Vírgula 3 2 2 5 3 5" xfId="18696"/>
    <cellStyle name="Vírgula 3 2 2 5 3 5 2" xfId="49991"/>
    <cellStyle name="Vírgula 3 2 2 5 3 6" xfId="12108"/>
    <cellStyle name="Vírgula 3 2 2 5 3 6 2" xfId="43403"/>
    <cellStyle name="Vírgula 3 2 2 5 3 7" xfId="28579"/>
    <cellStyle name="Vírgula 3 2 2 5 3 7 2" xfId="33521"/>
    <cellStyle name="Vírgula 3 2 2 5 3 8" xfId="30226"/>
    <cellStyle name="Vírgula 3 2 2 5 4" xfId="3871"/>
    <cellStyle name="Vírgula 3 2 2 5 4 2" xfId="7165"/>
    <cellStyle name="Vírgula 3 2 2 5 4 2 2" xfId="23635"/>
    <cellStyle name="Vírgula 3 2 2 5 4 2 2 2" xfId="54930"/>
    <cellStyle name="Vírgula 3 2 2 5 4 2 3" xfId="17047"/>
    <cellStyle name="Vírgula 3 2 2 5 4 2 3 2" xfId="48342"/>
    <cellStyle name="Vírgula 3 2 2 5 4 2 4" xfId="38460"/>
    <cellStyle name="Vírgula 3 2 2 5 4 3" xfId="10459"/>
    <cellStyle name="Vírgula 3 2 2 5 4 3 2" xfId="26929"/>
    <cellStyle name="Vírgula 3 2 2 5 4 3 2 2" xfId="58224"/>
    <cellStyle name="Vírgula 3 2 2 5 4 3 3" xfId="41754"/>
    <cellStyle name="Vírgula 3 2 2 5 4 4" xfId="20341"/>
    <cellStyle name="Vírgula 3 2 2 5 4 4 2" xfId="51636"/>
    <cellStyle name="Vírgula 3 2 2 5 4 5" xfId="13753"/>
    <cellStyle name="Vírgula 3 2 2 5 4 5 2" xfId="45048"/>
    <cellStyle name="Vírgula 3 2 2 5 4 6" xfId="35166"/>
    <cellStyle name="Vírgula 3 2 2 5 4 7" xfId="31871"/>
    <cellStyle name="Vírgula 3 2 2 5 5" xfId="5518"/>
    <cellStyle name="Vírgula 3 2 2 5 5 2" xfId="21988"/>
    <cellStyle name="Vírgula 3 2 2 5 5 2 2" xfId="53283"/>
    <cellStyle name="Vírgula 3 2 2 5 5 3" xfId="15400"/>
    <cellStyle name="Vírgula 3 2 2 5 5 3 2" xfId="46695"/>
    <cellStyle name="Vírgula 3 2 2 5 5 4" xfId="36813"/>
    <cellStyle name="Vírgula 3 2 2 5 6" xfId="8812"/>
    <cellStyle name="Vírgula 3 2 2 5 6 2" xfId="25282"/>
    <cellStyle name="Vírgula 3 2 2 5 6 2 2" xfId="56577"/>
    <cellStyle name="Vírgula 3 2 2 5 6 3" xfId="40107"/>
    <cellStyle name="Vírgula 3 2 2 5 7" xfId="18694"/>
    <cellStyle name="Vírgula 3 2 2 5 7 2" xfId="49989"/>
    <cellStyle name="Vírgula 3 2 2 5 8" xfId="12106"/>
    <cellStyle name="Vírgula 3 2 2 5 8 2" xfId="43401"/>
    <cellStyle name="Vírgula 3 2 2 5 9" xfId="28577"/>
    <cellStyle name="Vírgula 3 2 2 5 9 2" xfId="33519"/>
    <cellStyle name="Vírgula 3 2 2 6" xfId="2222"/>
    <cellStyle name="Vírgula 3 2 2 6 2" xfId="2223"/>
    <cellStyle name="Vírgula 3 2 2 6 2 2" xfId="3874"/>
    <cellStyle name="Vírgula 3 2 2 6 2 2 2" xfId="7168"/>
    <cellStyle name="Vírgula 3 2 2 6 2 2 2 2" xfId="23638"/>
    <cellStyle name="Vírgula 3 2 2 6 2 2 2 2 2" xfId="54933"/>
    <cellStyle name="Vírgula 3 2 2 6 2 2 2 3" xfId="17050"/>
    <cellStyle name="Vírgula 3 2 2 6 2 2 2 3 2" xfId="48345"/>
    <cellStyle name="Vírgula 3 2 2 6 2 2 2 4" xfId="38463"/>
    <cellStyle name="Vírgula 3 2 2 6 2 2 3" xfId="10462"/>
    <cellStyle name="Vírgula 3 2 2 6 2 2 3 2" xfId="26932"/>
    <cellStyle name="Vírgula 3 2 2 6 2 2 3 2 2" xfId="58227"/>
    <cellStyle name="Vírgula 3 2 2 6 2 2 3 3" xfId="41757"/>
    <cellStyle name="Vírgula 3 2 2 6 2 2 4" xfId="20344"/>
    <cellStyle name="Vírgula 3 2 2 6 2 2 4 2" xfId="51639"/>
    <cellStyle name="Vírgula 3 2 2 6 2 2 5" xfId="13756"/>
    <cellStyle name="Vírgula 3 2 2 6 2 2 5 2" xfId="45051"/>
    <cellStyle name="Vírgula 3 2 2 6 2 2 6" xfId="35169"/>
    <cellStyle name="Vírgula 3 2 2 6 2 2 7" xfId="31874"/>
    <cellStyle name="Vírgula 3 2 2 6 2 3" xfId="5521"/>
    <cellStyle name="Vírgula 3 2 2 6 2 3 2" xfId="21991"/>
    <cellStyle name="Vírgula 3 2 2 6 2 3 2 2" xfId="53286"/>
    <cellStyle name="Vírgula 3 2 2 6 2 3 3" xfId="15403"/>
    <cellStyle name="Vírgula 3 2 2 6 2 3 3 2" xfId="46698"/>
    <cellStyle name="Vírgula 3 2 2 6 2 3 4" xfId="36816"/>
    <cellStyle name="Vírgula 3 2 2 6 2 4" xfId="8815"/>
    <cellStyle name="Vírgula 3 2 2 6 2 4 2" xfId="25285"/>
    <cellStyle name="Vírgula 3 2 2 6 2 4 2 2" xfId="56580"/>
    <cellStyle name="Vírgula 3 2 2 6 2 4 3" xfId="40110"/>
    <cellStyle name="Vírgula 3 2 2 6 2 5" xfId="18697"/>
    <cellStyle name="Vírgula 3 2 2 6 2 5 2" xfId="49992"/>
    <cellStyle name="Vírgula 3 2 2 6 2 6" xfId="12109"/>
    <cellStyle name="Vírgula 3 2 2 6 2 6 2" xfId="43404"/>
    <cellStyle name="Vírgula 3 2 2 6 2 7" xfId="28580"/>
    <cellStyle name="Vírgula 3 2 2 6 2 7 2" xfId="33522"/>
    <cellStyle name="Vírgula 3 2 2 6 2 8" xfId="30227"/>
    <cellStyle name="Vírgula 3 2 2 6 3" xfId="2224"/>
    <cellStyle name="Vírgula 3 2 2 6 3 2" xfId="3875"/>
    <cellStyle name="Vírgula 3 2 2 6 3 2 2" xfId="7169"/>
    <cellStyle name="Vírgula 3 2 2 6 3 2 2 2" xfId="23639"/>
    <cellStyle name="Vírgula 3 2 2 6 3 2 2 2 2" xfId="54934"/>
    <cellStyle name="Vírgula 3 2 2 6 3 2 2 3" xfId="17051"/>
    <cellStyle name="Vírgula 3 2 2 6 3 2 2 3 2" xfId="48346"/>
    <cellStyle name="Vírgula 3 2 2 6 3 2 2 4" xfId="38464"/>
    <cellStyle name="Vírgula 3 2 2 6 3 2 3" xfId="10463"/>
    <cellStyle name="Vírgula 3 2 2 6 3 2 3 2" xfId="26933"/>
    <cellStyle name="Vírgula 3 2 2 6 3 2 3 2 2" xfId="58228"/>
    <cellStyle name="Vírgula 3 2 2 6 3 2 3 3" xfId="41758"/>
    <cellStyle name="Vírgula 3 2 2 6 3 2 4" xfId="20345"/>
    <cellStyle name="Vírgula 3 2 2 6 3 2 4 2" xfId="51640"/>
    <cellStyle name="Vírgula 3 2 2 6 3 2 5" xfId="13757"/>
    <cellStyle name="Vírgula 3 2 2 6 3 2 5 2" xfId="45052"/>
    <cellStyle name="Vírgula 3 2 2 6 3 2 6" xfId="35170"/>
    <cellStyle name="Vírgula 3 2 2 6 3 2 7" xfId="31875"/>
    <cellStyle name="Vírgula 3 2 2 6 3 3" xfId="5522"/>
    <cellStyle name="Vírgula 3 2 2 6 3 3 2" xfId="21992"/>
    <cellStyle name="Vírgula 3 2 2 6 3 3 2 2" xfId="53287"/>
    <cellStyle name="Vírgula 3 2 2 6 3 3 3" xfId="15404"/>
    <cellStyle name="Vírgula 3 2 2 6 3 3 3 2" xfId="46699"/>
    <cellStyle name="Vírgula 3 2 2 6 3 3 4" xfId="36817"/>
    <cellStyle name="Vírgula 3 2 2 6 3 4" xfId="8816"/>
    <cellStyle name="Vírgula 3 2 2 6 3 4 2" xfId="25286"/>
    <cellStyle name="Vírgula 3 2 2 6 3 4 2 2" xfId="56581"/>
    <cellStyle name="Vírgula 3 2 2 6 3 4 3" xfId="40111"/>
    <cellStyle name="Vírgula 3 2 2 6 3 5" xfId="18698"/>
    <cellStyle name="Vírgula 3 2 2 6 3 5 2" xfId="49993"/>
    <cellStyle name="Vírgula 3 2 2 6 3 6" xfId="12110"/>
    <cellStyle name="Vírgula 3 2 2 6 3 6 2" xfId="43405"/>
    <cellStyle name="Vírgula 3 2 2 6 3 7" xfId="28581"/>
    <cellStyle name="Vírgula 3 2 2 6 3 7 2" xfId="33523"/>
    <cellStyle name="Vírgula 3 2 2 6 3 8" xfId="30228"/>
    <cellStyle name="Vírgula 3 2 2 7" xfId="2225"/>
    <cellStyle name="Vírgula 3 2 2 7 2" xfId="3876"/>
    <cellStyle name="Vírgula 3 2 2 7 2 2" xfId="7170"/>
    <cellStyle name="Vírgula 3 2 2 7 2 2 2" xfId="23640"/>
    <cellStyle name="Vírgula 3 2 2 7 2 2 2 2" xfId="54935"/>
    <cellStyle name="Vírgula 3 2 2 7 2 2 3" xfId="17052"/>
    <cellStyle name="Vírgula 3 2 2 7 2 2 3 2" xfId="48347"/>
    <cellStyle name="Vírgula 3 2 2 7 2 2 4" xfId="38465"/>
    <cellStyle name="Vírgula 3 2 2 7 2 3" xfId="10464"/>
    <cellStyle name="Vírgula 3 2 2 7 2 3 2" xfId="26934"/>
    <cellStyle name="Vírgula 3 2 2 7 2 3 2 2" xfId="58229"/>
    <cellStyle name="Vírgula 3 2 2 7 2 3 3" xfId="41759"/>
    <cellStyle name="Vírgula 3 2 2 7 2 4" xfId="20346"/>
    <cellStyle name="Vírgula 3 2 2 7 2 4 2" xfId="51641"/>
    <cellStyle name="Vírgula 3 2 2 7 2 5" xfId="13758"/>
    <cellStyle name="Vírgula 3 2 2 7 2 5 2" xfId="45053"/>
    <cellStyle name="Vírgula 3 2 2 7 2 6" xfId="35171"/>
    <cellStyle name="Vírgula 3 2 2 7 2 7" xfId="31876"/>
    <cellStyle name="Vírgula 3 2 2 7 3" xfId="5523"/>
    <cellStyle name="Vírgula 3 2 2 7 3 2" xfId="21993"/>
    <cellStyle name="Vírgula 3 2 2 7 3 2 2" xfId="53288"/>
    <cellStyle name="Vírgula 3 2 2 7 3 3" xfId="15405"/>
    <cellStyle name="Vírgula 3 2 2 7 3 3 2" xfId="46700"/>
    <cellStyle name="Vírgula 3 2 2 7 3 4" xfId="36818"/>
    <cellStyle name="Vírgula 3 2 2 7 4" xfId="8817"/>
    <cellStyle name="Vírgula 3 2 2 7 4 2" xfId="25287"/>
    <cellStyle name="Vírgula 3 2 2 7 4 2 2" xfId="56582"/>
    <cellStyle name="Vírgula 3 2 2 7 4 3" xfId="40112"/>
    <cellStyle name="Vírgula 3 2 2 7 5" xfId="18699"/>
    <cellStyle name="Vírgula 3 2 2 7 5 2" xfId="49994"/>
    <cellStyle name="Vírgula 3 2 2 7 6" xfId="12111"/>
    <cellStyle name="Vírgula 3 2 2 7 6 2" xfId="43406"/>
    <cellStyle name="Vírgula 3 2 2 7 7" xfId="28582"/>
    <cellStyle name="Vírgula 3 2 2 7 7 2" xfId="33524"/>
    <cellStyle name="Vírgula 3 2 2 7 8" xfId="30229"/>
    <cellStyle name="Vírgula 3 2 2 8" xfId="3845"/>
    <cellStyle name="Vírgula 3 2 2 8 2" xfId="7139"/>
    <cellStyle name="Vírgula 3 2 2 8 2 2" xfId="23609"/>
    <cellStyle name="Vírgula 3 2 2 8 2 2 2" xfId="54904"/>
    <cellStyle name="Vírgula 3 2 2 8 2 3" xfId="17021"/>
    <cellStyle name="Vírgula 3 2 2 8 2 3 2" xfId="48316"/>
    <cellStyle name="Vírgula 3 2 2 8 2 4" xfId="38434"/>
    <cellStyle name="Vírgula 3 2 2 8 3" xfId="10433"/>
    <cellStyle name="Vírgula 3 2 2 8 3 2" xfId="26903"/>
    <cellStyle name="Vírgula 3 2 2 8 3 2 2" xfId="58198"/>
    <cellStyle name="Vírgula 3 2 2 8 3 3" xfId="41728"/>
    <cellStyle name="Vírgula 3 2 2 8 4" xfId="20315"/>
    <cellStyle name="Vírgula 3 2 2 8 4 2" xfId="51610"/>
    <cellStyle name="Vírgula 3 2 2 8 5" xfId="13727"/>
    <cellStyle name="Vírgula 3 2 2 8 5 2" xfId="45022"/>
    <cellStyle name="Vírgula 3 2 2 8 6" xfId="35140"/>
    <cellStyle name="Vírgula 3 2 2 8 7" xfId="31845"/>
    <cellStyle name="Vírgula 3 2 2 9" xfId="5492"/>
    <cellStyle name="Vírgula 3 2 2 9 2" xfId="21962"/>
    <cellStyle name="Vírgula 3 2 2 9 2 2" xfId="53257"/>
    <cellStyle name="Vírgula 3 2 2 9 3" xfId="15374"/>
    <cellStyle name="Vírgula 3 2 2 9 3 2" xfId="46669"/>
    <cellStyle name="Vírgula 3 2 2 9 4" xfId="36787"/>
    <cellStyle name="Vírgula 3 2 3" xfId="2226"/>
    <cellStyle name="Vírgula 3 2 3 10" xfId="12112"/>
    <cellStyle name="Vírgula 3 2 3 10 2" xfId="43407"/>
    <cellStyle name="Vírgula 3 2 3 11" xfId="28583"/>
    <cellStyle name="Vírgula 3 2 3 11 2" xfId="33525"/>
    <cellStyle name="Vírgula 3 2 3 12" xfId="30230"/>
    <cellStyle name="Vírgula 3 2 3 2" xfId="2227"/>
    <cellStyle name="Vírgula 3 2 3 2 2" xfId="2228"/>
    <cellStyle name="Vírgula 3 2 3 2 2 2" xfId="3879"/>
    <cellStyle name="Vírgula 3 2 3 2 2 2 2" xfId="7173"/>
    <cellStyle name="Vírgula 3 2 3 2 2 2 2 2" xfId="23643"/>
    <cellStyle name="Vírgula 3 2 3 2 2 2 2 2 2" xfId="54938"/>
    <cellStyle name="Vírgula 3 2 3 2 2 2 2 3" xfId="17055"/>
    <cellStyle name="Vírgula 3 2 3 2 2 2 2 3 2" xfId="48350"/>
    <cellStyle name="Vírgula 3 2 3 2 2 2 2 4" xfId="38468"/>
    <cellStyle name="Vírgula 3 2 3 2 2 2 3" xfId="10467"/>
    <cellStyle name="Vírgula 3 2 3 2 2 2 3 2" xfId="26937"/>
    <cellStyle name="Vírgula 3 2 3 2 2 2 3 2 2" xfId="58232"/>
    <cellStyle name="Vírgula 3 2 3 2 2 2 3 3" xfId="41762"/>
    <cellStyle name="Vírgula 3 2 3 2 2 2 4" xfId="20349"/>
    <cellStyle name="Vírgula 3 2 3 2 2 2 4 2" xfId="51644"/>
    <cellStyle name="Vírgula 3 2 3 2 2 2 5" xfId="13761"/>
    <cellStyle name="Vírgula 3 2 3 2 2 2 5 2" xfId="45056"/>
    <cellStyle name="Vírgula 3 2 3 2 2 2 6" xfId="35174"/>
    <cellStyle name="Vírgula 3 2 3 2 2 2 7" xfId="31879"/>
    <cellStyle name="Vírgula 3 2 3 2 2 3" xfId="5526"/>
    <cellStyle name="Vírgula 3 2 3 2 2 3 2" xfId="21996"/>
    <cellStyle name="Vírgula 3 2 3 2 2 3 2 2" xfId="53291"/>
    <cellStyle name="Vírgula 3 2 3 2 2 3 3" xfId="15408"/>
    <cellStyle name="Vírgula 3 2 3 2 2 3 3 2" xfId="46703"/>
    <cellStyle name="Vírgula 3 2 3 2 2 3 4" xfId="36821"/>
    <cellStyle name="Vírgula 3 2 3 2 2 4" xfId="8820"/>
    <cellStyle name="Vírgula 3 2 3 2 2 4 2" xfId="25290"/>
    <cellStyle name="Vírgula 3 2 3 2 2 4 2 2" xfId="56585"/>
    <cellStyle name="Vírgula 3 2 3 2 2 4 3" xfId="40115"/>
    <cellStyle name="Vírgula 3 2 3 2 2 5" xfId="18702"/>
    <cellStyle name="Vírgula 3 2 3 2 2 5 2" xfId="49997"/>
    <cellStyle name="Vírgula 3 2 3 2 2 6" xfId="12114"/>
    <cellStyle name="Vírgula 3 2 3 2 2 6 2" xfId="43409"/>
    <cellStyle name="Vírgula 3 2 3 2 2 7" xfId="28585"/>
    <cellStyle name="Vírgula 3 2 3 2 2 7 2" xfId="33527"/>
    <cellStyle name="Vírgula 3 2 3 2 2 8" xfId="30232"/>
    <cellStyle name="Vírgula 3 2 3 2 3" xfId="3878"/>
    <cellStyle name="Vírgula 3 2 3 2 3 2" xfId="7172"/>
    <cellStyle name="Vírgula 3 2 3 2 3 2 2" xfId="23642"/>
    <cellStyle name="Vírgula 3 2 3 2 3 2 2 2" xfId="54937"/>
    <cellStyle name="Vírgula 3 2 3 2 3 2 3" xfId="17054"/>
    <cellStyle name="Vírgula 3 2 3 2 3 2 3 2" xfId="48349"/>
    <cellStyle name="Vírgula 3 2 3 2 3 2 4" xfId="38467"/>
    <cellStyle name="Vírgula 3 2 3 2 3 3" xfId="10466"/>
    <cellStyle name="Vírgula 3 2 3 2 3 3 2" xfId="26936"/>
    <cellStyle name="Vírgula 3 2 3 2 3 3 2 2" xfId="58231"/>
    <cellStyle name="Vírgula 3 2 3 2 3 3 3" xfId="41761"/>
    <cellStyle name="Vírgula 3 2 3 2 3 4" xfId="20348"/>
    <cellStyle name="Vírgula 3 2 3 2 3 4 2" xfId="51643"/>
    <cellStyle name="Vírgula 3 2 3 2 3 5" xfId="13760"/>
    <cellStyle name="Vírgula 3 2 3 2 3 5 2" xfId="45055"/>
    <cellStyle name="Vírgula 3 2 3 2 3 6" xfId="35173"/>
    <cellStyle name="Vírgula 3 2 3 2 3 7" xfId="31878"/>
    <cellStyle name="Vírgula 3 2 3 2 4" xfId="5525"/>
    <cellStyle name="Vírgula 3 2 3 2 4 2" xfId="21995"/>
    <cellStyle name="Vírgula 3 2 3 2 4 2 2" xfId="53290"/>
    <cellStyle name="Vírgula 3 2 3 2 4 3" xfId="15407"/>
    <cellStyle name="Vírgula 3 2 3 2 4 3 2" xfId="46702"/>
    <cellStyle name="Vírgula 3 2 3 2 4 4" xfId="36820"/>
    <cellStyle name="Vírgula 3 2 3 2 5" xfId="8819"/>
    <cellStyle name="Vírgula 3 2 3 2 5 2" xfId="25289"/>
    <cellStyle name="Vírgula 3 2 3 2 5 2 2" xfId="56584"/>
    <cellStyle name="Vírgula 3 2 3 2 5 3" xfId="40114"/>
    <cellStyle name="Vírgula 3 2 3 2 6" xfId="18701"/>
    <cellStyle name="Vírgula 3 2 3 2 6 2" xfId="49996"/>
    <cellStyle name="Vírgula 3 2 3 2 7" xfId="12113"/>
    <cellStyle name="Vírgula 3 2 3 2 7 2" xfId="43408"/>
    <cellStyle name="Vírgula 3 2 3 2 8" xfId="28584"/>
    <cellStyle name="Vírgula 3 2 3 2 8 2" xfId="33526"/>
    <cellStyle name="Vírgula 3 2 3 2 9" xfId="30231"/>
    <cellStyle name="Vírgula 3 2 3 3" xfId="2229"/>
    <cellStyle name="Vírgula 3 2 3 3 2" xfId="2230"/>
    <cellStyle name="Vírgula 3 2 3 3 2 2" xfId="3881"/>
    <cellStyle name="Vírgula 3 2 3 3 2 2 2" xfId="7175"/>
    <cellStyle name="Vírgula 3 2 3 3 2 2 2 2" xfId="23645"/>
    <cellStyle name="Vírgula 3 2 3 3 2 2 2 2 2" xfId="54940"/>
    <cellStyle name="Vírgula 3 2 3 3 2 2 2 3" xfId="17057"/>
    <cellStyle name="Vírgula 3 2 3 3 2 2 2 3 2" xfId="48352"/>
    <cellStyle name="Vírgula 3 2 3 3 2 2 2 4" xfId="38470"/>
    <cellStyle name="Vírgula 3 2 3 3 2 2 3" xfId="10469"/>
    <cellStyle name="Vírgula 3 2 3 3 2 2 3 2" xfId="26939"/>
    <cellStyle name="Vírgula 3 2 3 3 2 2 3 2 2" xfId="58234"/>
    <cellStyle name="Vírgula 3 2 3 3 2 2 3 3" xfId="41764"/>
    <cellStyle name="Vírgula 3 2 3 3 2 2 4" xfId="20351"/>
    <cellStyle name="Vírgula 3 2 3 3 2 2 4 2" xfId="51646"/>
    <cellStyle name="Vírgula 3 2 3 3 2 2 5" xfId="13763"/>
    <cellStyle name="Vírgula 3 2 3 3 2 2 5 2" xfId="45058"/>
    <cellStyle name="Vírgula 3 2 3 3 2 2 6" xfId="35176"/>
    <cellStyle name="Vírgula 3 2 3 3 2 2 7" xfId="31881"/>
    <cellStyle name="Vírgula 3 2 3 3 2 3" xfId="5528"/>
    <cellStyle name="Vírgula 3 2 3 3 2 3 2" xfId="21998"/>
    <cellStyle name="Vírgula 3 2 3 3 2 3 2 2" xfId="53293"/>
    <cellStyle name="Vírgula 3 2 3 3 2 3 3" xfId="15410"/>
    <cellStyle name="Vírgula 3 2 3 3 2 3 3 2" xfId="46705"/>
    <cellStyle name="Vírgula 3 2 3 3 2 3 4" xfId="36823"/>
    <cellStyle name="Vírgula 3 2 3 3 2 4" xfId="8822"/>
    <cellStyle name="Vírgula 3 2 3 3 2 4 2" xfId="25292"/>
    <cellStyle name="Vírgula 3 2 3 3 2 4 2 2" xfId="56587"/>
    <cellStyle name="Vírgula 3 2 3 3 2 4 3" xfId="40117"/>
    <cellStyle name="Vírgula 3 2 3 3 2 5" xfId="18704"/>
    <cellStyle name="Vírgula 3 2 3 3 2 5 2" xfId="49999"/>
    <cellStyle name="Vírgula 3 2 3 3 2 6" xfId="12116"/>
    <cellStyle name="Vírgula 3 2 3 3 2 6 2" xfId="43411"/>
    <cellStyle name="Vírgula 3 2 3 3 2 7" xfId="28587"/>
    <cellStyle name="Vírgula 3 2 3 3 2 7 2" xfId="33529"/>
    <cellStyle name="Vírgula 3 2 3 3 2 8" xfId="30234"/>
    <cellStyle name="Vírgula 3 2 3 3 3" xfId="3880"/>
    <cellStyle name="Vírgula 3 2 3 3 3 2" xfId="7174"/>
    <cellStyle name="Vírgula 3 2 3 3 3 2 2" xfId="23644"/>
    <cellStyle name="Vírgula 3 2 3 3 3 2 2 2" xfId="54939"/>
    <cellStyle name="Vírgula 3 2 3 3 3 2 3" xfId="17056"/>
    <cellStyle name="Vírgula 3 2 3 3 3 2 3 2" xfId="48351"/>
    <cellStyle name="Vírgula 3 2 3 3 3 2 4" xfId="38469"/>
    <cellStyle name="Vírgula 3 2 3 3 3 3" xfId="10468"/>
    <cellStyle name="Vírgula 3 2 3 3 3 3 2" xfId="26938"/>
    <cellStyle name="Vírgula 3 2 3 3 3 3 2 2" xfId="58233"/>
    <cellStyle name="Vírgula 3 2 3 3 3 3 3" xfId="41763"/>
    <cellStyle name="Vírgula 3 2 3 3 3 4" xfId="20350"/>
    <cellStyle name="Vírgula 3 2 3 3 3 4 2" xfId="51645"/>
    <cellStyle name="Vírgula 3 2 3 3 3 5" xfId="13762"/>
    <cellStyle name="Vírgula 3 2 3 3 3 5 2" xfId="45057"/>
    <cellStyle name="Vírgula 3 2 3 3 3 6" xfId="35175"/>
    <cellStyle name="Vírgula 3 2 3 3 3 7" xfId="31880"/>
    <cellStyle name="Vírgula 3 2 3 3 4" xfId="5527"/>
    <cellStyle name="Vírgula 3 2 3 3 4 2" xfId="21997"/>
    <cellStyle name="Vírgula 3 2 3 3 4 2 2" xfId="53292"/>
    <cellStyle name="Vírgula 3 2 3 3 4 3" xfId="15409"/>
    <cellStyle name="Vírgula 3 2 3 3 4 3 2" xfId="46704"/>
    <cellStyle name="Vírgula 3 2 3 3 4 4" xfId="36822"/>
    <cellStyle name="Vírgula 3 2 3 3 5" xfId="8821"/>
    <cellStyle name="Vírgula 3 2 3 3 5 2" xfId="25291"/>
    <cellStyle name="Vírgula 3 2 3 3 5 2 2" xfId="56586"/>
    <cellStyle name="Vírgula 3 2 3 3 5 3" xfId="40116"/>
    <cellStyle name="Vírgula 3 2 3 3 6" xfId="18703"/>
    <cellStyle name="Vírgula 3 2 3 3 6 2" xfId="49998"/>
    <cellStyle name="Vírgula 3 2 3 3 7" xfId="12115"/>
    <cellStyle name="Vírgula 3 2 3 3 7 2" xfId="43410"/>
    <cellStyle name="Vírgula 3 2 3 3 8" xfId="28586"/>
    <cellStyle name="Vírgula 3 2 3 3 8 2" xfId="33528"/>
    <cellStyle name="Vírgula 3 2 3 3 9" xfId="30233"/>
    <cellStyle name="Vírgula 3 2 3 4" xfId="2231"/>
    <cellStyle name="Vírgula 3 2 3 4 2" xfId="3882"/>
    <cellStyle name="Vírgula 3 2 3 4 2 2" xfId="7176"/>
    <cellStyle name="Vírgula 3 2 3 4 2 2 2" xfId="23646"/>
    <cellStyle name="Vírgula 3 2 3 4 2 2 2 2" xfId="54941"/>
    <cellStyle name="Vírgula 3 2 3 4 2 2 3" xfId="17058"/>
    <cellStyle name="Vírgula 3 2 3 4 2 2 3 2" xfId="48353"/>
    <cellStyle name="Vírgula 3 2 3 4 2 2 4" xfId="38471"/>
    <cellStyle name="Vírgula 3 2 3 4 2 3" xfId="10470"/>
    <cellStyle name="Vírgula 3 2 3 4 2 3 2" xfId="26940"/>
    <cellStyle name="Vírgula 3 2 3 4 2 3 2 2" xfId="58235"/>
    <cellStyle name="Vírgula 3 2 3 4 2 3 3" xfId="41765"/>
    <cellStyle name="Vírgula 3 2 3 4 2 4" xfId="20352"/>
    <cellStyle name="Vírgula 3 2 3 4 2 4 2" xfId="51647"/>
    <cellStyle name="Vírgula 3 2 3 4 2 5" xfId="13764"/>
    <cellStyle name="Vírgula 3 2 3 4 2 5 2" xfId="45059"/>
    <cellStyle name="Vírgula 3 2 3 4 2 6" xfId="35177"/>
    <cellStyle name="Vírgula 3 2 3 4 2 7" xfId="31882"/>
    <cellStyle name="Vírgula 3 2 3 4 3" xfId="5529"/>
    <cellStyle name="Vírgula 3 2 3 4 3 2" xfId="21999"/>
    <cellStyle name="Vírgula 3 2 3 4 3 2 2" xfId="53294"/>
    <cellStyle name="Vírgula 3 2 3 4 3 3" xfId="15411"/>
    <cellStyle name="Vírgula 3 2 3 4 3 3 2" xfId="46706"/>
    <cellStyle name="Vírgula 3 2 3 4 3 4" xfId="36824"/>
    <cellStyle name="Vírgula 3 2 3 4 4" xfId="8823"/>
    <cellStyle name="Vírgula 3 2 3 4 4 2" xfId="25293"/>
    <cellStyle name="Vírgula 3 2 3 4 4 2 2" xfId="56588"/>
    <cellStyle name="Vírgula 3 2 3 4 4 3" xfId="40118"/>
    <cellStyle name="Vírgula 3 2 3 4 5" xfId="18705"/>
    <cellStyle name="Vírgula 3 2 3 4 5 2" xfId="50000"/>
    <cellStyle name="Vírgula 3 2 3 4 6" xfId="12117"/>
    <cellStyle name="Vírgula 3 2 3 4 6 2" xfId="43412"/>
    <cellStyle name="Vírgula 3 2 3 4 7" xfId="28588"/>
    <cellStyle name="Vírgula 3 2 3 4 7 2" xfId="33530"/>
    <cellStyle name="Vírgula 3 2 3 4 8" xfId="30235"/>
    <cellStyle name="Vírgula 3 2 3 5" xfId="2232"/>
    <cellStyle name="Vírgula 3 2 3 5 2" xfId="3883"/>
    <cellStyle name="Vírgula 3 2 3 5 2 2" xfId="7177"/>
    <cellStyle name="Vírgula 3 2 3 5 2 2 2" xfId="23647"/>
    <cellStyle name="Vírgula 3 2 3 5 2 2 2 2" xfId="54942"/>
    <cellStyle name="Vírgula 3 2 3 5 2 2 3" xfId="17059"/>
    <cellStyle name="Vírgula 3 2 3 5 2 2 3 2" xfId="48354"/>
    <cellStyle name="Vírgula 3 2 3 5 2 2 4" xfId="38472"/>
    <cellStyle name="Vírgula 3 2 3 5 2 3" xfId="10471"/>
    <cellStyle name="Vírgula 3 2 3 5 2 3 2" xfId="26941"/>
    <cellStyle name="Vírgula 3 2 3 5 2 3 2 2" xfId="58236"/>
    <cellStyle name="Vírgula 3 2 3 5 2 3 3" xfId="41766"/>
    <cellStyle name="Vírgula 3 2 3 5 2 4" xfId="20353"/>
    <cellStyle name="Vírgula 3 2 3 5 2 4 2" xfId="51648"/>
    <cellStyle name="Vírgula 3 2 3 5 2 5" xfId="13765"/>
    <cellStyle name="Vírgula 3 2 3 5 2 5 2" xfId="45060"/>
    <cellStyle name="Vírgula 3 2 3 5 2 6" xfId="35178"/>
    <cellStyle name="Vírgula 3 2 3 5 2 7" xfId="31883"/>
    <cellStyle name="Vírgula 3 2 3 5 3" xfId="5530"/>
    <cellStyle name="Vírgula 3 2 3 5 3 2" xfId="22000"/>
    <cellStyle name="Vírgula 3 2 3 5 3 2 2" xfId="53295"/>
    <cellStyle name="Vírgula 3 2 3 5 3 3" xfId="15412"/>
    <cellStyle name="Vírgula 3 2 3 5 3 3 2" xfId="46707"/>
    <cellStyle name="Vírgula 3 2 3 5 3 4" xfId="36825"/>
    <cellStyle name="Vírgula 3 2 3 5 4" xfId="8824"/>
    <cellStyle name="Vírgula 3 2 3 5 4 2" xfId="25294"/>
    <cellStyle name="Vírgula 3 2 3 5 4 2 2" xfId="56589"/>
    <cellStyle name="Vírgula 3 2 3 5 4 3" xfId="40119"/>
    <cellStyle name="Vírgula 3 2 3 5 5" xfId="18706"/>
    <cellStyle name="Vírgula 3 2 3 5 5 2" xfId="50001"/>
    <cellStyle name="Vírgula 3 2 3 5 6" xfId="12118"/>
    <cellStyle name="Vírgula 3 2 3 5 6 2" xfId="43413"/>
    <cellStyle name="Vírgula 3 2 3 5 7" xfId="28589"/>
    <cellStyle name="Vírgula 3 2 3 5 7 2" xfId="33531"/>
    <cellStyle name="Vírgula 3 2 3 5 8" xfId="30236"/>
    <cellStyle name="Vírgula 3 2 3 6" xfId="3877"/>
    <cellStyle name="Vírgula 3 2 3 6 2" xfId="7171"/>
    <cellStyle name="Vírgula 3 2 3 6 2 2" xfId="23641"/>
    <cellStyle name="Vírgula 3 2 3 6 2 2 2" xfId="54936"/>
    <cellStyle name="Vírgula 3 2 3 6 2 3" xfId="17053"/>
    <cellStyle name="Vírgula 3 2 3 6 2 3 2" xfId="48348"/>
    <cellStyle name="Vírgula 3 2 3 6 2 4" xfId="38466"/>
    <cellStyle name="Vírgula 3 2 3 6 3" xfId="10465"/>
    <cellStyle name="Vírgula 3 2 3 6 3 2" xfId="26935"/>
    <cellStyle name="Vírgula 3 2 3 6 3 2 2" xfId="58230"/>
    <cellStyle name="Vírgula 3 2 3 6 3 3" xfId="41760"/>
    <cellStyle name="Vírgula 3 2 3 6 4" xfId="20347"/>
    <cellStyle name="Vírgula 3 2 3 6 4 2" xfId="51642"/>
    <cellStyle name="Vírgula 3 2 3 6 5" xfId="13759"/>
    <cellStyle name="Vírgula 3 2 3 6 5 2" xfId="45054"/>
    <cellStyle name="Vírgula 3 2 3 6 6" xfId="35172"/>
    <cellStyle name="Vírgula 3 2 3 6 7" xfId="31877"/>
    <cellStyle name="Vírgula 3 2 3 7" xfId="5524"/>
    <cellStyle name="Vírgula 3 2 3 7 2" xfId="21994"/>
    <cellStyle name="Vírgula 3 2 3 7 2 2" xfId="53289"/>
    <cellStyle name="Vírgula 3 2 3 7 3" xfId="15406"/>
    <cellStyle name="Vírgula 3 2 3 7 3 2" xfId="46701"/>
    <cellStyle name="Vírgula 3 2 3 7 4" xfId="36819"/>
    <cellStyle name="Vírgula 3 2 3 8" xfId="8818"/>
    <cellStyle name="Vírgula 3 2 3 8 2" xfId="25288"/>
    <cellStyle name="Vírgula 3 2 3 8 2 2" xfId="56583"/>
    <cellStyle name="Vírgula 3 2 3 8 3" xfId="40113"/>
    <cellStyle name="Vírgula 3 2 3 9" xfId="18700"/>
    <cellStyle name="Vírgula 3 2 3 9 2" xfId="49995"/>
    <cellStyle name="Vírgula 3 2 4" xfId="2233"/>
    <cellStyle name="Vírgula 3 2 4 10" xfId="12119"/>
    <cellStyle name="Vírgula 3 2 4 10 2" xfId="43414"/>
    <cellStyle name="Vírgula 3 2 4 11" xfId="28590"/>
    <cellStyle name="Vírgula 3 2 4 11 2" xfId="33532"/>
    <cellStyle name="Vírgula 3 2 4 12" xfId="30237"/>
    <cellStyle name="Vírgula 3 2 4 2" xfId="2234"/>
    <cellStyle name="Vírgula 3 2 4 2 2" xfId="2235"/>
    <cellStyle name="Vírgula 3 2 4 2 2 2" xfId="3886"/>
    <cellStyle name="Vírgula 3 2 4 2 2 2 2" xfId="7180"/>
    <cellStyle name="Vírgula 3 2 4 2 2 2 2 2" xfId="23650"/>
    <cellStyle name="Vírgula 3 2 4 2 2 2 2 2 2" xfId="54945"/>
    <cellStyle name="Vírgula 3 2 4 2 2 2 2 3" xfId="17062"/>
    <cellStyle name="Vírgula 3 2 4 2 2 2 2 3 2" xfId="48357"/>
    <cellStyle name="Vírgula 3 2 4 2 2 2 2 4" xfId="38475"/>
    <cellStyle name="Vírgula 3 2 4 2 2 2 3" xfId="10474"/>
    <cellStyle name="Vírgula 3 2 4 2 2 2 3 2" xfId="26944"/>
    <cellStyle name="Vírgula 3 2 4 2 2 2 3 2 2" xfId="58239"/>
    <cellStyle name="Vírgula 3 2 4 2 2 2 3 3" xfId="41769"/>
    <cellStyle name="Vírgula 3 2 4 2 2 2 4" xfId="20356"/>
    <cellStyle name="Vírgula 3 2 4 2 2 2 4 2" xfId="51651"/>
    <cellStyle name="Vírgula 3 2 4 2 2 2 5" xfId="13768"/>
    <cellStyle name="Vírgula 3 2 4 2 2 2 5 2" xfId="45063"/>
    <cellStyle name="Vírgula 3 2 4 2 2 2 6" xfId="35181"/>
    <cellStyle name="Vírgula 3 2 4 2 2 2 7" xfId="31886"/>
    <cellStyle name="Vírgula 3 2 4 2 2 3" xfId="5533"/>
    <cellStyle name="Vírgula 3 2 4 2 2 3 2" xfId="22003"/>
    <cellStyle name="Vírgula 3 2 4 2 2 3 2 2" xfId="53298"/>
    <cellStyle name="Vírgula 3 2 4 2 2 3 3" xfId="15415"/>
    <cellStyle name="Vírgula 3 2 4 2 2 3 3 2" xfId="46710"/>
    <cellStyle name="Vírgula 3 2 4 2 2 3 4" xfId="36828"/>
    <cellStyle name="Vírgula 3 2 4 2 2 4" xfId="8827"/>
    <cellStyle name="Vírgula 3 2 4 2 2 4 2" xfId="25297"/>
    <cellStyle name="Vírgula 3 2 4 2 2 4 2 2" xfId="56592"/>
    <cellStyle name="Vírgula 3 2 4 2 2 4 3" xfId="40122"/>
    <cellStyle name="Vírgula 3 2 4 2 2 5" xfId="18709"/>
    <cellStyle name="Vírgula 3 2 4 2 2 5 2" xfId="50004"/>
    <cellStyle name="Vírgula 3 2 4 2 2 6" xfId="12121"/>
    <cellStyle name="Vírgula 3 2 4 2 2 6 2" xfId="43416"/>
    <cellStyle name="Vírgula 3 2 4 2 2 7" xfId="28592"/>
    <cellStyle name="Vírgula 3 2 4 2 2 7 2" xfId="33534"/>
    <cellStyle name="Vírgula 3 2 4 2 2 8" xfId="30239"/>
    <cellStyle name="Vírgula 3 2 4 2 3" xfId="3885"/>
    <cellStyle name="Vírgula 3 2 4 2 3 2" xfId="7179"/>
    <cellStyle name="Vírgula 3 2 4 2 3 2 2" xfId="23649"/>
    <cellStyle name="Vírgula 3 2 4 2 3 2 2 2" xfId="54944"/>
    <cellStyle name="Vírgula 3 2 4 2 3 2 3" xfId="17061"/>
    <cellStyle name="Vírgula 3 2 4 2 3 2 3 2" xfId="48356"/>
    <cellStyle name="Vírgula 3 2 4 2 3 2 4" xfId="38474"/>
    <cellStyle name="Vírgula 3 2 4 2 3 3" xfId="10473"/>
    <cellStyle name="Vírgula 3 2 4 2 3 3 2" xfId="26943"/>
    <cellStyle name="Vírgula 3 2 4 2 3 3 2 2" xfId="58238"/>
    <cellStyle name="Vírgula 3 2 4 2 3 3 3" xfId="41768"/>
    <cellStyle name="Vírgula 3 2 4 2 3 4" xfId="20355"/>
    <cellStyle name="Vírgula 3 2 4 2 3 4 2" xfId="51650"/>
    <cellStyle name="Vírgula 3 2 4 2 3 5" xfId="13767"/>
    <cellStyle name="Vírgula 3 2 4 2 3 5 2" xfId="45062"/>
    <cellStyle name="Vírgula 3 2 4 2 3 6" xfId="35180"/>
    <cellStyle name="Vírgula 3 2 4 2 3 7" xfId="31885"/>
    <cellStyle name="Vírgula 3 2 4 2 4" xfId="5532"/>
    <cellStyle name="Vírgula 3 2 4 2 4 2" xfId="22002"/>
    <cellStyle name="Vírgula 3 2 4 2 4 2 2" xfId="53297"/>
    <cellStyle name="Vírgula 3 2 4 2 4 3" xfId="15414"/>
    <cellStyle name="Vírgula 3 2 4 2 4 3 2" xfId="46709"/>
    <cellStyle name="Vírgula 3 2 4 2 4 4" xfId="36827"/>
    <cellStyle name="Vírgula 3 2 4 2 5" xfId="8826"/>
    <cellStyle name="Vírgula 3 2 4 2 5 2" xfId="25296"/>
    <cellStyle name="Vírgula 3 2 4 2 5 2 2" xfId="56591"/>
    <cellStyle name="Vírgula 3 2 4 2 5 3" xfId="40121"/>
    <cellStyle name="Vírgula 3 2 4 2 6" xfId="18708"/>
    <cellStyle name="Vírgula 3 2 4 2 6 2" xfId="50003"/>
    <cellStyle name="Vírgula 3 2 4 2 7" xfId="12120"/>
    <cellStyle name="Vírgula 3 2 4 2 7 2" xfId="43415"/>
    <cellStyle name="Vírgula 3 2 4 2 8" xfId="28591"/>
    <cellStyle name="Vírgula 3 2 4 2 8 2" xfId="33533"/>
    <cellStyle name="Vírgula 3 2 4 2 9" xfId="30238"/>
    <cellStyle name="Vírgula 3 2 4 3" xfId="2236"/>
    <cellStyle name="Vírgula 3 2 4 3 2" xfId="2237"/>
    <cellStyle name="Vírgula 3 2 4 3 2 2" xfId="3888"/>
    <cellStyle name="Vírgula 3 2 4 3 2 2 2" xfId="7182"/>
    <cellStyle name="Vírgula 3 2 4 3 2 2 2 2" xfId="23652"/>
    <cellStyle name="Vírgula 3 2 4 3 2 2 2 2 2" xfId="54947"/>
    <cellStyle name="Vírgula 3 2 4 3 2 2 2 3" xfId="17064"/>
    <cellStyle name="Vírgula 3 2 4 3 2 2 2 3 2" xfId="48359"/>
    <cellStyle name="Vírgula 3 2 4 3 2 2 2 4" xfId="38477"/>
    <cellStyle name="Vírgula 3 2 4 3 2 2 3" xfId="10476"/>
    <cellStyle name="Vírgula 3 2 4 3 2 2 3 2" xfId="26946"/>
    <cellStyle name="Vírgula 3 2 4 3 2 2 3 2 2" xfId="58241"/>
    <cellStyle name="Vírgula 3 2 4 3 2 2 3 3" xfId="41771"/>
    <cellStyle name="Vírgula 3 2 4 3 2 2 4" xfId="20358"/>
    <cellStyle name="Vírgula 3 2 4 3 2 2 4 2" xfId="51653"/>
    <cellStyle name="Vírgula 3 2 4 3 2 2 5" xfId="13770"/>
    <cellStyle name="Vírgula 3 2 4 3 2 2 5 2" xfId="45065"/>
    <cellStyle name="Vírgula 3 2 4 3 2 2 6" xfId="35183"/>
    <cellStyle name="Vírgula 3 2 4 3 2 2 7" xfId="31888"/>
    <cellStyle name="Vírgula 3 2 4 3 2 3" xfId="5535"/>
    <cellStyle name="Vírgula 3 2 4 3 2 3 2" xfId="22005"/>
    <cellStyle name="Vírgula 3 2 4 3 2 3 2 2" xfId="53300"/>
    <cellStyle name="Vírgula 3 2 4 3 2 3 3" xfId="15417"/>
    <cellStyle name="Vírgula 3 2 4 3 2 3 3 2" xfId="46712"/>
    <cellStyle name="Vírgula 3 2 4 3 2 3 4" xfId="36830"/>
    <cellStyle name="Vírgula 3 2 4 3 2 4" xfId="8829"/>
    <cellStyle name="Vírgula 3 2 4 3 2 4 2" xfId="25299"/>
    <cellStyle name="Vírgula 3 2 4 3 2 4 2 2" xfId="56594"/>
    <cellStyle name="Vírgula 3 2 4 3 2 4 3" xfId="40124"/>
    <cellStyle name="Vírgula 3 2 4 3 2 5" xfId="18711"/>
    <cellStyle name="Vírgula 3 2 4 3 2 5 2" xfId="50006"/>
    <cellStyle name="Vírgula 3 2 4 3 2 6" xfId="12123"/>
    <cellStyle name="Vírgula 3 2 4 3 2 6 2" xfId="43418"/>
    <cellStyle name="Vírgula 3 2 4 3 2 7" xfId="28594"/>
    <cellStyle name="Vírgula 3 2 4 3 2 7 2" xfId="33536"/>
    <cellStyle name="Vírgula 3 2 4 3 2 8" xfId="30241"/>
    <cellStyle name="Vírgula 3 2 4 3 3" xfId="3887"/>
    <cellStyle name="Vírgula 3 2 4 3 3 2" xfId="7181"/>
    <cellStyle name="Vírgula 3 2 4 3 3 2 2" xfId="23651"/>
    <cellStyle name="Vírgula 3 2 4 3 3 2 2 2" xfId="54946"/>
    <cellStyle name="Vírgula 3 2 4 3 3 2 3" xfId="17063"/>
    <cellStyle name="Vírgula 3 2 4 3 3 2 3 2" xfId="48358"/>
    <cellStyle name="Vírgula 3 2 4 3 3 2 4" xfId="38476"/>
    <cellStyle name="Vírgula 3 2 4 3 3 3" xfId="10475"/>
    <cellStyle name="Vírgula 3 2 4 3 3 3 2" xfId="26945"/>
    <cellStyle name="Vírgula 3 2 4 3 3 3 2 2" xfId="58240"/>
    <cellStyle name="Vírgula 3 2 4 3 3 3 3" xfId="41770"/>
    <cellStyle name="Vírgula 3 2 4 3 3 4" xfId="20357"/>
    <cellStyle name="Vírgula 3 2 4 3 3 4 2" xfId="51652"/>
    <cellStyle name="Vírgula 3 2 4 3 3 5" xfId="13769"/>
    <cellStyle name="Vírgula 3 2 4 3 3 5 2" xfId="45064"/>
    <cellStyle name="Vírgula 3 2 4 3 3 6" xfId="35182"/>
    <cellStyle name="Vírgula 3 2 4 3 3 7" xfId="31887"/>
    <cellStyle name="Vírgula 3 2 4 3 4" xfId="5534"/>
    <cellStyle name="Vírgula 3 2 4 3 4 2" xfId="22004"/>
    <cellStyle name="Vírgula 3 2 4 3 4 2 2" xfId="53299"/>
    <cellStyle name="Vírgula 3 2 4 3 4 3" xfId="15416"/>
    <cellStyle name="Vírgula 3 2 4 3 4 3 2" xfId="46711"/>
    <cellStyle name="Vírgula 3 2 4 3 4 4" xfId="36829"/>
    <cellStyle name="Vírgula 3 2 4 3 5" xfId="8828"/>
    <cellStyle name="Vírgula 3 2 4 3 5 2" xfId="25298"/>
    <cellStyle name="Vírgula 3 2 4 3 5 2 2" xfId="56593"/>
    <cellStyle name="Vírgula 3 2 4 3 5 3" xfId="40123"/>
    <cellStyle name="Vírgula 3 2 4 3 6" xfId="18710"/>
    <cellStyle name="Vírgula 3 2 4 3 6 2" xfId="50005"/>
    <cellStyle name="Vírgula 3 2 4 3 7" xfId="12122"/>
    <cellStyle name="Vírgula 3 2 4 3 7 2" xfId="43417"/>
    <cellStyle name="Vírgula 3 2 4 3 8" xfId="28593"/>
    <cellStyle name="Vírgula 3 2 4 3 8 2" xfId="33535"/>
    <cellStyle name="Vírgula 3 2 4 3 9" xfId="30240"/>
    <cellStyle name="Vírgula 3 2 4 4" xfId="2238"/>
    <cellStyle name="Vírgula 3 2 4 4 2" xfId="3889"/>
    <cellStyle name="Vírgula 3 2 4 4 2 2" xfId="7183"/>
    <cellStyle name="Vírgula 3 2 4 4 2 2 2" xfId="23653"/>
    <cellStyle name="Vírgula 3 2 4 4 2 2 2 2" xfId="54948"/>
    <cellStyle name="Vírgula 3 2 4 4 2 2 3" xfId="17065"/>
    <cellStyle name="Vírgula 3 2 4 4 2 2 3 2" xfId="48360"/>
    <cellStyle name="Vírgula 3 2 4 4 2 2 4" xfId="38478"/>
    <cellStyle name="Vírgula 3 2 4 4 2 3" xfId="10477"/>
    <cellStyle name="Vírgula 3 2 4 4 2 3 2" xfId="26947"/>
    <cellStyle name="Vírgula 3 2 4 4 2 3 2 2" xfId="58242"/>
    <cellStyle name="Vírgula 3 2 4 4 2 3 3" xfId="41772"/>
    <cellStyle name="Vírgula 3 2 4 4 2 4" xfId="20359"/>
    <cellStyle name="Vírgula 3 2 4 4 2 4 2" xfId="51654"/>
    <cellStyle name="Vírgula 3 2 4 4 2 5" xfId="13771"/>
    <cellStyle name="Vírgula 3 2 4 4 2 5 2" xfId="45066"/>
    <cellStyle name="Vírgula 3 2 4 4 2 6" xfId="35184"/>
    <cellStyle name="Vírgula 3 2 4 4 2 7" xfId="31889"/>
    <cellStyle name="Vírgula 3 2 4 4 3" xfId="5536"/>
    <cellStyle name="Vírgula 3 2 4 4 3 2" xfId="22006"/>
    <cellStyle name="Vírgula 3 2 4 4 3 2 2" xfId="53301"/>
    <cellStyle name="Vírgula 3 2 4 4 3 3" xfId="15418"/>
    <cellStyle name="Vírgula 3 2 4 4 3 3 2" xfId="46713"/>
    <cellStyle name="Vírgula 3 2 4 4 3 4" xfId="36831"/>
    <cellStyle name="Vírgula 3 2 4 4 4" xfId="8830"/>
    <cellStyle name="Vírgula 3 2 4 4 4 2" xfId="25300"/>
    <cellStyle name="Vírgula 3 2 4 4 4 2 2" xfId="56595"/>
    <cellStyle name="Vírgula 3 2 4 4 4 3" xfId="40125"/>
    <cellStyle name="Vírgula 3 2 4 4 5" xfId="18712"/>
    <cellStyle name="Vírgula 3 2 4 4 5 2" xfId="50007"/>
    <cellStyle name="Vírgula 3 2 4 4 6" xfId="12124"/>
    <cellStyle name="Vírgula 3 2 4 4 6 2" xfId="43419"/>
    <cellStyle name="Vírgula 3 2 4 4 7" xfId="28595"/>
    <cellStyle name="Vírgula 3 2 4 4 7 2" xfId="33537"/>
    <cellStyle name="Vírgula 3 2 4 4 8" xfId="30242"/>
    <cellStyle name="Vírgula 3 2 4 5" xfId="2239"/>
    <cellStyle name="Vírgula 3 2 4 5 2" xfId="3890"/>
    <cellStyle name="Vírgula 3 2 4 5 2 2" xfId="7184"/>
    <cellStyle name="Vírgula 3 2 4 5 2 2 2" xfId="23654"/>
    <cellStyle name="Vírgula 3 2 4 5 2 2 2 2" xfId="54949"/>
    <cellStyle name="Vírgula 3 2 4 5 2 2 3" xfId="17066"/>
    <cellStyle name="Vírgula 3 2 4 5 2 2 3 2" xfId="48361"/>
    <cellStyle name="Vírgula 3 2 4 5 2 2 4" xfId="38479"/>
    <cellStyle name="Vírgula 3 2 4 5 2 3" xfId="10478"/>
    <cellStyle name="Vírgula 3 2 4 5 2 3 2" xfId="26948"/>
    <cellStyle name="Vírgula 3 2 4 5 2 3 2 2" xfId="58243"/>
    <cellStyle name="Vírgula 3 2 4 5 2 3 3" xfId="41773"/>
    <cellStyle name="Vírgula 3 2 4 5 2 4" xfId="20360"/>
    <cellStyle name="Vírgula 3 2 4 5 2 4 2" xfId="51655"/>
    <cellStyle name="Vírgula 3 2 4 5 2 5" xfId="13772"/>
    <cellStyle name="Vírgula 3 2 4 5 2 5 2" xfId="45067"/>
    <cellStyle name="Vírgula 3 2 4 5 2 6" xfId="35185"/>
    <cellStyle name="Vírgula 3 2 4 5 2 7" xfId="31890"/>
    <cellStyle name="Vírgula 3 2 4 5 3" xfId="5537"/>
    <cellStyle name="Vírgula 3 2 4 5 3 2" xfId="22007"/>
    <cellStyle name="Vírgula 3 2 4 5 3 2 2" xfId="53302"/>
    <cellStyle name="Vírgula 3 2 4 5 3 3" xfId="15419"/>
    <cellStyle name="Vírgula 3 2 4 5 3 3 2" xfId="46714"/>
    <cellStyle name="Vírgula 3 2 4 5 3 4" xfId="36832"/>
    <cellStyle name="Vírgula 3 2 4 5 4" xfId="8831"/>
    <cellStyle name="Vírgula 3 2 4 5 4 2" xfId="25301"/>
    <cellStyle name="Vírgula 3 2 4 5 4 2 2" xfId="56596"/>
    <cellStyle name="Vírgula 3 2 4 5 4 3" xfId="40126"/>
    <cellStyle name="Vírgula 3 2 4 5 5" xfId="18713"/>
    <cellStyle name="Vírgula 3 2 4 5 5 2" xfId="50008"/>
    <cellStyle name="Vírgula 3 2 4 5 6" xfId="12125"/>
    <cellStyle name="Vírgula 3 2 4 5 6 2" xfId="43420"/>
    <cellStyle name="Vírgula 3 2 4 5 7" xfId="28596"/>
    <cellStyle name="Vírgula 3 2 4 5 7 2" xfId="33538"/>
    <cellStyle name="Vírgula 3 2 4 5 8" xfId="30243"/>
    <cellStyle name="Vírgula 3 2 4 6" xfId="3884"/>
    <cellStyle name="Vírgula 3 2 4 6 2" xfId="7178"/>
    <cellStyle name="Vírgula 3 2 4 6 2 2" xfId="23648"/>
    <cellStyle name="Vírgula 3 2 4 6 2 2 2" xfId="54943"/>
    <cellStyle name="Vírgula 3 2 4 6 2 3" xfId="17060"/>
    <cellStyle name="Vírgula 3 2 4 6 2 3 2" xfId="48355"/>
    <cellStyle name="Vírgula 3 2 4 6 2 4" xfId="38473"/>
    <cellStyle name="Vírgula 3 2 4 6 3" xfId="10472"/>
    <cellStyle name="Vírgula 3 2 4 6 3 2" xfId="26942"/>
    <cellStyle name="Vírgula 3 2 4 6 3 2 2" xfId="58237"/>
    <cellStyle name="Vírgula 3 2 4 6 3 3" xfId="41767"/>
    <cellStyle name="Vírgula 3 2 4 6 4" xfId="20354"/>
    <cellStyle name="Vírgula 3 2 4 6 4 2" xfId="51649"/>
    <cellStyle name="Vírgula 3 2 4 6 5" xfId="13766"/>
    <cellStyle name="Vírgula 3 2 4 6 5 2" xfId="45061"/>
    <cellStyle name="Vírgula 3 2 4 6 6" xfId="35179"/>
    <cellStyle name="Vírgula 3 2 4 6 7" xfId="31884"/>
    <cellStyle name="Vírgula 3 2 4 7" xfId="5531"/>
    <cellStyle name="Vírgula 3 2 4 7 2" xfId="22001"/>
    <cellStyle name="Vírgula 3 2 4 7 2 2" xfId="53296"/>
    <cellStyle name="Vírgula 3 2 4 7 3" xfId="15413"/>
    <cellStyle name="Vírgula 3 2 4 7 3 2" xfId="46708"/>
    <cellStyle name="Vírgula 3 2 4 7 4" xfId="36826"/>
    <cellStyle name="Vírgula 3 2 4 8" xfId="8825"/>
    <cellStyle name="Vírgula 3 2 4 8 2" xfId="25295"/>
    <cellStyle name="Vírgula 3 2 4 8 2 2" xfId="56590"/>
    <cellStyle name="Vírgula 3 2 4 8 3" xfId="40120"/>
    <cellStyle name="Vírgula 3 2 4 9" xfId="18707"/>
    <cellStyle name="Vírgula 3 2 4 9 2" xfId="50002"/>
    <cellStyle name="Vírgula 3 2 5" xfId="2240"/>
    <cellStyle name="Vírgula 3 2 5 10" xfId="12126"/>
    <cellStyle name="Vírgula 3 2 5 10 2" xfId="43421"/>
    <cellStyle name="Vírgula 3 2 5 11" xfId="28597"/>
    <cellStyle name="Vírgula 3 2 5 11 2" xfId="33539"/>
    <cellStyle name="Vírgula 3 2 5 12" xfId="30244"/>
    <cellStyle name="Vírgula 3 2 5 2" xfId="2241"/>
    <cellStyle name="Vírgula 3 2 5 2 2" xfId="2242"/>
    <cellStyle name="Vírgula 3 2 5 2 2 2" xfId="3893"/>
    <cellStyle name="Vírgula 3 2 5 2 2 2 2" xfId="7187"/>
    <cellStyle name="Vírgula 3 2 5 2 2 2 2 2" xfId="23657"/>
    <cellStyle name="Vírgula 3 2 5 2 2 2 2 2 2" xfId="54952"/>
    <cellStyle name="Vírgula 3 2 5 2 2 2 2 3" xfId="17069"/>
    <cellStyle name="Vírgula 3 2 5 2 2 2 2 3 2" xfId="48364"/>
    <cellStyle name="Vírgula 3 2 5 2 2 2 2 4" xfId="38482"/>
    <cellStyle name="Vírgula 3 2 5 2 2 2 3" xfId="10481"/>
    <cellStyle name="Vírgula 3 2 5 2 2 2 3 2" xfId="26951"/>
    <cellStyle name="Vírgula 3 2 5 2 2 2 3 2 2" xfId="58246"/>
    <cellStyle name="Vírgula 3 2 5 2 2 2 3 3" xfId="41776"/>
    <cellStyle name="Vírgula 3 2 5 2 2 2 4" xfId="20363"/>
    <cellStyle name="Vírgula 3 2 5 2 2 2 4 2" xfId="51658"/>
    <cellStyle name="Vírgula 3 2 5 2 2 2 5" xfId="13775"/>
    <cellStyle name="Vírgula 3 2 5 2 2 2 5 2" xfId="45070"/>
    <cellStyle name="Vírgula 3 2 5 2 2 2 6" xfId="35188"/>
    <cellStyle name="Vírgula 3 2 5 2 2 2 7" xfId="31893"/>
    <cellStyle name="Vírgula 3 2 5 2 2 3" xfId="5540"/>
    <cellStyle name="Vírgula 3 2 5 2 2 3 2" xfId="22010"/>
    <cellStyle name="Vírgula 3 2 5 2 2 3 2 2" xfId="53305"/>
    <cellStyle name="Vírgula 3 2 5 2 2 3 3" xfId="15422"/>
    <cellStyle name="Vírgula 3 2 5 2 2 3 3 2" xfId="46717"/>
    <cellStyle name="Vírgula 3 2 5 2 2 3 4" xfId="36835"/>
    <cellStyle name="Vírgula 3 2 5 2 2 4" xfId="8834"/>
    <cellStyle name="Vírgula 3 2 5 2 2 4 2" xfId="25304"/>
    <cellStyle name="Vírgula 3 2 5 2 2 4 2 2" xfId="56599"/>
    <cellStyle name="Vírgula 3 2 5 2 2 4 3" xfId="40129"/>
    <cellStyle name="Vírgula 3 2 5 2 2 5" xfId="18716"/>
    <cellStyle name="Vírgula 3 2 5 2 2 5 2" xfId="50011"/>
    <cellStyle name="Vírgula 3 2 5 2 2 6" xfId="12128"/>
    <cellStyle name="Vírgula 3 2 5 2 2 6 2" xfId="43423"/>
    <cellStyle name="Vírgula 3 2 5 2 2 7" xfId="28599"/>
    <cellStyle name="Vírgula 3 2 5 2 2 7 2" xfId="33541"/>
    <cellStyle name="Vírgula 3 2 5 2 2 8" xfId="30246"/>
    <cellStyle name="Vírgula 3 2 5 2 3" xfId="3892"/>
    <cellStyle name="Vírgula 3 2 5 2 3 2" xfId="7186"/>
    <cellStyle name="Vírgula 3 2 5 2 3 2 2" xfId="23656"/>
    <cellStyle name="Vírgula 3 2 5 2 3 2 2 2" xfId="54951"/>
    <cellStyle name="Vírgula 3 2 5 2 3 2 3" xfId="17068"/>
    <cellStyle name="Vírgula 3 2 5 2 3 2 3 2" xfId="48363"/>
    <cellStyle name="Vírgula 3 2 5 2 3 2 4" xfId="38481"/>
    <cellStyle name="Vírgula 3 2 5 2 3 3" xfId="10480"/>
    <cellStyle name="Vírgula 3 2 5 2 3 3 2" xfId="26950"/>
    <cellStyle name="Vírgula 3 2 5 2 3 3 2 2" xfId="58245"/>
    <cellStyle name="Vírgula 3 2 5 2 3 3 3" xfId="41775"/>
    <cellStyle name="Vírgula 3 2 5 2 3 4" xfId="20362"/>
    <cellStyle name="Vírgula 3 2 5 2 3 4 2" xfId="51657"/>
    <cellStyle name="Vírgula 3 2 5 2 3 5" xfId="13774"/>
    <cellStyle name="Vírgula 3 2 5 2 3 5 2" xfId="45069"/>
    <cellStyle name="Vírgula 3 2 5 2 3 6" xfId="35187"/>
    <cellStyle name="Vírgula 3 2 5 2 3 7" xfId="31892"/>
    <cellStyle name="Vírgula 3 2 5 2 4" xfId="5539"/>
    <cellStyle name="Vírgula 3 2 5 2 4 2" xfId="22009"/>
    <cellStyle name="Vírgula 3 2 5 2 4 2 2" xfId="53304"/>
    <cellStyle name="Vírgula 3 2 5 2 4 3" xfId="15421"/>
    <cellStyle name="Vírgula 3 2 5 2 4 3 2" xfId="46716"/>
    <cellStyle name="Vírgula 3 2 5 2 4 4" xfId="36834"/>
    <cellStyle name="Vírgula 3 2 5 2 5" xfId="8833"/>
    <cellStyle name="Vírgula 3 2 5 2 5 2" xfId="25303"/>
    <cellStyle name="Vírgula 3 2 5 2 5 2 2" xfId="56598"/>
    <cellStyle name="Vírgula 3 2 5 2 5 3" xfId="40128"/>
    <cellStyle name="Vírgula 3 2 5 2 6" xfId="18715"/>
    <cellStyle name="Vírgula 3 2 5 2 6 2" xfId="50010"/>
    <cellStyle name="Vírgula 3 2 5 2 7" xfId="12127"/>
    <cellStyle name="Vírgula 3 2 5 2 7 2" xfId="43422"/>
    <cellStyle name="Vírgula 3 2 5 2 8" xfId="28598"/>
    <cellStyle name="Vírgula 3 2 5 2 8 2" xfId="33540"/>
    <cellStyle name="Vírgula 3 2 5 2 9" xfId="30245"/>
    <cellStyle name="Vírgula 3 2 5 3" xfId="2243"/>
    <cellStyle name="Vírgula 3 2 5 3 2" xfId="2244"/>
    <cellStyle name="Vírgula 3 2 5 3 2 2" xfId="3895"/>
    <cellStyle name="Vírgula 3 2 5 3 2 2 2" xfId="7189"/>
    <cellStyle name="Vírgula 3 2 5 3 2 2 2 2" xfId="23659"/>
    <cellStyle name="Vírgula 3 2 5 3 2 2 2 2 2" xfId="54954"/>
    <cellStyle name="Vírgula 3 2 5 3 2 2 2 3" xfId="17071"/>
    <cellStyle name="Vírgula 3 2 5 3 2 2 2 3 2" xfId="48366"/>
    <cellStyle name="Vírgula 3 2 5 3 2 2 2 4" xfId="38484"/>
    <cellStyle name="Vírgula 3 2 5 3 2 2 3" xfId="10483"/>
    <cellStyle name="Vírgula 3 2 5 3 2 2 3 2" xfId="26953"/>
    <cellStyle name="Vírgula 3 2 5 3 2 2 3 2 2" xfId="58248"/>
    <cellStyle name="Vírgula 3 2 5 3 2 2 3 3" xfId="41778"/>
    <cellStyle name="Vírgula 3 2 5 3 2 2 4" xfId="20365"/>
    <cellStyle name="Vírgula 3 2 5 3 2 2 4 2" xfId="51660"/>
    <cellStyle name="Vírgula 3 2 5 3 2 2 5" xfId="13777"/>
    <cellStyle name="Vírgula 3 2 5 3 2 2 5 2" xfId="45072"/>
    <cellStyle name="Vírgula 3 2 5 3 2 2 6" xfId="35190"/>
    <cellStyle name="Vírgula 3 2 5 3 2 2 7" xfId="31895"/>
    <cellStyle name="Vírgula 3 2 5 3 2 3" xfId="5542"/>
    <cellStyle name="Vírgula 3 2 5 3 2 3 2" xfId="22012"/>
    <cellStyle name="Vírgula 3 2 5 3 2 3 2 2" xfId="53307"/>
    <cellStyle name="Vírgula 3 2 5 3 2 3 3" xfId="15424"/>
    <cellStyle name="Vírgula 3 2 5 3 2 3 3 2" xfId="46719"/>
    <cellStyle name="Vírgula 3 2 5 3 2 3 4" xfId="36837"/>
    <cellStyle name="Vírgula 3 2 5 3 2 4" xfId="8836"/>
    <cellStyle name="Vírgula 3 2 5 3 2 4 2" xfId="25306"/>
    <cellStyle name="Vírgula 3 2 5 3 2 4 2 2" xfId="56601"/>
    <cellStyle name="Vírgula 3 2 5 3 2 4 3" xfId="40131"/>
    <cellStyle name="Vírgula 3 2 5 3 2 5" xfId="18718"/>
    <cellStyle name="Vírgula 3 2 5 3 2 5 2" xfId="50013"/>
    <cellStyle name="Vírgula 3 2 5 3 2 6" xfId="12130"/>
    <cellStyle name="Vírgula 3 2 5 3 2 6 2" xfId="43425"/>
    <cellStyle name="Vírgula 3 2 5 3 2 7" xfId="28601"/>
    <cellStyle name="Vírgula 3 2 5 3 2 7 2" xfId="33543"/>
    <cellStyle name="Vírgula 3 2 5 3 2 8" xfId="30248"/>
    <cellStyle name="Vírgula 3 2 5 3 3" xfId="3894"/>
    <cellStyle name="Vírgula 3 2 5 3 3 2" xfId="7188"/>
    <cellStyle name="Vírgula 3 2 5 3 3 2 2" xfId="23658"/>
    <cellStyle name="Vírgula 3 2 5 3 3 2 2 2" xfId="54953"/>
    <cellStyle name="Vírgula 3 2 5 3 3 2 3" xfId="17070"/>
    <cellStyle name="Vírgula 3 2 5 3 3 2 3 2" xfId="48365"/>
    <cellStyle name="Vírgula 3 2 5 3 3 2 4" xfId="38483"/>
    <cellStyle name="Vírgula 3 2 5 3 3 3" xfId="10482"/>
    <cellStyle name="Vírgula 3 2 5 3 3 3 2" xfId="26952"/>
    <cellStyle name="Vírgula 3 2 5 3 3 3 2 2" xfId="58247"/>
    <cellStyle name="Vírgula 3 2 5 3 3 3 3" xfId="41777"/>
    <cellStyle name="Vírgula 3 2 5 3 3 4" xfId="20364"/>
    <cellStyle name="Vírgula 3 2 5 3 3 4 2" xfId="51659"/>
    <cellStyle name="Vírgula 3 2 5 3 3 5" xfId="13776"/>
    <cellStyle name="Vírgula 3 2 5 3 3 5 2" xfId="45071"/>
    <cellStyle name="Vírgula 3 2 5 3 3 6" xfId="35189"/>
    <cellStyle name="Vírgula 3 2 5 3 3 7" xfId="31894"/>
    <cellStyle name="Vírgula 3 2 5 3 4" xfId="5541"/>
    <cellStyle name="Vírgula 3 2 5 3 4 2" xfId="22011"/>
    <cellStyle name="Vírgula 3 2 5 3 4 2 2" xfId="53306"/>
    <cellStyle name="Vírgula 3 2 5 3 4 3" xfId="15423"/>
    <cellStyle name="Vírgula 3 2 5 3 4 3 2" xfId="46718"/>
    <cellStyle name="Vírgula 3 2 5 3 4 4" xfId="36836"/>
    <cellStyle name="Vírgula 3 2 5 3 5" xfId="8835"/>
    <cellStyle name="Vírgula 3 2 5 3 5 2" xfId="25305"/>
    <cellStyle name="Vírgula 3 2 5 3 5 2 2" xfId="56600"/>
    <cellStyle name="Vírgula 3 2 5 3 5 3" xfId="40130"/>
    <cellStyle name="Vírgula 3 2 5 3 6" xfId="18717"/>
    <cellStyle name="Vírgula 3 2 5 3 6 2" xfId="50012"/>
    <cellStyle name="Vírgula 3 2 5 3 7" xfId="12129"/>
    <cellStyle name="Vírgula 3 2 5 3 7 2" xfId="43424"/>
    <cellStyle name="Vírgula 3 2 5 3 8" xfId="28600"/>
    <cellStyle name="Vírgula 3 2 5 3 8 2" xfId="33542"/>
    <cellStyle name="Vírgula 3 2 5 3 9" xfId="30247"/>
    <cellStyle name="Vírgula 3 2 5 4" xfId="2245"/>
    <cellStyle name="Vírgula 3 2 5 4 2" xfId="3896"/>
    <cellStyle name="Vírgula 3 2 5 4 2 2" xfId="7190"/>
    <cellStyle name="Vírgula 3 2 5 4 2 2 2" xfId="23660"/>
    <cellStyle name="Vírgula 3 2 5 4 2 2 2 2" xfId="54955"/>
    <cellStyle name="Vírgula 3 2 5 4 2 2 3" xfId="17072"/>
    <cellStyle name="Vírgula 3 2 5 4 2 2 3 2" xfId="48367"/>
    <cellStyle name="Vírgula 3 2 5 4 2 2 4" xfId="38485"/>
    <cellStyle name="Vírgula 3 2 5 4 2 3" xfId="10484"/>
    <cellStyle name="Vírgula 3 2 5 4 2 3 2" xfId="26954"/>
    <cellStyle name="Vírgula 3 2 5 4 2 3 2 2" xfId="58249"/>
    <cellStyle name="Vírgula 3 2 5 4 2 3 3" xfId="41779"/>
    <cellStyle name="Vírgula 3 2 5 4 2 4" xfId="20366"/>
    <cellStyle name="Vírgula 3 2 5 4 2 4 2" xfId="51661"/>
    <cellStyle name="Vírgula 3 2 5 4 2 5" xfId="13778"/>
    <cellStyle name="Vírgula 3 2 5 4 2 5 2" xfId="45073"/>
    <cellStyle name="Vírgula 3 2 5 4 2 6" xfId="35191"/>
    <cellStyle name="Vírgula 3 2 5 4 2 7" xfId="31896"/>
    <cellStyle name="Vírgula 3 2 5 4 3" xfId="5543"/>
    <cellStyle name="Vírgula 3 2 5 4 3 2" xfId="22013"/>
    <cellStyle name="Vírgula 3 2 5 4 3 2 2" xfId="53308"/>
    <cellStyle name="Vírgula 3 2 5 4 3 3" xfId="15425"/>
    <cellStyle name="Vírgula 3 2 5 4 3 3 2" xfId="46720"/>
    <cellStyle name="Vírgula 3 2 5 4 3 4" xfId="36838"/>
    <cellStyle name="Vírgula 3 2 5 4 4" xfId="8837"/>
    <cellStyle name="Vírgula 3 2 5 4 4 2" xfId="25307"/>
    <cellStyle name="Vírgula 3 2 5 4 4 2 2" xfId="56602"/>
    <cellStyle name="Vírgula 3 2 5 4 4 3" xfId="40132"/>
    <cellStyle name="Vírgula 3 2 5 4 5" xfId="18719"/>
    <cellStyle name="Vírgula 3 2 5 4 5 2" xfId="50014"/>
    <cellStyle name="Vírgula 3 2 5 4 6" xfId="12131"/>
    <cellStyle name="Vírgula 3 2 5 4 6 2" xfId="43426"/>
    <cellStyle name="Vírgula 3 2 5 4 7" xfId="28602"/>
    <cellStyle name="Vírgula 3 2 5 4 7 2" xfId="33544"/>
    <cellStyle name="Vírgula 3 2 5 4 8" xfId="30249"/>
    <cellStyle name="Vírgula 3 2 5 5" xfId="2246"/>
    <cellStyle name="Vírgula 3 2 5 5 2" xfId="3897"/>
    <cellStyle name="Vírgula 3 2 5 5 2 2" xfId="7191"/>
    <cellStyle name="Vírgula 3 2 5 5 2 2 2" xfId="23661"/>
    <cellStyle name="Vírgula 3 2 5 5 2 2 2 2" xfId="54956"/>
    <cellStyle name="Vírgula 3 2 5 5 2 2 3" xfId="17073"/>
    <cellStyle name="Vírgula 3 2 5 5 2 2 3 2" xfId="48368"/>
    <cellStyle name="Vírgula 3 2 5 5 2 2 4" xfId="38486"/>
    <cellStyle name="Vírgula 3 2 5 5 2 3" xfId="10485"/>
    <cellStyle name="Vírgula 3 2 5 5 2 3 2" xfId="26955"/>
    <cellStyle name="Vírgula 3 2 5 5 2 3 2 2" xfId="58250"/>
    <cellStyle name="Vírgula 3 2 5 5 2 3 3" xfId="41780"/>
    <cellStyle name="Vírgula 3 2 5 5 2 4" xfId="20367"/>
    <cellStyle name="Vírgula 3 2 5 5 2 4 2" xfId="51662"/>
    <cellStyle name="Vírgula 3 2 5 5 2 5" xfId="13779"/>
    <cellStyle name="Vírgula 3 2 5 5 2 5 2" xfId="45074"/>
    <cellStyle name="Vírgula 3 2 5 5 2 6" xfId="35192"/>
    <cellStyle name="Vírgula 3 2 5 5 2 7" xfId="31897"/>
    <cellStyle name="Vírgula 3 2 5 5 3" xfId="5544"/>
    <cellStyle name="Vírgula 3 2 5 5 3 2" xfId="22014"/>
    <cellStyle name="Vírgula 3 2 5 5 3 2 2" xfId="53309"/>
    <cellStyle name="Vírgula 3 2 5 5 3 3" xfId="15426"/>
    <cellStyle name="Vírgula 3 2 5 5 3 3 2" xfId="46721"/>
    <cellStyle name="Vírgula 3 2 5 5 3 4" xfId="36839"/>
    <cellStyle name="Vírgula 3 2 5 5 4" xfId="8838"/>
    <cellStyle name="Vírgula 3 2 5 5 4 2" xfId="25308"/>
    <cellStyle name="Vírgula 3 2 5 5 4 2 2" xfId="56603"/>
    <cellStyle name="Vírgula 3 2 5 5 4 3" xfId="40133"/>
    <cellStyle name="Vírgula 3 2 5 5 5" xfId="18720"/>
    <cellStyle name="Vírgula 3 2 5 5 5 2" xfId="50015"/>
    <cellStyle name="Vírgula 3 2 5 5 6" xfId="12132"/>
    <cellStyle name="Vírgula 3 2 5 5 6 2" xfId="43427"/>
    <cellStyle name="Vírgula 3 2 5 5 7" xfId="28603"/>
    <cellStyle name="Vírgula 3 2 5 5 7 2" xfId="33545"/>
    <cellStyle name="Vírgula 3 2 5 5 8" xfId="30250"/>
    <cellStyle name="Vírgula 3 2 5 6" xfId="3891"/>
    <cellStyle name="Vírgula 3 2 5 6 2" xfId="7185"/>
    <cellStyle name="Vírgula 3 2 5 6 2 2" xfId="23655"/>
    <cellStyle name="Vírgula 3 2 5 6 2 2 2" xfId="54950"/>
    <cellStyle name="Vírgula 3 2 5 6 2 3" xfId="17067"/>
    <cellStyle name="Vírgula 3 2 5 6 2 3 2" xfId="48362"/>
    <cellStyle name="Vírgula 3 2 5 6 2 4" xfId="38480"/>
    <cellStyle name="Vírgula 3 2 5 6 3" xfId="10479"/>
    <cellStyle name="Vírgula 3 2 5 6 3 2" xfId="26949"/>
    <cellStyle name="Vírgula 3 2 5 6 3 2 2" xfId="58244"/>
    <cellStyle name="Vírgula 3 2 5 6 3 3" xfId="41774"/>
    <cellStyle name="Vírgula 3 2 5 6 4" xfId="20361"/>
    <cellStyle name="Vírgula 3 2 5 6 4 2" xfId="51656"/>
    <cellStyle name="Vírgula 3 2 5 6 5" xfId="13773"/>
    <cellStyle name="Vírgula 3 2 5 6 5 2" xfId="45068"/>
    <cellStyle name="Vírgula 3 2 5 6 6" xfId="35186"/>
    <cellStyle name="Vírgula 3 2 5 6 7" xfId="31891"/>
    <cellStyle name="Vírgula 3 2 5 7" xfId="5538"/>
    <cellStyle name="Vírgula 3 2 5 7 2" xfId="22008"/>
    <cellStyle name="Vírgula 3 2 5 7 2 2" xfId="53303"/>
    <cellStyle name="Vírgula 3 2 5 7 3" xfId="15420"/>
    <cellStyle name="Vírgula 3 2 5 7 3 2" xfId="46715"/>
    <cellStyle name="Vírgula 3 2 5 7 4" xfId="36833"/>
    <cellStyle name="Vírgula 3 2 5 8" xfId="8832"/>
    <cellStyle name="Vírgula 3 2 5 8 2" xfId="25302"/>
    <cellStyle name="Vírgula 3 2 5 8 2 2" xfId="56597"/>
    <cellStyle name="Vírgula 3 2 5 8 3" xfId="40127"/>
    <cellStyle name="Vírgula 3 2 5 9" xfId="18714"/>
    <cellStyle name="Vírgula 3 2 5 9 2" xfId="50009"/>
    <cellStyle name="Vírgula 3 2 6" xfId="2247"/>
    <cellStyle name="Vírgula 3 2 6 2" xfId="2248"/>
    <cellStyle name="Vírgula 3 2 6 2 2" xfId="3899"/>
    <cellStyle name="Vírgula 3 2 6 2 2 2" xfId="7193"/>
    <cellStyle name="Vírgula 3 2 6 2 2 2 2" xfId="23663"/>
    <cellStyle name="Vírgula 3 2 6 2 2 2 2 2" xfId="54958"/>
    <cellStyle name="Vírgula 3 2 6 2 2 2 3" xfId="17075"/>
    <cellStyle name="Vírgula 3 2 6 2 2 2 3 2" xfId="48370"/>
    <cellStyle name="Vírgula 3 2 6 2 2 2 4" xfId="38488"/>
    <cellStyle name="Vírgula 3 2 6 2 2 3" xfId="10487"/>
    <cellStyle name="Vírgula 3 2 6 2 2 3 2" xfId="26957"/>
    <cellStyle name="Vírgula 3 2 6 2 2 3 2 2" xfId="58252"/>
    <cellStyle name="Vírgula 3 2 6 2 2 3 3" xfId="41782"/>
    <cellStyle name="Vírgula 3 2 6 2 2 4" xfId="20369"/>
    <cellStyle name="Vírgula 3 2 6 2 2 4 2" xfId="51664"/>
    <cellStyle name="Vírgula 3 2 6 2 2 5" xfId="13781"/>
    <cellStyle name="Vírgula 3 2 6 2 2 5 2" xfId="45076"/>
    <cellStyle name="Vírgula 3 2 6 2 2 6" xfId="35194"/>
    <cellStyle name="Vírgula 3 2 6 2 2 7" xfId="31899"/>
    <cellStyle name="Vírgula 3 2 6 2 3" xfId="5546"/>
    <cellStyle name="Vírgula 3 2 6 2 3 2" xfId="22016"/>
    <cellStyle name="Vírgula 3 2 6 2 3 2 2" xfId="53311"/>
    <cellStyle name="Vírgula 3 2 6 2 3 3" xfId="15428"/>
    <cellStyle name="Vírgula 3 2 6 2 3 3 2" xfId="46723"/>
    <cellStyle name="Vírgula 3 2 6 2 3 4" xfId="36841"/>
    <cellStyle name="Vírgula 3 2 6 2 4" xfId="8840"/>
    <cellStyle name="Vírgula 3 2 6 2 4 2" xfId="25310"/>
    <cellStyle name="Vírgula 3 2 6 2 4 2 2" xfId="56605"/>
    <cellStyle name="Vírgula 3 2 6 2 4 3" xfId="40135"/>
    <cellStyle name="Vírgula 3 2 6 2 5" xfId="18722"/>
    <cellStyle name="Vírgula 3 2 6 2 5 2" xfId="50017"/>
    <cellStyle name="Vírgula 3 2 6 2 6" xfId="12134"/>
    <cellStyle name="Vírgula 3 2 6 2 6 2" xfId="43429"/>
    <cellStyle name="Vírgula 3 2 6 2 7" xfId="28605"/>
    <cellStyle name="Vírgula 3 2 6 2 7 2" xfId="33547"/>
    <cellStyle name="Vírgula 3 2 6 2 8" xfId="30252"/>
    <cellStyle name="Vírgula 3 2 6 3" xfId="3898"/>
    <cellStyle name="Vírgula 3 2 6 3 2" xfId="7192"/>
    <cellStyle name="Vírgula 3 2 6 3 2 2" xfId="23662"/>
    <cellStyle name="Vírgula 3 2 6 3 2 2 2" xfId="54957"/>
    <cellStyle name="Vírgula 3 2 6 3 2 3" xfId="17074"/>
    <cellStyle name="Vírgula 3 2 6 3 2 3 2" xfId="48369"/>
    <cellStyle name="Vírgula 3 2 6 3 2 4" xfId="38487"/>
    <cellStyle name="Vírgula 3 2 6 3 3" xfId="10486"/>
    <cellStyle name="Vírgula 3 2 6 3 3 2" xfId="26956"/>
    <cellStyle name="Vírgula 3 2 6 3 3 2 2" xfId="58251"/>
    <cellStyle name="Vírgula 3 2 6 3 3 3" xfId="41781"/>
    <cellStyle name="Vírgula 3 2 6 3 4" xfId="20368"/>
    <cellStyle name="Vírgula 3 2 6 3 4 2" xfId="51663"/>
    <cellStyle name="Vírgula 3 2 6 3 5" xfId="13780"/>
    <cellStyle name="Vírgula 3 2 6 3 5 2" xfId="45075"/>
    <cellStyle name="Vírgula 3 2 6 3 6" xfId="35193"/>
    <cellStyle name="Vírgula 3 2 6 3 7" xfId="31898"/>
    <cellStyle name="Vírgula 3 2 6 4" xfId="5545"/>
    <cellStyle name="Vírgula 3 2 6 4 2" xfId="22015"/>
    <cellStyle name="Vírgula 3 2 6 4 2 2" xfId="53310"/>
    <cellStyle name="Vírgula 3 2 6 4 3" xfId="15427"/>
    <cellStyle name="Vírgula 3 2 6 4 3 2" xfId="46722"/>
    <cellStyle name="Vírgula 3 2 6 4 4" xfId="36840"/>
    <cellStyle name="Vírgula 3 2 6 5" xfId="8839"/>
    <cellStyle name="Vírgula 3 2 6 5 2" xfId="25309"/>
    <cellStyle name="Vírgula 3 2 6 5 2 2" xfId="56604"/>
    <cellStyle name="Vírgula 3 2 6 5 3" xfId="40134"/>
    <cellStyle name="Vírgula 3 2 6 6" xfId="18721"/>
    <cellStyle name="Vírgula 3 2 6 6 2" xfId="50016"/>
    <cellStyle name="Vírgula 3 2 6 7" xfId="12133"/>
    <cellStyle name="Vírgula 3 2 6 7 2" xfId="43428"/>
    <cellStyle name="Vírgula 3 2 6 8" xfId="28604"/>
    <cellStyle name="Vírgula 3 2 6 8 2" xfId="33546"/>
    <cellStyle name="Vírgula 3 2 6 9" xfId="30251"/>
    <cellStyle name="Vírgula 3 2 7" xfId="2249"/>
    <cellStyle name="Vírgula 3 2 7 2" xfId="2250"/>
    <cellStyle name="Vírgula 3 2 7 2 2" xfId="3901"/>
    <cellStyle name="Vírgula 3 2 7 2 2 2" xfId="7195"/>
    <cellStyle name="Vírgula 3 2 7 2 2 2 2" xfId="23665"/>
    <cellStyle name="Vírgula 3 2 7 2 2 2 2 2" xfId="54960"/>
    <cellStyle name="Vírgula 3 2 7 2 2 2 3" xfId="17077"/>
    <cellStyle name="Vírgula 3 2 7 2 2 2 3 2" xfId="48372"/>
    <cellStyle name="Vírgula 3 2 7 2 2 2 4" xfId="38490"/>
    <cellStyle name="Vírgula 3 2 7 2 2 3" xfId="10489"/>
    <cellStyle name="Vírgula 3 2 7 2 2 3 2" xfId="26959"/>
    <cellStyle name="Vírgula 3 2 7 2 2 3 2 2" xfId="58254"/>
    <cellStyle name="Vírgula 3 2 7 2 2 3 3" xfId="41784"/>
    <cellStyle name="Vírgula 3 2 7 2 2 4" xfId="20371"/>
    <cellStyle name="Vírgula 3 2 7 2 2 4 2" xfId="51666"/>
    <cellStyle name="Vírgula 3 2 7 2 2 5" xfId="13783"/>
    <cellStyle name="Vírgula 3 2 7 2 2 5 2" xfId="45078"/>
    <cellStyle name="Vírgula 3 2 7 2 2 6" xfId="35196"/>
    <cellStyle name="Vírgula 3 2 7 2 2 7" xfId="31901"/>
    <cellStyle name="Vírgula 3 2 7 2 3" xfId="5548"/>
    <cellStyle name="Vírgula 3 2 7 2 3 2" xfId="22018"/>
    <cellStyle name="Vírgula 3 2 7 2 3 2 2" xfId="53313"/>
    <cellStyle name="Vírgula 3 2 7 2 3 3" xfId="15430"/>
    <cellStyle name="Vírgula 3 2 7 2 3 3 2" xfId="46725"/>
    <cellStyle name="Vírgula 3 2 7 2 3 4" xfId="36843"/>
    <cellStyle name="Vírgula 3 2 7 2 4" xfId="8842"/>
    <cellStyle name="Vírgula 3 2 7 2 4 2" xfId="25312"/>
    <cellStyle name="Vírgula 3 2 7 2 4 2 2" xfId="56607"/>
    <cellStyle name="Vírgula 3 2 7 2 4 3" xfId="40137"/>
    <cellStyle name="Vírgula 3 2 7 2 5" xfId="18724"/>
    <cellStyle name="Vírgula 3 2 7 2 5 2" xfId="50019"/>
    <cellStyle name="Vírgula 3 2 7 2 6" xfId="12136"/>
    <cellStyle name="Vírgula 3 2 7 2 6 2" xfId="43431"/>
    <cellStyle name="Vírgula 3 2 7 2 7" xfId="28607"/>
    <cellStyle name="Vírgula 3 2 7 2 7 2" xfId="33549"/>
    <cellStyle name="Vírgula 3 2 7 2 8" xfId="30254"/>
    <cellStyle name="Vírgula 3 2 7 3" xfId="3900"/>
    <cellStyle name="Vírgula 3 2 7 3 2" xfId="7194"/>
    <cellStyle name="Vírgula 3 2 7 3 2 2" xfId="23664"/>
    <cellStyle name="Vírgula 3 2 7 3 2 2 2" xfId="54959"/>
    <cellStyle name="Vírgula 3 2 7 3 2 3" xfId="17076"/>
    <cellStyle name="Vírgula 3 2 7 3 2 3 2" xfId="48371"/>
    <cellStyle name="Vírgula 3 2 7 3 2 4" xfId="38489"/>
    <cellStyle name="Vírgula 3 2 7 3 3" xfId="10488"/>
    <cellStyle name="Vírgula 3 2 7 3 3 2" xfId="26958"/>
    <cellStyle name="Vírgula 3 2 7 3 3 2 2" xfId="58253"/>
    <cellStyle name="Vírgula 3 2 7 3 3 3" xfId="41783"/>
    <cellStyle name="Vírgula 3 2 7 3 4" xfId="20370"/>
    <cellStyle name="Vírgula 3 2 7 3 4 2" xfId="51665"/>
    <cellStyle name="Vírgula 3 2 7 3 5" xfId="13782"/>
    <cellStyle name="Vírgula 3 2 7 3 5 2" xfId="45077"/>
    <cellStyle name="Vírgula 3 2 7 3 6" xfId="35195"/>
    <cellStyle name="Vírgula 3 2 7 3 7" xfId="31900"/>
    <cellStyle name="Vírgula 3 2 7 4" xfId="5547"/>
    <cellStyle name="Vírgula 3 2 7 4 2" xfId="22017"/>
    <cellStyle name="Vírgula 3 2 7 4 2 2" xfId="53312"/>
    <cellStyle name="Vírgula 3 2 7 4 3" xfId="15429"/>
    <cellStyle name="Vírgula 3 2 7 4 3 2" xfId="46724"/>
    <cellStyle name="Vírgula 3 2 7 4 4" xfId="36842"/>
    <cellStyle name="Vírgula 3 2 7 5" xfId="8841"/>
    <cellStyle name="Vírgula 3 2 7 5 2" xfId="25311"/>
    <cellStyle name="Vírgula 3 2 7 5 2 2" xfId="56606"/>
    <cellStyle name="Vírgula 3 2 7 5 3" xfId="40136"/>
    <cellStyle name="Vírgula 3 2 7 6" xfId="18723"/>
    <cellStyle name="Vírgula 3 2 7 6 2" xfId="50018"/>
    <cellStyle name="Vírgula 3 2 7 7" xfId="12135"/>
    <cellStyle name="Vírgula 3 2 7 7 2" xfId="43430"/>
    <cellStyle name="Vírgula 3 2 7 8" xfId="28606"/>
    <cellStyle name="Vírgula 3 2 7 8 2" xfId="33548"/>
    <cellStyle name="Vírgula 3 2 7 9" xfId="30253"/>
    <cellStyle name="Vírgula 3 2 8" xfId="2251"/>
    <cellStyle name="Vírgula 3 2 8 2" xfId="3902"/>
    <cellStyle name="Vírgula 3 2 8 2 2" xfId="7196"/>
    <cellStyle name="Vírgula 3 2 8 2 2 2" xfId="23666"/>
    <cellStyle name="Vírgula 3 2 8 2 2 2 2" xfId="54961"/>
    <cellStyle name="Vírgula 3 2 8 2 2 3" xfId="17078"/>
    <cellStyle name="Vírgula 3 2 8 2 2 3 2" xfId="48373"/>
    <cellStyle name="Vírgula 3 2 8 2 2 4" xfId="38491"/>
    <cellStyle name="Vírgula 3 2 8 2 3" xfId="10490"/>
    <cellStyle name="Vírgula 3 2 8 2 3 2" xfId="26960"/>
    <cellStyle name="Vírgula 3 2 8 2 3 2 2" xfId="58255"/>
    <cellStyle name="Vírgula 3 2 8 2 3 3" xfId="41785"/>
    <cellStyle name="Vírgula 3 2 8 2 4" xfId="20372"/>
    <cellStyle name="Vírgula 3 2 8 2 4 2" xfId="51667"/>
    <cellStyle name="Vírgula 3 2 8 2 5" xfId="13784"/>
    <cellStyle name="Vírgula 3 2 8 2 5 2" xfId="45079"/>
    <cellStyle name="Vírgula 3 2 8 2 6" xfId="35197"/>
    <cellStyle name="Vírgula 3 2 8 2 7" xfId="31902"/>
    <cellStyle name="Vírgula 3 2 8 3" xfId="5549"/>
    <cellStyle name="Vírgula 3 2 8 3 2" xfId="22019"/>
    <cellStyle name="Vírgula 3 2 8 3 2 2" xfId="53314"/>
    <cellStyle name="Vírgula 3 2 8 3 3" xfId="15431"/>
    <cellStyle name="Vírgula 3 2 8 3 3 2" xfId="46726"/>
    <cellStyle name="Vírgula 3 2 8 3 4" xfId="36844"/>
    <cellStyle name="Vírgula 3 2 8 4" xfId="8843"/>
    <cellStyle name="Vírgula 3 2 8 4 2" xfId="25313"/>
    <cellStyle name="Vírgula 3 2 8 4 2 2" xfId="56608"/>
    <cellStyle name="Vírgula 3 2 8 4 3" xfId="40138"/>
    <cellStyle name="Vírgula 3 2 8 5" xfId="18725"/>
    <cellStyle name="Vírgula 3 2 8 5 2" xfId="50020"/>
    <cellStyle name="Vírgula 3 2 8 6" xfId="12137"/>
    <cellStyle name="Vírgula 3 2 8 6 2" xfId="43432"/>
    <cellStyle name="Vírgula 3 2 8 7" xfId="28608"/>
    <cellStyle name="Vírgula 3 2 8 7 2" xfId="33550"/>
    <cellStyle name="Vírgula 3 2 8 8" xfId="30255"/>
    <cellStyle name="Vírgula 3 2 9" xfId="2252"/>
    <cellStyle name="Vírgula 3 2 9 2" xfId="3903"/>
    <cellStyle name="Vírgula 3 2 9 2 2" xfId="7197"/>
    <cellStyle name="Vírgula 3 2 9 2 2 2" xfId="23667"/>
    <cellStyle name="Vírgula 3 2 9 2 2 2 2" xfId="54962"/>
    <cellStyle name="Vírgula 3 2 9 2 2 3" xfId="17079"/>
    <cellStyle name="Vírgula 3 2 9 2 2 3 2" xfId="48374"/>
    <cellStyle name="Vírgula 3 2 9 2 2 4" xfId="38492"/>
    <cellStyle name="Vírgula 3 2 9 2 3" xfId="10491"/>
    <cellStyle name="Vírgula 3 2 9 2 3 2" xfId="26961"/>
    <cellStyle name="Vírgula 3 2 9 2 3 2 2" xfId="58256"/>
    <cellStyle name="Vírgula 3 2 9 2 3 3" xfId="41786"/>
    <cellStyle name="Vírgula 3 2 9 2 4" xfId="20373"/>
    <cellStyle name="Vírgula 3 2 9 2 4 2" xfId="51668"/>
    <cellStyle name="Vírgula 3 2 9 2 5" xfId="13785"/>
    <cellStyle name="Vírgula 3 2 9 2 5 2" xfId="45080"/>
    <cellStyle name="Vírgula 3 2 9 2 6" xfId="35198"/>
    <cellStyle name="Vírgula 3 2 9 2 7" xfId="31903"/>
    <cellStyle name="Vírgula 3 2 9 3" xfId="5550"/>
    <cellStyle name="Vírgula 3 2 9 3 2" xfId="22020"/>
    <cellStyle name="Vírgula 3 2 9 3 2 2" xfId="53315"/>
    <cellStyle name="Vírgula 3 2 9 3 3" xfId="15432"/>
    <cellStyle name="Vírgula 3 2 9 3 3 2" xfId="46727"/>
    <cellStyle name="Vírgula 3 2 9 3 4" xfId="36845"/>
    <cellStyle name="Vírgula 3 2 9 4" xfId="8844"/>
    <cellStyle name="Vírgula 3 2 9 4 2" xfId="25314"/>
    <cellStyle name="Vírgula 3 2 9 4 2 2" xfId="56609"/>
    <cellStyle name="Vírgula 3 2 9 4 3" xfId="40139"/>
    <cellStyle name="Vírgula 3 2 9 5" xfId="18726"/>
    <cellStyle name="Vírgula 3 2 9 5 2" xfId="50021"/>
    <cellStyle name="Vírgula 3 2 9 6" xfId="12138"/>
    <cellStyle name="Vírgula 3 2 9 6 2" xfId="43433"/>
    <cellStyle name="Vírgula 3 2 9 7" xfId="28609"/>
    <cellStyle name="Vírgula 3 2 9 7 2" xfId="33551"/>
    <cellStyle name="Vírgula 3 2 9 8" xfId="30256"/>
    <cellStyle name="Vírgula 3 3" xfId="2253"/>
    <cellStyle name="Vírgula 3 3 10" xfId="18727"/>
    <cellStyle name="Vírgula 3 3 10 2" xfId="50022"/>
    <cellStyle name="Vírgula 3 3 11" xfId="12139"/>
    <cellStyle name="Vírgula 3 3 11 2" xfId="43434"/>
    <cellStyle name="Vírgula 3 3 12" xfId="28610"/>
    <cellStyle name="Vírgula 3 3 12 2" xfId="33552"/>
    <cellStyle name="Vírgula 3 3 13" xfId="30257"/>
    <cellStyle name="Vírgula 3 3 2" xfId="2254"/>
    <cellStyle name="Vírgula 3 3 2 10" xfId="12140"/>
    <cellStyle name="Vírgula 3 3 2 10 2" xfId="43435"/>
    <cellStyle name="Vírgula 3 3 2 11" xfId="28611"/>
    <cellStyle name="Vírgula 3 3 2 11 2" xfId="33553"/>
    <cellStyle name="Vírgula 3 3 2 12" xfId="30258"/>
    <cellStyle name="Vírgula 3 3 2 2" xfId="2255"/>
    <cellStyle name="Vírgula 3 3 2 2 2" xfId="2256"/>
    <cellStyle name="Vírgula 3 3 2 2 2 2" xfId="3907"/>
    <cellStyle name="Vírgula 3 3 2 2 2 2 2" xfId="7201"/>
    <cellStyle name="Vírgula 3 3 2 2 2 2 2 2" xfId="23671"/>
    <cellStyle name="Vírgula 3 3 2 2 2 2 2 2 2" xfId="54966"/>
    <cellStyle name="Vírgula 3 3 2 2 2 2 2 3" xfId="17083"/>
    <cellStyle name="Vírgula 3 3 2 2 2 2 2 3 2" xfId="48378"/>
    <cellStyle name="Vírgula 3 3 2 2 2 2 2 4" xfId="38496"/>
    <cellStyle name="Vírgula 3 3 2 2 2 2 3" xfId="10495"/>
    <cellStyle name="Vírgula 3 3 2 2 2 2 3 2" xfId="26965"/>
    <cellStyle name="Vírgula 3 3 2 2 2 2 3 2 2" xfId="58260"/>
    <cellStyle name="Vírgula 3 3 2 2 2 2 3 3" xfId="41790"/>
    <cellStyle name="Vírgula 3 3 2 2 2 2 4" xfId="20377"/>
    <cellStyle name="Vírgula 3 3 2 2 2 2 4 2" xfId="51672"/>
    <cellStyle name="Vírgula 3 3 2 2 2 2 5" xfId="13789"/>
    <cellStyle name="Vírgula 3 3 2 2 2 2 5 2" xfId="45084"/>
    <cellStyle name="Vírgula 3 3 2 2 2 2 6" xfId="35202"/>
    <cellStyle name="Vírgula 3 3 2 2 2 2 7" xfId="31907"/>
    <cellStyle name="Vírgula 3 3 2 2 2 3" xfId="5554"/>
    <cellStyle name="Vírgula 3 3 2 2 2 3 2" xfId="22024"/>
    <cellStyle name="Vírgula 3 3 2 2 2 3 2 2" xfId="53319"/>
    <cellStyle name="Vírgula 3 3 2 2 2 3 3" xfId="15436"/>
    <cellStyle name="Vírgula 3 3 2 2 2 3 3 2" xfId="46731"/>
    <cellStyle name="Vírgula 3 3 2 2 2 3 4" xfId="36849"/>
    <cellStyle name="Vírgula 3 3 2 2 2 4" xfId="8848"/>
    <cellStyle name="Vírgula 3 3 2 2 2 4 2" xfId="25318"/>
    <cellStyle name="Vírgula 3 3 2 2 2 4 2 2" xfId="56613"/>
    <cellStyle name="Vírgula 3 3 2 2 2 4 3" xfId="40143"/>
    <cellStyle name="Vírgula 3 3 2 2 2 5" xfId="18730"/>
    <cellStyle name="Vírgula 3 3 2 2 2 5 2" xfId="50025"/>
    <cellStyle name="Vírgula 3 3 2 2 2 6" xfId="12142"/>
    <cellStyle name="Vírgula 3 3 2 2 2 6 2" xfId="43437"/>
    <cellStyle name="Vírgula 3 3 2 2 2 7" xfId="28613"/>
    <cellStyle name="Vírgula 3 3 2 2 2 7 2" xfId="33555"/>
    <cellStyle name="Vírgula 3 3 2 2 2 8" xfId="30260"/>
    <cellStyle name="Vírgula 3 3 2 2 3" xfId="3906"/>
    <cellStyle name="Vírgula 3 3 2 2 3 2" xfId="7200"/>
    <cellStyle name="Vírgula 3 3 2 2 3 2 2" xfId="23670"/>
    <cellStyle name="Vírgula 3 3 2 2 3 2 2 2" xfId="54965"/>
    <cellStyle name="Vírgula 3 3 2 2 3 2 3" xfId="17082"/>
    <cellStyle name="Vírgula 3 3 2 2 3 2 3 2" xfId="48377"/>
    <cellStyle name="Vírgula 3 3 2 2 3 2 4" xfId="38495"/>
    <cellStyle name="Vírgula 3 3 2 2 3 3" xfId="10494"/>
    <cellStyle name="Vírgula 3 3 2 2 3 3 2" xfId="26964"/>
    <cellStyle name="Vírgula 3 3 2 2 3 3 2 2" xfId="58259"/>
    <cellStyle name="Vírgula 3 3 2 2 3 3 3" xfId="41789"/>
    <cellStyle name="Vírgula 3 3 2 2 3 4" xfId="20376"/>
    <cellStyle name="Vírgula 3 3 2 2 3 4 2" xfId="51671"/>
    <cellStyle name="Vírgula 3 3 2 2 3 5" xfId="13788"/>
    <cellStyle name="Vírgula 3 3 2 2 3 5 2" xfId="45083"/>
    <cellStyle name="Vírgula 3 3 2 2 3 6" xfId="35201"/>
    <cellStyle name="Vírgula 3 3 2 2 3 7" xfId="31906"/>
    <cellStyle name="Vírgula 3 3 2 2 4" xfId="5553"/>
    <cellStyle name="Vírgula 3 3 2 2 4 2" xfId="22023"/>
    <cellStyle name="Vírgula 3 3 2 2 4 2 2" xfId="53318"/>
    <cellStyle name="Vírgula 3 3 2 2 4 3" xfId="15435"/>
    <cellStyle name="Vírgula 3 3 2 2 4 3 2" xfId="46730"/>
    <cellStyle name="Vírgula 3 3 2 2 4 4" xfId="36848"/>
    <cellStyle name="Vírgula 3 3 2 2 5" xfId="8847"/>
    <cellStyle name="Vírgula 3 3 2 2 5 2" xfId="25317"/>
    <cellStyle name="Vírgula 3 3 2 2 5 2 2" xfId="56612"/>
    <cellStyle name="Vírgula 3 3 2 2 5 3" xfId="40142"/>
    <cellStyle name="Vírgula 3 3 2 2 6" xfId="18729"/>
    <cellStyle name="Vírgula 3 3 2 2 6 2" xfId="50024"/>
    <cellStyle name="Vírgula 3 3 2 2 7" xfId="12141"/>
    <cellStyle name="Vírgula 3 3 2 2 7 2" xfId="43436"/>
    <cellStyle name="Vírgula 3 3 2 2 8" xfId="28612"/>
    <cellStyle name="Vírgula 3 3 2 2 8 2" xfId="33554"/>
    <cellStyle name="Vírgula 3 3 2 2 9" xfId="30259"/>
    <cellStyle name="Vírgula 3 3 2 3" xfId="2257"/>
    <cellStyle name="Vírgula 3 3 2 3 2" xfId="2258"/>
    <cellStyle name="Vírgula 3 3 2 3 2 2" xfId="3909"/>
    <cellStyle name="Vírgula 3 3 2 3 2 2 2" xfId="7203"/>
    <cellStyle name="Vírgula 3 3 2 3 2 2 2 2" xfId="23673"/>
    <cellStyle name="Vírgula 3 3 2 3 2 2 2 2 2" xfId="54968"/>
    <cellStyle name="Vírgula 3 3 2 3 2 2 2 3" xfId="17085"/>
    <cellStyle name="Vírgula 3 3 2 3 2 2 2 3 2" xfId="48380"/>
    <cellStyle name="Vírgula 3 3 2 3 2 2 2 4" xfId="38498"/>
    <cellStyle name="Vírgula 3 3 2 3 2 2 3" xfId="10497"/>
    <cellStyle name="Vírgula 3 3 2 3 2 2 3 2" xfId="26967"/>
    <cellStyle name="Vírgula 3 3 2 3 2 2 3 2 2" xfId="58262"/>
    <cellStyle name="Vírgula 3 3 2 3 2 2 3 3" xfId="41792"/>
    <cellStyle name="Vírgula 3 3 2 3 2 2 4" xfId="20379"/>
    <cellStyle name="Vírgula 3 3 2 3 2 2 4 2" xfId="51674"/>
    <cellStyle name="Vírgula 3 3 2 3 2 2 5" xfId="13791"/>
    <cellStyle name="Vírgula 3 3 2 3 2 2 5 2" xfId="45086"/>
    <cellStyle name="Vírgula 3 3 2 3 2 2 6" xfId="35204"/>
    <cellStyle name="Vírgula 3 3 2 3 2 2 7" xfId="31909"/>
    <cellStyle name="Vírgula 3 3 2 3 2 3" xfId="5556"/>
    <cellStyle name="Vírgula 3 3 2 3 2 3 2" xfId="22026"/>
    <cellStyle name="Vírgula 3 3 2 3 2 3 2 2" xfId="53321"/>
    <cellStyle name="Vírgula 3 3 2 3 2 3 3" xfId="15438"/>
    <cellStyle name="Vírgula 3 3 2 3 2 3 3 2" xfId="46733"/>
    <cellStyle name="Vírgula 3 3 2 3 2 3 4" xfId="36851"/>
    <cellStyle name="Vírgula 3 3 2 3 2 4" xfId="8850"/>
    <cellStyle name="Vírgula 3 3 2 3 2 4 2" xfId="25320"/>
    <cellStyle name="Vírgula 3 3 2 3 2 4 2 2" xfId="56615"/>
    <cellStyle name="Vírgula 3 3 2 3 2 4 3" xfId="40145"/>
    <cellStyle name="Vírgula 3 3 2 3 2 5" xfId="18732"/>
    <cellStyle name="Vírgula 3 3 2 3 2 5 2" xfId="50027"/>
    <cellStyle name="Vírgula 3 3 2 3 2 6" xfId="12144"/>
    <cellStyle name="Vírgula 3 3 2 3 2 6 2" xfId="43439"/>
    <cellStyle name="Vírgula 3 3 2 3 2 7" xfId="28615"/>
    <cellStyle name="Vírgula 3 3 2 3 2 7 2" xfId="33557"/>
    <cellStyle name="Vírgula 3 3 2 3 2 8" xfId="30262"/>
    <cellStyle name="Vírgula 3 3 2 3 3" xfId="3908"/>
    <cellStyle name="Vírgula 3 3 2 3 3 2" xfId="7202"/>
    <cellStyle name="Vírgula 3 3 2 3 3 2 2" xfId="23672"/>
    <cellStyle name="Vírgula 3 3 2 3 3 2 2 2" xfId="54967"/>
    <cellStyle name="Vírgula 3 3 2 3 3 2 3" xfId="17084"/>
    <cellStyle name="Vírgula 3 3 2 3 3 2 3 2" xfId="48379"/>
    <cellStyle name="Vírgula 3 3 2 3 3 2 4" xfId="38497"/>
    <cellStyle name="Vírgula 3 3 2 3 3 3" xfId="10496"/>
    <cellStyle name="Vírgula 3 3 2 3 3 3 2" xfId="26966"/>
    <cellStyle name="Vírgula 3 3 2 3 3 3 2 2" xfId="58261"/>
    <cellStyle name="Vírgula 3 3 2 3 3 3 3" xfId="41791"/>
    <cellStyle name="Vírgula 3 3 2 3 3 4" xfId="20378"/>
    <cellStyle name="Vírgula 3 3 2 3 3 4 2" xfId="51673"/>
    <cellStyle name="Vírgula 3 3 2 3 3 5" xfId="13790"/>
    <cellStyle name="Vírgula 3 3 2 3 3 5 2" xfId="45085"/>
    <cellStyle name="Vírgula 3 3 2 3 3 6" xfId="35203"/>
    <cellStyle name="Vírgula 3 3 2 3 3 7" xfId="31908"/>
    <cellStyle name="Vírgula 3 3 2 3 4" xfId="5555"/>
    <cellStyle name="Vírgula 3 3 2 3 4 2" xfId="22025"/>
    <cellStyle name="Vírgula 3 3 2 3 4 2 2" xfId="53320"/>
    <cellStyle name="Vírgula 3 3 2 3 4 3" xfId="15437"/>
    <cellStyle name="Vírgula 3 3 2 3 4 3 2" xfId="46732"/>
    <cellStyle name="Vírgula 3 3 2 3 4 4" xfId="36850"/>
    <cellStyle name="Vírgula 3 3 2 3 5" xfId="8849"/>
    <cellStyle name="Vírgula 3 3 2 3 5 2" xfId="25319"/>
    <cellStyle name="Vírgula 3 3 2 3 5 2 2" xfId="56614"/>
    <cellStyle name="Vírgula 3 3 2 3 5 3" xfId="40144"/>
    <cellStyle name="Vírgula 3 3 2 3 6" xfId="18731"/>
    <cellStyle name="Vírgula 3 3 2 3 6 2" xfId="50026"/>
    <cellStyle name="Vírgula 3 3 2 3 7" xfId="12143"/>
    <cellStyle name="Vírgula 3 3 2 3 7 2" xfId="43438"/>
    <cellStyle name="Vírgula 3 3 2 3 8" xfId="28614"/>
    <cellStyle name="Vírgula 3 3 2 3 8 2" xfId="33556"/>
    <cellStyle name="Vírgula 3 3 2 3 9" xfId="30261"/>
    <cellStyle name="Vírgula 3 3 2 4" xfId="2259"/>
    <cellStyle name="Vírgula 3 3 2 4 2" xfId="3910"/>
    <cellStyle name="Vírgula 3 3 2 4 2 2" xfId="7204"/>
    <cellStyle name="Vírgula 3 3 2 4 2 2 2" xfId="23674"/>
    <cellStyle name="Vírgula 3 3 2 4 2 2 2 2" xfId="54969"/>
    <cellStyle name="Vírgula 3 3 2 4 2 2 3" xfId="17086"/>
    <cellStyle name="Vírgula 3 3 2 4 2 2 3 2" xfId="48381"/>
    <cellStyle name="Vírgula 3 3 2 4 2 2 4" xfId="38499"/>
    <cellStyle name="Vírgula 3 3 2 4 2 3" xfId="10498"/>
    <cellStyle name="Vírgula 3 3 2 4 2 3 2" xfId="26968"/>
    <cellStyle name="Vírgula 3 3 2 4 2 3 2 2" xfId="58263"/>
    <cellStyle name="Vírgula 3 3 2 4 2 3 3" xfId="41793"/>
    <cellStyle name="Vírgula 3 3 2 4 2 4" xfId="20380"/>
    <cellStyle name="Vírgula 3 3 2 4 2 4 2" xfId="51675"/>
    <cellStyle name="Vírgula 3 3 2 4 2 5" xfId="13792"/>
    <cellStyle name="Vírgula 3 3 2 4 2 5 2" xfId="45087"/>
    <cellStyle name="Vírgula 3 3 2 4 2 6" xfId="35205"/>
    <cellStyle name="Vírgula 3 3 2 4 2 7" xfId="31910"/>
    <cellStyle name="Vírgula 3 3 2 4 3" xfId="5557"/>
    <cellStyle name="Vírgula 3 3 2 4 3 2" xfId="22027"/>
    <cellStyle name="Vírgula 3 3 2 4 3 2 2" xfId="53322"/>
    <cellStyle name="Vírgula 3 3 2 4 3 3" xfId="15439"/>
    <cellStyle name="Vírgula 3 3 2 4 3 3 2" xfId="46734"/>
    <cellStyle name="Vírgula 3 3 2 4 3 4" xfId="36852"/>
    <cellStyle name="Vírgula 3 3 2 4 4" xfId="8851"/>
    <cellStyle name="Vírgula 3 3 2 4 4 2" xfId="25321"/>
    <cellStyle name="Vírgula 3 3 2 4 4 2 2" xfId="56616"/>
    <cellStyle name="Vírgula 3 3 2 4 4 3" xfId="40146"/>
    <cellStyle name="Vírgula 3 3 2 4 5" xfId="18733"/>
    <cellStyle name="Vírgula 3 3 2 4 5 2" xfId="50028"/>
    <cellStyle name="Vírgula 3 3 2 4 6" xfId="12145"/>
    <cellStyle name="Vírgula 3 3 2 4 6 2" xfId="43440"/>
    <cellStyle name="Vírgula 3 3 2 4 7" xfId="28616"/>
    <cellStyle name="Vírgula 3 3 2 4 7 2" xfId="33558"/>
    <cellStyle name="Vírgula 3 3 2 4 8" xfId="30263"/>
    <cellStyle name="Vírgula 3 3 2 5" xfId="2260"/>
    <cellStyle name="Vírgula 3 3 2 5 2" xfId="3911"/>
    <cellStyle name="Vírgula 3 3 2 5 2 2" xfId="7205"/>
    <cellStyle name="Vírgula 3 3 2 5 2 2 2" xfId="23675"/>
    <cellStyle name="Vírgula 3 3 2 5 2 2 2 2" xfId="54970"/>
    <cellStyle name="Vírgula 3 3 2 5 2 2 3" xfId="17087"/>
    <cellStyle name="Vírgula 3 3 2 5 2 2 3 2" xfId="48382"/>
    <cellStyle name="Vírgula 3 3 2 5 2 2 4" xfId="38500"/>
    <cellStyle name="Vírgula 3 3 2 5 2 3" xfId="10499"/>
    <cellStyle name="Vírgula 3 3 2 5 2 3 2" xfId="26969"/>
    <cellStyle name="Vírgula 3 3 2 5 2 3 2 2" xfId="58264"/>
    <cellStyle name="Vírgula 3 3 2 5 2 3 3" xfId="41794"/>
    <cellStyle name="Vírgula 3 3 2 5 2 4" xfId="20381"/>
    <cellStyle name="Vírgula 3 3 2 5 2 4 2" xfId="51676"/>
    <cellStyle name="Vírgula 3 3 2 5 2 5" xfId="13793"/>
    <cellStyle name="Vírgula 3 3 2 5 2 5 2" xfId="45088"/>
    <cellStyle name="Vírgula 3 3 2 5 2 6" xfId="35206"/>
    <cellStyle name="Vírgula 3 3 2 5 2 7" xfId="31911"/>
    <cellStyle name="Vírgula 3 3 2 5 3" xfId="5558"/>
    <cellStyle name="Vírgula 3 3 2 5 3 2" xfId="22028"/>
    <cellStyle name="Vírgula 3 3 2 5 3 2 2" xfId="53323"/>
    <cellStyle name="Vírgula 3 3 2 5 3 3" xfId="15440"/>
    <cellStyle name="Vírgula 3 3 2 5 3 3 2" xfId="46735"/>
    <cellStyle name="Vírgula 3 3 2 5 3 4" xfId="36853"/>
    <cellStyle name="Vírgula 3 3 2 5 4" xfId="8852"/>
    <cellStyle name="Vírgula 3 3 2 5 4 2" xfId="25322"/>
    <cellStyle name="Vírgula 3 3 2 5 4 2 2" xfId="56617"/>
    <cellStyle name="Vírgula 3 3 2 5 4 3" xfId="40147"/>
    <cellStyle name="Vírgula 3 3 2 5 5" xfId="18734"/>
    <cellStyle name="Vírgula 3 3 2 5 5 2" xfId="50029"/>
    <cellStyle name="Vírgula 3 3 2 5 6" xfId="12146"/>
    <cellStyle name="Vírgula 3 3 2 5 6 2" xfId="43441"/>
    <cellStyle name="Vírgula 3 3 2 5 7" xfId="28617"/>
    <cellStyle name="Vírgula 3 3 2 5 7 2" xfId="33559"/>
    <cellStyle name="Vírgula 3 3 2 5 8" xfId="30264"/>
    <cellStyle name="Vírgula 3 3 2 6" xfId="3905"/>
    <cellStyle name="Vírgula 3 3 2 6 2" xfId="7199"/>
    <cellStyle name="Vírgula 3 3 2 6 2 2" xfId="23669"/>
    <cellStyle name="Vírgula 3 3 2 6 2 2 2" xfId="54964"/>
    <cellStyle name="Vírgula 3 3 2 6 2 3" xfId="17081"/>
    <cellStyle name="Vírgula 3 3 2 6 2 3 2" xfId="48376"/>
    <cellStyle name="Vírgula 3 3 2 6 2 4" xfId="38494"/>
    <cellStyle name="Vírgula 3 3 2 6 3" xfId="10493"/>
    <cellStyle name="Vírgula 3 3 2 6 3 2" xfId="26963"/>
    <cellStyle name="Vírgula 3 3 2 6 3 2 2" xfId="58258"/>
    <cellStyle name="Vírgula 3 3 2 6 3 3" xfId="41788"/>
    <cellStyle name="Vírgula 3 3 2 6 4" xfId="20375"/>
    <cellStyle name="Vírgula 3 3 2 6 4 2" xfId="51670"/>
    <cellStyle name="Vírgula 3 3 2 6 5" xfId="13787"/>
    <cellStyle name="Vírgula 3 3 2 6 5 2" xfId="45082"/>
    <cellStyle name="Vírgula 3 3 2 6 6" xfId="35200"/>
    <cellStyle name="Vírgula 3 3 2 6 7" xfId="31905"/>
    <cellStyle name="Vírgula 3 3 2 7" xfId="5552"/>
    <cellStyle name="Vírgula 3 3 2 7 2" xfId="22022"/>
    <cellStyle name="Vírgula 3 3 2 7 2 2" xfId="53317"/>
    <cellStyle name="Vírgula 3 3 2 7 3" xfId="15434"/>
    <cellStyle name="Vírgula 3 3 2 7 3 2" xfId="46729"/>
    <cellStyle name="Vírgula 3 3 2 7 4" xfId="36847"/>
    <cellStyle name="Vírgula 3 3 2 8" xfId="8846"/>
    <cellStyle name="Vírgula 3 3 2 8 2" xfId="25316"/>
    <cellStyle name="Vírgula 3 3 2 8 2 2" xfId="56611"/>
    <cellStyle name="Vírgula 3 3 2 8 3" xfId="40141"/>
    <cellStyle name="Vírgula 3 3 2 9" xfId="18728"/>
    <cellStyle name="Vírgula 3 3 2 9 2" xfId="50023"/>
    <cellStyle name="Vírgula 3 3 3" xfId="2261"/>
    <cellStyle name="Vírgula 3 3 3 2" xfId="2262"/>
    <cellStyle name="Vírgula 3 3 3 2 2" xfId="3913"/>
    <cellStyle name="Vírgula 3 3 3 2 2 2" xfId="7207"/>
    <cellStyle name="Vírgula 3 3 3 2 2 2 2" xfId="23677"/>
    <cellStyle name="Vírgula 3 3 3 2 2 2 2 2" xfId="54972"/>
    <cellStyle name="Vírgula 3 3 3 2 2 2 3" xfId="17089"/>
    <cellStyle name="Vírgula 3 3 3 2 2 2 3 2" xfId="48384"/>
    <cellStyle name="Vírgula 3 3 3 2 2 2 4" xfId="38502"/>
    <cellStyle name="Vírgula 3 3 3 2 2 3" xfId="10501"/>
    <cellStyle name="Vírgula 3 3 3 2 2 3 2" xfId="26971"/>
    <cellStyle name="Vírgula 3 3 3 2 2 3 2 2" xfId="58266"/>
    <cellStyle name="Vírgula 3 3 3 2 2 3 3" xfId="41796"/>
    <cellStyle name="Vírgula 3 3 3 2 2 4" xfId="20383"/>
    <cellStyle name="Vírgula 3 3 3 2 2 4 2" xfId="51678"/>
    <cellStyle name="Vírgula 3 3 3 2 2 5" xfId="13795"/>
    <cellStyle name="Vírgula 3 3 3 2 2 5 2" xfId="45090"/>
    <cellStyle name="Vírgula 3 3 3 2 2 6" xfId="35208"/>
    <cellStyle name="Vírgula 3 3 3 2 2 7" xfId="31913"/>
    <cellStyle name="Vírgula 3 3 3 2 3" xfId="5560"/>
    <cellStyle name="Vírgula 3 3 3 2 3 2" xfId="22030"/>
    <cellStyle name="Vírgula 3 3 3 2 3 2 2" xfId="53325"/>
    <cellStyle name="Vírgula 3 3 3 2 3 3" xfId="15442"/>
    <cellStyle name="Vírgula 3 3 3 2 3 3 2" xfId="46737"/>
    <cellStyle name="Vírgula 3 3 3 2 3 4" xfId="36855"/>
    <cellStyle name="Vírgula 3 3 3 2 4" xfId="8854"/>
    <cellStyle name="Vírgula 3 3 3 2 4 2" xfId="25324"/>
    <cellStyle name="Vírgula 3 3 3 2 4 2 2" xfId="56619"/>
    <cellStyle name="Vírgula 3 3 3 2 4 3" xfId="40149"/>
    <cellStyle name="Vírgula 3 3 3 2 5" xfId="18736"/>
    <cellStyle name="Vírgula 3 3 3 2 5 2" xfId="50031"/>
    <cellStyle name="Vírgula 3 3 3 2 6" xfId="12148"/>
    <cellStyle name="Vírgula 3 3 3 2 6 2" xfId="43443"/>
    <cellStyle name="Vírgula 3 3 3 2 7" xfId="28619"/>
    <cellStyle name="Vírgula 3 3 3 2 7 2" xfId="33561"/>
    <cellStyle name="Vírgula 3 3 3 2 8" xfId="30266"/>
    <cellStyle name="Vírgula 3 3 3 3" xfId="3912"/>
    <cellStyle name="Vírgula 3 3 3 3 2" xfId="7206"/>
    <cellStyle name="Vírgula 3 3 3 3 2 2" xfId="23676"/>
    <cellStyle name="Vírgula 3 3 3 3 2 2 2" xfId="54971"/>
    <cellStyle name="Vírgula 3 3 3 3 2 3" xfId="17088"/>
    <cellStyle name="Vírgula 3 3 3 3 2 3 2" xfId="48383"/>
    <cellStyle name="Vírgula 3 3 3 3 2 4" xfId="38501"/>
    <cellStyle name="Vírgula 3 3 3 3 3" xfId="10500"/>
    <cellStyle name="Vírgula 3 3 3 3 3 2" xfId="26970"/>
    <cellStyle name="Vírgula 3 3 3 3 3 2 2" xfId="58265"/>
    <cellStyle name="Vírgula 3 3 3 3 3 3" xfId="41795"/>
    <cellStyle name="Vírgula 3 3 3 3 4" xfId="20382"/>
    <cellStyle name="Vírgula 3 3 3 3 4 2" xfId="51677"/>
    <cellStyle name="Vírgula 3 3 3 3 5" xfId="13794"/>
    <cellStyle name="Vírgula 3 3 3 3 5 2" xfId="45089"/>
    <cellStyle name="Vírgula 3 3 3 3 6" xfId="35207"/>
    <cellStyle name="Vírgula 3 3 3 3 7" xfId="31912"/>
    <cellStyle name="Vírgula 3 3 3 4" xfId="5559"/>
    <cellStyle name="Vírgula 3 3 3 4 2" xfId="22029"/>
    <cellStyle name="Vírgula 3 3 3 4 2 2" xfId="53324"/>
    <cellStyle name="Vírgula 3 3 3 4 3" xfId="15441"/>
    <cellStyle name="Vírgula 3 3 3 4 3 2" xfId="46736"/>
    <cellStyle name="Vírgula 3 3 3 4 4" xfId="36854"/>
    <cellStyle name="Vírgula 3 3 3 5" xfId="8853"/>
    <cellStyle name="Vírgula 3 3 3 5 2" xfId="25323"/>
    <cellStyle name="Vírgula 3 3 3 5 2 2" xfId="56618"/>
    <cellStyle name="Vírgula 3 3 3 5 3" xfId="40148"/>
    <cellStyle name="Vírgula 3 3 3 6" xfId="18735"/>
    <cellStyle name="Vírgula 3 3 3 6 2" xfId="50030"/>
    <cellStyle name="Vírgula 3 3 3 7" xfId="12147"/>
    <cellStyle name="Vírgula 3 3 3 7 2" xfId="43442"/>
    <cellStyle name="Vírgula 3 3 3 8" xfId="28618"/>
    <cellStyle name="Vírgula 3 3 3 8 2" xfId="33560"/>
    <cellStyle name="Vírgula 3 3 3 9" xfId="30265"/>
    <cellStyle name="Vírgula 3 3 4" xfId="2263"/>
    <cellStyle name="Vírgula 3 3 4 2" xfId="2264"/>
    <cellStyle name="Vírgula 3 3 4 2 2" xfId="3915"/>
    <cellStyle name="Vírgula 3 3 4 2 2 2" xfId="7209"/>
    <cellStyle name="Vírgula 3 3 4 2 2 2 2" xfId="23679"/>
    <cellStyle name="Vírgula 3 3 4 2 2 2 2 2" xfId="54974"/>
    <cellStyle name="Vírgula 3 3 4 2 2 2 3" xfId="17091"/>
    <cellStyle name="Vírgula 3 3 4 2 2 2 3 2" xfId="48386"/>
    <cellStyle name="Vírgula 3 3 4 2 2 2 4" xfId="38504"/>
    <cellStyle name="Vírgula 3 3 4 2 2 3" xfId="10503"/>
    <cellStyle name="Vírgula 3 3 4 2 2 3 2" xfId="26973"/>
    <cellStyle name="Vírgula 3 3 4 2 2 3 2 2" xfId="58268"/>
    <cellStyle name="Vírgula 3 3 4 2 2 3 3" xfId="41798"/>
    <cellStyle name="Vírgula 3 3 4 2 2 4" xfId="20385"/>
    <cellStyle name="Vírgula 3 3 4 2 2 4 2" xfId="51680"/>
    <cellStyle name="Vírgula 3 3 4 2 2 5" xfId="13797"/>
    <cellStyle name="Vírgula 3 3 4 2 2 5 2" xfId="45092"/>
    <cellStyle name="Vírgula 3 3 4 2 2 6" xfId="35210"/>
    <cellStyle name="Vírgula 3 3 4 2 2 7" xfId="31915"/>
    <cellStyle name="Vírgula 3 3 4 2 3" xfId="5562"/>
    <cellStyle name="Vírgula 3 3 4 2 3 2" xfId="22032"/>
    <cellStyle name="Vírgula 3 3 4 2 3 2 2" xfId="53327"/>
    <cellStyle name="Vírgula 3 3 4 2 3 3" xfId="15444"/>
    <cellStyle name="Vírgula 3 3 4 2 3 3 2" xfId="46739"/>
    <cellStyle name="Vírgula 3 3 4 2 3 4" xfId="36857"/>
    <cellStyle name="Vírgula 3 3 4 2 4" xfId="8856"/>
    <cellStyle name="Vírgula 3 3 4 2 4 2" xfId="25326"/>
    <cellStyle name="Vírgula 3 3 4 2 4 2 2" xfId="56621"/>
    <cellStyle name="Vírgula 3 3 4 2 4 3" xfId="40151"/>
    <cellStyle name="Vírgula 3 3 4 2 5" xfId="18738"/>
    <cellStyle name="Vírgula 3 3 4 2 5 2" xfId="50033"/>
    <cellStyle name="Vírgula 3 3 4 2 6" xfId="12150"/>
    <cellStyle name="Vírgula 3 3 4 2 6 2" xfId="43445"/>
    <cellStyle name="Vírgula 3 3 4 2 7" xfId="28621"/>
    <cellStyle name="Vírgula 3 3 4 2 7 2" xfId="33563"/>
    <cellStyle name="Vírgula 3 3 4 2 8" xfId="30268"/>
    <cellStyle name="Vírgula 3 3 4 3" xfId="3914"/>
    <cellStyle name="Vírgula 3 3 4 3 2" xfId="7208"/>
    <cellStyle name="Vírgula 3 3 4 3 2 2" xfId="23678"/>
    <cellStyle name="Vírgula 3 3 4 3 2 2 2" xfId="54973"/>
    <cellStyle name="Vírgula 3 3 4 3 2 3" xfId="17090"/>
    <cellStyle name="Vírgula 3 3 4 3 2 3 2" xfId="48385"/>
    <cellStyle name="Vírgula 3 3 4 3 2 4" xfId="38503"/>
    <cellStyle name="Vírgula 3 3 4 3 3" xfId="10502"/>
    <cellStyle name="Vírgula 3 3 4 3 3 2" xfId="26972"/>
    <cellStyle name="Vírgula 3 3 4 3 3 2 2" xfId="58267"/>
    <cellStyle name="Vírgula 3 3 4 3 3 3" xfId="41797"/>
    <cellStyle name="Vírgula 3 3 4 3 4" xfId="20384"/>
    <cellStyle name="Vírgula 3 3 4 3 4 2" xfId="51679"/>
    <cellStyle name="Vírgula 3 3 4 3 5" xfId="13796"/>
    <cellStyle name="Vírgula 3 3 4 3 5 2" xfId="45091"/>
    <cellStyle name="Vírgula 3 3 4 3 6" xfId="35209"/>
    <cellStyle name="Vírgula 3 3 4 3 7" xfId="31914"/>
    <cellStyle name="Vírgula 3 3 4 4" xfId="5561"/>
    <cellStyle name="Vírgula 3 3 4 4 2" xfId="22031"/>
    <cellStyle name="Vírgula 3 3 4 4 2 2" xfId="53326"/>
    <cellStyle name="Vírgula 3 3 4 4 3" xfId="15443"/>
    <cellStyle name="Vírgula 3 3 4 4 3 2" xfId="46738"/>
    <cellStyle name="Vírgula 3 3 4 4 4" xfId="36856"/>
    <cellStyle name="Vírgula 3 3 4 5" xfId="8855"/>
    <cellStyle name="Vírgula 3 3 4 5 2" xfId="25325"/>
    <cellStyle name="Vírgula 3 3 4 5 2 2" xfId="56620"/>
    <cellStyle name="Vírgula 3 3 4 5 3" xfId="40150"/>
    <cellStyle name="Vírgula 3 3 4 6" xfId="18737"/>
    <cellStyle name="Vírgula 3 3 4 6 2" xfId="50032"/>
    <cellStyle name="Vírgula 3 3 4 7" xfId="12149"/>
    <cellStyle name="Vírgula 3 3 4 7 2" xfId="43444"/>
    <cellStyle name="Vírgula 3 3 4 8" xfId="28620"/>
    <cellStyle name="Vírgula 3 3 4 8 2" xfId="33562"/>
    <cellStyle name="Vírgula 3 3 4 9" xfId="30267"/>
    <cellStyle name="Vírgula 3 3 5" xfId="2265"/>
    <cellStyle name="Vírgula 3 3 5 2" xfId="3916"/>
    <cellStyle name="Vírgula 3 3 5 2 2" xfId="7210"/>
    <cellStyle name="Vírgula 3 3 5 2 2 2" xfId="23680"/>
    <cellStyle name="Vírgula 3 3 5 2 2 2 2" xfId="54975"/>
    <cellStyle name="Vírgula 3 3 5 2 2 3" xfId="17092"/>
    <cellStyle name="Vírgula 3 3 5 2 2 3 2" xfId="48387"/>
    <cellStyle name="Vírgula 3 3 5 2 2 4" xfId="38505"/>
    <cellStyle name="Vírgula 3 3 5 2 3" xfId="10504"/>
    <cellStyle name="Vírgula 3 3 5 2 3 2" xfId="26974"/>
    <cellStyle name="Vírgula 3 3 5 2 3 2 2" xfId="58269"/>
    <cellStyle name="Vírgula 3 3 5 2 3 3" xfId="41799"/>
    <cellStyle name="Vírgula 3 3 5 2 4" xfId="20386"/>
    <cellStyle name="Vírgula 3 3 5 2 4 2" xfId="51681"/>
    <cellStyle name="Vírgula 3 3 5 2 5" xfId="13798"/>
    <cellStyle name="Vírgula 3 3 5 2 5 2" xfId="45093"/>
    <cellStyle name="Vírgula 3 3 5 2 6" xfId="35211"/>
    <cellStyle name="Vírgula 3 3 5 2 7" xfId="31916"/>
    <cellStyle name="Vírgula 3 3 5 3" xfId="5563"/>
    <cellStyle name="Vírgula 3 3 5 3 2" xfId="22033"/>
    <cellStyle name="Vírgula 3 3 5 3 2 2" xfId="53328"/>
    <cellStyle name="Vírgula 3 3 5 3 3" xfId="15445"/>
    <cellStyle name="Vírgula 3 3 5 3 3 2" xfId="46740"/>
    <cellStyle name="Vírgula 3 3 5 3 4" xfId="36858"/>
    <cellStyle name="Vírgula 3 3 5 4" xfId="8857"/>
    <cellStyle name="Vírgula 3 3 5 4 2" xfId="25327"/>
    <cellStyle name="Vírgula 3 3 5 4 2 2" xfId="56622"/>
    <cellStyle name="Vírgula 3 3 5 4 3" xfId="40152"/>
    <cellStyle name="Vírgula 3 3 5 5" xfId="18739"/>
    <cellStyle name="Vírgula 3 3 5 5 2" xfId="50034"/>
    <cellStyle name="Vírgula 3 3 5 6" xfId="12151"/>
    <cellStyle name="Vírgula 3 3 5 6 2" xfId="43446"/>
    <cellStyle name="Vírgula 3 3 5 7" xfId="28622"/>
    <cellStyle name="Vírgula 3 3 5 7 2" xfId="33564"/>
    <cellStyle name="Vírgula 3 3 5 8" xfId="30269"/>
    <cellStyle name="Vírgula 3 3 6" xfId="2266"/>
    <cellStyle name="Vírgula 3 3 6 2" xfId="3917"/>
    <cellStyle name="Vírgula 3 3 6 2 2" xfId="7211"/>
    <cellStyle name="Vírgula 3 3 6 2 2 2" xfId="23681"/>
    <cellStyle name="Vírgula 3 3 6 2 2 2 2" xfId="54976"/>
    <cellStyle name="Vírgula 3 3 6 2 2 3" xfId="17093"/>
    <cellStyle name="Vírgula 3 3 6 2 2 3 2" xfId="48388"/>
    <cellStyle name="Vírgula 3 3 6 2 2 4" xfId="38506"/>
    <cellStyle name="Vírgula 3 3 6 2 3" xfId="10505"/>
    <cellStyle name="Vírgula 3 3 6 2 3 2" xfId="26975"/>
    <cellStyle name="Vírgula 3 3 6 2 3 2 2" xfId="58270"/>
    <cellStyle name="Vírgula 3 3 6 2 3 3" xfId="41800"/>
    <cellStyle name="Vírgula 3 3 6 2 4" xfId="20387"/>
    <cellStyle name="Vírgula 3 3 6 2 4 2" xfId="51682"/>
    <cellStyle name="Vírgula 3 3 6 2 5" xfId="13799"/>
    <cellStyle name="Vírgula 3 3 6 2 5 2" xfId="45094"/>
    <cellStyle name="Vírgula 3 3 6 2 6" xfId="35212"/>
    <cellStyle name="Vírgula 3 3 6 2 7" xfId="31917"/>
    <cellStyle name="Vírgula 3 3 6 3" xfId="5564"/>
    <cellStyle name="Vírgula 3 3 6 3 2" xfId="22034"/>
    <cellStyle name="Vírgula 3 3 6 3 2 2" xfId="53329"/>
    <cellStyle name="Vírgula 3 3 6 3 3" xfId="15446"/>
    <cellStyle name="Vírgula 3 3 6 3 3 2" xfId="46741"/>
    <cellStyle name="Vírgula 3 3 6 3 4" xfId="36859"/>
    <cellStyle name="Vírgula 3 3 6 4" xfId="8858"/>
    <cellStyle name="Vírgula 3 3 6 4 2" xfId="25328"/>
    <cellStyle name="Vírgula 3 3 6 4 2 2" xfId="56623"/>
    <cellStyle name="Vírgula 3 3 6 4 3" xfId="40153"/>
    <cellStyle name="Vírgula 3 3 6 5" xfId="18740"/>
    <cellStyle name="Vírgula 3 3 6 5 2" xfId="50035"/>
    <cellStyle name="Vírgula 3 3 6 6" xfId="12152"/>
    <cellStyle name="Vírgula 3 3 6 6 2" xfId="43447"/>
    <cellStyle name="Vírgula 3 3 6 7" xfId="28623"/>
    <cellStyle name="Vírgula 3 3 6 7 2" xfId="33565"/>
    <cellStyle name="Vírgula 3 3 6 8" xfId="30270"/>
    <cellStyle name="Vírgula 3 3 7" xfId="3904"/>
    <cellStyle name="Vírgula 3 3 7 2" xfId="7198"/>
    <cellStyle name="Vírgula 3 3 7 2 2" xfId="23668"/>
    <cellStyle name="Vírgula 3 3 7 2 2 2" xfId="54963"/>
    <cellStyle name="Vírgula 3 3 7 2 3" xfId="17080"/>
    <cellStyle name="Vírgula 3 3 7 2 3 2" xfId="48375"/>
    <cellStyle name="Vírgula 3 3 7 2 4" xfId="38493"/>
    <cellStyle name="Vírgula 3 3 7 3" xfId="10492"/>
    <cellStyle name="Vírgula 3 3 7 3 2" xfId="26962"/>
    <cellStyle name="Vírgula 3 3 7 3 2 2" xfId="58257"/>
    <cellStyle name="Vírgula 3 3 7 3 3" xfId="41787"/>
    <cellStyle name="Vírgula 3 3 7 4" xfId="20374"/>
    <cellStyle name="Vírgula 3 3 7 4 2" xfId="51669"/>
    <cellStyle name="Vírgula 3 3 7 5" xfId="13786"/>
    <cellStyle name="Vírgula 3 3 7 5 2" xfId="45081"/>
    <cellStyle name="Vírgula 3 3 7 6" xfId="35199"/>
    <cellStyle name="Vírgula 3 3 7 7" xfId="31904"/>
    <cellStyle name="Vírgula 3 3 8" xfId="5551"/>
    <cellStyle name="Vírgula 3 3 8 2" xfId="22021"/>
    <cellStyle name="Vírgula 3 3 8 2 2" xfId="53316"/>
    <cellStyle name="Vírgula 3 3 8 3" xfId="15433"/>
    <cellStyle name="Vírgula 3 3 8 3 2" xfId="46728"/>
    <cellStyle name="Vírgula 3 3 8 4" xfId="36846"/>
    <cellStyle name="Vírgula 3 3 9" xfId="8845"/>
    <cellStyle name="Vírgula 3 3 9 2" xfId="25315"/>
    <cellStyle name="Vírgula 3 3 9 2 2" xfId="56610"/>
    <cellStyle name="Vírgula 3 3 9 3" xfId="40140"/>
    <cellStyle name="Vírgula 3 4" xfId="2267"/>
    <cellStyle name="Vírgula 3 4 10" xfId="12153"/>
    <cellStyle name="Vírgula 3 4 10 2" xfId="43448"/>
    <cellStyle name="Vírgula 3 4 11" xfId="28624"/>
    <cellStyle name="Vírgula 3 4 11 2" xfId="33566"/>
    <cellStyle name="Vírgula 3 4 12" xfId="30271"/>
    <cellStyle name="Vírgula 3 4 2" xfId="2268"/>
    <cellStyle name="Vírgula 3 4 2 2" xfId="2269"/>
    <cellStyle name="Vírgula 3 4 2 2 2" xfId="3920"/>
    <cellStyle name="Vírgula 3 4 2 2 2 2" xfId="7214"/>
    <cellStyle name="Vírgula 3 4 2 2 2 2 2" xfId="23684"/>
    <cellStyle name="Vírgula 3 4 2 2 2 2 2 2" xfId="54979"/>
    <cellStyle name="Vírgula 3 4 2 2 2 2 3" xfId="17096"/>
    <cellStyle name="Vírgula 3 4 2 2 2 2 3 2" xfId="48391"/>
    <cellStyle name="Vírgula 3 4 2 2 2 2 4" xfId="38509"/>
    <cellStyle name="Vírgula 3 4 2 2 2 3" xfId="10508"/>
    <cellStyle name="Vírgula 3 4 2 2 2 3 2" xfId="26978"/>
    <cellStyle name="Vírgula 3 4 2 2 2 3 2 2" xfId="58273"/>
    <cellStyle name="Vírgula 3 4 2 2 2 3 3" xfId="41803"/>
    <cellStyle name="Vírgula 3 4 2 2 2 4" xfId="20390"/>
    <cellStyle name="Vírgula 3 4 2 2 2 4 2" xfId="51685"/>
    <cellStyle name="Vírgula 3 4 2 2 2 5" xfId="13802"/>
    <cellStyle name="Vírgula 3 4 2 2 2 5 2" xfId="45097"/>
    <cellStyle name="Vírgula 3 4 2 2 2 6" xfId="35215"/>
    <cellStyle name="Vírgula 3 4 2 2 2 7" xfId="31920"/>
    <cellStyle name="Vírgula 3 4 2 2 3" xfId="5567"/>
    <cellStyle name="Vírgula 3 4 2 2 3 2" xfId="22037"/>
    <cellStyle name="Vírgula 3 4 2 2 3 2 2" xfId="53332"/>
    <cellStyle name="Vírgula 3 4 2 2 3 3" xfId="15449"/>
    <cellStyle name="Vírgula 3 4 2 2 3 3 2" xfId="46744"/>
    <cellStyle name="Vírgula 3 4 2 2 3 4" xfId="36862"/>
    <cellStyle name="Vírgula 3 4 2 2 4" xfId="8861"/>
    <cellStyle name="Vírgula 3 4 2 2 4 2" xfId="25331"/>
    <cellStyle name="Vírgula 3 4 2 2 4 2 2" xfId="56626"/>
    <cellStyle name="Vírgula 3 4 2 2 4 3" xfId="40156"/>
    <cellStyle name="Vírgula 3 4 2 2 5" xfId="18743"/>
    <cellStyle name="Vírgula 3 4 2 2 5 2" xfId="50038"/>
    <cellStyle name="Vírgula 3 4 2 2 6" xfId="12155"/>
    <cellStyle name="Vírgula 3 4 2 2 6 2" xfId="43450"/>
    <cellStyle name="Vírgula 3 4 2 2 7" xfId="28626"/>
    <cellStyle name="Vírgula 3 4 2 2 7 2" xfId="33568"/>
    <cellStyle name="Vírgula 3 4 2 2 8" xfId="30273"/>
    <cellStyle name="Vírgula 3 4 2 3" xfId="3919"/>
    <cellStyle name="Vírgula 3 4 2 3 2" xfId="7213"/>
    <cellStyle name="Vírgula 3 4 2 3 2 2" xfId="23683"/>
    <cellStyle name="Vírgula 3 4 2 3 2 2 2" xfId="54978"/>
    <cellStyle name="Vírgula 3 4 2 3 2 3" xfId="17095"/>
    <cellStyle name="Vírgula 3 4 2 3 2 3 2" xfId="48390"/>
    <cellStyle name="Vírgula 3 4 2 3 2 4" xfId="38508"/>
    <cellStyle name="Vírgula 3 4 2 3 3" xfId="10507"/>
    <cellStyle name="Vírgula 3 4 2 3 3 2" xfId="26977"/>
    <cellStyle name="Vírgula 3 4 2 3 3 2 2" xfId="58272"/>
    <cellStyle name="Vírgula 3 4 2 3 3 3" xfId="41802"/>
    <cellStyle name="Vírgula 3 4 2 3 4" xfId="20389"/>
    <cellStyle name="Vírgula 3 4 2 3 4 2" xfId="51684"/>
    <cellStyle name="Vírgula 3 4 2 3 5" xfId="13801"/>
    <cellStyle name="Vírgula 3 4 2 3 5 2" xfId="45096"/>
    <cellStyle name="Vírgula 3 4 2 3 6" xfId="35214"/>
    <cellStyle name="Vírgula 3 4 2 3 7" xfId="31919"/>
    <cellStyle name="Vírgula 3 4 2 4" xfId="5566"/>
    <cellStyle name="Vírgula 3 4 2 4 2" xfId="22036"/>
    <cellStyle name="Vírgula 3 4 2 4 2 2" xfId="53331"/>
    <cellStyle name="Vírgula 3 4 2 4 3" xfId="15448"/>
    <cellStyle name="Vírgula 3 4 2 4 3 2" xfId="46743"/>
    <cellStyle name="Vírgula 3 4 2 4 4" xfId="36861"/>
    <cellStyle name="Vírgula 3 4 2 5" xfId="8860"/>
    <cellStyle name="Vírgula 3 4 2 5 2" xfId="25330"/>
    <cellStyle name="Vírgula 3 4 2 5 2 2" xfId="56625"/>
    <cellStyle name="Vírgula 3 4 2 5 3" xfId="40155"/>
    <cellStyle name="Vírgula 3 4 2 6" xfId="18742"/>
    <cellStyle name="Vírgula 3 4 2 6 2" xfId="50037"/>
    <cellStyle name="Vírgula 3 4 2 7" xfId="12154"/>
    <cellStyle name="Vírgula 3 4 2 7 2" xfId="43449"/>
    <cellStyle name="Vírgula 3 4 2 8" xfId="28625"/>
    <cellStyle name="Vírgula 3 4 2 8 2" xfId="33567"/>
    <cellStyle name="Vírgula 3 4 2 9" xfId="30272"/>
    <cellStyle name="Vírgula 3 4 3" xfId="2270"/>
    <cellStyle name="Vírgula 3 4 3 2" xfId="2271"/>
    <cellStyle name="Vírgula 3 4 3 2 2" xfId="3922"/>
    <cellStyle name="Vírgula 3 4 3 2 2 2" xfId="7216"/>
    <cellStyle name="Vírgula 3 4 3 2 2 2 2" xfId="23686"/>
    <cellStyle name="Vírgula 3 4 3 2 2 2 2 2" xfId="54981"/>
    <cellStyle name="Vírgula 3 4 3 2 2 2 3" xfId="17098"/>
    <cellStyle name="Vírgula 3 4 3 2 2 2 3 2" xfId="48393"/>
    <cellStyle name="Vírgula 3 4 3 2 2 2 4" xfId="38511"/>
    <cellStyle name="Vírgula 3 4 3 2 2 3" xfId="10510"/>
    <cellStyle name="Vírgula 3 4 3 2 2 3 2" xfId="26980"/>
    <cellStyle name="Vírgula 3 4 3 2 2 3 2 2" xfId="58275"/>
    <cellStyle name="Vírgula 3 4 3 2 2 3 3" xfId="41805"/>
    <cellStyle name="Vírgula 3 4 3 2 2 4" xfId="20392"/>
    <cellStyle name="Vírgula 3 4 3 2 2 4 2" xfId="51687"/>
    <cellStyle name="Vírgula 3 4 3 2 2 5" xfId="13804"/>
    <cellStyle name="Vírgula 3 4 3 2 2 5 2" xfId="45099"/>
    <cellStyle name="Vírgula 3 4 3 2 2 6" xfId="35217"/>
    <cellStyle name="Vírgula 3 4 3 2 2 7" xfId="31922"/>
    <cellStyle name="Vírgula 3 4 3 2 3" xfId="5569"/>
    <cellStyle name="Vírgula 3 4 3 2 3 2" xfId="22039"/>
    <cellStyle name="Vírgula 3 4 3 2 3 2 2" xfId="53334"/>
    <cellStyle name="Vírgula 3 4 3 2 3 3" xfId="15451"/>
    <cellStyle name="Vírgula 3 4 3 2 3 3 2" xfId="46746"/>
    <cellStyle name="Vírgula 3 4 3 2 3 4" xfId="36864"/>
    <cellStyle name="Vírgula 3 4 3 2 4" xfId="8863"/>
    <cellStyle name="Vírgula 3 4 3 2 4 2" xfId="25333"/>
    <cellStyle name="Vírgula 3 4 3 2 4 2 2" xfId="56628"/>
    <cellStyle name="Vírgula 3 4 3 2 4 3" xfId="40158"/>
    <cellStyle name="Vírgula 3 4 3 2 5" xfId="18745"/>
    <cellStyle name="Vírgula 3 4 3 2 5 2" xfId="50040"/>
    <cellStyle name="Vírgula 3 4 3 2 6" xfId="12157"/>
    <cellStyle name="Vírgula 3 4 3 2 6 2" xfId="43452"/>
    <cellStyle name="Vírgula 3 4 3 2 7" xfId="28628"/>
    <cellStyle name="Vírgula 3 4 3 2 7 2" xfId="33570"/>
    <cellStyle name="Vírgula 3 4 3 2 8" xfId="30275"/>
    <cellStyle name="Vírgula 3 4 3 3" xfId="3921"/>
    <cellStyle name="Vírgula 3 4 3 3 2" xfId="7215"/>
    <cellStyle name="Vírgula 3 4 3 3 2 2" xfId="23685"/>
    <cellStyle name="Vírgula 3 4 3 3 2 2 2" xfId="54980"/>
    <cellStyle name="Vírgula 3 4 3 3 2 3" xfId="17097"/>
    <cellStyle name="Vírgula 3 4 3 3 2 3 2" xfId="48392"/>
    <cellStyle name="Vírgula 3 4 3 3 2 4" xfId="38510"/>
    <cellStyle name="Vírgula 3 4 3 3 3" xfId="10509"/>
    <cellStyle name="Vírgula 3 4 3 3 3 2" xfId="26979"/>
    <cellStyle name="Vírgula 3 4 3 3 3 2 2" xfId="58274"/>
    <cellStyle name="Vírgula 3 4 3 3 3 3" xfId="41804"/>
    <cellStyle name="Vírgula 3 4 3 3 4" xfId="20391"/>
    <cellStyle name="Vírgula 3 4 3 3 4 2" xfId="51686"/>
    <cellStyle name="Vírgula 3 4 3 3 5" xfId="13803"/>
    <cellStyle name="Vírgula 3 4 3 3 5 2" xfId="45098"/>
    <cellStyle name="Vírgula 3 4 3 3 6" xfId="35216"/>
    <cellStyle name="Vírgula 3 4 3 3 7" xfId="31921"/>
    <cellStyle name="Vírgula 3 4 3 4" xfId="5568"/>
    <cellStyle name="Vírgula 3 4 3 4 2" xfId="22038"/>
    <cellStyle name="Vírgula 3 4 3 4 2 2" xfId="53333"/>
    <cellStyle name="Vírgula 3 4 3 4 3" xfId="15450"/>
    <cellStyle name="Vírgula 3 4 3 4 3 2" xfId="46745"/>
    <cellStyle name="Vírgula 3 4 3 4 4" xfId="36863"/>
    <cellStyle name="Vírgula 3 4 3 5" xfId="8862"/>
    <cellStyle name="Vírgula 3 4 3 5 2" xfId="25332"/>
    <cellStyle name="Vírgula 3 4 3 5 2 2" xfId="56627"/>
    <cellStyle name="Vírgula 3 4 3 5 3" xfId="40157"/>
    <cellStyle name="Vírgula 3 4 3 6" xfId="18744"/>
    <cellStyle name="Vírgula 3 4 3 6 2" xfId="50039"/>
    <cellStyle name="Vírgula 3 4 3 7" xfId="12156"/>
    <cellStyle name="Vírgula 3 4 3 7 2" xfId="43451"/>
    <cellStyle name="Vírgula 3 4 3 8" xfId="28627"/>
    <cellStyle name="Vírgula 3 4 3 8 2" xfId="33569"/>
    <cellStyle name="Vírgula 3 4 3 9" xfId="30274"/>
    <cellStyle name="Vírgula 3 4 4" xfId="2272"/>
    <cellStyle name="Vírgula 3 4 4 2" xfId="3923"/>
    <cellStyle name="Vírgula 3 4 4 2 2" xfId="7217"/>
    <cellStyle name="Vírgula 3 4 4 2 2 2" xfId="23687"/>
    <cellStyle name="Vírgula 3 4 4 2 2 2 2" xfId="54982"/>
    <cellStyle name="Vírgula 3 4 4 2 2 3" xfId="17099"/>
    <cellStyle name="Vírgula 3 4 4 2 2 3 2" xfId="48394"/>
    <cellStyle name="Vírgula 3 4 4 2 2 4" xfId="38512"/>
    <cellStyle name="Vírgula 3 4 4 2 3" xfId="10511"/>
    <cellStyle name="Vírgula 3 4 4 2 3 2" xfId="26981"/>
    <cellStyle name="Vírgula 3 4 4 2 3 2 2" xfId="58276"/>
    <cellStyle name="Vírgula 3 4 4 2 3 3" xfId="41806"/>
    <cellStyle name="Vírgula 3 4 4 2 4" xfId="20393"/>
    <cellStyle name="Vírgula 3 4 4 2 4 2" xfId="51688"/>
    <cellStyle name="Vírgula 3 4 4 2 5" xfId="13805"/>
    <cellStyle name="Vírgula 3 4 4 2 5 2" xfId="45100"/>
    <cellStyle name="Vírgula 3 4 4 2 6" xfId="35218"/>
    <cellStyle name="Vírgula 3 4 4 2 7" xfId="31923"/>
    <cellStyle name="Vírgula 3 4 4 3" xfId="5570"/>
    <cellStyle name="Vírgula 3 4 4 3 2" xfId="22040"/>
    <cellStyle name="Vírgula 3 4 4 3 2 2" xfId="53335"/>
    <cellStyle name="Vírgula 3 4 4 3 3" xfId="15452"/>
    <cellStyle name="Vírgula 3 4 4 3 3 2" xfId="46747"/>
    <cellStyle name="Vírgula 3 4 4 3 4" xfId="36865"/>
    <cellStyle name="Vírgula 3 4 4 4" xfId="8864"/>
    <cellStyle name="Vírgula 3 4 4 4 2" xfId="25334"/>
    <cellStyle name="Vírgula 3 4 4 4 2 2" xfId="56629"/>
    <cellStyle name="Vírgula 3 4 4 4 3" xfId="40159"/>
    <cellStyle name="Vírgula 3 4 4 5" xfId="18746"/>
    <cellStyle name="Vírgula 3 4 4 5 2" xfId="50041"/>
    <cellStyle name="Vírgula 3 4 4 6" xfId="12158"/>
    <cellStyle name="Vírgula 3 4 4 6 2" xfId="43453"/>
    <cellStyle name="Vírgula 3 4 4 7" xfId="28629"/>
    <cellStyle name="Vírgula 3 4 4 7 2" xfId="33571"/>
    <cellStyle name="Vírgula 3 4 4 8" xfId="30276"/>
    <cellStyle name="Vírgula 3 4 5" xfId="2273"/>
    <cellStyle name="Vírgula 3 4 5 2" xfId="3924"/>
    <cellStyle name="Vírgula 3 4 5 2 2" xfId="7218"/>
    <cellStyle name="Vírgula 3 4 5 2 2 2" xfId="23688"/>
    <cellStyle name="Vírgula 3 4 5 2 2 2 2" xfId="54983"/>
    <cellStyle name="Vírgula 3 4 5 2 2 3" xfId="17100"/>
    <cellStyle name="Vírgula 3 4 5 2 2 3 2" xfId="48395"/>
    <cellStyle name="Vírgula 3 4 5 2 2 4" xfId="38513"/>
    <cellStyle name="Vírgula 3 4 5 2 3" xfId="10512"/>
    <cellStyle name="Vírgula 3 4 5 2 3 2" xfId="26982"/>
    <cellStyle name="Vírgula 3 4 5 2 3 2 2" xfId="58277"/>
    <cellStyle name="Vírgula 3 4 5 2 3 3" xfId="41807"/>
    <cellStyle name="Vírgula 3 4 5 2 4" xfId="20394"/>
    <cellStyle name="Vírgula 3 4 5 2 4 2" xfId="51689"/>
    <cellStyle name="Vírgula 3 4 5 2 5" xfId="13806"/>
    <cellStyle name="Vírgula 3 4 5 2 5 2" xfId="45101"/>
    <cellStyle name="Vírgula 3 4 5 2 6" xfId="35219"/>
    <cellStyle name="Vírgula 3 4 5 2 7" xfId="31924"/>
    <cellStyle name="Vírgula 3 4 5 3" xfId="5571"/>
    <cellStyle name="Vírgula 3 4 5 3 2" xfId="22041"/>
    <cellStyle name="Vírgula 3 4 5 3 2 2" xfId="53336"/>
    <cellStyle name="Vírgula 3 4 5 3 3" xfId="15453"/>
    <cellStyle name="Vírgula 3 4 5 3 3 2" xfId="46748"/>
    <cellStyle name="Vírgula 3 4 5 3 4" xfId="36866"/>
    <cellStyle name="Vírgula 3 4 5 4" xfId="8865"/>
    <cellStyle name="Vírgula 3 4 5 4 2" xfId="25335"/>
    <cellStyle name="Vírgula 3 4 5 4 2 2" xfId="56630"/>
    <cellStyle name="Vírgula 3 4 5 4 3" xfId="40160"/>
    <cellStyle name="Vírgula 3 4 5 5" xfId="18747"/>
    <cellStyle name="Vírgula 3 4 5 5 2" xfId="50042"/>
    <cellStyle name="Vírgula 3 4 5 6" xfId="12159"/>
    <cellStyle name="Vírgula 3 4 5 6 2" xfId="43454"/>
    <cellStyle name="Vírgula 3 4 5 7" xfId="28630"/>
    <cellStyle name="Vírgula 3 4 5 7 2" xfId="33572"/>
    <cellStyle name="Vírgula 3 4 5 8" xfId="30277"/>
    <cellStyle name="Vírgula 3 4 6" xfId="3918"/>
    <cellStyle name="Vírgula 3 4 6 2" xfId="7212"/>
    <cellStyle name="Vírgula 3 4 6 2 2" xfId="23682"/>
    <cellStyle name="Vírgula 3 4 6 2 2 2" xfId="54977"/>
    <cellStyle name="Vírgula 3 4 6 2 3" xfId="17094"/>
    <cellStyle name="Vírgula 3 4 6 2 3 2" xfId="48389"/>
    <cellStyle name="Vírgula 3 4 6 2 4" xfId="38507"/>
    <cellStyle name="Vírgula 3 4 6 3" xfId="10506"/>
    <cellStyle name="Vírgula 3 4 6 3 2" xfId="26976"/>
    <cellStyle name="Vírgula 3 4 6 3 2 2" xfId="58271"/>
    <cellStyle name="Vírgula 3 4 6 3 3" xfId="41801"/>
    <cellStyle name="Vírgula 3 4 6 4" xfId="20388"/>
    <cellStyle name="Vírgula 3 4 6 4 2" xfId="51683"/>
    <cellStyle name="Vírgula 3 4 6 5" xfId="13800"/>
    <cellStyle name="Vírgula 3 4 6 5 2" xfId="45095"/>
    <cellStyle name="Vírgula 3 4 6 6" xfId="35213"/>
    <cellStyle name="Vírgula 3 4 6 7" xfId="31918"/>
    <cellStyle name="Vírgula 3 4 7" xfId="5565"/>
    <cellStyle name="Vírgula 3 4 7 2" xfId="22035"/>
    <cellStyle name="Vírgula 3 4 7 2 2" xfId="53330"/>
    <cellStyle name="Vírgula 3 4 7 3" xfId="15447"/>
    <cellStyle name="Vírgula 3 4 7 3 2" xfId="46742"/>
    <cellStyle name="Vírgula 3 4 7 4" xfId="36860"/>
    <cellStyle name="Vírgula 3 4 8" xfId="8859"/>
    <cellStyle name="Vírgula 3 4 8 2" xfId="25329"/>
    <cellStyle name="Vírgula 3 4 8 2 2" xfId="56624"/>
    <cellStyle name="Vírgula 3 4 8 3" xfId="40154"/>
    <cellStyle name="Vírgula 3 4 9" xfId="18741"/>
    <cellStyle name="Vírgula 3 4 9 2" xfId="50036"/>
    <cellStyle name="Vírgula 3 5" xfId="2274"/>
    <cellStyle name="Vírgula 3 5 2" xfId="2275"/>
    <cellStyle name="Vírgula 3 5 2 2" xfId="3926"/>
    <cellStyle name="Vírgula 3 5 2 2 2" xfId="7220"/>
    <cellStyle name="Vírgula 3 5 2 2 2 2" xfId="23690"/>
    <cellStyle name="Vírgula 3 5 2 2 2 2 2" xfId="54985"/>
    <cellStyle name="Vírgula 3 5 2 2 2 3" xfId="17102"/>
    <cellStyle name="Vírgula 3 5 2 2 2 3 2" xfId="48397"/>
    <cellStyle name="Vírgula 3 5 2 2 2 4" xfId="38515"/>
    <cellStyle name="Vírgula 3 5 2 2 3" xfId="10514"/>
    <cellStyle name="Vírgula 3 5 2 2 3 2" xfId="26984"/>
    <cellStyle name="Vírgula 3 5 2 2 3 2 2" xfId="58279"/>
    <cellStyle name="Vírgula 3 5 2 2 3 3" xfId="41809"/>
    <cellStyle name="Vírgula 3 5 2 2 4" xfId="20396"/>
    <cellStyle name="Vírgula 3 5 2 2 4 2" xfId="51691"/>
    <cellStyle name="Vírgula 3 5 2 2 5" xfId="13808"/>
    <cellStyle name="Vírgula 3 5 2 2 5 2" xfId="45103"/>
    <cellStyle name="Vírgula 3 5 2 2 6" xfId="35221"/>
    <cellStyle name="Vírgula 3 5 2 2 7" xfId="31926"/>
    <cellStyle name="Vírgula 3 5 2 3" xfId="5573"/>
    <cellStyle name="Vírgula 3 5 2 3 2" xfId="22043"/>
    <cellStyle name="Vírgula 3 5 2 3 2 2" xfId="53338"/>
    <cellStyle name="Vírgula 3 5 2 3 3" xfId="15455"/>
    <cellStyle name="Vírgula 3 5 2 3 3 2" xfId="46750"/>
    <cellStyle name="Vírgula 3 5 2 3 4" xfId="36868"/>
    <cellStyle name="Vírgula 3 5 2 4" xfId="8867"/>
    <cellStyle name="Vírgula 3 5 2 4 2" xfId="25337"/>
    <cellStyle name="Vírgula 3 5 2 4 2 2" xfId="56632"/>
    <cellStyle name="Vírgula 3 5 2 4 3" xfId="40162"/>
    <cellStyle name="Vírgula 3 5 2 5" xfId="18749"/>
    <cellStyle name="Vírgula 3 5 2 5 2" xfId="50044"/>
    <cellStyle name="Vírgula 3 5 2 6" xfId="12161"/>
    <cellStyle name="Vírgula 3 5 2 6 2" xfId="43456"/>
    <cellStyle name="Vírgula 3 5 2 7" xfId="28632"/>
    <cellStyle name="Vírgula 3 5 2 7 2" xfId="33574"/>
    <cellStyle name="Vírgula 3 5 2 8" xfId="30279"/>
    <cellStyle name="Vírgula 3 5 3" xfId="3925"/>
    <cellStyle name="Vírgula 3 5 3 2" xfId="7219"/>
    <cellStyle name="Vírgula 3 5 3 2 2" xfId="23689"/>
    <cellStyle name="Vírgula 3 5 3 2 2 2" xfId="54984"/>
    <cellStyle name="Vírgula 3 5 3 2 3" xfId="17101"/>
    <cellStyle name="Vírgula 3 5 3 2 3 2" xfId="48396"/>
    <cellStyle name="Vírgula 3 5 3 2 4" xfId="38514"/>
    <cellStyle name="Vírgula 3 5 3 3" xfId="10513"/>
    <cellStyle name="Vírgula 3 5 3 3 2" xfId="26983"/>
    <cellStyle name="Vírgula 3 5 3 3 2 2" xfId="58278"/>
    <cellStyle name="Vírgula 3 5 3 3 3" xfId="41808"/>
    <cellStyle name="Vírgula 3 5 3 4" xfId="20395"/>
    <cellStyle name="Vírgula 3 5 3 4 2" xfId="51690"/>
    <cellStyle name="Vírgula 3 5 3 5" xfId="13807"/>
    <cellStyle name="Vírgula 3 5 3 5 2" xfId="45102"/>
    <cellStyle name="Vírgula 3 5 3 6" xfId="35220"/>
    <cellStyle name="Vírgula 3 5 3 7" xfId="31925"/>
    <cellStyle name="Vírgula 3 5 4" xfId="5572"/>
    <cellStyle name="Vírgula 3 5 4 2" xfId="22042"/>
    <cellStyle name="Vírgula 3 5 4 2 2" xfId="53337"/>
    <cellStyle name="Vírgula 3 5 4 3" xfId="15454"/>
    <cellStyle name="Vírgula 3 5 4 3 2" xfId="46749"/>
    <cellStyle name="Vírgula 3 5 4 4" xfId="36867"/>
    <cellStyle name="Vírgula 3 5 5" xfId="8866"/>
    <cellStyle name="Vírgula 3 5 5 2" xfId="25336"/>
    <cellStyle name="Vírgula 3 5 5 2 2" xfId="56631"/>
    <cellStyle name="Vírgula 3 5 5 3" xfId="40161"/>
    <cellStyle name="Vírgula 3 5 6" xfId="18748"/>
    <cellStyle name="Vírgula 3 5 6 2" xfId="50043"/>
    <cellStyle name="Vírgula 3 5 7" xfId="12160"/>
    <cellStyle name="Vírgula 3 5 7 2" xfId="43455"/>
    <cellStyle name="Vírgula 3 5 8" xfId="28631"/>
    <cellStyle name="Vírgula 3 5 8 2" xfId="33573"/>
    <cellStyle name="Vírgula 3 5 9" xfId="30278"/>
    <cellStyle name="Vírgula 3 6" xfId="2276"/>
    <cellStyle name="Vírgula 3 6 2" xfId="2277"/>
    <cellStyle name="Vírgula 3 6 2 2" xfId="3928"/>
    <cellStyle name="Vírgula 3 6 2 2 2" xfId="7222"/>
    <cellStyle name="Vírgula 3 6 2 2 2 2" xfId="23692"/>
    <cellStyle name="Vírgula 3 6 2 2 2 2 2" xfId="54987"/>
    <cellStyle name="Vírgula 3 6 2 2 2 3" xfId="17104"/>
    <cellStyle name="Vírgula 3 6 2 2 2 3 2" xfId="48399"/>
    <cellStyle name="Vírgula 3 6 2 2 2 4" xfId="38517"/>
    <cellStyle name="Vírgula 3 6 2 2 3" xfId="10516"/>
    <cellStyle name="Vírgula 3 6 2 2 3 2" xfId="26986"/>
    <cellStyle name="Vírgula 3 6 2 2 3 2 2" xfId="58281"/>
    <cellStyle name="Vírgula 3 6 2 2 3 3" xfId="41811"/>
    <cellStyle name="Vírgula 3 6 2 2 4" xfId="20398"/>
    <cellStyle name="Vírgula 3 6 2 2 4 2" xfId="51693"/>
    <cellStyle name="Vírgula 3 6 2 2 5" xfId="13810"/>
    <cellStyle name="Vírgula 3 6 2 2 5 2" xfId="45105"/>
    <cellStyle name="Vírgula 3 6 2 2 6" xfId="35223"/>
    <cellStyle name="Vírgula 3 6 2 2 7" xfId="31928"/>
    <cellStyle name="Vírgula 3 6 2 3" xfId="5575"/>
    <cellStyle name="Vírgula 3 6 2 3 2" xfId="22045"/>
    <cellStyle name="Vírgula 3 6 2 3 2 2" xfId="53340"/>
    <cellStyle name="Vírgula 3 6 2 3 3" xfId="15457"/>
    <cellStyle name="Vírgula 3 6 2 3 3 2" xfId="46752"/>
    <cellStyle name="Vírgula 3 6 2 3 4" xfId="36870"/>
    <cellStyle name="Vírgula 3 6 2 4" xfId="8869"/>
    <cellStyle name="Vírgula 3 6 2 4 2" xfId="25339"/>
    <cellStyle name="Vírgula 3 6 2 4 2 2" xfId="56634"/>
    <cellStyle name="Vírgula 3 6 2 4 3" xfId="40164"/>
    <cellStyle name="Vírgula 3 6 2 5" xfId="18751"/>
    <cellStyle name="Vírgula 3 6 2 5 2" xfId="50046"/>
    <cellStyle name="Vírgula 3 6 2 6" xfId="12163"/>
    <cellStyle name="Vírgula 3 6 2 6 2" xfId="43458"/>
    <cellStyle name="Vírgula 3 6 2 7" xfId="28634"/>
    <cellStyle name="Vírgula 3 6 2 7 2" xfId="33576"/>
    <cellStyle name="Vírgula 3 6 2 8" xfId="30281"/>
    <cellStyle name="Vírgula 3 6 3" xfId="3927"/>
    <cellStyle name="Vírgula 3 6 3 2" xfId="7221"/>
    <cellStyle name="Vírgula 3 6 3 2 2" xfId="23691"/>
    <cellStyle name="Vírgula 3 6 3 2 2 2" xfId="54986"/>
    <cellStyle name="Vírgula 3 6 3 2 3" xfId="17103"/>
    <cellStyle name="Vírgula 3 6 3 2 3 2" xfId="48398"/>
    <cellStyle name="Vírgula 3 6 3 2 4" xfId="38516"/>
    <cellStyle name="Vírgula 3 6 3 3" xfId="10515"/>
    <cellStyle name="Vírgula 3 6 3 3 2" xfId="26985"/>
    <cellStyle name="Vírgula 3 6 3 3 2 2" xfId="58280"/>
    <cellStyle name="Vírgula 3 6 3 3 3" xfId="41810"/>
    <cellStyle name="Vírgula 3 6 3 4" xfId="20397"/>
    <cellStyle name="Vírgula 3 6 3 4 2" xfId="51692"/>
    <cellStyle name="Vírgula 3 6 3 5" xfId="13809"/>
    <cellStyle name="Vírgula 3 6 3 5 2" xfId="45104"/>
    <cellStyle name="Vírgula 3 6 3 6" xfId="35222"/>
    <cellStyle name="Vírgula 3 6 3 7" xfId="31927"/>
    <cellStyle name="Vírgula 3 6 4" xfId="5574"/>
    <cellStyle name="Vírgula 3 6 4 2" xfId="22044"/>
    <cellStyle name="Vírgula 3 6 4 2 2" xfId="53339"/>
    <cellStyle name="Vírgula 3 6 4 3" xfId="15456"/>
    <cellStyle name="Vírgula 3 6 4 3 2" xfId="46751"/>
    <cellStyle name="Vírgula 3 6 4 4" xfId="36869"/>
    <cellStyle name="Vírgula 3 6 5" xfId="8868"/>
    <cellStyle name="Vírgula 3 6 5 2" xfId="25338"/>
    <cellStyle name="Vírgula 3 6 5 2 2" xfId="56633"/>
    <cellStyle name="Vírgula 3 6 5 3" xfId="40163"/>
    <cellStyle name="Vírgula 3 6 6" xfId="18750"/>
    <cellStyle name="Vírgula 3 6 6 2" xfId="50045"/>
    <cellStyle name="Vírgula 3 6 7" xfId="12162"/>
    <cellStyle name="Vírgula 3 6 7 2" xfId="43457"/>
    <cellStyle name="Vírgula 3 6 8" xfId="28633"/>
    <cellStyle name="Vírgula 3 6 8 2" xfId="33575"/>
    <cellStyle name="Vírgula 3 6 9" xfId="30280"/>
    <cellStyle name="Vírgula 3 7" xfId="2278"/>
    <cellStyle name="Vírgula 3 7 2" xfId="3929"/>
    <cellStyle name="Vírgula 3 7 2 2" xfId="7223"/>
    <cellStyle name="Vírgula 3 7 2 2 2" xfId="23693"/>
    <cellStyle name="Vírgula 3 7 2 2 2 2" xfId="54988"/>
    <cellStyle name="Vírgula 3 7 2 2 3" xfId="17105"/>
    <cellStyle name="Vírgula 3 7 2 2 3 2" xfId="48400"/>
    <cellStyle name="Vírgula 3 7 2 2 4" xfId="38518"/>
    <cellStyle name="Vírgula 3 7 2 3" xfId="10517"/>
    <cellStyle name="Vírgula 3 7 2 3 2" xfId="26987"/>
    <cellStyle name="Vírgula 3 7 2 3 2 2" xfId="58282"/>
    <cellStyle name="Vírgula 3 7 2 3 3" xfId="41812"/>
    <cellStyle name="Vírgula 3 7 2 4" xfId="20399"/>
    <cellStyle name="Vírgula 3 7 2 4 2" xfId="51694"/>
    <cellStyle name="Vírgula 3 7 2 5" xfId="13811"/>
    <cellStyle name="Vírgula 3 7 2 5 2" xfId="45106"/>
    <cellStyle name="Vírgula 3 7 2 6" xfId="35224"/>
    <cellStyle name="Vírgula 3 7 2 7" xfId="31929"/>
    <cellStyle name="Vírgula 3 7 3" xfId="5576"/>
    <cellStyle name="Vírgula 3 7 3 2" xfId="22046"/>
    <cellStyle name="Vírgula 3 7 3 2 2" xfId="53341"/>
    <cellStyle name="Vírgula 3 7 3 3" xfId="15458"/>
    <cellStyle name="Vírgula 3 7 3 3 2" xfId="46753"/>
    <cellStyle name="Vírgula 3 7 3 4" xfId="36871"/>
    <cellStyle name="Vírgula 3 7 4" xfId="8870"/>
    <cellStyle name="Vírgula 3 7 4 2" xfId="25340"/>
    <cellStyle name="Vírgula 3 7 4 2 2" xfId="56635"/>
    <cellStyle name="Vírgula 3 7 4 3" xfId="40165"/>
    <cellStyle name="Vírgula 3 7 5" xfId="18752"/>
    <cellStyle name="Vírgula 3 7 5 2" xfId="50047"/>
    <cellStyle name="Vírgula 3 7 6" xfId="12164"/>
    <cellStyle name="Vírgula 3 7 6 2" xfId="43459"/>
    <cellStyle name="Vírgula 3 7 7" xfId="28635"/>
    <cellStyle name="Vírgula 3 7 7 2" xfId="33577"/>
    <cellStyle name="Vírgula 3 7 8" xfId="30282"/>
    <cellStyle name="Vírgula 3 8" xfId="3843"/>
    <cellStyle name="Vírgula 3 8 2" xfId="7137"/>
    <cellStyle name="Vírgula 3 8 2 2" xfId="23607"/>
    <cellStyle name="Vírgula 3 8 2 2 2" xfId="54902"/>
    <cellStyle name="Vírgula 3 8 2 3" xfId="17019"/>
    <cellStyle name="Vírgula 3 8 2 3 2" xfId="48314"/>
    <cellStyle name="Vírgula 3 8 2 4" xfId="38432"/>
    <cellStyle name="Vírgula 3 8 3" xfId="10431"/>
    <cellStyle name="Vírgula 3 8 3 2" xfId="26901"/>
    <cellStyle name="Vírgula 3 8 3 2 2" xfId="58196"/>
    <cellStyle name="Vírgula 3 8 3 3" xfId="41726"/>
    <cellStyle name="Vírgula 3 8 4" xfId="20313"/>
    <cellStyle name="Vírgula 3 8 4 2" xfId="51608"/>
    <cellStyle name="Vírgula 3 8 5" xfId="13725"/>
    <cellStyle name="Vírgula 3 8 5 2" xfId="45020"/>
    <cellStyle name="Vírgula 3 8 6" xfId="35138"/>
    <cellStyle name="Vírgula 3 8 7" xfId="31843"/>
    <cellStyle name="Vírgula 3 9" xfId="5490"/>
    <cellStyle name="Vírgula 3 9 2" xfId="21960"/>
    <cellStyle name="Vírgula 3 9 2 2" xfId="53255"/>
    <cellStyle name="Vírgula 3 9 3" xfId="15372"/>
    <cellStyle name="Vírgula 3 9 3 2" xfId="46667"/>
    <cellStyle name="Vírgula 3 9 4" xfId="36785"/>
    <cellStyle name="Vírgula 4" xfId="2279"/>
    <cellStyle name="Vírgula 4 10" xfId="8871"/>
    <cellStyle name="Vírgula 4 10 2" xfId="25341"/>
    <cellStyle name="Vírgula 4 10 2 2" xfId="56636"/>
    <cellStyle name="Vírgula 4 10 3" xfId="40166"/>
    <cellStyle name="Vírgula 4 11" xfId="18753"/>
    <cellStyle name="Vírgula 4 11 2" xfId="50048"/>
    <cellStyle name="Vírgula 4 12" xfId="12165"/>
    <cellStyle name="Vírgula 4 12 2" xfId="43460"/>
    <cellStyle name="Vírgula 4 13" xfId="28636"/>
    <cellStyle name="Vírgula 4 13 2" xfId="33578"/>
    <cellStyle name="Vírgula 4 14" xfId="30283"/>
    <cellStyle name="Vírgula 4 2" xfId="2280"/>
    <cellStyle name="Vírgula 4 2 10" xfId="12166"/>
    <cellStyle name="Vírgula 4 2 10 2" xfId="43461"/>
    <cellStyle name="Vírgula 4 2 11" xfId="28637"/>
    <cellStyle name="Vírgula 4 2 11 2" xfId="33579"/>
    <cellStyle name="Vírgula 4 2 12" xfId="30284"/>
    <cellStyle name="Vírgula 4 2 2" xfId="2281"/>
    <cellStyle name="Vírgula 4 2 2 10" xfId="8873"/>
    <cellStyle name="Vírgula 4 2 2 10 2" xfId="25343"/>
    <cellStyle name="Vírgula 4 2 2 10 2 2" xfId="56638"/>
    <cellStyle name="Vírgula 4 2 2 10 3" xfId="40168"/>
    <cellStyle name="Vírgula 4 2 2 11" xfId="18755"/>
    <cellStyle name="Vírgula 4 2 2 11 2" xfId="50050"/>
    <cellStyle name="Vírgula 4 2 2 12" xfId="12167"/>
    <cellStyle name="Vírgula 4 2 2 12 2" xfId="43462"/>
    <cellStyle name="Vírgula 4 2 2 13" xfId="28638"/>
    <cellStyle name="Vírgula 4 2 2 13 2" xfId="33580"/>
    <cellStyle name="Vírgula 4 2 2 14" xfId="30285"/>
    <cellStyle name="Vírgula 4 2 2 2" xfId="2282"/>
    <cellStyle name="Vírgula 4 2 2 2 10" xfId="12168"/>
    <cellStyle name="Vírgula 4 2 2 2 10 2" xfId="43463"/>
    <cellStyle name="Vírgula 4 2 2 2 11" xfId="28639"/>
    <cellStyle name="Vírgula 4 2 2 2 11 2" xfId="33581"/>
    <cellStyle name="Vírgula 4 2 2 2 12" xfId="30286"/>
    <cellStyle name="Vírgula 4 2 2 2 2" xfId="2283"/>
    <cellStyle name="Vírgula 4 2 2 2 2 2" xfId="2284"/>
    <cellStyle name="Vírgula 4 2 2 2 2 2 2" xfId="3935"/>
    <cellStyle name="Vírgula 4 2 2 2 2 2 2 2" xfId="7229"/>
    <cellStyle name="Vírgula 4 2 2 2 2 2 2 2 2" xfId="23699"/>
    <cellStyle name="Vírgula 4 2 2 2 2 2 2 2 2 2" xfId="54994"/>
    <cellStyle name="Vírgula 4 2 2 2 2 2 2 2 3" xfId="17111"/>
    <cellStyle name="Vírgula 4 2 2 2 2 2 2 2 3 2" xfId="48406"/>
    <cellStyle name="Vírgula 4 2 2 2 2 2 2 2 4" xfId="38524"/>
    <cellStyle name="Vírgula 4 2 2 2 2 2 2 3" xfId="10523"/>
    <cellStyle name="Vírgula 4 2 2 2 2 2 2 3 2" xfId="26993"/>
    <cellStyle name="Vírgula 4 2 2 2 2 2 2 3 2 2" xfId="58288"/>
    <cellStyle name="Vírgula 4 2 2 2 2 2 2 3 3" xfId="41818"/>
    <cellStyle name="Vírgula 4 2 2 2 2 2 2 4" xfId="20405"/>
    <cellStyle name="Vírgula 4 2 2 2 2 2 2 4 2" xfId="51700"/>
    <cellStyle name="Vírgula 4 2 2 2 2 2 2 5" xfId="13817"/>
    <cellStyle name="Vírgula 4 2 2 2 2 2 2 5 2" xfId="45112"/>
    <cellStyle name="Vírgula 4 2 2 2 2 2 2 6" xfId="35230"/>
    <cellStyle name="Vírgula 4 2 2 2 2 2 2 7" xfId="31935"/>
    <cellStyle name="Vírgula 4 2 2 2 2 2 3" xfId="5582"/>
    <cellStyle name="Vírgula 4 2 2 2 2 2 3 2" xfId="22052"/>
    <cellStyle name="Vírgula 4 2 2 2 2 2 3 2 2" xfId="53347"/>
    <cellStyle name="Vírgula 4 2 2 2 2 2 3 3" xfId="15464"/>
    <cellStyle name="Vírgula 4 2 2 2 2 2 3 3 2" xfId="46759"/>
    <cellStyle name="Vírgula 4 2 2 2 2 2 3 4" xfId="36877"/>
    <cellStyle name="Vírgula 4 2 2 2 2 2 4" xfId="8876"/>
    <cellStyle name="Vírgula 4 2 2 2 2 2 4 2" xfId="25346"/>
    <cellStyle name="Vírgula 4 2 2 2 2 2 4 2 2" xfId="56641"/>
    <cellStyle name="Vírgula 4 2 2 2 2 2 4 3" xfId="40171"/>
    <cellStyle name="Vírgula 4 2 2 2 2 2 5" xfId="18758"/>
    <cellStyle name="Vírgula 4 2 2 2 2 2 5 2" xfId="50053"/>
    <cellStyle name="Vírgula 4 2 2 2 2 2 6" xfId="12170"/>
    <cellStyle name="Vírgula 4 2 2 2 2 2 6 2" xfId="43465"/>
    <cellStyle name="Vírgula 4 2 2 2 2 2 7" xfId="28641"/>
    <cellStyle name="Vírgula 4 2 2 2 2 2 7 2" xfId="33583"/>
    <cellStyle name="Vírgula 4 2 2 2 2 2 8" xfId="30288"/>
    <cellStyle name="Vírgula 4 2 2 2 2 3" xfId="3934"/>
    <cellStyle name="Vírgula 4 2 2 2 2 3 2" xfId="7228"/>
    <cellStyle name="Vírgula 4 2 2 2 2 3 2 2" xfId="23698"/>
    <cellStyle name="Vírgula 4 2 2 2 2 3 2 2 2" xfId="54993"/>
    <cellStyle name="Vírgula 4 2 2 2 2 3 2 3" xfId="17110"/>
    <cellStyle name="Vírgula 4 2 2 2 2 3 2 3 2" xfId="48405"/>
    <cellStyle name="Vírgula 4 2 2 2 2 3 2 4" xfId="38523"/>
    <cellStyle name="Vírgula 4 2 2 2 2 3 3" xfId="10522"/>
    <cellStyle name="Vírgula 4 2 2 2 2 3 3 2" xfId="26992"/>
    <cellStyle name="Vírgula 4 2 2 2 2 3 3 2 2" xfId="58287"/>
    <cellStyle name="Vírgula 4 2 2 2 2 3 3 3" xfId="41817"/>
    <cellStyle name="Vírgula 4 2 2 2 2 3 4" xfId="20404"/>
    <cellStyle name="Vírgula 4 2 2 2 2 3 4 2" xfId="51699"/>
    <cellStyle name="Vírgula 4 2 2 2 2 3 5" xfId="13816"/>
    <cellStyle name="Vírgula 4 2 2 2 2 3 5 2" xfId="45111"/>
    <cellStyle name="Vírgula 4 2 2 2 2 3 6" xfId="35229"/>
    <cellStyle name="Vírgula 4 2 2 2 2 3 7" xfId="31934"/>
    <cellStyle name="Vírgula 4 2 2 2 2 4" xfId="5581"/>
    <cellStyle name="Vírgula 4 2 2 2 2 4 2" xfId="22051"/>
    <cellStyle name="Vírgula 4 2 2 2 2 4 2 2" xfId="53346"/>
    <cellStyle name="Vírgula 4 2 2 2 2 4 3" xfId="15463"/>
    <cellStyle name="Vírgula 4 2 2 2 2 4 3 2" xfId="46758"/>
    <cellStyle name="Vírgula 4 2 2 2 2 4 4" xfId="36876"/>
    <cellStyle name="Vírgula 4 2 2 2 2 5" xfId="8875"/>
    <cellStyle name="Vírgula 4 2 2 2 2 5 2" xfId="25345"/>
    <cellStyle name="Vírgula 4 2 2 2 2 5 2 2" xfId="56640"/>
    <cellStyle name="Vírgula 4 2 2 2 2 5 3" xfId="40170"/>
    <cellStyle name="Vírgula 4 2 2 2 2 6" xfId="18757"/>
    <cellStyle name="Vírgula 4 2 2 2 2 6 2" xfId="50052"/>
    <cellStyle name="Vírgula 4 2 2 2 2 7" xfId="12169"/>
    <cellStyle name="Vírgula 4 2 2 2 2 7 2" xfId="43464"/>
    <cellStyle name="Vírgula 4 2 2 2 2 8" xfId="28640"/>
    <cellStyle name="Vírgula 4 2 2 2 2 8 2" xfId="33582"/>
    <cellStyle name="Vírgula 4 2 2 2 2 9" xfId="30287"/>
    <cellStyle name="Vírgula 4 2 2 2 3" xfId="2285"/>
    <cellStyle name="Vírgula 4 2 2 2 3 2" xfId="2286"/>
    <cellStyle name="Vírgula 4 2 2 2 3 2 2" xfId="3937"/>
    <cellStyle name="Vírgula 4 2 2 2 3 2 2 2" xfId="7231"/>
    <cellStyle name="Vírgula 4 2 2 2 3 2 2 2 2" xfId="23701"/>
    <cellStyle name="Vírgula 4 2 2 2 3 2 2 2 2 2" xfId="54996"/>
    <cellStyle name="Vírgula 4 2 2 2 3 2 2 2 3" xfId="17113"/>
    <cellStyle name="Vírgula 4 2 2 2 3 2 2 2 3 2" xfId="48408"/>
    <cellStyle name="Vírgula 4 2 2 2 3 2 2 2 4" xfId="38526"/>
    <cellStyle name="Vírgula 4 2 2 2 3 2 2 3" xfId="10525"/>
    <cellStyle name="Vírgula 4 2 2 2 3 2 2 3 2" xfId="26995"/>
    <cellStyle name="Vírgula 4 2 2 2 3 2 2 3 2 2" xfId="58290"/>
    <cellStyle name="Vírgula 4 2 2 2 3 2 2 3 3" xfId="41820"/>
    <cellStyle name="Vírgula 4 2 2 2 3 2 2 4" xfId="20407"/>
    <cellStyle name="Vírgula 4 2 2 2 3 2 2 4 2" xfId="51702"/>
    <cellStyle name="Vírgula 4 2 2 2 3 2 2 5" xfId="13819"/>
    <cellStyle name="Vírgula 4 2 2 2 3 2 2 5 2" xfId="45114"/>
    <cellStyle name="Vírgula 4 2 2 2 3 2 2 6" xfId="35232"/>
    <cellStyle name="Vírgula 4 2 2 2 3 2 2 7" xfId="31937"/>
    <cellStyle name="Vírgula 4 2 2 2 3 2 3" xfId="5584"/>
    <cellStyle name="Vírgula 4 2 2 2 3 2 3 2" xfId="22054"/>
    <cellStyle name="Vírgula 4 2 2 2 3 2 3 2 2" xfId="53349"/>
    <cellStyle name="Vírgula 4 2 2 2 3 2 3 3" xfId="15466"/>
    <cellStyle name="Vírgula 4 2 2 2 3 2 3 3 2" xfId="46761"/>
    <cellStyle name="Vírgula 4 2 2 2 3 2 3 4" xfId="36879"/>
    <cellStyle name="Vírgula 4 2 2 2 3 2 4" xfId="8878"/>
    <cellStyle name="Vírgula 4 2 2 2 3 2 4 2" xfId="25348"/>
    <cellStyle name="Vírgula 4 2 2 2 3 2 4 2 2" xfId="56643"/>
    <cellStyle name="Vírgula 4 2 2 2 3 2 4 3" xfId="40173"/>
    <cellStyle name="Vírgula 4 2 2 2 3 2 5" xfId="18760"/>
    <cellStyle name="Vírgula 4 2 2 2 3 2 5 2" xfId="50055"/>
    <cellStyle name="Vírgula 4 2 2 2 3 2 6" xfId="12172"/>
    <cellStyle name="Vírgula 4 2 2 2 3 2 6 2" xfId="43467"/>
    <cellStyle name="Vírgula 4 2 2 2 3 2 7" xfId="28643"/>
    <cellStyle name="Vírgula 4 2 2 2 3 2 7 2" xfId="33585"/>
    <cellStyle name="Vírgula 4 2 2 2 3 2 8" xfId="30290"/>
    <cellStyle name="Vírgula 4 2 2 2 3 3" xfId="3936"/>
    <cellStyle name="Vírgula 4 2 2 2 3 3 2" xfId="7230"/>
    <cellStyle name="Vírgula 4 2 2 2 3 3 2 2" xfId="23700"/>
    <cellStyle name="Vírgula 4 2 2 2 3 3 2 2 2" xfId="54995"/>
    <cellStyle name="Vírgula 4 2 2 2 3 3 2 3" xfId="17112"/>
    <cellStyle name="Vírgula 4 2 2 2 3 3 2 3 2" xfId="48407"/>
    <cellStyle name="Vírgula 4 2 2 2 3 3 2 4" xfId="38525"/>
    <cellStyle name="Vírgula 4 2 2 2 3 3 3" xfId="10524"/>
    <cellStyle name="Vírgula 4 2 2 2 3 3 3 2" xfId="26994"/>
    <cellStyle name="Vírgula 4 2 2 2 3 3 3 2 2" xfId="58289"/>
    <cellStyle name="Vírgula 4 2 2 2 3 3 3 3" xfId="41819"/>
    <cellStyle name="Vírgula 4 2 2 2 3 3 4" xfId="20406"/>
    <cellStyle name="Vírgula 4 2 2 2 3 3 4 2" xfId="51701"/>
    <cellStyle name="Vírgula 4 2 2 2 3 3 5" xfId="13818"/>
    <cellStyle name="Vírgula 4 2 2 2 3 3 5 2" xfId="45113"/>
    <cellStyle name="Vírgula 4 2 2 2 3 3 6" xfId="35231"/>
    <cellStyle name="Vírgula 4 2 2 2 3 3 7" xfId="31936"/>
    <cellStyle name="Vírgula 4 2 2 2 3 4" xfId="5583"/>
    <cellStyle name="Vírgula 4 2 2 2 3 4 2" xfId="22053"/>
    <cellStyle name="Vírgula 4 2 2 2 3 4 2 2" xfId="53348"/>
    <cellStyle name="Vírgula 4 2 2 2 3 4 3" xfId="15465"/>
    <cellStyle name="Vírgula 4 2 2 2 3 4 3 2" xfId="46760"/>
    <cellStyle name="Vírgula 4 2 2 2 3 4 4" xfId="36878"/>
    <cellStyle name="Vírgula 4 2 2 2 3 5" xfId="8877"/>
    <cellStyle name="Vírgula 4 2 2 2 3 5 2" xfId="25347"/>
    <cellStyle name="Vírgula 4 2 2 2 3 5 2 2" xfId="56642"/>
    <cellStyle name="Vírgula 4 2 2 2 3 5 3" xfId="40172"/>
    <cellStyle name="Vírgula 4 2 2 2 3 6" xfId="18759"/>
    <cellStyle name="Vírgula 4 2 2 2 3 6 2" xfId="50054"/>
    <cellStyle name="Vírgula 4 2 2 2 3 7" xfId="12171"/>
    <cellStyle name="Vírgula 4 2 2 2 3 7 2" xfId="43466"/>
    <cellStyle name="Vírgula 4 2 2 2 3 8" xfId="28642"/>
    <cellStyle name="Vírgula 4 2 2 2 3 8 2" xfId="33584"/>
    <cellStyle name="Vírgula 4 2 2 2 3 9" xfId="30289"/>
    <cellStyle name="Vírgula 4 2 2 2 4" xfId="2287"/>
    <cellStyle name="Vírgula 4 2 2 2 4 2" xfId="3938"/>
    <cellStyle name="Vírgula 4 2 2 2 4 2 2" xfId="7232"/>
    <cellStyle name="Vírgula 4 2 2 2 4 2 2 2" xfId="23702"/>
    <cellStyle name="Vírgula 4 2 2 2 4 2 2 2 2" xfId="54997"/>
    <cellStyle name="Vírgula 4 2 2 2 4 2 2 3" xfId="17114"/>
    <cellStyle name="Vírgula 4 2 2 2 4 2 2 3 2" xfId="48409"/>
    <cellStyle name="Vírgula 4 2 2 2 4 2 2 4" xfId="38527"/>
    <cellStyle name="Vírgula 4 2 2 2 4 2 3" xfId="10526"/>
    <cellStyle name="Vírgula 4 2 2 2 4 2 3 2" xfId="26996"/>
    <cellStyle name="Vírgula 4 2 2 2 4 2 3 2 2" xfId="58291"/>
    <cellStyle name="Vírgula 4 2 2 2 4 2 3 3" xfId="41821"/>
    <cellStyle name="Vírgula 4 2 2 2 4 2 4" xfId="20408"/>
    <cellStyle name="Vírgula 4 2 2 2 4 2 4 2" xfId="51703"/>
    <cellStyle name="Vírgula 4 2 2 2 4 2 5" xfId="13820"/>
    <cellStyle name="Vírgula 4 2 2 2 4 2 5 2" xfId="45115"/>
    <cellStyle name="Vírgula 4 2 2 2 4 2 6" xfId="35233"/>
    <cellStyle name="Vírgula 4 2 2 2 4 2 7" xfId="31938"/>
    <cellStyle name="Vírgula 4 2 2 2 4 3" xfId="5585"/>
    <cellStyle name="Vírgula 4 2 2 2 4 3 2" xfId="22055"/>
    <cellStyle name="Vírgula 4 2 2 2 4 3 2 2" xfId="53350"/>
    <cellStyle name="Vírgula 4 2 2 2 4 3 3" xfId="15467"/>
    <cellStyle name="Vírgula 4 2 2 2 4 3 3 2" xfId="46762"/>
    <cellStyle name="Vírgula 4 2 2 2 4 3 4" xfId="36880"/>
    <cellStyle name="Vírgula 4 2 2 2 4 4" xfId="8879"/>
    <cellStyle name="Vírgula 4 2 2 2 4 4 2" xfId="25349"/>
    <cellStyle name="Vírgula 4 2 2 2 4 4 2 2" xfId="56644"/>
    <cellStyle name="Vírgula 4 2 2 2 4 4 3" xfId="40174"/>
    <cellStyle name="Vírgula 4 2 2 2 4 5" xfId="18761"/>
    <cellStyle name="Vírgula 4 2 2 2 4 5 2" xfId="50056"/>
    <cellStyle name="Vírgula 4 2 2 2 4 6" xfId="12173"/>
    <cellStyle name="Vírgula 4 2 2 2 4 6 2" xfId="43468"/>
    <cellStyle name="Vírgula 4 2 2 2 4 7" xfId="28644"/>
    <cellStyle name="Vírgula 4 2 2 2 4 7 2" xfId="33586"/>
    <cellStyle name="Vírgula 4 2 2 2 4 8" xfId="30291"/>
    <cellStyle name="Vírgula 4 2 2 2 5" xfId="2288"/>
    <cellStyle name="Vírgula 4 2 2 2 5 2" xfId="3939"/>
    <cellStyle name="Vírgula 4 2 2 2 5 2 2" xfId="7233"/>
    <cellStyle name="Vírgula 4 2 2 2 5 2 2 2" xfId="23703"/>
    <cellStyle name="Vírgula 4 2 2 2 5 2 2 2 2" xfId="54998"/>
    <cellStyle name="Vírgula 4 2 2 2 5 2 2 3" xfId="17115"/>
    <cellStyle name="Vírgula 4 2 2 2 5 2 2 3 2" xfId="48410"/>
    <cellStyle name="Vírgula 4 2 2 2 5 2 2 4" xfId="38528"/>
    <cellStyle name="Vírgula 4 2 2 2 5 2 3" xfId="10527"/>
    <cellStyle name="Vírgula 4 2 2 2 5 2 3 2" xfId="26997"/>
    <cellStyle name="Vírgula 4 2 2 2 5 2 3 2 2" xfId="58292"/>
    <cellStyle name="Vírgula 4 2 2 2 5 2 3 3" xfId="41822"/>
    <cellStyle name="Vírgula 4 2 2 2 5 2 4" xfId="20409"/>
    <cellStyle name="Vírgula 4 2 2 2 5 2 4 2" xfId="51704"/>
    <cellStyle name="Vírgula 4 2 2 2 5 2 5" xfId="13821"/>
    <cellStyle name="Vírgula 4 2 2 2 5 2 5 2" xfId="45116"/>
    <cellStyle name="Vírgula 4 2 2 2 5 2 6" xfId="35234"/>
    <cellStyle name="Vírgula 4 2 2 2 5 2 7" xfId="31939"/>
    <cellStyle name="Vírgula 4 2 2 2 5 3" xfId="5586"/>
    <cellStyle name="Vírgula 4 2 2 2 5 3 2" xfId="22056"/>
    <cellStyle name="Vírgula 4 2 2 2 5 3 2 2" xfId="53351"/>
    <cellStyle name="Vírgula 4 2 2 2 5 3 3" xfId="15468"/>
    <cellStyle name="Vírgula 4 2 2 2 5 3 3 2" xfId="46763"/>
    <cellStyle name="Vírgula 4 2 2 2 5 3 4" xfId="36881"/>
    <cellStyle name="Vírgula 4 2 2 2 5 4" xfId="8880"/>
    <cellStyle name="Vírgula 4 2 2 2 5 4 2" xfId="25350"/>
    <cellStyle name="Vírgula 4 2 2 2 5 4 2 2" xfId="56645"/>
    <cellStyle name="Vírgula 4 2 2 2 5 4 3" xfId="40175"/>
    <cellStyle name="Vírgula 4 2 2 2 5 5" xfId="18762"/>
    <cellStyle name="Vírgula 4 2 2 2 5 5 2" xfId="50057"/>
    <cellStyle name="Vírgula 4 2 2 2 5 6" xfId="12174"/>
    <cellStyle name="Vírgula 4 2 2 2 5 6 2" xfId="43469"/>
    <cellStyle name="Vírgula 4 2 2 2 5 7" xfId="28645"/>
    <cellStyle name="Vírgula 4 2 2 2 5 7 2" xfId="33587"/>
    <cellStyle name="Vírgula 4 2 2 2 5 8" xfId="30292"/>
    <cellStyle name="Vírgula 4 2 2 2 6" xfId="3933"/>
    <cellStyle name="Vírgula 4 2 2 2 6 2" xfId="7227"/>
    <cellStyle name="Vírgula 4 2 2 2 6 2 2" xfId="23697"/>
    <cellStyle name="Vírgula 4 2 2 2 6 2 2 2" xfId="54992"/>
    <cellStyle name="Vírgula 4 2 2 2 6 2 3" xfId="17109"/>
    <cellStyle name="Vírgula 4 2 2 2 6 2 3 2" xfId="48404"/>
    <cellStyle name="Vírgula 4 2 2 2 6 2 4" xfId="38522"/>
    <cellStyle name="Vírgula 4 2 2 2 6 3" xfId="10521"/>
    <cellStyle name="Vírgula 4 2 2 2 6 3 2" xfId="26991"/>
    <cellStyle name="Vírgula 4 2 2 2 6 3 2 2" xfId="58286"/>
    <cellStyle name="Vírgula 4 2 2 2 6 3 3" xfId="41816"/>
    <cellStyle name="Vírgula 4 2 2 2 6 4" xfId="20403"/>
    <cellStyle name="Vírgula 4 2 2 2 6 4 2" xfId="51698"/>
    <cellStyle name="Vírgula 4 2 2 2 6 5" xfId="13815"/>
    <cellStyle name="Vírgula 4 2 2 2 6 5 2" xfId="45110"/>
    <cellStyle name="Vírgula 4 2 2 2 6 6" xfId="35228"/>
    <cellStyle name="Vírgula 4 2 2 2 6 7" xfId="31933"/>
    <cellStyle name="Vírgula 4 2 2 2 7" xfId="5580"/>
    <cellStyle name="Vírgula 4 2 2 2 7 2" xfId="22050"/>
    <cellStyle name="Vírgula 4 2 2 2 7 2 2" xfId="53345"/>
    <cellStyle name="Vírgula 4 2 2 2 7 3" xfId="15462"/>
    <cellStyle name="Vírgula 4 2 2 2 7 3 2" xfId="46757"/>
    <cellStyle name="Vírgula 4 2 2 2 7 4" xfId="36875"/>
    <cellStyle name="Vírgula 4 2 2 2 8" xfId="8874"/>
    <cellStyle name="Vírgula 4 2 2 2 8 2" xfId="25344"/>
    <cellStyle name="Vírgula 4 2 2 2 8 2 2" xfId="56639"/>
    <cellStyle name="Vírgula 4 2 2 2 8 3" xfId="40169"/>
    <cellStyle name="Vírgula 4 2 2 2 9" xfId="18756"/>
    <cellStyle name="Vírgula 4 2 2 2 9 2" xfId="50051"/>
    <cellStyle name="Vírgula 4 2 2 3" xfId="2289"/>
    <cellStyle name="Vírgula 4 2 2 3 10" xfId="28646"/>
    <cellStyle name="Vírgula 4 2 2 3 10 2" xfId="33588"/>
    <cellStyle name="Vírgula 4 2 2 3 11" xfId="30293"/>
    <cellStyle name="Vírgula 4 2 2 3 2" xfId="2290"/>
    <cellStyle name="Vírgula 4 2 2 3 2 2" xfId="2291"/>
    <cellStyle name="Vírgula 4 2 2 3 2 2 2" xfId="3942"/>
    <cellStyle name="Vírgula 4 2 2 3 2 2 2 2" xfId="7236"/>
    <cellStyle name="Vírgula 4 2 2 3 2 2 2 2 2" xfId="23706"/>
    <cellStyle name="Vírgula 4 2 2 3 2 2 2 2 2 2" xfId="55001"/>
    <cellStyle name="Vírgula 4 2 2 3 2 2 2 2 3" xfId="17118"/>
    <cellStyle name="Vírgula 4 2 2 3 2 2 2 2 3 2" xfId="48413"/>
    <cellStyle name="Vírgula 4 2 2 3 2 2 2 2 4" xfId="38531"/>
    <cellStyle name="Vírgula 4 2 2 3 2 2 2 3" xfId="10530"/>
    <cellStyle name="Vírgula 4 2 2 3 2 2 2 3 2" xfId="27000"/>
    <cellStyle name="Vírgula 4 2 2 3 2 2 2 3 2 2" xfId="58295"/>
    <cellStyle name="Vírgula 4 2 2 3 2 2 2 3 3" xfId="41825"/>
    <cellStyle name="Vírgula 4 2 2 3 2 2 2 4" xfId="20412"/>
    <cellStyle name="Vírgula 4 2 2 3 2 2 2 4 2" xfId="51707"/>
    <cellStyle name="Vírgula 4 2 2 3 2 2 2 5" xfId="13824"/>
    <cellStyle name="Vírgula 4 2 2 3 2 2 2 5 2" xfId="45119"/>
    <cellStyle name="Vírgula 4 2 2 3 2 2 2 6" xfId="35237"/>
    <cellStyle name="Vírgula 4 2 2 3 2 2 2 7" xfId="31942"/>
    <cellStyle name="Vírgula 4 2 2 3 2 2 3" xfId="5589"/>
    <cellStyle name="Vírgula 4 2 2 3 2 2 3 2" xfId="22059"/>
    <cellStyle name="Vírgula 4 2 2 3 2 2 3 2 2" xfId="53354"/>
    <cellStyle name="Vírgula 4 2 2 3 2 2 3 3" xfId="15471"/>
    <cellStyle name="Vírgula 4 2 2 3 2 2 3 3 2" xfId="46766"/>
    <cellStyle name="Vírgula 4 2 2 3 2 2 3 4" xfId="36884"/>
    <cellStyle name="Vírgula 4 2 2 3 2 2 4" xfId="8883"/>
    <cellStyle name="Vírgula 4 2 2 3 2 2 4 2" xfId="25353"/>
    <cellStyle name="Vírgula 4 2 2 3 2 2 4 2 2" xfId="56648"/>
    <cellStyle name="Vírgula 4 2 2 3 2 2 4 3" xfId="40178"/>
    <cellStyle name="Vírgula 4 2 2 3 2 2 5" xfId="18765"/>
    <cellStyle name="Vírgula 4 2 2 3 2 2 5 2" xfId="50060"/>
    <cellStyle name="Vírgula 4 2 2 3 2 2 6" xfId="12177"/>
    <cellStyle name="Vírgula 4 2 2 3 2 2 6 2" xfId="43472"/>
    <cellStyle name="Vírgula 4 2 2 3 2 2 7" xfId="28648"/>
    <cellStyle name="Vírgula 4 2 2 3 2 2 7 2" xfId="33590"/>
    <cellStyle name="Vírgula 4 2 2 3 2 2 8" xfId="30295"/>
    <cellStyle name="Vírgula 4 2 2 3 2 3" xfId="3941"/>
    <cellStyle name="Vírgula 4 2 2 3 2 3 2" xfId="7235"/>
    <cellStyle name="Vírgula 4 2 2 3 2 3 2 2" xfId="23705"/>
    <cellStyle name="Vírgula 4 2 2 3 2 3 2 2 2" xfId="55000"/>
    <cellStyle name="Vírgula 4 2 2 3 2 3 2 3" xfId="17117"/>
    <cellStyle name="Vírgula 4 2 2 3 2 3 2 3 2" xfId="48412"/>
    <cellStyle name="Vírgula 4 2 2 3 2 3 2 4" xfId="38530"/>
    <cellStyle name="Vírgula 4 2 2 3 2 3 3" xfId="10529"/>
    <cellStyle name="Vírgula 4 2 2 3 2 3 3 2" xfId="26999"/>
    <cellStyle name="Vírgula 4 2 2 3 2 3 3 2 2" xfId="58294"/>
    <cellStyle name="Vírgula 4 2 2 3 2 3 3 3" xfId="41824"/>
    <cellStyle name="Vírgula 4 2 2 3 2 3 4" xfId="20411"/>
    <cellStyle name="Vírgula 4 2 2 3 2 3 4 2" xfId="51706"/>
    <cellStyle name="Vírgula 4 2 2 3 2 3 5" xfId="13823"/>
    <cellStyle name="Vírgula 4 2 2 3 2 3 5 2" xfId="45118"/>
    <cellStyle name="Vírgula 4 2 2 3 2 3 6" xfId="35236"/>
    <cellStyle name="Vírgula 4 2 2 3 2 3 7" xfId="31941"/>
    <cellStyle name="Vírgula 4 2 2 3 2 4" xfId="5588"/>
    <cellStyle name="Vírgula 4 2 2 3 2 4 2" xfId="22058"/>
    <cellStyle name="Vírgula 4 2 2 3 2 4 2 2" xfId="53353"/>
    <cellStyle name="Vírgula 4 2 2 3 2 4 3" xfId="15470"/>
    <cellStyle name="Vírgula 4 2 2 3 2 4 3 2" xfId="46765"/>
    <cellStyle name="Vírgula 4 2 2 3 2 4 4" xfId="36883"/>
    <cellStyle name="Vírgula 4 2 2 3 2 5" xfId="8882"/>
    <cellStyle name="Vírgula 4 2 2 3 2 5 2" xfId="25352"/>
    <cellStyle name="Vírgula 4 2 2 3 2 5 2 2" xfId="56647"/>
    <cellStyle name="Vírgula 4 2 2 3 2 5 3" xfId="40177"/>
    <cellStyle name="Vírgula 4 2 2 3 2 6" xfId="18764"/>
    <cellStyle name="Vírgula 4 2 2 3 2 6 2" xfId="50059"/>
    <cellStyle name="Vírgula 4 2 2 3 2 7" xfId="12176"/>
    <cellStyle name="Vírgula 4 2 2 3 2 7 2" xfId="43471"/>
    <cellStyle name="Vírgula 4 2 2 3 2 8" xfId="28647"/>
    <cellStyle name="Vírgula 4 2 2 3 2 8 2" xfId="33589"/>
    <cellStyle name="Vírgula 4 2 2 3 2 9" xfId="30294"/>
    <cellStyle name="Vírgula 4 2 2 3 3" xfId="2292"/>
    <cellStyle name="Vírgula 4 2 2 3 3 2" xfId="2293"/>
    <cellStyle name="Vírgula 4 2 2 3 3 2 2" xfId="3944"/>
    <cellStyle name="Vírgula 4 2 2 3 3 2 2 2" xfId="7238"/>
    <cellStyle name="Vírgula 4 2 2 3 3 2 2 2 2" xfId="23708"/>
    <cellStyle name="Vírgula 4 2 2 3 3 2 2 2 2 2" xfId="55003"/>
    <cellStyle name="Vírgula 4 2 2 3 3 2 2 2 3" xfId="17120"/>
    <cellStyle name="Vírgula 4 2 2 3 3 2 2 2 3 2" xfId="48415"/>
    <cellStyle name="Vírgula 4 2 2 3 3 2 2 2 4" xfId="38533"/>
    <cellStyle name="Vírgula 4 2 2 3 3 2 2 3" xfId="10532"/>
    <cellStyle name="Vírgula 4 2 2 3 3 2 2 3 2" xfId="27002"/>
    <cellStyle name="Vírgula 4 2 2 3 3 2 2 3 2 2" xfId="58297"/>
    <cellStyle name="Vírgula 4 2 2 3 3 2 2 3 3" xfId="41827"/>
    <cellStyle name="Vírgula 4 2 2 3 3 2 2 4" xfId="20414"/>
    <cellStyle name="Vírgula 4 2 2 3 3 2 2 4 2" xfId="51709"/>
    <cellStyle name="Vírgula 4 2 2 3 3 2 2 5" xfId="13826"/>
    <cellStyle name="Vírgula 4 2 2 3 3 2 2 5 2" xfId="45121"/>
    <cellStyle name="Vírgula 4 2 2 3 3 2 2 6" xfId="35239"/>
    <cellStyle name="Vírgula 4 2 2 3 3 2 2 7" xfId="31944"/>
    <cellStyle name="Vírgula 4 2 2 3 3 2 3" xfId="5591"/>
    <cellStyle name="Vírgula 4 2 2 3 3 2 3 2" xfId="22061"/>
    <cellStyle name="Vírgula 4 2 2 3 3 2 3 2 2" xfId="53356"/>
    <cellStyle name="Vírgula 4 2 2 3 3 2 3 3" xfId="15473"/>
    <cellStyle name="Vírgula 4 2 2 3 3 2 3 3 2" xfId="46768"/>
    <cellStyle name="Vírgula 4 2 2 3 3 2 3 4" xfId="36886"/>
    <cellStyle name="Vírgula 4 2 2 3 3 2 4" xfId="8885"/>
    <cellStyle name="Vírgula 4 2 2 3 3 2 4 2" xfId="25355"/>
    <cellStyle name="Vírgula 4 2 2 3 3 2 4 2 2" xfId="56650"/>
    <cellStyle name="Vírgula 4 2 2 3 3 2 4 3" xfId="40180"/>
    <cellStyle name="Vírgula 4 2 2 3 3 2 5" xfId="18767"/>
    <cellStyle name="Vírgula 4 2 2 3 3 2 5 2" xfId="50062"/>
    <cellStyle name="Vírgula 4 2 2 3 3 2 6" xfId="12179"/>
    <cellStyle name="Vírgula 4 2 2 3 3 2 6 2" xfId="43474"/>
    <cellStyle name="Vírgula 4 2 2 3 3 2 7" xfId="28650"/>
    <cellStyle name="Vírgula 4 2 2 3 3 2 7 2" xfId="33592"/>
    <cellStyle name="Vírgula 4 2 2 3 3 2 8" xfId="30297"/>
    <cellStyle name="Vírgula 4 2 2 3 3 3" xfId="3943"/>
    <cellStyle name="Vírgula 4 2 2 3 3 3 2" xfId="7237"/>
    <cellStyle name="Vírgula 4 2 2 3 3 3 2 2" xfId="23707"/>
    <cellStyle name="Vírgula 4 2 2 3 3 3 2 2 2" xfId="55002"/>
    <cellStyle name="Vírgula 4 2 2 3 3 3 2 3" xfId="17119"/>
    <cellStyle name="Vírgula 4 2 2 3 3 3 2 3 2" xfId="48414"/>
    <cellStyle name="Vírgula 4 2 2 3 3 3 2 4" xfId="38532"/>
    <cellStyle name="Vírgula 4 2 2 3 3 3 3" xfId="10531"/>
    <cellStyle name="Vírgula 4 2 2 3 3 3 3 2" xfId="27001"/>
    <cellStyle name="Vírgula 4 2 2 3 3 3 3 2 2" xfId="58296"/>
    <cellStyle name="Vírgula 4 2 2 3 3 3 3 3" xfId="41826"/>
    <cellStyle name="Vírgula 4 2 2 3 3 3 4" xfId="20413"/>
    <cellStyle name="Vírgula 4 2 2 3 3 3 4 2" xfId="51708"/>
    <cellStyle name="Vírgula 4 2 2 3 3 3 5" xfId="13825"/>
    <cellStyle name="Vírgula 4 2 2 3 3 3 5 2" xfId="45120"/>
    <cellStyle name="Vírgula 4 2 2 3 3 3 6" xfId="35238"/>
    <cellStyle name="Vírgula 4 2 2 3 3 3 7" xfId="31943"/>
    <cellStyle name="Vírgula 4 2 2 3 3 4" xfId="5590"/>
    <cellStyle name="Vírgula 4 2 2 3 3 4 2" xfId="22060"/>
    <cellStyle name="Vírgula 4 2 2 3 3 4 2 2" xfId="53355"/>
    <cellStyle name="Vírgula 4 2 2 3 3 4 3" xfId="15472"/>
    <cellStyle name="Vírgula 4 2 2 3 3 4 3 2" xfId="46767"/>
    <cellStyle name="Vírgula 4 2 2 3 3 4 4" xfId="36885"/>
    <cellStyle name="Vírgula 4 2 2 3 3 5" xfId="8884"/>
    <cellStyle name="Vírgula 4 2 2 3 3 5 2" xfId="25354"/>
    <cellStyle name="Vírgula 4 2 2 3 3 5 2 2" xfId="56649"/>
    <cellStyle name="Vírgula 4 2 2 3 3 5 3" xfId="40179"/>
    <cellStyle name="Vírgula 4 2 2 3 3 6" xfId="18766"/>
    <cellStyle name="Vírgula 4 2 2 3 3 6 2" xfId="50061"/>
    <cellStyle name="Vírgula 4 2 2 3 3 7" xfId="12178"/>
    <cellStyle name="Vírgula 4 2 2 3 3 7 2" xfId="43473"/>
    <cellStyle name="Vírgula 4 2 2 3 3 8" xfId="28649"/>
    <cellStyle name="Vírgula 4 2 2 3 3 8 2" xfId="33591"/>
    <cellStyle name="Vírgula 4 2 2 3 3 9" xfId="30296"/>
    <cellStyle name="Vírgula 4 2 2 3 4" xfId="2294"/>
    <cellStyle name="Vírgula 4 2 2 3 4 2" xfId="3945"/>
    <cellStyle name="Vírgula 4 2 2 3 4 2 2" xfId="7239"/>
    <cellStyle name="Vírgula 4 2 2 3 4 2 2 2" xfId="23709"/>
    <cellStyle name="Vírgula 4 2 2 3 4 2 2 2 2" xfId="55004"/>
    <cellStyle name="Vírgula 4 2 2 3 4 2 2 3" xfId="17121"/>
    <cellStyle name="Vírgula 4 2 2 3 4 2 2 3 2" xfId="48416"/>
    <cellStyle name="Vírgula 4 2 2 3 4 2 2 4" xfId="38534"/>
    <cellStyle name="Vírgula 4 2 2 3 4 2 3" xfId="10533"/>
    <cellStyle name="Vírgula 4 2 2 3 4 2 3 2" xfId="27003"/>
    <cellStyle name="Vírgula 4 2 2 3 4 2 3 2 2" xfId="58298"/>
    <cellStyle name="Vírgula 4 2 2 3 4 2 3 3" xfId="41828"/>
    <cellStyle name="Vírgula 4 2 2 3 4 2 4" xfId="20415"/>
    <cellStyle name="Vírgula 4 2 2 3 4 2 4 2" xfId="51710"/>
    <cellStyle name="Vírgula 4 2 2 3 4 2 5" xfId="13827"/>
    <cellStyle name="Vírgula 4 2 2 3 4 2 5 2" xfId="45122"/>
    <cellStyle name="Vírgula 4 2 2 3 4 2 6" xfId="35240"/>
    <cellStyle name="Vírgula 4 2 2 3 4 2 7" xfId="31945"/>
    <cellStyle name="Vírgula 4 2 2 3 4 3" xfId="5592"/>
    <cellStyle name="Vírgula 4 2 2 3 4 3 2" xfId="22062"/>
    <cellStyle name="Vírgula 4 2 2 3 4 3 2 2" xfId="53357"/>
    <cellStyle name="Vírgula 4 2 2 3 4 3 3" xfId="15474"/>
    <cellStyle name="Vírgula 4 2 2 3 4 3 3 2" xfId="46769"/>
    <cellStyle name="Vírgula 4 2 2 3 4 3 4" xfId="36887"/>
    <cellStyle name="Vírgula 4 2 2 3 4 4" xfId="8886"/>
    <cellStyle name="Vírgula 4 2 2 3 4 4 2" xfId="25356"/>
    <cellStyle name="Vírgula 4 2 2 3 4 4 2 2" xfId="56651"/>
    <cellStyle name="Vírgula 4 2 2 3 4 4 3" xfId="40181"/>
    <cellStyle name="Vírgula 4 2 2 3 4 5" xfId="18768"/>
    <cellStyle name="Vírgula 4 2 2 3 4 5 2" xfId="50063"/>
    <cellStyle name="Vírgula 4 2 2 3 4 6" xfId="12180"/>
    <cellStyle name="Vírgula 4 2 2 3 4 6 2" xfId="43475"/>
    <cellStyle name="Vírgula 4 2 2 3 4 7" xfId="28651"/>
    <cellStyle name="Vírgula 4 2 2 3 4 7 2" xfId="33593"/>
    <cellStyle name="Vírgula 4 2 2 3 4 8" xfId="30298"/>
    <cellStyle name="Vírgula 4 2 2 3 5" xfId="3940"/>
    <cellStyle name="Vírgula 4 2 2 3 5 2" xfId="7234"/>
    <cellStyle name="Vírgula 4 2 2 3 5 2 2" xfId="23704"/>
    <cellStyle name="Vírgula 4 2 2 3 5 2 2 2" xfId="54999"/>
    <cellStyle name="Vírgula 4 2 2 3 5 2 3" xfId="17116"/>
    <cellStyle name="Vírgula 4 2 2 3 5 2 3 2" xfId="48411"/>
    <cellStyle name="Vírgula 4 2 2 3 5 2 4" xfId="38529"/>
    <cellStyle name="Vírgula 4 2 2 3 5 3" xfId="10528"/>
    <cellStyle name="Vírgula 4 2 2 3 5 3 2" xfId="26998"/>
    <cellStyle name="Vírgula 4 2 2 3 5 3 2 2" xfId="58293"/>
    <cellStyle name="Vírgula 4 2 2 3 5 3 3" xfId="41823"/>
    <cellStyle name="Vírgula 4 2 2 3 5 4" xfId="20410"/>
    <cellStyle name="Vírgula 4 2 2 3 5 4 2" xfId="51705"/>
    <cellStyle name="Vírgula 4 2 2 3 5 5" xfId="13822"/>
    <cellStyle name="Vírgula 4 2 2 3 5 5 2" xfId="45117"/>
    <cellStyle name="Vírgula 4 2 2 3 5 6" xfId="35235"/>
    <cellStyle name="Vírgula 4 2 2 3 5 7" xfId="31940"/>
    <cellStyle name="Vírgula 4 2 2 3 6" xfId="5587"/>
    <cellStyle name="Vírgula 4 2 2 3 6 2" xfId="22057"/>
    <cellStyle name="Vírgula 4 2 2 3 6 2 2" xfId="53352"/>
    <cellStyle name="Vírgula 4 2 2 3 6 3" xfId="15469"/>
    <cellStyle name="Vírgula 4 2 2 3 6 3 2" xfId="46764"/>
    <cellStyle name="Vírgula 4 2 2 3 6 4" xfId="36882"/>
    <cellStyle name="Vírgula 4 2 2 3 7" xfId="8881"/>
    <cellStyle name="Vírgula 4 2 2 3 7 2" xfId="25351"/>
    <cellStyle name="Vírgula 4 2 2 3 7 2 2" xfId="56646"/>
    <cellStyle name="Vírgula 4 2 2 3 7 3" xfId="40176"/>
    <cellStyle name="Vírgula 4 2 2 3 8" xfId="18763"/>
    <cellStyle name="Vírgula 4 2 2 3 8 2" xfId="50058"/>
    <cellStyle name="Vírgula 4 2 2 3 9" xfId="12175"/>
    <cellStyle name="Vírgula 4 2 2 3 9 2" xfId="43470"/>
    <cellStyle name="Vírgula 4 2 2 4" xfId="2295"/>
    <cellStyle name="Vírgula 4 2 2 4 2" xfId="2296"/>
    <cellStyle name="Vírgula 4 2 2 4 2 2" xfId="3947"/>
    <cellStyle name="Vírgula 4 2 2 4 2 2 2" xfId="7241"/>
    <cellStyle name="Vírgula 4 2 2 4 2 2 2 2" xfId="23711"/>
    <cellStyle name="Vírgula 4 2 2 4 2 2 2 2 2" xfId="55006"/>
    <cellStyle name="Vírgula 4 2 2 4 2 2 2 3" xfId="17123"/>
    <cellStyle name="Vírgula 4 2 2 4 2 2 2 3 2" xfId="48418"/>
    <cellStyle name="Vírgula 4 2 2 4 2 2 2 4" xfId="38536"/>
    <cellStyle name="Vírgula 4 2 2 4 2 2 3" xfId="10535"/>
    <cellStyle name="Vírgula 4 2 2 4 2 2 3 2" xfId="27005"/>
    <cellStyle name="Vírgula 4 2 2 4 2 2 3 2 2" xfId="58300"/>
    <cellStyle name="Vírgula 4 2 2 4 2 2 3 3" xfId="41830"/>
    <cellStyle name="Vírgula 4 2 2 4 2 2 4" xfId="20417"/>
    <cellStyle name="Vírgula 4 2 2 4 2 2 4 2" xfId="51712"/>
    <cellStyle name="Vírgula 4 2 2 4 2 2 5" xfId="13829"/>
    <cellStyle name="Vírgula 4 2 2 4 2 2 5 2" xfId="45124"/>
    <cellStyle name="Vírgula 4 2 2 4 2 2 6" xfId="35242"/>
    <cellStyle name="Vírgula 4 2 2 4 2 2 7" xfId="31947"/>
    <cellStyle name="Vírgula 4 2 2 4 2 3" xfId="5594"/>
    <cellStyle name="Vírgula 4 2 2 4 2 3 2" xfId="22064"/>
    <cellStyle name="Vírgula 4 2 2 4 2 3 2 2" xfId="53359"/>
    <cellStyle name="Vírgula 4 2 2 4 2 3 3" xfId="15476"/>
    <cellStyle name="Vírgula 4 2 2 4 2 3 3 2" xfId="46771"/>
    <cellStyle name="Vírgula 4 2 2 4 2 3 4" xfId="36889"/>
    <cellStyle name="Vírgula 4 2 2 4 2 4" xfId="8888"/>
    <cellStyle name="Vírgula 4 2 2 4 2 4 2" xfId="25358"/>
    <cellStyle name="Vírgula 4 2 2 4 2 4 2 2" xfId="56653"/>
    <cellStyle name="Vírgula 4 2 2 4 2 4 3" xfId="40183"/>
    <cellStyle name="Vírgula 4 2 2 4 2 5" xfId="18770"/>
    <cellStyle name="Vírgula 4 2 2 4 2 5 2" xfId="50065"/>
    <cellStyle name="Vírgula 4 2 2 4 2 6" xfId="12182"/>
    <cellStyle name="Vírgula 4 2 2 4 2 6 2" xfId="43477"/>
    <cellStyle name="Vírgula 4 2 2 4 2 7" xfId="28653"/>
    <cellStyle name="Vírgula 4 2 2 4 2 7 2" xfId="33595"/>
    <cellStyle name="Vírgula 4 2 2 4 2 8" xfId="30300"/>
    <cellStyle name="Vírgula 4 2 2 4 3" xfId="3946"/>
    <cellStyle name="Vírgula 4 2 2 4 3 2" xfId="7240"/>
    <cellStyle name="Vírgula 4 2 2 4 3 2 2" xfId="23710"/>
    <cellStyle name="Vírgula 4 2 2 4 3 2 2 2" xfId="55005"/>
    <cellStyle name="Vírgula 4 2 2 4 3 2 3" xfId="17122"/>
    <cellStyle name="Vírgula 4 2 2 4 3 2 3 2" xfId="48417"/>
    <cellStyle name="Vírgula 4 2 2 4 3 2 4" xfId="38535"/>
    <cellStyle name="Vírgula 4 2 2 4 3 3" xfId="10534"/>
    <cellStyle name="Vírgula 4 2 2 4 3 3 2" xfId="27004"/>
    <cellStyle name="Vírgula 4 2 2 4 3 3 2 2" xfId="58299"/>
    <cellStyle name="Vírgula 4 2 2 4 3 3 3" xfId="41829"/>
    <cellStyle name="Vírgula 4 2 2 4 3 4" xfId="20416"/>
    <cellStyle name="Vírgula 4 2 2 4 3 4 2" xfId="51711"/>
    <cellStyle name="Vírgula 4 2 2 4 3 5" xfId="13828"/>
    <cellStyle name="Vírgula 4 2 2 4 3 5 2" xfId="45123"/>
    <cellStyle name="Vírgula 4 2 2 4 3 6" xfId="35241"/>
    <cellStyle name="Vírgula 4 2 2 4 3 7" xfId="31946"/>
    <cellStyle name="Vírgula 4 2 2 4 4" xfId="5593"/>
    <cellStyle name="Vírgula 4 2 2 4 4 2" xfId="22063"/>
    <cellStyle name="Vírgula 4 2 2 4 4 2 2" xfId="53358"/>
    <cellStyle name="Vírgula 4 2 2 4 4 3" xfId="15475"/>
    <cellStyle name="Vírgula 4 2 2 4 4 3 2" xfId="46770"/>
    <cellStyle name="Vírgula 4 2 2 4 4 4" xfId="36888"/>
    <cellStyle name="Vírgula 4 2 2 4 5" xfId="8887"/>
    <cellStyle name="Vírgula 4 2 2 4 5 2" xfId="25357"/>
    <cellStyle name="Vírgula 4 2 2 4 5 2 2" xfId="56652"/>
    <cellStyle name="Vírgula 4 2 2 4 5 3" xfId="40182"/>
    <cellStyle name="Vírgula 4 2 2 4 6" xfId="18769"/>
    <cellStyle name="Vírgula 4 2 2 4 6 2" xfId="50064"/>
    <cellStyle name="Vírgula 4 2 2 4 7" xfId="12181"/>
    <cellStyle name="Vírgula 4 2 2 4 7 2" xfId="43476"/>
    <cellStyle name="Vírgula 4 2 2 4 8" xfId="28652"/>
    <cellStyle name="Vírgula 4 2 2 4 8 2" xfId="33594"/>
    <cellStyle name="Vírgula 4 2 2 4 9" xfId="30299"/>
    <cellStyle name="Vírgula 4 2 2 5" xfId="2297"/>
    <cellStyle name="Vírgula 4 2 2 5 2" xfId="2298"/>
    <cellStyle name="Vírgula 4 2 2 5 2 2" xfId="3949"/>
    <cellStyle name="Vírgula 4 2 2 5 2 2 2" xfId="7243"/>
    <cellStyle name="Vírgula 4 2 2 5 2 2 2 2" xfId="23713"/>
    <cellStyle name="Vírgula 4 2 2 5 2 2 2 2 2" xfId="55008"/>
    <cellStyle name="Vírgula 4 2 2 5 2 2 2 3" xfId="17125"/>
    <cellStyle name="Vírgula 4 2 2 5 2 2 2 3 2" xfId="48420"/>
    <cellStyle name="Vírgula 4 2 2 5 2 2 2 4" xfId="38538"/>
    <cellStyle name="Vírgula 4 2 2 5 2 2 3" xfId="10537"/>
    <cellStyle name="Vírgula 4 2 2 5 2 2 3 2" xfId="27007"/>
    <cellStyle name="Vírgula 4 2 2 5 2 2 3 2 2" xfId="58302"/>
    <cellStyle name="Vírgula 4 2 2 5 2 2 3 3" xfId="41832"/>
    <cellStyle name="Vírgula 4 2 2 5 2 2 4" xfId="20419"/>
    <cellStyle name="Vírgula 4 2 2 5 2 2 4 2" xfId="51714"/>
    <cellStyle name="Vírgula 4 2 2 5 2 2 5" xfId="13831"/>
    <cellStyle name="Vírgula 4 2 2 5 2 2 5 2" xfId="45126"/>
    <cellStyle name="Vírgula 4 2 2 5 2 2 6" xfId="35244"/>
    <cellStyle name="Vírgula 4 2 2 5 2 2 7" xfId="31949"/>
    <cellStyle name="Vírgula 4 2 2 5 2 3" xfId="5596"/>
    <cellStyle name="Vírgula 4 2 2 5 2 3 2" xfId="22066"/>
    <cellStyle name="Vírgula 4 2 2 5 2 3 2 2" xfId="53361"/>
    <cellStyle name="Vírgula 4 2 2 5 2 3 3" xfId="15478"/>
    <cellStyle name="Vírgula 4 2 2 5 2 3 3 2" xfId="46773"/>
    <cellStyle name="Vírgula 4 2 2 5 2 3 4" xfId="36891"/>
    <cellStyle name="Vírgula 4 2 2 5 2 4" xfId="8890"/>
    <cellStyle name="Vírgula 4 2 2 5 2 4 2" xfId="25360"/>
    <cellStyle name="Vírgula 4 2 2 5 2 4 2 2" xfId="56655"/>
    <cellStyle name="Vírgula 4 2 2 5 2 4 3" xfId="40185"/>
    <cellStyle name="Vírgula 4 2 2 5 2 5" xfId="18772"/>
    <cellStyle name="Vírgula 4 2 2 5 2 5 2" xfId="50067"/>
    <cellStyle name="Vírgula 4 2 2 5 2 6" xfId="12184"/>
    <cellStyle name="Vírgula 4 2 2 5 2 6 2" xfId="43479"/>
    <cellStyle name="Vírgula 4 2 2 5 2 7" xfId="28655"/>
    <cellStyle name="Vírgula 4 2 2 5 2 7 2" xfId="33597"/>
    <cellStyle name="Vírgula 4 2 2 5 2 8" xfId="30302"/>
    <cellStyle name="Vírgula 4 2 2 5 3" xfId="3948"/>
    <cellStyle name="Vírgula 4 2 2 5 3 2" xfId="7242"/>
    <cellStyle name="Vírgula 4 2 2 5 3 2 2" xfId="23712"/>
    <cellStyle name="Vírgula 4 2 2 5 3 2 2 2" xfId="55007"/>
    <cellStyle name="Vírgula 4 2 2 5 3 2 3" xfId="17124"/>
    <cellStyle name="Vírgula 4 2 2 5 3 2 3 2" xfId="48419"/>
    <cellStyle name="Vírgula 4 2 2 5 3 2 4" xfId="38537"/>
    <cellStyle name="Vírgula 4 2 2 5 3 3" xfId="10536"/>
    <cellStyle name="Vírgula 4 2 2 5 3 3 2" xfId="27006"/>
    <cellStyle name="Vírgula 4 2 2 5 3 3 2 2" xfId="58301"/>
    <cellStyle name="Vírgula 4 2 2 5 3 3 3" xfId="41831"/>
    <cellStyle name="Vírgula 4 2 2 5 3 4" xfId="20418"/>
    <cellStyle name="Vírgula 4 2 2 5 3 4 2" xfId="51713"/>
    <cellStyle name="Vírgula 4 2 2 5 3 5" xfId="13830"/>
    <cellStyle name="Vírgula 4 2 2 5 3 5 2" xfId="45125"/>
    <cellStyle name="Vírgula 4 2 2 5 3 6" xfId="35243"/>
    <cellStyle name="Vírgula 4 2 2 5 3 7" xfId="31948"/>
    <cellStyle name="Vírgula 4 2 2 5 4" xfId="5595"/>
    <cellStyle name="Vírgula 4 2 2 5 4 2" xfId="22065"/>
    <cellStyle name="Vírgula 4 2 2 5 4 2 2" xfId="53360"/>
    <cellStyle name="Vírgula 4 2 2 5 4 3" xfId="15477"/>
    <cellStyle name="Vírgula 4 2 2 5 4 3 2" xfId="46772"/>
    <cellStyle name="Vírgula 4 2 2 5 4 4" xfId="36890"/>
    <cellStyle name="Vírgula 4 2 2 5 5" xfId="8889"/>
    <cellStyle name="Vírgula 4 2 2 5 5 2" xfId="25359"/>
    <cellStyle name="Vírgula 4 2 2 5 5 2 2" xfId="56654"/>
    <cellStyle name="Vírgula 4 2 2 5 5 3" xfId="40184"/>
    <cellStyle name="Vírgula 4 2 2 5 6" xfId="18771"/>
    <cellStyle name="Vírgula 4 2 2 5 6 2" xfId="50066"/>
    <cellStyle name="Vírgula 4 2 2 5 7" xfId="12183"/>
    <cellStyle name="Vírgula 4 2 2 5 7 2" xfId="43478"/>
    <cellStyle name="Vírgula 4 2 2 5 8" xfId="28654"/>
    <cellStyle name="Vírgula 4 2 2 5 8 2" xfId="33596"/>
    <cellStyle name="Vírgula 4 2 2 5 9" xfId="30301"/>
    <cellStyle name="Vírgula 4 2 2 6" xfId="2299"/>
    <cellStyle name="Vírgula 4 2 2 6 2" xfId="3950"/>
    <cellStyle name="Vírgula 4 2 2 6 2 2" xfId="7244"/>
    <cellStyle name="Vírgula 4 2 2 6 2 2 2" xfId="23714"/>
    <cellStyle name="Vírgula 4 2 2 6 2 2 2 2" xfId="55009"/>
    <cellStyle name="Vírgula 4 2 2 6 2 2 3" xfId="17126"/>
    <cellStyle name="Vírgula 4 2 2 6 2 2 3 2" xfId="48421"/>
    <cellStyle name="Vírgula 4 2 2 6 2 2 4" xfId="38539"/>
    <cellStyle name="Vírgula 4 2 2 6 2 3" xfId="10538"/>
    <cellStyle name="Vírgula 4 2 2 6 2 3 2" xfId="27008"/>
    <cellStyle name="Vírgula 4 2 2 6 2 3 2 2" xfId="58303"/>
    <cellStyle name="Vírgula 4 2 2 6 2 3 3" xfId="41833"/>
    <cellStyle name="Vírgula 4 2 2 6 2 4" xfId="20420"/>
    <cellStyle name="Vírgula 4 2 2 6 2 4 2" xfId="51715"/>
    <cellStyle name="Vírgula 4 2 2 6 2 5" xfId="13832"/>
    <cellStyle name="Vírgula 4 2 2 6 2 5 2" xfId="45127"/>
    <cellStyle name="Vírgula 4 2 2 6 2 6" xfId="35245"/>
    <cellStyle name="Vírgula 4 2 2 6 2 7" xfId="31950"/>
    <cellStyle name="Vírgula 4 2 2 6 3" xfId="5597"/>
    <cellStyle name="Vírgula 4 2 2 6 3 2" xfId="22067"/>
    <cellStyle name="Vírgula 4 2 2 6 3 2 2" xfId="53362"/>
    <cellStyle name="Vírgula 4 2 2 6 3 3" xfId="15479"/>
    <cellStyle name="Vírgula 4 2 2 6 3 3 2" xfId="46774"/>
    <cellStyle name="Vírgula 4 2 2 6 3 4" xfId="36892"/>
    <cellStyle name="Vírgula 4 2 2 6 4" xfId="8891"/>
    <cellStyle name="Vírgula 4 2 2 6 4 2" xfId="25361"/>
    <cellStyle name="Vírgula 4 2 2 6 4 2 2" xfId="56656"/>
    <cellStyle name="Vírgula 4 2 2 6 4 3" xfId="40186"/>
    <cellStyle name="Vírgula 4 2 2 6 5" xfId="18773"/>
    <cellStyle name="Vírgula 4 2 2 6 5 2" xfId="50068"/>
    <cellStyle name="Vírgula 4 2 2 6 6" xfId="12185"/>
    <cellStyle name="Vírgula 4 2 2 6 6 2" xfId="43480"/>
    <cellStyle name="Vírgula 4 2 2 6 7" xfId="28656"/>
    <cellStyle name="Vírgula 4 2 2 6 7 2" xfId="33598"/>
    <cellStyle name="Vírgula 4 2 2 6 8" xfId="30303"/>
    <cellStyle name="Vírgula 4 2 2 7" xfId="2300"/>
    <cellStyle name="Vírgula 4 2 2 7 2" xfId="3951"/>
    <cellStyle name="Vírgula 4 2 2 7 2 2" xfId="7245"/>
    <cellStyle name="Vírgula 4 2 2 7 2 2 2" xfId="23715"/>
    <cellStyle name="Vírgula 4 2 2 7 2 2 2 2" xfId="55010"/>
    <cellStyle name="Vírgula 4 2 2 7 2 2 3" xfId="17127"/>
    <cellStyle name="Vírgula 4 2 2 7 2 2 3 2" xfId="48422"/>
    <cellStyle name="Vírgula 4 2 2 7 2 2 4" xfId="38540"/>
    <cellStyle name="Vírgula 4 2 2 7 2 3" xfId="10539"/>
    <cellStyle name="Vírgula 4 2 2 7 2 3 2" xfId="27009"/>
    <cellStyle name="Vírgula 4 2 2 7 2 3 2 2" xfId="58304"/>
    <cellStyle name="Vírgula 4 2 2 7 2 3 3" xfId="41834"/>
    <cellStyle name="Vírgula 4 2 2 7 2 4" xfId="20421"/>
    <cellStyle name="Vírgula 4 2 2 7 2 4 2" xfId="51716"/>
    <cellStyle name="Vírgula 4 2 2 7 2 5" xfId="13833"/>
    <cellStyle name="Vírgula 4 2 2 7 2 5 2" xfId="45128"/>
    <cellStyle name="Vírgula 4 2 2 7 2 6" xfId="35246"/>
    <cellStyle name="Vírgula 4 2 2 7 2 7" xfId="31951"/>
    <cellStyle name="Vírgula 4 2 2 7 3" xfId="5598"/>
    <cellStyle name="Vírgula 4 2 2 7 3 2" xfId="22068"/>
    <cellStyle name="Vírgula 4 2 2 7 3 2 2" xfId="53363"/>
    <cellStyle name="Vírgula 4 2 2 7 3 3" xfId="15480"/>
    <cellStyle name="Vírgula 4 2 2 7 3 3 2" xfId="46775"/>
    <cellStyle name="Vírgula 4 2 2 7 3 4" xfId="36893"/>
    <cellStyle name="Vírgula 4 2 2 7 4" xfId="8892"/>
    <cellStyle name="Vírgula 4 2 2 7 4 2" xfId="25362"/>
    <cellStyle name="Vírgula 4 2 2 7 4 2 2" xfId="56657"/>
    <cellStyle name="Vírgula 4 2 2 7 4 3" xfId="40187"/>
    <cellStyle name="Vírgula 4 2 2 7 5" xfId="18774"/>
    <cellStyle name="Vírgula 4 2 2 7 5 2" xfId="50069"/>
    <cellStyle name="Vírgula 4 2 2 7 6" xfId="12186"/>
    <cellStyle name="Vírgula 4 2 2 7 6 2" xfId="43481"/>
    <cellStyle name="Vírgula 4 2 2 7 7" xfId="28657"/>
    <cellStyle name="Vírgula 4 2 2 7 7 2" xfId="33599"/>
    <cellStyle name="Vírgula 4 2 2 7 8" xfId="30304"/>
    <cellStyle name="Vírgula 4 2 2 8" xfId="3932"/>
    <cellStyle name="Vírgula 4 2 2 8 2" xfId="7226"/>
    <cellStyle name="Vírgula 4 2 2 8 2 2" xfId="23696"/>
    <cellStyle name="Vírgula 4 2 2 8 2 2 2" xfId="54991"/>
    <cellStyle name="Vírgula 4 2 2 8 2 3" xfId="17108"/>
    <cellStyle name="Vírgula 4 2 2 8 2 3 2" xfId="48403"/>
    <cellStyle name="Vírgula 4 2 2 8 2 4" xfId="38521"/>
    <cellStyle name="Vírgula 4 2 2 8 3" xfId="10520"/>
    <cellStyle name="Vírgula 4 2 2 8 3 2" xfId="26990"/>
    <cellStyle name="Vírgula 4 2 2 8 3 2 2" xfId="58285"/>
    <cellStyle name="Vírgula 4 2 2 8 3 3" xfId="41815"/>
    <cellStyle name="Vírgula 4 2 2 8 4" xfId="20402"/>
    <cellStyle name="Vírgula 4 2 2 8 4 2" xfId="51697"/>
    <cellStyle name="Vírgula 4 2 2 8 5" xfId="13814"/>
    <cellStyle name="Vírgula 4 2 2 8 5 2" xfId="45109"/>
    <cellStyle name="Vírgula 4 2 2 8 6" xfId="35227"/>
    <cellStyle name="Vírgula 4 2 2 8 7" xfId="31932"/>
    <cellStyle name="Vírgula 4 2 2 9" xfId="5579"/>
    <cellStyle name="Vírgula 4 2 2 9 2" xfId="22049"/>
    <cellStyle name="Vírgula 4 2 2 9 2 2" xfId="53344"/>
    <cellStyle name="Vírgula 4 2 2 9 3" xfId="15461"/>
    <cellStyle name="Vírgula 4 2 2 9 3 2" xfId="46756"/>
    <cellStyle name="Vírgula 4 2 2 9 4" xfId="36874"/>
    <cellStyle name="Vírgula 4 2 3" xfId="2301"/>
    <cellStyle name="Vírgula 4 2 3 2" xfId="2302"/>
    <cellStyle name="Vírgula 4 2 3 2 2" xfId="3953"/>
    <cellStyle name="Vírgula 4 2 3 2 2 2" xfId="7247"/>
    <cellStyle name="Vírgula 4 2 3 2 2 2 2" xfId="23717"/>
    <cellStyle name="Vírgula 4 2 3 2 2 2 2 2" xfId="55012"/>
    <cellStyle name="Vírgula 4 2 3 2 2 2 3" xfId="17129"/>
    <cellStyle name="Vírgula 4 2 3 2 2 2 3 2" xfId="48424"/>
    <cellStyle name="Vírgula 4 2 3 2 2 2 4" xfId="38542"/>
    <cellStyle name="Vírgula 4 2 3 2 2 3" xfId="10541"/>
    <cellStyle name="Vírgula 4 2 3 2 2 3 2" xfId="27011"/>
    <cellStyle name="Vírgula 4 2 3 2 2 3 2 2" xfId="58306"/>
    <cellStyle name="Vírgula 4 2 3 2 2 3 3" xfId="41836"/>
    <cellStyle name="Vírgula 4 2 3 2 2 4" xfId="20423"/>
    <cellStyle name="Vírgula 4 2 3 2 2 4 2" xfId="51718"/>
    <cellStyle name="Vírgula 4 2 3 2 2 5" xfId="13835"/>
    <cellStyle name="Vírgula 4 2 3 2 2 5 2" xfId="45130"/>
    <cellStyle name="Vírgula 4 2 3 2 2 6" xfId="35248"/>
    <cellStyle name="Vírgula 4 2 3 2 2 7" xfId="31953"/>
    <cellStyle name="Vírgula 4 2 3 2 3" xfId="5600"/>
    <cellStyle name="Vírgula 4 2 3 2 3 2" xfId="22070"/>
    <cellStyle name="Vírgula 4 2 3 2 3 2 2" xfId="53365"/>
    <cellStyle name="Vírgula 4 2 3 2 3 3" xfId="15482"/>
    <cellStyle name="Vírgula 4 2 3 2 3 3 2" xfId="46777"/>
    <cellStyle name="Vírgula 4 2 3 2 3 4" xfId="36895"/>
    <cellStyle name="Vírgula 4 2 3 2 4" xfId="8894"/>
    <cellStyle name="Vírgula 4 2 3 2 4 2" xfId="25364"/>
    <cellStyle name="Vírgula 4 2 3 2 4 2 2" xfId="56659"/>
    <cellStyle name="Vírgula 4 2 3 2 4 3" xfId="40189"/>
    <cellStyle name="Vírgula 4 2 3 2 5" xfId="18776"/>
    <cellStyle name="Vírgula 4 2 3 2 5 2" xfId="50071"/>
    <cellStyle name="Vírgula 4 2 3 2 6" xfId="12188"/>
    <cellStyle name="Vírgula 4 2 3 2 6 2" xfId="43483"/>
    <cellStyle name="Vírgula 4 2 3 2 7" xfId="28659"/>
    <cellStyle name="Vírgula 4 2 3 2 7 2" xfId="33601"/>
    <cellStyle name="Vírgula 4 2 3 2 8" xfId="30306"/>
    <cellStyle name="Vírgula 4 2 3 3" xfId="3952"/>
    <cellStyle name="Vírgula 4 2 3 3 2" xfId="7246"/>
    <cellStyle name="Vírgula 4 2 3 3 2 2" xfId="23716"/>
    <cellStyle name="Vírgula 4 2 3 3 2 2 2" xfId="55011"/>
    <cellStyle name="Vírgula 4 2 3 3 2 3" xfId="17128"/>
    <cellStyle name="Vírgula 4 2 3 3 2 3 2" xfId="48423"/>
    <cellStyle name="Vírgula 4 2 3 3 2 4" xfId="38541"/>
    <cellStyle name="Vírgula 4 2 3 3 3" xfId="10540"/>
    <cellStyle name="Vírgula 4 2 3 3 3 2" xfId="27010"/>
    <cellStyle name="Vírgula 4 2 3 3 3 2 2" xfId="58305"/>
    <cellStyle name="Vírgula 4 2 3 3 3 3" xfId="41835"/>
    <cellStyle name="Vírgula 4 2 3 3 4" xfId="20422"/>
    <cellStyle name="Vírgula 4 2 3 3 4 2" xfId="51717"/>
    <cellStyle name="Vírgula 4 2 3 3 5" xfId="13834"/>
    <cellStyle name="Vírgula 4 2 3 3 5 2" xfId="45129"/>
    <cellStyle name="Vírgula 4 2 3 3 6" xfId="35247"/>
    <cellStyle name="Vírgula 4 2 3 3 7" xfId="31952"/>
    <cellStyle name="Vírgula 4 2 3 4" xfId="5599"/>
    <cellStyle name="Vírgula 4 2 3 4 2" xfId="22069"/>
    <cellStyle name="Vírgula 4 2 3 4 2 2" xfId="53364"/>
    <cellStyle name="Vírgula 4 2 3 4 3" xfId="15481"/>
    <cellStyle name="Vírgula 4 2 3 4 3 2" xfId="46776"/>
    <cellStyle name="Vírgula 4 2 3 4 4" xfId="36894"/>
    <cellStyle name="Vírgula 4 2 3 5" xfId="8893"/>
    <cellStyle name="Vírgula 4 2 3 5 2" xfId="25363"/>
    <cellStyle name="Vírgula 4 2 3 5 2 2" xfId="56658"/>
    <cellStyle name="Vírgula 4 2 3 5 3" xfId="40188"/>
    <cellStyle name="Vírgula 4 2 3 6" xfId="18775"/>
    <cellStyle name="Vírgula 4 2 3 6 2" xfId="50070"/>
    <cellStyle name="Vírgula 4 2 3 7" xfId="12187"/>
    <cellStyle name="Vírgula 4 2 3 7 2" xfId="43482"/>
    <cellStyle name="Vírgula 4 2 3 8" xfId="28658"/>
    <cellStyle name="Vírgula 4 2 3 8 2" xfId="33600"/>
    <cellStyle name="Vírgula 4 2 3 9" xfId="30305"/>
    <cellStyle name="Vírgula 4 2 4" xfId="2303"/>
    <cellStyle name="Vírgula 4 2 4 2" xfId="2304"/>
    <cellStyle name="Vírgula 4 2 4 2 2" xfId="3955"/>
    <cellStyle name="Vírgula 4 2 4 2 2 2" xfId="7249"/>
    <cellStyle name="Vírgula 4 2 4 2 2 2 2" xfId="23719"/>
    <cellStyle name="Vírgula 4 2 4 2 2 2 2 2" xfId="55014"/>
    <cellStyle name="Vírgula 4 2 4 2 2 2 3" xfId="17131"/>
    <cellStyle name="Vírgula 4 2 4 2 2 2 3 2" xfId="48426"/>
    <cellStyle name="Vírgula 4 2 4 2 2 2 4" xfId="38544"/>
    <cellStyle name="Vírgula 4 2 4 2 2 3" xfId="10543"/>
    <cellStyle name="Vírgula 4 2 4 2 2 3 2" xfId="27013"/>
    <cellStyle name="Vírgula 4 2 4 2 2 3 2 2" xfId="58308"/>
    <cellStyle name="Vírgula 4 2 4 2 2 3 3" xfId="41838"/>
    <cellStyle name="Vírgula 4 2 4 2 2 4" xfId="20425"/>
    <cellStyle name="Vírgula 4 2 4 2 2 4 2" xfId="51720"/>
    <cellStyle name="Vírgula 4 2 4 2 2 5" xfId="13837"/>
    <cellStyle name="Vírgula 4 2 4 2 2 5 2" xfId="45132"/>
    <cellStyle name="Vírgula 4 2 4 2 2 6" xfId="35250"/>
    <cellStyle name="Vírgula 4 2 4 2 2 7" xfId="31955"/>
    <cellStyle name="Vírgula 4 2 4 2 3" xfId="5602"/>
    <cellStyle name="Vírgula 4 2 4 2 3 2" xfId="22072"/>
    <cellStyle name="Vírgula 4 2 4 2 3 2 2" xfId="53367"/>
    <cellStyle name="Vírgula 4 2 4 2 3 3" xfId="15484"/>
    <cellStyle name="Vírgula 4 2 4 2 3 3 2" xfId="46779"/>
    <cellStyle name="Vírgula 4 2 4 2 3 4" xfId="36897"/>
    <cellStyle name="Vírgula 4 2 4 2 4" xfId="8896"/>
    <cellStyle name="Vírgula 4 2 4 2 4 2" xfId="25366"/>
    <cellStyle name="Vírgula 4 2 4 2 4 2 2" xfId="56661"/>
    <cellStyle name="Vírgula 4 2 4 2 4 3" xfId="40191"/>
    <cellStyle name="Vírgula 4 2 4 2 5" xfId="18778"/>
    <cellStyle name="Vírgula 4 2 4 2 5 2" xfId="50073"/>
    <cellStyle name="Vírgula 4 2 4 2 6" xfId="12190"/>
    <cellStyle name="Vírgula 4 2 4 2 6 2" xfId="43485"/>
    <cellStyle name="Vírgula 4 2 4 2 7" xfId="28661"/>
    <cellStyle name="Vírgula 4 2 4 2 7 2" xfId="33603"/>
    <cellStyle name="Vírgula 4 2 4 2 8" xfId="30308"/>
    <cellStyle name="Vírgula 4 2 4 3" xfId="3954"/>
    <cellStyle name="Vírgula 4 2 4 3 2" xfId="7248"/>
    <cellStyle name="Vírgula 4 2 4 3 2 2" xfId="23718"/>
    <cellStyle name="Vírgula 4 2 4 3 2 2 2" xfId="55013"/>
    <cellStyle name="Vírgula 4 2 4 3 2 3" xfId="17130"/>
    <cellStyle name="Vírgula 4 2 4 3 2 3 2" xfId="48425"/>
    <cellStyle name="Vírgula 4 2 4 3 2 4" xfId="38543"/>
    <cellStyle name="Vírgula 4 2 4 3 3" xfId="10542"/>
    <cellStyle name="Vírgula 4 2 4 3 3 2" xfId="27012"/>
    <cellStyle name="Vírgula 4 2 4 3 3 2 2" xfId="58307"/>
    <cellStyle name="Vírgula 4 2 4 3 3 3" xfId="41837"/>
    <cellStyle name="Vírgula 4 2 4 3 4" xfId="20424"/>
    <cellStyle name="Vírgula 4 2 4 3 4 2" xfId="51719"/>
    <cellStyle name="Vírgula 4 2 4 3 5" xfId="13836"/>
    <cellStyle name="Vírgula 4 2 4 3 5 2" xfId="45131"/>
    <cellStyle name="Vírgula 4 2 4 3 6" xfId="35249"/>
    <cellStyle name="Vírgula 4 2 4 3 7" xfId="31954"/>
    <cellStyle name="Vírgula 4 2 4 4" xfId="5601"/>
    <cellStyle name="Vírgula 4 2 4 4 2" xfId="22071"/>
    <cellStyle name="Vírgula 4 2 4 4 2 2" xfId="53366"/>
    <cellStyle name="Vírgula 4 2 4 4 3" xfId="15483"/>
    <cellStyle name="Vírgula 4 2 4 4 3 2" xfId="46778"/>
    <cellStyle name="Vírgula 4 2 4 4 4" xfId="36896"/>
    <cellStyle name="Vírgula 4 2 4 5" xfId="8895"/>
    <cellStyle name="Vírgula 4 2 4 5 2" xfId="25365"/>
    <cellStyle name="Vírgula 4 2 4 5 2 2" xfId="56660"/>
    <cellStyle name="Vírgula 4 2 4 5 3" xfId="40190"/>
    <cellStyle name="Vírgula 4 2 4 6" xfId="18777"/>
    <cellStyle name="Vírgula 4 2 4 6 2" xfId="50072"/>
    <cellStyle name="Vírgula 4 2 4 7" xfId="12189"/>
    <cellStyle name="Vírgula 4 2 4 7 2" xfId="43484"/>
    <cellStyle name="Vírgula 4 2 4 8" xfId="28660"/>
    <cellStyle name="Vírgula 4 2 4 8 2" xfId="33602"/>
    <cellStyle name="Vírgula 4 2 4 9" xfId="30307"/>
    <cellStyle name="Vírgula 4 2 5" xfId="2305"/>
    <cellStyle name="Vírgula 4 2 5 2" xfId="3956"/>
    <cellStyle name="Vírgula 4 2 5 2 2" xfId="7250"/>
    <cellStyle name="Vírgula 4 2 5 2 2 2" xfId="23720"/>
    <cellStyle name="Vírgula 4 2 5 2 2 2 2" xfId="55015"/>
    <cellStyle name="Vírgula 4 2 5 2 2 3" xfId="17132"/>
    <cellStyle name="Vírgula 4 2 5 2 2 3 2" xfId="48427"/>
    <cellStyle name="Vírgula 4 2 5 2 2 4" xfId="38545"/>
    <cellStyle name="Vírgula 4 2 5 2 3" xfId="10544"/>
    <cellStyle name="Vírgula 4 2 5 2 3 2" xfId="27014"/>
    <cellStyle name="Vírgula 4 2 5 2 3 2 2" xfId="58309"/>
    <cellStyle name="Vírgula 4 2 5 2 3 3" xfId="41839"/>
    <cellStyle name="Vírgula 4 2 5 2 4" xfId="20426"/>
    <cellStyle name="Vírgula 4 2 5 2 4 2" xfId="51721"/>
    <cellStyle name="Vírgula 4 2 5 2 5" xfId="13838"/>
    <cellStyle name="Vírgula 4 2 5 2 5 2" xfId="45133"/>
    <cellStyle name="Vírgula 4 2 5 2 6" xfId="35251"/>
    <cellStyle name="Vírgula 4 2 5 2 7" xfId="31956"/>
    <cellStyle name="Vírgula 4 2 5 3" xfId="5603"/>
    <cellStyle name="Vírgula 4 2 5 3 2" xfId="22073"/>
    <cellStyle name="Vírgula 4 2 5 3 2 2" xfId="53368"/>
    <cellStyle name="Vírgula 4 2 5 3 3" xfId="15485"/>
    <cellStyle name="Vírgula 4 2 5 3 3 2" xfId="46780"/>
    <cellStyle name="Vírgula 4 2 5 3 4" xfId="36898"/>
    <cellStyle name="Vírgula 4 2 5 4" xfId="8897"/>
    <cellStyle name="Vírgula 4 2 5 4 2" xfId="25367"/>
    <cellStyle name="Vírgula 4 2 5 4 2 2" xfId="56662"/>
    <cellStyle name="Vírgula 4 2 5 4 3" xfId="40192"/>
    <cellStyle name="Vírgula 4 2 5 5" xfId="18779"/>
    <cellStyle name="Vírgula 4 2 5 5 2" xfId="50074"/>
    <cellStyle name="Vírgula 4 2 5 6" xfId="12191"/>
    <cellStyle name="Vírgula 4 2 5 6 2" xfId="43486"/>
    <cellStyle name="Vírgula 4 2 5 7" xfId="28662"/>
    <cellStyle name="Vírgula 4 2 5 7 2" xfId="33604"/>
    <cellStyle name="Vírgula 4 2 5 8" xfId="30309"/>
    <cellStyle name="Vírgula 4 2 6" xfId="3931"/>
    <cellStyle name="Vírgula 4 2 6 2" xfId="7225"/>
    <cellStyle name="Vírgula 4 2 6 2 2" xfId="23695"/>
    <cellStyle name="Vírgula 4 2 6 2 2 2" xfId="54990"/>
    <cellStyle name="Vírgula 4 2 6 2 3" xfId="17107"/>
    <cellStyle name="Vírgula 4 2 6 2 3 2" xfId="48402"/>
    <cellStyle name="Vírgula 4 2 6 2 4" xfId="38520"/>
    <cellStyle name="Vírgula 4 2 6 3" xfId="10519"/>
    <cellStyle name="Vírgula 4 2 6 3 2" xfId="26989"/>
    <cellStyle name="Vírgula 4 2 6 3 2 2" xfId="58284"/>
    <cellStyle name="Vírgula 4 2 6 3 3" xfId="41814"/>
    <cellStyle name="Vírgula 4 2 6 4" xfId="20401"/>
    <cellStyle name="Vírgula 4 2 6 4 2" xfId="51696"/>
    <cellStyle name="Vírgula 4 2 6 5" xfId="13813"/>
    <cellStyle name="Vírgula 4 2 6 5 2" xfId="45108"/>
    <cellStyle name="Vírgula 4 2 6 6" xfId="35226"/>
    <cellStyle name="Vírgula 4 2 6 7" xfId="31931"/>
    <cellStyle name="Vírgula 4 2 7" xfId="5578"/>
    <cellStyle name="Vírgula 4 2 7 2" xfId="22048"/>
    <cellStyle name="Vírgula 4 2 7 2 2" xfId="53343"/>
    <cellStyle name="Vírgula 4 2 7 3" xfId="15460"/>
    <cellStyle name="Vírgula 4 2 7 3 2" xfId="46755"/>
    <cellStyle name="Vírgula 4 2 7 4" xfId="36873"/>
    <cellStyle name="Vírgula 4 2 8" xfId="8872"/>
    <cellStyle name="Vírgula 4 2 8 2" xfId="25342"/>
    <cellStyle name="Vírgula 4 2 8 2 2" xfId="56637"/>
    <cellStyle name="Vírgula 4 2 8 3" xfId="40167"/>
    <cellStyle name="Vírgula 4 2 9" xfId="18754"/>
    <cellStyle name="Vírgula 4 2 9 2" xfId="50049"/>
    <cellStyle name="Vírgula 4 3" xfId="2306"/>
    <cellStyle name="Vírgula 4 3 10" xfId="5604"/>
    <cellStyle name="Vírgula 4 3 10 2" xfId="22074"/>
    <cellStyle name="Vírgula 4 3 10 2 2" xfId="53369"/>
    <cellStyle name="Vírgula 4 3 10 3" xfId="15486"/>
    <cellStyle name="Vírgula 4 3 10 3 2" xfId="46781"/>
    <cellStyle name="Vírgula 4 3 10 4" xfId="36899"/>
    <cellStyle name="Vírgula 4 3 11" xfId="8898"/>
    <cellStyle name="Vírgula 4 3 11 2" xfId="25368"/>
    <cellStyle name="Vírgula 4 3 11 2 2" xfId="56663"/>
    <cellStyle name="Vírgula 4 3 11 3" xfId="40193"/>
    <cellStyle name="Vírgula 4 3 12" xfId="18780"/>
    <cellStyle name="Vírgula 4 3 12 2" xfId="50075"/>
    <cellStyle name="Vírgula 4 3 13" xfId="12192"/>
    <cellStyle name="Vírgula 4 3 13 2" xfId="43487"/>
    <cellStyle name="Vírgula 4 3 14" xfId="28663"/>
    <cellStyle name="Vírgula 4 3 14 2" xfId="33605"/>
    <cellStyle name="Vírgula 4 3 15" xfId="30310"/>
    <cellStyle name="Vírgula 4 3 2" xfId="2307"/>
    <cellStyle name="Vírgula 4 3 2 10" xfId="12193"/>
    <cellStyle name="Vírgula 4 3 2 10 2" xfId="43488"/>
    <cellStyle name="Vírgula 4 3 2 11" xfId="28664"/>
    <cellStyle name="Vírgula 4 3 2 11 2" xfId="33606"/>
    <cellStyle name="Vírgula 4 3 2 12" xfId="30311"/>
    <cellStyle name="Vírgula 4 3 2 2" xfId="2308"/>
    <cellStyle name="Vírgula 4 3 2 2 2" xfId="2309"/>
    <cellStyle name="Vírgula 4 3 2 2 2 2" xfId="3960"/>
    <cellStyle name="Vírgula 4 3 2 2 2 2 2" xfId="7254"/>
    <cellStyle name="Vírgula 4 3 2 2 2 2 2 2" xfId="23724"/>
    <cellStyle name="Vírgula 4 3 2 2 2 2 2 2 2" xfId="55019"/>
    <cellStyle name="Vírgula 4 3 2 2 2 2 2 3" xfId="17136"/>
    <cellStyle name="Vírgula 4 3 2 2 2 2 2 3 2" xfId="48431"/>
    <cellStyle name="Vírgula 4 3 2 2 2 2 2 4" xfId="38549"/>
    <cellStyle name="Vírgula 4 3 2 2 2 2 3" xfId="10548"/>
    <cellStyle name="Vírgula 4 3 2 2 2 2 3 2" xfId="27018"/>
    <cellStyle name="Vírgula 4 3 2 2 2 2 3 2 2" xfId="58313"/>
    <cellStyle name="Vírgula 4 3 2 2 2 2 3 3" xfId="41843"/>
    <cellStyle name="Vírgula 4 3 2 2 2 2 4" xfId="20430"/>
    <cellStyle name="Vírgula 4 3 2 2 2 2 4 2" xfId="51725"/>
    <cellStyle name="Vírgula 4 3 2 2 2 2 5" xfId="13842"/>
    <cellStyle name="Vírgula 4 3 2 2 2 2 5 2" xfId="45137"/>
    <cellStyle name="Vírgula 4 3 2 2 2 2 6" xfId="35255"/>
    <cellStyle name="Vírgula 4 3 2 2 2 2 7" xfId="31960"/>
    <cellStyle name="Vírgula 4 3 2 2 2 3" xfId="5607"/>
    <cellStyle name="Vírgula 4 3 2 2 2 3 2" xfId="22077"/>
    <cellStyle name="Vírgula 4 3 2 2 2 3 2 2" xfId="53372"/>
    <cellStyle name="Vírgula 4 3 2 2 2 3 3" xfId="15489"/>
    <cellStyle name="Vírgula 4 3 2 2 2 3 3 2" xfId="46784"/>
    <cellStyle name="Vírgula 4 3 2 2 2 3 4" xfId="36902"/>
    <cellStyle name="Vírgula 4 3 2 2 2 4" xfId="8901"/>
    <cellStyle name="Vírgula 4 3 2 2 2 4 2" xfId="25371"/>
    <cellStyle name="Vírgula 4 3 2 2 2 4 2 2" xfId="56666"/>
    <cellStyle name="Vírgula 4 3 2 2 2 4 3" xfId="40196"/>
    <cellStyle name="Vírgula 4 3 2 2 2 5" xfId="18783"/>
    <cellStyle name="Vírgula 4 3 2 2 2 5 2" xfId="50078"/>
    <cellStyle name="Vírgula 4 3 2 2 2 6" xfId="12195"/>
    <cellStyle name="Vírgula 4 3 2 2 2 6 2" xfId="43490"/>
    <cellStyle name="Vírgula 4 3 2 2 2 7" xfId="28666"/>
    <cellStyle name="Vírgula 4 3 2 2 2 7 2" xfId="33608"/>
    <cellStyle name="Vírgula 4 3 2 2 2 8" xfId="30313"/>
    <cellStyle name="Vírgula 4 3 2 2 3" xfId="3959"/>
    <cellStyle name="Vírgula 4 3 2 2 3 2" xfId="7253"/>
    <cellStyle name="Vírgula 4 3 2 2 3 2 2" xfId="23723"/>
    <cellStyle name="Vírgula 4 3 2 2 3 2 2 2" xfId="55018"/>
    <cellStyle name="Vírgula 4 3 2 2 3 2 3" xfId="17135"/>
    <cellStyle name="Vírgula 4 3 2 2 3 2 3 2" xfId="48430"/>
    <cellStyle name="Vírgula 4 3 2 2 3 2 4" xfId="38548"/>
    <cellStyle name="Vírgula 4 3 2 2 3 3" xfId="10547"/>
    <cellStyle name="Vírgula 4 3 2 2 3 3 2" xfId="27017"/>
    <cellStyle name="Vírgula 4 3 2 2 3 3 2 2" xfId="58312"/>
    <cellStyle name="Vírgula 4 3 2 2 3 3 3" xfId="41842"/>
    <cellStyle name="Vírgula 4 3 2 2 3 4" xfId="20429"/>
    <cellStyle name="Vírgula 4 3 2 2 3 4 2" xfId="51724"/>
    <cellStyle name="Vírgula 4 3 2 2 3 5" xfId="13841"/>
    <cellStyle name="Vírgula 4 3 2 2 3 5 2" xfId="45136"/>
    <cellStyle name="Vírgula 4 3 2 2 3 6" xfId="35254"/>
    <cellStyle name="Vírgula 4 3 2 2 3 7" xfId="31959"/>
    <cellStyle name="Vírgula 4 3 2 2 4" xfId="5606"/>
    <cellStyle name="Vírgula 4 3 2 2 4 2" xfId="22076"/>
    <cellStyle name="Vírgula 4 3 2 2 4 2 2" xfId="53371"/>
    <cellStyle name="Vírgula 4 3 2 2 4 3" xfId="15488"/>
    <cellStyle name="Vírgula 4 3 2 2 4 3 2" xfId="46783"/>
    <cellStyle name="Vírgula 4 3 2 2 4 4" xfId="36901"/>
    <cellStyle name="Vírgula 4 3 2 2 5" xfId="8900"/>
    <cellStyle name="Vírgula 4 3 2 2 5 2" xfId="25370"/>
    <cellStyle name="Vírgula 4 3 2 2 5 2 2" xfId="56665"/>
    <cellStyle name="Vírgula 4 3 2 2 5 3" xfId="40195"/>
    <cellStyle name="Vírgula 4 3 2 2 6" xfId="18782"/>
    <cellStyle name="Vírgula 4 3 2 2 6 2" xfId="50077"/>
    <cellStyle name="Vírgula 4 3 2 2 7" xfId="12194"/>
    <cellStyle name="Vírgula 4 3 2 2 7 2" xfId="43489"/>
    <cellStyle name="Vírgula 4 3 2 2 8" xfId="28665"/>
    <cellStyle name="Vírgula 4 3 2 2 8 2" xfId="33607"/>
    <cellStyle name="Vírgula 4 3 2 2 9" xfId="30312"/>
    <cellStyle name="Vírgula 4 3 2 3" xfId="2310"/>
    <cellStyle name="Vírgula 4 3 2 3 2" xfId="2311"/>
    <cellStyle name="Vírgula 4 3 2 3 2 2" xfId="3962"/>
    <cellStyle name="Vírgula 4 3 2 3 2 2 2" xfId="7256"/>
    <cellStyle name="Vírgula 4 3 2 3 2 2 2 2" xfId="23726"/>
    <cellStyle name="Vírgula 4 3 2 3 2 2 2 2 2" xfId="55021"/>
    <cellStyle name="Vírgula 4 3 2 3 2 2 2 3" xfId="17138"/>
    <cellStyle name="Vírgula 4 3 2 3 2 2 2 3 2" xfId="48433"/>
    <cellStyle name="Vírgula 4 3 2 3 2 2 2 4" xfId="38551"/>
    <cellStyle name="Vírgula 4 3 2 3 2 2 3" xfId="10550"/>
    <cellStyle name="Vírgula 4 3 2 3 2 2 3 2" xfId="27020"/>
    <cellStyle name="Vírgula 4 3 2 3 2 2 3 2 2" xfId="58315"/>
    <cellStyle name="Vírgula 4 3 2 3 2 2 3 3" xfId="41845"/>
    <cellStyle name="Vírgula 4 3 2 3 2 2 4" xfId="20432"/>
    <cellStyle name="Vírgula 4 3 2 3 2 2 4 2" xfId="51727"/>
    <cellStyle name="Vírgula 4 3 2 3 2 2 5" xfId="13844"/>
    <cellStyle name="Vírgula 4 3 2 3 2 2 5 2" xfId="45139"/>
    <cellStyle name="Vírgula 4 3 2 3 2 2 6" xfId="35257"/>
    <cellStyle name="Vírgula 4 3 2 3 2 2 7" xfId="31962"/>
    <cellStyle name="Vírgula 4 3 2 3 2 3" xfId="5609"/>
    <cellStyle name="Vírgula 4 3 2 3 2 3 2" xfId="22079"/>
    <cellStyle name="Vírgula 4 3 2 3 2 3 2 2" xfId="53374"/>
    <cellStyle name="Vírgula 4 3 2 3 2 3 3" xfId="15491"/>
    <cellStyle name="Vírgula 4 3 2 3 2 3 3 2" xfId="46786"/>
    <cellStyle name="Vírgula 4 3 2 3 2 3 4" xfId="36904"/>
    <cellStyle name="Vírgula 4 3 2 3 2 4" xfId="8903"/>
    <cellStyle name="Vírgula 4 3 2 3 2 4 2" xfId="25373"/>
    <cellStyle name="Vírgula 4 3 2 3 2 4 2 2" xfId="56668"/>
    <cellStyle name="Vírgula 4 3 2 3 2 4 3" xfId="40198"/>
    <cellStyle name="Vírgula 4 3 2 3 2 5" xfId="18785"/>
    <cellStyle name="Vírgula 4 3 2 3 2 5 2" xfId="50080"/>
    <cellStyle name="Vírgula 4 3 2 3 2 6" xfId="12197"/>
    <cellStyle name="Vírgula 4 3 2 3 2 6 2" xfId="43492"/>
    <cellStyle name="Vírgula 4 3 2 3 2 7" xfId="28668"/>
    <cellStyle name="Vírgula 4 3 2 3 2 7 2" xfId="33610"/>
    <cellStyle name="Vírgula 4 3 2 3 2 8" xfId="30315"/>
    <cellStyle name="Vírgula 4 3 2 3 3" xfId="3961"/>
    <cellStyle name="Vírgula 4 3 2 3 3 2" xfId="7255"/>
    <cellStyle name="Vírgula 4 3 2 3 3 2 2" xfId="23725"/>
    <cellStyle name="Vírgula 4 3 2 3 3 2 2 2" xfId="55020"/>
    <cellStyle name="Vírgula 4 3 2 3 3 2 3" xfId="17137"/>
    <cellStyle name="Vírgula 4 3 2 3 3 2 3 2" xfId="48432"/>
    <cellStyle name="Vírgula 4 3 2 3 3 2 4" xfId="38550"/>
    <cellStyle name="Vírgula 4 3 2 3 3 3" xfId="10549"/>
    <cellStyle name="Vírgula 4 3 2 3 3 3 2" xfId="27019"/>
    <cellStyle name="Vírgula 4 3 2 3 3 3 2 2" xfId="58314"/>
    <cellStyle name="Vírgula 4 3 2 3 3 3 3" xfId="41844"/>
    <cellStyle name="Vírgula 4 3 2 3 3 4" xfId="20431"/>
    <cellStyle name="Vírgula 4 3 2 3 3 4 2" xfId="51726"/>
    <cellStyle name="Vírgula 4 3 2 3 3 5" xfId="13843"/>
    <cellStyle name="Vírgula 4 3 2 3 3 5 2" xfId="45138"/>
    <cellStyle name="Vírgula 4 3 2 3 3 6" xfId="35256"/>
    <cellStyle name="Vírgula 4 3 2 3 3 7" xfId="31961"/>
    <cellStyle name="Vírgula 4 3 2 3 4" xfId="5608"/>
    <cellStyle name="Vírgula 4 3 2 3 4 2" xfId="22078"/>
    <cellStyle name="Vírgula 4 3 2 3 4 2 2" xfId="53373"/>
    <cellStyle name="Vírgula 4 3 2 3 4 3" xfId="15490"/>
    <cellStyle name="Vírgula 4 3 2 3 4 3 2" xfId="46785"/>
    <cellStyle name="Vírgula 4 3 2 3 4 4" xfId="36903"/>
    <cellStyle name="Vírgula 4 3 2 3 5" xfId="8902"/>
    <cellStyle name="Vírgula 4 3 2 3 5 2" xfId="25372"/>
    <cellStyle name="Vírgula 4 3 2 3 5 2 2" xfId="56667"/>
    <cellStyle name="Vírgula 4 3 2 3 5 3" xfId="40197"/>
    <cellStyle name="Vírgula 4 3 2 3 6" xfId="18784"/>
    <cellStyle name="Vírgula 4 3 2 3 6 2" xfId="50079"/>
    <cellStyle name="Vírgula 4 3 2 3 7" xfId="12196"/>
    <cellStyle name="Vírgula 4 3 2 3 7 2" xfId="43491"/>
    <cellStyle name="Vírgula 4 3 2 3 8" xfId="28667"/>
    <cellStyle name="Vírgula 4 3 2 3 8 2" xfId="33609"/>
    <cellStyle name="Vírgula 4 3 2 3 9" xfId="30314"/>
    <cellStyle name="Vírgula 4 3 2 4" xfId="2312"/>
    <cellStyle name="Vírgula 4 3 2 4 2" xfId="3963"/>
    <cellStyle name="Vírgula 4 3 2 4 2 2" xfId="7257"/>
    <cellStyle name="Vírgula 4 3 2 4 2 2 2" xfId="23727"/>
    <cellStyle name="Vírgula 4 3 2 4 2 2 2 2" xfId="55022"/>
    <cellStyle name="Vírgula 4 3 2 4 2 2 3" xfId="17139"/>
    <cellStyle name="Vírgula 4 3 2 4 2 2 3 2" xfId="48434"/>
    <cellStyle name="Vírgula 4 3 2 4 2 2 4" xfId="38552"/>
    <cellStyle name="Vírgula 4 3 2 4 2 3" xfId="10551"/>
    <cellStyle name="Vírgula 4 3 2 4 2 3 2" xfId="27021"/>
    <cellStyle name="Vírgula 4 3 2 4 2 3 2 2" xfId="58316"/>
    <cellStyle name="Vírgula 4 3 2 4 2 3 3" xfId="41846"/>
    <cellStyle name="Vírgula 4 3 2 4 2 4" xfId="20433"/>
    <cellStyle name="Vírgula 4 3 2 4 2 4 2" xfId="51728"/>
    <cellStyle name="Vírgula 4 3 2 4 2 5" xfId="13845"/>
    <cellStyle name="Vírgula 4 3 2 4 2 5 2" xfId="45140"/>
    <cellStyle name="Vírgula 4 3 2 4 2 6" xfId="35258"/>
    <cellStyle name="Vírgula 4 3 2 4 2 7" xfId="31963"/>
    <cellStyle name="Vírgula 4 3 2 4 3" xfId="5610"/>
    <cellStyle name="Vírgula 4 3 2 4 3 2" xfId="22080"/>
    <cellStyle name="Vírgula 4 3 2 4 3 2 2" xfId="53375"/>
    <cellStyle name="Vírgula 4 3 2 4 3 3" xfId="15492"/>
    <cellStyle name="Vírgula 4 3 2 4 3 3 2" xfId="46787"/>
    <cellStyle name="Vírgula 4 3 2 4 3 4" xfId="36905"/>
    <cellStyle name="Vírgula 4 3 2 4 4" xfId="8904"/>
    <cellStyle name="Vírgula 4 3 2 4 4 2" xfId="25374"/>
    <cellStyle name="Vírgula 4 3 2 4 4 2 2" xfId="56669"/>
    <cellStyle name="Vírgula 4 3 2 4 4 3" xfId="40199"/>
    <cellStyle name="Vírgula 4 3 2 4 5" xfId="18786"/>
    <cellStyle name="Vírgula 4 3 2 4 5 2" xfId="50081"/>
    <cellStyle name="Vírgula 4 3 2 4 6" xfId="12198"/>
    <cellStyle name="Vírgula 4 3 2 4 6 2" xfId="43493"/>
    <cellStyle name="Vírgula 4 3 2 4 7" xfId="28669"/>
    <cellStyle name="Vírgula 4 3 2 4 7 2" xfId="33611"/>
    <cellStyle name="Vírgula 4 3 2 4 8" xfId="30316"/>
    <cellStyle name="Vírgula 4 3 2 5" xfId="2313"/>
    <cellStyle name="Vírgula 4 3 2 5 2" xfId="3964"/>
    <cellStyle name="Vírgula 4 3 2 5 2 2" xfId="7258"/>
    <cellStyle name="Vírgula 4 3 2 5 2 2 2" xfId="23728"/>
    <cellStyle name="Vírgula 4 3 2 5 2 2 2 2" xfId="55023"/>
    <cellStyle name="Vírgula 4 3 2 5 2 2 3" xfId="17140"/>
    <cellStyle name="Vírgula 4 3 2 5 2 2 3 2" xfId="48435"/>
    <cellStyle name="Vírgula 4 3 2 5 2 2 4" xfId="38553"/>
    <cellStyle name="Vírgula 4 3 2 5 2 3" xfId="10552"/>
    <cellStyle name="Vírgula 4 3 2 5 2 3 2" xfId="27022"/>
    <cellStyle name="Vírgula 4 3 2 5 2 3 2 2" xfId="58317"/>
    <cellStyle name="Vírgula 4 3 2 5 2 3 3" xfId="41847"/>
    <cellStyle name="Vírgula 4 3 2 5 2 4" xfId="20434"/>
    <cellStyle name="Vírgula 4 3 2 5 2 4 2" xfId="51729"/>
    <cellStyle name="Vírgula 4 3 2 5 2 5" xfId="13846"/>
    <cellStyle name="Vírgula 4 3 2 5 2 5 2" xfId="45141"/>
    <cellStyle name="Vírgula 4 3 2 5 2 6" xfId="35259"/>
    <cellStyle name="Vírgula 4 3 2 5 2 7" xfId="31964"/>
    <cellStyle name="Vírgula 4 3 2 5 3" xfId="5611"/>
    <cellStyle name="Vírgula 4 3 2 5 3 2" xfId="22081"/>
    <cellStyle name="Vírgula 4 3 2 5 3 2 2" xfId="53376"/>
    <cellStyle name="Vírgula 4 3 2 5 3 3" xfId="15493"/>
    <cellStyle name="Vírgula 4 3 2 5 3 3 2" xfId="46788"/>
    <cellStyle name="Vírgula 4 3 2 5 3 4" xfId="36906"/>
    <cellStyle name="Vírgula 4 3 2 5 4" xfId="8905"/>
    <cellStyle name="Vírgula 4 3 2 5 4 2" xfId="25375"/>
    <cellStyle name="Vírgula 4 3 2 5 4 2 2" xfId="56670"/>
    <cellStyle name="Vírgula 4 3 2 5 4 3" xfId="40200"/>
    <cellStyle name="Vírgula 4 3 2 5 5" xfId="18787"/>
    <cellStyle name="Vírgula 4 3 2 5 5 2" xfId="50082"/>
    <cellStyle name="Vírgula 4 3 2 5 6" xfId="12199"/>
    <cellStyle name="Vírgula 4 3 2 5 6 2" xfId="43494"/>
    <cellStyle name="Vírgula 4 3 2 5 7" xfId="28670"/>
    <cellStyle name="Vírgula 4 3 2 5 7 2" xfId="33612"/>
    <cellStyle name="Vírgula 4 3 2 5 8" xfId="30317"/>
    <cellStyle name="Vírgula 4 3 2 6" xfId="3958"/>
    <cellStyle name="Vírgula 4 3 2 6 2" xfId="7252"/>
    <cellStyle name="Vírgula 4 3 2 6 2 2" xfId="23722"/>
    <cellStyle name="Vírgula 4 3 2 6 2 2 2" xfId="55017"/>
    <cellStyle name="Vírgula 4 3 2 6 2 3" xfId="17134"/>
    <cellStyle name="Vírgula 4 3 2 6 2 3 2" xfId="48429"/>
    <cellStyle name="Vírgula 4 3 2 6 2 4" xfId="38547"/>
    <cellStyle name="Vírgula 4 3 2 6 3" xfId="10546"/>
    <cellStyle name="Vírgula 4 3 2 6 3 2" xfId="27016"/>
    <cellStyle name="Vírgula 4 3 2 6 3 2 2" xfId="58311"/>
    <cellStyle name="Vírgula 4 3 2 6 3 3" xfId="41841"/>
    <cellStyle name="Vírgula 4 3 2 6 4" xfId="20428"/>
    <cellStyle name="Vírgula 4 3 2 6 4 2" xfId="51723"/>
    <cellStyle name="Vírgula 4 3 2 6 5" xfId="13840"/>
    <cellStyle name="Vírgula 4 3 2 6 5 2" xfId="45135"/>
    <cellStyle name="Vírgula 4 3 2 6 6" xfId="35253"/>
    <cellStyle name="Vírgula 4 3 2 6 7" xfId="31958"/>
    <cellStyle name="Vírgula 4 3 2 7" xfId="5605"/>
    <cellStyle name="Vírgula 4 3 2 7 2" xfId="22075"/>
    <cellStyle name="Vírgula 4 3 2 7 2 2" xfId="53370"/>
    <cellStyle name="Vírgula 4 3 2 7 3" xfId="15487"/>
    <cellStyle name="Vírgula 4 3 2 7 3 2" xfId="46782"/>
    <cellStyle name="Vírgula 4 3 2 7 4" xfId="36900"/>
    <cellStyle name="Vírgula 4 3 2 8" xfId="8899"/>
    <cellStyle name="Vírgula 4 3 2 8 2" xfId="25369"/>
    <cellStyle name="Vírgula 4 3 2 8 2 2" xfId="56664"/>
    <cellStyle name="Vírgula 4 3 2 8 3" xfId="40194"/>
    <cellStyle name="Vírgula 4 3 2 9" xfId="18781"/>
    <cellStyle name="Vírgula 4 3 2 9 2" xfId="50076"/>
    <cellStyle name="Vírgula 4 3 3" xfId="2314"/>
    <cellStyle name="Vírgula 4 3 3 10" xfId="12200"/>
    <cellStyle name="Vírgula 4 3 3 10 2" xfId="43495"/>
    <cellStyle name="Vírgula 4 3 3 11" xfId="28671"/>
    <cellStyle name="Vírgula 4 3 3 11 2" xfId="33613"/>
    <cellStyle name="Vírgula 4 3 3 12" xfId="30318"/>
    <cellStyle name="Vírgula 4 3 3 2" xfId="2315"/>
    <cellStyle name="Vírgula 4 3 3 2 2" xfId="2316"/>
    <cellStyle name="Vírgula 4 3 3 2 2 2" xfId="3967"/>
    <cellStyle name="Vírgula 4 3 3 2 2 2 2" xfId="7261"/>
    <cellStyle name="Vírgula 4 3 3 2 2 2 2 2" xfId="23731"/>
    <cellStyle name="Vírgula 4 3 3 2 2 2 2 2 2" xfId="55026"/>
    <cellStyle name="Vírgula 4 3 3 2 2 2 2 3" xfId="17143"/>
    <cellStyle name="Vírgula 4 3 3 2 2 2 2 3 2" xfId="48438"/>
    <cellStyle name="Vírgula 4 3 3 2 2 2 2 4" xfId="38556"/>
    <cellStyle name="Vírgula 4 3 3 2 2 2 3" xfId="10555"/>
    <cellStyle name="Vírgula 4 3 3 2 2 2 3 2" xfId="27025"/>
    <cellStyle name="Vírgula 4 3 3 2 2 2 3 2 2" xfId="58320"/>
    <cellStyle name="Vírgula 4 3 3 2 2 2 3 3" xfId="41850"/>
    <cellStyle name="Vírgula 4 3 3 2 2 2 4" xfId="20437"/>
    <cellStyle name="Vírgula 4 3 3 2 2 2 4 2" xfId="51732"/>
    <cellStyle name="Vírgula 4 3 3 2 2 2 5" xfId="13849"/>
    <cellStyle name="Vírgula 4 3 3 2 2 2 5 2" xfId="45144"/>
    <cellStyle name="Vírgula 4 3 3 2 2 2 6" xfId="35262"/>
    <cellStyle name="Vírgula 4 3 3 2 2 2 7" xfId="31967"/>
    <cellStyle name="Vírgula 4 3 3 2 2 3" xfId="5614"/>
    <cellStyle name="Vírgula 4 3 3 2 2 3 2" xfId="22084"/>
    <cellStyle name="Vírgula 4 3 3 2 2 3 2 2" xfId="53379"/>
    <cellStyle name="Vírgula 4 3 3 2 2 3 3" xfId="15496"/>
    <cellStyle name="Vírgula 4 3 3 2 2 3 3 2" xfId="46791"/>
    <cellStyle name="Vírgula 4 3 3 2 2 3 4" xfId="36909"/>
    <cellStyle name="Vírgula 4 3 3 2 2 4" xfId="8908"/>
    <cellStyle name="Vírgula 4 3 3 2 2 4 2" xfId="25378"/>
    <cellStyle name="Vírgula 4 3 3 2 2 4 2 2" xfId="56673"/>
    <cellStyle name="Vírgula 4 3 3 2 2 4 3" xfId="40203"/>
    <cellStyle name="Vírgula 4 3 3 2 2 5" xfId="18790"/>
    <cellStyle name="Vírgula 4 3 3 2 2 5 2" xfId="50085"/>
    <cellStyle name="Vírgula 4 3 3 2 2 6" xfId="12202"/>
    <cellStyle name="Vírgula 4 3 3 2 2 6 2" xfId="43497"/>
    <cellStyle name="Vírgula 4 3 3 2 2 7" xfId="28673"/>
    <cellStyle name="Vírgula 4 3 3 2 2 7 2" xfId="33615"/>
    <cellStyle name="Vírgula 4 3 3 2 2 8" xfId="30320"/>
    <cellStyle name="Vírgula 4 3 3 2 3" xfId="3966"/>
    <cellStyle name="Vírgula 4 3 3 2 3 2" xfId="7260"/>
    <cellStyle name="Vírgula 4 3 3 2 3 2 2" xfId="23730"/>
    <cellStyle name="Vírgula 4 3 3 2 3 2 2 2" xfId="55025"/>
    <cellStyle name="Vírgula 4 3 3 2 3 2 3" xfId="17142"/>
    <cellStyle name="Vírgula 4 3 3 2 3 2 3 2" xfId="48437"/>
    <cellStyle name="Vírgula 4 3 3 2 3 2 4" xfId="38555"/>
    <cellStyle name="Vírgula 4 3 3 2 3 3" xfId="10554"/>
    <cellStyle name="Vírgula 4 3 3 2 3 3 2" xfId="27024"/>
    <cellStyle name="Vírgula 4 3 3 2 3 3 2 2" xfId="58319"/>
    <cellStyle name="Vírgula 4 3 3 2 3 3 3" xfId="41849"/>
    <cellStyle name="Vírgula 4 3 3 2 3 4" xfId="20436"/>
    <cellStyle name="Vírgula 4 3 3 2 3 4 2" xfId="51731"/>
    <cellStyle name="Vírgula 4 3 3 2 3 5" xfId="13848"/>
    <cellStyle name="Vírgula 4 3 3 2 3 5 2" xfId="45143"/>
    <cellStyle name="Vírgula 4 3 3 2 3 6" xfId="35261"/>
    <cellStyle name="Vírgula 4 3 3 2 3 7" xfId="31966"/>
    <cellStyle name="Vírgula 4 3 3 2 4" xfId="5613"/>
    <cellStyle name="Vírgula 4 3 3 2 4 2" xfId="22083"/>
    <cellStyle name="Vírgula 4 3 3 2 4 2 2" xfId="53378"/>
    <cellStyle name="Vírgula 4 3 3 2 4 3" xfId="15495"/>
    <cellStyle name="Vírgula 4 3 3 2 4 3 2" xfId="46790"/>
    <cellStyle name="Vírgula 4 3 3 2 4 4" xfId="36908"/>
    <cellStyle name="Vírgula 4 3 3 2 5" xfId="8907"/>
    <cellStyle name="Vírgula 4 3 3 2 5 2" xfId="25377"/>
    <cellStyle name="Vírgula 4 3 3 2 5 2 2" xfId="56672"/>
    <cellStyle name="Vírgula 4 3 3 2 5 3" xfId="40202"/>
    <cellStyle name="Vírgula 4 3 3 2 6" xfId="18789"/>
    <cellStyle name="Vírgula 4 3 3 2 6 2" xfId="50084"/>
    <cellStyle name="Vírgula 4 3 3 2 7" xfId="12201"/>
    <cellStyle name="Vírgula 4 3 3 2 7 2" xfId="43496"/>
    <cellStyle name="Vírgula 4 3 3 2 8" xfId="28672"/>
    <cellStyle name="Vírgula 4 3 3 2 8 2" xfId="33614"/>
    <cellStyle name="Vírgula 4 3 3 2 9" xfId="30319"/>
    <cellStyle name="Vírgula 4 3 3 3" xfId="2317"/>
    <cellStyle name="Vírgula 4 3 3 3 2" xfId="2318"/>
    <cellStyle name="Vírgula 4 3 3 3 2 2" xfId="3969"/>
    <cellStyle name="Vírgula 4 3 3 3 2 2 2" xfId="7263"/>
    <cellStyle name="Vírgula 4 3 3 3 2 2 2 2" xfId="23733"/>
    <cellStyle name="Vírgula 4 3 3 3 2 2 2 2 2" xfId="55028"/>
    <cellStyle name="Vírgula 4 3 3 3 2 2 2 3" xfId="17145"/>
    <cellStyle name="Vírgula 4 3 3 3 2 2 2 3 2" xfId="48440"/>
    <cellStyle name="Vírgula 4 3 3 3 2 2 2 4" xfId="38558"/>
    <cellStyle name="Vírgula 4 3 3 3 2 2 3" xfId="10557"/>
    <cellStyle name="Vírgula 4 3 3 3 2 2 3 2" xfId="27027"/>
    <cellStyle name="Vírgula 4 3 3 3 2 2 3 2 2" xfId="58322"/>
    <cellStyle name="Vírgula 4 3 3 3 2 2 3 3" xfId="41852"/>
    <cellStyle name="Vírgula 4 3 3 3 2 2 4" xfId="20439"/>
    <cellStyle name="Vírgula 4 3 3 3 2 2 4 2" xfId="51734"/>
    <cellStyle name="Vírgula 4 3 3 3 2 2 5" xfId="13851"/>
    <cellStyle name="Vírgula 4 3 3 3 2 2 5 2" xfId="45146"/>
    <cellStyle name="Vírgula 4 3 3 3 2 2 6" xfId="35264"/>
    <cellStyle name="Vírgula 4 3 3 3 2 2 7" xfId="31969"/>
    <cellStyle name="Vírgula 4 3 3 3 2 3" xfId="5616"/>
    <cellStyle name="Vírgula 4 3 3 3 2 3 2" xfId="22086"/>
    <cellStyle name="Vírgula 4 3 3 3 2 3 2 2" xfId="53381"/>
    <cellStyle name="Vírgula 4 3 3 3 2 3 3" xfId="15498"/>
    <cellStyle name="Vírgula 4 3 3 3 2 3 3 2" xfId="46793"/>
    <cellStyle name="Vírgula 4 3 3 3 2 3 4" xfId="36911"/>
    <cellStyle name="Vírgula 4 3 3 3 2 4" xfId="8910"/>
    <cellStyle name="Vírgula 4 3 3 3 2 4 2" xfId="25380"/>
    <cellStyle name="Vírgula 4 3 3 3 2 4 2 2" xfId="56675"/>
    <cellStyle name="Vírgula 4 3 3 3 2 4 3" xfId="40205"/>
    <cellStyle name="Vírgula 4 3 3 3 2 5" xfId="18792"/>
    <cellStyle name="Vírgula 4 3 3 3 2 5 2" xfId="50087"/>
    <cellStyle name="Vírgula 4 3 3 3 2 6" xfId="12204"/>
    <cellStyle name="Vírgula 4 3 3 3 2 6 2" xfId="43499"/>
    <cellStyle name="Vírgula 4 3 3 3 2 7" xfId="28675"/>
    <cellStyle name="Vírgula 4 3 3 3 2 7 2" xfId="33617"/>
    <cellStyle name="Vírgula 4 3 3 3 2 8" xfId="30322"/>
    <cellStyle name="Vírgula 4 3 3 3 3" xfId="3968"/>
    <cellStyle name="Vírgula 4 3 3 3 3 2" xfId="7262"/>
    <cellStyle name="Vírgula 4 3 3 3 3 2 2" xfId="23732"/>
    <cellStyle name="Vírgula 4 3 3 3 3 2 2 2" xfId="55027"/>
    <cellStyle name="Vírgula 4 3 3 3 3 2 3" xfId="17144"/>
    <cellStyle name="Vírgula 4 3 3 3 3 2 3 2" xfId="48439"/>
    <cellStyle name="Vírgula 4 3 3 3 3 2 4" xfId="38557"/>
    <cellStyle name="Vírgula 4 3 3 3 3 3" xfId="10556"/>
    <cellStyle name="Vírgula 4 3 3 3 3 3 2" xfId="27026"/>
    <cellStyle name="Vírgula 4 3 3 3 3 3 2 2" xfId="58321"/>
    <cellStyle name="Vírgula 4 3 3 3 3 3 3" xfId="41851"/>
    <cellStyle name="Vírgula 4 3 3 3 3 4" xfId="20438"/>
    <cellStyle name="Vírgula 4 3 3 3 3 4 2" xfId="51733"/>
    <cellStyle name="Vírgula 4 3 3 3 3 5" xfId="13850"/>
    <cellStyle name="Vírgula 4 3 3 3 3 5 2" xfId="45145"/>
    <cellStyle name="Vírgula 4 3 3 3 3 6" xfId="35263"/>
    <cellStyle name="Vírgula 4 3 3 3 3 7" xfId="31968"/>
    <cellStyle name="Vírgula 4 3 3 3 4" xfId="5615"/>
    <cellStyle name="Vírgula 4 3 3 3 4 2" xfId="22085"/>
    <cellStyle name="Vírgula 4 3 3 3 4 2 2" xfId="53380"/>
    <cellStyle name="Vírgula 4 3 3 3 4 3" xfId="15497"/>
    <cellStyle name="Vírgula 4 3 3 3 4 3 2" xfId="46792"/>
    <cellStyle name="Vírgula 4 3 3 3 4 4" xfId="36910"/>
    <cellStyle name="Vírgula 4 3 3 3 5" xfId="8909"/>
    <cellStyle name="Vírgula 4 3 3 3 5 2" xfId="25379"/>
    <cellStyle name="Vírgula 4 3 3 3 5 2 2" xfId="56674"/>
    <cellStyle name="Vírgula 4 3 3 3 5 3" xfId="40204"/>
    <cellStyle name="Vírgula 4 3 3 3 6" xfId="18791"/>
    <cellStyle name="Vírgula 4 3 3 3 6 2" xfId="50086"/>
    <cellStyle name="Vírgula 4 3 3 3 7" xfId="12203"/>
    <cellStyle name="Vírgula 4 3 3 3 7 2" xfId="43498"/>
    <cellStyle name="Vírgula 4 3 3 3 8" xfId="28674"/>
    <cellStyle name="Vírgula 4 3 3 3 8 2" xfId="33616"/>
    <cellStyle name="Vírgula 4 3 3 3 9" xfId="30321"/>
    <cellStyle name="Vírgula 4 3 3 4" xfId="2319"/>
    <cellStyle name="Vírgula 4 3 3 4 2" xfId="3970"/>
    <cellStyle name="Vírgula 4 3 3 4 2 2" xfId="7264"/>
    <cellStyle name="Vírgula 4 3 3 4 2 2 2" xfId="23734"/>
    <cellStyle name="Vírgula 4 3 3 4 2 2 2 2" xfId="55029"/>
    <cellStyle name="Vírgula 4 3 3 4 2 2 3" xfId="17146"/>
    <cellStyle name="Vírgula 4 3 3 4 2 2 3 2" xfId="48441"/>
    <cellStyle name="Vírgula 4 3 3 4 2 2 4" xfId="38559"/>
    <cellStyle name="Vírgula 4 3 3 4 2 3" xfId="10558"/>
    <cellStyle name="Vírgula 4 3 3 4 2 3 2" xfId="27028"/>
    <cellStyle name="Vírgula 4 3 3 4 2 3 2 2" xfId="58323"/>
    <cellStyle name="Vírgula 4 3 3 4 2 3 3" xfId="41853"/>
    <cellStyle name="Vírgula 4 3 3 4 2 4" xfId="20440"/>
    <cellStyle name="Vírgula 4 3 3 4 2 4 2" xfId="51735"/>
    <cellStyle name="Vírgula 4 3 3 4 2 5" xfId="13852"/>
    <cellStyle name="Vírgula 4 3 3 4 2 5 2" xfId="45147"/>
    <cellStyle name="Vírgula 4 3 3 4 2 6" xfId="35265"/>
    <cellStyle name="Vírgula 4 3 3 4 2 7" xfId="31970"/>
    <cellStyle name="Vírgula 4 3 3 4 3" xfId="5617"/>
    <cellStyle name="Vírgula 4 3 3 4 3 2" xfId="22087"/>
    <cellStyle name="Vírgula 4 3 3 4 3 2 2" xfId="53382"/>
    <cellStyle name="Vírgula 4 3 3 4 3 3" xfId="15499"/>
    <cellStyle name="Vírgula 4 3 3 4 3 3 2" xfId="46794"/>
    <cellStyle name="Vírgula 4 3 3 4 3 4" xfId="36912"/>
    <cellStyle name="Vírgula 4 3 3 4 4" xfId="8911"/>
    <cellStyle name="Vírgula 4 3 3 4 4 2" xfId="25381"/>
    <cellStyle name="Vírgula 4 3 3 4 4 2 2" xfId="56676"/>
    <cellStyle name="Vírgula 4 3 3 4 4 3" xfId="40206"/>
    <cellStyle name="Vírgula 4 3 3 4 5" xfId="18793"/>
    <cellStyle name="Vírgula 4 3 3 4 5 2" xfId="50088"/>
    <cellStyle name="Vírgula 4 3 3 4 6" xfId="12205"/>
    <cellStyle name="Vírgula 4 3 3 4 6 2" xfId="43500"/>
    <cellStyle name="Vírgula 4 3 3 4 7" xfId="28676"/>
    <cellStyle name="Vírgula 4 3 3 4 7 2" xfId="33618"/>
    <cellStyle name="Vírgula 4 3 3 4 8" xfId="30323"/>
    <cellStyle name="Vírgula 4 3 3 5" xfId="2320"/>
    <cellStyle name="Vírgula 4 3 3 5 2" xfId="3971"/>
    <cellStyle name="Vírgula 4 3 3 5 2 2" xfId="7265"/>
    <cellStyle name="Vírgula 4 3 3 5 2 2 2" xfId="23735"/>
    <cellStyle name="Vírgula 4 3 3 5 2 2 2 2" xfId="55030"/>
    <cellStyle name="Vírgula 4 3 3 5 2 2 3" xfId="17147"/>
    <cellStyle name="Vírgula 4 3 3 5 2 2 3 2" xfId="48442"/>
    <cellStyle name="Vírgula 4 3 3 5 2 2 4" xfId="38560"/>
    <cellStyle name="Vírgula 4 3 3 5 2 3" xfId="10559"/>
    <cellStyle name="Vírgula 4 3 3 5 2 3 2" xfId="27029"/>
    <cellStyle name="Vírgula 4 3 3 5 2 3 2 2" xfId="58324"/>
    <cellStyle name="Vírgula 4 3 3 5 2 3 3" xfId="41854"/>
    <cellStyle name="Vírgula 4 3 3 5 2 4" xfId="20441"/>
    <cellStyle name="Vírgula 4 3 3 5 2 4 2" xfId="51736"/>
    <cellStyle name="Vírgula 4 3 3 5 2 5" xfId="13853"/>
    <cellStyle name="Vírgula 4 3 3 5 2 5 2" xfId="45148"/>
    <cellStyle name="Vírgula 4 3 3 5 2 6" xfId="35266"/>
    <cellStyle name="Vírgula 4 3 3 5 2 7" xfId="31971"/>
    <cellStyle name="Vírgula 4 3 3 5 3" xfId="5618"/>
    <cellStyle name="Vírgula 4 3 3 5 3 2" xfId="22088"/>
    <cellStyle name="Vírgula 4 3 3 5 3 2 2" xfId="53383"/>
    <cellStyle name="Vírgula 4 3 3 5 3 3" xfId="15500"/>
    <cellStyle name="Vírgula 4 3 3 5 3 3 2" xfId="46795"/>
    <cellStyle name="Vírgula 4 3 3 5 3 4" xfId="36913"/>
    <cellStyle name="Vírgula 4 3 3 5 4" xfId="8912"/>
    <cellStyle name="Vírgula 4 3 3 5 4 2" xfId="25382"/>
    <cellStyle name="Vírgula 4 3 3 5 4 2 2" xfId="56677"/>
    <cellStyle name="Vírgula 4 3 3 5 4 3" xfId="40207"/>
    <cellStyle name="Vírgula 4 3 3 5 5" xfId="18794"/>
    <cellStyle name="Vírgula 4 3 3 5 5 2" xfId="50089"/>
    <cellStyle name="Vírgula 4 3 3 5 6" xfId="12206"/>
    <cellStyle name="Vírgula 4 3 3 5 6 2" xfId="43501"/>
    <cellStyle name="Vírgula 4 3 3 5 7" xfId="28677"/>
    <cellStyle name="Vírgula 4 3 3 5 7 2" xfId="33619"/>
    <cellStyle name="Vírgula 4 3 3 5 8" xfId="30324"/>
    <cellStyle name="Vírgula 4 3 3 6" xfId="3965"/>
    <cellStyle name="Vírgula 4 3 3 6 2" xfId="7259"/>
    <cellStyle name="Vírgula 4 3 3 6 2 2" xfId="23729"/>
    <cellStyle name="Vírgula 4 3 3 6 2 2 2" xfId="55024"/>
    <cellStyle name="Vírgula 4 3 3 6 2 3" xfId="17141"/>
    <cellStyle name="Vírgula 4 3 3 6 2 3 2" xfId="48436"/>
    <cellStyle name="Vírgula 4 3 3 6 2 4" xfId="38554"/>
    <cellStyle name="Vírgula 4 3 3 6 3" xfId="10553"/>
    <cellStyle name="Vírgula 4 3 3 6 3 2" xfId="27023"/>
    <cellStyle name="Vírgula 4 3 3 6 3 2 2" xfId="58318"/>
    <cellStyle name="Vírgula 4 3 3 6 3 3" xfId="41848"/>
    <cellStyle name="Vírgula 4 3 3 6 4" xfId="20435"/>
    <cellStyle name="Vírgula 4 3 3 6 4 2" xfId="51730"/>
    <cellStyle name="Vírgula 4 3 3 6 5" xfId="13847"/>
    <cellStyle name="Vírgula 4 3 3 6 5 2" xfId="45142"/>
    <cellStyle name="Vírgula 4 3 3 6 6" xfId="35260"/>
    <cellStyle name="Vírgula 4 3 3 6 7" xfId="31965"/>
    <cellStyle name="Vírgula 4 3 3 7" xfId="5612"/>
    <cellStyle name="Vírgula 4 3 3 7 2" xfId="22082"/>
    <cellStyle name="Vírgula 4 3 3 7 2 2" xfId="53377"/>
    <cellStyle name="Vírgula 4 3 3 7 3" xfId="15494"/>
    <cellStyle name="Vírgula 4 3 3 7 3 2" xfId="46789"/>
    <cellStyle name="Vírgula 4 3 3 7 4" xfId="36907"/>
    <cellStyle name="Vírgula 4 3 3 8" xfId="8906"/>
    <cellStyle name="Vírgula 4 3 3 8 2" xfId="25376"/>
    <cellStyle name="Vírgula 4 3 3 8 2 2" xfId="56671"/>
    <cellStyle name="Vírgula 4 3 3 8 3" xfId="40201"/>
    <cellStyle name="Vírgula 4 3 3 9" xfId="18788"/>
    <cellStyle name="Vírgula 4 3 3 9 2" xfId="50083"/>
    <cellStyle name="Vírgula 4 3 4" xfId="2321"/>
    <cellStyle name="Vírgula 4 3 4 10" xfId="28678"/>
    <cellStyle name="Vírgula 4 3 4 10 2" xfId="33620"/>
    <cellStyle name="Vírgula 4 3 4 11" xfId="30325"/>
    <cellStyle name="Vírgula 4 3 4 2" xfId="2322"/>
    <cellStyle name="Vírgula 4 3 4 2 2" xfId="2323"/>
    <cellStyle name="Vírgula 4 3 4 2 2 2" xfId="3974"/>
    <cellStyle name="Vírgula 4 3 4 2 2 2 2" xfId="7268"/>
    <cellStyle name="Vírgula 4 3 4 2 2 2 2 2" xfId="23738"/>
    <cellStyle name="Vírgula 4 3 4 2 2 2 2 2 2" xfId="55033"/>
    <cellStyle name="Vírgula 4 3 4 2 2 2 2 3" xfId="17150"/>
    <cellStyle name="Vírgula 4 3 4 2 2 2 2 3 2" xfId="48445"/>
    <cellStyle name="Vírgula 4 3 4 2 2 2 2 4" xfId="38563"/>
    <cellStyle name="Vírgula 4 3 4 2 2 2 3" xfId="10562"/>
    <cellStyle name="Vírgula 4 3 4 2 2 2 3 2" xfId="27032"/>
    <cellStyle name="Vírgula 4 3 4 2 2 2 3 2 2" xfId="58327"/>
    <cellStyle name="Vírgula 4 3 4 2 2 2 3 3" xfId="41857"/>
    <cellStyle name="Vírgula 4 3 4 2 2 2 4" xfId="20444"/>
    <cellStyle name="Vírgula 4 3 4 2 2 2 4 2" xfId="51739"/>
    <cellStyle name="Vírgula 4 3 4 2 2 2 5" xfId="13856"/>
    <cellStyle name="Vírgula 4 3 4 2 2 2 5 2" xfId="45151"/>
    <cellStyle name="Vírgula 4 3 4 2 2 2 6" xfId="35269"/>
    <cellStyle name="Vírgula 4 3 4 2 2 2 7" xfId="31974"/>
    <cellStyle name="Vírgula 4 3 4 2 2 3" xfId="5621"/>
    <cellStyle name="Vírgula 4 3 4 2 2 3 2" xfId="22091"/>
    <cellStyle name="Vírgula 4 3 4 2 2 3 2 2" xfId="53386"/>
    <cellStyle name="Vírgula 4 3 4 2 2 3 3" xfId="15503"/>
    <cellStyle name="Vírgula 4 3 4 2 2 3 3 2" xfId="46798"/>
    <cellStyle name="Vírgula 4 3 4 2 2 3 4" xfId="36916"/>
    <cellStyle name="Vírgula 4 3 4 2 2 4" xfId="8915"/>
    <cellStyle name="Vírgula 4 3 4 2 2 4 2" xfId="25385"/>
    <cellStyle name="Vírgula 4 3 4 2 2 4 2 2" xfId="56680"/>
    <cellStyle name="Vírgula 4 3 4 2 2 4 3" xfId="40210"/>
    <cellStyle name="Vírgula 4 3 4 2 2 5" xfId="18797"/>
    <cellStyle name="Vírgula 4 3 4 2 2 5 2" xfId="50092"/>
    <cellStyle name="Vírgula 4 3 4 2 2 6" xfId="12209"/>
    <cellStyle name="Vírgula 4 3 4 2 2 6 2" xfId="43504"/>
    <cellStyle name="Vírgula 4 3 4 2 2 7" xfId="28680"/>
    <cellStyle name="Vírgula 4 3 4 2 2 7 2" xfId="33622"/>
    <cellStyle name="Vírgula 4 3 4 2 2 8" xfId="30327"/>
    <cellStyle name="Vírgula 4 3 4 2 3" xfId="3973"/>
    <cellStyle name="Vírgula 4 3 4 2 3 2" xfId="7267"/>
    <cellStyle name="Vírgula 4 3 4 2 3 2 2" xfId="23737"/>
    <cellStyle name="Vírgula 4 3 4 2 3 2 2 2" xfId="55032"/>
    <cellStyle name="Vírgula 4 3 4 2 3 2 3" xfId="17149"/>
    <cellStyle name="Vírgula 4 3 4 2 3 2 3 2" xfId="48444"/>
    <cellStyle name="Vírgula 4 3 4 2 3 2 4" xfId="38562"/>
    <cellStyle name="Vírgula 4 3 4 2 3 3" xfId="10561"/>
    <cellStyle name="Vírgula 4 3 4 2 3 3 2" xfId="27031"/>
    <cellStyle name="Vírgula 4 3 4 2 3 3 2 2" xfId="58326"/>
    <cellStyle name="Vírgula 4 3 4 2 3 3 3" xfId="41856"/>
    <cellStyle name="Vírgula 4 3 4 2 3 4" xfId="20443"/>
    <cellStyle name="Vírgula 4 3 4 2 3 4 2" xfId="51738"/>
    <cellStyle name="Vírgula 4 3 4 2 3 5" xfId="13855"/>
    <cellStyle name="Vírgula 4 3 4 2 3 5 2" xfId="45150"/>
    <cellStyle name="Vírgula 4 3 4 2 3 6" xfId="35268"/>
    <cellStyle name="Vírgula 4 3 4 2 3 7" xfId="31973"/>
    <cellStyle name="Vírgula 4 3 4 2 4" xfId="5620"/>
    <cellStyle name="Vírgula 4 3 4 2 4 2" xfId="22090"/>
    <cellStyle name="Vírgula 4 3 4 2 4 2 2" xfId="53385"/>
    <cellStyle name="Vírgula 4 3 4 2 4 3" xfId="15502"/>
    <cellStyle name="Vírgula 4 3 4 2 4 3 2" xfId="46797"/>
    <cellStyle name="Vírgula 4 3 4 2 4 4" xfId="36915"/>
    <cellStyle name="Vírgula 4 3 4 2 5" xfId="8914"/>
    <cellStyle name="Vírgula 4 3 4 2 5 2" xfId="25384"/>
    <cellStyle name="Vírgula 4 3 4 2 5 2 2" xfId="56679"/>
    <cellStyle name="Vírgula 4 3 4 2 5 3" xfId="40209"/>
    <cellStyle name="Vírgula 4 3 4 2 6" xfId="18796"/>
    <cellStyle name="Vírgula 4 3 4 2 6 2" xfId="50091"/>
    <cellStyle name="Vírgula 4 3 4 2 7" xfId="12208"/>
    <cellStyle name="Vírgula 4 3 4 2 7 2" xfId="43503"/>
    <cellStyle name="Vírgula 4 3 4 2 8" xfId="28679"/>
    <cellStyle name="Vírgula 4 3 4 2 8 2" xfId="33621"/>
    <cellStyle name="Vírgula 4 3 4 2 9" xfId="30326"/>
    <cellStyle name="Vírgula 4 3 4 3" xfId="2324"/>
    <cellStyle name="Vírgula 4 3 4 3 2" xfId="2325"/>
    <cellStyle name="Vírgula 4 3 4 3 2 2" xfId="3976"/>
    <cellStyle name="Vírgula 4 3 4 3 2 2 2" xfId="7270"/>
    <cellStyle name="Vírgula 4 3 4 3 2 2 2 2" xfId="23740"/>
    <cellStyle name="Vírgula 4 3 4 3 2 2 2 2 2" xfId="55035"/>
    <cellStyle name="Vírgula 4 3 4 3 2 2 2 3" xfId="17152"/>
    <cellStyle name="Vírgula 4 3 4 3 2 2 2 3 2" xfId="48447"/>
    <cellStyle name="Vírgula 4 3 4 3 2 2 2 4" xfId="38565"/>
    <cellStyle name="Vírgula 4 3 4 3 2 2 3" xfId="10564"/>
    <cellStyle name="Vírgula 4 3 4 3 2 2 3 2" xfId="27034"/>
    <cellStyle name="Vírgula 4 3 4 3 2 2 3 2 2" xfId="58329"/>
    <cellStyle name="Vírgula 4 3 4 3 2 2 3 3" xfId="41859"/>
    <cellStyle name="Vírgula 4 3 4 3 2 2 4" xfId="20446"/>
    <cellStyle name="Vírgula 4 3 4 3 2 2 4 2" xfId="51741"/>
    <cellStyle name="Vírgula 4 3 4 3 2 2 5" xfId="13858"/>
    <cellStyle name="Vírgula 4 3 4 3 2 2 5 2" xfId="45153"/>
    <cellStyle name="Vírgula 4 3 4 3 2 2 6" xfId="35271"/>
    <cellStyle name="Vírgula 4 3 4 3 2 2 7" xfId="31976"/>
    <cellStyle name="Vírgula 4 3 4 3 2 3" xfId="5623"/>
    <cellStyle name="Vírgula 4 3 4 3 2 3 2" xfId="22093"/>
    <cellStyle name="Vírgula 4 3 4 3 2 3 2 2" xfId="53388"/>
    <cellStyle name="Vírgula 4 3 4 3 2 3 3" xfId="15505"/>
    <cellStyle name="Vírgula 4 3 4 3 2 3 3 2" xfId="46800"/>
    <cellStyle name="Vírgula 4 3 4 3 2 3 4" xfId="36918"/>
    <cellStyle name="Vírgula 4 3 4 3 2 4" xfId="8917"/>
    <cellStyle name="Vírgula 4 3 4 3 2 4 2" xfId="25387"/>
    <cellStyle name="Vírgula 4 3 4 3 2 4 2 2" xfId="56682"/>
    <cellStyle name="Vírgula 4 3 4 3 2 4 3" xfId="40212"/>
    <cellStyle name="Vírgula 4 3 4 3 2 5" xfId="18799"/>
    <cellStyle name="Vírgula 4 3 4 3 2 5 2" xfId="50094"/>
    <cellStyle name="Vírgula 4 3 4 3 2 6" xfId="12211"/>
    <cellStyle name="Vírgula 4 3 4 3 2 6 2" xfId="43506"/>
    <cellStyle name="Vírgula 4 3 4 3 2 7" xfId="28682"/>
    <cellStyle name="Vírgula 4 3 4 3 2 7 2" xfId="33624"/>
    <cellStyle name="Vírgula 4 3 4 3 2 8" xfId="30329"/>
    <cellStyle name="Vírgula 4 3 4 3 3" xfId="3975"/>
    <cellStyle name="Vírgula 4 3 4 3 3 2" xfId="7269"/>
    <cellStyle name="Vírgula 4 3 4 3 3 2 2" xfId="23739"/>
    <cellStyle name="Vírgula 4 3 4 3 3 2 2 2" xfId="55034"/>
    <cellStyle name="Vírgula 4 3 4 3 3 2 3" xfId="17151"/>
    <cellStyle name="Vírgula 4 3 4 3 3 2 3 2" xfId="48446"/>
    <cellStyle name="Vírgula 4 3 4 3 3 2 4" xfId="38564"/>
    <cellStyle name="Vírgula 4 3 4 3 3 3" xfId="10563"/>
    <cellStyle name="Vírgula 4 3 4 3 3 3 2" xfId="27033"/>
    <cellStyle name="Vírgula 4 3 4 3 3 3 2 2" xfId="58328"/>
    <cellStyle name="Vírgula 4 3 4 3 3 3 3" xfId="41858"/>
    <cellStyle name="Vírgula 4 3 4 3 3 4" xfId="20445"/>
    <cellStyle name="Vírgula 4 3 4 3 3 4 2" xfId="51740"/>
    <cellStyle name="Vírgula 4 3 4 3 3 5" xfId="13857"/>
    <cellStyle name="Vírgula 4 3 4 3 3 5 2" xfId="45152"/>
    <cellStyle name="Vírgula 4 3 4 3 3 6" xfId="35270"/>
    <cellStyle name="Vírgula 4 3 4 3 3 7" xfId="31975"/>
    <cellStyle name="Vírgula 4 3 4 3 4" xfId="5622"/>
    <cellStyle name="Vírgula 4 3 4 3 4 2" xfId="22092"/>
    <cellStyle name="Vírgula 4 3 4 3 4 2 2" xfId="53387"/>
    <cellStyle name="Vírgula 4 3 4 3 4 3" xfId="15504"/>
    <cellStyle name="Vírgula 4 3 4 3 4 3 2" xfId="46799"/>
    <cellStyle name="Vírgula 4 3 4 3 4 4" xfId="36917"/>
    <cellStyle name="Vírgula 4 3 4 3 5" xfId="8916"/>
    <cellStyle name="Vírgula 4 3 4 3 5 2" xfId="25386"/>
    <cellStyle name="Vírgula 4 3 4 3 5 2 2" xfId="56681"/>
    <cellStyle name="Vírgula 4 3 4 3 5 3" xfId="40211"/>
    <cellStyle name="Vírgula 4 3 4 3 6" xfId="18798"/>
    <cellStyle name="Vírgula 4 3 4 3 6 2" xfId="50093"/>
    <cellStyle name="Vírgula 4 3 4 3 7" xfId="12210"/>
    <cellStyle name="Vírgula 4 3 4 3 7 2" xfId="43505"/>
    <cellStyle name="Vírgula 4 3 4 3 8" xfId="28681"/>
    <cellStyle name="Vírgula 4 3 4 3 8 2" xfId="33623"/>
    <cellStyle name="Vírgula 4 3 4 3 9" xfId="30328"/>
    <cellStyle name="Vírgula 4 3 4 4" xfId="2326"/>
    <cellStyle name="Vírgula 4 3 4 4 2" xfId="3977"/>
    <cellStyle name="Vírgula 4 3 4 4 2 2" xfId="7271"/>
    <cellStyle name="Vírgula 4 3 4 4 2 2 2" xfId="23741"/>
    <cellStyle name="Vírgula 4 3 4 4 2 2 2 2" xfId="55036"/>
    <cellStyle name="Vírgula 4 3 4 4 2 2 3" xfId="17153"/>
    <cellStyle name="Vírgula 4 3 4 4 2 2 3 2" xfId="48448"/>
    <cellStyle name="Vírgula 4 3 4 4 2 2 4" xfId="38566"/>
    <cellStyle name="Vírgula 4 3 4 4 2 3" xfId="10565"/>
    <cellStyle name="Vírgula 4 3 4 4 2 3 2" xfId="27035"/>
    <cellStyle name="Vírgula 4 3 4 4 2 3 2 2" xfId="58330"/>
    <cellStyle name="Vírgula 4 3 4 4 2 3 3" xfId="41860"/>
    <cellStyle name="Vírgula 4 3 4 4 2 4" xfId="20447"/>
    <cellStyle name="Vírgula 4 3 4 4 2 4 2" xfId="51742"/>
    <cellStyle name="Vírgula 4 3 4 4 2 5" xfId="13859"/>
    <cellStyle name="Vírgula 4 3 4 4 2 5 2" xfId="45154"/>
    <cellStyle name="Vírgula 4 3 4 4 2 6" xfId="35272"/>
    <cellStyle name="Vírgula 4 3 4 4 2 7" xfId="31977"/>
    <cellStyle name="Vírgula 4 3 4 4 3" xfId="5624"/>
    <cellStyle name="Vírgula 4 3 4 4 3 2" xfId="22094"/>
    <cellStyle name="Vírgula 4 3 4 4 3 2 2" xfId="53389"/>
    <cellStyle name="Vírgula 4 3 4 4 3 3" xfId="15506"/>
    <cellStyle name="Vírgula 4 3 4 4 3 3 2" xfId="46801"/>
    <cellStyle name="Vírgula 4 3 4 4 3 4" xfId="36919"/>
    <cellStyle name="Vírgula 4 3 4 4 4" xfId="8918"/>
    <cellStyle name="Vírgula 4 3 4 4 4 2" xfId="25388"/>
    <cellStyle name="Vírgula 4 3 4 4 4 2 2" xfId="56683"/>
    <cellStyle name="Vírgula 4 3 4 4 4 3" xfId="40213"/>
    <cellStyle name="Vírgula 4 3 4 4 5" xfId="18800"/>
    <cellStyle name="Vírgula 4 3 4 4 5 2" xfId="50095"/>
    <cellStyle name="Vírgula 4 3 4 4 6" xfId="12212"/>
    <cellStyle name="Vírgula 4 3 4 4 6 2" xfId="43507"/>
    <cellStyle name="Vírgula 4 3 4 4 7" xfId="28683"/>
    <cellStyle name="Vírgula 4 3 4 4 7 2" xfId="33625"/>
    <cellStyle name="Vírgula 4 3 4 4 8" xfId="30330"/>
    <cellStyle name="Vírgula 4 3 4 5" xfId="3972"/>
    <cellStyle name="Vírgula 4 3 4 5 2" xfId="7266"/>
    <cellStyle name="Vírgula 4 3 4 5 2 2" xfId="23736"/>
    <cellStyle name="Vírgula 4 3 4 5 2 2 2" xfId="55031"/>
    <cellStyle name="Vírgula 4 3 4 5 2 3" xfId="17148"/>
    <cellStyle name="Vírgula 4 3 4 5 2 3 2" xfId="48443"/>
    <cellStyle name="Vírgula 4 3 4 5 2 4" xfId="38561"/>
    <cellStyle name="Vírgula 4 3 4 5 3" xfId="10560"/>
    <cellStyle name="Vírgula 4 3 4 5 3 2" xfId="27030"/>
    <cellStyle name="Vírgula 4 3 4 5 3 2 2" xfId="58325"/>
    <cellStyle name="Vírgula 4 3 4 5 3 3" xfId="41855"/>
    <cellStyle name="Vírgula 4 3 4 5 4" xfId="20442"/>
    <cellStyle name="Vírgula 4 3 4 5 4 2" xfId="51737"/>
    <cellStyle name="Vírgula 4 3 4 5 5" xfId="13854"/>
    <cellStyle name="Vírgula 4 3 4 5 5 2" xfId="45149"/>
    <cellStyle name="Vírgula 4 3 4 5 6" xfId="35267"/>
    <cellStyle name="Vírgula 4 3 4 5 7" xfId="31972"/>
    <cellStyle name="Vírgula 4 3 4 6" xfId="5619"/>
    <cellStyle name="Vírgula 4 3 4 6 2" xfId="22089"/>
    <cellStyle name="Vírgula 4 3 4 6 2 2" xfId="53384"/>
    <cellStyle name="Vírgula 4 3 4 6 3" xfId="15501"/>
    <cellStyle name="Vírgula 4 3 4 6 3 2" xfId="46796"/>
    <cellStyle name="Vírgula 4 3 4 6 4" xfId="36914"/>
    <cellStyle name="Vírgula 4 3 4 7" xfId="8913"/>
    <cellStyle name="Vírgula 4 3 4 7 2" xfId="25383"/>
    <cellStyle name="Vírgula 4 3 4 7 2 2" xfId="56678"/>
    <cellStyle name="Vírgula 4 3 4 7 3" xfId="40208"/>
    <cellStyle name="Vírgula 4 3 4 8" xfId="18795"/>
    <cellStyle name="Vírgula 4 3 4 8 2" xfId="50090"/>
    <cellStyle name="Vírgula 4 3 4 9" xfId="12207"/>
    <cellStyle name="Vírgula 4 3 4 9 2" xfId="43502"/>
    <cellStyle name="Vírgula 4 3 5" xfId="2327"/>
    <cellStyle name="Vírgula 4 3 5 2" xfId="2328"/>
    <cellStyle name="Vírgula 4 3 5 2 2" xfId="3979"/>
    <cellStyle name="Vírgula 4 3 5 2 2 2" xfId="7273"/>
    <cellStyle name="Vírgula 4 3 5 2 2 2 2" xfId="23743"/>
    <cellStyle name="Vírgula 4 3 5 2 2 2 2 2" xfId="55038"/>
    <cellStyle name="Vírgula 4 3 5 2 2 2 3" xfId="17155"/>
    <cellStyle name="Vírgula 4 3 5 2 2 2 3 2" xfId="48450"/>
    <cellStyle name="Vírgula 4 3 5 2 2 2 4" xfId="38568"/>
    <cellStyle name="Vírgula 4 3 5 2 2 3" xfId="10567"/>
    <cellStyle name="Vírgula 4 3 5 2 2 3 2" xfId="27037"/>
    <cellStyle name="Vírgula 4 3 5 2 2 3 2 2" xfId="58332"/>
    <cellStyle name="Vírgula 4 3 5 2 2 3 3" xfId="41862"/>
    <cellStyle name="Vírgula 4 3 5 2 2 4" xfId="20449"/>
    <cellStyle name="Vírgula 4 3 5 2 2 4 2" xfId="51744"/>
    <cellStyle name="Vírgula 4 3 5 2 2 5" xfId="13861"/>
    <cellStyle name="Vírgula 4 3 5 2 2 5 2" xfId="45156"/>
    <cellStyle name="Vírgula 4 3 5 2 2 6" xfId="35274"/>
    <cellStyle name="Vírgula 4 3 5 2 2 7" xfId="31979"/>
    <cellStyle name="Vírgula 4 3 5 2 3" xfId="5626"/>
    <cellStyle name="Vírgula 4 3 5 2 3 2" xfId="22096"/>
    <cellStyle name="Vírgula 4 3 5 2 3 2 2" xfId="53391"/>
    <cellStyle name="Vírgula 4 3 5 2 3 3" xfId="15508"/>
    <cellStyle name="Vírgula 4 3 5 2 3 3 2" xfId="46803"/>
    <cellStyle name="Vírgula 4 3 5 2 3 4" xfId="36921"/>
    <cellStyle name="Vírgula 4 3 5 2 4" xfId="8920"/>
    <cellStyle name="Vírgula 4 3 5 2 4 2" xfId="25390"/>
    <cellStyle name="Vírgula 4 3 5 2 4 2 2" xfId="56685"/>
    <cellStyle name="Vírgula 4 3 5 2 4 3" xfId="40215"/>
    <cellStyle name="Vírgula 4 3 5 2 5" xfId="18802"/>
    <cellStyle name="Vírgula 4 3 5 2 5 2" xfId="50097"/>
    <cellStyle name="Vírgula 4 3 5 2 6" xfId="12214"/>
    <cellStyle name="Vírgula 4 3 5 2 6 2" xfId="43509"/>
    <cellStyle name="Vírgula 4 3 5 2 7" xfId="28685"/>
    <cellStyle name="Vírgula 4 3 5 2 7 2" xfId="33627"/>
    <cellStyle name="Vírgula 4 3 5 2 8" xfId="30332"/>
    <cellStyle name="Vírgula 4 3 5 3" xfId="3978"/>
    <cellStyle name="Vírgula 4 3 5 3 2" xfId="7272"/>
    <cellStyle name="Vírgula 4 3 5 3 2 2" xfId="23742"/>
    <cellStyle name="Vírgula 4 3 5 3 2 2 2" xfId="55037"/>
    <cellStyle name="Vírgula 4 3 5 3 2 3" xfId="17154"/>
    <cellStyle name="Vírgula 4 3 5 3 2 3 2" xfId="48449"/>
    <cellStyle name="Vírgula 4 3 5 3 2 4" xfId="38567"/>
    <cellStyle name="Vírgula 4 3 5 3 3" xfId="10566"/>
    <cellStyle name="Vírgula 4 3 5 3 3 2" xfId="27036"/>
    <cellStyle name="Vírgula 4 3 5 3 3 2 2" xfId="58331"/>
    <cellStyle name="Vírgula 4 3 5 3 3 3" xfId="41861"/>
    <cellStyle name="Vírgula 4 3 5 3 4" xfId="20448"/>
    <cellStyle name="Vírgula 4 3 5 3 4 2" xfId="51743"/>
    <cellStyle name="Vírgula 4 3 5 3 5" xfId="13860"/>
    <cellStyle name="Vírgula 4 3 5 3 5 2" xfId="45155"/>
    <cellStyle name="Vírgula 4 3 5 3 6" xfId="35273"/>
    <cellStyle name="Vírgula 4 3 5 3 7" xfId="31978"/>
    <cellStyle name="Vírgula 4 3 5 4" xfId="5625"/>
    <cellStyle name="Vírgula 4 3 5 4 2" xfId="22095"/>
    <cellStyle name="Vírgula 4 3 5 4 2 2" xfId="53390"/>
    <cellStyle name="Vírgula 4 3 5 4 3" xfId="15507"/>
    <cellStyle name="Vírgula 4 3 5 4 3 2" xfId="46802"/>
    <cellStyle name="Vírgula 4 3 5 4 4" xfId="36920"/>
    <cellStyle name="Vírgula 4 3 5 5" xfId="8919"/>
    <cellStyle name="Vírgula 4 3 5 5 2" xfId="25389"/>
    <cellStyle name="Vírgula 4 3 5 5 2 2" xfId="56684"/>
    <cellStyle name="Vírgula 4 3 5 5 3" xfId="40214"/>
    <cellStyle name="Vírgula 4 3 5 6" xfId="18801"/>
    <cellStyle name="Vírgula 4 3 5 6 2" xfId="50096"/>
    <cellStyle name="Vírgula 4 3 5 7" xfId="12213"/>
    <cellStyle name="Vírgula 4 3 5 7 2" xfId="43508"/>
    <cellStyle name="Vírgula 4 3 5 8" xfId="28684"/>
    <cellStyle name="Vírgula 4 3 5 8 2" xfId="33626"/>
    <cellStyle name="Vírgula 4 3 5 9" xfId="30331"/>
    <cellStyle name="Vírgula 4 3 6" xfId="2329"/>
    <cellStyle name="Vírgula 4 3 6 2" xfId="2330"/>
    <cellStyle name="Vírgula 4 3 6 2 2" xfId="3981"/>
    <cellStyle name="Vírgula 4 3 6 2 2 2" xfId="7275"/>
    <cellStyle name="Vírgula 4 3 6 2 2 2 2" xfId="23745"/>
    <cellStyle name="Vírgula 4 3 6 2 2 2 2 2" xfId="55040"/>
    <cellStyle name="Vírgula 4 3 6 2 2 2 3" xfId="17157"/>
    <cellStyle name="Vírgula 4 3 6 2 2 2 3 2" xfId="48452"/>
    <cellStyle name="Vírgula 4 3 6 2 2 2 4" xfId="38570"/>
    <cellStyle name="Vírgula 4 3 6 2 2 3" xfId="10569"/>
    <cellStyle name="Vírgula 4 3 6 2 2 3 2" xfId="27039"/>
    <cellStyle name="Vírgula 4 3 6 2 2 3 2 2" xfId="58334"/>
    <cellStyle name="Vírgula 4 3 6 2 2 3 3" xfId="41864"/>
    <cellStyle name="Vírgula 4 3 6 2 2 4" xfId="20451"/>
    <cellStyle name="Vírgula 4 3 6 2 2 4 2" xfId="51746"/>
    <cellStyle name="Vírgula 4 3 6 2 2 5" xfId="13863"/>
    <cellStyle name="Vírgula 4 3 6 2 2 5 2" xfId="45158"/>
    <cellStyle name="Vírgula 4 3 6 2 2 6" xfId="35276"/>
    <cellStyle name="Vírgula 4 3 6 2 2 7" xfId="31981"/>
    <cellStyle name="Vírgula 4 3 6 2 3" xfId="5628"/>
    <cellStyle name="Vírgula 4 3 6 2 3 2" xfId="22098"/>
    <cellStyle name="Vírgula 4 3 6 2 3 2 2" xfId="53393"/>
    <cellStyle name="Vírgula 4 3 6 2 3 3" xfId="15510"/>
    <cellStyle name="Vírgula 4 3 6 2 3 3 2" xfId="46805"/>
    <cellStyle name="Vírgula 4 3 6 2 3 4" xfId="36923"/>
    <cellStyle name="Vírgula 4 3 6 2 4" xfId="8922"/>
    <cellStyle name="Vírgula 4 3 6 2 4 2" xfId="25392"/>
    <cellStyle name="Vírgula 4 3 6 2 4 2 2" xfId="56687"/>
    <cellStyle name="Vírgula 4 3 6 2 4 3" xfId="40217"/>
    <cellStyle name="Vírgula 4 3 6 2 5" xfId="18804"/>
    <cellStyle name="Vírgula 4 3 6 2 5 2" xfId="50099"/>
    <cellStyle name="Vírgula 4 3 6 2 6" xfId="12216"/>
    <cellStyle name="Vírgula 4 3 6 2 6 2" xfId="43511"/>
    <cellStyle name="Vírgula 4 3 6 2 7" xfId="28687"/>
    <cellStyle name="Vírgula 4 3 6 2 7 2" xfId="33629"/>
    <cellStyle name="Vírgula 4 3 6 2 8" xfId="30334"/>
    <cellStyle name="Vírgula 4 3 6 3" xfId="3980"/>
    <cellStyle name="Vírgula 4 3 6 3 2" xfId="7274"/>
    <cellStyle name="Vírgula 4 3 6 3 2 2" xfId="23744"/>
    <cellStyle name="Vírgula 4 3 6 3 2 2 2" xfId="55039"/>
    <cellStyle name="Vírgula 4 3 6 3 2 3" xfId="17156"/>
    <cellStyle name="Vírgula 4 3 6 3 2 3 2" xfId="48451"/>
    <cellStyle name="Vírgula 4 3 6 3 2 4" xfId="38569"/>
    <cellStyle name="Vírgula 4 3 6 3 3" xfId="10568"/>
    <cellStyle name="Vírgula 4 3 6 3 3 2" xfId="27038"/>
    <cellStyle name="Vírgula 4 3 6 3 3 2 2" xfId="58333"/>
    <cellStyle name="Vírgula 4 3 6 3 3 3" xfId="41863"/>
    <cellStyle name="Vírgula 4 3 6 3 4" xfId="20450"/>
    <cellStyle name="Vírgula 4 3 6 3 4 2" xfId="51745"/>
    <cellStyle name="Vírgula 4 3 6 3 5" xfId="13862"/>
    <cellStyle name="Vírgula 4 3 6 3 5 2" xfId="45157"/>
    <cellStyle name="Vírgula 4 3 6 3 6" xfId="35275"/>
    <cellStyle name="Vírgula 4 3 6 3 7" xfId="31980"/>
    <cellStyle name="Vírgula 4 3 6 4" xfId="5627"/>
    <cellStyle name="Vírgula 4 3 6 4 2" xfId="22097"/>
    <cellStyle name="Vírgula 4 3 6 4 2 2" xfId="53392"/>
    <cellStyle name="Vírgula 4 3 6 4 3" xfId="15509"/>
    <cellStyle name="Vírgula 4 3 6 4 3 2" xfId="46804"/>
    <cellStyle name="Vírgula 4 3 6 4 4" xfId="36922"/>
    <cellStyle name="Vírgula 4 3 6 5" xfId="8921"/>
    <cellStyle name="Vírgula 4 3 6 5 2" xfId="25391"/>
    <cellStyle name="Vírgula 4 3 6 5 2 2" xfId="56686"/>
    <cellStyle name="Vírgula 4 3 6 5 3" xfId="40216"/>
    <cellStyle name="Vírgula 4 3 6 6" xfId="18803"/>
    <cellStyle name="Vírgula 4 3 6 6 2" xfId="50098"/>
    <cellStyle name="Vírgula 4 3 6 7" xfId="12215"/>
    <cellStyle name="Vírgula 4 3 6 7 2" xfId="43510"/>
    <cellStyle name="Vírgula 4 3 6 8" xfId="28686"/>
    <cellStyle name="Vírgula 4 3 6 8 2" xfId="33628"/>
    <cellStyle name="Vírgula 4 3 6 9" xfId="30333"/>
    <cellStyle name="Vírgula 4 3 7" xfId="2331"/>
    <cellStyle name="Vírgula 4 3 7 2" xfId="3982"/>
    <cellStyle name="Vírgula 4 3 7 2 2" xfId="7276"/>
    <cellStyle name="Vírgula 4 3 7 2 2 2" xfId="23746"/>
    <cellStyle name="Vírgula 4 3 7 2 2 2 2" xfId="55041"/>
    <cellStyle name="Vírgula 4 3 7 2 2 3" xfId="17158"/>
    <cellStyle name="Vírgula 4 3 7 2 2 3 2" xfId="48453"/>
    <cellStyle name="Vírgula 4 3 7 2 2 4" xfId="38571"/>
    <cellStyle name="Vírgula 4 3 7 2 3" xfId="10570"/>
    <cellStyle name="Vírgula 4 3 7 2 3 2" xfId="27040"/>
    <cellStyle name="Vírgula 4 3 7 2 3 2 2" xfId="58335"/>
    <cellStyle name="Vírgula 4 3 7 2 3 3" xfId="41865"/>
    <cellStyle name="Vírgula 4 3 7 2 4" xfId="20452"/>
    <cellStyle name="Vírgula 4 3 7 2 4 2" xfId="51747"/>
    <cellStyle name="Vírgula 4 3 7 2 5" xfId="13864"/>
    <cellStyle name="Vírgula 4 3 7 2 5 2" xfId="45159"/>
    <cellStyle name="Vírgula 4 3 7 2 6" xfId="35277"/>
    <cellStyle name="Vírgula 4 3 7 2 7" xfId="31982"/>
    <cellStyle name="Vírgula 4 3 7 3" xfId="5629"/>
    <cellStyle name="Vírgula 4 3 7 3 2" xfId="22099"/>
    <cellStyle name="Vírgula 4 3 7 3 2 2" xfId="53394"/>
    <cellStyle name="Vírgula 4 3 7 3 3" xfId="15511"/>
    <cellStyle name="Vírgula 4 3 7 3 3 2" xfId="46806"/>
    <cellStyle name="Vírgula 4 3 7 3 4" xfId="36924"/>
    <cellStyle name="Vírgula 4 3 7 4" xfId="8923"/>
    <cellStyle name="Vírgula 4 3 7 4 2" xfId="25393"/>
    <cellStyle name="Vírgula 4 3 7 4 2 2" xfId="56688"/>
    <cellStyle name="Vírgula 4 3 7 4 3" xfId="40218"/>
    <cellStyle name="Vírgula 4 3 7 5" xfId="18805"/>
    <cellStyle name="Vírgula 4 3 7 5 2" xfId="50100"/>
    <cellStyle name="Vírgula 4 3 7 6" xfId="12217"/>
    <cellStyle name="Vírgula 4 3 7 6 2" xfId="43512"/>
    <cellStyle name="Vírgula 4 3 7 7" xfId="28688"/>
    <cellStyle name="Vírgula 4 3 7 7 2" xfId="33630"/>
    <cellStyle name="Vírgula 4 3 7 8" xfId="30335"/>
    <cellStyle name="Vírgula 4 3 8" xfId="2332"/>
    <cellStyle name="Vírgula 4 3 8 2" xfId="3983"/>
    <cellStyle name="Vírgula 4 3 8 2 2" xfId="7277"/>
    <cellStyle name="Vírgula 4 3 8 2 2 2" xfId="23747"/>
    <cellStyle name="Vírgula 4 3 8 2 2 2 2" xfId="55042"/>
    <cellStyle name="Vírgula 4 3 8 2 2 3" xfId="17159"/>
    <cellStyle name="Vírgula 4 3 8 2 2 3 2" xfId="48454"/>
    <cellStyle name="Vírgula 4 3 8 2 2 4" xfId="38572"/>
    <cellStyle name="Vírgula 4 3 8 2 3" xfId="10571"/>
    <cellStyle name="Vírgula 4 3 8 2 3 2" xfId="27041"/>
    <cellStyle name="Vírgula 4 3 8 2 3 2 2" xfId="58336"/>
    <cellStyle name="Vírgula 4 3 8 2 3 3" xfId="41866"/>
    <cellStyle name="Vírgula 4 3 8 2 4" xfId="20453"/>
    <cellStyle name="Vírgula 4 3 8 2 4 2" xfId="51748"/>
    <cellStyle name="Vírgula 4 3 8 2 5" xfId="13865"/>
    <cellStyle name="Vírgula 4 3 8 2 5 2" xfId="45160"/>
    <cellStyle name="Vírgula 4 3 8 2 6" xfId="35278"/>
    <cellStyle name="Vírgula 4 3 8 2 7" xfId="31983"/>
    <cellStyle name="Vírgula 4 3 8 3" xfId="5630"/>
    <cellStyle name="Vírgula 4 3 8 3 2" xfId="22100"/>
    <cellStyle name="Vírgula 4 3 8 3 2 2" xfId="53395"/>
    <cellStyle name="Vírgula 4 3 8 3 3" xfId="15512"/>
    <cellStyle name="Vírgula 4 3 8 3 3 2" xfId="46807"/>
    <cellStyle name="Vírgula 4 3 8 3 4" xfId="36925"/>
    <cellStyle name="Vírgula 4 3 8 4" xfId="8924"/>
    <cellStyle name="Vírgula 4 3 8 4 2" xfId="25394"/>
    <cellStyle name="Vírgula 4 3 8 4 2 2" xfId="56689"/>
    <cellStyle name="Vírgula 4 3 8 4 3" xfId="40219"/>
    <cellStyle name="Vírgula 4 3 8 5" xfId="18806"/>
    <cellStyle name="Vírgula 4 3 8 5 2" xfId="50101"/>
    <cellStyle name="Vírgula 4 3 8 6" xfId="12218"/>
    <cellStyle name="Vírgula 4 3 8 6 2" xfId="43513"/>
    <cellStyle name="Vírgula 4 3 8 7" xfId="28689"/>
    <cellStyle name="Vírgula 4 3 8 7 2" xfId="33631"/>
    <cellStyle name="Vírgula 4 3 8 8" xfId="30336"/>
    <cellStyle name="Vírgula 4 3 9" xfId="3957"/>
    <cellStyle name="Vírgula 4 3 9 2" xfId="7251"/>
    <cellStyle name="Vírgula 4 3 9 2 2" xfId="23721"/>
    <cellStyle name="Vírgula 4 3 9 2 2 2" xfId="55016"/>
    <cellStyle name="Vírgula 4 3 9 2 3" xfId="17133"/>
    <cellStyle name="Vírgula 4 3 9 2 3 2" xfId="48428"/>
    <cellStyle name="Vírgula 4 3 9 2 4" xfId="38546"/>
    <cellStyle name="Vírgula 4 3 9 3" xfId="10545"/>
    <cellStyle name="Vírgula 4 3 9 3 2" xfId="27015"/>
    <cellStyle name="Vírgula 4 3 9 3 2 2" xfId="58310"/>
    <cellStyle name="Vírgula 4 3 9 3 3" xfId="41840"/>
    <cellStyle name="Vírgula 4 3 9 4" xfId="20427"/>
    <cellStyle name="Vírgula 4 3 9 4 2" xfId="51722"/>
    <cellStyle name="Vírgula 4 3 9 5" xfId="13839"/>
    <cellStyle name="Vírgula 4 3 9 5 2" xfId="45134"/>
    <cellStyle name="Vírgula 4 3 9 6" xfId="35252"/>
    <cellStyle name="Vírgula 4 3 9 7" xfId="31957"/>
    <cellStyle name="Vírgula 4 4" xfId="2333"/>
    <cellStyle name="Vírgula 4 4 2" xfId="2334"/>
    <cellStyle name="Vírgula 4 4 2 2" xfId="3985"/>
    <cellStyle name="Vírgula 4 4 2 2 2" xfId="7279"/>
    <cellStyle name="Vírgula 4 4 2 2 2 2" xfId="23749"/>
    <cellStyle name="Vírgula 4 4 2 2 2 2 2" xfId="55044"/>
    <cellStyle name="Vírgula 4 4 2 2 2 3" xfId="17161"/>
    <cellStyle name="Vírgula 4 4 2 2 2 3 2" xfId="48456"/>
    <cellStyle name="Vírgula 4 4 2 2 2 4" xfId="38574"/>
    <cellStyle name="Vírgula 4 4 2 2 3" xfId="10573"/>
    <cellStyle name="Vírgula 4 4 2 2 3 2" xfId="27043"/>
    <cellStyle name="Vírgula 4 4 2 2 3 2 2" xfId="58338"/>
    <cellStyle name="Vírgula 4 4 2 2 3 3" xfId="41868"/>
    <cellStyle name="Vírgula 4 4 2 2 4" xfId="20455"/>
    <cellStyle name="Vírgula 4 4 2 2 4 2" xfId="51750"/>
    <cellStyle name="Vírgula 4 4 2 2 5" xfId="13867"/>
    <cellStyle name="Vírgula 4 4 2 2 5 2" xfId="45162"/>
    <cellStyle name="Vírgula 4 4 2 2 6" xfId="35280"/>
    <cellStyle name="Vírgula 4 4 2 2 7" xfId="31985"/>
    <cellStyle name="Vírgula 4 4 2 3" xfId="5632"/>
    <cellStyle name="Vírgula 4 4 2 3 2" xfId="22102"/>
    <cellStyle name="Vírgula 4 4 2 3 2 2" xfId="53397"/>
    <cellStyle name="Vírgula 4 4 2 3 3" xfId="15514"/>
    <cellStyle name="Vírgula 4 4 2 3 3 2" xfId="46809"/>
    <cellStyle name="Vírgula 4 4 2 3 4" xfId="36927"/>
    <cellStyle name="Vírgula 4 4 2 4" xfId="8926"/>
    <cellStyle name="Vírgula 4 4 2 4 2" xfId="25396"/>
    <cellStyle name="Vírgula 4 4 2 4 2 2" xfId="56691"/>
    <cellStyle name="Vírgula 4 4 2 4 3" xfId="40221"/>
    <cellStyle name="Vírgula 4 4 2 5" xfId="18808"/>
    <cellStyle name="Vírgula 4 4 2 5 2" xfId="50103"/>
    <cellStyle name="Vírgula 4 4 2 6" xfId="12220"/>
    <cellStyle name="Vírgula 4 4 2 6 2" xfId="43515"/>
    <cellStyle name="Vírgula 4 4 2 7" xfId="28691"/>
    <cellStyle name="Vírgula 4 4 2 7 2" xfId="33633"/>
    <cellStyle name="Vírgula 4 4 2 8" xfId="30338"/>
    <cellStyle name="Vírgula 4 4 3" xfId="3984"/>
    <cellStyle name="Vírgula 4 4 3 2" xfId="7278"/>
    <cellStyle name="Vírgula 4 4 3 2 2" xfId="23748"/>
    <cellStyle name="Vírgula 4 4 3 2 2 2" xfId="55043"/>
    <cellStyle name="Vírgula 4 4 3 2 3" xfId="17160"/>
    <cellStyle name="Vírgula 4 4 3 2 3 2" xfId="48455"/>
    <cellStyle name="Vírgula 4 4 3 2 4" xfId="38573"/>
    <cellStyle name="Vírgula 4 4 3 3" xfId="10572"/>
    <cellStyle name="Vírgula 4 4 3 3 2" xfId="27042"/>
    <cellStyle name="Vírgula 4 4 3 3 2 2" xfId="58337"/>
    <cellStyle name="Vírgula 4 4 3 3 3" xfId="41867"/>
    <cellStyle name="Vírgula 4 4 3 4" xfId="20454"/>
    <cellStyle name="Vírgula 4 4 3 4 2" xfId="51749"/>
    <cellStyle name="Vírgula 4 4 3 5" xfId="13866"/>
    <cellStyle name="Vírgula 4 4 3 5 2" xfId="45161"/>
    <cellStyle name="Vírgula 4 4 3 6" xfId="35279"/>
    <cellStyle name="Vírgula 4 4 3 7" xfId="31984"/>
    <cellStyle name="Vírgula 4 4 4" xfId="5631"/>
    <cellStyle name="Vírgula 4 4 4 2" xfId="22101"/>
    <cellStyle name="Vírgula 4 4 4 2 2" xfId="53396"/>
    <cellStyle name="Vírgula 4 4 4 3" xfId="15513"/>
    <cellStyle name="Vírgula 4 4 4 3 2" xfId="46808"/>
    <cellStyle name="Vírgula 4 4 4 4" xfId="36926"/>
    <cellStyle name="Vírgula 4 4 5" xfId="8925"/>
    <cellStyle name="Vírgula 4 4 5 2" xfId="25395"/>
    <cellStyle name="Vírgula 4 4 5 2 2" xfId="56690"/>
    <cellStyle name="Vírgula 4 4 5 3" xfId="40220"/>
    <cellStyle name="Vírgula 4 4 6" xfId="18807"/>
    <cellStyle name="Vírgula 4 4 6 2" xfId="50102"/>
    <cellStyle name="Vírgula 4 4 7" xfId="12219"/>
    <cellStyle name="Vírgula 4 4 7 2" xfId="43514"/>
    <cellStyle name="Vírgula 4 4 8" xfId="28690"/>
    <cellStyle name="Vírgula 4 4 8 2" xfId="33632"/>
    <cellStyle name="Vírgula 4 4 9" xfId="30337"/>
    <cellStyle name="Vírgula 4 5" xfId="2335"/>
    <cellStyle name="Vírgula 4 5 2" xfId="2336"/>
    <cellStyle name="Vírgula 4 5 2 2" xfId="3987"/>
    <cellStyle name="Vírgula 4 5 2 2 2" xfId="7281"/>
    <cellStyle name="Vírgula 4 5 2 2 2 2" xfId="23751"/>
    <cellStyle name="Vírgula 4 5 2 2 2 2 2" xfId="55046"/>
    <cellStyle name="Vírgula 4 5 2 2 2 3" xfId="17163"/>
    <cellStyle name="Vírgula 4 5 2 2 2 3 2" xfId="48458"/>
    <cellStyle name="Vírgula 4 5 2 2 2 4" xfId="38576"/>
    <cellStyle name="Vírgula 4 5 2 2 3" xfId="10575"/>
    <cellStyle name="Vírgula 4 5 2 2 3 2" xfId="27045"/>
    <cellStyle name="Vírgula 4 5 2 2 3 2 2" xfId="58340"/>
    <cellStyle name="Vírgula 4 5 2 2 3 3" xfId="41870"/>
    <cellStyle name="Vírgula 4 5 2 2 4" xfId="20457"/>
    <cellStyle name="Vírgula 4 5 2 2 4 2" xfId="51752"/>
    <cellStyle name="Vírgula 4 5 2 2 5" xfId="13869"/>
    <cellStyle name="Vírgula 4 5 2 2 5 2" xfId="45164"/>
    <cellStyle name="Vírgula 4 5 2 2 6" xfId="35282"/>
    <cellStyle name="Vírgula 4 5 2 2 7" xfId="31987"/>
    <cellStyle name="Vírgula 4 5 2 3" xfId="5634"/>
    <cellStyle name="Vírgula 4 5 2 3 2" xfId="22104"/>
    <cellStyle name="Vírgula 4 5 2 3 2 2" xfId="53399"/>
    <cellStyle name="Vírgula 4 5 2 3 3" xfId="15516"/>
    <cellStyle name="Vírgula 4 5 2 3 3 2" xfId="46811"/>
    <cellStyle name="Vírgula 4 5 2 3 4" xfId="36929"/>
    <cellStyle name="Vírgula 4 5 2 4" xfId="8928"/>
    <cellStyle name="Vírgula 4 5 2 4 2" xfId="25398"/>
    <cellStyle name="Vírgula 4 5 2 4 2 2" xfId="56693"/>
    <cellStyle name="Vírgula 4 5 2 4 3" xfId="40223"/>
    <cellStyle name="Vírgula 4 5 2 5" xfId="18810"/>
    <cellStyle name="Vírgula 4 5 2 5 2" xfId="50105"/>
    <cellStyle name="Vírgula 4 5 2 6" xfId="12222"/>
    <cellStyle name="Vírgula 4 5 2 6 2" xfId="43517"/>
    <cellStyle name="Vírgula 4 5 2 7" xfId="28693"/>
    <cellStyle name="Vírgula 4 5 2 7 2" xfId="33635"/>
    <cellStyle name="Vírgula 4 5 2 8" xfId="30340"/>
    <cellStyle name="Vírgula 4 5 3" xfId="3986"/>
    <cellStyle name="Vírgula 4 5 3 2" xfId="7280"/>
    <cellStyle name="Vírgula 4 5 3 2 2" xfId="23750"/>
    <cellStyle name="Vírgula 4 5 3 2 2 2" xfId="55045"/>
    <cellStyle name="Vírgula 4 5 3 2 3" xfId="17162"/>
    <cellStyle name="Vírgula 4 5 3 2 3 2" xfId="48457"/>
    <cellStyle name="Vírgula 4 5 3 2 4" xfId="38575"/>
    <cellStyle name="Vírgula 4 5 3 3" xfId="10574"/>
    <cellStyle name="Vírgula 4 5 3 3 2" xfId="27044"/>
    <cellStyle name="Vírgula 4 5 3 3 2 2" xfId="58339"/>
    <cellStyle name="Vírgula 4 5 3 3 3" xfId="41869"/>
    <cellStyle name="Vírgula 4 5 3 4" xfId="20456"/>
    <cellStyle name="Vírgula 4 5 3 4 2" xfId="51751"/>
    <cellStyle name="Vírgula 4 5 3 5" xfId="13868"/>
    <cellStyle name="Vírgula 4 5 3 5 2" xfId="45163"/>
    <cellStyle name="Vírgula 4 5 3 6" xfId="35281"/>
    <cellStyle name="Vírgula 4 5 3 7" xfId="31986"/>
    <cellStyle name="Vírgula 4 5 4" xfId="5633"/>
    <cellStyle name="Vírgula 4 5 4 2" xfId="22103"/>
    <cellStyle name="Vírgula 4 5 4 2 2" xfId="53398"/>
    <cellStyle name="Vírgula 4 5 4 3" xfId="15515"/>
    <cellStyle name="Vírgula 4 5 4 3 2" xfId="46810"/>
    <cellStyle name="Vírgula 4 5 4 4" xfId="36928"/>
    <cellStyle name="Vírgula 4 5 5" xfId="8927"/>
    <cellStyle name="Vírgula 4 5 5 2" xfId="25397"/>
    <cellStyle name="Vírgula 4 5 5 2 2" xfId="56692"/>
    <cellStyle name="Vírgula 4 5 5 3" xfId="40222"/>
    <cellStyle name="Vírgula 4 5 6" xfId="18809"/>
    <cellStyle name="Vírgula 4 5 6 2" xfId="50104"/>
    <cellStyle name="Vírgula 4 5 7" xfId="12221"/>
    <cellStyle name="Vírgula 4 5 7 2" xfId="43516"/>
    <cellStyle name="Vírgula 4 5 8" xfId="28692"/>
    <cellStyle name="Vírgula 4 5 8 2" xfId="33634"/>
    <cellStyle name="Vírgula 4 5 9" xfId="30339"/>
    <cellStyle name="Vírgula 4 6" xfId="2337"/>
    <cellStyle name="Vírgula 4 6 2" xfId="3988"/>
    <cellStyle name="Vírgula 4 6 2 2" xfId="7282"/>
    <cellStyle name="Vírgula 4 6 2 2 2" xfId="23752"/>
    <cellStyle name="Vírgula 4 6 2 2 2 2" xfId="55047"/>
    <cellStyle name="Vírgula 4 6 2 2 3" xfId="17164"/>
    <cellStyle name="Vírgula 4 6 2 2 3 2" xfId="48459"/>
    <cellStyle name="Vírgula 4 6 2 2 4" xfId="38577"/>
    <cellStyle name="Vírgula 4 6 2 3" xfId="10576"/>
    <cellStyle name="Vírgula 4 6 2 3 2" xfId="27046"/>
    <cellStyle name="Vírgula 4 6 2 3 2 2" xfId="58341"/>
    <cellStyle name="Vírgula 4 6 2 3 3" xfId="41871"/>
    <cellStyle name="Vírgula 4 6 2 4" xfId="20458"/>
    <cellStyle name="Vírgula 4 6 2 4 2" xfId="51753"/>
    <cellStyle name="Vírgula 4 6 2 5" xfId="13870"/>
    <cellStyle name="Vírgula 4 6 2 5 2" xfId="45165"/>
    <cellStyle name="Vírgula 4 6 2 6" xfId="35283"/>
    <cellStyle name="Vírgula 4 6 2 7" xfId="31988"/>
    <cellStyle name="Vírgula 4 6 3" xfId="5635"/>
    <cellStyle name="Vírgula 4 6 3 2" xfId="22105"/>
    <cellStyle name="Vírgula 4 6 3 2 2" xfId="53400"/>
    <cellStyle name="Vírgula 4 6 3 3" xfId="15517"/>
    <cellStyle name="Vírgula 4 6 3 3 2" xfId="46812"/>
    <cellStyle name="Vírgula 4 6 3 4" xfId="36930"/>
    <cellStyle name="Vírgula 4 6 4" xfId="8929"/>
    <cellStyle name="Vírgula 4 6 4 2" xfId="25399"/>
    <cellStyle name="Vírgula 4 6 4 2 2" xfId="56694"/>
    <cellStyle name="Vírgula 4 6 4 3" xfId="40224"/>
    <cellStyle name="Vírgula 4 6 5" xfId="18811"/>
    <cellStyle name="Vírgula 4 6 5 2" xfId="50106"/>
    <cellStyle name="Vírgula 4 6 6" xfId="12223"/>
    <cellStyle name="Vírgula 4 6 6 2" xfId="43518"/>
    <cellStyle name="Vírgula 4 6 7" xfId="28694"/>
    <cellStyle name="Vírgula 4 6 7 2" xfId="33636"/>
    <cellStyle name="Vírgula 4 6 8" xfId="30341"/>
    <cellStyle name="Vírgula 4 7" xfId="2338"/>
    <cellStyle name="Vírgula 4 7 2" xfId="3989"/>
    <cellStyle name="Vírgula 4 7 2 2" xfId="7283"/>
    <cellStyle name="Vírgula 4 7 2 2 2" xfId="23753"/>
    <cellStyle name="Vírgula 4 7 2 2 2 2" xfId="55048"/>
    <cellStyle name="Vírgula 4 7 2 2 3" xfId="17165"/>
    <cellStyle name="Vírgula 4 7 2 2 3 2" xfId="48460"/>
    <cellStyle name="Vírgula 4 7 2 2 4" xfId="38578"/>
    <cellStyle name="Vírgula 4 7 2 3" xfId="10577"/>
    <cellStyle name="Vírgula 4 7 2 3 2" xfId="27047"/>
    <cellStyle name="Vírgula 4 7 2 3 2 2" xfId="58342"/>
    <cellStyle name="Vírgula 4 7 2 3 3" xfId="41872"/>
    <cellStyle name="Vírgula 4 7 2 4" xfId="20459"/>
    <cellStyle name="Vírgula 4 7 2 4 2" xfId="51754"/>
    <cellStyle name="Vírgula 4 7 2 5" xfId="13871"/>
    <cellStyle name="Vírgula 4 7 2 5 2" xfId="45166"/>
    <cellStyle name="Vírgula 4 7 2 6" xfId="35284"/>
    <cellStyle name="Vírgula 4 7 2 7" xfId="31989"/>
    <cellStyle name="Vírgula 4 7 3" xfId="5636"/>
    <cellStyle name="Vírgula 4 7 3 2" xfId="22106"/>
    <cellStyle name="Vírgula 4 7 3 2 2" xfId="53401"/>
    <cellStyle name="Vírgula 4 7 3 3" xfId="15518"/>
    <cellStyle name="Vírgula 4 7 3 3 2" xfId="46813"/>
    <cellStyle name="Vírgula 4 7 3 4" xfId="36931"/>
    <cellStyle name="Vírgula 4 7 4" xfId="8930"/>
    <cellStyle name="Vírgula 4 7 4 2" xfId="25400"/>
    <cellStyle name="Vírgula 4 7 4 2 2" xfId="56695"/>
    <cellStyle name="Vírgula 4 7 4 3" xfId="40225"/>
    <cellStyle name="Vírgula 4 7 5" xfId="18812"/>
    <cellStyle name="Vírgula 4 7 5 2" xfId="50107"/>
    <cellStyle name="Vírgula 4 7 6" xfId="12224"/>
    <cellStyle name="Vírgula 4 7 6 2" xfId="43519"/>
    <cellStyle name="Vírgula 4 7 7" xfId="28695"/>
    <cellStyle name="Vírgula 4 7 7 2" xfId="33637"/>
    <cellStyle name="Vírgula 4 7 8" xfId="30342"/>
    <cellStyle name="Vírgula 4 8" xfId="3930"/>
    <cellStyle name="Vírgula 4 8 2" xfId="7224"/>
    <cellStyle name="Vírgula 4 8 2 2" xfId="23694"/>
    <cellStyle name="Vírgula 4 8 2 2 2" xfId="54989"/>
    <cellStyle name="Vírgula 4 8 2 3" xfId="17106"/>
    <cellStyle name="Vírgula 4 8 2 3 2" xfId="48401"/>
    <cellStyle name="Vírgula 4 8 2 4" xfId="38519"/>
    <cellStyle name="Vírgula 4 8 3" xfId="10518"/>
    <cellStyle name="Vírgula 4 8 3 2" xfId="26988"/>
    <cellStyle name="Vírgula 4 8 3 2 2" xfId="58283"/>
    <cellStyle name="Vírgula 4 8 3 3" xfId="41813"/>
    <cellStyle name="Vírgula 4 8 4" xfId="20400"/>
    <cellStyle name="Vírgula 4 8 4 2" xfId="51695"/>
    <cellStyle name="Vírgula 4 8 5" xfId="13812"/>
    <cellStyle name="Vírgula 4 8 5 2" xfId="45107"/>
    <cellStyle name="Vírgula 4 8 6" xfId="35225"/>
    <cellStyle name="Vírgula 4 8 7" xfId="31930"/>
    <cellStyle name="Vírgula 4 9" xfId="5577"/>
    <cellStyle name="Vírgula 4 9 2" xfId="22047"/>
    <cellStyle name="Vírgula 4 9 2 2" xfId="53342"/>
    <cellStyle name="Vírgula 4 9 3" xfId="15459"/>
    <cellStyle name="Vírgula 4 9 3 2" xfId="46754"/>
    <cellStyle name="Vírgula 4 9 4" xfId="36872"/>
    <cellStyle name="Vírgula 5" xfId="2339"/>
    <cellStyle name="Vírgula 5 10" xfId="18813"/>
    <cellStyle name="Vírgula 5 10 2" xfId="50108"/>
    <cellStyle name="Vírgula 5 11" xfId="12225"/>
    <cellStyle name="Vírgula 5 11 2" xfId="43520"/>
    <cellStyle name="Vírgula 5 12" xfId="28696"/>
    <cellStyle name="Vírgula 5 12 2" xfId="33638"/>
    <cellStyle name="Vírgula 5 13" xfId="30343"/>
    <cellStyle name="Vírgula 5 2" xfId="2340"/>
    <cellStyle name="Vírgula 5 2 10" xfId="18814"/>
    <cellStyle name="Vírgula 5 2 10 2" xfId="50109"/>
    <cellStyle name="Vírgula 5 2 11" xfId="12226"/>
    <cellStyle name="Vírgula 5 2 11 2" xfId="43521"/>
    <cellStyle name="Vírgula 5 2 12" xfId="28697"/>
    <cellStyle name="Vírgula 5 2 12 2" xfId="33639"/>
    <cellStyle name="Vírgula 5 2 13" xfId="30344"/>
    <cellStyle name="Vírgula 5 2 2" xfId="2341"/>
    <cellStyle name="Vírgula 5 2 2 10" xfId="12227"/>
    <cellStyle name="Vírgula 5 2 2 10 2" xfId="43522"/>
    <cellStyle name="Vírgula 5 2 2 11" xfId="28698"/>
    <cellStyle name="Vírgula 5 2 2 11 2" xfId="33640"/>
    <cellStyle name="Vírgula 5 2 2 12" xfId="30345"/>
    <cellStyle name="Vírgula 5 2 2 2" xfId="2342"/>
    <cellStyle name="Vírgula 5 2 2 2 2" xfId="2343"/>
    <cellStyle name="Vírgula 5 2 2 2 2 2" xfId="3994"/>
    <cellStyle name="Vírgula 5 2 2 2 2 2 2" xfId="7288"/>
    <cellStyle name="Vírgula 5 2 2 2 2 2 2 2" xfId="23758"/>
    <cellStyle name="Vírgula 5 2 2 2 2 2 2 2 2" xfId="55053"/>
    <cellStyle name="Vírgula 5 2 2 2 2 2 2 3" xfId="17170"/>
    <cellStyle name="Vírgula 5 2 2 2 2 2 2 3 2" xfId="48465"/>
    <cellStyle name="Vírgula 5 2 2 2 2 2 2 4" xfId="38583"/>
    <cellStyle name="Vírgula 5 2 2 2 2 2 3" xfId="10582"/>
    <cellStyle name="Vírgula 5 2 2 2 2 2 3 2" xfId="27052"/>
    <cellStyle name="Vírgula 5 2 2 2 2 2 3 2 2" xfId="58347"/>
    <cellStyle name="Vírgula 5 2 2 2 2 2 3 3" xfId="41877"/>
    <cellStyle name="Vírgula 5 2 2 2 2 2 4" xfId="20464"/>
    <cellStyle name="Vírgula 5 2 2 2 2 2 4 2" xfId="51759"/>
    <cellStyle name="Vírgula 5 2 2 2 2 2 5" xfId="13876"/>
    <cellStyle name="Vírgula 5 2 2 2 2 2 5 2" xfId="45171"/>
    <cellStyle name="Vírgula 5 2 2 2 2 2 6" xfId="35289"/>
    <cellStyle name="Vírgula 5 2 2 2 2 2 7" xfId="31994"/>
    <cellStyle name="Vírgula 5 2 2 2 2 3" xfId="5641"/>
    <cellStyle name="Vírgula 5 2 2 2 2 3 2" xfId="22111"/>
    <cellStyle name="Vírgula 5 2 2 2 2 3 2 2" xfId="53406"/>
    <cellStyle name="Vírgula 5 2 2 2 2 3 3" xfId="15523"/>
    <cellStyle name="Vírgula 5 2 2 2 2 3 3 2" xfId="46818"/>
    <cellStyle name="Vírgula 5 2 2 2 2 3 4" xfId="36936"/>
    <cellStyle name="Vírgula 5 2 2 2 2 4" xfId="8935"/>
    <cellStyle name="Vírgula 5 2 2 2 2 4 2" xfId="25405"/>
    <cellStyle name="Vírgula 5 2 2 2 2 4 2 2" xfId="56700"/>
    <cellStyle name="Vírgula 5 2 2 2 2 4 3" xfId="40230"/>
    <cellStyle name="Vírgula 5 2 2 2 2 5" xfId="18817"/>
    <cellStyle name="Vírgula 5 2 2 2 2 5 2" xfId="50112"/>
    <cellStyle name="Vírgula 5 2 2 2 2 6" xfId="12229"/>
    <cellStyle name="Vírgula 5 2 2 2 2 6 2" xfId="43524"/>
    <cellStyle name="Vírgula 5 2 2 2 2 7" xfId="28700"/>
    <cellStyle name="Vírgula 5 2 2 2 2 7 2" xfId="33642"/>
    <cellStyle name="Vírgula 5 2 2 2 2 8" xfId="30347"/>
    <cellStyle name="Vírgula 5 2 2 2 3" xfId="3993"/>
    <cellStyle name="Vírgula 5 2 2 2 3 2" xfId="7287"/>
    <cellStyle name="Vírgula 5 2 2 2 3 2 2" xfId="23757"/>
    <cellStyle name="Vírgula 5 2 2 2 3 2 2 2" xfId="55052"/>
    <cellStyle name="Vírgula 5 2 2 2 3 2 3" xfId="17169"/>
    <cellStyle name="Vírgula 5 2 2 2 3 2 3 2" xfId="48464"/>
    <cellStyle name="Vírgula 5 2 2 2 3 2 4" xfId="38582"/>
    <cellStyle name="Vírgula 5 2 2 2 3 3" xfId="10581"/>
    <cellStyle name="Vírgula 5 2 2 2 3 3 2" xfId="27051"/>
    <cellStyle name="Vírgula 5 2 2 2 3 3 2 2" xfId="58346"/>
    <cellStyle name="Vírgula 5 2 2 2 3 3 3" xfId="41876"/>
    <cellStyle name="Vírgula 5 2 2 2 3 4" xfId="20463"/>
    <cellStyle name="Vírgula 5 2 2 2 3 4 2" xfId="51758"/>
    <cellStyle name="Vírgula 5 2 2 2 3 5" xfId="13875"/>
    <cellStyle name="Vírgula 5 2 2 2 3 5 2" xfId="45170"/>
    <cellStyle name="Vírgula 5 2 2 2 3 6" xfId="35288"/>
    <cellStyle name="Vírgula 5 2 2 2 3 7" xfId="31993"/>
    <cellStyle name="Vírgula 5 2 2 2 4" xfId="5640"/>
    <cellStyle name="Vírgula 5 2 2 2 4 2" xfId="22110"/>
    <cellStyle name="Vírgula 5 2 2 2 4 2 2" xfId="53405"/>
    <cellStyle name="Vírgula 5 2 2 2 4 3" xfId="15522"/>
    <cellStyle name="Vírgula 5 2 2 2 4 3 2" xfId="46817"/>
    <cellStyle name="Vírgula 5 2 2 2 4 4" xfId="36935"/>
    <cellStyle name="Vírgula 5 2 2 2 5" xfId="8934"/>
    <cellStyle name="Vírgula 5 2 2 2 5 2" xfId="25404"/>
    <cellStyle name="Vírgula 5 2 2 2 5 2 2" xfId="56699"/>
    <cellStyle name="Vírgula 5 2 2 2 5 3" xfId="40229"/>
    <cellStyle name="Vírgula 5 2 2 2 6" xfId="18816"/>
    <cellStyle name="Vírgula 5 2 2 2 6 2" xfId="50111"/>
    <cellStyle name="Vírgula 5 2 2 2 7" xfId="12228"/>
    <cellStyle name="Vírgula 5 2 2 2 7 2" xfId="43523"/>
    <cellStyle name="Vírgula 5 2 2 2 8" xfId="28699"/>
    <cellStyle name="Vírgula 5 2 2 2 8 2" xfId="33641"/>
    <cellStyle name="Vírgula 5 2 2 2 9" xfId="30346"/>
    <cellStyle name="Vírgula 5 2 2 3" xfId="2344"/>
    <cellStyle name="Vírgula 5 2 2 3 2" xfId="2345"/>
    <cellStyle name="Vírgula 5 2 2 3 2 2" xfId="3996"/>
    <cellStyle name="Vírgula 5 2 2 3 2 2 2" xfId="7290"/>
    <cellStyle name="Vírgula 5 2 2 3 2 2 2 2" xfId="23760"/>
    <cellStyle name="Vírgula 5 2 2 3 2 2 2 2 2" xfId="55055"/>
    <cellStyle name="Vírgula 5 2 2 3 2 2 2 3" xfId="17172"/>
    <cellStyle name="Vírgula 5 2 2 3 2 2 2 3 2" xfId="48467"/>
    <cellStyle name="Vírgula 5 2 2 3 2 2 2 4" xfId="38585"/>
    <cellStyle name="Vírgula 5 2 2 3 2 2 3" xfId="10584"/>
    <cellStyle name="Vírgula 5 2 2 3 2 2 3 2" xfId="27054"/>
    <cellStyle name="Vírgula 5 2 2 3 2 2 3 2 2" xfId="58349"/>
    <cellStyle name="Vírgula 5 2 2 3 2 2 3 3" xfId="41879"/>
    <cellStyle name="Vírgula 5 2 2 3 2 2 4" xfId="20466"/>
    <cellStyle name="Vírgula 5 2 2 3 2 2 4 2" xfId="51761"/>
    <cellStyle name="Vírgula 5 2 2 3 2 2 5" xfId="13878"/>
    <cellStyle name="Vírgula 5 2 2 3 2 2 5 2" xfId="45173"/>
    <cellStyle name="Vírgula 5 2 2 3 2 2 6" xfId="35291"/>
    <cellStyle name="Vírgula 5 2 2 3 2 2 7" xfId="31996"/>
    <cellStyle name="Vírgula 5 2 2 3 2 3" xfId="5643"/>
    <cellStyle name="Vírgula 5 2 2 3 2 3 2" xfId="22113"/>
    <cellStyle name="Vírgula 5 2 2 3 2 3 2 2" xfId="53408"/>
    <cellStyle name="Vírgula 5 2 2 3 2 3 3" xfId="15525"/>
    <cellStyle name="Vírgula 5 2 2 3 2 3 3 2" xfId="46820"/>
    <cellStyle name="Vírgula 5 2 2 3 2 3 4" xfId="36938"/>
    <cellStyle name="Vírgula 5 2 2 3 2 4" xfId="8937"/>
    <cellStyle name="Vírgula 5 2 2 3 2 4 2" xfId="25407"/>
    <cellStyle name="Vírgula 5 2 2 3 2 4 2 2" xfId="56702"/>
    <cellStyle name="Vírgula 5 2 2 3 2 4 3" xfId="40232"/>
    <cellStyle name="Vírgula 5 2 2 3 2 5" xfId="18819"/>
    <cellStyle name="Vírgula 5 2 2 3 2 5 2" xfId="50114"/>
    <cellStyle name="Vírgula 5 2 2 3 2 6" xfId="12231"/>
    <cellStyle name="Vírgula 5 2 2 3 2 6 2" xfId="43526"/>
    <cellStyle name="Vírgula 5 2 2 3 2 7" xfId="28702"/>
    <cellStyle name="Vírgula 5 2 2 3 2 7 2" xfId="33644"/>
    <cellStyle name="Vírgula 5 2 2 3 2 8" xfId="30349"/>
    <cellStyle name="Vírgula 5 2 2 3 3" xfId="3995"/>
    <cellStyle name="Vírgula 5 2 2 3 3 2" xfId="7289"/>
    <cellStyle name="Vírgula 5 2 2 3 3 2 2" xfId="23759"/>
    <cellStyle name="Vírgula 5 2 2 3 3 2 2 2" xfId="55054"/>
    <cellStyle name="Vírgula 5 2 2 3 3 2 3" xfId="17171"/>
    <cellStyle name="Vírgula 5 2 2 3 3 2 3 2" xfId="48466"/>
    <cellStyle name="Vírgula 5 2 2 3 3 2 4" xfId="38584"/>
    <cellStyle name="Vírgula 5 2 2 3 3 3" xfId="10583"/>
    <cellStyle name="Vírgula 5 2 2 3 3 3 2" xfId="27053"/>
    <cellStyle name="Vírgula 5 2 2 3 3 3 2 2" xfId="58348"/>
    <cellStyle name="Vírgula 5 2 2 3 3 3 3" xfId="41878"/>
    <cellStyle name="Vírgula 5 2 2 3 3 4" xfId="20465"/>
    <cellStyle name="Vírgula 5 2 2 3 3 4 2" xfId="51760"/>
    <cellStyle name="Vírgula 5 2 2 3 3 5" xfId="13877"/>
    <cellStyle name="Vírgula 5 2 2 3 3 5 2" xfId="45172"/>
    <cellStyle name="Vírgula 5 2 2 3 3 6" xfId="35290"/>
    <cellStyle name="Vírgula 5 2 2 3 3 7" xfId="31995"/>
    <cellStyle name="Vírgula 5 2 2 3 4" xfId="5642"/>
    <cellStyle name="Vírgula 5 2 2 3 4 2" xfId="22112"/>
    <cellStyle name="Vírgula 5 2 2 3 4 2 2" xfId="53407"/>
    <cellStyle name="Vírgula 5 2 2 3 4 3" xfId="15524"/>
    <cellStyle name="Vírgula 5 2 2 3 4 3 2" xfId="46819"/>
    <cellStyle name="Vírgula 5 2 2 3 4 4" xfId="36937"/>
    <cellStyle name="Vírgula 5 2 2 3 5" xfId="8936"/>
    <cellStyle name="Vírgula 5 2 2 3 5 2" xfId="25406"/>
    <cellStyle name="Vírgula 5 2 2 3 5 2 2" xfId="56701"/>
    <cellStyle name="Vírgula 5 2 2 3 5 3" xfId="40231"/>
    <cellStyle name="Vírgula 5 2 2 3 6" xfId="18818"/>
    <cellStyle name="Vírgula 5 2 2 3 6 2" xfId="50113"/>
    <cellStyle name="Vírgula 5 2 2 3 7" xfId="12230"/>
    <cellStyle name="Vírgula 5 2 2 3 7 2" xfId="43525"/>
    <cellStyle name="Vírgula 5 2 2 3 8" xfId="28701"/>
    <cellStyle name="Vírgula 5 2 2 3 8 2" xfId="33643"/>
    <cellStyle name="Vírgula 5 2 2 3 9" xfId="30348"/>
    <cellStyle name="Vírgula 5 2 2 4" xfId="2346"/>
    <cellStyle name="Vírgula 5 2 2 4 2" xfId="3997"/>
    <cellStyle name="Vírgula 5 2 2 4 2 2" xfId="7291"/>
    <cellStyle name="Vírgula 5 2 2 4 2 2 2" xfId="23761"/>
    <cellStyle name="Vírgula 5 2 2 4 2 2 2 2" xfId="55056"/>
    <cellStyle name="Vírgula 5 2 2 4 2 2 3" xfId="17173"/>
    <cellStyle name="Vírgula 5 2 2 4 2 2 3 2" xfId="48468"/>
    <cellStyle name="Vírgula 5 2 2 4 2 2 4" xfId="38586"/>
    <cellStyle name="Vírgula 5 2 2 4 2 3" xfId="10585"/>
    <cellStyle name="Vírgula 5 2 2 4 2 3 2" xfId="27055"/>
    <cellStyle name="Vírgula 5 2 2 4 2 3 2 2" xfId="58350"/>
    <cellStyle name="Vírgula 5 2 2 4 2 3 3" xfId="41880"/>
    <cellStyle name="Vírgula 5 2 2 4 2 4" xfId="20467"/>
    <cellStyle name="Vírgula 5 2 2 4 2 4 2" xfId="51762"/>
    <cellStyle name="Vírgula 5 2 2 4 2 5" xfId="13879"/>
    <cellStyle name="Vírgula 5 2 2 4 2 5 2" xfId="45174"/>
    <cellStyle name="Vírgula 5 2 2 4 2 6" xfId="35292"/>
    <cellStyle name="Vírgula 5 2 2 4 2 7" xfId="31997"/>
    <cellStyle name="Vírgula 5 2 2 4 3" xfId="5644"/>
    <cellStyle name="Vírgula 5 2 2 4 3 2" xfId="22114"/>
    <cellStyle name="Vírgula 5 2 2 4 3 2 2" xfId="53409"/>
    <cellStyle name="Vírgula 5 2 2 4 3 3" xfId="15526"/>
    <cellStyle name="Vírgula 5 2 2 4 3 3 2" xfId="46821"/>
    <cellStyle name="Vírgula 5 2 2 4 3 4" xfId="36939"/>
    <cellStyle name="Vírgula 5 2 2 4 4" xfId="8938"/>
    <cellStyle name="Vírgula 5 2 2 4 4 2" xfId="25408"/>
    <cellStyle name="Vírgula 5 2 2 4 4 2 2" xfId="56703"/>
    <cellStyle name="Vírgula 5 2 2 4 4 3" xfId="40233"/>
    <cellStyle name="Vírgula 5 2 2 4 5" xfId="18820"/>
    <cellStyle name="Vírgula 5 2 2 4 5 2" xfId="50115"/>
    <cellStyle name="Vírgula 5 2 2 4 6" xfId="12232"/>
    <cellStyle name="Vírgula 5 2 2 4 6 2" xfId="43527"/>
    <cellStyle name="Vírgula 5 2 2 4 7" xfId="28703"/>
    <cellStyle name="Vírgula 5 2 2 4 7 2" xfId="33645"/>
    <cellStyle name="Vírgula 5 2 2 4 8" xfId="30350"/>
    <cellStyle name="Vírgula 5 2 2 5" xfId="2347"/>
    <cellStyle name="Vírgula 5 2 2 5 2" xfId="3998"/>
    <cellStyle name="Vírgula 5 2 2 5 2 2" xfId="7292"/>
    <cellStyle name="Vírgula 5 2 2 5 2 2 2" xfId="23762"/>
    <cellStyle name="Vírgula 5 2 2 5 2 2 2 2" xfId="55057"/>
    <cellStyle name="Vírgula 5 2 2 5 2 2 3" xfId="17174"/>
    <cellStyle name="Vírgula 5 2 2 5 2 2 3 2" xfId="48469"/>
    <cellStyle name="Vírgula 5 2 2 5 2 2 4" xfId="38587"/>
    <cellStyle name="Vírgula 5 2 2 5 2 3" xfId="10586"/>
    <cellStyle name="Vírgula 5 2 2 5 2 3 2" xfId="27056"/>
    <cellStyle name="Vírgula 5 2 2 5 2 3 2 2" xfId="58351"/>
    <cellStyle name="Vírgula 5 2 2 5 2 3 3" xfId="41881"/>
    <cellStyle name="Vírgula 5 2 2 5 2 4" xfId="20468"/>
    <cellStyle name="Vírgula 5 2 2 5 2 4 2" xfId="51763"/>
    <cellStyle name="Vírgula 5 2 2 5 2 5" xfId="13880"/>
    <cellStyle name="Vírgula 5 2 2 5 2 5 2" xfId="45175"/>
    <cellStyle name="Vírgula 5 2 2 5 2 6" xfId="35293"/>
    <cellStyle name="Vírgula 5 2 2 5 2 7" xfId="31998"/>
    <cellStyle name="Vírgula 5 2 2 5 3" xfId="5645"/>
    <cellStyle name="Vírgula 5 2 2 5 3 2" xfId="22115"/>
    <cellStyle name="Vírgula 5 2 2 5 3 2 2" xfId="53410"/>
    <cellStyle name="Vírgula 5 2 2 5 3 3" xfId="15527"/>
    <cellStyle name="Vírgula 5 2 2 5 3 3 2" xfId="46822"/>
    <cellStyle name="Vírgula 5 2 2 5 3 4" xfId="36940"/>
    <cellStyle name="Vírgula 5 2 2 5 4" xfId="8939"/>
    <cellStyle name="Vírgula 5 2 2 5 4 2" xfId="25409"/>
    <cellStyle name="Vírgula 5 2 2 5 4 2 2" xfId="56704"/>
    <cellStyle name="Vírgula 5 2 2 5 4 3" xfId="40234"/>
    <cellStyle name="Vírgula 5 2 2 5 5" xfId="18821"/>
    <cellStyle name="Vírgula 5 2 2 5 5 2" xfId="50116"/>
    <cellStyle name="Vírgula 5 2 2 5 6" xfId="12233"/>
    <cellStyle name="Vírgula 5 2 2 5 6 2" xfId="43528"/>
    <cellStyle name="Vírgula 5 2 2 5 7" xfId="28704"/>
    <cellStyle name="Vírgula 5 2 2 5 7 2" xfId="33646"/>
    <cellStyle name="Vírgula 5 2 2 5 8" xfId="30351"/>
    <cellStyle name="Vírgula 5 2 2 6" xfId="3992"/>
    <cellStyle name="Vírgula 5 2 2 6 2" xfId="7286"/>
    <cellStyle name="Vírgula 5 2 2 6 2 2" xfId="23756"/>
    <cellStyle name="Vírgula 5 2 2 6 2 2 2" xfId="55051"/>
    <cellStyle name="Vírgula 5 2 2 6 2 3" xfId="17168"/>
    <cellStyle name="Vírgula 5 2 2 6 2 3 2" xfId="48463"/>
    <cellStyle name="Vírgula 5 2 2 6 2 4" xfId="38581"/>
    <cellStyle name="Vírgula 5 2 2 6 3" xfId="10580"/>
    <cellStyle name="Vírgula 5 2 2 6 3 2" xfId="27050"/>
    <cellStyle name="Vírgula 5 2 2 6 3 2 2" xfId="58345"/>
    <cellStyle name="Vírgula 5 2 2 6 3 3" xfId="41875"/>
    <cellStyle name="Vírgula 5 2 2 6 4" xfId="20462"/>
    <cellStyle name="Vírgula 5 2 2 6 4 2" xfId="51757"/>
    <cellStyle name="Vírgula 5 2 2 6 5" xfId="13874"/>
    <cellStyle name="Vírgula 5 2 2 6 5 2" xfId="45169"/>
    <cellStyle name="Vírgula 5 2 2 6 6" xfId="35287"/>
    <cellStyle name="Vírgula 5 2 2 6 7" xfId="31992"/>
    <cellStyle name="Vírgula 5 2 2 7" xfId="5639"/>
    <cellStyle name="Vírgula 5 2 2 7 2" xfId="22109"/>
    <cellStyle name="Vírgula 5 2 2 7 2 2" xfId="53404"/>
    <cellStyle name="Vírgula 5 2 2 7 3" xfId="15521"/>
    <cellStyle name="Vírgula 5 2 2 7 3 2" xfId="46816"/>
    <cellStyle name="Vírgula 5 2 2 7 4" xfId="36934"/>
    <cellStyle name="Vírgula 5 2 2 8" xfId="8933"/>
    <cellStyle name="Vírgula 5 2 2 8 2" xfId="25403"/>
    <cellStyle name="Vírgula 5 2 2 8 2 2" xfId="56698"/>
    <cellStyle name="Vírgula 5 2 2 8 3" xfId="40228"/>
    <cellStyle name="Vírgula 5 2 2 9" xfId="18815"/>
    <cellStyle name="Vírgula 5 2 2 9 2" xfId="50110"/>
    <cellStyle name="Vírgula 5 2 3" xfId="2348"/>
    <cellStyle name="Vírgula 5 2 3 2" xfId="2349"/>
    <cellStyle name="Vírgula 5 2 3 2 2" xfId="4000"/>
    <cellStyle name="Vírgula 5 2 3 2 2 2" xfId="7294"/>
    <cellStyle name="Vírgula 5 2 3 2 2 2 2" xfId="23764"/>
    <cellStyle name="Vírgula 5 2 3 2 2 2 2 2" xfId="55059"/>
    <cellStyle name="Vírgula 5 2 3 2 2 2 3" xfId="17176"/>
    <cellStyle name="Vírgula 5 2 3 2 2 2 3 2" xfId="48471"/>
    <cellStyle name="Vírgula 5 2 3 2 2 2 4" xfId="38589"/>
    <cellStyle name="Vírgula 5 2 3 2 2 3" xfId="10588"/>
    <cellStyle name="Vírgula 5 2 3 2 2 3 2" xfId="27058"/>
    <cellStyle name="Vírgula 5 2 3 2 2 3 2 2" xfId="58353"/>
    <cellStyle name="Vírgula 5 2 3 2 2 3 3" xfId="41883"/>
    <cellStyle name="Vírgula 5 2 3 2 2 4" xfId="20470"/>
    <cellStyle name="Vírgula 5 2 3 2 2 4 2" xfId="51765"/>
    <cellStyle name="Vírgula 5 2 3 2 2 5" xfId="13882"/>
    <cellStyle name="Vírgula 5 2 3 2 2 5 2" xfId="45177"/>
    <cellStyle name="Vírgula 5 2 3 2 2 6" xfId="35295"/>
    <cellStyle name="Vírgula 5 2 3 2 2 7" xfId="32000"/>
    <cellStyle name="Vírgula 5 2 3 2 3" xfId="5647"/>
    <cellStyle name="Vírgula 5 2 3 2 3 2" xfId="22117"/>
    <cellStyle name="Vírgula 5 2 3 2 3 2 2" xfId="53412"/>
    <cellStyle name="Vírgula 5 2 3 2 3 3" xfId="15529"/>
    <cellStyle name="Vírgula 5 2 3 2 3 3 2" xfId="46824"/>
    <cellStyle name="Vírgula 5 2 3 2 3 4" xfId="36942"/>
    <cellStyle name="Vírgula 5 2 3 2 4" xfId="8941"/>
    <cellStyle name="Vírgula 5 2 3 2 4 2" xfId="25411"/>
    <cellStyle name="Vírgula 5 2 3 2 4 2 2" xfId="56706"/>
    <cellStyle name="Vírgula 5 2 3 2 4 3" xfId="40236"/>
    <cellStyle name="Vírgula 5 2 3 2 5" xfId="18823"/>
    <cellStyle name="Vírgula 5 2 3 2 5 2" xfId="50118"/>
    <cellStyle name="Vírgula 5 2 3 2 6" xfId="12235"/>
    <cellStyle name="Vírgula 5 2 3 2 6 2" xfId="43530"/>
    <cellStyle name="Vírgula 5 2 3 2 7" xfId="28706"/>
    <cellStyle name="Vírgula 5 2 3 2 7 2" xfId="33648"/>
    <cellStyle name="Vírgula 5 2 3 2 8" xfId="30353"/>
    <cellStyle name="Vírgula 5 2 3 3" xfId="3999"/>
    <cellStyle name="Vírgula 5 2 3 3 2" xfId="7293"/>
    <cellStyle name="Vírgula 5 2 3 3 2 2" xfId="23763"/>
    <cellStyle name="Vírgula 5 2 3 3 2 2 2" xfId="55058"/>
    <cellStyle name="Vírgula 5 2 3 3 2 3" xfId="17175"/>
    <cellStyle name="Vírgula 5 2 3 3 2 3 2" xfId="48470"/>
    <cellStyle name="Vírgula 5 2 3 3 2 4" xfId="38588"/>
    <cellStyle name="Vírgula 5 2 3 3 3" xfId="10587"/>
    <cellStyle name="Vírgula 5 2 3 3 3 2" xfId="27057"/>
    <cellStyle name="Vírgula 5 2 3 3 3 2 2" xfId="58352"/>
    <cellStyle name="Vírgula 5 2 3 3 3 3" xfId="41882"/>
    <cellStyle name="Vírgula 5 2 3 3 4" xfId="20469"/>
    <cellStyle name="Vírgula 5 2 3 3 4 2" xfId="51764"/>
    <cellStyle name="Vírgula 5 2 3 3 5" xfId="13881"/>
    <cellStyle name="Vírgula 5 2 3 3 5 2" xfId="45176"/>
    <cellStyle name="Vírgula 5 2 3 3 6" xfId="35294"/>
    <cellStyle name="Vírgula 5 2 3 3 7" xfId="31999"/>
    <cellStyle name="Vírgula 5 2 3 4" xfId="5646"/>
    <cellStyle name="Vírgula 5 2 3 4 2" xfId="22116"/>
    <cellStyle name="Vírgula 5 2 3 4 2 2" xfId="53411"/>
    <cellStyle name="Vírgula 5 2 3 4 3" xfId="15528"/>
    <cellStyle name="Vírgula 5 2 3 4 3 2" xfId="46823"/>
    <cellStyle name="Vírgula 5 2 3 4 4" xfId="36941"/>
    <cellStyle name="Vírgula 5 2 3 5" xfId="8940"/>
    <cellStyle name="Vírgula 5 2 3 5 2" xfId="25410"/>
    <cellStyle name="Vírgula 5 2 3 5 2 2" xfId="56705"/>
    <cellStyle name="Vírgula 5 2 3 5 3" xfId="40235"/>
    <cellStyle name="Vírgula 5 2 3 6" xfId="18822"/>
    <cellStyle name="Vírgula 5 2 3 6 2" xfId="50117"/>
    <cellStyle name="Vírgula 5 2 3 7" xfId="12234"/>
    <cellStyle name="Vírgula 5 2 3 7 2" xfId="43529"/>
    <cellStyle name="Vírgula 5 2 3 8" xfId="28705"/>
    <cellStyle name="Vírgula 5 2 3 8 2" xfId="33647"/>
    <cellStyle name="Vírgula 5 2 3 9" xfId="30352"/>
    <cellStyle name="Vírgula 5 2 4" xfId="2350"/>
    <cellStyle name="Vírgula 5 2 4 2" xfId="2351"/>
    <cellStyle name="Vírgula 5 2 4 2 2" xfId="4002"/>
    <cellStyle name="Vírgula 5 2 4 2 2 2" xfId="7296"/>
    <cellStyle name="Vírgula 5 2 4 2 2 2 2" xfId="23766"/>
    <cellStyle name="Vírgula 5 2 4 2 2 2 2 2" xfId="55061"/>
    <cellStyle name="Vírgula 5 2 4 2 2 2 3" xfId="17178"/>
    <cellStyle name="Vírgula 5 2 4 2 2 2 3 2" xfId="48473"/>
    <cellStyle name="Vírgula 5 2 4 2 2 2 4" xfId="38591"/>
    <cellStyle name="Vírgula 5 2 4 2 2 3" xfId="10590"/>
    <cellStyle name="Vírgula 5 2 4 2 2 3 2" xfId="27060"/>
    <cellStyle name="Vírgula 5 2 4 2 2 3 2 2" xfId="58355"/>
    <cellStyle name="Vírgula 5 2 4 2 2 3 3" xfId="41885"/>
    <cellStyle name="Vírgula 5 2 4 2 2 4" xfId="20472"/>
    <cellStyle name="Vírgula 5 2 4 2 2 4 2" xfId="51767"/>
    <cellStyle name="Vírgula 5 2 4 2 2 5" xfId="13884"/>
    <cellStyle name="Vírgula 5 2 4 2 2 5 2" xfId="45179"/>
    <cellStyle name="Vírgula 5 2 4 2 2 6" xfId="35297"/>
    <cellStyle name="Vírgula 5 2 4 2 2 7" xfId="32002"/>
    <cellStyle name="Vírgula 5 2 4 2 3" xfId="5649"/>
    <cellStyle name="Vírgula 5 2 4 2 3 2" xfId="22119"/>
    <cellStyle name="Vírgula 5 2 4 2 3 2 2" xfId="53414"/>
    <cellStyle name="Vírgula 5 2 4 2 3 3" xfId="15531"/>
    <cellStyle name="Vírgula 5 2 4 2 3 3 2" xfId="46826"/>
    <cellStyle name="Vírgula 5 2 4 2 3 4" xfId="36944"/>
    <cellStyle name="Vírgula 5 2 4 2 4" xfId="8943"/>
    <cellStyle name="Vírgula 5 2 4 2 4 2" xfId="25413"/>
    <cellStyle name="Vírgula 5 2 4 2 4 2 2" xfId="56708"/>
    <cellStyle name="Vírgula 5 2 4 2 4 3" xfId="40238"/>
    <cellStyle name="Vírgula 5 2 4 2 5" xfId="18825"/>
    <cellStyle name="Vírgula 5 2 4 2 5 2" xfId="50120"/>
    <cellStyle name="Vírgula 5 2 4 2 6" xfId="12237"/>
    <cellStyle name="Vírgula 5 2 4 2 6 2" xfId="43532"/>
    <cellStyle name="Vírgula 5 2 4 2 7" xfId="28708"/>
    <cellStyle name="Vírgula 5 2 4 2 7 2" xfId="33650"/>
    <cellStyle name="Vírgula 5 2 4 2 8" xfId="30355"/>
    <cellStyle name="Vírgula 5 2 4 3" xfId="4001"/>
    <cellStyle name="Vírgula 5 2 4 3 2" xfId="7295"/>
    <cellStyle name="Vírgula 5 2 4 3 2 2" xfId="23765"/>
    <cellStyle name="Vírgula 5 2 4 3 2 2 2" xfId="55060"/>
    <cellStyle name="Vírgula 5 2 4 3 2 3" xfId="17177"/>
    <cellStyle name="Vírgula 5 2 4 3 2 3 2" xfId="48472"/>
    <cellStyle name="Vírgula 5 2 4 3 2 4" xfId="38590"/>
    <cellStyle name="Vírgula 5 2 4 3 3" xfId="10589"/>
    <cellStyle name="Vírgula 5 2 4 3 3 2" xfId="27059"/>
    <cellStyle name="Vírgula 5 2 4 3 3 2 2" xfId="58354"/>
    <cellStyle name="Vírgula 5 2 4 3 3 3" xfId="41884"/>
    <cellStyle name="Vírgula 5 2 4 3 4" xfId="20471"/>
    <cellStyle name="Vírgula 5 2 4 3 4 2" xfId="51766"/>
    <cellStyle name="Vírgula 5 2 4 3 5" xfId="13883"/>
    <cellStyle name="Vírgula 5 2 4 3 5 2" xfId="45178"/>
    <cellStyle name="Vírgula 5 2 4 3 6" xfId="35296"/>
    <cellStyle name="Vírgula 5 2 4 3 7" xfId="32001"/>
    <cellStyle name="Vírgula 5 2 4 4" xfId="5648"/>
    <cellStyle name="Vírgula 5 2 4 4 2" xfId="22118"/>
    <cellStyle name="Vírgula 5 2 4 4 2 2" xfId="53413"/>
    <cellStyle name="Vírgula 5 2 4 4 3" xfId="15530"/>
    <cellStyle name="Vírgula 5 2 4 4 3 2" xfId="46825"/>
    <cellStyle name="Vírgula 5 2 4 4 4" xfId="36943"/>
    <cellStyle name="Vírgula 5 2 4 5" xfId="8942"/>
    <cellStyle name="Vírgula 5 2 4 5 2" xfId="25412"/>
    <cellStyle name="Vírgula 5 2 4 5 2 2" xfId="56707"/>
    <cellStyle name="Vírgula 5 2 4 5 3" xfId="40237"/>
    <cellStyle name="Vírgula 5 2 4 6" xfId="18824"/>
    <cellStyle name="Vírgula 5 2 4 6 2" xfId="50119"/>
    <cellStyle name="Vírgula 5 2 4 7" xfId="12236"/>
    <cellStyle name="Vírgula 5 2 4 7 2" xfId="43531"/>
    <cellStyle name="Vírgula 5 2 4 8" xfId="28707"/>
    <cellStyle name="Vírgula 5 2 4 8 2" xfId="33649"/>
    <cellStyle name="Vírgula 5 2 4 9" xfId="30354"/>
    <cellStyle name="Vírgula 5 2 5" xfId="2352"/>
    <cellStyle name="Vírgula 5 2 5 2" xfId="4003"/>
    <cellStyle name="Vírgula 5 2 5 2 2" xfId="7297"/>
    <cellStyle name="Vírgula 5 2 5 2 2 2" xfId="23767"/>
    <cellStyle name="Vírgula 5 2 5 2 2 2 2" xfId="55062"/>
    <cellStyle name="Vírgula 5 2 5 2 2 3" xfId="17179"/>
    <cellStyle name="Vírgula 5 2 5 2 2 3 2" xfId="48474"/>
    <cellStyle name="Vírgula 5 2 5 2 2 4" xfId="38592"/>
    <cellStyle name="Vírgula 5 2 5 2 3" xfId="10591"/>
    <cellStyle name="Vírgula 5 2 5 2 3 2" xfId="27061"/>
    <cellStyle name="Vírgula 5 2 5 2 3 2 2" xfId="58356"/>
    <cellStyle name="Vírgula 5 2 5 2 3 3" xfId="41886"/>
    <cellStyle name="Vírgula 5 2 5 2 4" xfId="20473"/>
    <cellStyle name="Vírgula 5 2 5 2 4 2" xfId="51768"/>
    <cellStyle name="Vírgula 5 2 5 2 5" xfId="13885"/>
    <cellStyle name="Vírgula 5 2 5 2 5 2" xfId="45180"/>
    <cellStyle name="Vírgula 5 2 5 2 6" xfId="35298"/>
    <cellStyle name="Vírgula 5 2 5 2 7" xfId="32003"/>
    <cellStyle name="Vírgula 5 2 5 3" xfId="5650"/>
    <cellStyle name="Vírgula 5 2 5 3 2" xfId="22120"/>
    <cellStyle name="Vírgula 5 2 5 3 2 2" xfId="53415"/>
    <cellStyle name="Vírgula 5 2 5 3 3" xfId="15532"/>
    <cellStyle name="Vírgula 5 2 5 3 3 2" xfId="46827"/>
    <cellStyle name="Vírgula 5 2 5 3 4" xfId="36945"/>
    <cellStyle name="Vírgula 5 2 5 4" xfId="8944"/>
    <cellStyle name="Vírgula 5 2 5 4 2" xfId="25414"/>
    <cellStyle name="Vírgula 5 2 5 4 2 2" xfId="56709"/>
    <cellStyle name="Vírgula 5 2 5 4 3" xfId="40239"/>
    <cellStyle name="Vírgula 5 2 5 5" xfId="18826"/>
    <cellStyle name="Vírgula 5 2 5 5 2" xfId="50121"/>
    <cellStyle name="Vírgula 5 2 5 6" xfId="12238"/>
    <cellStyle name="Vírgula 5 2 5 6 2" xfId="43533"/>
    <cellStyle name="Vírgula 5 2 5 7" xfId="28709"/>
    <cellStyle name="Vírgula 5 2 5 7 2" xfId="33651"/>
    <cellStyle name="Vírgula 5 2 5 8" xfId="30356"/>
    <cellStyle name="Vírgula 5 2 6" xfId="2353"/>
    <cellStyle name="Vírgula 5 2 6 2" xfId="4004"/>
    <cellStyle name="Vírgula 5 2 6 2 2" xfId="7298"/>
    <cellStyle name="Vírgula 5 2 6 2 2 2" xfId="23768"/>
    <cellStyle name="Vírgula 5 2 6 2 2 2 2" xfId="55063"/>
    <cellStyle name="Vírgula 5 2 6 2 2 3" xfId="17180"/>
    <cellStyle name="Vírgula 5 2 6 2 2 3 2" xfId="48475"/>
    <cellStyle name="Vírgula 5 2 6 2 2 4" xfId="38593"/>
    <cellStyle name="Vírgula 5 2 6 2 3" xfId="10592"/>
    <cellStyle name="Vírgula 5 2 6 2 3 2" xfId="27062"/>
    <cellStyle name="Vírgula 5 2 6 2 3 2 2" xfId="58357"/>
    <cellStyle name="Vírgula 5 2 6 2 3 3" xfId="41887"/>
    <cellStyle name="Vírgula 5 2 6 2 4" xfId="20474"/>
    <cellStyle name="Vírgula 5 2 6 2 4 2" xfId="51769"/>
    <cellStyle name="Vírgula 5 2 6 2 5" xfId="13886"/>
    <cellStyle name="Vírgula 5 2 6 2 5 2" xfId="45181"/>
    <cellStyle name="Vírgula 5 2 6 2 6" xfId="35299"/>
    <cellStyle name="Vírgula 5 2 6 2 7" xfId="32004"/>
    <cellStyle name="Vírgula 5 2 6 3" xfId="5651"/>
    <cellStyle name="Vírgula 5 2 6 3 2" xfId="22121"/>
    <cellStyle name="Vírgula 5 2 6 3 2 2" xfId="53416"/>
    <cellStyle name="Vírgula 5 2 6 3 3" xfId="15533"/>
    <cellStyle name="Vírgula 5 2 6 3 3 2" xfId="46828"/>
    <cellStyle name="Vírgula 5 2 6 3 4" xfId="36946"/>
    <cellStyle name="Vírgula 5 2 6 4" xfId="8945"/>
    <cellStyle name="Vírgula 5 2 6 4 2" xfId="25415"/>
    <cellStyle name="Vírgula 5 2 6 4 2 2" xfId="56710"/>
    <cellStyle name="Vírgula 5 2 6 4 3" xfId="40240"/>
    <cellStyle name="Vírgula 5 2 6 5" xfId="18827"/>
    <cellStyle name="Vírgula 5 2 6 5 2" xfId="50122"/>
    <cellStyle name="Vírgula 5 2 6 6" xfId="12239"/>
    <cellStyle name="Vírgula 5 2 6 6 2" xfId="43534"/>
    <cellStyle name="Vírgula 5 2 6 7" xfId="28710"/>
    <cellStyle name="Vírgula 5 2 6 7 2" xfId="33652"/>
    <cellStyle name="Vírgula 5 2 6 8" xfId="30357"/>
    <cellStyle name="Vírgula 5 2 7" xfId="3991"/>
    <cellStyle name="Vírgula 5 2 7 2" xfId="7285"/>
    <cellStyle name="Vírgula 5 2 7 2 2" xfId="23755"/>
    <cellStyle name="Vírgula 5 2 7 2 2 2" xfId="55050"/>
    <cellStyle name="Vírgula 5 2 7 2 3" xfId="17167"/>
    <cellStyle name="Vírgula 5 2 7 2 3 2" xfId="48462"/>
    <cellStyle name="Vírgula 5 2 7 2 4" xfId="38580"/>
    <cellStyle name="Vírgula 5 2 7 3" xfId="10579"/>
    <cellStyle name="Vírgula 5 2 7 3 2" xfId="27049"/>
    <cellStyle name="Vírgula 5 2 7 3 2 2" xfId="58344"/>
    <cellStyle name="Vírgula 5 2 7 3 3" xfId="41874"/>
    <cellStyle name="Vírgula 5 2 7 4" xfId="20461"/>
    <cellStyle name="Vírgula 5 2 7 4 2" xfId="51756"/>
    <cellStyle name="Vírgula 5 2 7 5" xfId="13873"/>
    <cellStyle name="Vírgula 5 2 7 5 2" xfId="45168"/>
    <cellStyle name="Vírgula 5 2 7 6" xfId="35286"/>
    <cellStyle name="Vírgula 5 2 7 7" xfId="31991"/>
    <cellStyle name="Vírgula 5 2 8" xfId="5638"/>
    <cellStyle name="Vírgula 5 2 8 2" xfId="22108"/>
    <cellStyle name="Vírgula 5 2 8 2 2" xfId="53403"/>
    <cellStyle name="Vírgula 5 2 8 3" xfId="15520"/>
    <cellStyle name="Vírgula 5 2 8 3 2" xfId="46815"/>
    <cellStyle name="Vírgula 5 2 8 4" xfId="36933"/>
    <cellStyle name="Vírgula 5 2 9" xfId="8932"/>
    <cellStyle name="Vírgula 5 2 9 2" xfId="25402"/>
    <cellStyle name="Vírgula 5 2 9 2 2" xfId="56697"/>
    <cellStyle name="Vírgula 5 2 9 3" xfId="40227"/>
    <cellStyle name="Vírgula 5 3" xfId="2354"/>
    <cellStyle name="Vírgula 5 3 10" xfId="12240"/>
    <cellStyle name="Vírgula 5 3 10 2" xfId="43535"/>
    <cellStyle name="Vírgula 5 3 11" xfId="28711"/>
    <cellStyle name="Vírgula 5 3 11 2" xfId="33653"/>
    <cellStyle name="Vírgula 5 3 12" xfId="30358"/>
    <cellStyle name="Vírgula 5 3 2" xfId="2355"/>
    <cellStyle name="Vírgula 5 3 2 2" xfId="2356"/>
    <cellStyle name="Vírgula 5 3 2 2 2" xfId="4007"/>
    <cellStyle name="Vírgula 5 3 2 2 2 2" xfId="7301"/>
    <cellStyle name="Vírgula 5 3 2 2 2 2 2" xfId="23771"/>
    <cellStyle name="Vírgula 5 3 2 2 2 2 2 2" xfId="55066"/>
    <cellStyle name="Vírgula 5 3 2 2 2 2 3" xfId="17183"/>
    <cellStyle name="Vírgula 5 3 2 2 2 2 3 2" xfId="48478"/>
    <cellStyle name="Vírgula 5 3 2 2 2 2 4" xfId="38596"/>
    <cellStyle name="Vírgula 5 3 2 2 2 3" xfId="10595"/>
    <cellStyle name="Vírgula 5 3 2 2 2 3 2" xfId="27065"/>
    <cellStyle name="Vírgula 5 3 2 2 2 3 2 2" xfId="58360"/>
    <cellStyle name="Vírgula 5 3 2 2 2 3 3" xfId="41890"/>
    <cellStyle name="Vírgula 5 3 2 2 2 4" xfId="20477"/>
    <cellStyle name="Vírgula 5 3 2 2 2 4 2" xfId="51772"/>
    <cellStyle name="Vírgula 5 3 2 2 2 5" xfId="13889"/>
    <cellStyle name="Vírgula 5 3 2 2 2 5 2" xfId="45184"/>
    <cellStyle name="Vírgula 5 3 2 2 2 6" xfId="35302"/>
    <cellStyle name="Vírgula 5 3 2 2 2 7" xfId="32007"/>
    <cellStyle name="Vírgula 5 3 2 2 3" xfId="5654"/>
    <cellStyle name="Vírgula 5 3 2 2 3 2" xfId="22124"/>
    <cellStyle name="Vírgula 5 3 2 2 3 2 2" xfId="53419"/>
    <cellStyle name="Vírgula 5 3 2 2 3 3" xfId="15536"/>
    <cellStyle name="Vírgula 5 3 2 2 3 3 2" xfId="46831"/>
    <cellStyle name="Vírgula 5 3 2 2 3 4" xfId="36949"/>
    <cellStyle name="Vírgula 5 3 2 2 4" xfId="8948"/>
    <cellStyle name="Vírgula 5 3 2 2 4 2" xfId="25418"/>
    <cellStyle name="Vírgula 5 3 2 2 4 2 2" xfId="56713"/>
    <cellStyle name="Vírgula 5 3 2 2 4 3" xfId="40243"/>
    <cellStyle name="Vírgula 5 3 2 2 5" xfId="18830"/>
    <cellStyle name="Vírgula 5 3 2 2 5 2" xfId="50125"/>
    <cellStyle name="Vírgula 5 3 2 2 6" xfId="12242"/>
    <cellStyle name="Vírgula 5 3 2 2 6 2" xfId="43537"/>
    <cellStyle name="Vírgula 5 3 2 2 7" xfId="28713"/>
    <cellStyle name="Vírgula 5 3 2 2 7 2" xfId="33655"/>
    <cellStyle name="Vírgula 5 3 2 2 8" xfId="30360"/>
    <cellStyle name="Vírgula 5 3 2 3" xfId="4006"/>
    <cellStyle name="Vírgula 5 3 2 3 2" xfId="7300"/>
    <cellStyle name="Vírgula 5 3 2 3 2 2" xfId="23770"/>
    <cellStyle name="Vírgula 5 3 2 3 2 2 2" xfId="55065"/>
    <cellStyle name="Vírgula 5 3 2 3 2 3" xfId="17182"/>
    <cellStyle name="Vírgula 5 3 2 3 2 3 2" xfId="48477"/>
    <cellStyle name="Vírgula 5 3 2 3 2 4" xfId="38595"/>
    <cellStyle name="Vírgula 5 3 2 3 3" xfId="10594"/>
    <cellStyle name="Vírgula 5 3 2 3 3 2" xfId="27064"/>
    <cellStyle name="Vírgula 5 3 2 3 3 2 2" xfId="58359"/>
    <cellStyle name="Vírgula 5 3 2 3 3 3" xfId="41889"/>
    <cellStyle name="Vírgula 5 3 2 3 4" xfId="20476"/>
    <cellStyle name="Vírgula 5 3 2 3 4 2" xfId="51771"/>
    <cellStyle name="Vírgula 5 3 2 3 5" xfId="13888"/>
    <cellStyle name="Vírgula 5 3 2 3 5 2" xfId="45183"/>
    <cellStyle name="Vírgula 5 3 2 3 6" xfId="35301"/>
    <cellStyle name="Vírgula 5 3 2 3 7" xfId="32006"/>
    <cellStyle name="Vírgula 5 3 2 4" xfId="5653"/>
    <cellStyle name="Vírgula 5 3 2 4 2" xfId="22123"/>
    <cellStyle name="Vírgula 5 3 2 4 2 2" xfId="53418"/>
    <cellStyle name="Vírgula 5 3 2 4 3" xfId="15535"/>
    <cellStyle name="Vírgula 5 3 2 4 3 2" xfId="46830"/>
    <cellStyle name="Vírgula 5 3 2 4 4" xfId="36948"/>
    <cellStyle name="Vírgula 5 3 2 5" xfId="8947"/>
    <cellStyle name="Vírgula 5 3 2 5 2" xfId="25417"/>
    <cellStyle name="Vírgula 5 3 2 5 2 2" xfId="56712"/>
    <cellStyle name="Vírgula 5 3 2 5 3" xfId="40242"/>
    <cellStyle name="Vírgula 5 3 2 6" xfId="18829"/>
    <cellStyle name="Vírgula 5 3 2 6 2" xfId="50124"/>
    <cellStyle name="Vírgula 5 3 2 7" xfId="12241"/>
    <cellStyle name="Vírgula 5 3 2 7 2" xfId="43536"/>
    <cellStyle name="Vírgula 5 3 2 8" xfId="28712"/>
    <cellStyle name="Vírgula 5 3 2 8 2" xfId="33654"/>
    <cellStyle name="Vírgula 5 3 2 9" xfId="30359"/>
    <cellStyle name="Vírgula 5 3 3" xfId="2357"/>
    <cellStyle name="Vírgula 5 3 3 2" xfId="2358"/>
    <cellStyle name="Vírgula 5 3 3 2 2" xfId="4009"/>
    <cellStyle name="Vírgula 5 3 3 2 2 2" xfId="7303"/>
    <cellStyle name="Vírgula 5 3 3 2 2 2 2" xfId="23773"/>
    <cellStyle name="Vírgula 5 3 3 2 2 2 2 2" xfId="55068"/>
    <cellStyle name="Vírgula 5 3 3 2 2 2 3" xfId="17185"/>
    <cellStyle name="Vírgula 5 3 3 2 2 2 3 2" xfId="48480"/>
    <cellStyle name="Vírgula 5 3 3 2 2 2 4" xfId="38598"/>
    <cellStyle name="Vírgula 5 3 3 2 2 3" xfId="10597"/>
    <cellStyle name="Vírgula 5 3 3 2 2 3 2" xfId="27067"/>
    <cellStyle name="Vírgula 5 3 3 2 2 3 2 2" xfId="58362"/>
    <cellStyle name="Vírgula 5 3 3 2 2 3 3" xfId="41892"/>
    <cellStyle name="Vírgula 5 3 3 2 2 4" xfId="20479"/>
    <cellStyle name="Vírgula 5 3 3 2 2 4 2" xfId="51774"/>
    <cellStyle name="Vírgula 5 3 3 2 2 5" xfId="13891"/>
    <cellStyle name="Vírgula 5 3 3 2 2 5 2" xfId="45186"/>
    <cellStyle name="Vírgula 5 3 3 2 2 6" xfId="35304"/>
    <cellStyle name="Vírgula 5 3 3 2 2 7" xfId="32009"/>
    <cellStyle name="Vírgula 5 3 3 2 3" xfId="5656"/>
    <cellStyle name="Vírgula 5 3 3 2 3 2" xfId="22126"/>
    <cellStyle name="Vírgula 5 3 3 2 3 2 2" xfId="53421"/>
    <cellStyle name="Vírgula 5 3 3 2 3 3" xfId="15538"/>
    <cellStyle name="Vírgula 5 3 3 2 3 3 2" xfId="46833"/>
    <cellStyle name="Vírgula 5 3 3 2 3 4" xfId="36951"/>
    <cellStyle name="Vírgula 5 3 3 2 4" xfId="8950"/>
    <cellStyle name="Vírgula 5 3 3 2 4 2" xfId="25420"/>
    <cellStyle name="Vírgula 5 3 3 2 4 2 2" xfId="56715"/>
    <cellStyle name="Vírgula 5 3 3 2 4 3" xfId="40245"/>
    <cellStyle name="Vírgula 5 3 3 2 5" xfId="18832"/>
    <cellStyle name="Vírgula 5 3 3 2 5 2" xfId="50127"/>
    <cellStyle name="Vírgula 5 3 3 2 6" xfId="12244"/>
    <cellStyle name="Vírgula 5 3 3 2 6 2" xfId="43539"/>
    <cellStyle name="Vírgula 5 3 3 2 7" xfId="28715"/>
    <cellStyle name="Vírgula 5 3 3 2 7 2" xfId="33657"/>
    <cellStyle name="Vírgula 5 3 3 2 8" xfId="30362"/>
    <cellStyle name="Vírgula 5 3 3 3" xfId="4008"/>
    <cellStyle name="Vírgula 5 3 3 3 2" xfId="7302"/>
    <cellStyle name="Vírgula 5 3 3 3 2 2" xfId="23772"/>
    <cellStyle name="Vírgula 5 3 3 3 2 2 2" xfId="55067"/>
    <cellStyle name="Vírgula 5 3 3 3 2 3" xfId="17184"/>
    <cellStyle name="Vírgula 5 3 3 3 2 3 2" xfId="48479"/>
    <cellStyle name="Vírgula 5 3 3 3 2 4" xfId="38597"/>
    <cellStyle name="Vírgula 5 3 3 3 3" xfId="10596"/>
    <cellStyle name="Vírgula 5 3 3 3 3 2" xfId="27066"/>
    <cellStyle name="Vírgula 5 3 3 3 3 2 2" xfId="58361"/>
    <cellStyle name="Vírgula 5 3 3 3 3 3" xfId="41891"/>
    <cellStyle name="Vírgula 5 3 3 3 4" xfId="20478"/>
    <cellStyle name="Vírgula 5 3 3 3 4 2" xfId="51773"/>
    <cellStyle name="Vírgula 5 3 3 3 5" xfId="13890"/>
    <cellStyle name="Vírgula 5 3 3 3 5 2" xfId="45185"/>
    <cellStyle name="Vírgula 5 3 3 3 6" xfId="35303"/>
    <cellStyle name="Vírgula 5 3 3 3 7" xfId="32008"/>
    <cellStyle name="Vírgula 5 3 3 4" xfId="5655"/>
    <cellStyle name="Vírgula 5 3 3 4 2" xfId="22125"/>
    <cellStyle name="Vírgula 5 3 3 4 2 2" xfId="53420"/>
    <cellStyle name="Vírgula 5 3 3 4 3" xfId="15537"/>
    <cellStyle name="Vírgula 5 3 3 4 3 2" xfId="46832"/>
    <cellStyle name="Vírgula 5 3 3 4 4" xfId="36950"/>
    <cellStyle name="Vírgula 5 3 3 5" xfId="8949"/>
    <cellStyle name="Vírgula 5 3 3 5 2" xfId="25419"/>
    <cellStyle name="Vírgula 5 3 3 5 2 2" xfId="56714"/>
    <cellStyle name="Vírgula 5 3 3 5 3" xfId="40244"/>
    <cellStyle name="Vírgula 5 3 3 6" xfId="18831"/>
    <cellStyle name="Vírgula 5 3 3 6 2" xfId="50126"/>
    <cellStyle name="Vírgula 5 3 3 7" xfId="12243"/>
    <cellStyle name="Vírgula 5 3 3 7 2" xfId="43538"/>
    <cellStyle name="Vírgula 5 3 3 8" xfId="28714"/>
    <cellStyle name="Vírgula 5 3 3 8 2" xfId="33656"/>
    <cellStyle name="Vírgula 5 3 3 9" xfId="30361"/>
    <cellStyle name="Vírgula 5 3 4" xfId="2359"/>
    <cellStyle name="Vírgula 5 3 4 2" xfId="4010"/>
    <cellStyle name="Vírgula 5 3 4 2 2" xfId="7304"/>
    <cellStyle name="Vírgula 5 3 4 2 2 2" xfId="23774"/>
    <cellStyle name="Vírgula 5 3 4 2 2 2 2" xfId="55069"/>
    <cellStyle name="Vírgula 5 3 4 2 2 3" xfId="17186"/>
    <cellStyle name="Vírgula 5 3 4 2 2 3 2" xfId="48481"/>
    <cellStyle name="Vírgula 5 3 4 2 2 4" xfId="38599"/>
    <cellStyle name="Vírgula 5 3 4 2 3" xfId="10598"/>
    <cellStyle name="Vírgula 5 3 4 2 3 2" xfId="27068"/>
    <cellStyle name="Vírgula 5 3 4 2 3 2 2" xfId="58363"/>
    <cellStyle name="Vírgula 5 3 4 2 3 3" xfId="41893"/>
    <cellStyle name="Vírgula 5 3 4 2 4" xfId="20480"/>
    <cellStyle name="Vírgula 5 3 4 2 4 2" xfId="51775"/>
    <cellStyle name="Vírgula 5 3 4 2 5" xfId="13892"/>
    <cellStyle name="Vírgula 5 3 4 2 5 2" xfId="45187"/>
    <cellStyle name="Vírgula 5 3 4 2 6" xfId="35305"/>
    <cellStyle name="Vírgula 5 3 4 2 7" xfId="32010"/>
    <cellStyle name="Vírgula 5 3 4 3" xfId="5657"/>
    <cellStyle name="Vírgula 5 3 4 3 2" xfId="22127"/>
    <cellStyle name="Vírgula 5 3 4 3 2 2" xfId="53422"/>
    <cellStyle name="Vírgula 5 3 4 3 3" xfId="15539"/>
    <cellStyle name="Vírgula 5 3 4 3 3 2" xfId="46834"/>
    <cellStyle name="Vírgula 5 3 4 3 4" xfId="36952"/>
    <cellStyle name="Vírgula 5 3 4 4" xfId="8951"/>
    <cellStyle name="Vírgula 5 3 4 4 2" xfId="25421"/>
    <cellStyle name="Vírgula 5 3 4 4 2 2" xfId="56716"/>
    <cellStyle name="Vírgula 5 3 4 4 3" xfId="40246"/>
    <cellStyle name="Vírgula 5 3 4 5" xfId="18833"/>
    <cellStyle name="Vírgula 5 3 4 5 2" xfId="50128"/>
    <cellStyle name="Vírgula 5 3 4 6" xfId="12245"/>
    <cellStyle name="Vírgula 5 3 4 6 2" xfId="43540"/>
    <cellStyle name="Vírgula 5 3 4 7" xfId="28716"/>
    <cellStyle name="Vírgula 5 3 4 7 2" xfId="33658"/>
    <cellStyle name="Vírgula 5 3 4 8" xfId="30363"/>
    <cellStyle name="Vírgula 5 3 5" xfId="2360"/>
    <cellStyle name="Vírgula 5 3 5 2" xfId="4011"/>
    <cellStyle name="Vírgula 5 3 5 2 2" xfId="7305"/>
    <cellStyle name="Vírgula 5 3 5 2 2 2" xfId="23775"/>
    <cellStyle name="Vírgula 5 3 5 2 2 2 2" xfId="55070"/>
    <cellStyle name="Vírgula 5 3 5 2 2 3" xfId="17187"/>
    <cellStyle name="Vírgula 5 3 5 2 2 3 2" xfId="48482"/>
    <cellStyle name="Vírgula 5 3 5 2 2 4" xfId="38600"/>
    <cellStyle name="Vírgula 5 3 5 2 3" xfId="10599"/>
    <cellStyle name="Vírgula 5 3 5 2 3 2" xfId="27069"/>
    <cellStyle name="Vírgula 5 3 5 2 3 2 2" xfId="58364"/>
    <cellStyle name="Vírgula 5 3 5 2 3 3" xfId="41894"/>
    <cellStyle name="Vírgula 5 3 5 2 4" xfId="20481"/>
    <cellStyle name="Vírgula 5 3 5 2 4 2" xfId="51776"/>
    <cellStyle name="Vírgula 5 3 5 2 5" xfId="13893"/>
    <cellStyle name="Vírgula 5 3 5 2 5 2" xfId="45188"/>
    <cellStyle name="Vírgula 5 3 5 2 6" xfId="35306"/>
    <cellStyle name="Vírgula 5 3 5 2 7" xfId="32011"/>
    <cellStyle name="Vírgula 5 3 5 3" xfId="5658"/>
    <cellStyle name="Vírgula 5 3 5 3 2" xfId="22128"/>
    <cellStyle name="Vírgula 5 3 5 3 2 2" xfId="53423"/>
    <cellStyle name="Vírgula 5 3 5 3 3" xfId="15540"/>
    <cellStyle name="Vírgula 5 3 5 3 3 2" xfId="46835"/>
    <cellStyle name="Vírgula 5 3 5 3 4" xfId="36953"/>
    <cellStyle name="Vírgula 5 3 5 4" xfId="8952"/>
    <cellStyle name="Vírgula 5 3 5 4 2" xfId="25422"/>
    <cellStyle name="Vírgula 5 3 5 4 2 2" xfId="56717"/>
    <cellStyle name="Vírgula 5 3 5 4 3" xfId="40247"/>
    <cellStyle name="Vírgula 5 3 5 5" xfId="18834"/>
    <cellStyle name="Vírgula 5 3 5 5 2" xfId="50129"/>
    <cellStyle name="Vírgula 5 3 5 6" xfId="12246"/>
    <cellStyle name="Vírgula 5 3 5 6 2" xfId="43541"/>
    <cellStyle name="Vírgula 5 3 5 7" xfId="28717"/>
    <cellStyle name="Vírgula 5 3 5 7 2" xfId="33659"/>
    <cellStyle name="Vírgula 5 3 5 8" xfId="30364"/>
    <cellStyle name="Vírgula 5 3 6" xfId="4005"/>
    <cellStyle name="Vírgula 5 3 6 2" xfId="7299"/>
    <cellStyle name="Vírgula 5 3 6 2 2" xfId="23769"/>
    <cellStyle name="Vírgula 5 3 6 2 2 2" xfId="55064"/>
    <cellStyle name="Vírgula 5 3 6 2 3" xfId="17181"/>
    <cellStyle name="Vírgula 5 3 6 2 3 2" xfId="48476"/>
    <cellStyle name="Vírgula 5 3 6 2 4" xfId="38594"/>
    <cellStyle name="Vírgula 5 3 6 3" xfId="10593"/>
    <cellStyle name="Vírgula 5 3 6 3 2" xfId="27063"/>
    <cellStyle name="Vírgula 5 3 6 3 2 2" xfId="58358"/>
    <cellStyle name="Vírgula 5 3 6 3 3" xfId="41888"/>
    <cellStyle name="Vírgula 5 3 6 4" xfId="20475"/>
    <cellStyle name="Vírgula 5 3 6 4 2" xfId="51770"/>
    <cellStyle name="Vírgula 5 3 6 5" xfId="13887"/>
    <cellStyle name="Vírgula 5 3 6 5 2" xfId="45182"/>
    <cellStyle name="Vírgula 5 3 6 6" xfId="35300"/>
    <cellStyle name="Vírgula 5 3 6 7" xfId="32005"/>
    <cellStyle name="Vírgula 5 3 7" xfId="5652"/>
    <cellStyle name="Vírgula 5 3 7 2" xfId="22122"/>
    <cellStyle name="Vírgula 5 3 7 2 2" xfId="53417"/>
    <cellStyle name="Vírgula 5 3 7 3" xfId="15534"/>
    <cellStyle name="Vírgula 5 3 7 3 2" xfId="46829"/>
    <cellStyle name="Vírgula 5 3 7 4" xfId="36947"/>
    <cellStyle name="Vírgula 5 3 8" xfId="8946"/>
    <cellStyle name="Vírgula 5 3 8 2" xfId="25416"/>
    <cellStyle name="Vírgula 5 3 8 2 2" xfId="56711"/>
    <cellStyle name="Vírgula 5 3 8 3" xfId="40241"/>
    <cellStyle name="Vírgula 5 3 9" xfId="18828"/>
    <cellStyle name="Vírgula 5 3 9 2" xfId="50123"/>
    <cellStyle name="Vírgula 5 4" xfId="2361"/>
    <cellStyle name="Vírgula 5 4 2" xfId="2362"/>
    <cellStyle name="Vírgula 5 4 2 2" xfId="4013"/>
    <cellStyle name="Vírgula 5 4 2 2 2" xfId="7307"/>
    <cellStyle name="Vírgula 5 4 2 2 2 2" xfId="23777"/>
    <cellStyle name="Vírgula 5 4 2 2 2 2 2" xfId="55072"/>
    <cellStyle name="Vírgula 5 4 2 2 2 3" xfId="17189"/>
    <cellStyle name="Vírgula 5 4 2 2 2 3 2" xfId="48484"/>
    <cellStyle name="Vírgula 5 4 2 2 2 4" xfId="38602"/>
    <cellStyle name="Vírgula 5 4 2 2 3" xfId="10601"/>
    <cellStyle name="Vírgula 5 4 2 2 3 2" xfId="27071"/>
    <cellStyle name="Vírgula 5 4 2 2 3 2 2" xfId="58366"/>
    <cellStyle name="Vírgula 5 4 2 2 3 3" xfId="41896"/>
    <cellStyle name="Vírgula 5 4 2 2 4" xfId="20483"/>
    <cellStyle name="Vírgula 5 4 2 2 4 2" xfId="51778"/>
    <cellStyle name="Vírgula 5 4 2 2 5" xfId="13895"/>
    <cellStyle name="Vírgula 5 4 2 2 5 2" xfId="45190"/>
    <cellStyle name="Vírgula 5 4 2 2 6" xfId="35308"/>
    <cellStyle name="Vírgula 5 4 2 2 7" xfId="32013"/>
    <cellStyle name="Vírgula 5 4 2 3" xfId="5660"/>
    <cellStyle name="Vírgula 5 4 2 3 2" xfId="22130"/>
    <cellStyle name="Vírgula 5 4 2 3 2 2" xfId="53425"/>
    <cellStyle name="Vírgula 5 4 2 3 3" xfId="15542"/>
    <cellStyle name="Vírgula 5 4 2 3 3 2" xfId="46837"/>
    <cellStyle name="Vírgula 5 4 2 3 4" xfId="36955"/>
    <cellStyle name="Vírgula 5 4 2 4" xfId="8954"/>
    <cellStyle name="Vírgula 5 4 2 4 2" xfId="25424"/>
    <cellStyle name="Vírgula 5 4 2 4 2 2" xfId="56719"/>
    <cellStyle name="Vírgula 5 4 2 4 3" xfId="40249"/>
    <cellStyle name="Vírgula 5 4 2 5" xfId="18836"/>
    <cellStyle name="Vírgula 5 4 2 5 2" xfId="50131"/>
    <cellStyle name="Vírgula 5 4 2 6" xfId="12248"/>
    <cellStyle name="Vírgula 5 4 2 6 2" xfId="43543"/>
    <cellStyle name="Vírgula 5 4 2 7" xfId="28719"/>
    <cellStyle name="Vírgula 5 4 2 7 2" xfId="33661"/>
    <cellStyle name="Vírgula 5 4 2 8" xfId="30366"/>
    <cellStyle name="Vírgula 5 4 3" xfId="4012"/>
    <cellStyle name="Vírgula 5 4 3 2" xfId="7306"/>
    <cellStyle name="Vírgula 5 4 3 2 2" xfId="23776"/>
    <cellStyle name="Vírgula 5 4 3 2 2 2" xfId="55071"/>
    <cellStyle name="Vírgula 5 4 3 2 3" xfId="17188"/>
    <cellStyle name="Vírgula 5 4 3 2 3 2" xfId="48483"/>
    <cellStyle name="Vírgula 5 4 3 2 4" xfId="38601"/>
    <cellStyle name="Vírgula 5 4 3 3" xfId="10600"/>
    <cellStyle name="Vírgula 5 4 3 3 2" xfId="27070"/>
    <cellStyle name="Vírgula 5 4 3 3 2 2" xfId="58365"/>
    <cellStyle name="Vírgula 5 4 3 3 3" xfId="41895"/>
    <cellStyle name="Vírgula 5 4 3 4" xfId="20482"/>
    <cellStyle name="Vírgula 5 4 3 4 2" xfId="51777"/>
    <cellStyle name="Vírgula 5 4 3 5" xfId="13894"/>
    <cellStyle name="Vírgula 5 4 3 5 2" xfId="45189"/>
    <cellStyle name="Vírgula 5 4 3 6" xfId="35307"/>
    <cellStyle name="Vírgula 5 4 3 7" xfId="32012"/>
    <cellStyle name="Vírgula 5 4 4" xfId="5659"/>
    <cellStyle name="Vírgula 5 4 4 2" xfId="22129"/>
    <cellStyle name="Vírgula 5 4 4 2 2" xfId="53424"/>
    <cellStyle name="Vírgula 5 4 4 3" xfId="15541"/>
    <cellStyle name="Vírgula 5 4 4 3 2" xfId="46836"/>
    <cellStyle name="Vírgula 5 4 4 4" xfId="36954"/>
    <cellStyle name="Vírgula 5 4 5" xfId="8953"/>
    <cellStyle name="Vírgula 5 4 5 2" xfId="25423"/>
    <cellStyle name="Vírgula 5 4 5 2 2" xfId="56718"/>
    <cellStyle name="Vírgula 5 4 5 3" xfId="40248"/>
    <cellStyle name="Vírgula 5 4 6" xfId="18835"/>
    <cellStyle name="Vírgula 5 4 6 2" xfId="50130"/>
    <cellStyle name="Vírgula 5 4 7" xfId="12247"/>
    <cellStyle name="Vírgula 5 4 7 2" xfId="43542"/>
    <cellStyle name="Vírgula 5 4 8" xfId="28718"/>
    <cellStyle name="Vírgula 5 4 8 2" xfId="33660"/>
    <cellStyle name="Vírgula 5 4 9" xfId="30365"/>
    <cellStyle name="Vírgula 5 5" xfId="2363"/>
    <cellStyle name="Vírgula 5 5 2" xfId="2364"/>
    <cellStyle name="Vírgula 5 5 2 2" xfId="4015"/>
    <cellStyle name="Vírgula 5 5 2 2 2" xfId="7309"/>
    <cellStyle name="Vírgula 5 5 2 2 2 2" xfId="23779"/>
    <cellStyle name="Vírgula 5 5 2 2 2 2 2" xfId="55074"/>
    <cellStyle name="Vírgula 5 5 2 2 2 3" xfId="17191"/>
    <cellStyle name="Vírgula 5 5 2 2 2 3 2" xfId="48486"/>
    <cellStyle name="Vírgula 5 5 2 2 2 4" xfId="38604"/>
    <cellStyle name="Vírgula 5 5 2 2 3" xfId="10603"/>
    <cellStyle name="Vírgula 5 5 2 2 3 2" xfId="27073"/>
    <cellStyle name="Vírgula 5 5 2 2 3 2 2" xfId="58368"/>
    <cellStyle name="Vírgula 5 5 2 2 3 3" xfId="41898"/>
    <cellStyle name="Vírgula 5 5 2 2 4" xfId="20485"/>
    <cellStyle name="Vírgula 5 5 2 2 4 2" xfId="51780"/>
    <cellStyle name="Vírgula 5 5 2 2 5" xfId="13897"/>
    <cellStyle name="Vírgula 5 5 2 2 5 2" xfId="45192"/>
    <cellStyle name="Vírgula 5 5 2 2 6" xfId="35310"/>
    <cellStyle name="Vírgula 5 5 2 2 7" xfId="32015"/>
    <cellStyle name="Vírgula 5 5 2 3" xfId="5662"/>
    <cellStyle name="Vírgula 5 5 2 3 2" xfId="22132"/>
    <cellStyle name="Vírgula 5 5 2 3 2 2" xfId="53427"/>
    <cellStyle name="Vírgula 5 5 2 3 3" xfId="15544"/>
    <cellStyle name="Vírgula 5 5 2 3 3 2" xfId="46839"/>
    <cellStyle name="Vírgula 5 5 2 3 4" xfId="36957"/>
    <cellStyle name="Vírgula 5 5 2 4" xfId="8956"/>
    <cellStyle name="Vírgula 5 5 2 4 2" xfId="25426"/>
    <cellStyle name="Vírgula 5 5 2 4 2 2" xfId="56721"/>
    <cellStyle name="Vírgula 5 5 2 4 3" xfId="40251"/>
    <cellStyle name="Vírgula 5 5 2 5" xfId="18838"/>
    <cellStyle name="Vírgula 5 5 2 5 2" xfId="50133"/>
    <cellStyle name="Vírgula 5 5 2 6" xfId="12250"/>
    <cellStyle name="Vírgula 5 5 2 6 2" xfId="43545"/>
    <cellStyle name="Vírgula 5 5 2 7" xfId="28721"/>
    <cellStyle name="Vírgula 5 5 2 7 2" xfId="33663"/>
    <cellStyle name="Vírgula 5 5 2 8" xfId="30368"/>
    <cellStyle name="Vírgula 5 5 3" xfId="4014"/>
    <cellStyle name="Vírgula 5 5 3 2" xfId="7308"/>
    <cellStyle name="Vírgula 5 5 3 2 2" xfId="23778"/>
    <cellStyle name="Vírgula 5 5 3 2 2 2" xfId="55073"/>
    <cellStyle name="Vírgula 5 5 3 2 3" xfId="17190"/>
    <cellStyle name="Vírgula 5 5 3 2 3 2" xfId="48485"/>
    <cellStyle name="Vírgula 5 5 3 2 4" xfId="38603"/>
    <cellStyle name="Vírgula 5 5 3 3" xfId="10602"/>
    <cellStyle name="Vírgula 5 5 3 3 2" xfId="27072"/>
    <cellStyle name="Vírgula 5 5 3 3 2 2" xfId="58367"/>
    <cellStyle name="Vírgula 5 5 3 3 3" xfId="41897"/>
    <cellStyle name="Vírgula 5 5 3 4" xfId="20484"/>
    <cellStyle name="Vírgula 5 5 3 4 2" xfId="51779"/>
    <cellStyle name="Vírgula 5 5 3 5" xfId="13896"/>
    <cellStyle name="Vírgula 5 5 3 5 2" xfId="45191"/>
    <cellStyle name="Vírgula 5 5 3 6" xfId="35309"/>
    <cellStyle name="Vírgula 5 5 3 7" xfId="32014"/>
    <cellStyle name="Vírgula 5 5 4" xfId="5661"/>
    <cellStyle name="Vírgula 5 5 4 2" xfId="22131"/>
    <cellStyle name="Vírgula 5 5 4 2 2" xfId="53426"/>
    <cellStyle name="Vírgula 5 5 4 3" xfId="15543"/>
    <cellStyle name="Vírgula 5 5 4 3 2" xfId="46838"/>
    <cellStyle name="Vírgula 5 5 4 4" xfId="36956"/>
    <cellStyle name="Vírgula 5 5 5" xfId="8955"/>
    <cellStyle name="Vírgula 5 5 5 2" xfId="25425"/>
    <cellStyle name="Vírgula 5 5 5 2 2" xfId="56720"/>
    <cellStyle name="Vírgula 5 5 5 3" xfId="40250"/>
    <cellStyle name="Vírgula 5 5 6" xfId="18837"/>
    <cellStyle name="Vírgula 5 5 6 2" xfId="50132"/>
    <cellStyle name="Vírgula 5 5 7" xfId="12249"/>
    <cellStyle name="Vírgula 5 5 7 2" xfId="43544"/>
    <cellStyle name="Vírgula 5 5 8" xfId="28720"/>
    <cellStyle name="Vírgula 5 5 8 2" xfId="33662"/>
    <cellStyle name="Vírgula 5 5 9" xfId="30367"/>
    <cellStyle name="Vírgula 5 6" xfId="2365"/>
    <cellStyle name="Vírgula 5 6 2" xfId="4016"/>
    <cellStyle name="Vírgula 5 6 2 2" xfId="7310"/>
    <cellStyle name="Vírgula 5 6 2 2 2" xfId="23780"/>
    <cellStyle name="Vírgula 5 6 2 2 2 2" xfId="55075"/>
    <cellStyle name="Vírgula 5 6 2 2 3" xfId="17192"/>
    <cellStyle name="Vírgula 5 6 2 2 3 2" xfId="48487"/>
    <cellStyle name="Vírgula 5 6 2 2 4" xfId="38605"/>
    <cellStyle name="Vírgula 5 6 2 3" xfId="10604"/>
    <cellStyle name="Vírgula 5 6 2 3 2" xfId="27074"/>
    <cellStyle name="Vírgula 5 6 2 3 2 2" xfId="58369"/>
    <cellStyle name="Vírgula 5 6 2 3 3" xfId="41899"/>
    <cellStyle name="Vírgula 5 6 2 4" xfId="20486"/>
    <cellStyle name="Vírgula 5 6 2 4 2" xfId="51781"/>
    <cellStyle name="Vírgula 5 6 2 5" xfId="13898"/>
    <cellStyle name="Vírgula 5 6 2 5 2" xfId="45193"/>
    <cellStyle name="Vírgula 5 6 2 6" xfId="35311"/>
    <cellStyle name="Vírgula 5 6 2 7" xfId="32016"/>
    <cellStyle name="Vírgula 5 6 3" xfId="5663"/>
    <cellStyle name="Vírgula 5 6 3 2" xfId="22133"/>
    <cellStyle name="Vírgula 5 6 3 2 2" xfId="53428"/>
    <cellStyle name="Vírgula 5 6 3 3" xfId="15545"/>
    <cellStyle name="Vírgula 5 6 3 3 2" xfId="46840"/>
    <cellStyle name="Vírgula 5 6 3 4" xfId="36958"/>
    <cellStyle name="Vírgula 5 6 4" xfId="8957"/>
    <cellStyle name="Vírgula 5 6 4 2" xfId="25427"/>
    <cellStyle name="Vírgula 5 6 4 2 2" xfId="56722"/>
    <cellStyle name="Vírgula 5 6 4 3" xfId="40252"/>
    <cellStyle name="Vírgula 5 6 5" xfId="18839"/>
    <cellStyle name="Vírgula 5 6 5 2" xfId="50134"/>
    <cellStyle name="Vírgula 5 6 6" xfId="12251"/>
    <cellStyle name="Vírgula 5 6 6 2" xfId="43546"/>
    <cellStyle name="Vírgula 5 6 7" xfId="28722"/>
    <cellStyle name="Vírgula 5 6 7 2" xfId="33664"/>
    <cellStyle name="Vírgula 5 6 8" xfId="30369"/>
    <cellStyle name="Vírgula 5 7" xfId="3990"/>
    <cellStyle name="Vírgula 5 7 2" xfId="7284"/>
    <cellStyle name="Vírgula 5 7 2 2" xfId="23754"/>
    <cellStyle name="Vírgula 5 7 2 2 2" xfId="55049"/>
    <cellStyle name="Vírgula 5 7 2 3" xfId="17166"/>
    <cellStyle name="Vírgula 5 7 2 3 2" xfId="48461"/>
    <cellStyle name="Vírgula 5 7 2 4" xfId="38579"/>
    <cellStyle name="Vírgula 5 7 3" xfId="10578"/>
    <cellStyle name="Vírgula 5 7 3 2" xfId="27048"/>
    <cellStyle name="Vírgula 5 7 3 2 2" xfId="58343"/>
    <cellStyle name="Vírgula 5 7 3 3" xfId="41873"/>
    <cellStyle name="Vírgula 5 7 4" xfId="20460"/>
    <cellStyle name="Vírgula 5 7 4 2" xfId="51755"/>
    <cellStyle name="Vírgula 5 7 5" xfId="13872"/>
    <cellStyle name="Vírgula 5 7 5 2" xfId="45167"/>
    <cellStyle name="Vírgula 5 7 6" xfId="35285"/>
    <cellStyle name="Vírgula 5 7 7" xfId="31990"/>
    <cellStyle name="Vírgula 5 8" xfId="5637"/>
    <cellStyle name="Vírgula 5 8 2" xfId="22107"/>
    <cellStyle name="Vírgula 5 8 2 2" xfId="53402"/>
    <cellStyle name="Vírgula 5 8 3" xfId="15519"/>
    <cellStyle name="Vírgula 5 8 3 2" xfId="46814"/>
    <cellStyle name="Vírgula 5 8 4" xfId="36932"/>
    <cellStyle name="Vírgula 5 9" xfId="8931"/>
    <cellStyle name="Vírgula 5 9 2" xfId="25401"/>
    <cellStyle name="Vírgula 5 9 2 2" xfId="56696"/>
    <cellStyle name="Vírgula 5 9 3" xfId="40226"/>
    <cellStyle name="Vírgula 6" xfId="2366"/>
    <cellStyle name="Vírgula 6 10" xfId="5664"/>
    <cellStyle name="Vírgula 6 10 2" xfId="22134"/>
    <cellStyle name="Vírgula 6 10 2 2" xfId="53429"/>
    <cellStyle name="Vírgula 6 10 3" xfId="15546"/>
    <cellStyle name="Vírgula 6 10 3 2" xfId="46841"/>
    <cellStyle name="Vírgula 6 10 4" xfId="36959"/>
    <cellStyle name="Vírgula 6 11" xfId="8958"/>
    <cellStyle name="Vírgula 6 11 2" xfId="25428"/>
    <cellStyle name="Vírgula 6 11 2 2" xfId="56723"/>
    <cellStyle name="Vírgula 6 11 3" xfId="40253"/>
    <cellStyle name="Vírgula 6 12" xfId="18840"/>
    <cellStyle name="Vírgula 6 12 2" xfId="50135"/>
    <cellStyle name="Vírgula 6 13" xfId="12252"/>
    <cellStyle name="Vírgula 6 13 2" xfId="43547"/>
    <cellStyle name="Vírgula 6 14" xfId="28723"/>
    <cellStyle name="Vírgula 6 14 2" xfId="33665"/>
    <cellStyle name="Vírgula 6 15" xfId="30370"/>
    <cellStyle name="Vírgula 6 2" xfId="2367"/>
    <cellStyle name="Vírgula 6 2 10" xfId="8959"/>
    <cellStyle name="Vírgula 6 2 10 2" xfId="25429"/>
    <cellStyle name="Vírgula 6 2 10 2 2" xfId="56724"/>
    <cellStyle name="Vírgula 6 2 10 3" xfId="40254"/>
    <cellStyle name="Vírgula 6 2 11" xfId="18841"/>
    <cellStyle name="Vírgula 6 2 11 2" xfId="50136"/>
    <cellStyle name="Vírgula 6 2 12" xfId="12253"/>
    <cellStyle name="Vírgula 6 2 12 2" xfId="43548"/>
    <cellStyle name="Vírgula 6 2 13" xfId="28724"/>
    <cellStyle name="Vírgula 6 2 13 2" xfId="33666"/>
    <cellStyle name="Vírgula 6 2 14" xfId="30371"/>
    <cellStyle name="Vírgula 6 2 2" xfId="2368"/>
    <cellStyle name="Vírgula 6 2 2 10" xfId="28725"/>
    <cellStyle name="Vírgula 6 2 2 10 2" xfId="33667"/>
    <cellStyle name="Vírgula 6 2 2 11" xfId="30372"/>
    <cellStyle name="Vírgula 6 2 2 2" xfId="2369"/>
    <cellStyle name="Vírgula 6 2 2 2 2" xfId="2370"/>
    <cellStyle name="Vírgula 6 2 2 2 2 2" xfId="4021"/>
    <cellStyle name="Vírgula 6 2 2 2 2 2 2" xfId="7315"/>
    <cellStyle name="Vírgula 6 2 2 2 2 2 2 2" xfId="23785"/>
    <cellStyle name="Vírgula 6 2 2 2 2 2 2 2 2" xfId="55080"/>
    <cellStyle name="Vírgula 6 2 2 2 2 2 2 3" xfId="17197"/>
    <cellStyle name="Vírgula 6 2 2 2 2 2 2 3 2" xfId="48492"/>
    <cellStyle name="Vírgula 6 2 2 2 2 2 2 4" xfId="38610"/>
    <cellStyle name="Vírgula 6 2 2 2 2 2 3" xfId="10609"/>
    <cellStyle name="Vírgula 6 2 2 2 2 2 3 2" xfId="27079"/>
    <cellStyle name="Vírgula 6 2 2 2 2 2 3 2 2" xfId="58374"/>
    <cellStyle name="Vírgula 6 2 2 2 2 2 3 3" xfId="41904"/>
    <cellStyle name="Vírgula 6 2 2 2 2 2 4" xfId="20491"/>
    <cellStyle name="Vírgula 6 2 2 2 2 2 4 2" xfId="51786"/>
    <cellStyle name="Vírgula 6 2 2 2 2 2 5" xfId="13903"/>
    <cellStyle name="Vírgula 6 2 2 2 2 2 5 2" xfId="45198"/>
    <cellStyle name="Vírgula 6 2 2 2 2 2 6" xfId="35316"/>
    <cellStyle name="Vírgula 6 2 2 2 2 2 7" xfId="32021"/>
    <cellStyle name="Vírgula 6 2 2 2 2 3" xfId="5668"/>
    <cellStyle name="Vírgula 6 2 2 2 2 3 2" xfId="22138"/>
    <cellStyle name="Vírgula 6 2 2 2 2 3 2 2" xfId="53433"/>
    <cellStyle name="Vírgula 6 2 2 2 2 3 3" xfId="15550"/>
    <cellStyle name="Vírgula 6 2 2 2 2 3 3 2" xfId="46845"/>
    <cellStyle name="Vírgula 6 2 2 2 2 3 4" xfId="36963"/>
    <cellStyle name="Vírgula 6 2 2 2 2 4" xfId="8962"/>
    <cellStyle name="Vírgula 6 2 2 2 2 4 2" xfId="25432"/>
    <cellStyle name="Vírgula 6 2 2 2 2 4 2 2" xfId="56727"/>
    <cellStyle name="Vírgula 6 2 2 2 2 4 3" xfId="40257"/>
    <cellStyle name="Vírgula 6 2 2 2 2 5" xfId="18844"/>
    <cellStyle name="Vírgula 6 2 2 2 2 5 2" xfId="50139"/>
    <cellStyle name="Vírgula 6 2 2 2 2 6" xfId="12256"/>
    <cellStyle name="Vírgula 6 2 2 2 2 6 2" xfId="43551"/>
    <cellStyle name="Vírgula 6 2 2 2 2 7" xfId="28727"/>
    <cellStyle name="Vírgula 6 2 2 2 2 7 2" xfId="33669"/>
    <cellStyle name="Vírgula 6 2 2 2 2 8" xfId="30374"/>
    <cellStyle name="Vírgula 6 2 2 2 3" xfId="4020"/>
    <cellStyle name="Vírgula 6 2 2 2 3 2" xfId="7314"/>
    <cellStyle name="Vírgula 6 2 2 2 3 2 2" xfId="23784"/>
    <cellStyle name="Vírgula 6 2 2 2 3 2 2 2" xfId="55079"/>
    <cellStyle name="Vírgula 6 2 2 2 3 2 3" xfId="17196"/>
    <cellStyle name="Vírgula 6 2 2 2 3 2 3 2" xfId="48491"/>
    <cellStyle name="Vírgula 6 2 2 2 3 2 4" xfId="38609"/>
    <cellStyle name="Vírgula 6 2 2 2 3 3" xfId="10608"/>
    <cellStyle name="Vírgula 6 2 2 2 3 3 2" xfId="27078"/>
    <cellStyle name="Vírgula 6 2 2 2 3 3 2 2" xfId="58373"/>
    <cellStyle name="Vírgula 6 2 2 2 3 3 3" xfId="41903"/>
    <cellStyle name="Vírgula 6 2 2 2 3 4" xfId="20490"/>
    <cellStyle name="Vírgula 6 2 2 2 3 4 2" xfId="51785"/>
    <cellStyle name="Vírgula 6 2 2 2 3 5" xfId="13902"/>
    <cellStyle name="Vírgula 6 2 2 2 3 5 2" xfId="45197"/>
    <cellStyle name="Vírgula 6 2 2 2 3 6" xfId="35315"/>
    <cellStyle name="Vírgula 6 2 2 2 3 7" xfId="32020"/>
    <cellStyle name="Vírgula 6 2 2 2 4" xfId="5667"/>
    <cellStyle name="Vírgula 6 2 2 2 4 2" xfId="22137"/>
    <cellStyle name="Vírgula 6 2 2 2 4 2 2" xfId="53432"/>
    <cellStyle name="Vírgula 6 2 2 2 4 3" xfId="15549"/>
    <cellStyle name="Vírgula 6 2 2 2 4 3 2" xfId="46844"/>
    <cellStyle name="Vírgula 6 2 2 2 4 4" xfId="36962"/>
    <cellStyle name="Vírgula 6 2 2 2 5" xfId="8961"/>
    <cellStyle name="Vírgula 6 2 2 2 5 2" xfId="25431"/>
    <cellStyle name="Vírgula 6 2 2 2 5 2 2" xfId="56726"/>
    <cellStyle name="Vírgula 6 2 2 2 5 3" xfId="40256"/>
    <cellStyle name="Vírgula 6 2 2 2 6" xfId="18843"/>
    <cellStyle name="Vírgula 6 2 2 2 6 2" xfId="50138"/>
    <cellStyle name="Vírgula 6 2 2 2 7" xfId="12255"/>
    <cellStyle name="Vírgula 6 2 2 2 7 2" xfId="43550"/>
    <cellStyle name="Vírgula 6 2 2 2 8" xfId="28726"/>
    <cellStyle name="Vírgula 6 2 2 2 8 2" xfId="33668"/>
    <cellStyle name="Vírgula 6 2 2 2 9" xfId="30373"/>
    <cellStyle name="Vírgula 6 2 2 3" xfId="2371"/>
    <cellStyle name="Vírgula 6 2 2 3 2" xfId="2372"/>
    <cellStyle name="Vírgula 6 2 2 3 2 2" xfId="4023"/>
    <cellStyle name="Vírgula 6 2 2 3 2 2 2" xfId="7317"/>
    <cellStyle name="Vírgula 6 2 2 3 2 2 2 2" xfId="23787"/>
    <cellStyle name="Vírgula 6 2 2 3 2 2 2 2 2" xfId="55082"/>
    <cellStyle name="Vírgula 6 2 2 3 2 2 2 3" xfId="17199"/>
    <cellStyle name="Vírgula 6 2 2 3 2 2 2 3 2" xfId="48494"/>
    <cellStyle name="Vírgula 6 2 2 3 2 2 2 4" xfId="38612"/>
    <cellStyle name="Vírgula 6 2 2 3 2 2 3" xfId="10611"/>
    <cellStyle name="Vírgula 6 2 2 3 2 2 3 2" xfId="27081"/>
    <cellStyle name="Vírgula 6 2 2 3 2 2 3 2 2" xfId="58376"/>
    <cellStyle name="Vírgula 6 2 2 3 2 2 3 3" xfId="41906"/>
    <cellStyle name="Vírgula 6 2 2 3 2 2 4" xfId="20493"/>
    <cellStyle name="Vírgula 6 2 2 3 2 2 4 2" xfId="51788"/>
    <cellStyle name="Vírgula 6 2 2 3 2 2 5" xfId="13905"/>
    <cellStyle name="Vírgula 6 2 2 3 2 2 5 2" xfId="45200"/>
    <cellStyle name="Vírgula 6 2 2 3 2 2 6" xfId="35318"/>
    <cellStyle name="Vírgula 6 2 2 3 2 2 7" xfId="32023"/>
    <cellStyle name="Vírgula 6 2 2 3 2 3" xfId="5670"/>
    <cellStyle name="Vírgula 6 2 2 3 2 3 2" xfId="22140"/>
    <cellStyle name="Vírgula 6 2 2 3 2 3 2 2" xfId="53435"/>
    <cellStyle name="Vírgula 6 2 2 3 2 3 3" xfId="15552"/>
    <cellStyle name="Vírgula 6 2 2 3 2 3 3 2" xfId="46847"/>
    <cellStyle name="Vírgula 6 2 2 3 2 3 4" xfId="36965"/>
    <cellStyle name="Vírgula 6 2 2 3 2 4" xfId="8964"/>
    <cellStyle name="Vírgula 6 2 2 3 2 4 2" xfId="25434"/>
    <cellStyle name="Vírgula 6 2 2 3 2 4 2 2" xfId="56729"/>
    <cellStyle name="Vírgula 6 2 2 3 2 4 3" xfId="40259"/>
    <cellStyle name="Vírgula 6 2 2 3 2 5" xfId="18846"/>
    <cellStyle name="Vírgula 6 2 2 3 2 5 2" xfId="50141"/>
    <cellStyle name="Vírgula 6 2 2 3 2 6" xfId="12258"/>
    <cellStyle name="Vírgula 6 2 2 3 2 6 2" xfId="43553"/>
    <cellStyle name="Vírgula 6 2 2 3 2 7" xfId="28729"/>
    <cellStyle name="Vírgula 6 2 2 3 2 7 2" xfId="33671"/>
    <cellStyle name="Vírgula 6 2 2 3 2 8" xfId="30376"/>
    <cellStyle name="Vírgula 6 2 2 3 3" xfId="4022"/>
    <cellStyle name="Vírgula 6 2 2 3 3 2" xfId="7316"/>
    <cellStyle name="Vírgula 6 2 2 3 3 2 2" xfId="23786"/>
    <cellStyle name="Vírgula 6 2 2 3 3 2 2 2" xfId="55081"/>
    <cellStyle name="Vírgula 6 2 2 3 3 2 3" xfId="17198"/>
    <cellStyle name="Vírgula 6 2 2 3 3 2 3 2" xfId="48493"/>
    <cellStyle name="Vírgula 6 2 2 3 3 2 4" xfId="38611"/>
    <cellStyle name="Vírgula 6 2 2 3 3 3" xfId="10610"/>
    <cellStyle name="Vírgula 6 2 2 3 3 3 2" xfId="27080"/>
    <cellStyle name="Vírgula 6 2 2 3 3 3 2 2" xfId="58375"/>
    <cellStyle name="Vírgula 6 2 2 3 3 3 3" xfId="41905"/>
    <cellStyle name="Vírgula 6 2 2 3 3 4" xfId="20492"/>
    <cellStyle name="Vírgula 6 2 2 3 3 4 2" xfId="51787"/>
    <cellStyle name="Vírgula 6 2 2 3 3 5" xfId="13904"/>
    <cellStyle name="Vírgula 6 2 2 3 3 5 2" xfId="45199"/>
    <cellStyle name="Vírgula 6 2 2 3 3 6" xfId="35317"/>
    <cellStyle name="Vírgula 6 2 2 3 3 7" xfId="32022"/>
    <cellStyle name="Vírgula 6 2 2 3 4" xfId="5669"/>
    <cellStyle name="Vírgula 6 2 2 3 4 2" xfId="22139"/>
    <cellStyle name="Vírgula 6 2 2 3 4 2 2" xfId="53434"/>
    <cellStyle name="Vírgula 6 2 2 3 4 3" xfId="15551"/>
    <cellStyle name="Vírgula 6 2 2 3 4 3 2" xfId="46846"/>
    <cellStyle name="Vírgula 6 2 2 3 4 4" xfId="36964"/>
    <cellStyle name="Vírgula 6 2 2 3 5" xfId="8963"/>
    <cellStyle name="Vírgula 6 2 2 3 5 2" xfId="25433"/>
    <cellStyle name="Vírgula 6 2 2 3 5 2 2" xfId="56728"/>
    <cellStyle name="Vírgula 6 2 2 3 5 3" xfId="40258"/>
    <cellStyle name="Vírgula 6 2 2 3 6" xfId="18845"/>
    <cellStyle name="Vírgula 6 2 2 3 6 2" xfId="50140"/>
    <cellStyle name="Vírgula 6 2 2 3 7" xfId="12257"/>
    <cellStyle name="Vírgula 6 2 2 3 7 2" xfId="43552"/>
    <cellStyle name="Vírgula 6 2 2 3 8" xfId="28728"/>
    <cellStyle name="Vírgula 6 2 2 3 8 2" xfId="33670"/>
    <cellStyle name="Vírgula 6 2 2 3 9" xfId="30375"/>
    <cellStyle name="Vírgula 6 2 2 4" xfId="2373"/>
    <cellStyle name="Vírgula 6 2 2 4 2" xfId="4024"/>
    <cellStyle name="Vírgula 6 2 2 4 2 2" xfId="7318"/>
    <cellStyle name="Vírgula 6 2 2 4 2 2 2" xfId="23788"/>
    <cellStyle name="Vírgula 6 2 2 4 2 2 2 2" xfId="55083"/>
    <cellStyle name="Vírgula 6 2 2 4 2 2 3" xfId="17200"/>
    <cellStyle name="Vírgula 6 2 2 4 2 2 3 2" xfId="48495"/>
    <cellStyle name="Vírgula 6 2 2 4 2 2 4" xfId="38613"/>
    <cellStyle name="Vírgula 6 2 2 4 2 3" xfId="10612"/>
    <cellStyle name="Vírgula 6 2 2 4 2 3 2" xfId="27082"/>
    <cellStyle name="Vírgula 6 2 2 4 2 3 2 2" xfId="58377"/>
    <cellStyle name="Vírgula 6 2 2 4 2 3 3" xfId="41907"/>
    <cellStyle name="Vírgula 6 2 2 4 2 4" xfId="20494"/>
    <cellStyle name="Vírgula 6 2 2 4 2 4 2" xfId="51789"/>
    <cellStyle name="Vírgula 6 2 2 4 2 5" xfId="13906"/>
    <cellStyle name="Vírgula 6 2 2 4 2 5 2" xfId="45201"/>
    <cellStyle name="Vírgula 6 2 2 4 2 6" xfId="35319"/>
    <cellStyle name="Vírgula 6 2 2 4 2 7" xfId="32024"/>
    <cellStyle name="Vírgula 6 2 2 4 3" xfId="5671"/>
    <cellStyle name="Vírgula 6 2 2 4 3 2" xfId="22141"/>
    <cellStyle name="Vírgula 6 2 2 4 3 2 2" xfId="53436"/>
    <cellStyle name="Vírgula 6 2 2 4 3 3" xfId="15553"/>
    <cellStyle name="Vírgula 6 2 2 4 3 3 2" xfId="46848"/>
    <cellStyle name="Vírgula 6 2 2 4 3 4" xfId="36966"/>
    <cellStyle name="Vírgula 6 2 2 4 4" xfId="8965"/>
    <cellStyle name="Vírgula 6 2 2 4 4 2" xfId="25435"/>
    <cellStyle name="Vírgula 6 2 2 4 4 2 2" xfId="56730"/>
    <cellStyle name="Vírgula 6 2 2 4 4 3" xfId="40260"/>
    <cellStyle name="Vírgula 6 2 2 4 5" xfId="18847"/>
    <cellStyle name="Vírgula 6 2 2 4 5 2" xfId="50142"/>
    <cellStyle name="Vírgula 6 2 2 4 6" xfId="12259"/>
    <cellStyle name="Vírgula 6 2 2 4 6 2" xfId="43554"/>
    <cellStyle name="Vírgula 6 2 2 4 7" xfId="28730"/>
    <cellStyle name="Vírgula 6 2 2 4 7 2" xfId="33672"/>
    <cellStyle name="Vírgula 6 2 2 4 8" xfId="30377"/>
    <cellStyle name="Vírgula 6 2 2 5" xfId="4019"/>
    <cellStyle name="Vírgula 6 2 2 5 2" xfId="7313"/>
    <cellStyle name="Vírgula 6 2 2 5 2 2" xfId="23783"/>
    <cellStyle name="Vírgula 6 2 2 5 2 2 2" xfId="55078"/>
    <cellStyle name="Vírgula 6 2 2 5 2 3" xfId="17195"/>
    <cellStyle name="Vírgula 6 2 2 5 2 3 2" xfId="48490"/>
    <cellStyle name="Vírgula 6 2 2 5 2 4" xfId="38608"/>
    <cellStyle name="Vírgula 6 2 2 5 3" xfId="10607"/>
    <cellStyle name="Vírgula 6 2 2 5 3 2" xfId="27077"/>
    <cellStyle name="Vírgula 6 2 2 5 3 2 2" xfId="58372"/>
    <cellStyle name="Vírgula 6 2 2 5 3 3" xfId="41902"/>
    <cellStyle name="Vírgula 6 2 2 5 4" xfId="20489"/>
    <cellStyle name="Vírgula 6 2 2 5 4 2" xfId="51784"/>
    <cellStyle name="Vírgula 6 2 2 5 5" xfId="13901"/>
    <cellStyle name="Vírgula 6 2 2 5 5 2" xfId="45196"/>
    <cellStyle name="Vírgula 6 2 2 5 6" xfId="35314"/>
    <cellStyle name="Vírgula 6 2 2 5 7" xfId="32019"/>
    <cellStyle name="Vírgula 6 2 2 6" xfId="5666"/>
    <cellStyle name="Vírgula 6 2 2 6 2" xfId="22136"/>
    <cellStyle name="Vírgula 6 2 2 6 2 2" xfId="53431"/>
    <cellStyle name="Vírgula 6 2 2 6 3" xfId="15548"/>
    <cellStyle name="Vírgula 6 2 2 6 3 2" xfId="46843"/>
    <cellStyle name="Vírgula 6 2 2 6 4" xfId="36961"/>
    <cellStyle name="Vírgula 6 2 2 7" xfId="8960"/>
    <cellStyle name="Vírgula 6 2 2 7 2" xfId="25430"/>
    <cellStyle name="Vírgula 6 2 2 7 2 2" xfId="56725"/>
    <cellStyle name="Vírgula 6 2 2 7 3" xfId="40255"/>
    <cellStyle name="Vírgula 6 2 2 8" xfId="18842"/>
    <cellStyle name="Vírgula 6 2 2 8 2" xfId="50137"/>
    <cellStyle name="Vírgula 6 2 2 9" xfId="12254"/>
    <cellStyle name="Vírgula 6 2 2 9 2" xfId="43549"/>
    <cellStyle name="Vírgula 6 2 3" xfId="2374"/>
    <cellStyle name="Vírgula 6 2 3 2" xfId="2375"/>
    <cellStyle name="Vírgula 6 2 3 2 2" xfId="4026"/>
    <cellStyle name="Vírgula 6 2 3 2 2 2" xfId="7320"/>
    <cellStyle name="Vírgula 6 2 3 2 2 2 2" xfId="23790"/>
    <cellStyle name="Vírgula 6 2 3 2 2 2 2 2" xfId="55085"/>
    <cellStyle name="Vírgula 6 2 3 2 2 2 3" xfId="17202"/>
    <cellStyle name="Vírgula 6 2 3 2 2 2 3 2" xfId="48497"/>
    <cellStyle name="Vírgula 6 2 3 2 2 2 4" xfId="38615"/>
    <cellStyle name="Vírgula 6 2 3 2 2 3" xfId="10614"/>
    <cellStyle name="Vírgula 6 2 3 2 2 3 2" xfId="27084"/>
    <cellStyle name="Vírgula 6 2 3 2 2 3 2 2" xfId="58379"/>
    <cellStyle name="Vírgula 6 2 3 2 2 3 3" xfId="41909"/>
    <cellStyle name="Vírgula 6 2 3 2 2 4" xfId="20496"/>
    <cellStyle name="Vírgula 6 2 3 2 2 4 2" xfId="51791"/>
    <cellStyle name="Vírgula 6 2 3 2 2 5" xfId="13908"/>
    <cellStyle name="Vírgula 6 2 3 2 2 5 2" xfId="45203"/>
    <cellStyle name="Vírgula 6 2 3 2 2 6" xfId="35321"/>
    <cellStyle name="Vírgula 6 2 3 2 2 7" xfId="32026"/>
    <cellStyle name="Vírgula 6 2 3 2 3" xfId="5673"/>
    <cellStyle name="Vírgula 6 2 3 2 3 2" xfId="22143"/>
    <cellStyle name="Vírgula 6 2 3 2 3 2 2" xfId="53438"/>
    <cellStyle name="Vírgula 6 2 3 2 3 3" xfId="15555"/>
    <cellStyle name="Vírgula 6 2 3 2 3 3 2" xfId="46850"/>
    <cellStyle name="Vírgula 6 2 3 2 3 4" xfId="36968"/>
    <cellStyle name="Vírgula 6 2 3 2 4" xfId="8967"/>
    <cellStyle name="Vírgula 6 2 3 2 4 2" xfId="25437"/>
    <cellStyle name="Vírgula 6 2 3 2 4 2 2" xfId="56732"/>
    <cellStyle name="Vírgula 6 2 3 2 4 3" xfId="40262"/>
    <cellStyle name="Vírgula 6 2 3 2 5" xfId="18849"/>
    <cellStyle name="Vírgula 6 2 3 2 5 2" xfId="50144"/>
    <cellStyle name="Vírgula 6 2 3 2 6" xfId="12261"/>
    <cellStyle name="Vírgula 6 2 3 2 6 2" xfId="43556"/>
    <cellStyle name="Vírgula 6 2 3 2 7" xfId="28732"/>
    <cellStyle name="Vírgula 6 2 3 2 7 2" xfId="33674"/>
    <cellStyle name="Vírgula 6 2 3 2 8" xfId="30379"/>
    <cellStyle name="Vírgula 6 2 3 3" xfId="4025"/>
    <cellStyle name="Vírgula 6 2 3 3 2" xfId="7319"/>
    <cellStyle name="Vírgula 6 2 3 3 2 2" xfId="23789"/>
    <cellStyle name="Vírgula 6 2 3 3 2 2 2" xfId="55084"/>
    <cellStyle name="Vírgula 6 2 3 3 2 3" xfId="17201"/>
    <cellStyle name="Vírgula 6 2 3 3 2 3 2" xfId="48496"/>
    <cellStyle name="Vírgula 6 2 3 3 2 4" xfId="38614"/>
    <cellStyle name="Vírgula 6 2 3 3 3" xfId="10613"/>
    <cellStyle name="Vírgula 6 2 3 3 3 2" xfId="27083"/>
    <cellStyle name="Vírgula 6 2 3 3 3 2 2" xfId="58378"/>
    <cellStyle name="Vírgula 6 2 3 3 3 3" xfId="41908"/>
    <cellStyle name="Vírgula 6 2 3 3 4" xfId="20495"/>
    <cellStyle name="Vírgula 6 2 3 3 4 2" xfId="51790"/>
    <cellStyle name="Vírgula 6 2 3 3 5" xfId="13907"/>
    <cellStyle name="Vírgula 6 2 3 3 5 2" xfId="45202"/>
    <cellStyle name="Vírgula 6 2 3 3 6" xfId="35320"/>
    <cellStyle name="Vírgula 6 2 3 3 7" xfId="32025"/>
    <cellStyle name="Vírgula 6 2 3 4" xfId="5672"/>
    <cellStyle name="Vírgula 6 2 3 4 2" xfId="22142"/>
    <cellStyle name="Vírgula 6 2 3 4 2 2" xfId="53437"/>
    <cellStyle name="Vírgula 6 2 3 4 3" xfId="15554"/>
    <cellStyle name="Vírgula 6 2 3 4 3 2" xfId="46849"/>
    <cellStyle name="Vírgula 6 2 3 4 4" xfId="36967"/>
    <cellStyle name="Vírgula 6 2 3 5" xfId="8966"/>
    <cellStyle name="Vírgula 6 2 3 5 2" xfId="25436"/>
    <cellStyle name="Vírgula 6 2 3 5 2 2" xfId="56731"/>
    <cellStyle name="Vírgula 6 2 3 5 3" xfId="40261"/>
    <cellStyle name="Vírgula 6 2 3 6" xfId="18848"/>
    <cellStyle name="Vírgula 6 2 3 6 2" xfId="50143"/>
    <cellStyle name="Vírgula 6 2 3 7" xfId="12260"/>
    <cellStyle name="Vírgula 6 2 3 7 2" xfId="43555"/>
    <cellStyle name="Vírgula 6 2 3 8" xfId="28731"/>
    <cellStyle name="Vírgula 6 2 3 8 2" xfId="33673"/>
    <cellStyle name="Vírgula 6 2 3 9" xfId="30378"/>
    <cellStyle name="Vírgula 6 2 4" xfId="2376"/>
    <cellStyle name="Vírgula 6 2 4 2" xfId="2377"/>
    <cellStyle name="Vírgula 6 2 4 2 2" xfId="4028"/>
    <cellStyle name="Vírgula 6 2 4 2 2 2" xfId="7322"/>
    <cellStyle name="Vírgula 6 2 4 2 2 2 2" xfId="23792"/>
    <cellStyle name="Vírgula 6 2 4 2 2 2 2 2" xfId="55087"/>
    <cellStyle name="Vírgula 6 2 4 2 2 2 3" xfId="17204"/>
    <cellStyle name="Vírgula 6 2 4 2 2 2 3 2" xfId="48499"/>
    <cellStyle name="Vírgula 6 2 4 2 2 2 4" xfId="38617"/>
    <cellStyle name="Vírgula 6 2 4 2 2 3" xfId="10616"/>
    <cellStyle name="Vírgula 6 2 4 2 2 3 2" xfId="27086"/>
    <cellStyle name="Vírgula 6 2 4 2 2 3 2 2" xfId="58381"/>
    <cellStyle name="Vírgula 6 2 4 2 2 3 3" xfId="41911"/>
    <cellStyle name="Vírgula 6 2 4 2 2 4" xfId="20498"/>
    <cellStyle name="Vírgula 6 2 4 2 2 4 2" xfId="51793"/>
    <cellStyle name="Vírgula 6 2 4 2 2 5" xfId="13910"/>
    <cellStyle name="Vírgula 6 2 4 2 2 5 2" xfId="45205"/>
    <cellStyle name="Vírgula 6 2 4 2 2 6" xfId="35323"/>
    <cellStyle name="Vírgula 6 2 4 2 2 7" xfId="32028"/>
    <cellStyle name="Vírgula 6 2 4 2 3" xfId="5675"/>
    <cellStyle name="Vírgula 6 2 4 2 3 2" xfId="22145"/>
    <cellStyle name="Vírgula 6 2 4 2 3 2 2" xfId="53440"/>
    <cellStyle name="Vírgula 6 2 4 2 3 3" xfId="15557"/>
    <cellStyle name="Vírgula 6 2 4 2 3 3 2" xfId="46852"/>
    <cellStyle name="Vírgula 6 2 4 2 3 4" xfId="36970"/>
    <cellStyle name="Vírgula 6 2 4 2 4" xfId="8969"/>
    <cellStyle name="Vírgula 6 2 4 2 4 2" xfId="25439"/>
    <cellStyle name="Vírgula 6 2 4 2 4 2 2" xfId="56734"/>
    <cellStyle name="Vírgula 6 2 4 2 4 3" xfId="40264"/>
    <cellStyle name="Vírgula 6 2 4 2 5" xfId="18851"/>
    <cellStyle name="Vírgula 6 2 4 2 5 2" xfId="50146"/>
    <cellStyle name="Vírgula 6 2 4 2 6" xfId="12263"/>
    <cellStyle name="Vírgula 6 2 4 2 6 2" xfId="43558"/>
    <cellStyle name="Vírgula 6 2 4 2 7" xfId="28734"/>
    <cellStyle name="Vírgula 6 2 4 2 7 2" xfId="33676"/>
    <cellStyle name="Vírgula 6 2 4 2 8" xfId="30381"/>
    <cellStyle name="Vírgula 6 2 4 3" xfId="4027"/>
    <cellStyle name="Vírgula 6 2 4 3 2" xfId="7321"/>
    <cellStyle name="Vírgula 6 2 4 3 2 2" xfId="23791"/>
    <cellStyle name="Vírgula 6 2 4 3 2 2 2" xfId="55086"/>
    <cellStyle name="Vírgula 6 2 4 3 2 3" xfId="17203"/>
    <cellStyle name="Vírgula 6 2 4 3 2 3 2" xfId="48498"/>
    <cellStyle name="Vírgula 6 2 4 3 2 4" xfId="38616"/>
    <cellStyle name="Vírgula 6 2 4 3 3" xfId="10615"/>
    <cellStyle name="Vírgula 6 2 4 3 3 2" xfId="27085"/>
    <cellStyle name="Vírgula 6 2 4 3 3 2 2" xfId="58380"/>
    <cellStyle name="Vírgula 6 2 4 3 3 3" xfId="41910"/>
    <cellStyle name="Vírgula 6 2 4 3 4" xfId="20497"/>
    <cellStyle name="Vírgula 6 2 4 3 4 2" xfId="51792"/>
    <cellStyle name="Vírgula 6 2 4 3 5" xfId="13909"/>
    <cellStyle name="Vírgula 6 2 4 3 5 2" xfId="45204"/>
    <cellStyle name="Vírgula 6 2 4 3 6" xfId="35322"/>
    <cellStyle name="Vírgula 6 2 4 3 7" xfId="32027"/>
    <cellStyle name="Vírgula 6 2 4 4" xfId="5674"/>
    <cellStyle name="Vírgula 6 2 4 4 2" xfId="22144"/>
    <cellStyle name="Vírgula 6 2 4 4 2 2" xfId="53439"/>
    <cellStyle name="Vírgula 6 2 4 4 3" xfId="15556"/>
    <cellStyle name="Vírgula 6 2 4 4 3 2" xfId="46851"/>
    <cellStyle name="Vírgula 6 2 4 4 4" xfId="36969"/>
    <cellStyle name="Vírgula 6 2 4 5" xfId="8968"/>
    <cellStyle name="Vírgula 6 2 4 5 2" xfId="25438"/>
    <cellStyle name="Vírgula 6 2 4 5 2 2" xfId="56733"/>
    <cellStyle name="Vírgula 6 2 4 5 3" xfId="40263"/>
    <cellStyle name="Vírgula 6 2 4 6" xfId="18850"/>
    <cellStyle name="Vírgula 6 2 4 6 2" xfId="50145"/>
    <cellStyle name="Vírgula 6 2 4 7" xfId="12262"/>
    <cellStyle name="Vírgula 6 2 4 7 2" xfId="43557"/>
    <cellStyle name="Vírgula 6 2 4 8" xfId="28733"/>
    <cellStyle name="Vírgula 6 2 4 8 2" xfId="33675"/>
    <cellStyle name="Vírgula 6 2 4 9" xfId="30380"/>
    <cellStyle name="Vírgula 6 2 5" xfId="2378"/>
    <cellStyle name="Vírgula 6 2 5 2" xfId="4029"/>
    <cellStyle name="Vírgula 6 2 5 2 2" xfId="7323"/>
    <cellStyle name="Vírgula 6 2 5 2 2 2" xfId="23793"/>
    <cellStyle name="Vírgula 6 2 5 2 2 2 2" xfId="55088"/>
    <cellStyle name="Vírgula 6 2 5 2 2 3" xfId="17205"/>
    <cellStyle name="Vírgula 6 2 5 2 2 3 2" xfId="48500"/>
    <cellStyle name="Vírgula 6 2 5 2 2 4" xfId="38618"/>
    <cellStyle name="Vírgula 6 2 5 2 3" xfId="10617"/>
    <cellStyle name="Vírgula 6 2 5 2 3 2" xfId="27087"/>
    <cellStyle name="Vírgula 6 2 5 2 3 2 2" xfId="58382"/>
    <cellStyle name="Vírgula 6 2 5 2 3 3" xfId="41912"/>
    <cellStyle name="Vírgula 6 2 5 2 4" xfId="20499"/>
    <cellStyle name="Vírgula 6 2 5 2 4 2" xfId="51794"/>
    <cellStyle name="Vírgula 6 2 5 2 5" xfId="13911"/>
    <cellStyle name="Vírgula 6 2 5 2 5 2" xfId="45206"/>
    <cellStyle name="Vírgula 6 2 5 2 6" xfId="35324"/>
    <cellStyle name="Vírgula 6 2 5 2 7" xfId="32029"/>
    <cellStyle name="Vírgula 6 2 5 3" xfId="5676"/>
    <cellStyle name="Vírgula 6 2 5 3 2" xfId="22146"/>
    <cellStyle name="Vírgula 6 2 5 3 2 2" xfId="53441"/>
    <cellStyle name="Vírgula 6 2 5 3 3" xfId="15558"/>
    <cellStyle name="Vírgula 6 2 5 3 3 2" xfId="46853"/>
    <cellStyle name="Vírgula 6 2 5 3 4" xfId="36971"/>
    <cellStyle name="Vírgula 6 2 5 4" xfId="8970"/>
    <cellStyle name="Vírgula 6 2 5 4 2" xfId="25440"/>
    <cellStyle name="Vírgula 6 2 5 4 2 2" xfId="56735"/>
    <cellStyle name="Vírgula 6 2 5 4 3" xfId="40265"/>
    <cellStyle name="Vírgula 6 2 5 5" xfId="18852"/>
    <cellStyle name="Vírgula 6 2 5 5 2" xfId="50147"/>
    <cellStyle name="Vírgula 6 2 5 6" xfId="12264"/>
    <cellStyle name="Vírgula 6 2 5 6 2" xfId="43559"/>
    <cellStyle name="Vírgula 6 2 5 7" xfId="28735"/>
    <cellStyle name="Vírgula 6 2 5 7 2" xfId="33677"/>
    <cellStyle name="Vírgula 6 2 5 8" xfId="30382"/>
    <cellStyle name="Vírgula 6 2 6" xfId="2379"/>
    <cellStyle name="Vírgula 6 2 6 2" xfId="4030"/>
    <cellStyle name="Vírgula 6 2 6 2 2" xfId="7324"/>
    <cellStyle name="Vírgula 6 2 6 2 2 2" xfId="23794"/>
    <cellStyle name="Vírgula 6 2 6 2 2 2 2" xfId="55089"/>
    <cellStyle name="Vírgula 6 2 6 2 2 3" xfId="17206"/>
    <cellStyle name="Vírgula 6 2 6 2 2 3 2" xfId="48501"/>
    <cellStyle name="Vírgula 6 2 6 2 2 4" xfId="38619"/>
    <cellStyle name="Vírgula 6 2 6 2 3" xfId="10618"/>
    <cellStyle name="Vírgula 6 2 6 2 3 2" xfId="27088"/>
    <cellStyle name="Vírgula 6 2 6 2 3 2 2" xfId="58383"/>
    <cellStyle name="Vírgula 6 2 6 2 3 3" xfId="41913"/>
    <cellStyle name="Vírgula 6 2 6 2 4" xfId="20500"/>
    <cellStyle name="Vírgula 6 2 6 2 4 2" xfId="51795"/>
    <cellStyle name="Vírgula 6 2 6 2 5" xfId="13912"/>
    <cellStyle name="Vírgula 6 2 6 2 5 2" xfId="45207"/>
    <cellStyle name="Vírgula 6 2 6 2 6" xfId="35325"/>
    <cellStyle name="Vírgula 6 2 6 2 7" xfId="32030"/>
    <cellStyle name="Vírgula 6 2 6 3" xfId="5677"/>
    <cellStyle name="Vírgula 6 2 6 3 2" xfId="22147"/>
    <cellStyle name="Vírgula 6 2 6 3 2 2" xfId="53442"/>
    <cellStyle name="Vírgula 6 2 6 3 3" xfId="15559"/>
    <cellStyle name="Vírgula 6 2 6 3 3 2" xfId="46854"/>
    <cellStyle name="Vírgula 6 2 6 3 4" xfId="36972"/>
    <cellStyle name="Vírgula 6 2 6 4" xfId="8971"/>
    <cellStyle name="Vírgula 6 2 6 4 2" xfId="25441"/>
    <cellStyle name="Vírgula 6 2 6 4 2 2" xfId="56736"/>
    <cellStyle name="Vírgula 6 2 6 4 3" xfId="40266"/>
    <cellStyle name="Vírgula 6 2 6 5" xfId="18853"/>
    <cellStyle name="Vírgula 6 2 6 5 2" xfId="50148"/>
    <cellStyle name="Vírgula 6 2 6 6" xfId="12265"/>
    <cellStyle name="Vírgula 6 2 6 6 2" xfId="43560"/>
    <cellStyle name="Vírgula 6 2 6 7" xfId="28736"/>
    <cellStyle name="Vírgula 6 2 6 7 2" xfId="33678"/>
    <cellStyle name="Vírgula 6 2 6 8" xfId="30383"/>
    <cellStyle name="Vírgula 6 2 7" xfId="2380"/>
    <cellStyle name="Vírgula 6 2 7 2" xfId="4031"/>
    <cellStyle name="Vírgula 6 2 7 2 2" xfId="7325"/>
    <cellStyle name="Vírgula 6 2 7 2 2 2" xfId="23795"/>
    <cellStyle name="Vírgula 6 2 7 2 2 2 2" xfId="55090"/>
    <cellStyle name="Vírgula 6 2 7 2 2 3" xfId="17207"/>
    <cellStyle name="Vírgula 6 2 7 2 2 3 2" xfId="48502"/>
    <cellStyle name="Vírgula 6 2 7 2 2 4" xfId="38620"/>
    <cellStyle name="Vírgula 6 2 7 2 3" xfId="10619"/>
    <cellStyle name="Vírgula 6 2 7 2 3 2" xfId="27089"/>
    <cellStyle name="Vírgula 6 2 7 2 3 2 2" xfId="58384"/>
    <cellStyle name="Vírgula 6 2 7 2 3 3" xfId="41914"/>
    <cellStyle name="Vírgula 6 2 7 2 4" xfId="20501"/>
    <cellStyle name="Vírgula 6 2 7 2 4 2" xfId="51796"/>
    <cellStyle name="Vírgula 6 2 7 2 5" xfId="13913"/>
    <cellStyle name="Vírgula 6 2 7 2 5 2" xfId="45208"/>
    <cellStyle name="Vírgula 6 2 7 2 6" xfId="35326"/>
    <cellStyle name="Vírgula 6 2 7 2 7" xfId="32031"/>
    <cellStyle name="Vírgula 6 2 7 3" xfId="5678"/>
    <cellStyle name="Vírgula 6 2 7 3 2" xfId="22148"/>
    <cellStyle name="Vírgula 6 2 7 3 2 2" xfId="53443"/>
    <cellStyle name="Vírgula 6 2 7 3 3" xfId="15560"/>
    <cellStyle name="Vírgula 6 2 7 3 3 2" xfId="46855"/>
    <cellStyle name="Vírgula 6 2 7 3 4" xfId="36973"/>
    <cellStyle name="Vírgula 6 2 7 4" xfId="8972"/>
    <cellStyle name="Vírgula 6 2 7 4 2" xfId="25442"/>
    <cellStyle name="Vírgula 6 2 7 4 2 2" xfId="56737"/>
    <cellStyle name="Vírgula 6 2 7 4 3" xfId="40267"/>
    <cellStyle name="Vírgula 6 2 7 5" xfId="18854"/>
    <cellStyle name="Vírgula 6 2 7 5 2" xfId="50149"/>
    <cellStyle name="Vírgula 6 2 7 6" xfId="12266"/>
    <cellStyle name="Vírgula 6 2 7 6 2" xfId="43561"/>
    <cellStyle name="Vírgula 6 2 7 7" xfId="28737"/>
    <cellStyle name="Vírgula 6 2 7 7 2" xfId="33679"/>
    <cellStyle name="Vírgula 6 2 7 8" xfId="30384"/>
    <cellStyle name="Vírgula 6 2 8" xfId="4018"/>
    <cellStyle name="Vírgula 6 2 8 2" xfId="7312"/>
    <cellStyle name="Vírgula 6 2 8 2 2" xfId="23782"/>
    <cellStyle name="Vírgula 6 2 8 2 2 2" xfId="55077"/>
    <cellStyle name="Vírgula 6 2 8 2 3" xfId="17194"/>
    <cellStyle name="Vírgula 6 2 8 2 3 2" xfId="48489"/>
    <cellStyle name="Vírgula 6 2 8 2 4" xfId="38607"/>
    <cellStyle name="Vírgula 6 2 8 3" xfId="10606"/>
    <cellStyle name="Vírgula 6 2 8 3 2" xfId="27076"/>
    <cellStyle name="Vírgula 6 2 8 3 2 2" xfId="58371"/>
    <cellStyle name="Vírgula 6 2 8 3 3" xfId="41901"/>
    <cellStyle name="Vírgula 6 2 8 4" xfId="20488"/>
    <cellStyle name="Vírgula 6 2 8 4 2" xfId="51783"/>
    <cellStyle name="Vírgula 6 2 8 5" xfId="13900"/>
    <cellStyle name="Vírgula 6 2 8 5 2" xfId="45195"/>
    <cellStyle name="Vírgula 6 2 8 6" xfId="35313"/>
    <cellStyle name="Vírgula 6 2 8 7" xfId="32018"/>
    <cellStyle name="Vírgula 6 2 9" xfId="5665"/>
    <cellStyle name="Vírgula 6 2 9 2" xfId="22135"/>
    <cellStyle name="Vírgula 6 2 9 2 2" xfId="53430"/>
    <cellStyle name="Vírgula 6 2 9 3" xfId="15547"/>
    <cellStyle name="Vírgula 6 2 9 3 2" xfId="46842"/>
    <cellStyle name="Vírgula 6 2 9 4" xfId="36960"/>
    <cellStyle name="Vírgula 6 3" xfId="2381"/>
    <cellStyle name="Vírgula 6 3 10" xfId="12267"/>
    <cellStyle name="Vírgula 6 3 10 2" xfId="43562"/>
    <cellStyle name="Vírgula 6 3 11" xfId="28738"/>
    <cellStyle name="Vírgula 6 3 11 2" xfId="33680"/>
    <cellStyle name="Vírgula 6 3 12" xfId="30385"/>
    <cellStyle name="Vírgula 6 3 2" xfId="2382"/>
    <cellStyle name="Vírgula 6 3 2 2" xfId="2383"/>
    <cellStyle name="Vírgula 6 3 2 2 2" xfId="4034"/>
    <cellStyle name="Vírgula 6 3 2 2 2 2" xfId="7328"/>
    <cellStyle name="Vírgula 6 3 2 2 2 2 2" xfId="23798"/>
    <cellStyle name="Vírgula 6 3 2 2 2 2 2 2" xfId="55093"/>
    <cellStyle name="Vírgula 6 3 2 2 2 2 3" xfId="17210"/>
    <cellStyle name="Vírgula 6 3 2 2 2 2 3 2" xfId="48505"/>
    <cellStyle name="Vírgula 6 3 2 2 2 2 4" xfId="38623"/>
    <cellStyle name="Vírgula 6 3 2 2 2 3" xfId="10622"/>
    <cellStyle name="Vírgula 6 3 2 2 2 3 2" xfId="27092"/>
    <cellStyle name="Vírgula 6 3 2 2 2 3 2 2" xfId="58387"/>
    <cellStyle name="Vírgula 6 3 2 2 2 3 3" xfId="41917"/>
    <cellStyle name="Vírgula 6 3 2 2 2 4" xfId="20504"/>
    <cellStyle name="Vírgula 6 3 2 2 2 4 2" xfId="51799"/>
    <cellStyle name="Vírgula 6 3 2 2 2 5" xfId="13916"/>
    <cellStyle name="Vírgula 6 3 2 2 2 5 2" xfId="45211"/>
    <cellStyle name="Vírgula 6 3 2 2 2 6" xfId="35329"/>
    <cellStyle name="Vírgula 6 3 2 2 2 7" xfId="32034"/>
    <cellStyle name="Vírgula 6 3 2 2 3" xfId="5681"/>
    <cellStyle name="Vírgula 6 3 2 2 3 2" xfId="22151"/>
    <cellStyle name="Vírgula 6 3 2 2 3 2 2" xfId="53446"/>
    <cellStyle name="Vírgula 6 3 2 2 3 3" xfId="15563"/>
    <cellStyle name="Vírgula 6 3 2 2 3 3 2" xfId="46858"/>
    <cellStyle name="Vírgula 6 3 2 2 3 4" xfId="36976"/>
    <cellStyle name="Vírgula 6 3 2 2 4" xfId="8975"/>
    <cellStyle name="Vírgula 6 3 2 2 4 2" xfId="25445"/>
    <cellStyle name="Vírgula 6 3 2 2 4 2 2" xfId="56740"/>
    <cellStyle name="Vírgula 6 3 2 2 4 3" xfId="40270"/>
    <cellStyle name="Vírgula 6 3 2 2 5" xfId="18857"/>
    <cellStyle name="Vírgula 6 3 2 2 5 2" xfId="50152"/>
    <cellStyle name="Vírgula 6 3 2 2 6" xfId="12269"/>
    <cellStyle name="Vírgula 6 3 2 2 6 2" xfId="43564"/>
    <cellStyle name="Vírgula 6 3 2 2 7" xfId="28740"/>
    <cellStyle name="Vírgula 6 3 2 2 7 2" xfId="33682"/>
    <cellStyle name="Vírgula 6 3 2 2 8" xfId="30387"/>
    <cellStyle name="Vírgula 6 3 2 3" xfId="4033"/>
    <cellStyle name="Vírgula 6 3 2 3 2" xfId="7327"/>
    <cellStyle name="Vírgula 6 3 2 3 2 2" xfId="23797"/>
    <cellStyle name="Vírgula 6 3 2 3 2 2 2" xfId="55092"/>
    <cellStyle name="Vírgula 6 3 2 3 2 3" xfId="17209"/>
    <cellStyle name="Vírgula 6 3 2 3 2 3 2" xfId="48504"/>
    <cellStyle name="Vírgula 6 3 2 3 2 4" xfId="38622"/>
    <cellStyle name="Vírgula 6 3 2 3 3" xfId="10621"/>
    <cellStyle name="Vírgula 6 3 2 3 3 2" xfId="27091"/>
    <cellStyle name="Vírgula 6 3 2 3 3 2 2" xfId="58386"/>
    <cellStyle name="Vírgula 6 3 2 3 3 3" xfId="41916"/>
    <cellStyle name="Vírgula 6 3 2 3 4" xfId="20503"/>
    <cellStyle name="Vírgula 6 3 2 3 4 2" xfId="51798"/>
    <cellStyle name="Vírgula 6 3 2 3 5" xfId="13915"/>
    <cellStyle name="Vírgula 6 3 2 3 5 2" xfId="45210"/>
    <cellStyle name="Vírgula 6 3 2 3 6" xfId="35328"/>
    <cellStyle name="Vírgula 6 3 2 3 7" xfId="32033"/>
    <cellStyle name="Vírgula 6 3 2 4" xfId="5680"/>
    <cellStyle name="Vírgula 6 3 2 4 2" xfId="22150"/>
    <cellStyle name="Vírgula 6 3 2 4 2 2" xfId="53445"/>
    <cellStyle name="Vírgula 6 3 2 4 3" xfId="15562"/>
    <cellStyle name="Vírgula 6 3 2 4 3 2" xfId="46857"/>
    <cellStyle name="Vírgula 6 3 2 4 4" xfId="36975"/>
    <cellStyle name="Vírgula 6 3 2 5" xfId="8974"/>
    <cellStyle name="Vírgula 6 3 2 5 2" xfId="25444"/>
    <cellStyle name="Vírgula 6 3 2 5 2 2" xfId="56739"/>
    <cellStyle name="Vírgula 6 3 2 5 3" xfId="40269"/>
    <cellStyle name="Vírgula 6 3 2 6" xfId="18856"/>
    <cellStyle name="Vírgula 6 3 2 6 2" xfId="50151"/>
    <cellStyle name="Vírgula 6 3 2 7" xfId="12268"/>
    <cellStyle name="Vírgula 6 3 2 7 2" xfId="43563"/>
    <cellStyle name="Vírgula 6 3 2 8" xfId="28739"/>
    <cellStyle name="Vírgula 6 3 2 8 2" xfId="33681"/>
    <cellStyle name="Vírgula 6 3 2 9" xfId="30386"/>
    <cellStyle name="Vírgula 6 3 3" xfId="2384"/>
    <cellStyle name="Vírgula 6 3 3 2" xfId="2385"/>
    <cellStyle name="Vírgula 6 3 3 2 2" xfId="4036"/>
    <cellStyle name="Vírgula 6 3 3 2 2 2" xfId="7330"/>
    <cellStyle name="Vírgula 6 3 3 2 2 2 2" xfId="23800"/>
    <cellStyle name="Vírgula 6 3 3 2 2 2 2 2" xfId="55095"/>
    <cellStyle name="Vírgula 6 3 3 2 2 2 3" xfId="17212"/>
    <cellStyle name="Vírgula 6 3 3 2 2 2 3 2" xfId="48507"/>
    <cellStyle name="Vírgula 6 3 3 2 2 2 4" xfId="38625"/>
    <cellStyle name="Vírgula 6 3 3 2 2 3" xfId="10624"/>
    <cellStyle name="Vírgula 6 3 3 2 2 3 2" xfId="27094"/>
    <cellStyle name="Vírgula 6 3 3 2 2 3 2 2" xfId="58389"/>
    <cellStyle name="Vírgula 6 3 3 2 2 3 3" xfId="41919"/>
    <cellStyle name="Vírgula 6 3 3 2 2 4" xfId="20506"/>
    <cellStyle name="Vírgula 6 3 3 2 2 4 2" xfId="51801"/>
    <cellStyle name="Vírgula 6 3 3 2 2 5" xfId="13918"/>
    <cellStyle name="Vírgula 6 3 3 2 2 5 2" xfId="45213"/>
    <cellStyle name="Vírgula 6 3 3 2 2 6" xfId="35331"/>
    <cellStyle name="Vírgula 6 3 3 2 2 7" xfId="32036"/>
    <cellStyle name="Vírgula 6 3 3 2 3" xfId="5683"/>
    <cellStyle name="Vírgula 6 3 3 2 3 2" xfId="22153"/>
    <cellStyle name="Vírgula 6 3 3 2 3 2 2" xfId="53448"/>
    <cellStyle name="Vírgula 6 3 3 2 3 3" xfId="15565"/>
    <cellStyle name="Vírgula 6 3 3 2 3 3 2" xfId="46860"/>
    <cellStyle name="Vírgula 6 3 3 2 3 4" xfId="36978"/>
    <cellStyle name="Vírgula 6 3 3 2 4" xfId="8977"/>
    <cellStyle name="Vírgula 6 3 3 2 4 2" xfId="25447"/>
    <cellStyle name="Vírgula 6 3 3 2 4 2 2" xfId="56742"/>
    <cellStyle name="Vírgula 6 3 3 2 4 3" xfId="40272"/>
    <cellStyle name="Vírgula 6 3 3 2 5" xfId="18859"/>
    <cellStyle name="Vírgula 6 3 3 2 5 2" xfId="50154"/>
    <cellStyle name="Vírgula 6 3 3 2 6" xfId="12271"/>
    <cellStyle name="Vírgula 6 3 3 2 6 2" xfId="43566"/>
    <cellStyle name="Vírgula 6 3 3 2 7" xfId="28742"/>
    <cellStyle name="Vírgula 6 3 3 2 7 2" xfId="33684"/>
    <cellStyle name="Vírgula 6 3 3 2 8" xfId="30389"/>
    <cellStyle name="Vírgula 6 3 3 3" xfId="4035"/>
    <cellStyle name="Vírgula 6 3 3 3 2" xfId="7329"/>
    <cellStyle name="Vírgula 6 3 3 3 2 2" xfId="23799"/>
    <cellStyle name="Vírgula 6 3 3 3 2 2 2" xfId="55094"/>
    <cellStyle name="Vírgula 6 3 3 3 2 3" xfId="17211"/>
    <cellStyle name="Vírgula 6 3 3 3 2 3 2" xfId="48506"/>
    <cellStyle name="Vírgula 6 3 3 3 2 4" xfId="38624"/>
    <cellStyle name="Vírgula 6 3 3 3 3" xfId="10623"/>
    <cellStyle name="Vírgula 6 3 3 3 3 2" xfId="27093"/>
    <cellStyle name="Vírgula 6 3 3 3 3 2 2" xfId="58388"/>
    <cellStyle name="Vírgula 6 3 3 3 3 3" xfId="41918"/>
    <cellStyle name="Vírgula 6 3 3 3 4" xfId="20505"/>
    <cellStyle name="Vírgula 6 3 3 3 4 2" xfId="51800"/>
    <cellStyle name="Vírgula 6 3 3 3 5" xfId="13917"/>
    <cellStyle name="Vírgula 6 3 3 3 5 2" xfId="45212"/>
    <cellStyle name="Vírgula 6 3 3 3 6" xfId="35330"/>
    <cellStyle name="Vírgula 6 3 3 3 7" xfId="32035"/>
    <cellStyle name="Vírgula 6 3 3 4" xfId="5682"/>
    <cellStyle name="Vírgula 6 3 3 4 2" xfId="22152"/>
    <cellStyle name="Vírgula 6 3 3 4 2 2" xfId="53447"/>
    <cellStyle name="Vírgula 6 3 3 4 3" xfId="15564"/>
    <cellStyle name="Vírgula 6 3 3 4 3 2" xfId="46859"/>
    <cellStyle name="Vírgula 6 3 3 4 4" xfId="36977"/>
    <cellStyle name="Vírgula 6 3 3 5" xfId="8976"/>
    <cellStyle name="Vírgula 6 3 3 5 2" xfId="25446"/>
    <cellStyle name="Vírgula 6 3 3 5 2 2" xfId="56741"/>
    <cellStyle name="Vírgula 6 3 3 5 3" xfId="40271"/>
    <cellStyle name="Vírgula 6 3 3 6" xfId="18858"/>
    <cellStyle name="Vírgula 6 3 3 6 2" xfId="50153"/>
    <cellStyle name="Vírgula 6 3 3 7" xfId="12270"/>
    <cellStyle name="Vírgula 6 3 3 7 2" xfId="43565"/>
    <cellStyle name="Vírgula 6 3 3 8" xfId="28741"/>
    <cellStyle name="Vírgula 6 3 3 8 2" xfId="33683"/>
    <cellStyle name="Vírgula 6 3 3 9" xfId="30388"/>
    <cellStyle name="Vírgula 6 3 4" xfId="2386"/>
    <cellStyle name="Vírgula 6 3 4 2" xfId="4037"/>
    <cellStyle name="Vírgula 6 3 4 2 2" xfId="7331"/>
    <cellStyle name="Vírgula 6 3 4 2 2 2" xfId="23801"/>
    <cellStyle name="Vírgula 6 3 4 2 2 2 2" xfId="55096"/>
    <cellStyle name="Vírgula 6 3 4 2 2 3" xfId="17213"/>
    <cellStyle name="Vírgula 6 3 4 2 2 3 2" xfId="48508"/>
    <cellStyle name="Vírgula 6 3 4 2 2 4" xfId="38626"/>
    <cellStyle name="Vírgula 6 3 4 2 3" xfId="10625"/>
    <cellStyle name="Vírgula 6 3 4 2 3 2" xfId="27095"/>
    <cellStyle name="Vírgula 6 3 4 2 3 2 2" xfId="58390"/>
    <cellStyle name="Vírgula 6 3 4 2 3 3" xfId="41920"/>
    <cellStyle name="Vírgula 6 3 4 2 4" xfId="20507"/>
    <cellStyle name="Vírgula 6 3 4 2 4 2" xfId="51802"/>
    <cellStyle name="Vírgula 6 3 4 2 5" xfId="13919"/>
    <cellStyle name="Vírgula 6 3 4 2 5 2" xfId="45214"/>
    <cellStyle name="Vírgula 6 3 4 2 6" xfId="35332"/>
    <cellStyle name="Vírgula 6 3 4 2 7" xfId="32037"/>
    <cellStyle name="Vírgula 6 3 4 3" xfId="5684"/>
    <cellStyle name="Vírgula 6 3 4 3 2" xfId="22154"/>
    <cellStyle name="Vírgula 6 3 4 3 2 2" xfId="53449"/>
    <cellStyle name="Vírgula 6 3 4 3 3" xfId="15566"/>
    <cellStyle name="Vírgula 6 3 4 3 3 2" xfId="46861"/>
    <cellStyle name="Vírgula 6 3 4 3 4" xfId="36979"/>
    <cellStyle name="Vírgula 6 3 4 4" xfId="8978"/>
    <cellStyle name="Vírgula 6 3 4 4 2" xfId="25448"/>
    <cellStyle name="Vírgula 6 3 4 4 2 2" xfId="56743"/>
    <cellStyle name="Vírgula 6 3 4 4 3" xfId="40273"/>
    <cellStyle name="Vírgula 6 3 4 5" xfId="18860"/>
    <cellStyle name="Vírgula 6 3 4 5 2" xfId="50155"/>
    <cellStyle name="Vírgula 6 3 4 6" xfId="12272"/>
    <cellStyle name="Vírgula 6 3 4 6 2" xfId="43567"/>
    <cellStyle name="Vírgula 6 3 4 7" xfId="28743"/>
    <cellStyle name="Vírgula 6 3 4 7 2" xfId="33685"/>
    <cellStyle name="Vírgula 6 3 4 8" xfId="30390"/>
    <cellStyle name="Vírgula 6 3 5" xfId="2387"/>
    <cellStyle name="Vírgula 6 3 5 2" xfId="4038"/>
    <cellStyle name="Vírgula 6 3 5 2 2" xfId="7332"/>
    <cellStyle name="Vírgula 6 3 5 2 2 2" xfId="23802"/>
    <cellStyle name="Vírgula 6 3 5 2 2 2 2" xfId="55097"/>
    <cellStyle name="Vírgula 6 3 5 2 2 3" xfId="17214"/>
    <cellStyle name="Vírgula 6 3 5 2 2 3 2" xfId="48509"/>
    <cellStyle name="Vírgula 6 3 5 2 2 4" xfId="38627"/>
    <cellStyle name="Vírgula 6 3 5 2 3" xfId="10626"/>
    <cellStyle name="Vírgula 6 3 5 2 3 2" xfId="27096"/>
    <cellStyle name="Vírgula 6 3 5 2 3 2 2" xfId="58391"/>
    <cellStyle name="Vírgula 6 3 5 2 3 3" xfId="41921"/>
    <cellStyle name="Vírgula 6 3 5 2 4" xfId="20508"/>
    <cellStyle name="Vírgula 6 3 5 2 4 2" xfId="51803"/>
    <cellStyle name="Vírgula 6 3 5 2 5" xfId="13920"/>
    <cellStyle name="Vírgula 6 3 5 2 5 2" xfId="45215"/>
    <cellStyle name="Vírgula 6 3 5 2 6" xfId="35333"/>
    <cellStyle name="Vírgula 6 3 5 2 7" xfId="32038"/>
    <cellStyle name="Vírgula 6 3 5 3" xfId="5685"/>
    <cellStyle name="Vírgula 6 3 5 3 2" xfId="22155"/>
    <cellStyle name="Vírgula 6 3 5 3 2 2" xfId="53450"/>
    <cellStyle name="Vírgula 6 3 5 3 3" xfId="15567"/>
    <cellStyle name="Vírgula 6 3 5 3 3 2" xfId="46862"/>
    <cellStyle name="Vírgula 6 3 5 3 4" xfId="36980"/>
    <cellStyle name="Vírgula 6 3 5 4" xfId="8979"/>
    <cellStyle name="Vírgula 6 3 5 4 2" xfId="25449"/>
    <cellStyle name="Vírgula 6 3 5 4 2 2" xfId="56744"/>
    <cellStyle name="Vírgula 6 3 5 4 3" xfId="40274"/>
    <cellStyle name="Vírgula 6 3 5 5" xfId="18861"/>
    <cellStyle name="Vírgula 6 3 5 5 2" xfId="50156"/>
    <cellStyle name="Vírgula 6 3 5 6" xfId="12273"/>
    <cellStyle name="Vírgula 6 3 5 6 2" xfId="43568"/>
    <cellStyle name="Vírgula 6 3 5 7" xfId="28744"/>
    <cellStyle name="Vírgula 6 3 5 7 2" xfId="33686"/>
    <cellStyle name="Vírgula 6 3 5 8" xfId="30391"/>
    <cellStyle name="Vírgula 6 3 6" xfId="4032"/>
    <cellStyle name="Vírgula 6 3 6 2" xfId="7326"/>
    <cellStyle name="Vírgula 6 3 6 2 2" xfId="23796"/>
    <cellStyle name="Vírgula 6 3 6 2 2 2" xfId="55091"/>
    <cellStyle name="Vírgula 6 3 6 2 3" xfId="17208"/>
    <cellStyle name="Vírgula 6 3 6 2 3 2" xfId="48503"/>
    <cellStyle name="Vírgula 6 3 6 2 4" xfId="38621"/>
    <cellStyle name="Vírgula 6 3 6 3" xfId="10620"/>
    <cellStyle name="Vírgula 6 3 6 3 2" xfId="27090"/>
    <cellStyle name="Vírgula 6 3 6 3 2 2" xfId="58385"/>
    <cellStyle name="Vírgula 6 3 6 3 3" xfId="41915"/>
    <cellStyle name="Vírgula 6 3 6 4" xfId="20502"/>
    <cellStyle name="Vírgula 6 3 6 4 2" xfId="51797"/>
    <cellStyle name="Vírgula 6 3 6 5" xfId="13914"/>
    <cellStyle name="Vírgula 6 3 6 5 2" xfId="45209"/>
    <cellStyle name="Vírgula 6 3 6 6" xfId="35327"/>
    <cellStyle name="Vírgula 6 3 6 7" xfId="32032"/>
    <cellStyle name="Vírgula 6 3 7" xfId="5679"/>
    <cellStyle name="Vírgula 6 3 7 2" xfId="22149"/>
    <cellStyle name="Vírgula 6 3 7 2 2" xfId="53444"/>
    <cellStyle name="Vírgula 6 3 7 3" xfId="15561"/>
    <cellStyle name="Vírgula 6 3 7 3 2" xfId="46856"/>
    <cellStyle name="Vírgula 6 3 7 4" xfId="36974"/>
    <cellStyle name="Vírgula 6 3 8" xfId="8973"/>
    <cellStyle name="Vírgula 6 3 8 2" xfId="25443"/>
    <cellStyle name="Vírgula 6 3 8 2 2" xfId="56738"/>
    <cellStyle name="Vírgula 6 3 8 3" xfId="40268"/>
    <cellStyle name="Vírgula 6 3 9" xfId="18855"/>
    <cellStyle name="Vírgula 6 3 9 2" xfId="50150"/>
    <cellStyle name="Vírgula 6 4" xfId="2388"/>
    <cellStyle name="Vírgula 6 4 10" xfId="28745"/>
    <cellStyle name="Vírgula 6 4 10 2" xfId="33687"/>
    <cellStyle name="Vírgula 6 4 11" xfId="30392"/>
    <cellStyle name="Vírgula 6 4 2" xfId="2389"/>
    <cellStyle name="Vírgula 6 4 2 2" xfId="2390"/>
    <cellStyle name="Vírgula 6 4 2 2 2" xfId="4041"/>
    <cellStyle name="Vírgula 6 4 2 2 2 2" xfId="7335"/>
    <cellStyle name="Vírgula 6 4 2 2 2 2 2" xfId="23805"/>
    <cellStyle name="Vírgula 6 4 2 2 2 2 2 2" xfId="55100"/>
    <cellStyle name="Vírgula 6 4 2 2 2 2 3" xfId="17217"/>
    <cellStyle name="Vírgula 6 4 2 2 2 2 3 2" xfId="48512"/>
    <cellStyle name="Vírgula 6 4 2 2 2 2 4" xfId="38630"/>
    <cellStyle name="Vírgula 6 4 2 2 2 3" xfId="10629"/>
    <cellStyle name="Vírgula 6 4 2 2 2 3 2" xfId="27099"/>
    <cellStyle name="Vírgula 6 4 2 2 2 3 2 2" xfId="58394"/>
    <cellStyle name="Vírgula 6 4 2 2 2 3 3" xfId="41924"/>
    <cellStyle name="Vírgula 6 4 2 2 2 4" xfId="20511"/>
    <cellStyle name="Vírgula 6 4 2 2 2 4 2" xfId="51806"/>
    <cellStyle name="Vírgula 6 4 2 2 2 5" xfId="13923"/>
    <cellStyle name="Vírgula 6 4 2 2 2 5 2" xfId="45218"/>
    <cellStyle name="Vírgula 6 4 2 2 2 6" xfId="35336"/>
    <cellStyle name="Vírgula 6 4 2 2 2 7" xfId="32041"/>
    <cellStyle name="Vírgula 6 4 2 2 3" xfId="5688"/>
    <cellStyle name="Vírgula 6 4 2 2 3 2" xfId="22158"/>
    <cellStyle name="Vírgula 6 4 2 2 3 2 2" xfId="53453"/>
    <cellStyle name="Vírgula 6 4 2 2 3 3" xfId="15570"/>
    <cellStyle name="Vírgula 6 4 2 2 3 3 2" xfId="46865"/>
    <cellStyle name="Vírgula 6 4 2 2 3 4" xfId="36983"/>
    <cellStyle name="Vírgula 6 4 2 2 4" xfId="8982"/>
    <cellStyle name="Vírgula 6 4 2 2 4 2" xfId="25452"/>
    <cellStyle name="Vírgula 6 4 2 2 4 2 2" xfId="56747"/>
    <cellStyle name="Vírgula 6 4 2 2 4 3" xfId="40277"/>
    <cellStyle name="Vírgula 6 4 2 2 5" xfId="18864"/>
    <cellStyle name="Vírgula 6 4 2 2 5 2" xfId="50159"/>
    <cellStyle name="Vírgula 6 4 2 2 6" xfId="12276"/>
    <cellStyle name="Vírgula 6 4 2 2 6 2" xfId="43571"/>
    <cellStyle name="Vírgula 6 4 2 2 7" xfId="28747"/>
    <cellStyle name="Vírgula 6 4 2 2 7 2" xfId="33689"/>
    <cellStyle name="Vírgula 6 4 2 2 8" xfId="30394"/>
    <cellStyle name="Vírgula 6 4 2 3" xfId="4040"/>
    <cellStyle name="Vírgula 6 4 2 3 2" xfId="7334"/>
    <cellStyle name="Vírgula 6 4 2 3 2 2" xfId="23804"/>
    <cellStyle name="Vírgula 6 4 2 3 2 2 2" xfId="55099"/>
    <cellStyle name="Vírgula 6 4 2 3 2 3" xfId="17216"/>
    <cellStyle name="Vírgula 6 4 2 3 2 3 2" xfId="48511"/>
    <cellStyle name="Vírgula 6 4 2 3 2 4" xfId="38629"/>
    <cellStyle name="Vírgula 6 4 2 3 3" xfId="10628"/>
    <cellStyle name="Vírgula 6 4 2 3 3 2" xfId="27098"/>
    <cellStyle name="Vírgula 6 4 2 3 3 2 2" xfId="58393"/>
    <cellStyle name="Vírgula 6 4 2 3 3 3" xfId="41923"/>
    <cellStyle name="Vírgula 6 4 2 3 4" xfId="20510"/>
    <cellStyle name="Vírgula 6 4 2 3 4 2" xfId="51805"/>
    <cellStyle name="Vírgula 6 4 2 3 5" xfId="13922"/>
    <cellStyle name="Vírgula 6 4 2 3 5 2" xfId="45217"/>
    <cellStyle name="Vírgula 6 4 2 3 6" xfId="35335"/>
    <cellStyle name="Vírgula 6 4 2 3 7" xfId="32040"/>
    <cellStyle name="Vírgula 6 4 2 4" xfId="5687"/>
    <cellStyle name="Vírgula 6 4 2 4 2" xfId="22157"/>
    <cellStyle name="Vírgula 6 4 2 4 2 2" xfId="53452"/>
    <cellStyle name="Vírgula 6 4 2 4 3" xfId="15569"/>
    <cellStyle name="Vírgula 6 4 2 4 3 2" xfId="46864"/>
    <cellStyle name="Vírgula 6 4 2 4 4" xfId="36982"/>
    <cellStyle name="Vírgula 6 4 2 5" xfId="8981"/>
    <cellStyle name="Vírgula 6 4 2 5 2" xfId="25451"/>
    <cellStyle name="Vírgula 6 4 2 5 2 2" xfId="56746"/>
    <cellStyle name="Vírgula 6 4 2 5 3" xfId="40276"/>
    <cellStyle name="Vírgula 6 4 2 6" xfId="18863"/>
    <cellStyle name="Vírgula 6 4 2 6 2" xfId="50158"/>
    <cellStyle name="Vírgula 6 4 2 7" xfId="12275"/>
    <cellStyle name="Vírgula 6 4 2 7 2" xfId="43570"/>
    <cellStyle name="Vírgula 6 4 2 8" xfId="28746"/>
    <cellStyle name="Vírgula 6 4 2 8 2" xfId="33688"/>
    <cellStyle name="Vírgula 6 4 2 9" xfId="30393"/>
    <cellStyle name="Vírgula 6 4 3" xfId="2391"/>
    <cellStyle name="Vírgula 6 4 3 2" xfId="2392"/>
    <cellStyle name="Vírgula 6 4 3 2 2" xfId="4043"/>
    <cellStyle name="Vírgula 6 4 3 2 2 2" xfId="7337"/>
    <cellStyle name="Vírgula 6 4 3 2 2 2 2" xfId="23807"/>
    <cellStyle name="Vírgula 6 4 3 2 2 2 2 2" xfId="55102"/>
    <cellStyle name="Vírgula 6 4 3 2 2 2 3" xfId="17219"/>
    <cellStyle name="Vírgula 6 4 3 2 2 2 3 2" xfId="48514"/>
    <cellStyle name="Vírgula 6 4 3 2 2 2 4" xfId="38632"/>
    <cellStyle name="Vírgula 6 4 3 2 2 3" xfId="10631"/>
    <cellStyle name="Vírgula 6 4 3 2 2 3 2" xfId="27101"/>
    <cellStyle name="Vírgula 6 4 3 2 2 3 2 2" xfId="58396"/>
    <cellStyle name="Vírgula 6 4 3 2 2 3 3" xfId="41926"/>
    <cellStyle name="Vírgula 6 4 3 2 2 4" xfId="20513"/>
    <cellStyle name="Vírgula 6 4 3 2 2 4 2" xfId="51808"/>
    <cellStyle name="Vírgula 6 4 3 2 2 5" xfId="13925"/>
    <cellStyle name="Vírgula 6 4 3 2 2 5 2" xfId="45220"/>
    <cellStyle name="Vírgula 6 4 3 2 2 6" xfId="35338"/>
    <cellStyle name="Vírgula 6 4 3 2 2 7" xfId="32043"/>
    <cellStyle name="Vírgula 6 4 3 2 3" xfId="5690"/>
    <cellStyle name="Vírgula 6 4 3 2 3 2" xfId="22160"/>
    <cellStyle name="Vírgula 6 4 3 2 3 2 2" xfId="53455"/>
    <cellStyle name="Vírgula 6 4 3 2 3 3" xfId="15572"/>
    <cellStyle name="Vírgula 6 4 3 2 3 3 2" xfId="46867"/>
    <cellStyle name="Vírgula 6 4 3 2 3 4" xfId="36985"/>
    <cellStyle name="Vírgula 6 4 3 2 4" xfId="8984"/>
    <cellStyle name="Vírgula 6 4 3 2 4 2" xfId="25454"/>
    <cellStyle name="Vírgula 6 4 3 2 4 2 2" xfId="56749"/>
    <cellStyle name="Vírgula 6 4 3 2 4 3" xfId="40279"/>
    <cellStyle name="Vírgula 6 4 3 2 5" xfId="18866"/>
    <cellStyle name="Vírgula 6 4 3 2 5 2" xfId="50161"/>
    <cellStyle name="Vírgula 6 4 3 2 6" xfId="12278"/>
    <cellStyle name="Vírgula 6 4 3 2 6 2" xfId="43573"/>
    <cellStyle name="Vírgula 6 4 3 2 7" xfId="28749"/>
    <cellStyle name="Vírgula 6 4 3 2 7 2" xfId="33691"/>
    <cellStyle name="Vírgula 6 4 3 2 8" xfId="30396"/>
    <cellStyle name="Vírgula 6 4 3 3" xfId="4042"/>
    <cellStyle name="Vírgula 6 4 3 3 2" xfId="7336"/>
    <cellStyle name="Vírgula 6 4 3 3 2 2" xfId="23806"/>
    <cellStyle name="Vírgula 6 4 3 3 2 2 2" xfId="55101"/>
    <cellStyle name="Vírgula 6 4 3 3 2 3" xfId="17218"/>
    <cellStyle name="Vírgula 6 4 3 3 2 3 2" xfId="48513"/>
    <cellStyle name="Vírgula 6 4 3 3 2 4" xfId="38631"/>
    <cellStyle name="Vírgula 6 4 3 3 3" xfId="10630"/>
    <cellStyle name="Vírgula 6 4 3 3 3 2" xfId="27100"/>
    <cellStyle name="Vírgula 6 4 3 3 3 2 2" xfId="58395"/>
    <cellStyle name="Vírgula 6 4 3 3 3 3" xfId="41925"/>
    <cellStyle name="Vírgula 6 4 3 3 4" xfId="20512"/>
    <cellStyle name="Vírgula 6 4 3 3 4 2" xfId="51807"/>
    <cellStyle name="Vírgula 6 4 3 3 5" xfId="13924"/>
    <cellStyle name="Vírgula 6 4 3 3 5 2" xfId="45219"/>
    <cellStyle name="Vírgula 6 4 3 3 6" xfId="35337"/>
    <cellStyle name="Vírgula 6 4 3 3 7" xfId="32042"/>
    <cellStyle name="Vírgula 6 4 3 4" xfId="5689"/>
    <cellStyle name="Vírgula 6 4 3 4 2" xfId="22159"/>
    <cellStyle name="Vírgula 6 4 3 4 2 2" xfId="53454"/>
    <cellStyle name="Vírgula 6 4 3 4 3" xfId="15571"/>
    <cellStyle name="Vírgula 6 4 3 4 3 2" xfId="46866"/>
    <cellStyle name="Vírgula 6 4 3 4 4" xfId="36984"/>
    <cellStyle name="Vírgula 6 4 3 5" xfId="8983"/>
    <cellStyle name="Vírgula 6 4 3 5 2" xfId="25453"/>
    <cellStyle name="Vírgula 6 4 3 5 2 2" xfId="56748"/>
    <cellStyle name="Vírgula 6 4 3 5 3" xfId="40278"/>
    <cellStyle name="Vírgula 6 4 3 6" xfId="18865"/>
    <cellStyle name="Vírgula 6 4 3 6 2" xfId="50160"/>
    <cellStyle name="Vírgula 6 4 3 7" xfId="12277"/>
    <cellStyle name="Vírgula 6 4 3 7 2" xfId="43572"/>
    <cellStyle name="Vírgula 6 4 3 8" xfId="28748"/>
    <cellStyle name="Vírgula 6 4 3 8 2" xfId="33690"/>
    <cellStyle name="Vírgula 6 4 3 9" xfId="30395"/>
    <cellStyle name="Vírgula 6 4 4" xfId="2393"/>
    <cellStyle name="Vírgula 6 4 4 2" xfId="4044"/>
    <cellStyle name="Vírgula 6 4 4 2 2" xfId="7338"/>
    <cellStyle name="Vírgula 6 4 4 2 2 2" xfId="23808"/>
    <cellStyle name="Vírgula 6 4 4 2 2 2 2" xfId="55103"/>
    <cellStyle name="Vírgula 6 4 4 2 2 3" xfId="17220"/>
    <cellStyle name="Vírgula 6 4 4 2 2 3 2" xfId="48515"/>
    <cellStyle name="Vírgula 6 4 4 2 2 4" xfId="38633"/>
    <cellStyle name="Vírgula 6 4 4 2 3" xfId="10632"/>
    <cellStyle name="Vírgula 6 4 4 2 3 2" xfId="27102"/>
    <cellStyle name="Vírgula 6 4 4 2 3 2 2" xfId="58397"/>
    <cellStyle name="Vírgula 6 4 4 2 3 3" xfId="41927"/>
    <cellStyle name="Vírgula 6 4 4 2 4" xfId="20514"/>
    <cellStyle name="Vírgula 6 4 4 2 4 2" xfId="51809"/>
    <cellStyle name="Vírgula 6 4 4 2 5" xfId="13926"/>
    <cellStyle name="Vírgula 6 4 4 2 5 2" xfId="45221"/>
    <cellStyle name="Vírgula 6 4 4 2 6" xfId="35339"/>
    <cellStyle name="Vírgula 6 4 4 2 7" xfId="32044"/>
    <cellStyle name="Vírgula 6 4 4 3" xfId="5691"/>
    <cellStyle name="Vírgula 6 4 4 3 2" xfId="22161"/>
    <cellStyle name="Vírgula 6 4 4 3 2 2" xfId="53456"/>
    <cellStyle name="Vírgula 6 4 4 3 3" xfId="15573"/>
    <cellStyle name="Vírgula 6 4 4 3 3 2" xfId="46868"/>
    <cellStyle name="Vírgula 6 4 4 3 4" xfId="36986"/>
    <cellStyle name="Vírgula 6 4 4 4" xfId="8985"/>
    <cellStyle name="Vírgula 6 4 4 4 2" xfId="25455"/>
    <cellStyle name="Vírgula 6 4 4 4 2 2" xfId="56750"/>
    <cellStyle name="Vírgula 6 4 4 4 3" xfId="40280"/>
    <cellStyle name="Vírgula 6 4 4 5" xfId="18867"/>
    <cellStyle name="Vírgula 6 4 4 5 2" xfId="50162"/>
    <cellStyle name="Vírgula 6 4 4 6" xfId="12279"/>
    <cellStyle name="Vírgula 6 4 4 6 2" xfId="43574"/>
    <cellStyle name="Vírgula 6 4 4 7" xfId="28750"/>
    <cellStyle name="Vírgula 6 4 4 7 2" xfId="33692"/>
    <cellStyle name="Vírgula 6 4 4 8" xfId="30397"/>
    <cellStyle name="Vírgula 6 4 5" xfId="4039"/>
    <cellStyle name="Vírgula 6 4 5 2" xfId="7333"/>
    <cellStyle name="Vírgula 6 4 5 2 2" xfId="23803"/>
    <cellStyle name="Vírgula 6 4 5 2 2 2" xfId="55098"/>
    <cellStyle name="Vírgula 6 4 5 2 3" xfId="17215"/>
    <cellStyle name="Vírgula 6 4 5 2 3 2" xfId="48510"/>
    <cellStyle name="Vírgula 6 4 5 2 4" xfId="38628"/>
    <cellStyle name="Vírgula 6 4 5 3" xfId="10627"/>
    <cellStyle name="Vírgula 6 4 5 3 2" xfId="27097"/>
    <cellStyle name="Vírgula 6 4 5 3 2 2" xfId="58392"/>
    <cellStyle name="Vírgula 6 4 5 3 3" xfId="41922"/>
    <cellStyle name="Vírgula 6 4 5 4" xfId="20509"/>
    <cellStyle name="Vírgula 6 4 5 4 2" xfId="51804"/>
    <cellStyle name="Vírgula 6 4 5 5" xfId="13921"/>
    <cellStyle name="Vírgula 6 4 5 5 2" xfId="45216"/>
    <cellStyle name="Vírgula 6 4 5 6" xfId="35334"/>
    <cellStyle name="Vírgula 6 4 5 7" xfId="32039"/>
    <cellStyle name="Vírgula 6 4 6" xfId="5686"/>
    <cellStyle name="Vírgula 6 4 6 2" xfId="22156"/>
    <cellStyle name="Vírgula 6 4 6 2 2" xfId="53451"/>
    <cellStyle name="Vírgula 6 4 6 3" xfId="15568"/>
    <cellStyle name="Vírgula 6 4 6 3 2" xfId="46863"/>
    <cellStyle name="Vírgula 6 4 6 4" xfId="36981"/>
    <cellStyle name="Vírgula 6 4 7" xfId="8980"/>
    <cellStyle name="Vírgula 6 4 7 2" xfId="25450"/>
    <cellStyle name="Vírgula 6 4 7 2 2" xfId="56745"/>
    <cellStyle name="Vírgula 6 4 7 3" xfId="40275"/>
    <cellStyle name="Vírgula 6 4 8" xfId="18862"/>
    <cellStyle name="Vírgula 6 4 8 2" xfId="50157"/>
    <cellStyle name="Vírgula 6 4 9" xfId="12274"/>
    <cellStyle name="Vírgula 6 4 9 2" xfId="43569"/>
    <cellStyle name="Vírgula 6 5" xfId="2394"/>
    <cellStyle name="Vírgula 6 5 2" xfId="2395"/>
    <cellStyle name="Vírgula 6 5 2 2" xfId="4046"/>
    <cellStyle name="Vírgula 6 5 2 2 2" xfId="7340"/>
    <cellStyle name="Vírgula 6 5 2 2 2 2" xfId="23810"/>
    <cellStyle name="Vírgula 6 5 2 2 2 2 2" xfId="55105"/>
    <cellStyle name="Vírgula 6 5 2 2 2 3" xfId="17222"/>
    <cellStyle name="Vírgula 6 5 2 2 2 3 2" xfId="48517"/>
    <cellStyle name="Vírgula 6 5 2 2 2 4" xfId="38635"/>
    <cellStyle name="Vírgula 6 5 2 2 3" xfId="10634"/>
    <cellStyle name="Vírgula 6 5 2 2 3 2" xfId="27104"/>
    <cellStyle name="Vírgula 6 5 2 2 3 2 2" xfId="58399"/>
    <cellStyle name="Vírgula 6 5 2 2 3 3" xfId="41929"/>
    <cellStyle name="Vírgula 6 5 2 2 4" xfId="20516"/>
    <cellStyle name="Vírgula 6 5 2 2 4 2" xfId="51811"/>
    <cellStyle name="Vírgula 6 5 2 2 5" xfId="13928"/>
    <cellStyle name="Vírgula 6 5 2 2 5 2" xfId="45223"/>
    <cellStyle name="Vírgula 6 5 2 2 6" xfId="35341"/>
    <cellStyle name="Vírgula 6 5 2 2 7" xfId="32046"/>
    <cellStyle name="Vírgula 6 5 2 3" xfId="5693"/>
    <cellStyle name="Vírgula 6 5 2 3 2" xfId="22163"/>
    <cellStyle name="Vírgula 6 5 2 3 2 2" xfId="53458"/>
    <cellStyle name="Vírgula 6 5 2 3 3" xfId="15575"/>
    <cellStyle name="Vírgula 6 5 2 3 3 2" xfId="46870"/>
    <cellStyle name="Vírgula 6 5 2 3 4" xfId="36988"/>
    <cellStyle name="Vírgula 6 5 2 4" xfId="8987"/>
    <cellStyle name="Vírgula 6 5 2 4 2" xfId="25457"/>
    <cellStyle name="Vírgula 6 5 2 4 2 2" xfId="56752"/>
    <cellStyle name="Vírgula 6 5 2 4 3" xfId="40282"/>
    <cellStyle name="Vírgula 6 5 2 5" xfId="18869"/>
    <cellStyle name="Vírgula 6 5 2 5 2" xfId="50164"/>
    <cellStyle name="Vírgula 6 5 2 6" xfId="12281"/>
    <cellStyle name="Vírgula 6 5 2 6 2" xfId="43576"/>
    <cellStyle name="Vírgula 6 5 2 7" xfId="28752"/>
    <cellStyle name="Vírgula 6 5 2 7 2" xfId="33694"/>
    <cellStyle name="Vírgula 6 5 2 8" xfId="30399"/>
    <cellStyle name="Vírgula 6 5 3" xfId="4045"/>
    <cellStyle name="Vírgula 6 5 3 2" xfId="7339"/>
    <cellStyle name="Vírgula 6 5 3 2 2" xfId="23809"/>
    <cellStyle name="Vírgula 6 5 3 2 2 2" xfId="55104"/>
    <cellStyle name="Vírgula 6 5 3 2 3" xfId="17221"/>
    <cellStyle name="Vírgula 6 5 3 2 3 2" xfId="48516"/>
    <cellStyle name="Vírgula 6 5 3 2 4" xfId="38634"/>
    <cellStyle name="Vírgula 6 5 3 3" xfId="10633"/>
    <cellStyle name="Vírgula 6 5 3 3 2" xfId="27103"/>
    <cellStyle name="Vírgula 6 5 3 3 2 2" xfId="58398"/>
    <cellStyle name="Vírgula 6 5 3 3 3" xfId="41928"/>
    <cellStyle name="Vírgula 6 5 3 4" xfId="20515"/>
    <cellStyle name="Vírgula 6 5 3 4 2" xfId="51810"/>
    <cellStyle name="Vírgula 6 5 3 5" xfId="13927"/>
    <cellStyle name="Vírgula 6 5 3 5 2" xfId="45222"/>
    <cellStyle name="Vírgula 6 5 3 6" xfId="35340"/>
    <cellStyle name="Vírgula 6 5 3 7" xfId="32045"/>
    <cellStyle name="Vírgula 6 5 4" xfId="5692"/>
    <cellStyle name="Vírgula 6 5 4 2" xfId="22162"/>
    <cellStyle name="Vírgula 6 5 4 2 2" xfId="53457"/>
    <cellStyle name="Vírgula 6 5 4 3" xfId="15574"/>
    <cellStyle name="Vírgula 6 5 4 3 2" xfId="46869"/>
    <cellStyle name="Vírgula 6 5 4 4" xfId="36987"/>
    <cellStyle name="Vírgula 6 5 5" xfId="8986"/>
    <cellStyle name="Vírgula 6 5 5 2" xfId="25456"/>
    <cellStyle name="Vírgula 6 5 5 2 2" xfId="56751"/>
    <cellStyle name="Vírgula 6 5 5 3" xfId="40281"/>
    <cellStyle name="Vírgula 6 5 6" xfId="18868"/>
    <cellStyle name="Vírgula 6 5 6 2" xfId="50163"/>
    <cellStyle name="Vírgula 6 5 7" xfId="12280"/>
    <cellStyle name="Vírgula 6 5 7 2" xfId="43575"/>
    <cellStyle name="Vírgula 6 5 8" xfId="28751"/>
    <cellStyle name="Vírgula 6 5 8 2" xfId="33693"/>
    <cellStyle name="Vírgula 6 5 9" xfId="30398"/>
    <cellStyle name="Vírgula 6 6" xfId="2396"/>
    <cellStyle name="Vírgula 6 6 2" xfId="2397"/>
    <cellStyle name="Vírgula 6 6 2 2" xfId="4048"/>
    <cellStyle name="Vírgula 6 6 2 2 2" xfId="7342"/>
    <cellStyle name="Vírgula 6 6 2 2 2 2" xfId="23812"/>
    <cellStyle name="Vírgula 6 6 2 2 2 2 2" xfId="55107"/>
    <cellStyle name="Vírgula 6 6 2 2 2 3" xfId="17224"/>
    <cellStyle name="Vírgula 6 6 2 2 2 3 2" xfId="48519"/>
    <cellStyle name="Vírgula 6 6 2 2 2 4" xfId="38637"/>
    <cellStyle name="Vírgula 6 6 2 2 3" xfId="10636"/>
    <cellStyle name="Vírgula 6 6 2 2 3 2" xfId="27106"/>
    <cellStyle name="Vírgula 6 6 2 2 3 2 2" xfId="58401"/>
    <cellStyle name="Vírgula 6 6 2 2 3 3" xfId="41931"/>
    <cellStyle name="Vírgula 6 6 2 2 4" xfId="20518"/>
    <cellStyle name="Vírgula 6 6 2 2 4 2" xfId="51813"/>
    <cellStyle name="Vírgula 6 6 2 2 5" xfId="13930"/>
    <cellStyle name="Vírgula 6 6 2 2 5 2" xfId="45225"/>
    <cellStyle name="Vírgula 6 6 2 2 6" xfId="35343"/>
    <cellStyle name="Vírgula 6 6 2 2 7" xfId="32048"/>
    <cellStyle name="Vírgula 6 6 2 3" xfId="5695"/>
    <cellStyle name="Vírgula 6 6 2 3 2" xfId="22165"/>
    <cellStyle name="Vírgula 6 6 2 3 2 2" xfId="53460"/>
    <cellStyle name="Vírgula 6 6 2 3 3" xfId="15577"/>
    <cellStyle name="Vírgula 6 6 2 3 3 2" xfId="46872"/>
    <cellStyle name="Vírgula 6 6 2 3 4" xfId="36990"/>
    <cellStyle name="Vírgula 6 6 2 4" xfId="8989"/>
    <cellStyle name="Vírgula 6 6 2 4 2" xfId="25459"/>
    <cellStyle name="Vírgula 6 6 2 4 2 2" xfId="56754"/>
    <cellStyle name="Vírgula 6 6 2 4 3" xfId="40284"/>
    <cellStyle name="Vírgula 6 6 2 5" xfId="18871"/>
    <cellStyle name="Vírgula 6 6 2 5 2" xfId="50166"/>
    <cellStyle name="Vírgula 6 6 2 6" xfId="12283"/>
    <cellStyle name="Vírgula 6 6 2 6 2" xfId="43578"/>
    <cellStyle name="Vírgula 6 6 2 7" xfId="28754"/>
    <cellStyle name="Vírgula 6 6 2 7 2" xfId="33696"/>
    <cellStyle name="Vírgula 6 6 2 8" xfId="30401"/>
    <cellStyle name="Vírgula 6 6 3" xfId="4047"/>
    <cellStyle name="Vírgula 6 6 3 2" xfId="7341"/>
    <cellStyle name="Vírgula 6 6 3 2 2" xfId="23811"/>
    <cellStyle name="Vírgula 6 6 3 2 2 2" xfId="55106"/>
    <cellStyle name="Vírgula 6 6 3 2 3" xfId="17223"/>
    <cellStyle name="Vírgula 6 6 3 2 3 2" xfId="48518"/>
    <cellStyle name="Vírgula 6 6 3 2 4" xfId="38636"/>
    <cellStyle name="Vírgula 6 6 3 3" xfId="10635"/>
    <cellStyle name="Vírgula 6 6 3 3 2" xfId="27105"/>
    <cellStyle name="Vírgula 6 6 3 3 2 2" xfId="58400"/>
    <cellStyle name="Vírgula 6 6 3 3 3" xfId="41930"/>
    <cellStyle name="Vírgula 6 6 3 4" xfId="20517"/>
    <cellStyle name="Vírgula 6 6 3 4 2" xfId="51812"/>
    <cellStyle name="Vírgula 6 6 3 5" xfId="13929"/>
    <cellStyle name="Vírgula 6 6 3 5 2" xfId="45224"/>
    <cellStyle name="Vírgula 6 6 3 6" xfId="35342"/>
    <cellStyle name="Vírgula 6 6 3 7" xfId="32047"/>
    <cellStyle name="Vírgula 6 6 4" xfId="5694"/>
    <cellStyle name="Vírgula 6 6 4 2" xfId="22164"/>
    <cellStyle name="Vírgula 6 6 4 2 2" xfId="53459"/>
    <cellStyle name="Vírgula 6 6 4 3" xfId="15576"/>
    <cellStyle name="Vírgula 6 6 4 3 2" xfId="46871"/>
    <cellStyle name="Vírgula 6 6 4 4" xfId="36989"/>
    <cellStyle name="Vírgula 6 6 5" xfId="8988"/>
    <cellStyle name="Vírgula 6 6 5 2" xfId="25458"/>
    <cellStyle name="Vírgula 6 6 5 2 2" xfId="56753"/>
    <cellStyle name="Vírgula 6 6 5 3" xfId="40283"/>
    <cellStyle name="Vírgula 6 6 6" xfId="18870"/>
    <cellStyle name="Vírgula 6 6 6 2" xfId="50165"/>
    <cellStyle name="Vírgula 6 6 7" xfId="12282"/>
    <cellStyle name="Vírgula 6 6 7 2" xfId="43577"/>
    <cellStyle name="Vírgula 6 6 8" xfId="28753"/>
    <cellStyle name="Vírgula 6 6 8 2" xfId="33695"/>
    <cellStyle name="Vírgula 6 6 9" xfId="30400"/>
    <cellStyle name="Vírgula 6 7" xfId="2398"/>
    <cellStyle name="Vírgula 6 7 2" xfId="4049"/>
    <cellStyle name="Vírgula 6 7 2 2" xfId="7343"/>
    <cellStyle name="Vírgula 6 7 2 2 2" xfId="23813"/>
    <cellStyle name="Vírgula 6 7 2 2 2 2" xfId="55108"/>
    <cellStyle name="Vírgula 6 7 2 2 3" xfId="17225"/>
    <cellStyle name="Vírgula 6 7 2 2 3 2" xfId="48520"/>
    <cellStyle name="Vírgula 6 7 2 2 4" xfId="38638"/>
    <cellStyle name="Vírgula 6 7 2 3" xfId="10637"/>
    <cellStyle name="Vírgula 6 7 2 3 2" xfId="27107"/>
    <cellStyle name="Vírgula 6 7 2 3 2 2" xfId="58402"/>
    <cellStyle name="Vírgula 6 7 2 3 3" xfId="41932"/>
    <cellStyle name="Vírgula 6 7 2 4" xfId="20519"/>
    <cellStyle name="Vírgula 6 7 2 4 2" xfId="51814"/>
    <cellStyle name="Vírgula 6 7 2 5" xfId="13931"/>
    <cellStyle name="Vírgula 6 7 2 5 2" xfId="45226"/>
    <cellStyle name="Vírgula 6 7 2 6" xfId="35344"/>
    <cellStyle name="Vírgula 6 7 2 7" xfId="32049"/>
    <cellStyle name="Vírgula 6 7 3" xfId="5696"/>
    <cellStyle name="Vírgula 6 7 3 2" xfId="22166"/>
    <cellStyle name="Vírgula 6 7 3 2 2" xfId="53461"/>
    <cellStyle name="Vírgula 6 7 3 3" xfId="15578"/>
    <cellStyle name="Vírgula 6 7 3 3 2" xfId="46873"/>
    <cellStyle name="Vírgula 6 7 3 4" xfId="36991"/>
    <cellStyle name="Vírgula 6 7 4" xfId="8990"/>
    <cellStyle name="Vírgula 6 7 4 2" xfId="25460"/>
    <cellStyle name="Vírgula 6 7 4 2 2" xfId="56755"/>
    <cellStyle name="Vírgula 6 7 4 3" xfId="40285"/>
    <cellStyle name="Vírgula 6 7 5" xfId="18872"/>
    <cellStyle name="Vírgula 6 7 5 2" xfId="50167"/>
    <cellStyle name="Vírgula 6 7 6" xfId="12284"/>
    <cellStyle name="Vírgula 6 7 6 2" xfId="43579"/>
    <cellStyle name="Vírgula 6 7 7" xfId="28755"/>
    <cellStyle name="Vírgula 6 7 7 2" xfId="33697"/>
    <cellStyle name="Vírgula 6 7 8" xfId="30402"/>
    <cellStyle name="Vírgula 6 8" xfId="2399"/>
    <cellStyle name="Vírgula 6 8 2" xfId="4050"/>
    <cellStyle name="Vírgula 6 8 2 2" xfId="7344"/>
    <cellStyle name="Vírgula 6 8 2 2 2" xfId="23814"/>
    <cellStyle name="Vírgula 6 8 2 2 2 2" xfId="55109"/>
    <cellStyle name="Vírgula 6 8 2 2 3" xfId="17226"/>
    <cellStyle name="Vírgula 6 8 2 2 3 2" xfId="48521"/>
    <cellStyle name="Vírgula 6 8 2 2 4" xfId="38639"/>
    <cellStyle name="Vírgula 6 8 2 3" xfId="10638"/>
    <cellStyle name="Vírgula 6 8 2 3 2" xfId="27108"/>
    <cellStyle name="Vírgula 6 8 2 3 2 2" xfId="58403"/>
    <cellStyle name="Vírgula 6 8 2 3 3" xfId="41933"/>
    <cellStyle name="Vírgula 6 8 2 4" xfId="20520"/>
    <cellStyle name="Vírgula 6 8 2 4 2" xfId="51815"/>
    <cellStyle name="Vírgula 6 8 2 5" xfId="13932"/>
    <cellStyle name="Vírgula 6 8 2 5 2" xfId="45227"/>
    <cellStyle name="Vírgula 6 8 2 6" xfId="35345"/>
    <cellStyle name="Vírgula 6 8 2 7" xfId="32050"/>
    <cellStyle name="Vírgula 6 8 3" xfId="5697"/>
    <cellStyle name="Vírgula 6 8 3 2" xfId="22167"/>
    <cellStyle name="Vírgula 6 8 3 2 2" xfId="53462"/>
    <cellStyle name="Vírgula 6 8 3 3" xfId="15579"/>
    <cellStyle name="Vírgula 6 8 3 3 2" xfId="46874"/>
    <cellStyle name="Vírgula 6 8 3 4" xfId="36992"/>
    <cellStyle name="Vírgula 6 8 4" xfId="8991"/>
    <cellStyle name="Vírgula 6 8 4 2" xfId="25461"/>
    <cellStyle name="Vírgula 6 8 4 2 2" xfId="56756"/>
    <cellStyle name="Vírgula 6 8 4 3" xfId="40286"/>
    <cellStyle name="Vírgula 6 8 5" xfId="18873"/>
    <cellStyle name="Vírgula 6 8 5 2" xfId="50168"/>
    <cellStyle name="Vírgula 6 8 6" xfId="12285"/>
    <cellStyle name="Vírgula 6 8 6 2" xfId="43580"/>
    <cellStyle name="Vírgula 6 8 7" xfId="28756"/>
    <cellStyle name="Vírgula 6 8 7 2" xfId="33698"/>
    <cellStyle name="Vírgula 6 8 8" xfId="30403"/>
    <cellStyle name="Vírgula 6 9" xfId="4017"/>
    <cellStyle name="Vírgula 6 9 2" xfId="7311"/>
    <cellStyle name="Vírgula 6 9 2 2" xfId="23781"/>
    <cellStyle name="Vírgula 6 9 2 2 2" xfId="55076"/>
    <cellStyle name="Vírgula 6 9 2 3" xfId="17193"/>
    <cellStyle name="Vírgula 6 9 2 3 2" xfId="48488"/>
    <cellStyle name="Vírgula 6 9 2 4" xfId="38606"/>
    <cellStyle name="Vírgula 6 9 3" xfId="10605"/>
    <cellStyle name="Vírgula 6 9 3 2" xfId="27075"/>
    <cellStyle name="Vírgula 6 9 3 2 2" xfId="58370"/>
    <cellStyle name="Vírgula 6 9 3 3" xfId="41900"/>
    <cellStyle name="Vírgula 6 9 4" xfId="20487"/>
    <cellStyle name="Vírgula 6 9 4 2" xfId="51782"/>
    <cellStyle name="Vírgula 6 9 5" xfId="13899"/>
    <cellStyle name="Vírgula 6 9 5 2" xfId="45194"/>
    <cellStyle name="Vírgula 6 9 6" xfId="35312"/>
    <cellStyle name="Vírgula 6 9 7" xfId="32017"/>
    <cellStyle name="Vírgula 7" xfId="2400"/>
    <cellStyle name="Vírgula 7 10" xfId="5698"/>
    <cellStyle name="Vírgula 7 10 2" xfId="22168"/>
    <cellStyle name="Vírgula 7 10 2 2" xfId="53463"/>
    <cellStyle name="Vírgula 7 10 3" xfId="15580"/>
    <cellStyle name="Vírgula 7 10 3 2" xfId="46875"/>
    <cellStyle name="Vírgula 7 10 4" xfId="36993"/>
    <cellStyle name="Vírgula 7 11" xfId="8992"/>
    <cellStyle name="Vírgula 7 11 2" xfId="25462"/>
    <cellStyle name="Vírgula 7 11 2 2" xfId="56757"/>
    <cellStyle name="Vírgula 7 11 3" xfId="40287"/>
    <cellStyle name="Vírgula 7 12" xfId="18874"/>
    <cellStyle name="Vírgula 7 12 2" xfId="50169"/>
    <cellStyle name="Vírgula 7 13" xfId="12286"/>
    <cellStyle name="Vírgula 7 13 2" xfId="43581"/>
    <cellStyle name="Vírgula 7 14" xfId="28757"/>
    <cellStyle name="Vírgula 7 14 2" xfId="33699"/>
    <cellStyle name="Vírgula 7 15" xfId="30404"/>
    <cellStyle name="Vírgula 7 2" xfId="2401"/>
    <cellStyle name="Vírgula 7 2 10" xfId="12287"/>
    <cellStyle name="Vírgula 7 2 10 2" xfId="43582"/>
    <cellStyle name="Vírgula 7 2 11" xfId="28758"/>
    <cellStyle name="Vírgula 7 2 11 2" xfId="33700"/>
    <cellStyle name="Vírgula 7 2 12" xfId="30405"/>
    <cellStyle name="Vírgula 7 2 2" xfId="2402"/>
    <cellStyle name="Vírgula 7 2 2 2" xfId="2403"/>
    <cellStyle name="Vírgula 7 2 2 2 2" xfId="4054"/>
    <cellStyle name="Vírgula 7 2 2 2 2 2" xfId="7348"/>
    <cellStyle name="Vírgula 7 2 2 2 2 2 2" xfId="23818"/>
    <cellStyle name="Vírgula 7 2 2 2 2 2 2 2" xfId="55113"/>
    <cellStyle name="Vírgula 7 2 2 2 2 2 3" xfId="17230"/>
    <cellStyle name="Vírgula 7 2 2 2 2 2 3 2" xfId="48525"/>
    <cellStyle name="Vírgula 7 2 2 2 2 2 4" xfId="38643"/>
    <cellStyle name="Vírgula 7 2 2 2 2 3" xfId="10642"/>
    <cellStyle name="Vírgula 7 2 2 2 2 3 2" xfId="27112"/>
    <cellStyle name="Vírgula 7 2 2 2 2 3 2 2" xfId="58407"/>
    <cellStyle name="Vírgula 7 2 2 2 2 3 3" xfId="41937"/>
    <cellStyle name="Vírgula 7 2 2 2 2 4" xfId="20524"/>
    <cellStyle name="Vírgula 7 2 2 2 2 4 2" xfId="51819"/>
    <cellStyle name="Vírgula 7 2 2 2 2 5" xfId="13936"/>
    <cellStyle name="Vírgula 7 2 2 2 2 5 2" xfId="45231"/>
    <cellStyle name="Vírgula 7 2 2 2 2 6" xfId="35349"/>
    <cellStyle name="Vírgula 7 2 2 2 2 7" xfId="32054"/>
    <cellStyle name="Vírgula 7 2 2 2 3" xfId="5701"/>
    <cellStyle name="Vírgula 7 2 2 2 3 2" xfId="22171"/>
    <cellStyle name="Vírgula 7 2 2 2 3 2 2" xfId="53466"/>
    <cellStyle name="Vírgula 7 2 2 2 3 3" xfId="15583"/>
    <cellStyle name="Vírgula 7 2 2 2 3 3 2" xfId="46878"/>
    <cellStyle name="Vírgula 7 2 2 2 3 4" xfId="36996"/>
    <cellStyle name="Vírgula 7 2 2 2 4" xfId="8995"/>
    <cellStyle name="Vírgula 7 2 2 2 4 2" xfId="25465"/>
    <cellStyle name="Vírgula 7 2 2 2 4 2 2" xfId="56760"/>
    <cellStyle name="Vírgula 7 2 2 2 4 3" xfId="40290"/>
    <cellStyle name="Vírgula 7 2 2 2 5" xfId="18877"/>
    <cellStyle name="Vírgula 7 2 2 2 5 2" xfId="50172"/>
    <cellStyle name="Vírgula 7 2 2 2 6" xfId="12289"/>
    <cellStyle name="Vírgula 7 2 2 2 6 2" xfId="43584"/>
    <cellStyle name="Vírgula 7 2 2 2 7" xfId="28760"/>
    <cellStyle name="Vírgula 7 2 2 2 7 2" xfId="33702"/>
    <cellStyle name="Vírgula 7 2 2 2 8" xfId="30407"/>
    <cellStyle name="Vírgula 7 2 2 3" xfId="4053"/>
    <cellStyle name="Vírgula 7 2 2 3 2" xfId="7347"/>
    <cellStyle name="Vírgula 7 2 2 3 2 2" xfId="23817"/>
    <cellStyle name="Vírgula 7 2 2 3 2 2 2" xfId="55112"/>
    <cellStyle name="Vírgula 7 2 2 3 2 3" xfId="17229"/>
    <cellStyle name="Vírgula 7 2 2 3 2 3 2" xfId="48524"/>
    <cellStyle name="Vírgula 7 2 2 3 2 4" xfId="38642"/>
    <cellStyle name="Vírgula 7 2 2 3 3" xfId="10641"/>
    <cellStyle name="Vírgula 7 2 2 3 3 2" xfId="27111"/>
    <cellStyle name="Vírgula 7 2 2 3 3 2 2" xfId="58406"/>
    <cellStyle name="Vírgula 7 2 2 3 3 3" xfId="41936"/>
    <cellStyle name="Vírgula 7 2 2 3 4" xfId="20523"/>
    <cellStyle name="Vírgula 7 2 2 3 4 2" xfId="51818"/>
    <cellStyle name="Vírgula 7 2 2 3 5" xfId="13935"/>
    <cellStyle name="Vírgula 7 2 2 3 5 2" xfId="45230"/>
    <cellStyle name="Vírgula 7 2 2 3 6" xfId="35348"/>
    <cellStyle name="Vírgula 7 2 2 3 7" xfId="32053"/>
    <cellStyle name="Vírgula 7 2 2 4" xfId="5700"/>
    <cellStyle name="Vírgula 7 2 2 4 2" xfId="22170"/>
    <cellStyle name="Vírgula 7 2 2 4 2 2" xfId="53465"/>
    <cellStyle name="Vírgula 7 2 2 4 3" xfId="15582"/>
    <cellStyle name="Vírgula 7 2 2 4 3 2" xfId="46877"/>
    <cellStyle name="Vírgula 7 2 2 4 4" xfId="36995"/>
    <cellStyle name="Vírgula 7 2 2 5" xfId="8994"/>
    <cellStyle name="Vírgula 7 2 2 5 2" xfId="25464"/>
    <cellStyle name="Vírgula 7 2 2 5 2 2" xfId="56759"/>
    <cellStyle name="Vírgula 7 2 2 5 3" xfId="40289"/>
    <cellStyle name="Vírgula 7 2 2 6" xfId="18876"/>
    <cellStyle name="Vírgula 7 2 2 6 2" xfId="50171"/>
    <cellStyle name="Vírgula 7 2 2 7" xfId="12288"/>
    <cellStyle name="Vírgula 7 2 2 7 2" xfId="43583"/>
    <cellStyle name="Vírgula 7 2 2 8" xfId="28759"/>
    <cellStyle name="Vírgula 7 2 2 8 2" xfId="33701"/>
    <cellStyle name="Vírgula 7 2 2 9" xfId="30406"/>
    <cellStyle name="Vírgula 7 2 3" xfId="2404"/>
    <cellStyle name="Vírgula 7 2 3 2" xfId="2405"/>
    <cellStyle name="Vírgula 7 2 3 2 2" xfId="4056"/>
    <cellStyle name="Vírgula 7 2 3 2 2 2" xfId="7350"/>
    <cellStyle name="Vírgula 7 2 3 2 2 2 2" xfId="23820"/>
    <cellStyle name="Vírgula 7 2 3 2 2 2 2 2" xfId="55115"/>
    <cellStyle name="Vírgula 7 2 3 2 2 2 3" xfId="17232"/>
    <cellStyle name="Vírgula 7 2 3 2 2 2 3 2" xfId="48527"/>
    <cellStyle name="Vírgula 7 2 3 2 2 2 4" xfId="38645"/>
    <cellStyle name="Vírgula 7 2 3 2 2 3" xfId="10644"/>
    <cellStyle name="Vírgula 7 2 3 2 2 3 2" xfId="27114"/>
    <cellStyle name="Vírgula 7 2 3 2 2 3 2 2" xfId="58409"/>
    <cellStyle name="Vírgula 7 2 3 2 2 3 3" xfId="41939"/>
    <cellStyle name="Vírgula 7 2 3 2 2 4" xfId="20526"/>
    <cellStyle name="Vírgula 7 2 3 2 2 4 2" xfId="51821"/>
    <cellStyle name="Vírgula 7 2 3 2 2 5" xfId="13938"/>
    <cellStyle name="Vírgula 7 2 3 2 2 5 2" xfId="45233"/>
    <cellStyle name="Vírgula 7 2 3 2 2 6" xfId="35351"/>
    <cellStyle name="Vírgula 7 2 3 2 2 7" xfId="32056"/>
    <cellStyle name="Vírgula 7 2 3 2 3" xfId="5703"/>
    <cellStyle name="Vírgula 7 2 3 2 3 2" xfId="22173"/>
    <cellStyle name="Vírgula 7 2 3 2 3 2 2" xfId="53468"/>
    <cellStyle name="Vírgula 7 2 3 2 3 3" xfId="15585"/>
    <cellStyle name="Vírgula 7 2 3 2 3 3 2" xfId="46880"/>
    <cellStyle name="Vírgula 7 2 3 2 3 4" xfId="36998"/>
    <cellStyle name="Vírgula 7 2 3 2 4" xfId="8997"/>
    <cellStyle name="Vírgula 7 2 3 2 4 2" xfId="25467"/>
    <cellStyle name="Vírgula 7 2 3 2 4 2 2" xfId="56762"/>
    <cellStyle name="Vírgula 7 2 3 2 4 3" xfId="40292"/>
    <cellStyle name="Vírgula 7 2 3 2 5" xfId="18879"/>
    <cellStyle name="Vírgula 7 2 3 2 5 2" xfId="50174"/>
    <cellStyle name="Vírgula 7 2 3 2 6" xfId="12291"/>
    <cellStyle name="Vírgula 7 2 3 2 6 2" xfId="43586"/>
    <cellStyle name="Vírgula 7 2 3 2 7" xfId="28762"/>
    <cellStyle name="Vírgula 7 2 3 2 7 2" xfId="33704"/>
    <cellStyle name="Vírgula 7 2 3 2 8" xfId="30409"/>
    <cellStyle name="Vírgula 7 2 3 3" xfId="4055"/>
    <cellStyle name="Vírgula 7 2 3 3 2" xfId="7349"/>
    <cellStyle name="Vírgula 7 2 3 3 2 2" xfId="23819"/>
    <cellStyle name="Vírgula 7 2 3 3 2 2 2" xfId="55114"/>
    <cellStyle name="Vírgula 7 2 3 3 2 3" xfId="17231"/>
    <cellStyle name="Vírgula 7 2 3 3 2 3 2" xfId="48526"/>
    <cellStyle name="Vírgula 7 2 3 3 2 4" xfId="38644"/>
    <cellStyle name="Vírgula 7 2 3 3 3" xfId="10643"/>
    <cellStyle name="Vírgula 7 2 3 3 3 2" xfId="27113"/>
    <cellStyle name="Vírgula 7 2 3 3 3 2 2" xfId="58408"/>
    <cellStyle name="Vírgula 7 2 3 3 3 3" xfId="41938"/>
    <cellStyle name="Vírgula 7 2 3 3 4" xfId="20525"/>
    <cellStyle name="Vírgula 7 2 3 3 4 2" xfId="51820"/>
    <cellStyle name="Vírgula 7 2 3 3 5" xfId="13937"/>
    <cellStyle name="Vírgula 7 2 3 3 5 2" xfId="45232"/>
    <cellStyle name="Vírgula 7 2 3 3 6" xfId="35350"/>
    <cellStyle name="Vírgula 7 2 3 3 7" xfId="32055"/>
    <cellStyle name="Vírgula 7 2 3 4" xfId="5702"/>
    <cellStyle name="Vírgula 7 2 3 4 2" xfId="22172"/>
    <cellStyle name="Vírgula 7 2 3 4 2 2" xfId="53467"/>
    <cellStyle name="Vírgula 7 2 3 4 3" xfId="15584"/>
    <cellStyle name="Vírgula 7 2 3 4 3 2" xfId="46879"/>
    <cellStyle name="Vírgula 7 2 3 4 4" xfId="36997"/>
    <cellStyle name="Vírgula 7 2 3 5" xfId="8996"/>
    <cellStyle name="Vírgula 7 2 3 5 2" xfId="25466"/>
    <cellStyle name="Vírgula 7 2 3 5 2 2" xfId="56761"/>
    <cellStyle name="Vírgula 7 2 3 5 3" xfId="40291"/>
    <cellStyle name="Vírgula 7 2 3 6" xfId="18878"/>
    <cellStyle name="Vírgula 7 2 3 6 2" xfId="50173"/>
    <cellStyle name="Vírgula 7 2 3 7" xfId="12290"/>
    <cellStyle name="Vírgula 7 2 3 7 2" xfId="43585"/>
    <cellStyle name="Vírgula 7 2 3 8" xfId="28761"/>
    <cellStyle name="Vírgula 7 2 3 8 2" xfId="33703"/>
    <cellStyle name="Vírgula 7 2 3 9" xfId="30408"/>
    <cellStyle name="Vírgula 7 2 4" xfId="2406"/>
    <cellStyle name="Vírgula 7 2 4 2" xfId="4057"/>
    <cellStyle name="Vírgula 7 2 4 2 2" xfId="7351"/>
    <cellStyle name="Vírgula 7 2 4 2 2 2" xfId="23821"/>
    <cellStyle name="Vírgula 7 2 4 2 2 2 2" xfId="55116"/>
    <cellStyle name="Vírgula 7 2 4 2 2 3" xfId="17233"/>
    <cellStyle name="Vírgula 7 2 4 2 2 3 2" xfId="48528"/>
    <cellStyle name="Vírgula 7 2 4 2 2 4" xfId="38646"/>
    <cellStyle name="Vírgula 7 2 4 2 3" xfId="10645"/>
    <cellStyle name="Vírgula 7 2 4 2 3 2" xfId="27115"/>
    <cellStyle name="Vírgula 7 2 4 2 3 2 2" xfId="58410"/>
    <cellStyle name="Vírgula 7 2 4 2 3 3" xfId="41940"/>
    <cellStyle name="Vírgula 7 2 4 2 4" xfId="20527"/>
    <cellStyle name="Vírgula 7 2 4 2 4 2" xfId="51822"/>
    <cellStyle name="Vírgula 7 2 4 2 5" xfId="13939"/>
    <cellStyle name="Vírgula 7 2 4 2 5 2" xfId="45234"/>
    <cellStyle name="Vírgula 7 2 4 2 6" xfId="35352"/>
    <cellStyle name="Vírgula 7 2 4 2 7" xfId="32057"/>
    <cellStyle name="Vírgula 7 2 4 3" xfId="5704"/>
    <cellStyle name="Vírgula 7 2 4 3 2" xfId="22174"/>
    <cellStyle name="Vírgula 7 2 4 3 2 2" xfId="53469"/>
    <cellStyle name="Vírgula 7 2 4 3 3" xfId="15586"/>
    <cellStyle name="Vírgula 7 2 4 3 3 2" xfId="46881"/>
    <cellStyle name="Vírgula 7 2 4 3 4" xfId="36999"/>
    <cellStyle name="Vírgula 7 2 4 4" xfId="8998"/>
    <cellStyle name="Vírgula 7 2 4 4 2" xfId="25468"/>
    <cellStyle name="Vírgula 7 2 4 4 2 2" xfId="56763"/>
    <cellStyle name="Vírgula 7 2 4 4 3" xfId="40293"/>
    <cellStyle name="Vírgula 7 2 4 5" xfId="18880"/>
    <cellStyle name="Vírgula 7 2 4 5 2" xfId="50175"/>
    <cellStyle name="Vírgula 7 2 4 6" xfId="12292"/>
    <cellStyle name="Vírgula 7 2 4 6 2" xfId="43587"/>
    <cellStyle name="Vírgula 7 2 4 7" xfId="28763"/>
    <cellStyle name="Vírgula 7 2 4 7 2" xfId="33705"/>
    <cellStyle name="Vírgula 7 2 4 8" xfId="30410"/>
    <cellStyle name="Vírgula 7 2 5" xfId="2407"/>
    <cellStyle name="Vírgula 7 2 5 2" xfId="4058"/>
    <cellStyle name="Vírgula 7 2 5 2 2" xfId="7352"/>
    <cellStyle name="Vírgula 7 2 5 2 2 2" xfId="23822"/>
    <cellStyle name="Vírgula 7 2 5 2 2 2 2" xfId="55117"/>
    <cellStyle name="Vírgula 7 2 5 2 2 3" xfId="17234"/>
    <cellStyle name="Vírgula 7 2 5 2 2 3 2" xfId="48529"/>
    <cellStyle name="Vírgula 7 2 5 2 2 4" xfId="38647"/>
    <cellStyle name="Vírgula 7 2 5 2 3" xfId="10646"/>
    <cellStyle name="Vírgula 7 2 5 2 3 2" xfId="27116"/>
    <cellStyle name="Vírgula 7 2 5 2 3 2 2" xfId="58411"/>
    <cellStyle name="Vírgula 7 2 5 2 3 3" xfId="41941"/>
    <cellStyle name="Vírgula 7 2 5 2 4" xfId="20528"/>
    <cellStyle name="Vírgula 7 2 5 2 4 2" xfId="51823"/>
    <cellStyle name="Vírgula 7 2 5 2 5" xfId="13940"/>
    <cellStyle name="Vírgula 7 2 5 2 5 2" xfId="45235"/>
    <cellStyle name="Vírgula 7 2 5 2 6" xfId="35353"/>
    <cellStyle name="Vírgula 7 2 5 2 7" xfId="32058"/>
    <cellStyle name="Vírgula 7 2 5 3" xfId="5705"/>
    <cellStyle name="Vírgula 7 2 5 3 2" xfId="22175"/>
    <cellStyle name="Vírgula 7 2 5 3 2 2" xfId="53470"/>
    <cellStyle name="Vírgula 7 2 5 3 3" xfId="15587"/>
    <cellStyle name="Vírgula 7 2 5 3 3 2" xfId="46882"/>
    <cellStyle name="Vírgula 7 2 5 3 4" xfId="37000"/>
    <cellStyle name="Vírgula 7 2 5 4" xfId="8999"/>
    <cellStyle name="Vírgula 7 2 5 4 2" xfId="25469"/>
    <cellStyle name="Vírgula 7 2 5 4 2 2" xfId="56764"/>
    <cellStyle name="Vírgula 7 2 5 4 3" xfId="40294"/>
    <cellStyle name="Vírgula 7 2 5 5" xfId="18881"/>
    <cellStyle name="Vírgula 7 2 5 5 2" xfId="50176"/>
    <cellStyle name="Vírgula 7 2 5 6" xfId="12293"/>
    <cellStyle name="Vírgula 7 2 5 6 2" xfId="43588"/>
    <cellStyle name="Vírgula 7 2 5 7" xfId="28764"/>
    <cellStyle name="Vírgula 7 2 5 7 2" xfId="33706"/>
    <cellStyle name="Vírgula 7 2 5 8" xfId="30411"/>
    <cellStyle name="Vírgula 7 2 6" xfId="4052"/>
    <cellStyle name="Vírgula 7 2 6 2" xfId="7346"/>
    <cellStyle name="Vírgula 7 2 6 2 2" xfId="23816"/>
    <cellStyle name="Vírgula 7 2 6 2 2 2" xfId="55111"/>
    <cellStyle name="Vírgula 7 2 6 2 3" xfId="17228"/>
    <cellStyle name="Vírgula 7 2 6 2 3 2" xfId="48523"/>
    <cellStyle name="Vírgula 7 2 6 2 4" xfId="38641"/>
    <cellStyle name="Vírgula 7 2 6 3" xfId="10640"/>
    <cellStyle name="Vírgula 7 2 6 3 2" xfId="27110"/>
    <cellStyle name="Vírgula 7 2 6 3 2 2" xfId="58405"/>
    <cellStyle name="Vírgula 7 2 6 3 3" xfId="41935"/>
    <cellStyle name="Vírgula 7 2 6 4" xfId="20522"/>
    <cellStyle name="Vírgula 7 2 6 4 2" xfId="51817"/>
    <cellStyle name="Vírgula 7 2 6 5" xfId="13934"/>
    <cellStyle name="Vírgula 7 2 6 5 2" xfId="45229"/>
    <cellStyle name="Vírgula 7 2 6 6" xfId="35347"/>
    <cellStyle name="Vírgula 7 2 6 7" xfId="32052"/>
    <cellStyle name="Vírgula 7 2 7" xfId="5699"/>
    <cellStyle name="Vírgula 7 2 7 2" xfId="22169"/>
    <cellStyle name="Vírgula 7 2 7 2 2" xfId="53464"/>
    <cellStyle name="Vírgula 7 2 7 3" xfId="15581"/>
    <cellStyle name="Vírgula 7 2 7 3 2" xfId="46876"/>
    <cellStyle name="Vírgula 7 2 7 4" xfId="36994"/>
    <cellStyle name="Vírgula 7 2 8" xfId="8993"/>
    <cellStyle name="Vírgula 7 2 8 2" xfId="25463"/>
    <cellStyle name="Vírgula 7 2 8 2 2" xfId="56758"/>
    <cellStyle name="Vírgula 7 2 8 3" xfId="40288"/>
    <cellStyle name="Vírgula 7 2 9" xfId="18875"/>
    <cellStyle name="Vírgula 7 2 9 2" xfId="50170"/>
    <cellStyle name="Vírgula 7 3" xfId="2408"/>
    <cellStyle name="Vírgula 7 3 10" xfId="12294"/>
    <cellStyle name="Vírgula 7 3 10 2" xfId="43589"/>
    <cellStyle name="Vírgula 7 3 11" xfId="28765"/>
    <cellStyle name="Vírgula 7 3 11 2" xfId="33707"/>
    <cellStyle name="Vírgula 7 3 12" xfId="30412"/>
    <cellStyle name="Vírgula 7 3 2" xfId="2409"/>
    <cellStyle name="Vírgula 7 3 2 2" xfId="2410"/>
    <cellStyle name="Vírgula 7 3 2 2 2" xfId="4061"/>
    <cellStyle name="Vírgula 7 3 2 2 2 2" xfId="7355"/>
    <cellStyle name="Vírgula 7 3 2 2 2 2 2" xfId="23825"/>
    <cellStyle name="Vírgula 7 3 2 2 2 2 2 2" xfId="55120"/>
    <cellStyle name="Vírgula 7 3 2 2 2 2 3" xfId="17237"/>
    <cellStyle name="Vírgula 7 3 2 2 2 2 3 2" xfId="48532"/>
    <cellStyle name="Vírgula 7 3 2 2 2 2 4" xfId="38650"/>
    <cellStyle name="Vírgula 7 3 2 2 2 3" xfId="10649"/>
    <cellStyle name="Vírgula 7 3 2 2 2 3 2" xfId="27119"/>
    <cellStyle name="Vírgula 7 3 2 2 2 3 2 2" xfId="58414"/>
    <cellStyle name="Vírgula 7 3 2 2 2 3 3" xfId="41944"/>
    <cellStyle name="Vírgula 7 3 2 2 2 4" xfId="20531"/>
    <cellStyle name="Vírgula 7 3 2 2 2 4 2" xfId="51826"/>
    <cellStyle name="Vírgula 7 3 2 2 2 5" xfId="13943"/>
    <cellStyle name="Vírgula 7 3 2 2 2 5 2" xfId="45238"/>
    <cellStyle name="Vírgula 7 3 2 2 2 6" xfId="35356"/>
    <cellStyle name="Vírgula 7 3 2 2 2 7" xfId="32061"/>
    <cellStyle name="Vírgula 7 3 2 2 3" xfId="5708"/>
    <cellStyle name="Vírgula 7 3 2 2 3 2" xfId="22178"/>
    <cellStyle name="Vírgula 7 3 2 2 3 2 2" xfId="53473"/>
    <cellStyle name="Vírgula 7 3 2 2 3 3" xfId="15590"/>
    <cellStyle name="Vírgula 7 3 2 2 3 3 2" xfId="46885"/>
    <cellStyle name="Vírgula 7 3 2 2 3 4" xfId="37003"/>
    <cellStyle name="Vírgula 7 3 2 2 4" xfId="9002"/>
    <cellStyle name="Vírgula 7 3 2 2 4 2" xfId="25472"/>
    <cellStyle name="Vírgula 7 3 2 2 4 2 2" xfId="56767"/>
    <cellStyle name="Vírgula 7 3 2 2 4 3" xfId="40297"/>
    <cellStyle name="Vírgula 7 3 2 2 5" xfId="18884"/>
    <cellStyle name="Vírgula 7 3 2 2 5 2" xfId="50179"/>
    <cellStyle name="Vírgula 7 3 2 2 6" xfId="12296"/>
    <cellStyle name="Vírgula 7 3 2 2 6 2" xfId="43591"/>
    <cellStyle name="Vírgula 7 3 2 2 7" xfId="28767"/>
    <cellStyle name="Vírgula 7 3 2 2 7 2" xfId="33709"/>
    <cellStyle name="Vírgula 7 3 2 2 8" xfId="30414"/>
    <cellStyle name="Vírgula 7 3 2 3" xfId="4060"/>
    <cellStyle name="Vírgula 7 3 2 3 2" xfId="7354"/>
    <cellStyle name="Vírgula 7 3 2 3 2 2" xfId="23824"/>
    <cellStyle name="Vírgula 7 3 2 3 2 2 2" xfId="55119"/>
    <cellStyle name="Vírgula 7 3 2 3 2 3" xfId="17236"/>
    <cellStyle name="Vírgula 7 3 2 3 2 3 2" xfId="48531"/>
    <cellStyle name="Vírgula 7 3 2 3 2 4" xfId="38649"/>
    <cellStyle name="Vírgula 7 3 2 3 3" xfId="10648"/>
    <cellStyle name="Vírgula 7 3 2 3 3 2" xfId="27118"/>
    <cellStyle name="Vírgula 7 3 2 3 3 2 2" xfId="58413"/>
    <cellStyle name="Vírgula 7 3 2 3 3 3" xfId="41943"/>
    <cellStyle name="Vírgula 7 3 2 3 4" xfId="20530"/>
    <cellStyle name="Vírgula 7 3 2 3 4 2" xfId="51825"/>
    <cellStyle name="Vírgula 7 3 2 3 5" xfId="13942"/>
    <cellStyle name="Vírgula 7 3 2 3 5 2" xfId="45237"/>
    <cellStyle name="Vírgula 7 3 2 3 6" xfId="35355"/>
    <cellStyle name="Vírgula 7 3 2 3 7" xfId="32060"/>
    <cellStyle name="Vírgula 7 3 2 4" xfId="5707"/>
    <cellStyle name="Vírgula 7 3 2 4 2" xfId="22177"/>
    <cellStyle name="Vírgula 7 3 2 4 2 2" xfId="53472"/>
    <cellStyle name="Vírgula 7 3 2 4 3" xfId="15589"/>
    <cellStyle name="Vírgula 7 3 2 4 3 2" xfId="46884"/>
    <cellStyle name="Vírgula 7 3 2 4 4" xfId="37002"/>
    <cellStyle name="Vírgula 7 3 2 5" xfId="9001"/>
    <cellStyle name="Vírgula 7 3 2 5 2" xfId="25471"/>
    <cellStyle name="Vírgula 7 3 2 5 2 2" xfId="56766"/>
    <cellStyle name="Vírgula 7 3 2 5 3" xfId="40296"/>
    <cellStyle name="Vírgula 7 3 2 6" xfId="18883"/>
    <cellStyle name="Vírgula 7 3 2 6 2" xfId="50178"/>
    <cellStyle name="Vírgula 7 3 2 7" xfId="12295"/>
    <cellStyle name="Vírgula 7 3 2 7 2" xfId="43590"/>
    <cellStyle name="Vírgula 7 3 2 8" xfId="28766"/>
    <cellStyle name="Vírgula 7 3 2 8 2" xfId="33708"/>
    <cellStyle name="Vírgula 7 3 2 9" xfId="30413"/>
    <cellStyle name="Vírgula 7 3 3" xfId="2411"/>
    <cellStyle name="Vírgula 7 3 3 2" xfId="2412"/>
    <cellStyle name="Vírgula 7 3 3 2 2" xfId="4063"/>
    <cellStyle name="Vírgula 7 3 3 2 2 2" xfId="7357"/>
    <cellStyle name="Vírgula 7 3 3 2 2 2 2" xfId="23827"/>
    <cellStyle name="Vírgula 7 3 3 2 2 2 2 2" xfId="55122"/>
    <cellStyle name="Vírgula 7 3 3 2 2 2 3" xfId="17239"/>
    <cellStyle name="Vírgula 7 3 3 2 2 2 3 2" xfId="48534"/>
    <cellStyle name="Vírgula 7 3 3 2 2 2 4" xfId="38652"/>
    <cellStyle name="Vírgula 7 3 3 2 2 3" xfId="10651"/>
    <cellStyle name="Vírgula 7 3 3 2 2 3 2" xfId="27121"/>
    <cellStyle name="Vírgula 7 3 3 2 2 3 2 2" xfId="58416"/>
    <cellStyle name="Vírgula 7 3 3 2 2 3 3" xfId="41946"/>
    <cellStyle name="Vírgula 7 3 3 2 2 4" xfId="20533"/>
    <cellStyle name="Vírgula 7 3 3 2 2 4 2" xfId="51828"/>
    <cellStyle name="Vírgula 7 3 3 2 2 5" xfId="13945"/>
    <cellStyle name="Vírgula 7 3 3 2 2 5 2" xfId="45240"/>
    <cellStyle name="Vírgula 7 3 3 2 2 6" xfId="35358"/>
    <cellStyle name="Vírgula 7 3 3 2 2 7" xfId="32063"/>
    <cellStyle name="Vírgula 7 3 3 2 3" xfId="5710"/>
    <cellStyle name="Vírgula 7 3 3 2 3 2" xfId="22180"/>
    <cellStyle name="Vírgula 7 3 3 2 3 2 2" xfId="53475"/>
    <cellStyle name="Vírgula 7 3 3 2 3 3" xfId="15592"/>
    <cellStyle name="Vírgula 7 3 3 2 3 3 2" xfId="46887"/>
    <cellStyle name="Vírgula 7 3 3 2 3 4" xfId="37005"/>
    <cellStyle name="Vírgula 7 3 3 2 4" xfId="9004"/>
    <cellStyle name="Vírgula 7 3 3 2 4 2" xfId="25474"/>
    <cellStyle name="Vírgula 7 3 3 2 4 2 2" xfId="56769"/>
    <cellStyle name="Vírgula 7 3 3 2 4 3" xfId="40299"/>
    <cellStyle name="Vírgula 7 3 3 2 5" xfId="18886"/>
    <cellStyle name="Vírgula 7 3 3 2 5 2" xfId="50181"/>
    <cellStyle name="Vírgula 7 3 3 2 6" xfId="12298"/>
    <cellStyle name="Vírgula 7 3 3 2 6 2" xfId="43593"/>
    <cellStyle name="Vírgula 7 3 3 2 7" xfId="28769"/>
    <cellStyle name="Vírgula 7 3 3 2 7 2" xfId="33711"/>
    <cellStyle name="Vírgula 7 3 3 2 8" xfId="30416"/>
    <cellStyle name="Vírgula 7 3 3 3" xfId="4062"/>
    <cellStyle name="Vírgula 7 3 3 3 2" xfId="7356"/>
    <cellStyle name="Vírgula 7 3 3 3 2 2" xfId="23826"/>
    <cellStyle name="Vírgula 7 3 3 3 2 2 2" xfId="55121"/>
    <cellStyle name="Vírgula 7 3 3 3 2 3" xfId="17238"/>
    <cellStyle name="Vírgula 7 3 3 3 2 3 2" xfId="48533"/>
    <cellStyle name="Vírgula 7 3 3 3 2 4" xfId="38651"/>
    <cellStyle name="Vírgula 7 3 3 3 3" xfId="10650"/>
    <cellStyle name="Vírgula 7 3 3 3 3 2" xfId="27120"/>
    <cellStyle name="Vírgula 7 3 3 3 3 2 2" xfId="58415"/>
    <cellStyle name="Vírgula 7 3 3 3 3 3" xfId="41945"/>
    <cellStyle name="Vírgula 7 3 3 3 4" xfId="20532"/>
    <cellStyle name="Vírgula 7 3 3 3 4 2" xfId="51827"/>
    <cellStyle name="Vírgula 7 3 3 3 5" xfId="13944"/>
    <cellStyle name="Vírgula 7 3 3 3 5 2" xfId="45239"/>
    <cellStyle name="Vírgula 7 3 3 3 6" xfId="35357"/>
    <cellStyle name="Vírgula 7 3 3 3 7" xfId="32062"/>
    <cellStyle name="Vírgula 7 3 3 4" xfId="5709"/>
    <cellStyle name="Vírgula 7 3 3 4 2" xfId="22179"/>
    <cellStyle name="Vírgula 7 3 3 4 2 2" xfId="53474"/>
    <cellStyle name="Vírgula 7 3 3 4 3" xfId="15591"/>
    <cellStyle name="Vírgula 7 3 3 4 3 2" xfId="46886"/>
    <cellStyle name="Vírgula 7 3 3 4 4" xfId="37004"/>
    <cellStyle name="Vírgula 7 3 3 5" xfId="9003"/>
    <cellStyle name="Vírgula 7 3 3 5 2" xfId="25473"/>
    <cellStyle name="Vírgula 7 3 3 5 2 2" xfId="56768"/>
    <cellStyle name="Vírgula 7 3 3 5 3" xfId="40298"/>
    <cellStyle name="Vírgula 7 3 3 6" xfId="18885"/>
    <cellStyle name="Vírgula 7 3 3 6 2" xfId="50180"/>
    <cellStyle name="Vírgula 7 3 3 7" xfId="12297"/>
    <cellStyle name="Vírgula 7 3 3 7 2" xfId="43592"/>
    <cellStyle name="Vírgula 7 3 3 8" xfId="28768"/>
    <cellStyle name="Vírgula 7 3 3 8 2" xfId="33710"/>
    <cellStyle name="Vírgula 7 3 3 9" xfId="30415"/>
    <cellStyle name="Vírgula 7 3 4" xfId="2413"/>
    <cellStyle name="Vírgula 7 3 4 2" xfId="4064"/>
    <cellStyle name="Vírgula 7 3 4 2 2" xfId="7358"/>
    <cellStyle name="Vírgula 7 3 4 2 2 2" xfId="23828"/>
    <cellStyle name="Vírgula 7 3 4 2 2 2 2" xfId="55123"/>
    <cellStyle name="Vírgula 7 3 4 2 2 3" xfId="17240"/>
    <cellStyle name="Vírgula 7 3 4 2 2 3 2" xfId="48535"/>
    <cellStyle name="Vírgula 7 3 4 2 2 4" xfId="38653"/>
    <cellStyle name="Vírgula 7 3 4 2 3" xfId="10652"/>
    <cellStyle name="Vírgula 7 3 4 2 3 2" xfId="27122"/>
    <cellStyle name="Vírgula 7 3 4 2 3 2 2" xfId="58417"/>
    <cellStyle name="Vírgula 7 3 4 2 3 3" xfId="41947"/>
    <cellStyle name="Vírgula 7 3 4 2 4" xfId="20534"/>
    <cellStyle name="Vírgula 7 3 4 2 4 2" xfId="51829"/>
    <cellStyle name="Vírgula 7 3 4 2 5" xfId="13946"/>
    <cellStyle name="Vírgula 7 3 4 2 5 2" xfId="45241"/>
    <cellStyle name="Vírgula 7 3 4 2 6" xfId="35359"/>
    <cellStyle name="Vírgula 7 3 4 2 7" xfId="32064"/>
    <cellStyle name="Vírgula 7 3 4 3" xfId="5711"/>
    <cellStyle name="Vírgula 7 3 4 3 2" xfId="22181"/>
    <cellStyle name="Vírgula 7 3 4 3 2 2" xfId="53476"/>
    <cellStyle name="Vírgula 7 3 4 3 3" xfId="15593"/>
    <cellStyle name="Vírgula 7 3 4 3 3 2" xfId="46888"/>
    <cellStyle name="Vírgula 7 3 4 3 4" xfId="37006"/>
    <cellStyle name="Vírgula 7 3 4 4" xfId="9005"/>
    <cellStyle name="Vírgula 7 3 4 4 2" xfId="25475"/>
    <cellStyle name="Vírgula 7 3 4 4 2 2" xfId="56770"/>
    <cellStyle name="Vírgula 7 3 4 4 3" xfId="40300"/>
    <cellStyle name="Vírgula 7 3 4 5" xfId="18887"/>
    <cellStyle name="Vírgula 7 3 4 5 2" xfId="50182"/>
    <cellStyle name="Vírgula 7 3 4 6" xfId="12299"/>
    <cellStyle name="Vírgula 7 3 4 6 2" xfId="43594"/>
    <cellStyle name="Vírgula 7 3 4 7" xfId="28770"/>
    <cellStyle name="Vírgula 7 3 4 7 2" xfId="33712"/>
    <cellStyle name="Vírgula 7 3 4 8" xfId="30417"/>
    <cellStyle name="Vírgula 7 3 5" xfId="2414"/>
    <cellStyle name="Vírgula 7 3 5 2" xfId="4065"/>
    <cellStyle name="Vírgula 7 3 5 2 2" xfId="7359"/>
    <cellStyle name="Vírgula 7 3 5 2 2 2" xfId="23829"/>
    <cellStyle name="Vírgula 7 3 5 2 2 2 2" xfId="55124"/>
    <cellStyle name="Vírgula 7 3 5 2 2 3" xfId="17241"/>
    <cellStyle name="Vírgula 7 3 5 2 2 3 2" xfId="48536"/>
    <cellStyle name="Vírgula 7 3 5 2 2 4" xfId="38654"/>
    <cellStyle name="Vírgula 7 3 5 2 3" xfId="10653"/>
    <cellStyle name="Vírgula 7 3 5 2 3 2" xfId="27123"/>
    <cellStyle name="Vírgula 7 3 5 2 3 2 2" xfId="58418"/>
    <cellStyle name="Vírgula 7 3 5 2 3 3" xfId="41948"/>
    <cellStyle name="Vírgula 7 3 5 2 4" xfId="20535"/>
    <cellStyle name="Vírgula 7 3 5 2 4 2" xfId="51830"/>
    <cellStyle name="Vírgula 7 3 5 2 5" xfId="13947"/>
    <cellStyle name="Vírgula 7 3 5 2 5 2" xfId="45242"/>
    <cellStyle name="Vírgula 7 3 5 2 6" xfId="35360"/>
    <cellStyle name="Vírgula 7 3 5 2 7" xfId="32065"/>
    <cellStyle name="Vírgula 7 3 5 3" xfId="5712"/>
    <cellStyle name="Vírgula 7 3 5 3 2" xfId="22182"/>
    <cellStyle name="Vírgula 7 3 5 3 2 2" xfId="53477"/>
    <cellStyle name="Vírgula 7 3 5 3 3" xfId="15594"/>
    <cellStyle name="Vírgula 7 3 5 3 3 2" xfId="46889"/>
    <cellStyle name="Vírgula 7 3 5 3 4" xfId="37007"/>
    <cellStyle name="Vírgula 7 3 5 4" xfId="9006"/>
    <cellStyle name="Vírgula 7 3 5 4 2" xfId="25476"/>
    <cellStyle name="Vírgula 7 3 5 4 2 2" xfId="56771"/>
    <cellStyle name="Vírgula 7 3 5 4 3" xfId="40301"/>
    <cellStyle name="Vírgula 7 3 5 5" xfId="18888"/>
    <cellStyle name="Vírgula 7 3 5 5 2" xfId="50183"/>
    <cellStyle name="Vírgula 7 3 5 6" xfId="12300"/>
    <cellStyle name="Vírgula 7 3 5 6 2" xfId="43595"/>
    <cellStyle name="Vírgula 7 3 5 7" xfId="28771"/>
    <cellStyle name="Vírgula 7 3 5 7 2" xfId="33713"/>
    <cellStyle name="Vírgula 7 3 5 8" xfId="30418"/>
    <cellStyle name="Vírgula 7 3 6" xfId="4059"/>
    <cellStyle name="Vírgula 7 3 6 2" xfId="7353"/>
    <cellStyle name="Vírgula 7 3 6 2 2" xfId="23823"/>
    <cellStyle name="Vírgula 7 3 6 2 2 2" xfId="55118"/>
    <cellStyle name="Vírgula 7 3 6 2 3" xfId="17235"/>
    <cellStyle name="Vírgula 7 3 6 2 3 2" xfId="48530"/>
    <cellStyle name="Vírgula 7 3 6 2 4" xfId="38648"/>
    <cellStyle name="Vírgula 7 3 6 3" xfId="10647"/>
    <cellStyle name="Vírgula 7 3 6 3 2" xfId="27117"/>
    <cellStyle name="Vírgula 7 3 6 3 2 2" xfId="58412"/>
    <cellStyle name="Vírgula 7 3 6 3 3" xfId="41942"/>
    <cellStyle name="Vírgula 7 3 6 4" xfId="20529"/>
    <cellStyle name="Vírgula 7 3 6 4 2" xfId="51824"/>
    <cellStyle name="Vírgula 7 3 6 5" xfId="13941"/>
    <cellStyle name="Vírgula 7 3 6 5 2" xfId="45236"/>
    <cellStyle name="Vírgula 7 3 6 6" xfId="35354"/>
    <cellStyle name="Vírgula 7 3 6 7" xfId="32059"/>
    <cellStyle name="Vírgula 7 3 7" xfId="5706"/>
    <cellStyle name="Vírgula 7 3 7 2" xfId="22176"/>
    <cellStyle name="Vírgula 7 3 7 2 2" xfId="53471"/>
    <cellStyle name="Vírgula 7 3 7 3" xfId="15588"/>
    <cellStyle name="Vírgula 7 3 7 3 2" xfId="46883"/>
    <cellStyle name="Vírgula 7 3 7 4" xfId="37001"/>
    <cellStyle name="Vírgula 7 3 8" xfId="9000"/>
    <cellStyle name="Vírgula 7 3 8 2" xfId="25470"/>
    <cellStyle name="Vírgula 7 3 8 2 2" xfId="56765"/>
    <cellStyle name="Vírgula 7 3 8 3" xfId="40295"/>
    <cellStyle name="Vírgula 7 3 9" xfId="18882"/>
    <cellStyle name="Vírgula 7 3 9 2" xfId="50177"/>
    <cellStyle name="Vírgula 7 4" xfId="2415"/>
    <cellStyle name="Vírgula 7 4 10" xfId="28772"/>
    <cellStyle name="Vírgula 7 4 10 2" xfId="33714"/>
    <cellStyle name="Vírgula 7 4 11" xfId="30419"/>
    <cellStyle name="Vírgula 7 4 2" xfId="2416"/>
    <cellStyle name="Vírgula 7 4 2 2" xfId="2417"/>
    <cellStyle name="Vírgula 7 4 2 2 2" xfId="4068"/>
    <cellStyle name="Vírgula 7 4 2 2 2 2" xfId="7362"/>
    <cellStyle name="Vírgula 7 4 2 2 2 2 2" xfId="23832"/>
    <cellStyle name="Vírgula 7 4 2 2 2 2 2 2" xfId="55127"/>
    <cellStyle name="Vírgula 7 4 2 2 2 2 3" xfId="17244"/>
    <cellStyle name="Vírgula 7 4 2 2 2 2 3 2" xfId="48539"/>
    <cellStyle name="Vírgula 7 4 2 2 2 2 4" xfId="38657"/>
    <cellStyle name="Vírgula 7 4 2 2 2 3" xfId="10656"/>
    <cellStyle name="Vírgula 7 4 2 2 2 3 2" xfId="27126"/>
    <cellStyle name="Vírgula 7 4 2 2 2 3 2 2" xfId="58421"/>
    <cellStyle name="Vírgula 7 4 2 2 2 3 3" xfId="41951"/>
    <cellStyle name="Vírgula 7 4 2 2 2 4" xfId="20538"/>
    <cellStyle name="Vírgula 7 4 2 2 2 4 2" xfId="51833"/>
    <cellStyle name="Vírgula 7 4 2 2 2 5" xfId="13950"/>
    <cellStyle name="Vírgula 7 4 2 2 2 5 2" xfId="45245"/>
    <cellStyle name="Vírgula 7 4 2 2 2 6" xfId="35363"/>
    <cellStyle name="Vírgula 7 4 2 2 2 7" xfId="32068"/>
    <cellStyle name="Vírgula 7 4 2 2 3" xfId="5715"/>
    <cellStyle name="Vírgula 7 4 2 2 3 2" xfId="22185"/>
    <cellStyle name="Vírgula 7 4 2 2 3 2 2" xfId="53480"/>
    <cellStyle name="Vírgula 7 4 2 2 3 3" xfId="15597"/>
    <cellStyle name="Vírgula 7 4 2 2 3 3 2" xfId="46892"/>
    <cellStyle name="Vírgula 7 4 2 2 3 4" xfId="37010"/>
    <cellStyle name="Vírgula 7 4 2 2 4" xfId="9009"/>
    <cellStyle name="Vírgula 7 4 2 2 4 2" xfId="25479"/>
    <cellStyle name="Vírgula 7 4 2 2 4 2 2" xfId="56774"/>
    <cellStyle name="Vírgula 7 4 2 2 4 3" xfId="40304"/>
    <cellStyle name="Vírgula 7 4 2 2 5" xfId="18891"/>
    <cellStyle name="Vírgula 7 4 2 2 5 2" xfId="50186"/>
    <cellStyle name="Vírgula 7 4 2 2 6" xfId="12303"/>
    <cellStyle name="Vírgula 7 4 2 2 6 2" xfId="43598"/>
    <cellStyle name="Vírgula 7 4 2 2 7" xfId="28774"/>
    <cellStyle name="Vírgula 7 4 2 2 7 2" xfId="33716"/>
    <cellStyle name="Vírgula 7 4 2 2 8" xfId="30421"/>
    <cellStyle name="Vírgula 7 4 2 3" xfId="4067"/>
    <cellStyle name="Vírgula 7 4 2 3 2" xfId="7361"/>
    <cellStyle name="Vírgula 7 4 2 3 2 2" xfId="23831"/>
    <cellStyle name="Vírgula 7 4 2 3 2 2 2" xfId="55126"/>
    <cellStyle name="Vírgula 7 4 2 3 2 3" xfId="17243"/>
    <cellStyle name="Vírgula 7 4 2 3 2 3 2" xfId="48538"/>
    <cellStyle name="Vírgula 7 4 2 3 2 4" xfId="38656"/>
    <cellStyle name="Vírgula 7 4 2 3 3" xfId="10655"/>
    <cellStyle name="Vírgula 7 4 2 3 3 2" xfId="27125"/>
    <cellStyle name="Vírgula 7 4 2 3 3 2 2" xfId="58420"/>
    <cellStyle name="Vírgula 7 4 2 3 3 3" xfId="41950"/>
    <cellStyle name="Vírgula 7 4 2 3 4" xfId="20537"/>
    <cellStyle name="Vírgula 7 4 2 3 4 2" xfId="51832"/>
    <cellStyle name="Vírgula 7 4 2 3 5" xfId="13949"/>
    <cellStyle name="Vírgula 7 4 2 3 5 2" xfId="45244"/>
    <cellStyle name="Vírgula 7 4 2 3 6" xfId="35362"/>
    <cellStyle name="Vírgula 7 4 2 3 7" xfId="32067"/>
    <cellStyle name="Vírgula 7 4 2 4" xfId="5714"/>
    <cellStyle name="Vírgula 7 4 2 4 2" xfId="22184"/>
    <cellStyle name="Vírgula 7 4 2 4 2 2" xfId="53479"/>
    <cellStyle name="Vírgula 7 4 2 4 3" xfId="15596"/>
    <cellStyle name="Vírgula 7 4 2 4 3 2" xfId="46891"/>
    <cellStyle name="Vírgula 7 4 2 4 4" xfId="37009"/>
    <cellStyle name="Vírgula 7 4 2 5" xfId="9008"/>
    <cellStyle name="Vírgula 7 4 2 5 2" xfId="25478"/>
    <cellStyle name="Vírgula 7 4 2 5 2 2" xfId="56773"/>
    <cellStyle name="Vírgula 7 4 2 5 3" xfId="40303"/>
    <cellStyle name="Vírgula 7 4 2 6" xfId="18890"/>
    <cellStyle name="Vírgula 7 4 2 6 2" xfId="50185"/>
    <cellStyle name="Vírgula 7 4 2 7" xfId="12302"/>
    <cellStyle name="Vírgula 7 4 2 7 2" xfId="43597"/>
    <cellStyle name="Vírgula 7 4 2 8" xfId="28773"/>
    <cellStyle name="Vírgula 7 4 2 8 2" xfId="33715"/>
    <cellStyle name="Vírgula 7 4 2 9" xfId="30420"/>
    <cellStyle name="Vírgula 7 4 3" xfId="2418"/>
    <cellStyle name="Vírgula 7 4 3 2" xfId="2419"/>
    <cellStyle name="Vírgula 7 4 3 2 2" xfId="4070"/>
    <cellStyle name="Vírgula 7 4 3 2 2 2" xfId="7364"/>
    <cellStyle name="Vírgula 7 4 3 2 2 2 2" xfId="23834"/>
    <cellStyle name="Vírgula 7 4 3 2 2 2 2 2" xfId="55129"/>
    <cellStyle name="Vírgula 7 4 3 2 2 2 3" xfId="17246"/>
    <cellStyle name="Vírgula 7 4 3 2 2 2 3 2" xfId="48541"/>
    <cellStyle name="Vírgula 7 4 3 2 2 2 4" xfId="38659"/>
    <cellStyle name="Vírgula 7 4 3 2 2 3" xfId="10658"/>
    <cellStyle name="Vírgula 7 4 3 2 2 3 2" xfId="27128"/>
    <cellStyle name="Vírgula 7 4 3 2 2 3 2 2" xfId="58423"/>
    <cellStyle name="Vírgula 7 4 3 2 2 3 3" xfId="41953"/>
    <cellStyle name="Vírgula 7 4 3 2 2 4" xfId="20540"/>
    <cellStyle name="Vírgula 7 4 3 2 2 4 2" xfId="51835"/>
    <cellStyle name="Vírgula 7 4 3 2 2 5" xfId="13952"/>
    <cellStyle name="Vírgula 7 4 3 2 2 5 2" xfId="45247"/>
    <cellStyle name="Vírgula 7 4 3 2 2 6" xfId="35365"/>
    <cellStyle name="Vírgula 7 4 3 2 2 7" xfId="32070"/>
    <cellStyle name="Vírgula 7 4 3 2 3" xfId="5717"/>
    <cellStyle name="Vírgula 7 4 3 2 3 2" xfId="22187"/>
    <cellStyle name="Vírgula 7 4 3 2 3 2 2" xfId="53482"/>
    <cellStyle name="Vírgula 7 4 3 2 3 3" xfId="15599"/>
    <cellStyle name="Vírgula 7 4 3 2 3 3 2" xfId="46894"/>
    <cellStyle name="Vírgula 7 4 3 2 3 4" xfId="37012"/>
    <cellStyle name="Vírgula 7 4 3 2 4" xfId="9011"/>
    <cellStyle name="Vírgula 7 4 3 2 4 2" xfId="25481"/>
    <cellStyle name="Vírgula 7 4 3 2 4 2 2" xfId="56776"/>
    <cellStyle name="Vírgula 7 4 3 2 4 3" xfId="40306"/>
    <cellStyle name="Vírgula 7 4 3 2 5" xfId="18893"/>
    <cellStyle name="Vírgula 7 4 3 2 5 2" xfId="50188"/>
    <cellStyle name="Vírgula 7 4 3 2 6" xfId="12305"/>
    <cellStyle name="Vírgula 7 4 3 2 6 2" xfId="43600"/>
    <cellStyle name="Vírgula 7 4 3 2 7" xfId="28776"/>
    <cellStyle name="Vírgula 7 4 3 2 7 2" xfId="33718"/>
    <cellStyle name="Vírgula 7 4 3 2 8" xfId="30423"/>
    <cellStyle name="Vírgula 7 4 3 3" xfId="4069"/>
    <cellStyle name="Vírgula 7 4 3 3 2" xfId="7363"/>
    <cellStyle name="Vírgula 7 4 3 3 2 2" xfId="23833"/>
    <cellStyle name="Vírgula 7 4 3 3 2 2 2" xfId="55128"/>
    <cellStyle name="Vírgula 7 4 3 3 2 3" xfId="17245"/>
    <cellStyle name="Vírgula 7 4 3 3 2 3 2" xfId="48540"/>
    <cellStyle name="Vírgula 7 4 3 3 2 4" xfId="38658"/>
    <cellStyle name="Vírgula 7 4 3 3 3" xfId="10657"/>
    <cellStyle name="Vírgula 7 4 3 3 3 2" xfId="27127"/>
    <cellStyle name="Vírgula 7 4 3 3 3 2 2" xfId="58422"/>
    <cellStyle name="Vírgula 7 4 3 3 3 3" xfId="41952"/>
    <cellStyle name="Vírgula 7 4 3 3 4" xfId="20539"/>
    <cellStyle name="Vírgula 7 4 3 3 4 2" xfId="51834"/>
    <cellStyle name="Vírgula 7 4 3 3 5" xfId="13951"/>
    <cellStyle name="Vírgula 7 4 3 3 5 2" xfId="45246"/>
    <cellStyle name="Vírgula 7 4 3 3 6" xfId="35364"/>
    <cellStyle name="Vírgula 7 4 3 3 7" xfId="32069"/>
    <cellStyle name="Vírgula 7 4 3 4" xfId="5716"/>
    <cellStyle name="Vírgula 7 4 3 4 2" xfId="22186"/>
    <cellStyle name="Vírgula 7 4 3 4 2 2" xfId="53481"/>
    <cellStyle name="Vírgula 7 4 3 4 3" xfId="15598"/>
    <cellStyle name="Vírgula 7 4 3 4 3 2" xfId="46893"/>
    <cellStyle name="Vírgula 7 4 3 4 4" xfId="37011"/>
    <cellStyle name="Vírgula 7 4 3 5" xfId="9010"/>
    <cellStyle name="Vírgula 7 4 3 5 2" xfId="25480"/>
    <cellStyle name="Vírgula 7 4 3 5 2 2" xfId="56775"/>
    <cellStyle name="Vírgula 7 4 3 5 3" xfId="40305"/>
    <cellStyle name="Vírgula 7 4 3 6" xfId="18892"/>
    <cellStyle name="Vírgula 7 4 3 6 2" xfId="50187"/>
    <cellStyle name="Vírgula 7 4 3 7" xfId="12304"/>
    <cellStyle name="Vírgula 7 4 3 7 2" xfId="43599"/>
    <cellStyle name="Vírgula 7 4 3 8" xfId="28775"/>
    <cellStyle name="Vírgula 7 4 3 8 2" xfId="33717"/>
    <cellStyle name="Vírgula 7 4 3 9" xfId="30422"/>
    <cellStyle name="Vírgula 7 4 4" xfId="2420"/>
    <cellStyle name="Vírgula 7 4 4 2" xfId="4071"/>
    <cellStyle name="Vírgula 7 4 4 2 2" xfId="7365"/>
    <cellStyle name="Vírgula 7 4 4 2 2 2" xfId="23835"/>
    <cellStyle name="Vírgula 7 4 4 2 2 2 2" xfId="55130"/>
    <cellStyle name="Vírgula 7 4 4 2 2 3" xfId="17247"/>
    <cellStyle name="Vírgula 7 4 4 2 2 3 2" xfId="48542"/>
    <cellStyle name="Vírgula 7 4 4 2 2 4" xfId="38660"/>
    <cellStyle name="Vírgula 7 4 4 2 3" xfId="10659"/>
    <cellStyle name="Vírgula 7 4 4 2 3 2" xfId="27129"/>
    <cellStyle name="Vírgula 7 4 4 2 3 2 2" xfId="58424"/>
    <cellStyle name="Vírgula 7 4 4 2 3 3" xfId="41954"/>
    <cellStyle name="Vírgula 7 4 4 2 4" xfId="20541"/>
    <cellStyle name="Vírgula 7 4 4 2 4 2" xfId="51836"/>
    <cellStyle name="Vírgula 7 4 4 2 5" xfId="13953"/>
    <cellStyle name="Vírgula 7 4 4 2 5 2" xfId="45248"/>
    <cellStyle name="Vírgula 7 4 4 2 6" xfId="35366"/>
    <cellStyle name="Vírgula 7 4 4 2 7" xfId="32071"/>
    <cellStyle name="Vírgula 7 4 4 3" xfId="5718"/>
    <cellStyle name="Vírgula 7 4 4 3 2" xfId="22188"/>
    <cellStyle name="Vírgula 7 4 4 3 2 2" xfId="53483"/>
    <cellStyle name="Vírgula 7 4 4 3 3" xfId="15600"/>
    <cellStyle name="Vírgula 7 4 4 3 3 2" xfId="46895"/>
    <cellStyle name="Vírgula 7 4 4 3 4" xfId="37013"/>
    <cellStyle name="Vírgula 7 4 4 4" xfId="9012"/>
    <cellStyle name="Vírgula 7 4 4 4 2" xfId="25482"/>
    <cellStyle name="Vírgula 7 4 4 4 2 2" xfId="56777"/>
    <cellStyle name="Vírgula 7 4 4 4 3" xfId="40307"/>
    <cellStyle name="Vírgula 7 4 4 5" xfId="18894"/>
    <cellStyle name="Vírgula 7 4 4 5 2" xfId="50189"/>
    <cellStyle name="Vírgula 7 4 4 6" xfId="12306"/>
    <cellStyle name="Vírgula 7 4 4 6 2" xfId="43601"/>
    <cellStyle name="Vírgula 7 4 4 7" xfId="28777"/>
    <cellStyle name="Vírgula 7 4 4 7 2" xfId="33719"/>
    <cellStyle name="Vírgula 7 4 4 8" xfId="30424"/>
    <cellStyle name="Vírgula 7 4 5" xfId="4066"/>
    <cellStyle name="Vírgula 7 4 5 2" xfId="7360"/>
    <cellStyle name="Vírgula 7 4 5 2 2" xfId="23830"/>
    <cellStyle name="Vírgula 7 4 5 2 2 2" xfId="55125"/>
    <cellStyle name="Vírgula 7 4 5 2 3" xfId="17242"/>
    <cellStyle name="Vírgula 7 4 5 2 3 2" xfId="48537"/>
    <cellStyle name="Vírgula 7 4 5 2 4" xfId="38655"/>
    <cellStyle name="Vírgula 7 4 5 3" xfId="10654"/>
    <cellStyle name="Vírgula 7 4 5 3 2" xfId="27124"/>
    <cellStyle name="Vírgula 7 4 5 3 2 2" xfId="58419"/>
    <cellStyle name="Vírgula 7 4 5 3 3" xfId="41949"/>
    <cellStyle name="Vírgula 7 4 5 4" xfId="20536"/>
    <cellStyle name="Vírgula 7 4 5 4 2" xfId="51831"/>
    <cellStyle name="Vírgula 7 4 5 5" xfId="13948"/>
    <cellStyle name="Vírgula 7 4 5 5 2" xfId="45243"/>
    <cellStyle name="Vírgula 7 4 5 6" xfId="35361"/>
    <cellStyle name="Vírgula 7 4 5 7" xfId="32066"/>
    <cellStyle name="Vírgula 7 4 6" xfId="5713"/>
    <cellStyle name="Vírgula 7 4 6 2" xfId="22183"/>
    <cellStyle name="Vírgula 7 4 6 2 2" xfId="53478"/>
    <cellStyle name="Vírgula 7 4 6 3" xfId="15595"/>
    <cellStyle name="Vírgula 7 4 6 3 2" xfId="46890"/>
    <cellStyle name="Vírgula 7 4 6 4" xfId="37008"/>
    <cellStyle name="Vírgula 7 4 7" xfId="9007"/>
    <cellStyle name="Vírgula 7 4 7 2" xfId="25477"/>
    <cellStyle name="Vírgula 7 4 7 2 2" xfId="56772"/>
    <cellStyle name="Vírgula 7 4 7 3" xfId="40302"/>
    <cellStyle name="Vírgula 7 4 8" xfId="18889"/>
    <cellStyle name="Vírgula 7 4 8 2" xfId="50184"/>
    <cellStyle name="Vírgula 7 4 9" xfId="12301"/>
    <cellStyle name="Vírgula 7 4 9 2" xfId="43596"/>
    <cellStyle name="Vírgula 7 5" xfId="2421"/>
    <cellStyle name="Vírgula 7 5 2" xfId="2422"/>
    <cellStyle name="Vírgula 7 5 2 2" xfId="4073"/>
    <cellStyle name="Vírgula 7 5 2 2 2" xfId="7367"/>
    <cellStyle name="Vírgula 7 5 2 2 2 2" xfId="23837"/>
    <cellStyle name="Vírgula 7 5 2 2 2 2 2" xfId="55132"/>
    <cellStyle name="Vírgula 7 5 2 2 2 3" xfId="17249"/>
    <cellStyle name="Vírgula 7 5 2 2 2 3 2" xfId="48544"/>
    <cellStyle name="Vírgula 7 5 2 2 2 4" xfId="38662"/>
    <cellStyle name="Vírgula 7 5 2 2 3" xfId="10661"/>
    <cellStyle name="Vírgula 7 5 2 2 3 2" xfId="27131"/>
    <cellStyle name="Vírgula 7 5 2 2 3 2 2" xfId="58426"/>
    <cellStyle name="Vírgula 7 5 2 2 3 3" xfId="41956"/>
    <cellStyle name="Vírgula 7 5 2 2 4" xfId="20543"/>
    <cellStyle name="Vírgula 7 5 2 2 4 2" xfId="51838"/>
    <cellStyle name="Vírgula 7 5 2 2 5" xfId="13955"/>
    <cellStyle name="Vírgula 7 5 2 2 5 2" xfId="45250"/>
    <cellStyle name="Vírgula 7 5 2 2 6" xfId="35368"/>
    <cellStyle name="Vírgula 7 5 2 2 7" xfId="32073"/>
    <cellStyle name="Vírgula 7 5 2 3" xfId="5720"/>
    <cellStyle name="Vírgula 7 5 2 3 2" xfId="22190"/>
    <cellStyle name="Vírgula 7 5 2 3 2 2" xfId="53485"/>
    <cellStyle name="Vírgula 7 5 2 3 3" xfId="15602"/>
    <cellStyle name="Vírgula 7 5 2 3 3 2" xfId="46897"/>
    <cellStyle name="Vírgula 7 5 2 3 4" xfId="37015"/>
    <cellStyle name="Vírgula 7 5 2 4" xfId="9014"/>
    <cellStyle name="Vírgula 7 5 2 4 2" xfId="25484"/>
    <cellStyle name="Vírgula 7 5 2 4 2 2" xfId="56779"/>
    <cellStyle name="Vírgula 7 5 2 4 3" xfId="40309"/>
    <cellStyle name="Vírgula 7 5 2 5" xfId="18896"/>
    <cellStyle name="Vírgula 7 5 2 5 2" xfId="50191"/>
    <cellStyle name="Vírgula 7 5 2 6" xfId="12308"/>
    <cellStyle name="Vírgula 7 5 2 6 2" xfId="43603"/>
    <cellStyle name="Vírgula 7 5 2 7" xfId="28779"/>
    <cellStyle name="Vírgula 7 5 2 7 2" xfId="33721"/>
    <cellStyle name="Vírgula 7 5 2 8" xfId="30426"/>
    <cellStyle name="Vírgula 7 5 3" xfId="4072"/>
    <cellStyle name="Vírgula 7 5 3 2" xfId="7366"/>
    <cellStyle name="Vírgula 7 5 3 2 2" xfId="23836"/>
    <cellStyle name="Vírgula 7 5 3 2 2 2" xfId="55131"/>
    <cellStyle name="Vírgula 7 5 3 2 3" xfId="17248"/>
    <cellStyle name="Vírgula 7 5 3 2 3 2" xfId="48543"/>
    <cellStyle name="Vírgula 7 5 3 2 4" xfId="38661"/>
    <cellStyle name="Vírgula 7 5 3 3" xfId="10660"/>
    <cellStyle name="Vírgula 7 5 3 3 2" xfId="27130"/>
    <cellStyle name="Vírgula 7 5 3 3 2 2" xfId="58425"/>
    <cellStyle name="Vírgula 7 5 3 3 3" xfId="41955"/>
    <cellStyle name="Vírgula 7 5 3 4" xfId="20542"/>
    <cellStyle name="Vírgula 7 5 3 4 2" xfId="51837"/>
    <cellStyle name="Vírgula 7 5 3 5" xfId="13954"/>
    <cellStyle name="Vírgula 7 5 3 5 2" xfId="45249"/>
    <cellStyle name="Vírgula 7 5 3 6" xfId="35367"/>
    <cellStyle name="Vírgula 7 5 3 7" xfId="32072"/>
    <cellStyle name="Vírgula 7 5 4" xfId="5719"/>
    <cellStyle name="Vírgula 7 5 4 2" xfId="22189"/>
    <cellStyle name="Vírgula 7 5 4 2 2" xfId="53484"/>
    <cellStyle name="Vírgula 7 5 4 3" xfId="15601"/>
    <cellStyle name="Vírgula 7 5 4 3 2" xfId="46896"/>
    <cellStyle name="Vírgula 7 5 4 4" xfId="37014"/>
    <cellStyle name="Vírgula 7 5 5" xfId="9013"/>
    <cellStyle name="Vírgula 7 5 5 2" xfId="25483"/>
    <cellStyle name="Vírgula 7 5 5 2 2" xfId="56778"/>
    <cellStyle name="Vírgula 7 5 5 3" xfId="40308"/>
    <cellStyle name="Vírgula 7 5 6" xfId="18895"/>
    <cellStyle name="Vírgula 7 5 6 2" xfId="50190"/>
    <cellStyle name="Vírgula 7 5 7" xfId="12307"/>
    <cellStyle name="Vírgula 7 5 7 2" xfId="43602"/>
    <cellStyle name="Vírgula 7 5 8" xfId="28778"/>
    <cellStyle name="Vírgula 7 5 8 2" xfId="33720"/>
    <cellStyle name="Vírgula 7 5 9" xfId="30425"/>
    <cellStyle name="Vírgula 7 6" xfId="2423"/>
    <cellStyle name="Vírgula 7 6 2" xfId="2424"/>
    <cellStyle name="Vírgula 7 6 2 2" xfId="4075"/>
    <cellStyle name="Vírgula 7 6 2 2 2" xfId="7369"/>
    <cellStyle name="Vírgula 7 6 2 2 2 2" xfId="23839"/>
    <cellStyle name="Vírgula 7 6 2 2 2 2 2" xfId="55134"/>
    <cellStyle name="Vírgula 7 6 2 2 2 3" xfId="17251"/>
    <cellStyle name="Vírgula 7 6 2 2 2 3 2" xfId="48546"/>
    <cellStyle name="Vírgula 7 6 2 2 2 4" xfId="38664"/>
    <cellStyle name="Vírgula 7 6 2 2 3" xfId="10663"/>
    <cellStyle name="Vírgula 7 6 2 2 3 2" xfId="27133"/>
    <cellStyle name="Vírgula 7 6 2 2 3 2 2" xfId="58428"/>
    <cellStyle name="Vírgula 7 6 2 2 3 3" xfId="41958"/>
    <cellStyle name="Vírgula 7 6 2 2 4" xfId="20545"/>
    <cellStyle name="Vírgula 7 6 2 2 4 2" xfId="51840"/>
    <cellStyle name="Vírgula 7 6 2 2 5" xfId="13957"/>
    <cellStyle name="Vírgula 7 6 2 2 5 2" xfId="45252"/>
    <cellStyle name="Vírgula 7 6 2 2 6" xfId="35370"/>
    <cellStyle name="Vírgula 7 6 2 2 7" xfId="32075"/>
    <cellStyle name="Vírgula 7 6 2 3" xfId="5722"/>
    <cellStyle name="Vírgula 7 6 2 3 2" xfId="22192"/>
    <cellStyle name="Vírgula 7 6 2 3 2 2" xfId="53487"/>
    <cellStyle name="Vírgula 7 6 2 3 3" xfId="15604"/>
    <cellStyle name="Vírgula 7 6 2 3 3 2" xfId="46899"/>
    <cellStyle name="Vírgula 7 6 2 3 4" xfId="37017"/>
    <cellStyle name="Vírgula 7 6 2 4" xfId="9016"/>
    <cellStyle name="Vírgula 7 6 2 4 2" xfId="25486"/>
    <cellStyle name="Vírgula 7 6 2 4 2 2" xfId="56781"/>
    <cellStyle name="Vírgula 7 6 2 4 3" xfId="40311"/>
    <cellStyle name="Vírgula 7 6 2 5" xfId="18898"/>
    <cellStyle name="Vírgula 7 6 2 5 2" xfId="50193"/>
    <cellStyle name="Vírgula 7 6 2 6" xfId="12310"/>
    <cellStyle name="Vírgula 7 6 2 6 2" xfId="43605"/>
    <cellStyle name="Vírgula 7 6 2 7" xfId="28781"/>
    <cellStyle name="Vírgula 7 6 2 7 2" xfId="33723"/>
    <cellStyle name="Vírgula 7 6 2 8" xfId="30428"/>
    <cellStyle name="Vírgula 7 6 3" xfId="4074"/>
    <cellStyle name="Vírgula 7 6 3 2" xfId="7368"/>
    <cellStyle name="Vírgula 7 6 3 2 2" xfId="23838"/>
    <cellStyle name="Vírgula 7 6 3 2 2 2" xfId="55133"/>
    <cellStyle name="Vírgula 7 6 3 2 3" xfId="17250"/>
    <cellStyle name="Vírgula 7 6 3 2 3 2" xfId="48545"/>
    <cellStyle name="Vírgula 7 6 3 2 4" xfId="38663"/>
    <cellStyle name="Vírgula 7 6 3 3" xfId="10662"/>
    <cellStyle name="Vírgula 7 6 3 3 2" xfId="27132"/>
    <cellStyle name="Vírgula 7 6 3 3 2 2" xfId="58427"/>
    <cellStyle name="Vírgula 7 6 3 3 3" xfId="41957"/>
    <cellStyle name="Vírgula 7 6 3 4" xfId="20544"/>
    <cellStyle name="Vírgula 7 6 3 4 2" xfId="51839"/>
    <cellStyle name="Vírgula 7 6 3 5" xfId="13956"/>
    <cellStyle name="Vírgula 7 6 3 5 2" xfId="45251"/>
    <cellStyle name="Vírgula 7 6 3 6" xfId="35369"/>
    <cellStyle name="Vírgula 7 6 3 7" xfId="32074"/>
    <cellStyle name="Vírgula 7 6 4" xfId="5721"/>
    <cellStyle name="Vírgula 7 6 4 2" xfId="22191"/>
    <cellStyle name="Vírgula 7 6 4 2 2" xfId="53486"/>
    <cellStyle name="Vírgula 7 6 4 3" xfId="15603"/>
    <cellStyle name="Vírgula 7 6 4 3 2" xfId="46898"/>
    <cellStyle name="Vírgula 7 6 4 4" xfId="37016"/>
    <cellStyle name="Vírgula 7 6 5" xfId="9015"/>
    <cellStyle name="Vírgula 7 6 5 2" xfId="25485"/>
    <cellStyle name="Vírgula 7 6 5 2 2" xfId="56780"/>
    <cellStyle name="Vírgula 7 6 5 3" xfId="40310"/>
    <cellStyle name="Vírgula 7 6 6" xfId="18897"/>
    <cellStyle name="Vírgula 7 6 6 2" xfId="50192"/>
    <cellStyle name="Vírgula 7 6 7" xfId="12309"/>
    <cellStyle name="Vírgula 7 6 7 2" xfId="43604"/>
    <cellStyle name="Vírgula 7 6 8" xfId="28780"/>
    <cellStyle name="Vírgula 7 6 8 2" xfId="33722"/>
    <cellStyle name="Vírgula 7 6 9" xfId="30427"/>
    <cellStyle name="Vírgula 7 7" xfId="2425"/>
    <cellStyle name="Vírgula 7 7 2" xfId="4076"/>
    <cellStyle name="Vírgula 7 7 2 2" xfId="7370"/>
    <cellStyle name="Vírgula 7 7 2 2 2" xfId="23840"/>
    <cellStyle name="Vírgula 7 7 2 2 2 2" xfId="55135"/>
    <cellStyle name="Vírgula 7 7 2 2 3" xfId="17252"/>
    <cellStyle name="Vírgula 7 7 2 2 3 2" xfId="48547"/>
    <cellStyle name="Vírgula 7 7 2 2 4" xfId="38665"/>
    <cellStyle name="Vírgula 7 7 2 3" xfId="10664"/>
    <cellStyle name="Vírgula 7 7 2 3 2" xfId="27134"/>
    <cellStyle name="Vírgula 7 7 2 3 2 2" xfId="58429"/>
    <cellStyle name="Vírgula 7 7 2 3 3" xfId="41959"/>
    <cellStyle name="Vírgula 7 7 2 4" xfId="20546"/>
    <cellStyle name="Vírgula 7 7 2 4 2" xfId="51841"/>
    <cellStyle name="Vírgula 7 7 2 5" xfId="13958"/>
    <cellStyle name="Vírgula 7 7 2 5 2" xfId="45253"/>
    <cellStyle name="Vírgula 7 7 2 6" xfId="35371"/>
    <cellStyle name="Vírgula 7 7 2 7" xfId="32076"/>
    <cellStyle name="Vírgula 7 7 3" xfId="5723"/>
    <cellStyle name="Vírgula 7 7 3 2" xfId="22193"/>
    <cellStyle name="Vírgula 7 7 3 2 2" xfId="53488"/>
    <cellStyle name="Vírgula 7 7 3 3" xfId="15605"/>
    <cellStyle name="Vírgula 7 7 3 3 2" xfId="46900"/>
    <cellStyle name="Vírgula 7 7 3 4" xfId="37018"/>
    <cellStyle name="Vírgula 7 7 4" xfId="9017"/>
    <cellStyle name="Vírgula 7 7 4 2" xfId="25487"/>
    <cellStyle name="Vírgula 7 7 4 2 2" xfId="56782"/>
    <cellStyle name="Vírgula 7 7 4 3" xfId="40312"/>
    <cellStyle name="Vírgula 7 7 5" xfId="18899"/>
    <cellStyle name="Vírgula 7 7 5 2" xfId="50194"/>
    <cellStyle name="Vírgula 7 7 6" xfId="12311"/>
    <cellStyle name="Vírgula 7 7 6 2" xfId="43606"/>
    <cellStyle name="Vírgula 7 7 7" xfId="28782"/>
    <cellStyle name="Vírgula 7 7 7 2" xfId="33724"/>
    <cellStyle name="Vírgula 7 7 8" xfId="30429"/>
    <cellStyle name="Vírgula 7 8" xfId="2426"/>
    <cellStyle name="Vírgula 7 8 2" xfId="4077"/>
    <cellStyle name="Vírgula 7 8 2 2" xfId="7371"/>
    <cellStyle name="Vírgula 7 8 2 2 2" xfId="23841"/>
    <cellStyle name="Vírgula 7 8 2 2 2 2" xfId="55136"/>
    <cellStyle name="Vírgula 7 8 2 2 3" xfId="17253"/>
    <cellStyle name="Vírgula 7 8 2 2 3 2" xfId="48548"/>
    <cellStyle name="Vírgula 7 8 2 2 4" xfId="38666"/>
    <cellStyle name="Vírgula 7 8 2 3" xfId="10665"/>
    <cellStyle name="Vírgula 7 8 2 3 2" xfId="27135"/>
    <cellStyle name="Vírgula 7 8 2 3 2 2" xfId="58430"/>
    <cellStyle name="Vírgula 7 8 2 3 3" xfId="41960"/>
    <cellStyle name="Vírgula 7 8 2 4" xfId="20547"/>
    <cellStyle name="Vírgula 7 8 2 4 2" xfId="51842"/>
    <cellStyle name="Vírgula 7 8 2 5" xfId="13959"/>
    <cellStyle name="Vírgula 7 8 2 5 2" xfId="45254"/>
    <cellStyle name="Vírgula 7 8 2 6" xfId="35372"/>
    <cellStyle name="Vírgula 7 8 2 7" xfId="32077"/>
    <cellStyle name="Vírgula 7 8 3" xfId="5724"/>
    <cellStyle name="Vírgula 7 8 3 2" xfId="22194"/>
    <cellStyle name="Vírgula 7 8 3 2 2" xfId="53489"/>
    <cellStyle name="Vírgula 7 8 3 3" xfId="15606"/>
    <cellStyle name="Vírgula 7 8 3 3 2" xfId="46901"/>
    <cellStyle name="Vírgula 7 8 3 4" xfId="37019"/>
    <cellStyle name="Vírgula 7 8 4" xfId="9018"/>
    <cellStyle name="Vírgula 7 8 4 2" xfId="25488"/>
    <cellStyle name="Vírgula 7 8 4 2 2" xfId="56783"/>
    <cellStyle name="Vírgula 7 8 4 3" xfId="40313"/>
    <cellStyle name="Vírgula 7 8 5" xfId="18900"/>
    <cellStyle name="Vírgula 7 8 5 2" xfId="50195"/>
    <cellStyle name="Vírgula 7 8 6" xfId="12312"/>
    <cellStyle name="Vírgula 7 8 6 2" xfId="43607"/>
    <cellStyle name="Vírgula 7 8 7" xfId="28783"/>
    <cellStyle name="Vírgula 7 8 7 2" xfId="33725"/>
    <cellStyle name="Vírgula 7 8 8" xfId="30430"/>
    <cellStyle name="Vírgula 7 9" xfId="4051"/>
    <cellStyle name="Vírgula 7 9 2" xfId="7345"/>
    <cellStyle name="Vírgula 7 9 2 2" xfId="23815"/>
    <cellStyle name="Vírgula 7 9 2 2 2" xfId="55110"/>
    <cellStyle name="Vírgula 7 9 2 3" xfId="17227"/>
    <cellStyle name="Vírgula 7 9 2 3 2" xfId="48522"/>
    <cellStyle name="Vírgula 7 9 2 4" xfId="38640"/>
    <cellStyle name="Vírgula 7 9 3" xfId="10639"/>
    <cellStyle name="Vírgula 7 9 3 2" xfId="27109"/>
    <cellStyle name="Vírgula 7 9 3 2 2" xfId="58404"/>
    <cellStyle name="Vírgula 7 9 3 3" xfId="41934"/>
    <cellStyle name="Vírgula 7 9 4" xfId="20521"/>
    <cellStyle name="Vírgula 7 9 4 2" xfId="51816"/>
    <cellStyle name="Vírgula 7 9 5" xfId="13933"/>
    <cellStyle name="Vírgula 7 9 5 2" xfId="45228"/>
    <cellStyle name="Vírgula 7 9 6" xfId="35346"/>
    <cellStyle name="Vírgula 7 9 7" xfId="32051"/>
    <cellStyle name="Vírgula 8" xfId="2427"/>
    <cellStyle name="Vírgula 8 10" xfId="18901"/>
    <cellStyle name="Vírgula 8 10 2" xfId="50196"/>
    <cellStyle name="Vírgula 8 11" xfId="12313"/>
    <cellStyle name="Vírgula 8 11 2" xfId="43608"/>
    <cellStyle name="Vírgula 8 12" xfId="28784"/>
    <cellStyle name="Vírgula 8 12 2" xfId="33726"/>
    <cellStyle name="Vírgula 8 13" xfId="30431"/>
    <cellStyle name="Vírgula 8 2" xfId="2428"/>
    <cellStyle name="Vírgula 8 2 10" xfId="12314"/>
    <cellStyle name="Vírgula 8 2 10 2" xfId="43609"/>
    <cellStyle name="Vírgula 8 2 11" xfId="28785"/>
    <cellStyle name="Vírgula 8 2 11 2" xfId="33727"/>
    <cellStyle name="Vírgula 8 2 12" xfId="30432"/>
    <cellStyle name="Vírgula 8 2 2" xfId="2429"/>
    <cellStyle name="Vírgula 8 2 2 2" xfId="2430"/>
    <cellStyle name="Vírgula 8 2 2 2 2" xfId="4081"/>
    <cellStyle name="Vírgula 8 2 2 2 2 2" xfId="7375"/>
    <cellStyle name="Vírgula 8 2 2 2 2 2 2" xfId="23845"/>
    <cellStyle name="Vírgula 8 2 2 2 2 2 2 2" xfId="55140"/>
    <cellStyle name="Vírgula 8 2 2 2 2 2 3" xfId="17257"/>
    <cellStyle name="Vírgula 8 2 2 2 2 2 3 2" xfId="48552"/>
    <cellStyle name="Vírgula 8 2 2 2 2 2 4" xfId="38670"/>
    <cellStyle name="Vírgula 8 2 2 2 2 3" xfId="10669"/>
    <cellStyle name="Vírgula 8 2 2 2 2 3 2" xfId="27139"/>
    <cellStyle name="Vírgula 8 2 2 2 2 3 2 2" xfId="58434"/>
    <cellStyle name="Vírgula 8 2 2 2 2 3 3" xfId="41964"/>
    <cellStyle name="Vírgula 8 2 2 2 2 4" xfId="20551"/>
    <cellStyle name="Vírgula 8 2 2 2 2 4 2" xfId="51846"/>
    <cellStyle name="Vírgula 8 2 2 2 2 5" xfId="13963"/>
    <cellStyle name="Vírgula 8 2 2 2 2 5 2" xfId="45258"/>
    <cellStyle name="Vírgula 8 2 2 2 2 6" xfId="35376"/>
    <cellStyle name="Vírgula 8 2 2 2 2 7" xfId="32081"/>
    <cellStyle name="Vírgula 8 2 2 2 3" xfId="5728"/>
    <cellStyle name="Vírgula 8 2 2 2 3 2" xfId="22198"/>
    <cellStyle name="Vírgula 8 2 2 2 3 2 2" xfId="53493"/>
    <cellStyle name="Vírgula 8 2 2 2 3 3" xfId="15610"/>
    <cellStyle name="Vírgula 8 2 2 2 3 3 2" xfId="46905"/>
    <cellStyle name="Vírgula 8 2 2 2 3 4" xfId="37023"/>
    <cellStyle name="Vírgula 8 2 2 2 4" xfId="9022"/>
    <cellStyle name="Vírgula 8 2 2 2 4 2" xfId="25492"/>
    <cellStyle name="Vírgula 8 2 2 2 4 2 2" xfId="56787"/>
    <cellStyle name="Vírgula 8 2 2 2 4 3" xfId="40317"/>
    <cellStyle name="Vírgula 8 2 2 2 5" xfId="18904"/>
    <cellStyle name="Vírgula 8 2 2 2 5 2" xfId="50199"/>
    <cellStyle name="Vírgula 8 2 2 2 6" xfId="12316"/>
    <cellStyle name="Vírgula 8 2 2 2 6 2" xfId="43611"/>
    <cellStyle name="Vírgula 8 2 2 2 7" xfId="28787"/>
    <cellStyle name="Vírgula 8 2 2 2 7 2" xfId="33729"/>
    <cellStyle name="Vírgula 8 2 2 2 8" xfId="30434"/>
    <cellStyle name="Vírgula 8 2 2 3" xfId="4080"/>
    <cellStyle name="Vírgula 8 2 2 3 2" xfId="7374"/>
    <cellStyle name="Vírgula 8 2 2 3 2 2" xfId="23844"/>
    <cellStyle name="Vírgula 8 2 2 3 2 2 2" xfId="55139"/>
    <cellStyle name="Vírgula 8 2 2 3 2 3" xfId="17256"/>
    <cellStyle name="Vírgula 8 2 2 3 2 3 2" xfId="48551"/>
    <cellStyle name="Vírgula 8 2 2 3 2 4" xfId="38669"/>
    <cellStyle name="Vírgula 8 2 2 3 3" xfId="10668"/>
    <cellStyle name="Vírgula 8 2 2 3 3 2" xfId="27138"/>
    <cellStyle name="Vírgula 8 2 2 3 3 2 2" xfId="58433"/>
    <cellStyle name="Vírgula 8 2 2 3 3 3" xfId="41963"/>
    <cellStyle name="Vírgula 8 2 2 3 4" xfId="20550"/>
    <cellStyle name="Vírgula 8 2 2 3 4 2" xfId="51845"/>
    <cellStyle name="Vírgula 8 2 2 3 5" xfId="13962"/>
    <cellStyle name="Vírgula 8 2 2 3 5 2" xfId="45257"/>
    <cellStyle name="Vírgula 8 2 2 3 6" xfId="35375"/>
    <cellStyle name="Vírgula 8 2 2 3 7" xfId="32080"/>
    <cellStyle name="Vírgula 8 2 2 4" xfId="5727"/>
    <cellStyle name="Vírgula 8 2 2 4 2" xfId="22197"/>
    <cellStyle name="Vírgula 8 2 2 4 2 2" xfId="53492"/>
    <cellStyle name="Vírgula 8 2 2 4 3" xfId="15609"/>
    <cellStyle name="Vírgula 8 2 2 4 3 2" xfId="46904"/>
    <cellStyle name="Vírgula 8 2 2 4 4" xfId="37022"/>
    <cellStyle name="Vírgula 8 2 2 5" xfId="9021"/>
    <cellStyle name="Vírgula 8 2 2 5 2" xfId="25491"/>
    <cellStyle name="Vírgula 8 2 2 5 2 2" xfId="56786"/>
    <cellStyle name="Vírgula 8 2 2 5 3" xfId="40316"/>
    <cellStyle name="Vírgula 8 2 2 6" xfId="18903"/>
    <cellStyle name="Vírgula 8 2 2 6 2" xfId="50198"/>
    <cellStyle name="Vírgula 8 2 2 7" xfId="12315"/>
    <cellStyle name="Vírgula 8 2 2 7 2" xfId="43610"/>
    <cellStyle name="Vírgula 8 2 2 8" xfId="28786"/>
    <cellStyle name="Vírgula 8 2 2 8 2" xfId="33728"/>
    <cellStyle name="Vírgula 8 2 2 9" xfId="30433"/>
    <cellStyle name="Vírgula 8 2 3" xfId="2431"/>
    <cellStyle name="Vírgula 8 2 3 2" xfId="2432"/>
    <cellStyle name="Vírgula 8 2 3 2 2" xfId="4083"/>
    <cellStyle name="Vírgula 8 2 3 2 2 2" xfId="7377"/>
    <cellStyle name="Vírgula 8 2 3 2 2 2 2" xfId="23847"/>
    <cellStyle name="Vírgula 8 2 3 2 2 2 2 2" xfId="55142"/>
    <cellStyle name="Vírgula 8 2 3 2 2 2 3" xfId="17259"/>
    <cellStyle name="Vírgula 8 2 3 2 2 2 3 2" xfId="48554"/>
    <cellStyle name="Vírgula 8 2 3 2 2 2 4" xfId="38672"/>
    <cellStyle name="Vírgula 8 2 3 2 2 3" xfId="10671"/>
    <cellStyle name="Vírgula 8 2 3 2 2 3 2" xfId="27141"/>
    <cellStyle name="Vírgula 8 2 3 2 2 3 2 2" xfId="58436"/>
    <cellStyle name="Vírgula 8 2 3 2 2 3 3" xfId="41966"/>
    <cellStyle name="Vírgula 8 2 3 2 2 4" xfId="20553"/>
    <cellStyle name="Vírgula 8 2 3 2 2 4 2" xfId="51848"/>
    <cellStyle name="Vírgula 8 2 3 2 2 5" xfId="13965"/>
    <cellStyle name="Vírgula 8 2 3 2 2 5 2" xfId="45260"/>
    <cellStyle name="Vírgula 8 2 3 2 2 6" xfId="35378"/>
    <cellStyle name="Vírgula 8 2 3 2 2 7" xfId="32083"/>
    <cellStyle name="Vírgula 8 2 3 2 3" xfId="5730"/>
    <cellStyle name="Vírgula 8 2 3 2 3 2" xfId="22200"/>
    <cellStyle name="Vírgula 8 2 3 2 3 2 2" xfId="53495"/>
    <cellStyle name="Vírgula 8 2 3 2 3 3" xfId="15612"/>
    <cellStyle name="Vírgula 8 2 3 2 3 3 2" xfId="46907"/>
    <cellStyle name="Vírgula 8 2 3 2 3 4" xfId="37025"/>
    <cellStyle name="Vírgula 8 2 3 2 4" xfId="9024"/>
    <cellStyle name="Vírgula 8 2 3 2 4 2" xfId="25494"/>
    <cellStyle name="Vírgula 8 2 3 2 4 2 2" xfId="56789"/>
    <cellStyle name="Vírgula 8 2 3 2 4 3" xfId="40319"/>
    <cellStyle name="Vírgula 8 2 3 2 5" xfId="18906"/>
    <cellStyle name="Vírgula 8 2 3 2 5 2" xfId="50201"/>
    <cellStyle name="Vírgula 8 2 3 2 6" xfId="12318"/>
    <cellStyle name="Vírgula 8 2 3 2 6 2" xfId="43613"/>
    <cellStyle name="Vírgula 8 2 3 2 7" xfId="28789"/>
    <cellStyle name="Vírgula 8 2 3 2 7 2" xfId="33731"/>
    <cellStyle name="Vírgula 8 2 3 2 8" xfId="30436"/>
    <cellStyle name="Vírgula 8 2 3 3" xfId="4082"/>
    <cellStyle name="Vírgula 8 2 3 3 2" xfId="7376"/>
    <cellStyle name="Vírgula 8 2 3 3 2 2" xfId="23846"/>
    <cellStyle name="Vírgula 8 2 3 3 2 2 2" xfId="55141"/>
    <cellStyle name="Vírgula 8 2 3 3 2 3" xfId="17258"/>
    <cellStyle name="Vírgula 8 2 3 3 2 3 2" xfId="48553"/>
    <cellStyle name="Vírgula 8 2 3 3 2 4" xfId="38671"/>
    <cellStyle name="Vírgula 8 2 3 3 3" xfId="10670"/>
    <cellStyle name="Vírgula 8 2 3 3 3 2" xfId="27140"/>
    <cellStyle name="Vírgula 8 2 3 3 3 2 2" xfId="58435"/>
    <cellStyle name="Vírgula 8 2 3 3 3 3" xfId="41965"/>
    <cellStyle name="Vírgula 8 2 3 3 4" xfId="20552"/>
    <cellStyle name="Vírgula 8 2 3 3 4 2" xfId="51847"/>
    <cellStyle name="Vírgula 8 2 3 3 5" xfId="13964"/>
    <cellStyle name="Vírgula 8 2 3 3 5 2" xfId="45259"/>
    <cellStyle name="Vírgula 8 2 3 3 6" xfId="35377"/>
    <cellStyle name="Vírgula 8 2 3 3 7" xfId="32082"/>
    <cellStyle name="Vírgula 8 2 3 4" xfId="5729"/>
    <cellStyle name="Vírgula 8 2 3 4 2" xfId="22199"/>
    <cellStyle name="Vírgula 8 2 3 4 2 2" xfId="53494"/>
    <cellStyle name="Vírgula 8 2 3 4 3" xfId="15611"/>
    <cellStyle name="Vírgula 8 2 3 4 3 2" xfId="46906"/>
    <cellStyle name="Vírgula 8 2 3 4 4" xfId="37024"/>
    <cellStyle name="Vírgula 8 2 3 5" xfId="9023"/>
    <cellStyle name="Vírgula 8 2 3 5 2" xfId="25493"/>
    <cellStyle name="Vírgula 8 2 3 5 2 2" xfId="56788"/>
    <cellStyle name="Vírgula 8 2 3 5 3" xfId="40318"/>
    <cellStyle name="Vírgula 8 2 3 6" xfId="18905"/>
    <cellStyle name="Vírgula 8 2 3 6 2" xfId="50200"/>
    <cellStyle name="Vírgula 8 2 3 7" xfId="12317"/>
    <cellStyle name="Vírgula 8 2 3 7 2" xfId="43612"/>
    <cellStyle name="Vírgula 8 2 3 8" xfId="28788"/>
    <cellStyle name="Vírgula 8 2 3 8 2" xfId="33730"/>
    <cellStyle name="Vírgula 8 2 3 9" xfId="30435"/>
    <cellStyle name="Vírgula 8 2 4" xfId="2433"/>
    <cellStyle name="Vírgula 8 2 4 2" xfId="4084"/>
    <cellStyle name="Vírgula 8 2 4 2 2" xfId="7378"/>
    <cellStyle name="Vírgula 8 2 4 2 2 2" xfId="23848"/>
    <cellStyle name="Vírgula 8 2 4 2 2 2 2" xfId="55143"/>
    <cellStyle name="Vírgula 8 2 4 2 2 3" xfId="17260"/>
    <cellStyle name="Vírgula 8 2 4 2 2 3 2" xfId="48555"/>
    <cellStyle name="Vírgula 8 2 4 2 2 4" xfId="38673"/>
    <cellStyle name="Vírgula 8 2 4 2 3" xfId="10672"/>
    <cellStyle name="Vírgula 8 2 4 2 3 2" xfId="27142"/>
    <cellStyle name="Vírgula 8 2 4 2 3 2 2" xfId="58437"/>
    <cellStyle name="Vírgula 8 2 4 2 3 3" xfId="41967"/>
    <cellStyle name="Vírgula 8 2 4 2 4" xfId="20554"/>
    <cellStyle name="Vírgula 8 2 4 2 4 2" xfId="51849"/>
    <cellStyle name="Vírgula 8 2 4 2 5" xfId="13966"/>
    <cellStyle name="Vírgula 8 2 4 2 5 2" xfId="45261"/>
    <cellStyle name="Vírgula 8 2 4 2 6" xfId="35379"/>
    <cellStyle name="Vírgula 8 2 4 2 7" xfId="32084"/>
    <cellStyle name="Vírgula 8 2 4 3" xfId="5731"/>
    <cellStyle name="Vírgula 8 2 4 3 2" xfId="22201"/>
    <cellStyle name="Vírgula 8 2 4 3 2 2" xfId="53496"/>
    <cellStyle name="Vírgula 8 2 4 3 3" xfId="15613"/>
    <cellStyle name="Vírgula 8 2 4 3 3 2" xfId="46908"/>
    <cellStyle name="Vírgula 8 2 4 3 4" xfId="37026"/>
    <cellStyle name="Vírgula 8 2 4 4" xfId="9025"/>
    <cellStyle name="Vírgula 8 2 4 4 2" xfId="25495"/>
    <cellStyle name="Vírgula 8 2 4 4 2 2" xfId="56790"/>
    <cellStyle name="Vírgula 8 2 4 4 3" xfId="40320"/>
    <cellStyle name="Vírgula 8 2 4 5" xfId="18907"/>
    <cellStyle name="Vírgula 8 2 4 5 2" xfId="50202"/>
    <cellStyle name="Vírgula 8 2 4 6" xfId="12319"/>
    <cellStyle name="Vírgula 8 2 4 6 2" xfId="43614"/>
    <cellStyle name="Vírgula 8 2 4 7" xfId="28790"/>
    <cellStyle name="Vírgula 8 2 4 7 2" xfId="33732"/>
    <cellStyle name="Vírgula 8 2 4 8" xfId="30437"/>
    <cellStyle name="Vírgula 8 2 5" xfId="2434"/>
    <cellStyle name="Vírgula 8 2 5 2" xfId="4085"/>
    <cellStyle name="Vírgula 8 2 5 2 2" xfId="7379"/>
    <cellStyle name="Vírgula 8 2 5 2 2 2" xfId="23849"/>
    <cellStyle name="Vírgula 8 2 5 2 2 2 2" xfId="55144"/>
    <cellStyle name="Vírgula 8 2 5 2 2 3" xfId="17261"/>
    <cellStyle name="Vírgula 8 2 5 2 2 3 2" xfId="48556"/>
    <cellStyle name="Vírgula 8 2 5 2 2 4" xfId="38674"/>
    <cellStyle name="Vírgula 8 2 5 2 3" xfId="10673"/>
    <cellStyle name="Vírgula 8 2 5 2 3 2" xfId="27143"/>
    <cellStyle name="Vírgula 8 2 5 2 3 2 2" xfId="58438"/>
    <cellStyle name="Vírgula 8 2 5 2 3 3" xfId="41968"/>
    <cellStyle name="Vírgula 8 2 5 2 4" xfId="20555"/>
    <cellStyle name="Vírgula 8 2 5 2 4 2" xfId="51850"/>
    <cellStyle name="Vírgula 8 2 5 2 5" xfId="13967"/>
    <cellStyle name="Vírgula 8 2 5 2 5 2" xfId="45262"/>
    <cellStyle name="Vírgula 8 2 5 2 6" xfId="35380"/>
    <cellStyle name="Vírgula 8 2 5 2 7" xfId="32085"/>
    <cellStyle name="Vírgula 8 2 5 3" xfId="5732"/>
    <cellStyle name="Vírgula 8 2 5 3 2" xfId="22202"/>
    <cellStyle name="Vírgula 8 2 5 3 2 2" xfId="53497"/>
    <cellStyle name="Vírgula 8 2 5 3 3" xfId="15614"/>
    <cellStyle name="Vírgula 8 2 5 3 3 2" xfId="46909"/>
    <cellStyle name="Vírgula 8 2 5 3 4" xfId="37027"/>
    <cellStyle name="Vírgula 8 2 5 4" xfId="9026"/>
    <cellStyle name="Vírgula 8 2 5 4 2" xfId="25496"/>
    <cellStyle name="Vírgula 8 2 5 4 2 2" xfId="56791"/>
    <cellStyle name="Vírgula 8 2 5 4 3" xfId="40321"/>
    <cellStyle name="Vírgula 8 2 5 5" xfId="18908"/>
    <cellStyle name="Vírgula 8 2 5 5 2" xfId="50203"/>
    <cellStyle name="Vírgula 8 2 5 6" xfId="12320"/>
    <cellStyle name="Vírgula 8 2 5 6 2" xfId="43615"/>
    <cellStyle name="Vírgula 8 2 5 7" xfId="28791"/>
    <cellStyle name="Vírgula 8 2 5 7 2" xfId="33733"/>
    <cellStyle name="Vírgula 8 2 5 8" xfId="30438"/>
    <cellStyle name="Vírgula 8 2 6" xfId="4079"/>
    <cellStyle name="Vírgula 8 2 6 2" xfId="7373"/>
    <cellStyle name="Vírgula 8 2 6 2 2" xfId="23843"/>
    <cellStyle name="Vírgula 8 2 6 2 2 2" xfId="55138"/>
    <cellStyle name="Vírgula 8 2 6 2 3" xfId="17255"/>
    <cellStyle name="Vírgula 8 2 6 2 3 2" xfId="48550"/>
    <cellStyle name="Vírgula 8 2 6 2 4" xfId="38668"/>
    <cellStyle name="Vírgula 8 2 6 3" xfId="10667"/>
    <cellStyle name="Vírgula 8 2 6 3 2" xfId="27137"/>
    <cellStyle name="Vírgula 8 2 6 3 2 2" xfId="58432"/>
    <cellStyle name="Vírgula 8 2 6 3 3" xfId="41962"/>
    <cellStyle name="Vírgula 8 2 6 4" xfId="20549"/>
    <cellStyle name="Vírgula 8 2 6 4 2" xfId="51844"/>
    <cellStyle name="Vírgula 8 2 6 5" xfId="13961"/>
    <cellStyle name="Vírgula 8 2 6 5 2" xfId="45256"/>
    <cellStyle name="Vírgula 8 2 6 6" xfId="35374"/>
    <cellStyle name="Vírgula 8 2 6 7" xfId="32079"/>
    <cellStyle name="Vírgula 8 2 7" xfId="5726"/>
    <cellStyle name="Vírgula 8 2 7 2" xfId="22196"/>
    <cellStyle name="Vírgula 8 2 7 2 2" xfId="53491"/>
    <cellStyle name="Vírgula 8 2 7 3" xfId="15608"/>
    <cellStyle name="Vírgula 8 2 7 3 2" xfId="46903"/>
    <cellStyle name="Vírgula 8 2 7 4" xfId="37021"/>
    <cellStyle name="Vírgula 8 2 8" xfId="9020"/>
    <cellStyle name="Vírgula 8 2 8 2" xfId="25490"/>
    <cellStyle name="Vírgula 8 2 8 2 2" xfId="56785"/>
    <cellStyle name="Vírgula 8 2 8 3" xfId="40315"/>
    <cellStyle name="Vírgula 8 2 9" xfId="18902"/>
    <cellStyle name="Vírgula 8 2 9 2" xfId="50197"/>
    <cellStyle name="Vírgula 8 3" xfId="2435"/>
    <cellStyle name="Vírgula 8 3 2" xfId="2436"/>
    <cellStyle name="Vírgula 8 3 2 2" xfId="4087"/>
    <cellStyle name="Vírgula 8 3 2 2 2" xfId="7381"/>
    <cellStyle name="Vírgula 8 3 2 2 2 2" xfId="23851"/>
    <cellStyle name="Vírgula 8 3 2 2 2 2 2" xfId="55146"/>
    <cellStyle name="Vírgula 8 3 2 2 2 3" xfId="17263"/>
    <cellStyle name="Vírgula 8 3 2 2 2 3 2" xfId="48558"/>
    <cellStyle name="Vírgula 8 3 2 2 2 4" xfId="38676"/>
    <cellStyle name="Vírgula 8 3 2 2 3" xfId="10675"/>
    <cellStyle name="Vírgula 8 3 2 2 3 2" xfId="27145"/>
    <cellStyle name="Vírgula 8 3 2 2 3 2 2" xfId="58440"/>
    <cellStyle name="Vírgula 8 3 2 2 3 3" xfId="41970"/>
    <cellStyle name="Vírgula 8 3 2 2 4" xfId="20557"/>
    <cellStyle name="Vírgula 8 3 2 2 4 2" xfId="51852"/>
    <cellStyle name="Vírgula 8 3 2 2 5" xfId="13969"/>
    <cellStyle name="Vírgula 8 3 2 2 5 2" xfId="45264"/>
    <cellStyle name="Vírgula 8 3 2 2 6" xfId="35382"/>
    <cellStyle name="Vírgula 8 3 2 2 7" xfId="32087"/>
    <cellStyle name="Vírgula 8 3 2 3" xfId="5734"/>
    <cellStyle name="Vírgula 8 3 2 3 2" xfId="22204"/>
    <cellStyle name="Vírgula 8 3 2 3 2 2" xfId="53499"/>
    <cellStyle name="Vírgula 8 3 2 3 3" xfId="15616"/>
    <cellStyle name="Vírgula 8 3 2 3 3 2" xfId="46911"/>
    <cellStyle name="Vírgula 8 3 2 3 4" xfId="37029"/>
    <cellStyle name="Vírgula 8 3 2 4" xfId="9028"/>
    <cellStyle name="Vírgula 8 3 2 4 2" xfId="25498"/>
    <cellStyle name="Vírgula 8 3 2 4 2 2" xfId="56793"/>
    <cellStyle name="Vírgula 8 3 2 4 3" xfId="40323"/>
    <cellStyle name="Vírgula 8 3 2 5" xfId="18910"/>
    <cellStyle name="Vírgula 8 3 2 5 2" xfId="50205"/>
    <cellStyle name="Vírgula 8 3 2 6" xfId="12322"/>
    <cellStyle name="Vírgula 8 3 2 6 2" xfId="43617"/>
    <cellStyle name="Vírgula 8 3 2 7" xfId="28793"/>
    <cellStyle name="Vírgula 8 3 2 7 2" xfId="33735"/>
    <cellStyle name="Vírgula 8 3 2 8" xfId="30440"/>
    <cellStyle name="Vírgula 8 3 3" xfId="4086"/>
    <cellStyle name="Vírgula 8 3 3 2" xfId="7380"/>
    <cellStyle name="Vírgula 8 3 3 2 2" xfId="23850"/>
    <cellStyle name="Vírgula 8 3 3 2 2 2" xfId="55145"/>
    <cellStyle name="Vírgula 8 3 3 2 3" xfId="17262"/>
    <cellStyle name="Vírgula 8 3 3 2 3 2" xfId="48557"/>
    <cellStyle name="Vírgula 8 3 3 2 4" xfId="38675"/>
    <cellStyle name="Vírgula 8 3 3 3" xfId="10674"/>
    <cellStyle name="Vírgula 8 3 3 3 2" xfId="27144"/>
    <cellStyle name="Vírgula 8 3 3 3 2 2" xfId="58439"/>
    <cellStyle name="Vírgula 8 3 3 3 3" xfId="41969"/>
    <cellStyle name="Vírgula 8 3 3 4" xfId="20556"/>
    <cellStyle name="Vírgula 8 3 3 4 2" xfId="51851"/>
    <cellStyle name="Vírgula 8 3 3 5" xfId="13968"/>
    <cellStyle name="Vírgula 8 3 3 5 2" xfId="45263"/>
    <cellStyle name="Vírgula 8 3 3 6" xfId="35381"/>
    <cellStyle name="Vírgula 8 3 3 7" xfId="32086"/>
    <cellStyle name="Vírgula 8 3 4" xfId="5733"/>
    <cellStyle name="Vírgula 8 3 4 2" xfId="22203"/>
    <cellStyle name="Vírgula 8 3 4 2 2" xfId="53498"/>
    <cellStyle name="Vírgula 8 3 4 3" xfId="15615"/>
    <cellStyle name="Vírgula 8 3 4 3 2" xfId="46910"/>
    <cellStyle name="Vírgula 8 3 4 4" xfId="37028"/>
    <cellStyle name="Vírgula 8 3 5" xfId="9027"/>
    <cellStyle name="Vírgula 8 3 5 2" xfId="25497"/>
    <cellStyle name="Vírgula 8 3 5 2 2" xfId="56792"/>
    <cellStyle name="Vírgula 8 3 5 3" xfId="40322"/>
    <cellStyle name="Vírgula 8 3 6" xfId="18909"/>
    <cellStyle name="Vírgula 8 3 6 2" xfId="50204"/>
    <cellStyle name="Vírgula 8 3 7" xfId="12321"/>
    <cellStyle name="Vírgula 8 3 7 2" xfId="43616"/>
    <cellStyle name="Vírgula 8 3 8" xfId="28792"/>
    <cellStyle name="Vírgula 8 3 8 2" xfId="33734"/>
    <cellStyle name="Vírgula 8 3 9" xfId="30439"/>
    <cellStyle name="Vírgula 8 4" xfId="2437"/>
    <cellStyle name="Vírgula 8 4 2" xfId="2438"/>
    <cellStyle name="Vírgula 8 4 2 2" xfId="4089"/>
    <cellStyle name="Vírgula 8 4 2 2 2" xfId="7383"/>
    <cellStyle name="Vírgula 8 4 2 2 2 2" xfId="23853"/>
    <cellStyle name="Vírgula 8 4 2 2 2 2 2" xfId="55148"/>
    <cellStyle name="Vírgula 8 4 2 2 2 3" xfId="17265"/>
    <cellStyle name="Vírgula 8 4 2 2 2 3 2" xfId="48560"/>
    <cellStyle name="Vírgula 8 4 2 2 2 4" xfId="38678"/>
    <cellStyle name="Vírgula 8 4 2 2 3" xfId="10677"/>
    <cellStyle name="Vírgula 8 4 2 2 3 2" xfId="27147"/>
    <cellStyle name="Vírgula 8 4 2 2 3 2 2" xfId="58442"/>
    <cellStyle name="Vírgula 8 4 2 2 3 3" xfId="41972"/>
    <cellStyle name="Vírgula 8 4 2 2 4" xfId="20559"/>
    <cellStyle name="Vírgula 8 4 2 2 4 2" xfId="51854"/>
    <cellStyle name="Vírgula 8 4 2 2 5" xfId="13971"/>
    <cellStyle name="Vírgula 8 4 2 2 5 2" xfId="45266"/>
    <cellStyle name="Vírgula 8 4 2 2 6" xfId="35384"/>
    <cellStyle name="Vírgula 8 4 2 2 7" xfId="32089"/>
    <cellStyle name="Vírgula 8 4 2 3" xfId="5736"/>
    <cellStyle name="Vírgula 8 4 2 3 2" xfId="22206"/>
    <cellStyle name="Vírgula 8 4 2 3 2 2" xfId="53501"/>
    <cellStyle name="Vírgula 8 4 2 3 3" xfId="15618"/>
    <cellStyle name="Vírgula 8 4 2 3 3 2" xfId="46913"/>
    <cellStyle name="Vírgula 8 4 2 3 4" xfId="37031"/>
    <cellStyle name="Vírgula 8 4 2 4" xfId="9030"/>
    <cellStyle name="Vírgula 8 4 2 4 2" xfId="25500"/>
    <cellStyle name="Vírgula 8 4 2 4 2 2" xfId="56795"/>
    <cellStyle name="Vírgula 8 4 2 4 3" xfId="40325"/>
    <cellStyle name="Vírgula 8 4 2 5" xfId="18912"/>
    <cellStyle name="Vírgula 8 4 2 5 2" xfId="50207"/>
    <cellStyle name="Vírgula 8 4 2 6" xfId="12324"/>
    <cellStyle name="Vírgula 8 4 2 6 2" xfId="43619"/>
    <cellStyle name="Vírgula 8 4 2 7" xfId="28795"/>
    <cellStyle name="Vírgula 8 4 2 7 2" xfId="33737"/>
    <cellStyle name="Vírgula 8 4 2 8" xfId="30442"/>
    <cellStyle name="Vírgula 8 4 3" xfId="4088"/>
    <cellStyle name="Vírgula 8 4 3 2" xfId="7382"/>
    <cellStyle name="Vírgula 8 4 3 2 2" xfId="23852"/>
    <cellStyle name="Vírgula 8 4 3 2 2 2" xfId="55147"/>
    <cellStyle name="Vírgula 8 4 3 2 3" xfId="17264"/>
    <cellStyle name="Vírgula 8 4 3 2 3 2" xfId="48559"/>
    <cellStyle name="Vírgula 8 4 3 2 4" xfId="38677"/>
    <cellStyle name="Vírgula 8 4 3 3" xfId="10676"/>
    <cellStyle name="Vírgula 8 4 3 3 2" xfId="27146"/>
    <cellStyle name="Vírgula 8 4 3 3 2 2" xfId="58441"/>
    <cellStyle name="Vírgula 8 4 3 3 3" xfId="41971"/>
    <cellStyle name="Vírgula 8 4 3 4" xfId="20558"/>
    <cellStyle name="Vírgula 8 4 3 4 2" xfId="51853"/>
    <cellStyle name="Vírgula 8 4 3 5" xfId="13970"/>
    <cellStyle name="Vírgula 8 4 3 5 2" xfId="45265"/>
    <cellStyle name="Vírgula 8 4 3 6" xfId="35383"/>
    <cellStyle name="Vírgula 8 4 3 7" xfId="32088"/>
    <cellStyle name="Vírgula 8 4 4" xfId="5735"/>
    <cellStyle name="Vírgula 8 4 4 2" xfId="22205"/>
    <cellStyle name="Vírgula 8 4 4 2 2" xfId="53500"/>
    <cellStyle name="Vírgula 8 4 4 3" xfId="15617"/>
    <cellStyle name="Vírgula 8 4 4 3 2" xfId="46912"/>
    <cellStyle name="Vírgula 8 4 4 4" xfId="37030"/>
    <cellStyle name="Vírgula 8 4 5" xfId="9029"/>
    <cellStyle name="Vírgula 8 4 5 2" xfId="25499"/>
    <cellStyle name="Vírgula 8 4 5 2 2" xfId="56794"/>
    <cellStyle name="Vírgula 8 4 5 3" xfId="40324"/>
    <cellStyle name="Vírgula 8 4 6" xfId="18911"/>
    <cellStyle name="Vírgula 8 4 6 2" xfId="50206"/>
    <cellStyle name="Vírgula 8 4 7" xfId="12323"/>
    <cellStyle name="Vírgula 8 4 7 2" xfId="43618"/>
    <cellStyle name="Vírgula 8 4 8" xfId="28794"/>
    <cellStyle name="Vírgula 8 4 8 2" xfId="33736"/>
    <cellStyle name="Vírgula 8 4 9" xfId="30441"/>
    <cellStyle name="Vírgula 8 5" xfId="2439"/>
    <cellStyle name="Vírgula 8 5 2" xfId="4090"/>
    <cellStyle name="Vírgula 8 5 2 2" xfId="7384"/>
    <cellStyle name="Vírgula 8 5 2 2 2" xfId="23854"/>
    <cellStyle name="Vírgula 8 5 2 2 2 2" xfId="55149"/>
    <cellStyle name="Vírgula 8 5 2 2 3" xfId="17266"/>
    <cellStyle name="Vírgula 8 5 2 2 3 2" xfId="48561"/>
    <cellStyle name="Vírgula 8 5 2 2 4" xfId="38679"/>
    <cellStyle name="Vírgula 8 5 2 3" xfId="10678"/>
    <cellStyle name="Vírgula 8 5 2 3 2" xfId="27148"/>
    <cellStyle name="Vírgula 8 5 2 3 2 2" xfId="58443"/>
    <cellStyle name="Vírgula 8 5 2 3 3" xfId="41973"/>
    <cellStyle name="Vírgula 8 5 2 4" xfId="20560"/>
    <cellStyle name="Vírgula 8 5 2 4 2" xfId="51855"/>
    <cellStyle name="Vírgula 8 5 2 5" xfId="13972"/>
    <cellStyle name="Vírgula 8 5 2 5 2" xfId="45267"/>
    <cellStyle name="Vírgula 8 5 2 6" xfId="35385"/>
    <cellStyle name="Vírgula 8 5 2 7" xfId="32090"/>
    <cellStyle name="Vírgula 8 5 3" xfId="5737"/>
    <cellStyle name="Vírgula 8 5 3 2" xfId="22207"/>
    <cellStyle name="Vírgula 8 5 3 2 2" xfId="53502"/>
    <cellStyle name="Vírgula 8 5 3 3" xfId="15619"/>
    <cellStyle name="Vírgula 8 5 3 3 2" xfId="46914"/>
    <cellStyle name="Vírgula 8 5 3 4" xfId="37032"/>
    <cellStyle name="Vírgula 8 5 4" xfId="9031"/>
    <cellStyle name="Vírgula 8 5 4 2" xfId="25501"/>
    <cellStyle name="Vírgula 8 5 4 2 2" xfId="56796"/>
    <cellStyle name="Vírgula 8 5 4 3" xfId="40326"/>
    <cellStyle name="Vírgula 8 5 5" xfId="18913"/>
    <cellStyle name="Vírgula 8 5 5 2" xfId="50208"/>
    <cellStyle name="Vírgula 8 5 6" xfId="12325"/>
    <cellStyle name="Vírgula 8 5 6 2" xfId="43620"/>
    <cellStyle name="Vírgula 8 5 7" xfId="28796"/>
    <cellStyle name="Vírgula 8 5 7 2" xfId="33738"/>
    <cellStyle name="Vírgula 8 5 8" xfId="30443"/>
    <cellStyle name="Vírgula 8 6" xfId="2440"/>
    <cellStyle name="Vírgula 8 6 2" xfId="4091"/>
    <cellStyle name="Vírgula 8 6 2 2" xfId="7385"/>
    <cellStyle name="Vírgula 8 6 2 2 2" xfId="23855"/>
    <cellStyle name="Vírgula 8 6 2 2 2 2" xfId="55150"/>
    <cellStyle name="Vírgula 8 6 2 2 3" xfId="17267"/>
    <cellStyle name="Vírgula 8 6 2 2 3 2" xfId="48562"/>
    <cellStyle name="Vírgula 8 6 2 2 4" xfId="38680"/>
    <cellStyle name="Vírgula 8 6 2 3" xfId="10679"/>
    <cellStyle name="Vírgula 8 6 2 3 2" xfId="27149"/>
    <cellStyle name="Vírgula 8 6 2 3 2 2" xfId="58444"/>
    <cellStyle name="Vírgula 8 6 2 3 3" xfId="41974"/>
    <cellStyle name="Vírgula 8 6 2 4" xfId="20561"/>
    <cellStyle name="Vírgula 8 6 2 4 2" xfId="51856"/>
    <cellStyle name="Vírgula 8 6 2 5" xfId="13973"/>
    <cellStyle name="Vírgula 8 6 2 5 2" xfId="45268"/>
    <cellStyle name="Vírgula 8 6 2 6" xfId="35386"/>
    <cellStyle name="Vírgula 8 6 2 7" xfId="32091"/>
    <cellStyle name="Vírgula 8 6 3" xfId="5738"/>
    <cellStyle name="Vírgula 8 6 3 2" xfId="22208"/>
    <cellStyle name="Vírgula 8 6 3 2 2" xfId="53503"/>
    <cellStyle name="Vírgula 8 6 3 3" xfId="15620"/>
    <cellStyle name="Vírgula 8 6 3 3 2" xfId="46915"/>
    <cellStyle name="Vírgula 8 6 3 4" xfId="37033"/>
    <cellStyle name="Vírgula 8 6 4" xfId="9032"/>
    <cellStyle name="Vírgula 8 6 4 2" xfId="25502"/>
    <cellStyle name="Vírgula 8 6 4 2 2" xfId="56797"/>
    <cellStyle name="Vírgula 8 6 4 3" xfId="40327"/>
    <cellStyle name="Vírgula 8 6 5" xfId="18914"/>
    <cellStyle name="Vírgula 8 6 5 2" xfId="50209"/>
    <cellStyle name="Vírgula 8 6 6" xfId="12326"/>
    <cellStyle name="Vírgula 8 6 6 2" xfId="43621"/>
    <cellStyle name="Vírgula 8 6 7" xfId="28797"/>
    <cellStyle name="Vírgula 8 6 7 2" xfId="33739"/>
    <cellStyle name="Vírgula 8 6 8" xfId="30444"/>
    <cellStyle name="Vírgula 8 7" xfId="4078"/>
    <cellStyle name="Vírgula 8 7 2" xfId="7372"/>
    <cellStyle name="Vírgula 8 7 2 2" xfId="23842"/>
    <cellStyle name="Vírgula 8 7 2 2 2" xfId="55137"/>
    <cellStyle name="Vírgula 8 7 2 3" xfId="17254"/>
    <cellStyle name="Vírgula 8 7 2 3 2" xfId="48549"/>
    <cellStyle name="Vírgula 8 7 2 4" xfId="38667"/>
    <cellStyle name="Vírgula 8 7 3" xfId="10666"/>
    <cellStyle name="Vírgula 8 7 3 2" xfId="27136"/>
    <cellStyle name="Vírgula 8 7 3 2 2" xfId="58431"/>
    <cellStyle name="Vírgula 8 7 3 3" xfId="41961"/>
    <cellStyle name="Vírgula 8 7 4" xfId="20548"/>
    <cellStyle name="Vírgula 8 7 4 2" xfId="51843"/>
    <cellStyle name="Vírgula 8 7 5" xfId="13960"/>
    <cellStyle name="Vírgula 8 7 5 2" xfId="45255"/>
    <cellStyle name="Vírgula 8 7 6" xfId="35373"/>
    <cellStyle name="Vírgula 8 7 7" xfId="32078"/>
    <cellStyle name="Vírgula 8 8" xfId="5725"/>
    <cellStyle name="Vírgula 8 8 2" xfId="22195"/>
    <cellStyle name="Vírgula 8 8 2 2" xfId="53490"/>
    <cellStyle name="Vírgula 8 8 3" xfId="15607"/>
    <cellStyle name="Vírgula 8 8 3 2" xfId="46902"/>
    <cellStyle name="Vírgula 8 8 4" xfId="37020"/>
    <cellStyle name="Vírgula 8 9" xfId="9019"/>
    <cellStyle name="Vírgula 8 9 2" xfId="25489"/>
    <cellStyle name="Vírgula 8 9 2 2" xfId="56784"/>
    <cellStyle name="Vírgula 8 9 3" xfId="40314"/>
    <cellStyle name="Vírgula 9" xfId="2441"/>
    <cellStyle name="Vírgula 9 10" xfId="12327"/>
    <cellStyle name="Vírgula 9 10 2" xfId="43622"/>
    <cellStyle name="Vírgula 9 11" xfId="28798"/>
    <cellStyle name="Vírgula 9 11 2" xfId="33740"/>
    <cellStyle name="Vírgula 9 12" xfId="30445"/>
    <cellStyle name="Vírgula 9 2" xfId="2442"/>
    <cellStyle name="Vírgula 9 2 2" xfId="2443"/>
    <cellStyle name="Vírgula 9 2 2 2" xfId="4094"/>
    <cellStyle name="Vírgula 9 2 2 2 2" xfId="7388"/>
    <cellStyle name="Vírgula 9 2 2 2 2 2" xfId="23858"/>
    <cellStyle name="Vírgula 9 2 2 2 2 2 2" xfId="55153"/>
    <cellStyle name="Vírgula 9 2 2 2 2 3" xfId="17270"/>
    <cellStyle name="Vírgula 9 2 2 2 2 3 2" xfId="48565"/>
    <cellStyle name="Vírgula 9 2 2 2 2 4" xfId="38683"/>
    <cellStyle name="Vírgula 9 2 2 2 3" xfId="10682"/>
    <cellStyle name="Vírgula 9 2 2 2 3 2" xfId="27152"/>
    <cellStyle name="Vírgula 9 2 2 2 3 2 2" xfId="58447"/>
    <cellStyle name="Vírgula 9 2 2 2 3 3" xfId="41977"/>
    <cellStyle name="Vírgula 9 2 2 2 4" xfId="20564"/>
    <cellStyle name="Vírgula 9 2 2 2 4 2" xfId="51859"/>
    <cellStyle name="Vírgula 9 2 2 2 5" xfId="13976"/>
    <cellStyle name="Vírgula 9 2 2 2 5 2" xfId="45271"/>
    <cellStyle name="Vírgula 9 2 2 2 6" xfId="35389"/>
    <cellStyle name="Vírgula 9 2 2 2 7" xfId="32094"/>
    <cellStyle name="Vírgula 9 2 2 3" xfId="5741"/>
    <cellStyle name="Vírgula 9 2 2 3 2" xfId="22211"/>
    <cellStyle name="Vírgula 9 2 2 3 2 2" xfId="53506"/>
    <cellStyle name="Vírgula 9 2 2 3 3" xfId="15623"/>
    <cellStyle name="Vírgula 9 2 2 3 3 2" xfId="46918"/>
    <cellStyle name="Vírgula 9 2 2 3 4" xfId="37036"/>
    <cellStyle name="Vírgula 9 2 2 4" xfId="9035"/>
    <cellStyle name="Vírgula 9 2 2 4 2" xfId="25505"/>
    <cellStyle name="Vírgula 9 2 2 4 2 2" xfId="56800"/>
    <cellStyle name="Vírgula 9 2 2 4 3" xfId="40330"/>
    <cellStyle name="Vírgula 9 2 2 5" xfId="18917"/>
    <cellStyle name="Vírgula 9 2 2 5 2" xfId="50212"/>
    <cellStyle name="Vírgula 9 2 2 6" xfId="12329"/>
    <cellStyle name="Vírgula 9 2 2 6 2" xfId="43624"/>
    <cellStyle name="Vírgula 9 2 2 7" xfId="28800"/>
    <cellStyle name="Vírgula 9 2 2 7 2" xfId="33742"/>
    <cellStyle name="Vírgula 9 2 2 8" xfId="30447"/>
    <cellStyle name="Vírgula 9 2 3" xfId="4093"/>
    <cellStyle name="Vírgula 9 2 3 2" xfId="7387"/>
    <cellStyle name="Vírgula 9 2 3 2 2" xfId="23857"/>
    <cellStyle name="Vírgula 9 2 3 2 2 2" xfId="55152"/>
    <cellStyle name="Vírgula 9 2 3 2 3" xfId="17269"/>
    <cellStyle name="Vírgula 9 2 3 2 3 2" xfId="48564"/>
    <cellStyle name="Vírgula 9 2 3 2 4" xfId="38682"/>
    <cellStyle name="Vírgula 9 2 3 3" xfId="10681"/>
    <cellStyle name="Vírgula 9 2 3 3 2" xfId="27151"/>
    <cellStyle name="Vírgula 9 2 3 3 2 2" xfId="58446"/>
    <cellStyle name="Vírgula 9 2 3 3 3" xfId="41976"/>
    <cellStyle name="Vírgula 9 2 3 4" xfId="20563"/>
    <cellStyle name="Vírgula 9 2 3 4 2" xfId="51858"/>
    <cellStyle name="Vírgula 9 2 3 5" xfId="13975"/>
    <cellStyle name="Vírgula 9 2 3 5 2" xfId="45270"/>
    <cellStyle name="Vírgula 9 2 3 6" xfId="35388"/>
    <cellStyle name="Vírgula 9 2 3 7" xfId="32093"/>
    <cellStyle name="Vírgula 9 2 4" xfId="5740"/>
    <cellStyle name="Vírgula 9 2 4 2" xfId="22210"/>
    <cellStyle name="Vírgula 9 2 4 2 2" xfId="53505"/>
    <cellStyle name="Vírgula 9 2 4 3" xfId="15622"/>
    <cellStyle name="Vírgula 9 2 4 3 2" xfId="46917"/>
    <cellStyle name="Vírgula 9 2 4 4" xfId="37035"/>
    <cellStyle name="Vírgula 9 2 5" xfId="9034"/>
    <cellStyle name="Vírgula 9 2 5 2" xfId="25504"/>
    <cellStyle name="Vírgula 9 2 5 2 2" xfId="56799"/>
    <cellStyle name="Vírgula 9 2 5 3" xfId="40329"/>
    <cellStyle name="Vírgula 9 2 6" xfId="18916"/>
    <cellStyle name="Vírgula 9 2 6 2" xfId="50211"/>
    <cellStyle name="Vírgula 9 2 7" xfId="12328"/>
    <cellStyle name="Vírgula 9 2 7 2" xfId="43623"/>
    <cellStyle name="Vírgula 9 2 8" xfId="28799"/>
    <cellStyle name="Vírgula 9 2 8 2" xfId="33741"/>
    <cellStyle name="Vírgula 9 2 9" xfId="30446"/>
    <cellStyle name="Vírgula 9 3" xfId="2444"/>
    <cellStyle name="Vírgula 9 3 2" xfId="2445"/>
    <cellStyle name="Vírgula 9 3 2 2" xfId="4096"/>
    <cellStyle name="Vírgula 9 3 2 2 2" xfId="7390"/>
    <cellStyle name="Vírgula 9 3 2 2 2 2" xfId="23860"/>
    <cellStyle name="Vírgula 9 3 2 2 2 2 2" xfId="55155"/>
    <cellStyle name="Vírgula 9 3 2 2 2 3" xfId="17272"/>
    <cellStyle name="Vírgula 9 3 2 2 2 3 2" xfId="48567"/>
    <cellStyle name="Vírgula 9 3 2 2 2 4" xfId="38685"/>
    <cellStyle name="Vírgula 9 3 2 2 3" xfId="10684"/>
    <cellStyle name="Vírgula 9 3 2 2 3 2" xfId="27154"/>
    <cellStyle name="Vírgula 9 3 2 2 3 2 2" xfId="58449"/>
    <cellStyle name="Vírgula 9 3 2 2 3 3" xfId="41979"/>
    <cellStyle name="Vírgula 9 3 2 2 4" xfId="20566"/>
    <cellStyle name="Vírgula 9 3 2 2 4 2" xfId="51861"/>
    <cellStyle name="Vírgula 9 3 2 2 5" xfId="13978"/>
    <cellStyle name="Vírgula 9 3 2 2 5 2" xfId="45273"/>
    <cellStyle name="Vírgula 9 3 2 2 6" xfId="35391"/>
    <cellStyle name="Vírgula 9 3 2 2 7" xfId="32096"/>
    <cellStyle name="Vírgula 9 3 2 3" xfId="5743"/>
    <cellStyle name="Vírgula 9 3 2 3 2" xfId="22213"/>
    <cellStyle name="Vírgula 9 3 2 3 2 2" xfId="53508"/>
    <cellStyle name="Vírgula 9 3 2 3 3" xfId="15625"/>
    <cellStyle name="Vírgula 9 3 2 3 3 2" xfId="46920"/>
    <cellStyle name="Vírgula 9 3 2 3 4" xfId="37038"/>
    <cellStyle name="Vírgula 9 3 2 4" xfId="9037"/>
    <cellStyle name="Vírgula 9 3 2 4 2" xfId="25507"/>
    <cellStyle name="Vírgula 9 3 2 4 2 2" xfId="56802"/>
    <cellStyle name="Vírgula 9 3 2 4 3" xfId="40332"/>
    <cellStyle name="Vírgula 9 3 2 5" xfId="18919"/>
    <cellStyle name="Vírgula 9 3 2 5 2" xfId="50214"/>
    <cellStyle name="Vírgula 9 3 2 6" xfId="12331"/>
    <cellStyle name="Vírgula 9 3 2 6 2" xfId="43626"/>
    <cellStyle name="Vírgula 9 3 2 7" xfId="28802"/>
    <cellStyle name="Vírgula 9 3 2 7 2" xfId="33744"/>
    <cellStyle name="Vírgula 9 3 2 8" xfId="30449"/>
    <cellStyle name="Vírgula 9 3 3" xfId="4095"/>
    <cellStyle name="Vírgula 9 3 3 2" xfId="7389"/>
    <cellStyle name="Vírgula 9 3 3 2 2" xfId="23859"/>
    <cellStyle name="Vírgula 9 3 3 2 2 2" xfId="55154"/>
    <cellStyle name="Vírgula 9 3 3 2 3" xfId="17271"/>
    <cellStyle name="Vírgula 9 3 3 2 3 2" xfId="48566"/>
    <cellStyle name="Vírgula 9 3 3 2 4" xfId="38684"/>
    <cellStyle name="Vírgula 9 3 3 3" xfId="10683"/>
    <cellStyle name="Vírgula 9 3 3 3 2" xfId="27153"/>
    <cellStyle name="Vírgula 9 3 3 3 2 2" xfId="58448"/>
    <cellStyle name="Vírgula 9 3 3 3 3" xfId="41978"/>
    <cellStyle name="Vírgula 9 3 3 4" xfId="20565"/>
    <cellStyle name="Vírgula 9 3 3 4 2" xfId="51860"/>
    <cellStyle name="Vírgula 9 3 3 5" xfId="13977"/>
    <cellStyle name="Vírgula 9 3 3 5 2" xfId="45272"/>
    <cellStyle name="Vírgula 9 3 3 6" xfId="35390"/>
    <cellStyle name="Vírgula 9 3 3 7" xfId="32095"/>
    <cellStyle name="Vírgula 9 3 4" xfId="5742"/>
    <cellStyle name="Vírgula 9 3 4 2" xfId="22212"/>
    <cellStyle name="Vírgula 9 3 4 2 2" xfId="53507"/>
    <cellStyle name="Vírgula 9 3 4 3" xfId="15624"/>
    <cellStyle name="Vírgula 9 3 4 3 2" xfId="46919"/>
    <cellStyle name="Vírgula 9 3 4 4" xfId="37037"/>
    <cellStyle name="Vírgula 9 3 5" xfId="9036"/>
    <cellStyle name="Vírgula 9 3 5 2" xfId="25506"/>
    <cellStyle name="Vírgula 9 3 5 2 2" xfId="56801"/>
    <cellStyle name="Vírgula 9 3 5 3" xfId="40331"/>
    <cellStyle name="Vírgula 9 3 6" xfId="18918"/>
    <cellStyle name="Vírgula 9 3 6 2" xfId="50213"/>
    <cellStyle name="Vírgula 9 3 7" xfId="12330"/>
    <cellStyle name="Vírgula 9 3 7 2" xfId="43625"/>
    <cellStyle name="Vírgula 9 3 8" xfId="28801"/>
    <cellStyle name="Vírgula 9 3 8 2" xfId="33743"/>
    <cellStyle name="Vírgula 9 3 9" xfId="30448"/>
    <cellStyle name="Vírgula 9 4" xfId="2446"/>
    <cellStyle name="Vírgula 9 4 2" xfId="4097"/>
    <cellStyle name="Vírgula 9 4 2 2" xfId="7391"/>
    <cellStyle name="Vírgula 9 4 2 2 2" xfId="23861"/>
    <cellStyle name="Vírgula 9 4 2 2 2 2" xfId="55156"/>
    <cellStyle name="Vírgula 9 4 2 2 3" xfId="17273"/>
    <cellStyle name="Vírgula 9 4 2 2 3 2" xfId="48568"/>
    <cellStyle name="Vírgula 9 4 2 2 4" xfId="38686"/>
    <cellStyle name="Vírgula 9 4 2 3" xfId="10685"/>
    <cellStyle name="Vírgula 9 4 2 3 2" xfId="27155"/>
    <cellStyle name="Vírgula 9 4 2 3 2 2" xfId="58450"/>
    <cellStyle name="Vírgula 9 4 2 3 3" xfId="41980"/>
    <cellStyle name="Vírgula 9 4 2 4" xfId="20567"/>
    <cellStyle name="Vírgula 9 4 2 4 2" xfId="51862"/>
    <cellStyle name="Vírgula 9 4 2 5" xfId="13979"/>
    <cellStyle name="Vírgula 9 4 2 5 2" xfId="45274"/>
    <cellStyle name="Vírgula 9 4 2 6" xfId="35392"/>
    <cellStyle name="Vírgula 9 4 2 7" xfId="32097"/>
    <cellStyle name="Vírgula 9 4 3" xfId="5744"/>
    <cellStyle name="Vírgula 9 4 3 2" xfId="22214"/>
    <cellStyle name="Vírgula 9 4 3 2 2" xfId="53509"/>
    <cellStyle name="Vírgula 9 4 3 3" xfId="15626"/>
    <cellStyle name="Vírgula 9 4 3 3 2" xfId="46921"/>
    <cellStyle name="Vírgula 9 4 3 4" xfId="37039"/>
    <cellStyle name="Vírgula 9 4 4" xfId="9038"/>
    <cellStyle name="Vírgula 9 4 4 2" xfId="25508"/>
    <cellStyle name="Vírgula 9 4 4 2 2" xfId="56803"/>
    <cellStyle name="Vírgula 9 4 4 3" xfId="40333"/>
    <cellStyle name="Vírgula 9 4 5" xfId="18920"/>
    <cellStyle name="Vírgula 9 4 5 2" xfId="50215"/>
    <cellStyle name="Vírgula 9 4 6" xfId="12332"/>
    <cellStyle name="Vírgula 9 4 6 2" xfId="43627"/>
    <cellStyle name="Vírgula 9 4 7" xfId="28803"/>
    <cellStyle name="Vírgula 9 4 7 2" xfId="33745"/>
    <cellStyle name="Vírgula 9 4 8" xfId="30450"/>
    <cellStyle name="Vírgula 9 5" xfId="2447"/>
    <cellStyle name="Vírgula 9 5 2" xfId="4098"/>
    <cellStyle name="Vírgula 9 5 2 2" xfId="7392"/>
    <cellStyle name="Vírgula 9 5 2 2 2" xfId="23862"/>
    <cellStyle name="Vírgula 9 5 2 2 2 2" xfId="55157"/>
    <cellStyle name="Vírgula 9 5 2 2 3" xfId="17274"/>
    <cellStyle name="Vírgula 9 5 2 2 3 2" xfId="48569"/>
    <cellStyle name="Vírgula 9 5 2 2 4" xfId="38687"/>
    <cellStyle name="Vírgula 9 5 2 3" xfId="10686"/>
    <cellStyle name="Vírgula 9 5 2 3 2" xfId="27156"/>
    <cellStyle name="Vírgula 9 5 2 3 2 2" xfId="58451"/>
    <cellStyle name="Vírgula 9 5 2 3 3" xfId="41981"/>
    <cellStyle name="Vírgula 9 5 2 4" xfId="20568"/>
    <cellStyle name="Vírgula 9 5 2 4 2" xfId="51863"/>
    <cellStyle name="Vírgula 9 5 2 5" xfId="13980"/>
    <cellStyle name="Vírgula 9 5 2 5 2" xfId="45275"/>
    <cellStyle name="Vírgula 9 5 2 6" xfId="35393"/>
    <cellStyle name="Vírgula 9 5 2 7" xfId="32098"/>
    <cellStyle name="Vírgula 9 5 3" xfId="5745"/>
    <cellStyle name="Vírgula 9 5 3 2" xfId="22215"/>
    <cellStyle name="Vírgula 9 5 3 2 2" xfId="53510"/>
    <cellStyle name="Vírgula 9 5 3 3" xfId="15627"/>
    <cellStyle name="Vírgula 9 5 3 3 2" xfId="46922"/>
    <cellStyle name="Vírgula 9 5 3 4" xfId="37040"/>
    <cellStyle name="Vírgula 9 5 4" xfId="9039"/>
    <cellStyle name="Vírgula 9 5 4 2" xfId="25509"/>
    <cellStyle name="Vírgula 9 5 4 2 2" xfId="56804"/>
    <cellStyle name="Vírgula 9 5 4 3" xfId="40334"/>
    <cellStyle name="Vírgula 9 5 5" xfId="18921"/>
    <cellStyle name="Vírgula 9 5 5 2" xfId="50216"/>
    <cellStyle name="Vírgula 9 5 6" xfId="12333"/>
    <cellStyle name="Vírgula 9 5 6 2" xfId="43628"/>
    <cellStyle name="Vírgula 9 5 7" xfId="28804"/>
    <cellStyle name="Vírgula 9 5 7 2" xfId="33746"/>
    <cellStyle name="Vírgula 9 5 8" xfId="30451"/>
    <cellStyle name="Vírgula 9 6" xfId="4092"/>
    <cellStyle name="Vírgula 9 6 2" xfId="7386"/>
    <cellStyle name="Vírgula 9 6 2 2" xfId="23856"/>
    <cellStyle name="Vírgula 9 6 2 2 2" xfId="55151"/>
    <cellStyle name="Vírgula 9 6 2 3" xfId="17268"/>
    <cellStyle name="Vírgula 9 6 2 3 2" xfId="48563"/>
    <cellStyle name="Vírgula 9 6 2 4" xfId="38681"/>
    <cellStyle name="Vírgula 9 6 3" xfId="10680"/>
    <cellStyle name="Vírgula 9 6 3 2" xfId="27150"/>
    <cellStyle name="Vírgula 9 6 3 2 2" xfId="58445"/>
    <cellStyle name="Vírgula 9 6 3 3" xfId="41975"/>
    <cellStyle name="Vírgula 9 6 4" xfId="20562"/>
    <cellStyle name="Vírgula 9 6 4 2" xfId="51857"/>
    <cellStyle name="Vírgula 9 6 5" xfId="13974"/>
    <cellStyle name="Vírgula 9 6 5 2" xfId="45269"/>
    <cellStyle name="Vírgula 9 6 6" xfId="35387"/>
    <cellStyle name="Vírgula 9 6 7" xfId="32092"/>
    <cellStyle name="Vírgula 9 7" xfId="5739"/>
    <cellStyle name="Vírgula 9 7 2" xfId="22209"/>
    <cellStyle name="Vírgula 9 7 2 2" xfId="53504"/>
    <cellStyle name="Vírgula 9 7 3" xfId="15621"/>
    <cellStyle name="Vírgula 9 7 3 2" xfId="46916"/>
    <cellStyle name="Vírgula 9 7 4" xfId="37034"/>
    <cellStyle name="Vírgula 9 8" xfId="9033"/>
    <cellStyle name="Vírgula 9 8 2" xfId="25503"/>
    <cellStyle name="Vírgula 9 8 2 2" xfId="56798"/>
    <cellStyle name="Vírgula 9 8 3" xfId="40328"/>
    <cellStyle name="Vírgula 9 9" xfId="18915"/>
    <cellStyle name="Vírgula 9 9 2" xfId="50210"/>
    <cellStyle name="Warning Text" xfId="2448"/>
  </cellStyles>
  <dxfs count="1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0</xdr:row>
      <xdr:rowOff>190500</xdr:rowOff>
    </xdr:from>
    <xdr:to>
      <xdr:col>2</xdr:col>
      <xdr:colOff>85725</xdr:colOff>
      <xdr:row>3</xdr:row>
      <xdr:rowOff>57150</xdr:rowOff>
    </xdr:to>
    <xdr:pic>
      <xdr:nvPicPr>
        <xdr:cNvPr id="3" name="Imagem 7">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9050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28</xdr:row>
      <xdr:rowOff>0</xdr:rowOff>
    </xdr:from>
    <xdr:to>
      <xdr:col>3</xdr:col>
      <xdr:colOff>981075</xdr:colOff>
      <xdr:row>29</xdr:row>
      <xdr:rowOff>133350</xdr:rowOff>
    </xdr:to>
    <xdr:pic>
      <xdr:nvPicPr>
        <xdr:cNvPr id="4" name="Imagem 9">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6305550"/>
          <a:ext cx="2257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4</xdr:col>
      <xdr:colOff>666751</xdr:colOff>
      <xdr:row>5</xdr:row>
      <xdr:rowOff>133350</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152400"/>
          <a:ext cx="4505326"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593725</xdr:colOff>
      <xdr:row>1</xdr:row>
      <xdr:rowOff>104775</xdr:rowOff>
    </xdr:from>
    <xdr:to>
      <xdr:col>2</xdr:col>
      <xdr:colOff>1006475</xdr:colOff>
      <xdr:row>5</xdr:row>
      <xdr:rowOff>114300</xdr:rowOff>
    </xdr:to>
    <xdr:pic>
      <xdr:nvPicPr>
        <xdr:cNvPr id="3" name="Imagem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266700"/>
          <a:ext cx="1470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2371725</xdr:colOff>
      <xdr:row>2494</xdr:row>
      <xdr:rowOff>47625</xdr:rowOff>
    </xdr:from>
    <xdr:to>
      <xdr:col>3</xdr:col>
      <xdr:colOff>3009900</xdr:colOff>
      <xdr:row>2496</xdr:row>
      <xdr:rowOff>142875</xdr:rowOff>
    </xdr:to>
    <xdr:pic>
      <xdr:nvPicPr>
        <xdr:cNvPr id="4" name="Imagem 3">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0" y="207254475"/>
          <a:ext cx="638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1</xdr:row>
      <xdr:rowOff>0</xdr:rowOff>
    </xdr:from>
    <xdr:to>
      <xdr:col>8</xdr:col>
      <xdr:colOff>438150</xdr:colOff>
      <xdr:row>37</xdr:row>
      <xdr:rowOff>123825</xdr:rowOff>
    </xdr:to>
    <xdr:sp macro="" textlink="">
      <xdr:nvSpPr>
        <xdr:cNvPr id="2" name="Text Box 1">
          <a:extLst>
            <a:ext uri="{FF2B5EF4-FFF2-40B4-BE49-F238E27FC236}">
              <a16:creationId xmlns="" xmlns:a16="http://schemas.microsoft.com/office/drawing/2014/main" id="{00000000-0008-0000-0A00-000002000000}"/>
            </a:ext>
          </a:extLst>
        </xdr:cNvPr>
        <xdr:cNvSpPr txBox="1">
          <a:spLocks noChangeArrowheads="1"/>
        </xdr:cNvSpPr>
      </xdr:nvSpPr>
      <xdr:spPr bwMode="auto">
        <a:xfrm>
          <a:off x="152400" y="190500"/>
          <a:ext cx="4552950" cy="6981825"/>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000" b="1" i="0" u="none" strike="noStrike">
              <a:effectLst/>
              <a:latin typeface="+mn-lt"/>
              <a:ea typeface="+mn-ea"/>
              <a:cs typeface="+mn-cs"/>
            </a:rPr>
            <a:t>UNB - UNIVERSIDADE DE BRASÍLIA</a:t>
          </a:r>
          <a:r>
            <a:rPr lang="pt-BR" sz="1200"/>
            <a:t> </a:t>
          </a:r>
        </a:p>
        <a:p>
          <a:pPr algn="l" rtl="0">
            <a:defRPr sz="1000"/>
          </a:pPr>
          <a:r>
            <a:rPr lang="pt-BR" sz="1000" b="0" i="0" u="none" strike="noStrike">
              <a:effectLst/>
              <a:latin typeface="+mn-lt"/>
              <a:ea typeface="+mn-ea"/>
              <a:cs typeface="+mn-cs"/>
            </a:rPr>
            <a:t>UNIDADE VINCULADA AO SERVIÇO.: </a:t>
          </a:r>
          <a:r>
            <a:rPr lang="pt-BR" sz="1000" b="1" i="0" u="none" strike="noStrike">
              <a:effectLst/>
              <a:latin typeface="+mn-lt"/>
              <a:ea typeface="+mn-ea"/>
              <a:cs typeface="+mn-cs"/>
            </a:rPr>
            <a:t>MEZANINO FEF </a:t>
          </a:r>
        </a:p>
        <a:p>
          <a:pPr algn="l" rtl="0">
            <a:defRPr sz="1000"/>
          </a:pPr>
          <a:r>
            <a:rPr lang="pt-BR" sz="1000" b="0" i="0" u="none" strike="noStrike">
              <a:effectLst/>
              <a:latin typeface="+mn-lt"/>
              <a:ea typeface="+mn-ea"/>
              <a:cs typeface="+mn-cs"/>
            </a:rPr>
            <a:t>Nº DA OS / OFB:</a:t>
          </a:r>
          <a:r>
            <a:rPr lang="pt-BR" sz="1200"/>
            <a:t> </a:t>
          </a:r>
          <a:r>
            <a:rPr lang="pt-BR" sz="1000" b="0" i="0" u="none" strike="noStrike">
              <a:effectLst/>
              <a:latin typeface="+mn-lt"/>
              <a:ea typeface="+mn-ea"/>
              <a:cs typeface="+mn-cs"/>
            </a:rPr>
            <a:t> </a:t>
          </a:r>
          <a:r>
            <a:rPr lang="pt-BR" sz="1000" b="1" i="0" u="none" strike="noStrike">
              <a:effectLst/>
              <a:latin typeface="+mn-lt"/>
              <a:ea typeface="+mn-ea"/>
              <a:cs typeface="+mn-cs"/>
            </a:rPr>
            <a:t>OS 05</a:t>
          </a:r>
          <a:r>
            <a:rPr lang="pt-BR" sz="1200"/>
            <a:t> </a:t>
          </a:r>
        </a:p>
        <a:p>
          <a:pPr algn="l" rtl="0">
            <a:defRPr sz="1000"/>
          </a:pPr>
          <a:r>
            <a:rPr lang="pt-BR" sz="1000" b="0" i="0" u="none" strike="noStrike">
              <a:effectLst/>
              <a:latin typeface="+mn-lt"/>
              <a:ea typeface="+mn-ea"/>
              <a:cs typeface="+mn-cs"/>
            </a:rPr>
            <a:t>NOME DO PROJETO:</a:t>
          </a:r>
          <a:r>
            <a:rPr lang="pt-BR" sz="1200"/>
            <a:t> </a:t>
          </a:r>
          <a:r>
            <a:rPr lang="pt-BR" sz="1000" b="1" i="0">
              <a:effectLst/>
              <a:latin typeface="+mn-lt"/>
              <a:ea typeface="+mn-ea"/>
              <a:cs typeface="+mn-cs"/>
            </a:rPr>
            <a:t>MEZANINO FEF</a:t>
          </a:r>
          <a:endParaRPr lang="pt-BR" sz="1200"/>
        </a:p>
        <a:p>
          <a:pPr algn="l" rtl="0">
            <a:defRPr sz="1000"/>
          </a:pPr>
          <a:r>
            <a:rPr lang="pt-BR" sz="1000" b="0" i="0" u="none" strike="noStrike">
              <a:effectLst/>
              <a:latin typeface="+mn-lt"/>
              <a:ea typeface="+mn-ea"/>
              <a:cs typeface="+mn-cs"/>
            </a:rPr>
            <a:t>VERSÃO:</a:t>
          </a:r>
          <a:r>
            <a:rPr lang="pt-BR" sz="1200"/>
            <a:t> </a:t>
          </a:r>
          <a:r>
            <a:rPr lang="pt-BR" sz="1000" b="1" i="0" u="none" strike="noStrike">
              <a:effectLst/>
              <a:latin typeface="+mn-lt"/>
              <a:ea typeface="+mn-ea"/>
              <a:cs typeface="+mn-cs"/>
            </a:rPr>
            <a:t>R08</a:t>
          </a:r>
          <a:endParaRPr lang="pt-BR" sz="1200"/>
        </a:p>
        <a:p>
          <a:pPr algn="l" rtl="0">
            <a:defRPr sz="1000"/>
          </a:pPr>
          <a:r>
            <a:rPr lang="pt-BR" sz="1000" b="0" i="0" u="none" strike="noStrike">
              <a:effectLst/>
              <a:latin typeface="+mn-lt"/>
              <a:ea typeface="+mn-ea"/>
              <a:cs typeface="+mn-cs"/>
            </a:rPr>
            <a:t>PRAZO DE CONCLUSÃO OBRA:</a:t>
          </a:r>
          <a:r>
            <a:rPr lang="pt-BR" sz="1200"/>
            <a:t> </a:t>
          </a:r>
          <a:r>
            <a:rPr lang="pt-BR" sz="1000" b="1" i="0" u="none" strike="noStrike">
              <a:effectLst/>
              <a:latin typeface="+mn-lt"/>
              <a:ea typeface="+mn-ea"/>
              <a:cs typeface="+mn-cs"/>
            </a:rPr>
            <a:t>120 DIAS</a:t>
          </a:r>
          <a:r>
            <a:rPr lang="pt-BR" sz="1200"/>
            <a:t> </a:t>
          </a: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200" b="0" i="0" u="none" strike="noStrike" baseline="0">
              <a:solidFill>
                <a:sysClr val="windowText" lastClr="000000"/>
              </a:solidFill>
              <a:latin typeface="Arial Narrow" panose="020B0606020202030204" pitchFamily="34" charset="0"/>
              <a:cs typeface="Arial" pitchFamily="34" charset="0"/>
            </a:rPr>
            <a:t>DECLARAÇÃO</a:t>
          </a: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 </a:t>
          </a: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Na condição de Responsável Técnico pelo orçamento declaro para os devidos fins, que os quantitativos constantes na planilha orçamentária estão compatíveis com o referido projeto da obra acima referenciada e que os custos unitários de insumos e serviços são iguais ou menores que a mediana de seus correspondentes no Sistema Nacional de Pesquisa de Custos e Índices da Construção Civil  (SINAPI), em atendimento aos dispositivos do artigo 127 da lei nº 12.309, de 9 de agosto de 2010.</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Porto Alegre, 12 de Março de 2019.</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____________________________________</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Arq. Diego Schmidt</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CAU/BR A38704-5</a:t>
          </a:r>
        </a:p>
      </xdr:txBody>
    </xdr:sp>
    <xdr:clientData/>
  </xdr:twoCellAnchor>
  <xdr:twoCellAnchor editAs="oneCell">
    <xdr:from>
      <xdr:col>2</xdr:col>
      <xdr:colOff>447675</xdr:colOff>
      <xdr:row>1</xdr:row>
      <xdr:rowOff>133350</xdr:rowOff>
    </xdr:from>
    <xdr:to>
      <xdr:col>8</xdr:col>
      <xdr:colOff>409575</xdr:colOff>
      <xdr:row>4</xdr:row>
      <xdr:rowOff>133350</xdr:rowOff>
    </xdr:to>
    <xdr:pic>
      <xdr:nvPicPr>
        <xdr:cNvPr id="3" name="Imagem 4">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323850"/>
          <a:ext cx="31623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2</xdr:row>
      <xdr:rowOff>28575</xdr:rowOff>
    </xdr:from>
    <xdr:to>
      <xdr:col>2</xdr:col>
      <xdr:colOff>209550</xdr:colOff>
      <xdr:row>4</xdr:row>
      <xdr:rowOff>114300</xdr:rowOff>
    </xdr:to>
    <xdr:pic>
      <xdr:nvPicPr>
        <xdr:cNvPr id="4" name="Imagem 5">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409575"/>
          <a:ext cx="1038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0</xdr:row>
      <xdr:rowOff>190500</xdr:rowOff>
    </xdr:from>
    <xdr:to>
      <xdr:col>2</xdr:col>
      <xdr:colOff>85725</xdr:colOff>
      <xdr:row>3</xdr:row>
      <xdr:rowOff>57150</xdr:rowOff>
    </xdr:to>
    <xdr:pic>
      <xdr:nvPicPr>
        <xdr:cNvPr id="3" name="Imagem 7">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19050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2085975</xdr:colOff>
      <xdr:row>0</xdr:row>
      <xdr:rowOff>47625</xdr:rowOff>
    </xdr:from>
    <xdr:to>
      <xdr:col>4</xdr:col>
      <xdr:colOff>1323975</xdr:colOff>
      <xdr:row>3</xdr:row>
      <xdr:rowOff>161925</xdr:rowOff>
    </xdr:to>
    <xdr:pic>
      <xdr:nvPicPr>
        <xdr:cNvPr id="2" name="Imagem 6">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47625"/>
          <a:ext cx="3838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76200</xdr:rowOff>
    </xdr:from>
    <xdr:to>
      <xdr:col>2</xdr:col>
      <xdr:colOff>1238250</xdr:colOff>
      <xdr:row>3</xdr:row>
      <xdr:rowOff>142875</xdr:rowOff>
    </xdr:to>
    <xdr:pic>
      <xdr:nvPicPr>
        <xdr:cNvPr id="3" name="Imagem 7">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76200"/>
          <a:ext cx="1238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4</xdr:col>
      <xdr:colOff>666751</xdr:colOff>
      <xdr:row>5</xdr:row>
      <xdr:rowOff>133350</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550" y="152400"/>
          <a:ext cx="4495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593725</xdr:colOff>
      <xdr:row>1</xdr:row>
      <xdr:rowOff>104775</xdr:rowOff>
    </xdr:from>
    <xdr:to>
      <xdr:col>2</xdr:col>
      <xdr:colOff>1006475</xdr:colOff>
      <xdr:row>5</xdr:row>
      <xdr:rowOff>114300</xdr:rowOff>
    </xdr:to>
    <xdr:pic>
      <xdr:nvPicPr>
        <xdr:cNvPr id="3" name="Imagem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142" y="263525"/>
          <a:ext cx="1471083" cy="64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2371725</xdr:colOff>
      <xdr:row>2494</xdr:row>
      <xdr:rowOff>47625</xdr:rowOff>
    </xdr:from>
    <xdr:to>
      <xdr:col>3</xdr:col>
      <xdr:colOff>3009900</xdr:colOff>
      <xdr:row>2496</xdr:row>
      <xdr:rowOff>142875</xdr:rowOff>
    </xdr:to>
    <xdr:pic>
      <xdr:nvPicPr>
        <xdr:cNvPr id="4" name="Imagem 3">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0" y="68046600"/>
          <a:ext cx="638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485775</xdr:colOff>
      <xdr:row>1</xdr:row>
      <xdr:rowOff>19050</xdr:rowOff>
    </xdr:from>
    <xdr:to>
      <xdr:col>4</xdr:col>
      <xdr:colOff>523197</xdr:colOff>
      <xdr:row>5</xdr:row>
      <xdr:rowOff>95250</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80975"/>
          <a:ext cx="43910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xdr:row>
      <xdr:rowOff>85725</xdr:rowOff>
    </xdr:from>
    <xdr:to>
      <xdr:col>2</xdr:col>
      <xdr:colOff>956582</xdr:colOff>
      <xdr:row>5</xdr:row>
      <xdr:rowOff>76200</xdr:rowOff>
    </xdr:to>
    <xdr:pic>
      <xdr:nvPicPr>
        <xdr:cNvPr id="3" name="Imagem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247650"/>
          <a:ext cx="1524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1</xdr:row>
      <xdr:rowOff>114300</xdr:rowOff>
    </xdr:from>
    <xdr:to>
      <xdr:col>1</xdr:col>
      <xdr:colOff>2933700</xdr:colOff>
      <xdr:row>6</xdr:row>
      <xdr:rowOff>47625</xdr:rowOff>
    </xdr:to>
    <xdr:pic>
      <xdr:nvPicPr>
        <xdr:cNvPr id="4" name="Imagem 2">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304800"/>
          <a:ext cx="2867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xdr:row>
      <xdr:rowOff>171450</xdr:rowOff>
    </xdr:from>
    <xdr:to>
      <xdr:col>0</xdr:col>
      <xdr:colOff>1200150</xdr:colOff>
      <xdr:row>5</xdr:row>
      <xdr:rowOff>57150</xdr:rowOff>
    </xdr:to>
    <xdr:pic>
      <xdr:nvPicPr>
        <xdr:cNvPr id="5" name="Imagem 3">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361950"/>
          <a:ext cx="990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942975</xdr:colOff>
      <xdr:row>0</xdr:row>
      <xdr:rowOff>152400</xdr:rowOff>
    </xdr:from>
    <xdr:to>
      <xdr:col>3</xdr:col>
      <xdr:colOff>709179</xdr:colOff>
      <xdr:row>3</xdr:row>
      <xdr:rowOff>152400</xdr:rowOff>
    </xdr:to>
    <xdr:pic>
      <xdr:nvPicPr>
        <xdr:cNvPr id="2" name="Imagem 2">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3150" y="152400"/>
          <a:ext cx="4543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114300</xdr:rowOff>
    </xdr:from>
    <xdr:to>
      <xdr:col>2</xdr:col>
      <xdr:colOff>95250</xdr:colOff>
      <xdr:row>4</xdr:row>
      <xdr:rowOff>123825</xdr:rowOff>
    </xdr:to>
    <xdr:pic>
      <xdr:nvPicPr>
        <xdr:cNvPr id="3" name="Imagem 3">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14300"/>
          <a:ext cx="1438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1381125</xdr:colOff>
      <xdr:row>425</xdr:row>
      <xdr:rowOff>47625</xdr:rowOff>
    </xdr:from>
    <xdr:to>
      <xdr:col>2</xdr:col>
      <xdr:colOff>1381125</xdr:colOff>
      <xdr:row>427</xdr:row>
      <xdr:rowOff>142873</xdr:rowOff>
    </xdr:to>
    <xdr:pic>
      <xdr:nvPicPr>
        <xdr:cNvPr id="4" name="Imagem 4">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1300" y="517017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1171575</xdr:colOff>
      <xdr:row>0</xdr:row>
      <xdr:rowOff>104775</xdr:rowOff>
    </xdr:from>
    <xdr:to>
      <xdr:col>2</xdr:col>
      <xdr:colOff>582385</xdr:colOff>
      <xdr:row>3</xdr:row>
      <xdr:rowOff>85725</xdr:rowOff>
    </xdr:to>
    <xdr:pic>
      <xdr:nvPicPr>
        <xdr:cNvPr id="2" name="Imagem 2">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04775"/>
          <a:ext cx="3333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123825</xdr:rowOff>
    </xdr:from>
    <xdr:to>
      <xdr:col>1</xdr:col>
      <xdr:colOff>219075</xdr:colOff>
      <xdr:row>3</xdr:row>
      <xdr:rowOff>76200</xdr:rowOff>
    </xdr:to>
    <xdr:pic>
      <xdr:nvPicPr>
        <xdr:cNvPr id="3" name="Imagem 4">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3825"/>
          <a:ext cx="1143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85725</xdr:colOff>
      <xdr:row>0</xdr:row>
      <xdr:rowOff>28575</xdr:rowOff>
    </xdr:from>
    <xdr:to>
      <xdr:col>2</xdr:col>
      <xdr:colOff>3000375</xdr:colOff>
      <xdr:row>2</xdr:row>
      <xdr:rowOff>161925</xdr:rowOff>
    </xdr:to>
    <xdr:pic>
      <xdr:nvPicPr>
        <xdr:cNvPr id="2" name="Imagem 4">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28575"/>
          <a:ext cx="2914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0</xdr:row>
      <xdr:rowOff>0</xdr:rowOff>
    </xdr:from>
    <xdr:to>
      <xdr:col>1</xdr:col>
      <xdr:colOff>1485900</xdr:colOff>
      <xdr:row>3</xdr:row>
      <xdr:rowOff>9525</xdr:rowOff>
    </xdr:to>
    <xdr:pic>
      <xdr:nvPicPr>
        <xdr:cNvPr id="3" name="Imagem 5">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UNB/PAVILH&#195;O%20AN&#205;SIO%20TEIXEIRA/13.PROJETO%20EXE/PLO/OS%2003_UNB_PAVILH&#195;O%20ANISIO%20TEIXEIRA_PLO_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TA%20PRE&#199;OS%20GERAIS_%20ABR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Orçamento resumido"/>
      <sheetName val="Planilha orçamentária NOVA"/>
      <sheetName val="Mapa de Cotação NOVO"/>
      <sheetName val="Composições Unitárias"/>
      <sheetName val="Cronograma Físico Financeiro"/>
      <sheetName val="Mapa de Cotação"/>
      <sheetName val="Curva ABC"/>
      <sheetName val="Cronograma Descritivo"/>
      <sheetName val="QUANTITATIVO"/>
      <sheetName val="DECLARAÇÃO"/>
    </sheetNames>
    <sheetDataSet>
      <sheetData sheetId="0">
        <row r="25">
          <cell r="D25">
            <v>0.2695688486306802</v>
          </cell>
        </row>
      </sheetData>
      <sheetData sheetId="1"/>
      <sheetData sheetId="2"/>
      <sheetData sheetId="3"/>
      <sheetData sheetId="4">
        <row r="11">
          <cell r="A11" t="str">
            <v>CÓDIGO</v>
          </cell>
          <cell r="B11" t="str">
            <v>DESCRIÇÃO</v>
          </cell>
          <cell r="C11" t="str">
            <v>CLASS</v>
          </cell>
          <cell r="D11" t="str">
            <v>UNIDADE</v>
          </cell>
        </row>
      </sheetData>
      <sheetData sheetId="5">
        <row r="17">
          <cell r="B17" t="e">
            <v>#REF!</v>
          </cell>
          <cell r="I17">
            <v>1</v>
          </cell>
          <cell r="N17">
            <v>0</v>
          </cell>
          <cell r="W17">
            <v>0</v>
          </cell>
          <cell r="AF17">
            <v>0</v>
          </cell>
          <cell r="AO17">
            <v>0</v>
          </cell>
          <cell r="AX17">
            <v>0</v>
          </cell>
        </row>
        <row r="19">
          <cell r="B19" t="e">
            <v>#REF!</v>
          </cell>
          <cell r="I19">
            <v>0.4</v>
          </cell>
          <cell r="N19">
            <v>0.6</v>
          </cell>
          <cell r="W19">
            <v>0</v>
          </cell>
          <cell r="AF19">
            <v>0</v>
          </cell>
          <cell r="AO19">
            <v>0</v>
          </cell>
          <cell r="AX19">
            <v>0</v>
          </cell>
        </row>
        <row r="21">
          <cell r="B21" t="e">
            <v>#REF!</v>
          </cell>
          <cell r="I21">
            <v>1</v>
          </cell>
          <cell r="N21">
            <v>0</v>
          </cell>
          <cell r="AF21">
            <v>0</v>
          </cell>
          <cell r="AO21">
            <v>0</v>
          </cell>
          <cell r="AX21">
            <v>0</v>
          </cell>
        </row>
        <row r="23">
          <cell r="B23" t="e">
            <v>#REF!</v>
          </cell>
          <cell r="I23">
            <v>0.75</v>
          </cell>
          <cell r="N23">
            <v>0.25</v>
          </cell>
          <cell r="W23">
            <v>0</v>
          </cell>
          <cell r="AF23">
            <v>0</v>
          </cell>
        </row>
        <row r="25">
          <cell r="B25" t="e">
            <v>#REF!</v>
          </cell>
          <cell r="I25">
            <v>0.4</v>
          </cell>
          <cell r="N25">
            <v>0.6</v>
          </cell>
          <cell r="W25">
            <v>0</v>
          </cell>
          <cell r="AF25">
            <v>0</v>
          </cell>
        </row>
        <row r="27">
          <cell r="B27" t="e">
            <v>#REF!</v>
          </cell>
          <cell r="I27">
            <v>0.4</v>
          </cell>
          <cell r="N27">
            <v>0.6</v>
          </cell>
          <cell r="W27">
            <v>0</v>
          </cell>
          <cell r="AF27">
            <v>0</v>
          </cell>
        </row>
        <row r="29">
          <cell r="B29" t="e">
            <v>#REF!</v>
          </cell>
          <cell r="I29">
            <v>0</v>
          </cell>
          <cell r="N29">
            <v>1</v>
          </cell>
          <cell r="W29">
            <v>0</v>
          </cell>
          <cell r="AF29">
            <v>0</v>
          </cell>
          <cell r="AO29">
            <v>0</v>
          </cell>
          <cell r="AX29">
            <v>0</v>
          </cell>
        </row>
        <row r="33">
          <cell r="AO33" t="e">
            <v>#REF!</v>
          </cell>
          <cell r="AX33" t="e">
            <v>#REF!</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 Geral_RJ"/>
      <sheetName val="Composições"/>
      <sheetName val="INSUMOS"/>
    </sheetNames>
    <sheetDataSet>
      <sheetData sheetId="0" refreshError="1"/>
      <sheetData sheetId="1" refreshError="1"/>
      <sheetData sheetId="2" refreshError="1">
        <row r="1">
          <cell r="D1" t="str">
            <v>ENCARGOS SOCIAIS</v>
          </cell>
          <cell r="E1">
            <v>120.3</v>
          </cell>
        </row>
        <row r="3">
          <cell r="B3" t="str">
            <v>ITEM</v>
          </cell>
          <cell r="C3" t="str">
            <v>UNID.</v>
          </cell>
          <cell r="D3" t="str">
            <v>REFERÊNCIA</v>
          </cell>
          <cell r="E3" t="str">
            <v>sem encargos 11/2017</v>
          </cell>
        </row>
        <row r="4">
          <cell r="B4" t="str">
            <v>Ajudante de Carpinteiro</v>
          </cell>
          <cell r="C4" t="str">
            <v>H</v>
          </cell>
          <cell r="D4" t="str">
            <v>SINAPI 88239</v>
          </cell>
          <cell r="E4">
            <v>9.4870630957784812</v>
          </cell>
        </row>
        <row r="5">
          <cell r="B5" t="str">
            <v>Ajudante Montagem estrutura metálica</v>
          </cell>
          <cell r="C5" t="str">
            <v>H</v>
          </cell>
          <cell r="D5" t="str">
            <v>SINAPI 88240</v>
          </cell>
          <cell r="E5">
            <v>6.1370857921016784</v>
          </cell>
        </row>
        <row r="6">
          <cell r="B6" t="str">
            <v>Ajudante de operação em geral</v>
          </cell>
          <cell r="C6" t="str">
            <v>H</v>
          </cell>
          <cell r="D6" t="str">
            <v>SINAPI 88241</v>
          </cell>
          <cell r="E6">
            <v>9.7911938266000895</v>
          </cell>
        </row>
        <row r="7">
          <cell r="B7" t="str">
            <v>Ajudante Especializado</v>
          </cell>
          <cell r="C7" t="str">
            <v>H</v>
          </cell>
          <cell r="D7" t="str">
            <v>SINAPI 88243</v>
          </cell>
          <cell r="E7">
            <v>11.711302768951429</v>
          </cell>
        </row>
        <row r="8">
          <cell r="B8" t="str">
            <v>Auxiliar de encanador</v>
          </cell>
          <cell r="C8" t="str">
            <v>H</v>
          </cell>
          <cell r="D8" t="str">
            <v>SINAPI 88248</v>
          </cell>
          <cell r="E8">
            <v>9.5052201543349977</v>
          </cell>
        </row>
        <row r="9">
          <cell r="B9" t="str">
            <v>Auxiliar de Eletricista</v>
          </cell>
          <cell r="C9" t="str">
            <v>H</v>
          </cell>
          <cell r="D9" t="str">
            <v>SINAPI 88247</v>
          </cell>
          <cell r="E9">
            <v>9.6096232410349511</v>
          </cell>
        </row>
        <row r="10">
          <cell r="B10" t="str">
            <v>Auxiliar de Serralheiro</v>
          </cell>
          <cell r="C10" t="str">
            <v>H</v>
          </cell>
          <cell r="D10" t="str">
            <v>SINAPI 88251</v>
          </cell>
          <cell r="E10">
            <v>9.0921470721743063</v>
          </cell>
        </row>
        <row r="11">
          <cell r="B11" t="str">
            <v>Auxiliar de Engenharia</v>
          </cell>
          <cell r="C11" t="str">
            <v>H</v>
          </cell>
          <cell r="D11" t="str">
            <v>SINAPI 88255</v>
          </cell>
          <cell r="E11">
            <v>15.161143894689058</v>
          </cell>
        </row>
        <row r="12">
          <cell r="B12" t="str">
            <v>Azulejista</v>
          </cell>
          <cell r="C12" t="str">
            <v>H</v>
          </cell>
          <cell r="D12" t="str">
            <v>SINAPI 88256</v>
          </cell>
          <cell r="E12">
            <v>10.91239219246482</v>
          </cell>
        </row>
        <row r="13">
          <cell r="B13" t="str">
            <v>Carpinteiro de Esquadria</v>
          </cell>
          <cell r="C13" t="str">
            <v>H</v>
          </cell>
          <cell r="D13" t="str">
            <v>SINAPI 88261</v>
          </cell>
          <cell r="E13">
            <v>11.593281888334088</v>
          </cell>
        </row>
        <row r="14">
          <cell r="B14" t="str">
            <v>Carpinteiro de Formas</v>
          </cell>
          <cell r="C14" t="str">
            <v>H</v>
          </cell>
          <cell r="D14" t="str">
            <v>SINAPI 88262</v>
          </cell>
          <cell r="E14">
            <v>11.711302768951429</v>
          </cell>
        </row>
        <row r="15">
          <cell r="B15" t="str">
            <v>Eletricista</v>
          </cell>
          <cell r="C15" t="str">
            <v>H</v>
          </cell>
          <cell r="D15" t="str">
            <v>SINAPI 88264</v>
          </cell>
          <cell r="E15">
            <v>11.897412619155695</v>
          </cell>
        </row>
        <row r="16">
          <cell r="B16" t="str">
            <v>Eletrotécnico</v>
          </cell>
          <cell r="C16" t="str">
            <v>H</v>
          </cell>
          <cell r="D16" t="str">
            <v>SINAPI 88266</v>
          </cell>
          <cell r="E16">
            <v>16.727190195188378</v>
          </cell>
        </row>
        <row r="17">
          <cell r="B17" t="str">
            <v>Encanador</v>
          </cell>
          <cell r="C17" t="str">
            <v>H</v>
          </cell>
          <cell r="D17" t="str">
            <v>SINAPI 88267</v>
          </cell>
          <cell r="E17">
            <v>11.756695415342712</v>
          </cell>
        </row>
        <row r="18">
          <cell r="B18" t="str">
            <v>Gesseiro</v>
          </cell>
          <cell r="C18" t="str">
            <v>H</v>
          </cell>
          <cell r="D18" t="str">
            <v>SINAPI 88269</v>
          </cell>
          <cell r="E18">
            <v>10.640036314117113</v>
          </cell>
        </row>
        <row r="19">
          <cell r="B19" t="str">
            <v>Impermeabilizador</v>
          </cell>
          <cell r="C19" t="str">
            <v>H</v>
          </cell>
          <cell r="D19" t="str">
            <v>SINAPI 88270</v>
          </cell>
          <cell r="E19">
            <v>12.246935996368586</v>
          </cell>
        </row>
        <row r="20">
          <cell r="B20" t="str">
            <v>Marceneiro</v>
          </cell>
          <cell r="C20" t="str">
            <v>H</v>
          </cell>
          <cell r="D20" t="str">
            <v>SINAPI 88273</v>
          </cell>
          <cell r="E20">
            <v>10.807989105764864</v>
          </cell>
        </row>
        <row r="21">
          <cell r="B21" t="str">
            <v>Marmorista/Graniteiro</v>
          </cell>
          <cell r="C21" t="str">
            <v>H</v>
          </cell>
          <cell r="D21" t="str">
            <v>SINAPI 88274</v>
          </cell>
          <cell r="E21">
            <v>11.207444394008169</v>
          </cell>
        </row>
        <row r="22">
          <cell r="B22" t="str">
            <v>Montador tubo/aço/equipamentos</v>
          </cell>
          <cell r="C22" t="str">
            <v>H</v>
          </cell>
          <cell r="D22" t="str">
            <v>SINAPI 88277</v>
          </cell>
          <cell r="E22">
            <v>18.479346345891962</v>
          </cell>
        </row>
        <row r="23">
          <cell r="B23" t="str">
            <v>Montador de Estrutura Metálica</v>
          </cell>
          <cell r="C23" t="str">
            <v>H</v>
          </cell>
          <cell r="D23" t="str">
            <v>SINAPI 88278</v>
          </cell>
          <cell r="E23">
            <v>8.1298229686790737</v>
          </cell>
        </row>
        <row r="24">
          <cell r="B24" t="str">
            <v>Montador Eletromecânico</v>
          </cell>
          <cell r="C24" t="str">
            <v>H</v>
          </cell>
          <cell r="D24" t="str">
            <v>SINAPI 88279</v>
          </cell>
          <cell r="E24">
            <v>15.165683159328186</v>
          </cell>
        </row>
        <row r="25">
          <cell r="B25" t="str">
            <v>Motorista de caminhão</v>
          </cell>
          <cell r="C25" t="str">
            <v>H</v>
          </cell>
          <cell r="D25" t="str">
            <v>SINAPI 88282</v>
          </cell>
          <cell r="E25">
            <v>10.676350431230139</v>
          </cell>
        </row>
        <row r="26">
          <cell r="B26" t="str">
            <v>Pedreiro</v>
          </cell>
          <cell r="C26" t="str">
            <v>H</v>
          </cell>
          <cell r="D26" t="str">
            <v>SINAPI 88309</v>
          </cell>
          <cell r="E26">
            <v>11.779391738538354</v>
          </cell>
        </row>
        <row r="27">
          <cell r="B27" t="str">
            <v>Pintor</v>
          </cell>
          <cell r="C27" t="str">
            <v>H</v>
          </cell>
          <cell r="D27" t="str">
            <v>SINAPI 88310</v>
          </cell>
          <cell r="E27">
            <v>11.733999092147071</v>
          </cell>
        </row>
        <row r="28">
          <cell r="B28" t="str">
            <v>Serralheiro</v>
          </cell>
          <cell r="C28" t="str">
            <v>H</v>
          </cell>
          <cell r="D28" t="str">
            <v>SINAPI 88315</v>
          </cell>
          <cell r="E28">
            <v>11.202905129369041</v>
          </cell>
        </row>
        <row r="29">
          <cell r="B29" t="str">
            <v>Servente/Ajudante</v>
          </cell>
          <cell r="C29" t="str">
            <v>H</v>
          </cell>
          <cell r="D29" t="str">
            <v>SINAPI 88316</v>
          </cell>
          <cell r="E29">
            <v>9.2782569223785742</v>
          </cell>
        </row>
        <row r="30">
          <cell r="B30" t="str">
            <v>Soldador</v>
          </cell>
          <cell r="C30" t="str">
            <v>H</v>
          </cell>
          <cell r="D30" t="str">
            <v>SINAPI 88317</v>
          </cell>
          <cell r="E30">
            <v>13.06400363141171</v>
          </cell>
        </row>
        <row r="31">
          <cell r="B31" t="str">
            <v>Vidraceiro</v>
          </cell>
          <cell r="C31" t="str">
            <v>H</v>
          </cell>
          <cell r="D31" t="str">
            <v>SINAPI 88325</v>
          </cell>
          <cell r="E31">
            <v>10.490240581025873</v>
          </cell>
        </row>
        <row r="32">
          <cell r="B32" t="str">
            <v>Jardineiro</v>
          </cell>
          <cell r="C32" t="str">
            <v>H</v>
          </cell>
          <cell r="D32" t="str">
            <v>SINAPI 88441</v>
          </cell>
          <cell r="E32">
            <v>9.4961416250567403</v>
          </cell>
        </row>
        <row r="33">
          <cell r="B33" t="str">
            <v>Desenhista/Projetista</v>
          </cell>
          <cell r="C33" t="str">
            <v>H</v>
          </cell>
          <cell r="D33" t="str">
            <v>SINAPI 88597</v>
          </cell>
          <cell r="E33">
            <v>14.12619155696777</v>
          </cell>
        </row>
        <row r="34">
          <cell r="B34" t="str">
            <v>Engenheiro Eletricista</v>
          </cell>
          <cell r="C34" t="str">
            <v>H</v>
          </cell>
          <cell r="D34" t="str">
            <v>SINAPI 91677</v>
          </cell>
          <cell r="E34">
            <v>45.669541534271438</v>
          </cell>
        </row>
        <row r="35">
          <cell r="B35" t="str">
            <v>Engenheiro</v>
          </cell>
          <cell r="C35" t="str">
            <v>H</v>
          </cell>
          <cell r="D35" t="str">
            <v>SINAPI 90778</v>
          </cell>
          <cell r="E35">
            <v>49.033136631865631</v>
          </cell>
        </row>
        <row r="36">
          <cell r="B36" t="str">
            <v>Mestre de Obras</v>
          </cell>
          <cell r="C36" t="str">
            <v>H</v>
          </cell>
          <cell r="D36" t="str">
            <v>SINAPI 90780</v>
          </cell>
          <cell r="E36">
            <v>25.728551974580114</v>
          </cell>
        </row>
        <row r="37">
          <cell r="B37" t="str">
            <v>Operador de Betoneira</v>
          </cell>
          <cell r="C37" t="str">
            <v>H</v>
          </cell>
          <cell r="D37" t="str">
            <v>SINAPI 88377</v>
          </cell>
          <cell r="E37">
            <v>10.453926463912845</v>
          </cell>
        </row>
        <row r="38">
          <cell r="B38" t="str">
            <v>ARMADOR</v>
          </cell>
          <cell r="C38" t="str">
            <v>H</v>
          </cell>
          <cell r="D38" t="str">
            <v>SINAPI 88245</v>
          </cell>
          <cell r="E38">
            <v>11.711302768951429</v>
          </cell>
        </row>
        <row r="39">
          <cell r="B39" t="str">
            <v>OPERADOR DE MÁQUINAS E EQUIPAMENTOS</v>
          </cell>
          <cell r="C39" t="str">
            <v>H</v>
          </cell>
          <cell r="D39" t="str">
            <v>SINAPI 88297</v>
          </cell>
          <cell r="E39">
            <v>11.012256014525645</v>
          </cell>
        </row>
        <row r="40">
          <cell r="B40" t="str">
            <v>Telhadista</v>
          </cell>
          <cell r="C40" t="str">
            <v>H</v>
          </cell>
          <cell r="D40" t="str">
            <v>SINAPI 88323</v>
          </cell>
          <cell r="E40">
            <v>10.485701316386745</v>
          </cell>
        </row>
        <row r="41">
          <cell r="B41" t="str">
            <v>Calceteiro</v>
          </cell>
          <cell r="C41" t="str">
            <v>H</v>
          </cell>
          <cell r="D41" t="str">
            <v>SINAPI 88260</v>
          </cell>
          <cell r="E41">
            <v>12.019972764412163</v>
          </cell>
        </row>
        <row r="42">
          <cell r="B42" t="str">
            <v>MECANICO DE EQUIPAMENTOS PESADOS</v>
          </cell>
          <cell r="C42" t="str">
            <v>H</v>
          </cell>
          <cell r="D42" t="str">
            <v>SINAPI 88275</v>
          </cell>
          <cell r="E42">
            <v>12.800726282342259</v>
          </cell>
        </row>
        <row r="44">
          <cell r="B44" t="str">
            <v>Item</v>
          </cell>
          <cell r="C44" t="str">
            <v>Unidade</v>
          </cell>
          <cell r="D44" t="str">
            <v>REFERÊNCIA</v>
          </cell>
          <cell r="E44" t="str">
            <v>VALOR R$</v>
          </cell>
        </row>
        <row r="45">
          <cell r="B45" t="str">
            <v>DIVISORIA (N3) PAINEL/VIDRO/PAINEL MSO/COMEIA E=35MM - PERFIS SIMPLES ALUMINIO ANOD NAT - COLOCADA</v>
          </cell>
          <cell r="C45" t="str">
            <v>m2</v>
          </cell>
          <cell r="D45" t="str">
            <v>SINAPI 2406</v>
          </cell>
          <cell r="E45">
            <v>180.51</v>
          </cell>
        </row>
        <row r="46">
          <cell r="B46" t="str">
            <v>Porta de divisória naval/ BP Plus, cor cinza, (0,60 / 0,70 / 0,80 / 0,90 m x 2,10 m - completa com ferragem)</v>
          </cell>
          <cell r="C46" t="str">
            <v>m2</v>
          </cell>
          <cell r="D46" t="str">
            <v>SINAPI 11367</v>
          </cell>
          <cell r="E46">
            <v>70.7</v>
          </cell>
        </row>
        <row r="47">
          <cell r="B47" t="str">
            <v>Porta TS para banheiro</v>
          </cell>
          <cell r="C47" t="str">
            <v>un.</v>
          </cell>
          <cell r="D47" t="str">
            <v>Mercado</v>
          </cell>
          <cell r="E47">
            <v>300</v>
          </cell>
        </row>
        <row r="48">
          <cell r="B48" t="str">
            <v>Divisória TS para banheiro incluindo ferragens, fixações, batentes</v>
          </cell>
          <cell r="C48" t="str">
            <v>un.</v>
          </cell>
          <cell r="D48" t="str">
            <v>Mercado</v>
          </cell>
          <cell r="E48">
            <v>249.46000000000004</v>
          </cell>
        </row>
        <row r="49">
          <cell r="B49" t="str">
            <v>Trilho de correr (superior e inferior)</v>
          </cell>
          <cell r="C49" t="str">
            <v>un.</v>
          </cell>
          <cell r="D49" t="str">
            <v>SINAPI 11581</v>
          </cell>
          <cell r="E49">
            <v>21.47</v>
          </cell>
        </row>
        <row r="50">
          <cell r="B50" t="str">
            <v>Barras de apoio em aço inox escovado Ø=1 1/2''</v>
          </cell>
          <cell r="C50" t="str">
            <v>un.</v>
          </cell>
          <cell r="D50" t="str">
            <v>SINAPI 36081</v>
          </cell>
          <cell r="E50">
            <v>135</v>
          </cell>
        </row>
        <row r="51">
          <cell r="B51" t="str">
            <v>Reforço metálico em divisória de gesso acartonado para fixação de equipamentos/acessórios.</v>
          </cell>
          <cell r="C51" t="str">
            <v>m</v>
          </cell>
          <cell r="D51" t="str">
            <v>TCPO 07.010.000011.MAT</v>
          </cell>
          <cell r="E51">
            <v>16.760000000000002</v>
          </cell>
        </row>
        <row r="52">
          <cell r="B52" t="str">
            <v>Puxador quadrado duplo em aço inox escovado padrão Caixa</v>
          </cell>
          <cell r="C52" t="str">
            <v>par</v>
          </cell>
          <cell r="D52" t="str">
            <v>Mercado</v>
          </cell>
          <cell r="E52">
            <v>164.96</v>
          </cell>
        </row>
        <row r="53">
          <cell r="B53" t="str">
            <v>Barra chata 1.1/2” x 1/4”</v>
          </cell>
          <cell r="C53" t="str">
            <v>m</v>
          </cell>
          <cell r="D53" t="str">
            <v>SINAPI 552</v>
          </cell>
          <cell r="E53">
            <v>7.9</v>
          </cell>
        </row>
        <row r="54">
          <cell r="B54" t="str">
            <v>Barra chata 1” x 1/4”</v>
          </cell>
          <cell r="C54" t="str">
            <v>m</v>
          </cell>
          <cell r="D54" t="str">
            <v>SINAPI 555</v>
          </cell>
          <cell r="E54">
            <v>4.84</v>
          </cell>
        </row>
        <row r="55">
          <cell r="B55" t="str">
            <v>Limpeza total com produto específico para alumínio</v>
          </cell>
          <cell r="C55" t="str">
            <v>L</v>
          </cell>
          <cell r="D55" t="str">
            <v>SINAPI 3</v>
          </cell>
          <cell r="E55">
            <v>4.05</v>
          </cell>
        </row>
        <row r="56">
          <cell r="B56" t="str">
            <v>Capuchinho 10mm</v>
          </cell>
          <cell r="C56" t="str">
            <v>un.</v>
          </cell>
          <cell r="D56" t="str">
            <v>Mercado</v>
          </cell>
          <cell r="E56">
            <v>1.72</v>
          </cell>
        </row>
        <row r="57">
          <cell r="B57" t="str">
            <v>Teclado com senha para áreas restritas</v>
          </cell>
          <cell r="C57" t="str">
            <v>cj</v>
          </cell>
          <cell r="D57" t="str">
            <v>Mercado</v>
          </cell>
          <cell r="E57">
            <v>691.29666666666662</v>
          </cell>
        </row>
        <row r="58">
          <cell r="B58" t="str">
            <v>Fechadura eletromagnética</v>
          </cell>
          <cell r="C58" t="str">
            <v>un.</v>
          </cell>
          <cell r="D58" t="str">
            <v>Mercado</v>
          </cell>
          <cell r="E58">
            <v>366.94666666666672</v>
          </cell>
        </row>
        <row r="59">
          <cell r="B59" t="str">
            <v>Temporizador</v>
          </cell>
          <cell r="C59" t="str">
            <v>un.</v>
          </cell>
          <cell r="D59" t="str">
            <v>Mercado</v>
          </cell>
          <cell r="E59">
            <v>136.80666666666664</v>
          </cell>
        </row>
        <row r="60">
          <cell r="B60" t="str">
            <v>Botoeira de acionamento de porta de acesso</v>
          </cell>
          <cell r="C60" t="str">
            <v>cj</v>
          </cell>
          <cell r="D60" t="str">
            <v>Mercado</v>
          </cell>
          <cell r="E60">
            <v>738.15999999999985</v>
          </cell>
        </row>
        <row r="61">
          <cell r="B61" t="str">
            <v>Chapa metálica e=2mm</v>
          </cell>
          <cell r="C61" t="str">
            <v>m2</v>
          </cell>
          <cell r="D61" t="str">
            <v>SINAPI 1318</v>
          </cell>
          <cell r="E61">
            <v>4.6399999999999997</v>
          </cell>
        </row>
        <row r="62">
          <cell r="B62" t="str">
            <v>Tubo metalon quadrado em aço 40x40mm</v>
          </cell>
          <cell r="C62" t="str">
            <v>m</v>
          </cell>
          <cell r="D62" t="str">
            <v>Mercado</v>
          </cell>
          <cell r="E62">
            <v>10.903333333333332</v>
          </cell>
        </row>
        <row r="63">
          <cell r="B63" t="str">
            <v>Anel de textura para corrimão</v>
          </cell>
          <cell r="C63" t="str">
            <v>un.</v>
          </cell>
          <cell r="D63" t="str">
            <v>Mercado</v>
          </cell>
          <cell r="E63">
            <v>11.5</v>
          </cell>
        </row>
        <row r="64">
          <cell r="B64" t="str">
            <v>Tela expandida tipo Gradex 3.1/2" x 3.1/2" x 1/4", acabamento natural</v>
          </cell>
          <cell r="C64" t="str">
            <v>m2 </v>
          </cell>
          <cell r="D64" t="str">
            <v>Mercado</v>
          </cell>
          <cell r="E64">
            <v>65.24666666666667</v>
          </cell>
        </row>
        <row r="65">
          <cell r="B65" t="str">
            <v>Cantoneira 1.1/2" x 1.1/2" x 1/4"</v>
          </cell>
          <cell r="C65" t="str">
            <v>m</v>
          </cell>
          <cell r="D65" t="str">
            <v>SINAPI 574</v>
          </cell>
          <cell r="E65">
            <v>14.86</v>
          </cell>
        </row>
        <row r="66">
          <cell r="B66" t="str">
            <v>Suporte de TV 32" parede</v>
          </cell>
          <cell r="C66" t="str">
            <v>cj</v>
          </cell>
          <cell r="D66" t="str">
            <v>Mercado</v>
          </cell>
          <cell r="E66">
            <v>61</v>
          </cell>
        </row>
        <row r="67">
          <cell r="B67" t="str">
            <v>Suporte de TV 32" teto</v>
          </cell>
          <cell r="C67" t="str">
            <v>cj</v>
          </cell>
          <cell r="D67" t="str">
            <v>Mercado</v>
          </cell>
          <cell r="E67">
            <v>122.39999999999999</v>
          </cell>
        </row>
        <row r="68">
          <cell r="B68" t="str">
            <v>Extensor de Suporte de TV LDC 32"</v>
          </cell>
          <cell r="C68" t="str">
            <v>un.</v>
          </cell>
          <cell r="D68" t="str">
            <v>Mercado</v>
          </cell>
          <cell r="E68">
            <v>19.926666666666666</v>
          </cell>
        </row>
        <row r="69">
          <cell r="B69" t="str">
            <v>Suporte de TV LCD 32" com base e altura regulável</v>
          </cell>
          <cell r="C69" t="str">
            <v>un.</v>
          </cell>
          <cell r="D69" t="str">
            <v>Mercado</v>
          </cell>
          <cell r="E69">
            <v>1417.3833333333332</v>
          </cell>
        </row>
        <row r="70">
          <cell r="B70" t="str">
            <v>Rolamento tipo stanley</v>
          </cell>
          <cell r="C70" t="str">
            <v>un.</v>
          </cell>
          <cell r="D70" t="str">
            <v>Mercado</v>
          </cell>
          <cell r="E70">
            <v>16.420000000000002</v>
          </cell>
        </row>
        <row r="71">
          <cell r="B71" t="str">
            <v>Película refletiva (one way mirrow) SV ref.: RN07GSRPS, LLumar, ou equivalente técnico</v>
          </cell>
          <cell r="C71" t="str">
            <v>m2 </v>
          </cell>
          <cell r="D71" t="str">
            <v>Mercado</v>
          </cell>
          <cell r="E71">
            <v>75.703333333333333</v>
          </cell>
        </row>
        <row r="72">
          <cell r="B72" t="str">
            <v>Película preta com energia total refletida de 34%, ref. STA35BKR Intercontrol</v>
          </cell>
          <cell r="C72" t="str">
            <v>m2 </v>
          </cell>
          <cell r="D72" t="str">
            <v>Mercado</v>
          </cell>
          <cell r="E72">
            <v>76.27</v>
          </cell>
        </row>
        <row r="73">
          <cell r="B73" t="str">
            <v>Película autoadesivo perfurado 50%</v>
          </cell>
          <cell r="C73" t="str">
            <v>m2 </v>
          </cell>
          <cell r="D73" t="str">
            <v>Mercado</v>
          </cell>
          <cell r="E73">
            <v>74.95</v>
          </cell>
        </row>
        <row r="74">
          <cell r="B74" t="str">
            <v>Película autoadesivo perfurado 50% "FLUÍDOS"</v>
          </cell>
          <cell r="C74" t="str">
            <v>m2 </v>
          </cell>
          <cell r="D74" t="str">
            <v>Mercado</v>
          </cell>
          <cell r="E74">
            <v>74.95</v>
          </cell>
        </row>
        <row r="75">
          <cell r="B75" t="str">
            <v>Película jateada</v>
          </cell>
          <cell r="C75" t="str">
            <v>m2 </v>
          </cell>
          <cell r="D75" t="str">
            <v>Mercado</v>
          </cell>
          <cell r="E75">
            <v>72.53</v>
          </cell>
        </row>
        <row r="76">
          <cell r="B76" t="str">
            <v>Pedestal quadrado 50x50mm</v>
          </cell>
          <cell r="C76" t="str">
            <v>un.</v>
          </cell>
          <cell r="D76" t="str">
            <v>Mercado</v>
          </cell>
          <cell r="E76">
            <v>21.1</v>
          </cell>
        </row>
        <row r="77">
          <cell r="B77" t="str">
            <v>Cantoneira abas 25x25mm em aço, pintada na cor branca</v>
          </cell>
          <cell r="C77" t="str">
            <v>m</v>
          </cell>
          <cell r="D77" t="str">
            <v>TCPO 07.010.000019.MAT</v>
          </cell>
          <cell r="E77">
            <v>1.1599999999999999</v>
          </cell>
        </row>
        <row r="78">
          <cell r="B78" t="str">
            <v>PERFIL TRAVESSA (SECUNDARIO), T CLICADO, EM ACO GALVANIZADO , BRANCO, PARA FORRO REMOVIVEL, 24 X 1250 MM (L X C)</v>
          </cell>
          <cell r="C78" t="str">
            <v>m</v>
          </cell>
          <cell r="D78" t="str">
            <v>SINAPI 39570</v>
          </cell>
          <cell r="E78">
            <v>2.63</v>
          </cell>
        </row>
        <row r="79">
          <cell r="B79" t="str">
            <v>Painel Shaft</v>
          </cell>
          <cell r="C79" t="str">
            <v>un.</v>
          </cell>
          <cell r="D79" t="str">
            <v>Mercado</v>
          </cell>
          <cell r="E79">
            <v>505.10500000000002</v>
          </cell>
        </row>
        <row r="80">
          <cell r="B80" t="str">
            <v>Painel em ACM tipo Alucobond, espessura 3mm, nas cores branco e azul, incluindo fixação</v>
          </cell>
          <cell r="C80" t="str">
            <v>m2 </v>
          </cell>
          <cell r="D80" t="str">
            <v>Mercado</v>
          </cell>
          <cell r="E80">
            <v>468.5</v>
          </cell>
        </row>
        <row r="81">
          <cell r="B81" t="str">
            <v>Chapa metálica perfurada espessura 2mm</v>
          </cell>
          <cell r="C81" t="str">
            <v>m2 </v>
          </cell>
          <cell r="D81" t="str">
            <v>SCO ES 05.27.0056</v>
          </cell>
          <cell r="E81">
            <v>305.47000000000003</v>
          </cell>
        </row>
        <row r="82">
          <cell r="B82" t="str">
            <v>Pintura eletrostática</v>
          </cell>
          <cell r="C82" t="str">
            <v>m2</v>
          </cell>
          <cell r="D82" t="str">
            <v>Mercado</v>
          </cell>
          <cell r="E82">
            <v>77.5</v>
          </cell>
        </row>
        <row r="83">
          <cell r="B83" t="str">
            <v>Perfil em aço tipo U, 50x40mm, espessura 2mm</v>
          </cell>
          <cell r="C83" t="str">
            <v>m</v>
          </cell>
          <cell r="D83" t="str">
            <v>SINAPI 40536</v>
          </cell>
          <cell r="E83">
            <v>4.2</v>
          </cell>
        </row>
        <row r="84">
          <cell r="B84" t="str">
            <v>Cantoneira emborrachada 2"preta</v>
          </cell>
          <cell r="C84" t="str">
            <v>m</v>
          </cell>
          <cell r="D84" t="str">
            <v>Mercado</v>
          </cell>
          <cell r="E84">
            <v>11.184999999999999</v>
          </cell>
        </row>
        <row r="85">
          <cell r="B85" t="str">
            <v>Fita adesiva demarcatória de piso, fita 471, 3M do Brasil</v>
          </cell>
          <cell r="C85" t="str">
            <v>m</v>
          </cell>
          <cell r="D85" t="str">
            <v>Mercado</v>
          </cell>
          <cell r="E85">
            <v>1.7855555555555556</v>
          </cell>
        </row>
        <row r="86">
          <cell r="B86" t="str">
            <v>Faixa antiderrapante para degraus</v>
          </cell>
          <cell r="C86" t="str">
            <v>m</v>
          </cell>
          <cell r="D86" t="str">
            <v>Mercado</v>
          </cell>
          <cell r="E86">
            <v>4.2283333333333326</v>
          </cell>
        </row>
        <row r="87">
          <cell r="B87" t="str">
            <v>Antideslizante para piso, referência Colorgin, galão 350mL</v>
          </cell>
          <cell r="C87" t="str">
            <v>galão</v>
          </cell>
          <cell r="D87" t="str">
            <v>Mercado</v>
          </cell>
          <cell r="E87">
            <v>27.033333333333331</v>
          </cell>
        </row>
        <row r="88">
          <cell r="B88" t="str">
            <v>Válvula de descarga, linha Benefit, referência 00184906, Docol ou equivalente técnico</v>
          </cell>
          <cell r="C88" t="str">
            <v>un.</v>
          </cell>
          <cell r="D88" t="str">
            <v>SINAPI 10228</v>
          </cell>
          <cell r="E88">
            <v>195</v>
          </cell>
        </row>
        <row r="89">
          <cell r="B89" t="str">
            <v>Caixa de descarga embutida em parede, com acabamento na cor branca, referência M9000, Montana ou equivalente técnico</v>
          </cell>
          <cell r="C89" t="str">
            <v>un.</v>
          </cell>
          <cell r="D89" t="str">
            <v>Mercado</v>
          </cell>
          <cell r="E89">
            <v>480.1033333333333</v>
          </cell>
        </row>
        <row r="90">
          <cell r="B90" t="str">
            <v>Válvula de descarga para mictório</v>
          </cell>
          <cell r="C90" t="str">
            <v>un.</v>
          </cell>
          <cell r="D90" t="str">
            <v>SINAPI 21112</v>
          </cell>
          <cell r="E90">
            <v>167.85</v>
          </cell>
        </row>
        <row r="91">
          <cell r="B91" t="str">
            <v>LAVATORIO LOUCA BRANCA COM COLUNA *44 X 35,5* CM</v>
          </cell>
          <cell r="C91" t="str">
            <v>un.</v>
          </cell>
          <cell r="D91" t="str">
            <v>SINAPI 36521</v>
          </cell>
          <cell r="E91">
            <v>128.01</v>
          </cell>
        </row>
        <row r="92">
          <cell r="B92" t="str">
            <v>Protetor de sifão</v>
          </cell>
          <cell r="C92" t="str">
            <v>un.</v>
          </cell>
          <cell r="D92" t="str">
            <v>Mercado</v>
          </cell>
          <cell r="E92">
            <v>85.166666666666671</v>
          </cell>
        </row>
        <row r="93">
          <cell r="B93" t="str">
            <v>TORNEIRA CROMADA DE MESA PARA LAVATORIO TEMPORIZADA PRESSAO BICA BAIXA</v>
          </cell>
          <cell r="C93" t="str">
            <v>un.</v>
          </cell>
          <cell r="D93" t="str">
            <v>SINAPI 36796</v>
          </cell>
          <cell r="E93">
            <v>116.86</v>
          </cell>
        </row>
        <row r="94">
          <cell r="B94" t="str">
            <v>Papeleira</v>
          </cell>
          <cell r="C94" t="str">
            <v>un.</v>
          </cell>
          <cell r="D94" t="str">
            <v>SINAPI 37400</v>
          </cell>
          <cell r="E94">
            <v>39.799999999999997</v>
          </cell>
        </row>
        <row r="95">
          <cell r="B95" t="str">
            <v>Prateleiro de Vidro</v>
          </cell>
          <cell r="C95" t="str">
            <v>un.</v>
          </cell>
          <cell r="D95" t="str">
            <v>Mercado</v>
          </cell>
          <cell r="E95">
            <v>270.83</v>
          </cell>
        </row>
        <row r="96">
          <cell r="B96" t="str">
            <v>Cabide metálico</v>
          </cell>
          <cell r="C96" t="str">
            <v>un.</v>
          </cell>
          <cell r="D96" t="str">
            <v>SINAPI 37399</v>
          </cell>
          <cell r="E96">
            <v>24.42</v>
          </cell>
        </row>
        <row r="97">
          <cell r="B97" t="str">
            <v>Dispenser para toalha de papel</v>
          </cell>
          <cell r="C97" t="str">
            <v>un.</v>
          </cell>
          <cell r="D97" t="str">
            <v>SINAPI 37401</v>
          </cell>
          <cell r="E97">
            <v>39.799999999999997</v>
          </cell>
        </row>
        <row r="98">
          <cell r="B98" t="str">
            <v>Ducha higiênica completa com registro e acabamento cromado</v>
          </cell>
          <cell r="C98" t="str">
            <v>un.</v>
          </cell>
          <cell r="D98" t="str">
            <v>Mercado</v>
          </cell>
          <cell r="E98">
            <v>261.15333333333336</v>
          </cell>
        </row>
        <row r="99">
          <cell r="B99" t="str">
            <v>Torneira ø1/2” para pia na copa, cano longo, cromada, linha Tower da Docol ou equivalente técnico.</v>
          </cell>
          <cell r="C99" t="str">
            <v>un.</v>
          </cell>
          <cell r="D99" t="str">
            <v>Mercado</v>
          </cell>
          <cell r="E99">
            <v>161.93333333333334</v>
          </cell>
        </row>
        <row r="100">
          <cell r="B100" t="str">
            <v>Dispenser redondo com tubo acrílico para copo de água (180/200mL) com altura mínima de 50 cm</v>
          </cell>
          <cell r="C100" t="str">
            <v>un.</v>
          </cell>
          <cell r="D100" t="str">
            <v>Mercado</v>
          </cell>
          <cell r="E100">
            <v>50.333333333333336</v>
          </cell>
        </row>
        <row r="101">
          <cell r="B101" t="str">
            <v>Lavatório pequeno em louça com coluna suspensa, linha Conforto, ref. L510/C510, cor branco, Deca ou equivalente técnico</v>
          </cell>
          <cell r="C101" t="str">
            <v>un.</v>
          </cell>
          <cell r="D101" t="str">
            <v>Mercado</v>
          </cell>
          <cell r="E101">
            <v>263.9666666666667</v>
          </cell>
        </row>
        <row r="102">
          <cell r="B102" t="str">
            <v>Persianas horizontais em aluminio cor prata fosco, largura da lâmina 25mm</v>
          </cell>
          <cell r="C102" t="str">
            <v>m2</v>
          </cell>
          <cell r="D102" t="str">
            <v>Mercado</v>
          </cell>
          <cell r="E102">
            <v>98.030000000000015</v>
          </cell>
        </row>
        <row r="103">
          <cell r="B103" t="str">
            <v>Persianas verticais em PVC cor prata fosco ou cinza claro, largura da lâmina 9 cm</v>
          </cell>
          <cell r="C103" t="str">
            <v>m2</v>
          </cell>
          <cell r="D103" t="str">
            <v>Mercado</v>
          </cell>
          <cell r="E103">
            <v>101.33</v>
          </cell>
        </row>
        <row r="104">
          <cell r="B104" t="str">
            <v>Persianas  tipo rolô, material em fibra de vidro e PVC, na cor prata com nivel de transparência semi-opaca</v>
          </cell>
          <cell r="C104" t="str">
            <v>m2</v>
          </cell>
          <cell r="D104" t="str">
            <v>Mercado</v>
          </cell>
          <cell r="E104">
            <v>153.38666666666666</v>
          </cell>
        </row>
        <row r="105">
          <cell r="B105" t="str">
            <v>Borracha esponjosa com estrutura celular fechada, para isolamento térmico de tubulações</v>
          </cell>
          <cell r="C105" t="str">
            <v>m</v>
          </cell>
          <cell r="D105" t="str">
            <v>TCPO 11.001.000013.MAT</v>
          </cell>
          <cell r="E105">
            <v>3.63</v>
          </cell>
        </row>
        <row r="106">
          <cell r="B106" t="str">
            <v>PERFIL U / CANALETA DE ALUMINIO, DE ABAS IGUAIS, 1/2" (1,27 X 1,27 CM)</v>
          </cell>
          <cell r="C106" t="str">
            <v>m</v>
          </cell>
          <cell r="D106" t="str">
            <v>SINAPI 11552</v>
          </cell>
          <cell r="E106">
            <v>7.51</v>
          </cell>
        </row>
        <row r="107">
          <cell r="B107" t="str">
            <v>SILICONE ACETICO USO GERAL INCOLOR 280 G</v>
          </cell>
          <cell r="C107" t="str">
            <v>un.</v>
          </cell>
          <cell r="D107" t="str">
            <v>SINAPI 39961</v>
          </cell>
          <cell r="E107">
            <v>10.52</v>
          </cell>
        </row>
        <row r="108">
          <cell r="B108" t="str">
            <v>Quadro claviculado 45x50</v>
          </cell>
          <cell r="C108" t="str">
            <v>un.</v>
          </cell>
          <cell r="D108" t="str">
            <v>Mercado</v>
          </cell>
          <cell r="E108">
            <v>303.28666666666669</v>
          </cell>
        </row>
        <row r="109">
          <cell r="B109" t="str">
            <v>IMUNIZANTE PARA MADEIRA INCOLOR</v>
          </cell>
          <cell r="C109" t="str">
            <v>L</v>
          </cell>
          <cell r="D109" t="str">
            <v>SINAPI 7340</v>
          </cell>
          <cell r="E109">
            <v>15.12</v>
          </cell>
        </row>
        <row r="110">
          <cell r="B110" t="str">
            <v>Carpete sinalizador para extintores de incêndio</v>
          </cell>
          <cell r="C110" t="str">
            <v>un.</v>
          </cell>
          <cell r="D110" t="str">
            <v>Mercado</v>
          </cell>
          <cell r="E110">
            <v>264.66666666666669</v>
          </cell>
        </row>
        <row r="111">
          <cell r="B111" t="str">
            <v>Grelha em aço inox (15x15cm) para ralo sifonado.</v>
          </cell>
          <cell r="C111" t="str">
            <v>un.</v>
          </cell>
          <cell r="D111" t="str">
            <v>Mercado</v>
          </cell>
          <cell r="E111">
            <v>12</v>
          </cell>
        </row>
        <row r="112">
          <cell r="B112" t="str">
            <v>Grelha em aço inox (10x10cm)  para ralo seco.</v>
          </cell>
          <cell r="C112" t="str">
            <v>un.</v>
          </cell>
          <cell r="D112" t="str">
            <v>Mercado</v>
          </cell>
          <cell r="E112">
            <v>19.283333333333331</v>
          </cell>
        </row>
        <row r="113">
          <cell r="B113" t="str">
            <v>Acoplamento em painel para eletrocalha de 50mm</v>
          </cell>
          <cell r="C113" t="str">
            <v>un.</v>
          </cell>
          <cell r="D113" t="str">
            <v>Mercado</v>
          </cell>
          <cell r="E113">
            <v>1.6949999999999998</v>
          </cell>
        </row>
        <row r="114">
          <cell r="B114" t="str">
            <v>Acoplamento em painel para eletrocalha de 100mm</v>
          </cell>
          <cell r="C114" t="str">
            <v>un.</v>
          </cell>
          <cell r="D114" t="str">
            <v>Mercado</v>
          </cell>
          <cell r="E114">
            <v>4.7</v>
          </cell>
        </row>
        <row r="115">
          <cell r="B115" t="str">
            <v>Divisor (septo) 100x3000mm para eletrocalha</v>
          </cell>
          <cell r="C115" t="str">
            <v>un.</v>
          </cell>
          <cell r="D115" t="str">
            <v>Mercado</v>
          </cell>
          <cell r="E115">
            <v>18.076666666666668</v>
          </cell>
        </row>
        <row r="116">
          <cell r="B116" t="str">
            <v>TE Horizontal 90º para eletrocalha de 200mm</v>
          </cell>
          <cell r="C116" t="str">
            <v>un.</v>
          </cell>
          <cell r="D116" t="str">
            <v>Mercado</v>
          </cell>
          <cell r="E116">
            <v>23.060000000000002</v>
          </cell>
        </row>
        <row r="117">
          <cell r="B117" t="str">
            <v>TE Horizontal 90º para eletrocalha de 400mm</v>
          </cell>
          <cell r="C117" t="str">
            <v>un.</v>
          </cell>
          <cell r="D117" t="str">
            <v>Mercado</v>
          </cell>
          <cell r="E117">
            <v>32.673333333333339</v>
          </cell>
        </row>
        <row r="118">
          <cell r="B118" t="str">
            <v>Junta interna reta para perfilado de 38mm</v>
          </cell>
          <cell r="C118" t="str">
            <v>un.</v>
          </cell>
          <cell r="D118" t="str">
            <v>Mercado</v>
          </cell>
          <cell r="E118">
            <v>2.2100000000000004</v>
          </cell>
        </row>
        <row r="119">
          <cell r="B119" t="str">
            <v>Caixa de piso embutido p/ fixação de tomadas para piso elevado. Ref:Mega - Ref. MG-901-3E, ou equivalente técnico.</v>
          </cell>
          <cell r="C119" t="str">
            <v>un.</v>
          </cell>
          <cell r="D119" t="str">
            <v>Mercado</v>
          </cell>
          <cell r="E119">
            <v>50.11</v>
          </cell>
        </row>
        <row r="120">
          <cell r="B120" t="str">
            <v>Caixa de piso embutido p/ fixação de tomadas para piso cerâmico. Ref:Mega - Ref. MG-901-4E, ou equivalente técnico.</v>
          </cell>
          <cell r="C120" t="str">
            <v>un.</v>
          </cell>
          <cell r="D120" t="str">
            <v>Mercado</v>
          </cell>
          <cell r="E120">
            <v>50.11</v>
          </cell>
        </row>
        <row r="121">
          <cell r="B121" t="str">
            <v>Tampa basculante quadrupla em alumínio</v>
          </cell>
          <cell r="C121" t="str">
            <v>un.</v>
          </cell>
          <cell r="D121" t="str">
            <v>Mercado</v>
          </cell>
          <cell r="E121">
            <v>86.12</v>
          </cell>
        </row>
        <row r="122">
          <cell r="B122" t="str">
            <v>Tampa basculante tripla em alumínio</v>
          </cell>
          <cell r="C122" t="str">
            <v>un.</v>
          </cell>
          <cell r="D122" t="str">
            <v>Mercado</v>
          </cell>
          <cell r="E122">
            <v>74.265000000000001</v>
          </cell>
        </row>
        <row r="123">
          <cell r="B123" t="str">
            <v>Espelho angular para tomada RJ45</v>
          </cell>
          <cell r="C123" t="str">
            <v>un.</v>
          </cell>
          <cell r="D123" t="str">
            <v>Mercado</v>
          </cell>
          <cell r="E123">
            <v>22.429999999999996</v>
          </cell>
        </row>
        <row r="124">
          <cell r="B124" t="str">
            <v>Caixa de passagem TQ 16X25X70, com tampa conforme as dimensões do piso de cerâmica.</v>
          </cell>
          <cell r="C124" t="str">
            <v>un.</v>
          </cell>
          <cell r="D124" t="str">
            <v>Mercado</v>
          </cell>
          <cell r="E124">
            <v>62.08</v>
          </cell>
        </row>
        <row r="125">
          <cell r="B125" t="str">
            <v>Cabo flexível tipo PP  2x # 1,5 mm² - Isolação 300V</v>
          </cell>
          <cell r="C125" t="str">
            <v>m</v>
          </cell>
          <cell r="D125" t="str">
            <v>Mercado</v>
          </cell>
          <cell r="E125">
            <v>3.3833333333333329</v>
          </cell>
        </row>
        <row r="126">
          <cell r="B126" t="str">
            <v>Cabo flexível tipo PP  2x # 2,5 mm² - Isolação 300V</v>
          </cell>
          <cell r="C126" t="str">
            <v>m</v>
          </cell>
          <cell r="D126" t="str">
            <v>Mercado</v>
          </cell>
          <cell r="E126">
            <v>5.1766666666666667</v>
          </cell>
        </row>
        <row r="127">
          <cell r="B127" t="str">
            <v>Cabo flexível tipo PP  3x # 1,5 mm² - Isolação 450/750V</v>
          </cell>
          <cell r="C127" t="str">
            <v>m</v>
          </cell>
          <cell r="D127" t="str">
            <v>Mercado</v>
          </cell>
          <cell r="E127">
            <v>3.22</v>
          </cell>
        </row>
        <row r="128">
          <cell r="B128" t="str">
            <v>Cabo flexível tipo PP   3x # 2,5 mm² - Isolação 450/750V</v>
          </cell>
          <cell r="C128" t="str">
            <v>m</v>
          </cell>
          <cell r="D128" t="str">
            <v>Mercado</v>
          </cell>
          <cell r="E128">
            <v>5.6000000000000005</v>
          </cell>
        </row>
        <row r="129">
          <cell r="B129" t="str">
            <v>Cabo flexível tipo PP   4x # 1,5 mm² - Isolação 450/750V</v>
          </cell>
          <cell r="C129" t="str">
            <v>m</v>
          </cell>
          <cell r="D129" t="str">
            <v>Mercado</v>
          </cell>
          <cell r="E129">
            <v>3.8633333333333333</v>
          </cell>
        </row>
        <row r="130">
          <cell r="B130" t="str">
            <v>Cabo flexível tipo PP    4x # 2,5 mm² - Isolação 450/750V</v>
          </cell>
          <cell r="C130" t="str">
            <v>m</v>
          </cell>
          <cell r="D130" t="str">
            <v>Mercado</v>
          </cell>
          <cell r="E130">
            <v>5.9666666666666659</v>
          </cell>
        </row>
        <row r="131">
          <cell r="B131" t="str">
            <v>Cabo flexível tipo PP     4x # 4,0 mm² - Isolação 450/750V</v>
          </cell>
          <cell r="C131" t="str">
            <v>m</v>
          </cell>
          <cell r="D131" t="str">
            <v>Mercado</v>
          </cell>
          <cell r="E131">
            <v>9.3266666666666662</v>
          </cell>
        </row>
        <row r="132">
          <cell r="B132" t="str">
            <v>Cabo flexível tipo PP     4x # 6,0 mm² - Isolação 450/750V</v>
          </cell>
          <cell r="C132" t="str">
            <v>m</v>
          </cell>
          <cell r="D132" t="str">
            <v>Mercado</v>
          </cell>
          <cell r="E132">
            <v>11.350000000000001</v>
          </cell>
        </row>
        <row r="133">
          <cell r="B133" t="str">
            <v>Cabo flexível tipo PP     5x # 1,5 mm² - Isolação 450/750V</v>
          </cell>
          <cell r="C133" t="str">
            <v>m</v>
          </cell>
          <cell r="D133" t="str">
            <v>Mercado</v>
          </cell>
          <cell r="E133">
            <v>6.7399999999999993</v>
          </cell>
        </row>
        <row r="134">
          <cell r="B134" t="str">
            <v>Cabo flexível tipo PP     5x # 2,5 mm² - Isolação 450/750V</v>
          </cell>
          <cell r="C134" t="str">
            <v>m</v>
          </cell>
          <cell r="D134" t="str">
            <v>Mercado</v>
          </cell>
          <cell r="E134">
            <v>7.6566666666666663</v>
          </cell>
        </row>
        <row r="135">
          <cell r="B135" t="str">
            <v>Luminária de embutir para lâmpadas 2x32W fluorescentes tubulares com aletas parabólicas</v>
          </cell>
          <cell r="C135" t="str">
            <v>un.</v>
          </cell>
          <cell r="D135" t="str">
            <v>Mercado</v>
          </cell>
          <cell r="E135">
            <v>180.51999999999998</v>
          </cell>
        </row>
        <row r="136">
          <cell r="B136" t="str">
            <v>Luminária de sobrepor para lâmpadas 2x32W fluorescentes tubulares com aletas parabólicas</v>
          </cell>
          <cell r="C136" t="str">
            <v>un.</v>
          </cell>
          <cell r="D136" t="str">
            <v>Mercado</v>
          </cell>
          <cell r="E136">
            <v>258.55</v>
          </cell>
        </row>
        <row r="137">
          <cell r="B137" t="str">
            <v>Lâmpada fluorescente tubular 32W</v>
          </cell>
          <cell r="C137" t="str">
            <v>un.</v>
          </cell>
          <cell r="D137" t="str">
            <v>SINAPI 38779</v>
          </cell>
          <cell r="E137">
            <v>7.47</v>
          </cell>
        </row>
        <row r="138">
          <cell r="B138" t="str">
            <v>Reator eletrônico com alto fator de potência para 2 lâmpadas 32W</v>
          </cell>
          <cell r="C138" t="str">
            <v>un.</v>
          </cell>
          <cell r="D138" t="str">
            <v>Mercado</v>
          </cell>
          <cell r="E138">
            <v>28.119999999999994</v>
          </cell>
        </row>
        <row r="139">
          <cell r="B139" t="str">
            <v>Luminária de embutir para lâmpadas 4x16W fluorescentes tubulares com aletas parabólicas</v>
          </cell>
          <cell r="C139" t="str">
            <v>un.</v>
          </cell>
          <cell r="D139" t="str">
            <v>Mercado</v>
          </cell>
          <cell r="E139">
            <v>333.08</v>
          </cell>
        </row>
        <row r="140">
          <cell r="B140" t="str">
            <v>Luminária de sobrepor para lâmpadas 4x16W fluorescentes tubulares com aletas parabólicas</v>
          </cell>
          <cell r="C140" t="str">
            <v>un.</v>
          </cell>
          <cell r="D140" t="str">
            <v>Mercado</v>
          </cell>
          <cell r="E140">
            <v>333.08</v>
          </cell>
        </row>
        <row r="141">
          <cell r="B141" t="str">
            <v>Lâmpada fluorescente tubular 16W</v>
          </cell>
          <cell r="C141" t="str">
            <v>un.</v>
          </cell>
          <cell r="D141" t="str">
            <v>SINAPI 38778</v>
          </cell>
          <cell r="E141">
            <v>7.05</v>
          </cell>
        </row>
        <row r="142">
          <cell r="B142" t="str">
            <v>Reator eletrônico com alto fator de potência para 2 lâmpadas 16W</v>
          </cell>
          <cell r="C142" t="str">
            <v>un.</v>
          </cell>
          <cell r="D142" t="str">
            <v>Mercado</v>
          </cell>
          <cell r="E142">
            <v>20.006666666666664</v>
          </cell>
        </row>
        <row r="143">
          <cell r="B143" t="str">
            <v>Luminária de embutir para lâmpadas 2x14W fluorescentes tubulares com aletas parabólicas</v>
          </cell>
          <cell r="C143" t="str">
            <v>un.</v>
          </cell>
          <cell r="D143" t="str">
            <v>Mercado</v>
          </cell>
          <cell r="E143">
            <v>160.27000000000001</v>
          </cell>
        </row>
        <row r="144">
          <cell r="B144" t="str">
            <v>Luminária de sobrepor para lâmpadas 2x14W fluorescentes tubulares com aletas parabólicas</v>
          </cell>
          <cell r="C144" t="str">
            <v>un.</v>
          </cell>
          <cell r="D144" t="str">
            <v>Mercado</v>
          </cell>
          <cell r="E144">
            <v>178.86</v>
          </cell>
        </row>
        <row r="145">
          <cell r="B145" t="str">
            <v>Luminária de embutir para lâmpadas 4x14W fluorescentes</v>
          </cell>
          <cell r="C145" t="str">
            <v>un.</v>
          </cell>
          <cell r="D145" t="str">
            <v>SINAPI 38776</v>
          </cell>
          <cell r="E145">
            <v>190.07</v>
          </cell>
        </row>
        <row r="146">
          <cell r="B146" t="str">
            <v>Luminária de sobrepor para lâmpadas 4x14W fluorescentes tubulares com aletas parabólicas, incluindo reator e lâmpadas</v>
          </cell>
          <cell r="C146" t="str">
            <v>un.</v>
          </cell>
          <cell r="D146" t="str">
            <v>Mercado</v>
          </cell>
          <cell r="E146">
            <v>381.28</v>
          </cell>
        </row>
        <row r="147">
          <cell r="B147" t="str">
            <v>Lâmpada fluorescente tubular 14W</v>
          </cell>
          <cell r="C147" t="str">
            <v>un.</v>
          </cell>
          <cell r="D147" t="str">
            <v>SINAPI 38782</v>
          </cell>
          <cell r="E147">
            <v>9.39</v>
          </cell>
        </row>
        <row r="148">
          <cell r="B148" t="str">
            <v>Reator eletrônico com alto fator de potência para 2 lâmpadas 14W</v>
          </cell>
          <cell r="C148" t="str">
            <v>un.</v>
          </cell>
          <cell r="D148" t="str">
            <v>SINAPI 38777</v>
          </cell>
          <cell r="E148">
            <v>48.4</v>
          </cell>
        </row>
        <row r="149">
          <cell r="B149" t="str">
            <v>Luminária de embutir para lâmpadas 2x28W fluorescentes tubulares com aletas parabólicas</v>
          </cell>
          <cell r="C149" t="str">
            <v>un.</v>
          </cell>
          <cell r="D149" t="str">
            <v>Mercado</v>
          </cell>
          <cell r="E149">
            <v>226.97</v>
          </cell>
        </row>
        <row r="150">
          <cell r="B150" t="str">
            <v>Luminária de sobrepor para lâmpadas 2x28W fluorescentes tubulares com aletas parabólicas</v>
          </cell>
          <cell r="C150" t="str">
            <v>un.</v>
          </cell>
          <cell r="D150" t="str">
            <v>Mercado</v>
          </cell>
          <cell r="E150">
            <v>249.59</v>
          </cell>
        </row>
        <row r="151">
          <cell r="B151" t="str">
            <v>Lâmpada fluorescente tubular 28W</v>
          </cell>
          <cell r="C151" t="str">
            <v>un.</v>
          </cell>
          <cell r="D151" t="str">
            <v>Mercado</v>
          </cell>
          <cell r="E151">
            <v>7.6933333333333342</v>
          </cell>
        </row>
        <row r="152">
          <cell r="B152" t="str">
            <v>Reator eletrônico com alto fator de potência para 2 lâmpadas 28W</v>
          </cell>
          <cell r="C152" t="str">
            <v>un.</v>
          </cell>
          <cell r="D152" t="str">
            <v>Mercado</v>
          </cell>
          <cell r="E152">
            <v>44.773333333333333</v>
          </cell>
        </row>
        <row r="153">
          <cell r="B153" t="str">
            <v>Luminária circular de embutir para lâmpada fluorescente compacta 2x26W, com visor em vidro liso, cor branca, referência Ambar Itaim ou equivalente técnico</v>
          </cell>
          <cell r="C153" t="str">
            <v>un.</v>
          </cell>
          <cell r="D153" t="str">
            <v>Mercado</v>
          </cell>
          <cell r="E153">
            <v>36.24</v>
          </cell>
        </row>
        <row r="154">
          <cell r="B154" t="str">
            <v>Arandela com estrutura em alumínio, cor branca, difusor de vidro fosco, para lâmpada E27, referência linha Eco 129 Dimlux ou equivalente técnico</v>
          </cell>
          <cell r="C154" t="str">
            <v>un.</v>
          </cell>
          <cell r="D154" t="str">
            <v>Mercado</v>
          </cell>
          <cell r="E154">
            <v>306.7</v>
          </cell>
        </row>
        <row r="155">
          <cell r="B155" t="str">
            <v>Luminária de sobrepor em alumínio fundido, inclinada a 45 º. com vidro transparente e proteção mecânica para lâmpada eletrônica Mini Twist de 23 W</v>
          </cell>
          <cell r="C155" t="str">
            <v>un.</v>
          </cell>
          <cell r="D155" t="str">
            <v>Mercado</v>
          </cell>
          <cell r="E155">
            <v>415.21333333333331</v>
          </cell>
        </row>
        <row r="156">
          <cell r="B156" t="str">
            <v>Luminária tipo arandela para uso interno e externo, com difusor em vidro leitoso branco, referência Wetezel ou equivalente técnicos</v>
          </cell>
          <cell r="C156" t="str">
            <v>un.</v>
          </cell>
          <cell r="D156" t="str">
            <v>Mercado</v>
          </cell>
          <cell r="E156">
            <v>80.45</v>
          </cell>
        </row>
        <row r="157">
          <cell r="B157" t="str">
            <v>Lâmpada Incandescente 1x100W / 220V</v>
          </cell>
          <cell r="C157" t="str">
            <v>un.</v>
          </cell>
          <cell r="D157" t="str">
            <v>Mercado</v>
          </cell>
          <cell r="E157">
            <v>12</v>
          </cell>
        </row>
        <row r="158">
          <cell r="B158" t="str">
            <v>Bloco Autonômo de iluminação de emergência 96 leds 200VA-127/220V, autonomia de no mínimo 6 hora, h=forro ou indicado</v>
          </cell>
          <cell r="C158" t="str">
            <v>un.</v>
          </cell>
          <cell r="D158" t="str">
            <v>Mercado</v>
          </cell>
          <cell r="E158">
            <v>314.67500000000001</v>
          </cell>
        </row>
        <row r="159">
          <cell r="B159" t="str">
            <v>Bloco Autonômo em acrílico para sinalização de saída com LED 3W-127/220V, face simples com autonomia de no mínimo 6 horas. Ref: Utiluz ou equivalente técnico</v>
          </cell>
          <cell r="C159" t="str">
            <v>un.</v>
          </cell>
          <cell r="D159" t="str">
            <v>Mercado</v>
          </cell>
          <cell r="E159">
            <v>55.605000000000004</v>
          </cell>
        </row>
        <row r="160">
          <cell r="B160" t="str">
            <v>Bloco Autonômo em acrílico para sinalização de saída com LED 3W-127/220V, dupla face com autonomia de no mínimo 6 horas. Ref: Utiluz ou equivalente técnico</v>
          </cell>
          <cell r="C160" t="str">
            <v>un.</v>
          </cell>
          <cell r="D160" t="str">
            <v>Mercado</v>
          </cell>
          <cell r="E160">
            <v>78.910000000000011</v>
          </cell>
        </row>
        <row r="161">
          <cell r="B161" t="str">
            <v>Módulo Autônomo de Emergência, para acoplamento aos reatores de luminárias. Ref: Modelo MODULUX MAA-6 da Aureon ou equivalente técnico</v>
          </cell>
          <cell r="C161" t="str">
            <v>un.</v>
          </cell>
          <cell r="D161" t="str">
            <v>Mercado</v>
          </cell>
          <cell r="E161">
            <v>151.21</v>
          </cell>
        </row>
        <row r="162">
          <cell r="B162" t="str">
            <v>Sensores de presença infravermelhos para fixação no teto.</v>
          </cell>
          <cell r="C162" t="str">
            <v>un.</v>
          </cell>
          <cell r="D162" t="str">
            <v>Mercado</v>
          </cell>
          <cell r="E162">
            <v>47.933333333333337</v>
          </cell>
        </row>
        <row r="163">
          <cell r="B163" t="str">
            <v>Rabicho de 2,5m de cabo PP #3x2,5mm², inclusive plug's. Para luminárias instaladas no forro</v>
          </cell>
          <cell r="C163" t="str">
            <v>un.</v>
          </cell>
          <cell r="D163" t="str">
            <v>Mercado</v>
          </cell>
          <cell r="E163">
            <v>44.266666666666673</v>
          </cell>
        </row>
        <row r="164">
          <cell r="B164" t="str">
            <v>Contator modular (padrão DIN) 1x16A, incluindo conexões, fixações e acessórios, referência modelo CT Schneider ou equivalente técnicos</v>
          </cell>
          <cell r="C164" t="str">
            <v>un.</v>
          </cell>
          <cell r="D164" t="str">
            <v>Mercado</v>
          </cell>
          <cell r="E164">
            <v>125.69499999999999</v>
          </cell>
        </row>
        <row r="165">
          <cell r="B165" t="str">
            <v>Contator modular (padrão DIN) 2x16A, incluindo conexões, fixações e acessórios, referência modelo CT Schneider ou equivalente técnicos</v>
          </cell>
          <cell r="C165" t="str">
            <v>un.</v>
          </cell>
          <cell r="D165" t="str">
            <v>Mercado</v>
          </cell>
          <cell r="E165">
            <v>185.9</v>
          </cell>
        </row>
        <row r="166">
          <cell r="B166" t="str">
            <v>Espelho 4x4" (100x100mm) em latão polido ou em inox para caixa de tomada de piso 2P+T</v>
          </cell>
          <cell r="C166" t="str">
            <v>un.</v>
          </cell>
          <cell r="D166" t="str">
            <v>Mercado</v>
          </cell>
          <cell r="E166">
            <v>25.173333333333336</v>
          </cell>
        </row>
        <row r="167">
          <cell r="B167" t="str">
            <v>Espelho 4x2" (100x50mm) com furo central, em material termoplástico</v>
          </cell>
          <cell r="C167" t="str">
            <v>un.</v>
          </cell>
          <cell r="D167" t="str">
            <v>Mercado</v>
          </cell>
          <cell r="E167">
            <v>5.7266666666666666</v>
          </cell>
        </row>
        <row r="168">
          <cell r="B168" t="str">
            <v>Duto em piso 4x25x70mm</v>
          </cell>
          <cell r="C168" t="str">
            <v>m</v>
          </cell>
          <cell r="D168" t="str">
            <v>Mercado</v>
          </cell>
          <cell r="E168">
            <v>35.376666666666665</v>
          </cell>
        </row>
        <row r="169">
          <cell r="B169" t="str">
            <v>Tomada no padrão brasileiro na cor preta 20 A / 250 V, para caixa de tomada, referência MEGA ou equivalente técnico</v>
          </cell>
          <cell r="C169" t="str">
            <v>un.</v>
          </cell>
          <cell r="D169" t="str">
            <v>Mercado</v>
          </cell>
          <cell r="E169">
            <v>6.7399999999999993</v>
          </cell>
        </row>
        <row r="170">
          <cell r="B170" t="str">
            <v>Adaptador de tomada para tomada padrão brasileiro</v>
          </cell>
          <cell r="C170" t="str">
            <v>un.</v>
          </cell>
          <cell r="D170" t="str">
            <v>Mercado</v>
          </cell>
          <cell r="E170">
            <v>5.5466666666666669</v>
          </cell>
        </row>
        <row r="171">
          <cell r="B171" t="str">
            <v>Adequação de régua de tomadas sob as mesas</v>
          </cell>
          <cell r="C171" t="str">
            <v>un.</v>
          </cell>
          <cell r="D171" t="str">
            <v>Mercado</v>
          </cell>
          <cell r="E171">
            <v>25.263333333333332</v>
          </cell>
        </row>
        <row r="172">
          <cell r="B172" t="str">
            <v>Avisador visual e sonoro</v>
          </cell>
          <cell r="C172" t="str">
            <v>un.</v>
          </cell>
          <cell r="D172" t="str">
            <v>Mercado</v>
          </cell>
          <cell r="E172">
            <v>70.745000000000005</v>
          </cell>
        </row>
        <row r="173">
          <cell r="B173" t="str">
            <v>Alarme de Sinalização de Emergência para Sanitário - sinalização sonora e visual</v>
          </cell>
          <cell r="C173" t="str">
            <v>un.</v>
          </cell>
          <cell r="D173" t="str">
            <v>Mercado</v>
          </cell>
          <cell r="E173">
            <v>407.56666666666666</v>
          </cell>
        </row>
        <row r="174">
          <cell r="B174" t="str">
            <v>Placa para dois RJ-45 (100 mmx50 mm)</v>
          </cell>
          <cell r="C174" t="str">
            <v>un.</v>
          </cell>
          <cell r="D174" t="str">
            <v>Mercado</v>
          </cell>
          <cell r="E174">
            <v>16.510000000000002</v>
          </cell>
        </row>
        <row r="175">
          <cell r="B175" t="str">
            <v>Plug fêmea RJ 45 Cat. 5e</v>
          </cell>
          <cell r="C175" t="str">
            <v>un.</v>
          </cell>
          <cell r="D175" t="str">
            <v>Mercado</v>
          </cell>
          <cell r="E175">
            <v>5.5799999999999992</v>
          </cell>
        </row>
        <row r="176">
          <cell r="B176" t="str">
            <v>Plug fêmea RJ 11</v>
          </cell>
          <cell r="C176" t="str">
            <v>m</v>
          </cell>
          <cell r="D176" t="str">
            <v>Mercado</v>
          </cell>
          <cell r="E176">
            <v>6.1266666666666678</v>
          </cell>
        </row>
        <row r="177">
          <cell r="B177" t="str">
            <v>Cabo UTP 4 pares Cat. 5e 24 AWG (Incluso abraçadeiras, Identificação externa nos extremos dos pontos )</v>
          </cell>
          <cell r="C177" t="str">
            <v>m</v>
          </cell>
          <cell r="D177" t="str">
            <v>Mercado</v>
          </cell>
          <cell r="E177">
            <v>1.1666666666666667</v>
          </cell>
        </row>
        <row r="178">
          <cell r="B178" t="str">
            <v>Bloco 110 para distribuição do cabo CCI 50 pares para sistema de telefonia, estes blocos deverão possuir proteção contra surtos de tensão.</v>
          </cell>
          <cell r="C178" t="str">
            <v>un.</v>
          </cell>
          <cell r="D178" t="str">
            <v>Mercado</v>
          </cell>
          <cell r="E178">
            <v>74.03</v>
          </cell>
        </row>
        <row r="179">
          <cell r="B179" t="str">
            <v>Bastidor para bloco M10</v>
          </cell>
          <cell r="C179" t="str">
            <v>un.</v>
          </cell>
          <cell r="D179" t="str">
            <v>Mercado</v>
          </cell>
          <cell r="E179">
            <v>23.496666666666666</v>
          </cell>
        </row>
        <row r="180">
          <cell r="B180" t="str">
            <v>Fita espiralada (espiraltubo) de ø 25 mm</v>
          </cell>
          <cell r="C180" t="str">
            <v>m</v>
          </cell>
          <cell r="D180" t="str">
            <v>Mercado</v>
          </cell>
          <cell r="E180">
            <v>12</v>
          </cell>
        </row>
        <row r="181">
          <cell r="B181" t="str">
            <v>Rack tipo armário em chapa de aço bitola 18, com pintura eletrostática a pó, na cor cinza, 19" x 44 Us</v>
          </cell>
          <cell r="C181" t="str">
            <v>un.</v>
          </cell>
          <cell r="D181" t="str">
            <v>Mercado</v>
          </cell>
          <cell r="E181">
            <v>1444.95</v>
          </cell>
        </row>
        <row r="182">
          <cell r="B182" t="str">
            <v>Rack tipo armário em chapa de aço bitola 18, com pintura eletrostática a pó, na cor cinza, 19" x 42 Us</v>
          </cell>
          <cell r="C182" t="str">
            <v>un.</v>
          </cell>
          <cell r="D182" t="str">
            <v>Mercado</v>
          </cell>
          <cell r="E182">
            <v>5138.8233333333337</v>
          </cell>
        </row>
        <row r="183">
          <cell r="B183" t="str">
            <v>Rack tipo armário em chapa de aço bitola 18, com pintura eletrostática a pó, na cor cinza, 19" x 36 Us</v>
          </cell>
          <cell r="C183" t="str">
            <v>un.</v>
          </cell>
          <cell r="D183" t="str">
            <v>Mercado</v>
          </cell>
          <cell r="E183">
            <v>1283.7166666666665</v>
          </cell>
        </row>
        <row r="184">
          <cell r="B184" t="str">
            <v>Rack tipo armário em chapa de aço bitola 18, com pintura eletrostática a pó, na cor cinza, 19" x 32 Us</v>
          </cell>
          <cell r="C184" t="str">
            <v>un.</v>
          </cell>
          <cell r="D184" t="str">
            <v>Mercado</v>
          </cell>
          <cell r="E184">
            <v>892</v>
          </cell>
        </row>
        <row r="185">
          <cell r="B185" t="str">
            <v>Rack tipo armário em chapa de aço bitola 18, com pintura eletrostática a pó, na cor cinza, 19" x 28 Us</v>
          </cell>
          <cell r="C185" t="str">
            <v>un.</v>
          </cell>
          <cell r="D185" t="str">
            <v>Mercado</v>
          </cell>
          <cell r="E185">
            <v>988.11</v>
          </cell>
        </row>
        <row r="186">
          <cell r="B186" t="str">
            <v>Rack tipo armário em chapa de aço bitola 18, com pintura eletrostática a pó, na cor cinza, 19" x 20 Us</v>
          </cell>
          <cell r="C186" t="str">
            <v>un.</v>
          </cell>
          <cell r="D186" t="str">
            <v>Mercado</v>
          </cell>
          <cell r="E186">
            <v>823.18499999999995</v>
          </cell>
        </row>
        <row r="187">
          <cell r="B187" t="str">
            <v>Rack do Autoatendimento de parede em chapa de aço bitola 18, com pintura eletrostática a pó, na cor cinza, tamanho 12 Us</v>
          </cell>
          <cell r="C187" t="str">
            <v>un.</v>
          </cell>
          <cell r="D187" t="str">
            <v>Mercado</v>
          </cell>
          <cell r="E187">
            <v>323.2</v>
          </cell>
        </row>
        <row r="188">
          <cell r="B188" t="str">
            <v>Patch panel de 48 portas do tipo RJ 45</v>
          </cell>
          <cell r="C188" t="str">
            <v>un.</v>
          </cell>
          <cell r="D188" t="str">
            <v>SINAPI 39595</v>
          </cell>
          <cell r="E188">
            <v>248.72</v>
          </cell>
        </row>
        <row r="189">
          <cell r="B189" t="str">
            <v>Patch panel de 24 portas do tipo RJ 45</v>
          </cell>
          <cell r="C189" t="str">
            <v>un.</v>
          </cell>
          <cell r="D189" t="str">
            <v>SINAPI 39594</v>
          </cell>
          <cell r="E189">
            <v>170</v>
          </cell>
        </row>
        <row r="190">
          <cell r="B190" t="str">
            <v>Voice Panel 50 Portas, compativel com patch cords conectorizados em RJ-11 ou RJ-45</v>
          </cell>
          <cell r="C190" t="str">
            <v>un.</v>
          </cell>
          <cell r="D190" t="str">
            <v>Mercado</v>
          </cell>
          <cell r="E190">
            <v>407.17333333333335</v>
          </cell>
        </row>
        <row r="191">
          <cell r="B191" t="str">
            <v>Guia de Cabos Garra 1U 19" PT</v>
          </cell>
          <cell r="C191" t="str">
            <v>un.</v>
          </cell>
          <cell r="D191" t="str">
            <v>Mercado</v>
          </cell>
          <cell r="E191">
            <v>15.656666666666666</v>
          </cell>
        </row>
        <row r="192">
          <cell r="B192" t="str">
            <v>Frente Falsa para Rack 19 2U Grafite</v>
          </cell>
          <cell r="C192" t="str">
            <v>un.</v>
          </cell>
          <cell r="D192" t="str">
            <v>Mercado</v>
          </cell>
          <cell r="E192">
            <v>12.58</v>
          </cell>
        </row>
        <row r="193">
          <cell r="B193" t="str">
            <v>Gerenciamento de cabos com velcro</v>
          </cell>
          <cell r="C193" t="str">
            <v>m</v>
          </cell>
          <cell r="D193" t="str">
            <v>Mercado</v>
          </cell>
          <cell r="E193">
            <v>3.9233333333333333</v>
          </cell>
        </row>
        <row r="194">
          <cell r="B194" t="str">
            <v>Régua de 08 tomadas com disjuntor</v>
          </cell>
          <cell r="C194" t="str">
            <v>un.</v>
          </cell>
          <cell r="D194" t="str">
            <v>Mercado</v>
          </cell>
          <cell r="E194">
            <v>117.54</v>
          </cell>
        </row>
        <row r="195">
          <cell r="B195" t="str">
            <v>Régua de 12 tomadas</v>
          </cell>
          <cell r="C195" t="str">
            <v>un.</v>
          </cell>
          <cell r="D195" t="str">
            <v>Mercado</v>
          </cell>
          <cell r="E195">
            <v>66.263333333333335</v>
          </cell>
        </row>
        <row r="196">
          <cell r="B196" t="str">
            <v>Bandeja Fixa 600mm Red Tec para Rack 19"</v>
          </cell>
          <cell r="C196" t="str">
            <v>un.</v>
          </cell>
          <cell r="D196" t="str">
            <v>Mercado</v>
          </cell>
          <cell r="E196">
            <v>113.07333333333334</v>
          </cell>
        </row>
        <row r="197">
          <cell r="B197" t="str">
            <v>Bandeja móvel 400mm para Rack 19"</v>
          </cell>
          <cell r="C197" t="str">
            <v>un.</v>
          </cell>
          <cell r="D197" t="str">
            <v>Mercado</v>
          </cell>
          <cell r="E197">
            <v>98.466666666666654</v>
          </cell>
        </row>
        <row r="198">
          <cell r="B198" t="str">
            <v>Kit Exaustor com 2 Ventiladores para Rack de Piso 19 Red Tec</v>
          </cell>
          <cell r="C198" t="str">
            <v>un.</v>
          </cell>
          <cell r="D198" t="str">
            <v>Mercado</v>
          </cell>
          <cell r="E198">
            <v>160</v>
          </cell>
        </row>
        <row r="199">
          <cell r="B199" t="str">
            <v>Patch cord de 1,5 m CAT 5e - Azul, Verde, Amarelo, Branco, Vermelho</v>
          </cell>
          <cell r="C199" t="str">
            <v>un.</v>
          </cell>
          <cell r="D199" t="str">
            <v>Mercado</v>
          </cell>
          <cell r="E199">
            <v>10.726666666666667</v>
          </cell>
        </row>
        <row r="200">
          <cell r="B200" t="str">
            <v>Patch cord de 2,5 m CAT 5e - Azul, Verde, Amarelo, Branco, Vermelho</v>
          </cell>
          <cell r="C200" t="str">
            <v>un.</v>
          </cell>
          <cell r="D200" t="str">
            <v>Mercado</v>
          </cell>
          <cell r="E200">
            <v>14.246666666666664</v>
          </cell>
        </row>
        <row r="201">
          <cell r="B201" t="str">
            <v>Quadro de embutir ou sobrepor abrigado tipo TTA, 3x50A</v>
          </cell>
          <cell r="C201" t="str">
            <v>un.</v>
          </cell>
          <cell r="D201" t="str">
            <v>Mercado</v>
          </cell>
          <cell r="E201">
            <v>6919.0000000000009</v>
          </cell>
        </row>
        <row r="202">
          <cell r="B202" t="str">
            <v>Quadro de embutir ou sobrepor abrigado tipo TTA, 3x100A</v>
          </cell>
          <cell r="C202" t="str">
            <v>un.</v>
          </cell>
          <cell r="D202" t="str">
            <v>Mercado</v>
          </cell>
          <cell r="E202">
            <v>8122.4000000000005</v>
          </cell>
        </row>
        <row r="203">
          <cell r="B203" t="str">
            <v>Quadro de embutir ou sobrepor abrigado tipo TTA, 3x150A</v>
          </cell>
          <cell r="C203" t="str">
            <v>un.</v>
          </cell>
          <cell r="D203" t="str">
            <v>Mercado</v>
          </cell>
          <cell r="E203">
            <v>10652.400000000001</v>
          </cell>
        </row>
        <row r="204">
          <cell r="B204" t="str">
            <v>Quadro de embutir ou sobrepor abrigado tipo TTA, 3x200A</v>
          </cell>
          <cell r="C204" t="str">
            <v>un.</v>
          </cell>
          <cell r="D204" t="str">
            <v>Mercado</v>
          </cell>
          <cell r="E204">
            <v>10606.2</v>
          </cell>
        </row>
        <row r="205">
          <cell r="B205" t="str">
            <v>Quadro de embutir ou sobrepor abrigado tipo TTA, 3x300A</v>
          </cell>
          <cell r="C205" t="str">
            <v>un.</v>
          </cell>
          <cell r="D205" t="str">
            <v>Mercado</v>
          </cell>
          <cell r="E205">
            <v>8648.2000000000007</v>
          </cell>
        </row>
        <row r="206">
          <cell r="B206" t="str">
            <v>Quadro de embutir ou sobrepor abrigado tipo TTA, 3x400A</v>
          </cell>
          <cell r="C206" t="str">
            <v>un.</v>
          </cell>
          <cell r="D206" t="str">
            <v>Mercado</v>
          </cell>
          <cell r="E206">
            <v>9682.2000000000007</v>
          </cell>
        </row>
        <row r="207">
          <cell r="B207" t="str">
            <v>Quadro de embutir ou sobrepor abrigado tipo TTA, 3x500A</v>
          </cell>
          <cell r="C207" t="str">
            <v>un.</v>
          </cell>
          <cell r="D207" t="str">
            <v>Mercado</v>
          </cell>
          <cell r="E207">
            <v>7251.2000000000007</v>
          </cell>
        </row>
        <row r="208">
          <cell r="B208" t="str">
            <v>Quadro de embutir ou sobrepor abrigado tipo TTA, 3x600A</v>
          </cell>
          <cell r="C208" t="str">
            <v>un.</v>
          </cell>
          <cell r="D208" t="str">
            <v>Mercado</v>
          </cell>
          <cell r="E208">
            <v>9682.2000000000007</v>
          </cell>
        </row>
        <row r="209">
          <cell r="B209" t="str">
            <v>Quadro de embutir ou sobrepor abrigado tipo TTA, 3x800A</v>
          </cell>
          <cell r="C209" t="str">
            <v>un.</v>
          </cell>
          <cell r="D209" t="str">
            <v>Mercado</v>
          </cell>
          <cell r="E209">
            <v>17116</v>
          </cell>
        </row>
        <row r="210">
          <cell r="B210" t="str">
            <v>Quadro de embutir ou sobrepor abrigado tipo TTA, 3x1000A</v>
          </cell>
          <cell r="C210" t="str">
            <v>un.</v>
          </cell>
          <cell r="D210" t="str">
            <v>Mercado</v>
          </cell>
          <cell r="E210">
            <v>17116</v>
          </cell>
        </row>
        <row r="211">
          <cell r="B211" t="str">
            <v>Minidisjuntor modular DIN, compatível com quadros tipo TTA 1 x 10-32 A</v>
          </cell>
          <cell r="C211" t="str">
            <v>un.</v>
          </cell>
          <cell r="D211" t="str">
            <v>SINAPI 34653</v>
          </cell>
          <cell r="E211">
            <v>8.86</v>
          </cell>
        </row>
        <row r="212">
          <cell r="B212" t="str">
            <v>Minidisjuntor modular DIN, compatível com quadros tipo TTA 1 x 40-63 A</v>
          </cell>
          <cell r="C212" t="str">
            <v>un.</v>
          </cell>
          <cell r="D212" t="str">
            <v>SINAPI 34686</v>
          </cell>
          <cell r="E212">
            <v>13.14</v>
          </cell>
        </row>
        <row r="213">
          <cell r="B213" t="str">
            <v>Minidisjuntor modular DIN, compatível com quadros tipo TTA 2 x 10-32 A</v>
          </cell>
          <cell r="C213" t="str">
            <v>un.</v>
          </cell>
          <cell r="D213" t="str">
            <v>SINAPI 34616</v>
          </cell>
          <cell r="E213">
            <v>50.81</v>
          </cell>
        </row>
        <row r="214">
          <cell r="B214" t="str">
            <v>Minidisjuntor modular DIN, compatível com quadros tipo TTA 2 x 40-63 A</v>
          </cell>
          <cell r="C214" t="str">
            <v>un.</v>
          </cell>
          <cell r="D214" t="str">
            <v>SINAPI34628</v>
          </cell>
          <cell r="E214">
            <v>71.66</v>
          </cell>
        </row>
        <row r="215">
          <cell r="B215" t="str">
            <v>Minidisjuntor modular DIN, compatível com quadros tipo TTA 3 x 10-32 A</v>
          </cell>
          <cell r="C215" t="str">
            <v>un.</v>
          </cell>
          <cell r="D215" t="str">
            <v>SINAPI 34709</v>
          </cell>
          <cell r="E215">
            <v>62.25</v>
          </cell>
        </row>
        <row r="216">
          <cell r="B216" t="str">
            <v>Minidisjuntor modular DIN, compatível com quadros tipo TTA 3 x 40-63 A</v>
          </cell>
          <cell r="C216" t="str">
            <v>un.</v>
          </cell>
          <cell r="D216" t="str">
            <v>SINAPI 34714</v>
          </cell>
          <cell r="E216">
            <v>73.349999999999994</v>
          </cell>
        </row>
        <row r="217">
          <cell r="B217" t="str">
            <v>Minidisjuntor modular DIN, compatível com quadros tipo TTA 3 x 80 A</v>
          </cell>
          <cell r="C217" t="str">
            <v>un.</v>
          </cell>
          <cell r="D217" t="str">
            <v>Mercado</v>
          </cell>
          <cell r="E217">
            <v>140.29</v>
          </cell>
        </row>
        <row r="218">
          <cell r="B218" t="str">
            <v>Minidisjuntor modular DIN, compatível com quadros tipo TTA 3 x 20 A</v>
          </cell>
          <cell r="C218" t="str">
            <v>un.</v>
          </cell>
          <cell r="D218" t="str">
            <v>Mercado</v>
          </cell>
          <cell r="E218">
            <v>52.583333333333336</v>
          </cell>
        </row>
        <row r="219">
          <cell r="B219" t="str">
            <v>Minidisjuntor modular DIN, compatível com quadros tipo TTA 3 x 30 A</v>
          </cell>
          <cell r="C219" t="str">
            <v>un.</v>
          </cell>
          <cell r="D219" t="str">
            <v>Mercado</v>
          </cell>
          <cell r="E219">
            <v>51.383333333333326</v>
          </cell>
        </row>
        <row r="220">
          <cell r="B220" t="str">
            <v>Minidisjuntor modular DIN, compatível com quadros tipo TTA 3 x 100 A</v>
          </cell>
          <cell r="C220" t="str">
            <v>un.</v>
          </cell>
          <cell r="D220" t="str">
            <v>Mercado</v>
          </cell>
          <cell r="E220">
            <v>138.41</v>
          </cell>
        </row>
        <row r="221">
          <cell r="B221" t="str">
            <v>Minidisjuntor modular DIN, compatível com quadros tipo TTA 3 x 125 A</v>
          </cell>
          <cell r="C221" t="str">
            <v>un.</v>
          </cell>
          <cell r="D221" t="str">
            <v>Mercado</v>
          </cell>
          <cell r="E221">
            <v>533.28</v>
          </cell>
        </row>
        <row r="222">
          <cell r="B222" t="str">
            <v>Disjuntor caixa moldada, compatível com quadros tipo TTA 3 x 20 A</v>
          </cell>
          <cell r="C222" t="str">
            <v>un.</v>
          </cell>
          <cell r="D222" t="str">
            <v>Mercado</v>
          </cell>
          <cell r="E222">
            <v>334.68</v>
          </cell>
        </row>
        <row r="223">
          <cell r="B223" t="str">
            <v>Disjuntor caixa moldada, compatível com quadros tipo TTA 3 x 30 A</v>
          </cell>
          <cell r="C223" t="str">
            <v>un.</v>
          </cell>
          <cell r="D223" t="str">
            <v>Mercado</v>
          </cell>
          <cell r="E223">
            <v>297.15500000000003</v>
          </cell>
        </row>
        <row r="224">
          <cell r="B224" t="str">
            <v>Disjuntor caixa moldada, compatível com quadros tipo TTA 3 x 40 A</v>
          </cell>
          <cell r="C224" t="str">
            <v>un.</v>
          </cell>
          <cell r="D224" t="str">
            <v>Mercado</v>
          </cell>
          <cell r="E224">
            <v>228.14</v>
          </cell>
        </row>
        <row r="225">
          <cell r="B225" t="str">
            <v>Disjuntor caixa moldada, compatível com quadros tipo TTA 3 x 50 A</v>
          </cell>
          <cell r="C225" t="str">
            <v>un.</v>
          </cell>
          <cell r="D225" t="str">
            <v>Mercado</v>
          </cell>
          <cell r="E225">
            <v>227.05999999999997</v>
          </cell>
        </row>
        <row r="226">
          <cell r="B226" t="str">
            <v>Disjuntor caixa moldada, compatível com quadros tipo TTA 3 x 63 A</v>
          </cell>
          <cell r="C226" t="str">
            <v>un.</v>
          </cell>
          <cell r="D226" t="str">
            <v>Mercado</v>
          </cell>
          <cell r="E226">
            <v>256.30666666666667</v>
          </cell>
        </row>
        <row r="227">
          <cell r="B227" t="str">
            <v>Disjuntor caixa moldada, compatível com quadros tipo TTA 3 x 80 A</v>
          </cell>
          <cell r="C227" t="str">
            <v>un.</v>
          </cell>
          <cell r="D227" t="str">
            <v>Mercado</v>
          </cell>
          <cell r="E227">
            <v>285.6033333333333</v>
          </cell>
        </row>
        <row r="228">
          <cell r="B228" t="str">
            <v>Disjuntor caixa moldada, compatível com quadros tipo TTA 3 x 100 A</v>
          </cell>
          <cell r="C228" t="str">
            <v>un.</v>
          </cell>
          <cell r="D228" t="str">
            <v>Mercado</v>
          </cell>
          <cell r="E228">
            <v>252.30333333333331</v>
          </cell>
        </row>
        <row r="229">
          <cell r="B229" t="str">
            <v>Disjuntor caixa moldada, compatível com quadros tipo TTA 3 x 125 A</v>
          </cell>
          <cell r="C229" t="str">
            <v>un.</v>
          </cell>
          <cell r="D229" t="str">
            <v>Mercado</v>
          </cell>
          <cell r="E229">
            <v>244.09</v>
          </cell>
        </row>
        <row r="230">
          <cell r="B230" t="str">
            <v>Disjuntor caixa moldada, compatível com quadros tipo TTA 3 x 150 A</v>
          </cell>
          <cell r="C230" t="str">
            <v>un.</v>
          </cell>
          <cell r="D230" t="str">
            <v>Mercado</v>
          </cell>
          <cell r="E230">
            <v>280.3966666666667</v>
          </cell>
        </row>
        <row r="231">
          <cell r="B231" t="str">
            <v>Disjuntor caixa moldada, compatível com quadros tipo TTA 3 x 200 A</v>
          </cell>
          <cell r="C231" t="str">
            <v>un.</v>
          </cell>
          <cell r="D231" t="str">
            <v>Mercado</v>
          </cell>
          <cell r="E231">
            <v>309.08666666666664</v>
          </cell>
        </row>
        <row r="232">
          <cell r="B232" t="str">
            <v>Disjuntor caixa moldada, compatível com quadros tipo TTA 3 x 225 A</v>
          </cell>
          <cell r="C232" t="str">
            <v>un.</v>
          </cell>
          <cell r="D232" t="str">
            <v>Mercado</v>
          </cell>
          <cell r="E232">
            <v>260.24666666666667</v>
          </cell>
        </row>
        <row r="233">
          <cell r="B233" t="str">
            <v>Disjuntor caixa moldada, compatível com quadros tipo TTA 3 x 250 A</v>
          </cell>
          <cell r="C233" t="str">
            <v>un.</v>
          </cell>
          <cell r="D233" t="str">
            <v>Mercado</v>
          </cell>
          <cell r="E233">
            <v>648.19999999999993</v>
          </cell>
        </row>
        <row r="234">
          <cell r="B234" t="str">
            <v>Disjuntor caixa moldada, compatível com quadros tipo TTA 3 x 300 A</v>
          </cell>
          <cell r="C234" t="str">
            <v>un.</v>
          </cell>
          <cell r="D234" t="str">
            <v>Mercado</v>
          </cell>
          <cell r="E234">
            <v>1336.6566666666668</v>
          </cell>
        </row>
        <row r="235">
          <cell r="B235" t="str">
            <v>Disjuntor caixa moldada, compatível com quadros tipo TTA 3 x 400 A</v>
          </cell>
          <cell r="C235" t="str">
            <v>un.</v>
          </cell>
          <cell r="D235" t="str">
            <v>Mercado</v>
          </cell>
          <cell r="E235">
            <v>934.41</v>
          </cell>
        </row>
        <row r="236">
          <cell r="B236" t="str">
            <v>Disjuntor caixa moldada, compatível com quadros tipo TTA 3 x 500 A</v>
          </cell>
          <cell r="C236" t="str">
            <v>un.</v>
          </cell>
          <cell r="D236" t="str">
            <v>Mercado</v>
          </cell>
          <cell r="E236">
            <v>1552.3799999999999</v>
          </cell>
        </row>
        <row r="237">
          <cell r="B237" t="str">
            <v>Disjuntor caixa moldada, compatível com quadros tipo TTA 3 x 600 A</v>
          </cell>
          <cell r="C237" t="str">
            <v>un.</v>
          </cell>
          <cell r="D237" t="str">
            <v>Mercado</v>
          </cell>
          <cell r="E237">
            <v>2447.2150000000001</v>
          </cell>
        </row>
        <row r="238">
          <cell r="B238" t="str">
            <v>Chave comutadora 1 pólo e 2 posições 16 A</v>
          </cell>
          <cell r="C238" t="str">
            <v>un.</v>
          </cell>
          <cell r="D238" t="str">
            <v>Mercado</v>
          </cell>
          <cell r="E238">
            <v>13.45</v>
          </cell>
        </row>
        <row r="239">
          <cell r="B239" t="str">
            <v>Chave comutadora 2 pólos e 2 posições 20 A</v>
          </cell>
          <cell r="C239" t="str">
            <v>un.</v>
          </cell>
          <cell r="D239" t="str">
            <v>Mercado</v>
          </cell>
          <cell r="E239">
            <v>131.46</v>
          </cell>
        </row>
        <row r="240">
          <cell r="B240" t="str">
            <v>Chave comutadora 3 pólos e 3 posições 25 A</v>
          </cell>
          <cell r="C240" t="str">
            <v>un.</v>
          </cell>
          <cell r="D240" t="str">
            <v>TCPO 16.004.000071.MAT</v>
          </cell>
          <cell r="E240">
            <v>144.97</v>
          </cell>
        </row>
        <row r="241">
          <cell r="B241" t="str">
            <v>Chave comutadora3 pólos e 3 posições 32 A</v>
          </cell>
          <cell r="C241" t="str">
            <v>un.</v>
          </cell>
          <cell r="D241" t="str">
            <v>Mercado</v>
          </cell>
          <cell r="E241">
            <v>224.56</v>
          </cell>
        </row>
        <row r="242">
          <cell r="B242" t="str">
            <v>Chave comutadora 3 pólos e 3 posições 50 A</v>
          </cell>
          <cell r="C242" t="str">
            <v>un.</v>
          </cell>
          <cell r="D242" t="str">
            <v>TCPO 16.004.000072.MAT</v>
          </cell>
          <cell r="E242">
            <v>271.10000000000002</v>
          </cell>
        </row>
        <row r="243">
          <cell r="B243" t="str">
            <v>Chave comutadora 3 pólos e 3 posições 100 A</v>
          </cell>
          <cell r="C243" t="str">
            <v>un.</v>
          </cell>
          <cell r="D243" t="str">
            <v>TCPO 16.004.000068.MAT</v>
          </cell>
          <cell r="E243">
            <v>635.76</v>
          </cell>
        </row>
        <row r="244">
          <cell r="B244" t="str">
            <v>Chave comutadora 4 pólos e 3 posições 25 A</v>
          </cell>
          <cell r="C244" t="str">
            <v>un.</v>
          </cell>
          <cell r="D244" t="str">
            <v>Mercado</v>
          </cell>
          <cell r="E244">
            <v>224.56</v>
          </cell>
        </row>
        <row r="245">
          <cell r="B245" t="str">
            <v>Chave comutadora 4 pólos e 3 posições 32 A</v>
          </cell>
          <cell r="C245" t="str">
            <v>un.</v>
          </cell>
          <cell r="D245" t="str">
            <v>Mercado</v>
          </cell>
          <cell r="E245">
            <v>272.57</v>
          </cell>
        </row>
        <row r="246">
          <cell r="B246" t="str">
            <v>Chave comutadora 4 pólos e 3 posições 50 A</v>
          </cell>
          <cell r="C246" t="str">
            <v>un.</v>
          </cell>
          <cell r="D246" t="str">
            <v>Mercado</v>
          </cell>
          <cell r="E246">
            <v>452.87</v>
          </cell>
        </row>
        <row r="247">
          <cell r="B247" t="str">
            <v>Chave comutadora 4 pólos e 3 posições 100 A</v>
          </cell>
          <cell r="C247" t="str">
            <v>un.</v>
          </cell>
          <cell r="D247" t="str">
            <v>Mercado</v>
          </cell>
          <cell r="E247">
            <v>1034.51</v>
          </cell>
        </row>
        <row r="248">
          <cell r="B248" t="str">
            <v>Interruptor Diferencial Bipolar 2 x 25 A / 30 mA</v>
          </cell>
          <cell r="C248" t="str">
            <v>un.</v>
          </cell>
          <cell r="D248" t="str">
            <v>Mercado</v>
          </cell>
          <cell r="E248">
            <v>95.429999999999993</v>
          </cell>
        </row>
        <row r="249">
          <cell r="B249" t="str">
            <v>Interruptor Diferencial Bipolar 2 x 40 A / 30 mA</v>
          </cell>
          <cell r="C249" t="str">
            <v>un.</v>
          </cell>
          <cell r="D249" t="str">
            <v>Mercado</v>
          </cell>
          <cell r="E249">
            <v>129.58666666666667</v>
          </cell>
        </row>
        <row r="250">
          <cell r="B250" t="str">
            <v>Interruptor Diferencial Bipolar 2 x 63 A / 30 mA</v>
          </cell>
          <cell r="C250" t="str">
            <v>un.</v>
          </cell>
          <cell r="D250" t="str">
            <v>Mercado</v>
          </cell>
          <cell r="E250">
            <v>113.69333333333333</v>
          </cell>
        </row>
        <row r="251">
          <cell r="B251" t="str">
            <v>Interruptor Diferencial Bipolar 2 x 80 A / 30 mA</v>
          </cell>
          <cell r="C251" t="str">
            <v>un.</v>
          </cell>
          <cell r="D251" t="str">
            <v>Mercado</v>
          </cell>
          <cell r="E251">
            <v>191.42666666666665</v>
          </cell>
        </row>
        <row r="252">
          <cell r="B252" t="str">
            <v>Interruptor Diferencial Bipolar 2 x 100 A / 30 mA</v>
          </cell>
          <cell r="C252" t="str">
            <v>un.</v>
          </cell>
          <cell r="D252" t="str">
            <v>Mercado</v>
          </cell>
          <cell r="E252">
            <v>231.505</v>
          </cell>
        </row>
        <row r="253">
          <cell r="B253" t="str">
            <v>Interruptor Diferencial Tetrapolar 4 x 25 A / 30 mA</v>
          </cell>
          <cell r="C253" t="str">
            <v>un.</v>
          </cell>
          <cell r="D253" t="str">
            <v>Mercado</v>
          </cell>
          <cell r="E253">
            <v>137.01333333333332</v>
          </cell>
        </row>
        <row r="254">
          <cell r="B254" t="str">
            <v>Interruptor Diferencial Tetrapolar 4 x 40 A / 30 mA</v>
          </cell>
          <cell r="C254" t="str">
            <v>un.</v>
          </cell>
          <cell r="D254" t="str">
            <v>Mercado</v>
          </cell>
          <cell r="E254">
            <v>165.66</v>
          </cell>
        </row>
        <row r="255">
          <cell r="B255" t="str">
            <v>Interruptor Diferencial Tetrapolar 4 x 63 A / 30 mA</v>
          </cell>
          <cell r="C255" t="str">
            <v>un.</v>
          </cell>
          <cell r="D255" t="str">
            <v>Mercado</v>
          </cell>
          <cell r="E255">
            <v>267.59333333333331</v>
          </cell>
        </row>
        <row r="256">
          <cell r="B256" t="str">
            <v>Interruptor Diferencial Tetrapolar 4 x 80 A / 30 mA</v>
          </cell>
          <cell r="C256" t="str">
            <v>un.</v>
          </cell>
          <cell r="D256" t="str">
            <v>Mercado</v>
          </cell>
          <cell r="E256">
            <v>193.84333333333333</v>
          </cell>
        </row>
        <row r="257">
          <cell r="B257" t="str">
            <v>Interruptor Diferencial Tetrapolar 4 x 100 A / 30 mA</v>
          </cell>
          <cell r="C257" t="str">
            <v>un.</v>
          </cell>
          <cell r="D257" t="str">
            <v>Mercado</v>
          </cell>
          <cell r="E257">
            <v>188.66</v>
          </cell>
        </row>
        <row r="258">
          <cell r="B258" t="str">
            <v>Conjunto de botoeiras para acionamento "Liga/Desliga". Ref.: Siemens. Telemecanique ou equivalente técnico</v>
          </cell>
          <cell r="C258" t="str">
            <v>cj</v>
          </cell>
          <cell r="D258" t="str">
            <v>Mercado</v>
          </cell>
          <cell r="E258">
            <v>950.49000000000012</v>
          </cell>
        </row>
        <row r="259">
          <cell r="B259" t="str">
            <v>Multimedidor Digital com comunicação via Ethernet RJ45, completo, com caixa metálica para armazenamento, conexões, fixações e acessórios. Ref. Mult-K Grafic da Kron Medidores ou equivalente técnico</v>
          </cell>
          <cell r="C259" t="str">
            <v>un.</v>
          </cell>
          <cell r="D259" t="str">
            <v>Mercado</v>
          </cell>
          <cell r="E259">
            <v>1598.5166666666667</v>
          </cell>
        </row>
        <row r="260">
          <cell r="B260" t="str">
            <v>TC 4NF 100A/5A com classe de exatidão 0,6%. Ref Schneider ou equivalente técnicos técnicos</v>
          </cell>
          <cell r="C260" t="str">
            <v>un.</v>
          </cell>
          <cell r="D260" t="str">
            <v>Mercado</v>
          </cell>
          <cell r="E260">
            <v>89.09666666666665</v>
          </cell>
        </row>
        <row r="261">
          <cell r="B261" t="str">
            <v>TC 4NF 200A/5A com classe de exatidão 0,6%. Ref Schneider ou equivalente técnicos técnicos</v>
          </cell>
          <cell r="C261" t="str">
            <v>un.</v>
          </cell>
          <cell r="D261" t="str">
            <v>Mercado</v>
          </cell>
          <cell r="E261">
            <v>80.850000000000009</v>
          </cell>
        </row>
        <row r="262">
          <cell r="B262" t="str">
            <v>TC 4NF 300A/5A com classe de exatidão 0,6%. Ref Schneider ou equivalente técnicos técnicos</v>
          </cell>
          <cell r="C262" t="str">
            <v>un.</v>
          </cell>
          <cell r="D262" t="str">
            <v>Mercado</v>
          </cell>
          <cell r="E262">
            <v>83.05</v>
          </cell>
        </row>
        <row r="263">
          <cell r="B263" t="str">
            <v>TC 4NF 400A/5A com classe de exatidão 0,6%. Ref Schneider ou equivalente técnicos técnicos</v>
          </cell>
          <cell r="C263" t="str">
            <v>un.</v>
          </cell>
          <cell r="D263" t="str">
            <v>Mercado</v>
          </cell>
          <cell r="E263">
            <v>86.55</v>
          </cell>
        </row>
        <row r="264">
          <cell r="B264" t="str">
            <v>TC 4NF 500A/5A com classe de exatidão 0,6%. Ref Schneider ou equivalente técnicos técnicos</v>
          </cell>
          <cell r="C264" t="str">
            <v>un.</v>
          </cell>
          <cell r="D264" t="str">
            <v>Mercado</v>
          </cell>
          <cell r="E264">
            <v>90.95</v>
          </cell>
        </row>
        <row r="265">
          <cell r="B265" t="str">
            <v>TC 4NF 600A/5A com classe de exatidão 0,6%. Ref Schneider ou equivalente técnicos técnicos</v>
          </cell>
          <cell r="C265" t="str">
            <v>un.</v>
          </cell>
          <cell r="D265" t="str">
            <v>Mercado</v>
          </cell>
          <cell r="E265">
            <v>90.95</v>
          </cell>
        </row>
        <row r="266">
          <cell r="B266" t="str">
            <v>TC 4NF 800A/5A com classe de exatidão 0,6%. Ref Schneider ou equivalente técnicos técnicos</v>
          </cell>
          <cell r="C266" t="str">
            <v>un.</v>
          </cell>
          <cell r="D266" t="str">
            <v>Mercado</v>
          </cell>
          <cell r="E266">
            <v>123.70666666666666</v>
          </cell>
        </row>
        <row r="267">
          <cell r="B267" t="str">
            <v>TC 4NF 1000A/5A com classe de exatidão 0,6%. Ref Schneider ou equivalente técnicos técnicos</v>
          </cell>
          <cell r="C267" t="str">
            <v>un.</v>
          </cell>
          <cell r="D267" t="str">
            <v>Mercado</v>
          </cell>
          <cell r="E267">
            <v>107.28000000000002</v>
          </cell>
        </row>
        <row r="268">
          <cell r="B268" t="str">
            <v>Contator auxiliar 127 - 220 V com 2NA+2NF</v>
          </cell>
          <cell r="C268" t="str">
            <v>un.</v>
          </cell>
          <cell r="D268" t="str">
            <v>Mercado</v>
          </cell>
          <cell r="E268">
            <v>205.61666666666667</v>
          </cell>
        </row>
        <row r="269">
          <cell r="B269" t="str">
            <v>Contator Auxiliar 127-220V com 4 NF.</v>
          </cell>
          <cell r="C269" t="str">
            <v>un.</v>
          </cell>
          <cell r="D269" t="str">
            <v>Mercado</v>
          </cell>
          <cell r="E269">
            <v>131.5</v>
          </cell>
        </row>
        <row r="270">
          <cell r="B270" t="str">
            <v>Contator de força tripolar de 18 A 127 - 220 V, ref.: Telemecanique ou equivalente técnico</v>
          </cell>
          <cell r="C270" t="str">
            <v>un.</v>
          </cell>
          <cell r="D270" t="str">
            <v>Mercado</v>
          </cell>
          <cell r="E270">
            <v>93.720000000000013</v>
          </cell>
        </row>
        <row r="271">
          <cell r="B271" t="str">
            <v>Contator de força tripolar de 25 A 127 - 220 V, ref.: Telemecanique ou equivalente técnico</v>
          </cell>
          <cell r="C271" t="str">
            <v>un.</v>
          </cell>
          <cell r="D271" t="str">
            <v>Mercado</v>
          </cell>
          <cell r="E271">
            <v>125.61666666666666</v>
          </cell>
        </row>
        <row r="272">
          <cell r="B272" t="str">
            <v>Contator de força tripolar de 32 A 127 - 220 V, ref.: Telemecanique ou equivalente técnico</v>
          </cell>
          <cell r="C272" t="str">
            <v>un.</v>
          </cell>
          <cell r="D272" t="str">
            <v>Mercado</v>
          </cell>
          <cell r="E272">
            <v>182.42333333333332</v>
          </cell>
        </row>
        <row r="273">
          <cell r="B273" t="str">
            <v>Mini contator tripolar de 16 A 127 - 220 V, ref.: Telemecanique ou equivalente técnico</v>
          </cell>
          <cell r="C273" t="str">
            <v>un.</v>
          </cell>
          <cell r="D273" t="str">
            <v>Mercado</v>
          </cell>
          <cell r="E273">
            <v>59.470000000000006</v>
          </cell>
        </row>
        <row r="274">
          <cell r="B274" t="str">
            <v>Cabo de cobre com blindagem individual e coletiva, de 4 vias, bitola 1,0mm². Ref.: Modelo BIC300 da Prysmian, ou equivalente técnico</v>
          </cell>
          <cell r="C274" t="str">
            <v>m</v>
          </cell>
          <cell r="D274" t="str">
            <v>SINAPI 947</v>
          </cell>
          <cell r="E274">
            <v>24.29</v>
          </cell>
        </row>
        <row r="275">
          <cell r="B275" t="str">
            <v>relé temporizado ao repouso, multitensão e ajuste de 0,3 a 30 seg - autoalimentado. Ref.: RE8RB31BU Telemecanique ou equivalente técnico</v>
          </cell>
          <cell r="C275" t="str">
            <v>un.</v>
          </cell>
          <cell r="D275" t="str">
            <v>Mercado</v>
          </cell>
          <cell r="E275">
            <v>124.01333333333334</v>
          </cell>
        </row>
        <row r="276">
          <cell r="B276" t="str">
            <v>termostato com acionamento "Liga/Desliga". Marcas em referência: Imit, Honeywell ou equivalente técnico</v>
          </cell>
          <cell r="C276" t="str">
            <v>un.</v>
          </cell>
          <cell r="D276" t="str">
            <v>Mercado</v>
          </cell>
          <cell r="E276">
            <v>129</v>
          </cell>
        </row>
        <row r="277">
          <cell r="B277" t="str">
            <v>Interruptor horário programável com 2 canais NA de saída com anulação de programação de feriados, ref: 15722  Merlin Gerin ou equivalente técnico</v>
          </cell>
          <cell r="C277" t="str">
            <v>un.</v>
          </cell>
          <cell r="D277" t="str">
            <v>Mercado</v>
          </cell>
          <cell r="E277">
            <v>108.93333333333334</v>
          </cell>
        </row>
        <row r="278">
          <cell r="B278" t="str">
            <v>Timer Digital - Diário/Semanal 16 A, com bateria recarregável, 127 / 220 V, ref.: Kienzle, Siemens, Coel ou equivalente técnico</v>
          </cell>
          <cell r="C278" t="str">
            <v>un.</v>
          </cell>
          <cell r="D278" t="str">
            <v>Mercado</v>
          </cell>
          <cell r="E278">
            <v>101.58999999999999</v>
          </cell>
        </row>
        <row r="279">
          <cell r="B279" t="str">
            <v>Programador Horário Coel RTST/20 Bivolt ou equivalente técnico</v>
          </cell>
          <cell r="C279" t="str">
            <v>un.</v>
          </cell>
          <cell r="D279" t="str">
            <v>Mercado</v>
          </cell>
          <cell r="E279">
            <v>126.80666666666666</v>
          </cell>
        </row>
        <row r="280">
          <cell r="B280" t="str">
            <v>Sistema de proteção. Incluso: 4 protetores contra surto (3F+N) VCL SLIM 20 KA / 127 - 230 V, ref.: Clamper ou equivalente técnico</v>
          </cell>
          <cell r="C280" t="str">
            <v>un.</v>
          </cell>
          <cell r="D280" t="str">
            <v>Mercado</v>
          </cell>
          <cell r="E280">
            <v>40.54</v>
          </cell>
        </row>
        <row r="281">
          <cell r="B281" t="str">
            <v>Sistema de proteção. Incluso: 4 protetores contra surto (3F+N) VCL SLIM 40 KA / 127 - 230 V, ref.: Clamper ou equivalente técnico</v>
          </cell>
          <cell r="C281" t="str">
            <v>un.</v>
          </cell>
          <cell r="D281" t="str">
            <v>Mercado</v>
          </cell>
          <cell r="E281">
            <v>54.506666666666668</v>
          </cell>
        </row>
        <row r="282">
          <cell r="B282" t="str">
            <v>Indicador analógico de tensão para embutir em porta de quadro elétrico. Marcas em referência: JNG, Renz, Honeywell ou equivalente técnico</v>
          </cell>
          <cell r="C282" t="str">
            <v>un.</v>
          </cell>
          <cell r="D282" t="str">
            <v>Mercado</v>
          </cell>
          <cell r="E282">
            <v>151.26666666666668</v>
          </cell>
        </row>
        <row r="283">
          <cell r="B283" t="str">
            <v>Indicador analógico de corrente para embutir em porta de quadro elétrico. Marcas em referência: JNG, Renz, Honeywell ou equivalente técnico</v>
          </cell>
          <cell r="C283" t="str">
            <v>un.</v>
          </cell>
          <cell r="D283" t="str">
            <v>Mercado</v>
          </cell>
          <cell r="E283">
            <v>87.4</v>
          </cell>
        </row>
        <row r="284">
          <cell r="B284" t="str">
            <v>Caixa de Equipotencialização de embutir ou sobrepor, conforme projeto, 300x300x100mm, c/ conexões, fixações, identificações e acessórios. Ref: Termotécnica ou equivalente técnicos técnicos</v>
          </cell>
          <cell r="C284" t="str">
            <v>un.</v>
          </cell>
          <cell r="D284" t="str">
            <v>Mercado</v>
          </cell>
          <cell r="E284">
            <v>361.76</v>
          </cell>
        </row>
        <row r="285">
          <cell r="B285" t="str">
            <v>Aprovação de entrada de energia na concessionária, incluso contrato de energia, materiais necessários para a adaptação da rede, levantamentos, dimensionamentos e entrada do projeto junto à Concessionária</v>
          </cell>
          <cell r="C285" t="str">
            <v>sv</v>
          </cell>
          <cell r="D285" t="str">
            <v>MERC</v>
          </cell>
          <cell r="E285">
            <v>6000</v>
          </cell>
        </row>
        <row r="286">
          <cell r="B286" t="str">
            <v>Terminal Aéreo em Barra Chata de Alumínio ∅1/4"x3/4", h=600mm, c/ conexões, fixações e acessórios</v>
          </cell>
          <cell r="C286" t="str">
            <v>un.</v>
          </cell>
          <cell r="D286" t="str">
            <v>Mercado</v>
          </cell>
          <cell r="E286">
            <v>9.92</v>
          </cell>
        </row>
        <row r="287">
          <cell r="B287" t="str">
            <v>Haste de aterramento, aço cobreado, maciço. cooperweld 2,40m x ø5/8" , c/ conexões, fixações e acessórios. Termotécnica ou equivalente técnicos técnicos</v>
          </cell>
          <cell r="C287" t="str">
            <v>un.</v>
          </cell>
          <cell r="D287" t="str">
            <v>SINAPI 3380</v>
          </cell>
          <cell r="E287">
            <v>35.5</v>
          </cell>
        </row>
        <row r="288">
          <cell r="B288" t="str">
            <v>Caixa de inspeção suspensa de PVC p/ eletroduto 1", com medidor bimetálico</v>
          </cell>
          <cell r="C288" t="str">
            <v>un.</v>
          </cell>
          <cell r="D288" t="str">
            <v>Mercado</v>
          </cell>
          <cell r="E288">
            <v>28.49</v>
          </cell>
        </row>
        <row r="289">
          <cell r="B289" t="str">
            <v>Solda exotermica</v>
          </cell>
          <cell r="C289" t="str">
            <v>un.</v>
          </cell>
          <cell r="D289" t="str">
            <v>Mercado</v>
          </cell>
          <cell r="E289">
            <v>7</v>
          </cell>
        </row>
        <row r="290">
          <cell r="B290" t="str">
            <v>molde em grafite</v>
          </cell>
          <cell r="C290" t="str">
            <v>un.</v>
          </cell>
          <cell r="D290" t="str">
            <v>Mercado</v>
          </cell>
          <cell r="E290">
            <v>126</v>
          </cell>
        </row>
        <row r="291">
          <cell r="B291" t="str">
            <v>Plotagem</v>
          </cell>
          <cell r="C291" t="str">
            <v>m2 </v>
          </cell>
          <cell r="D291" t="str">
            <v>Mercado</v>
          </cell>
          <cell r="E291">
            <v>10.833333333333334</v>
          </cell>
        </row>
        <row r="292">
          <cell r="B292" t="str">
            <v>abraçadeira de nylon</v>
          </cell>
          <cell r="C292" t="str">
            <v>un.</v>
          </cell>
          <cell r="D292" t="str">
            <v>SINAPI 412</v>
          </cell>
          <cell r="E292">
            <v>0.61</v>
          </cell>
        </row>
        <row r="293">
          <cell r="B293" t="str">
            <v>Barra chata de aco, de 2" x 3/8"</v>
          </cell>
          <cell r="C293" t="str">
            <v>kg</v>
          </cell>
          <cell r="D293" t="str">
            <v>SINAPI 547</v>
          </cell>
          <cell r="E293">
            <v>15.84</v>
          </cell>
        </row>
        <row r="294">
          <cell r="B294" t="str">
            <v>Barra chata de aco, de 1.1/2" x 3/8"</v>
          </cell>
          <cell r="C294" t="str">
            <v>kg</v>
          </cell>
          <cell r="D294" t="str">
            <v>SINAPI 546</v>
          </cell>
          <cell r="E294">
            <v>4.18</v>
          </cell>
        </row>
        <row r="295">
          <cell r="B295" t="str">
            <v>moldura barra chata 1 ¼” x 1/4”</v>
          </cell>
          <cell r="C295" t="str">
            <v>m</v>
          </cell>
          <cell r="D295" t="str">
            <v>SINAPI 555</v>
          </cell>
          <cell r="E295">
            <v>4.84</v>
          </cell>
        </row>
        <row r="296">
          <cell r="B296" t="str">
            <v>Cantoneira de aco, com abas iguais, de: (2"x3/8")</v>
          </cell>
          <cell r="C296" t="str">
            <v>kg</v>
          </cell>
          <cell r="D296" t="str">
            <v>SINAPI 585</v>
          </cell>
          <cell r="E296">
            <v>18.010000000000002</v>
          </cell>
        </row>
        <row r="297">
          <cell r="B297" t="str">
            <v>COLA A BASE DE RESINA SINTETICA PARA CHAPA DE LAMINADO MELAMINICO</v>
          </cell>
          <cell r="C297" t="str">
            <v>kg</v>
          </cell>
          <cell r="D297" t="str">
            <v>SINAPI 1339</v>
          </cell>
          <cell r="E297">
            <v>19.440000000000001</v>
          </cell>
        </row>
        <row r="298">
          <cell r="B298" t="str">
            <v>CHAPA DE LAMINADO MELAMINICO, TEXTURIZADO, DE *1,25 X 3,08* M, E = 0,8 MM</v>
          </cell>
          <cell r="C298" t="str">
            <v>m2</v>
          </cell>
          <cell r="D298" t="str">
            <v>SINAPI 1341</v>
          </cell>
          <cell r="E298">
            <v>21.59</v>
          </cell>
        </row>
        <row r="299">
          <cell r="B299" t="str">
            <v>CAIXA DE PASSAGEM, EM PVC, DE 4" X 2", PARA ELETRODUTO FLEXIVEL CORRUGADO</v>
          </cell>
          <cell r="C299" t="str">
            <v>un.</v>
          </cell>
          <cell r="D299" t="str">
            <v>SINAPI 1872</v>
          </cell>
          <cell r="E299">
            <v>1.61</v>
          </cell>
        </row>
        <row r="300">
          <cell r="B300" t="str">
            <v>CAIXA DE PASSAGEM, EM PVC, DE 4" X 4", PARA ELETRODUTO FLEXIVEL CORRUGADO</v>
          </cell>
          <cell r="C300" t="str">
            <v>un.</v>
          </cell>
          <cell r="D300" t="str">
            <v>SINAPI 1873</v>
          </cell>
          <cell r="E300">
            <v>3.19</v>
          </cell>
        </row>
        <row r="301">
          <cell r="B301" t="str">
            <v>DIVISORIA (N2) PAINEL/VIDRO - PAINEL MSO/COMEIA E=35MM - MONTANTE/RODAPE DUPLO ALUMINIO ANOD NAT - COLOCADA</v>
          </cell>
          <cell r="C301" t="str">
            <v>m2 </v>
          </cell>
          <cell r="D301" t="str">
            <v>SINAPI 2405</v>
          </cell>
          <cell r="E301">
            <v>221.78</v>
          </cell>
        </row>
        <row r="302">
          <cell r="B302" t="str">
            <v>DIVISORIA CEGA (N1) - PAINEL MSO/COMEIA E=35MM - MONTANTE/RODAPE DUPLO   ACO GALV PINTADO - COLOCADA</v>
          </cell>
          <cell r="C302" t="str">
            <v>m2 </v>
          </cell>
          <cell r="D302" t="str">
            <v>SINAPI 2410</v>
          </cell>
          <cell r="E302">
            <v>188.03</v>
          </cell>
        </row>
        <row r="303">
          <cell r="B303" t="str">
            <v>DIVISORIA (N3) PAINEL/VIDRO/PAINEL MSO/COMEIA E=35MM - PERFIS SIMPLES ACO GALV PINTADO - COLOCADA</v>
          </cell>
          <cell r="C303" t="str">
            <v>m2 </v>
          </cell>
          <cell r="D303" t="str">
            <v>SINAPI 2411</v>
          </cell>
          <cell r="E303">
            <v>185.52</v>
          </cell>
        </row>
        <row r="304">
          <cell r="B304" t="str">
            <v>DIVISORIA (N3) PAINEL/VIDRO/PAINEL MSO/COMEIA E=35MM - MONTANTE/RODAPE DUPLO ALUMINIO ANOD NAT - COLOCADA</v>
          </cell>
          <cell r="C304" t="str">
            <v>m2 </v>
          </cell>
          <cell r="D304" t="str">
            <v>SINAPI 2412</v>
          </cell>
          <cell r="E304">
            <v>212.1</v>
          </cell>
        </row>
        <row r="305">
          <cell r="B305" t="str">
            <v>DIVISORIA (N2) PAINEL/VIDRO - PAINEL C/ MSO/COMEIA E=35MM - MONTANTE/RODAPE DUPLO ACO GALV PINTADO - COLOCADA</v>
          </cell>
          <cell r="C305" t="str">
            <v>m2 </v>
          </cell>
          <cell r="D305" t="str">
            <v>SINAPI 2414</v>
          </cell>
          <cell r="E305">
            <v>198.06</v>
          </cell>
        </row>
        <row r="306">
          <cell r="B306" t="str">
            <v>DIVISORIA CEGA (N1) - PAINEL MSO/COMEIA E=35MM - PERFIS SIMPLES ACO GALV PINTADO   - COLOCADA</v>
          </cell>
          <cell r="C306" t="str">
            <v>m2 </v>
          </cell>
          <cell r="D306" t="str">
            <v>SINAPI 2415</v>
          </cell>
          <cell r="E306">
            <v>160.44999999999999</v>
          </cell>
        </row>
        <row r="307">
          <cell r="B307" t="str">
            <v>DIVISORIA (N3) PAINEL/VIDRO/PAINEL MSO/COMEIA E=35MM - MONTANTE/RODAPE DUPLO ACO GALV PINTADO - COLOCADA</v>
          </cell>
          <cell r="C307" t="str">
            <v>m2 </v>
          </cell>
          <cell r="D307" t="str">
            <v>SINAPI 2416</v>
          </cell>
          <cell r="E307">
            <v>219.62</v>
          </cell>
        </row>
        <row r="308">
          <cell r="B308" t="str">
            <v>DIVISORIA CEGA (N1) - PAINEL MSO/COMEIA E=35MM - MONTANTE/RODAPE DUPLO ALUMINIO ANOD NAT - COLOCADA</v>
          </cell>
          <cell r="C308" t="str">
            <v>m2 </v>
          </cell>
          <cell r="D308" t="str">
            <v>SINAPI 2417</v>
          </cell>
          <cell r="E308">
            <v>200.57</v>
          </cell>
        </row>
        <row r="309">
          <cell r="B309" t="str">
            <v>Eletroduto metálico flexível com revestimento em Polivinyl extrudado (Sealtube) Ø 1.1/2"</v>
          </cell>
          <cell r="C309" t="str">
            <v>m</v>
          </cell>
          <cell r="D309" t="str">
            <v>SINAPI 2503</v>
          </cell>
          <cell r="E309">
            <v>18.82</v>
          </cell>
        </row>
        <row r="310">
          <cell r="B310" t="str">
            <v>Eletroduto metálico flexível com revestimento em Polivinyl extrudado (Sealtube) Ø 1.1/4"</v>
          </cell>
          <cell r="C310" t="str">
            <v>m</v>
          </cell>
          <cell r="D310" t="str">
            <v>SINAPI 2502</v>
          </cell>
          <cell r="E310">
            <v>14.62</v>
          </cell>
        </row>
        <row r="311">
          <cell r="B311" t="str">
            <v>Eletroduto metálico flexível com revestimento em Polivinyl extrudado (Sealtube) Ø 2"</v>
          </cell>
          <cell r="C311" t="str">
            <v>m</v>
          </cell>
          <cell r="D311" t="str">
            <v>SINAPI 2500</v>
          </cell>
          <cell r="E311">
            <v>25.06</v>
          </cell>
        </row>
        <row r="312">
          <cell r="B312" t="str">
            <v>Eletroduto metálico flexível com revestimento em Polivinyl extrudado (Sealtube) Ø 1"</v>
          </cell>
          <cell r="C312" t="str">
            <v>m</v>
          </cell>
          <cell r="D312" t="str">
            <v>SINAPI 2501</v>
          </cell>
          <cell r="E312">
            <v>9.69</v>
          </cell>
        </row>
        <row r="313">
          <cell r="B313" t="str">
            <v>Eletroduto metálico flexível com revestimento em Polivinyl extrudado (Sealtube) Ø 3/4"</v>
          </cell>
          <cell r="C313" t="str">
            <v>m</v>
          </cell>
          <cell r="D313" t="str">
            <v>SINAPI 2504</v>
          </cell>
          <cell r="E313">
            <v>7.39</v>
          </cell>
        </row>
        <row r="314">
          <cell r="B314" t="str">
            <v>Conduletes em Alumínio Ø 1.1/2"</v>
          </cell>
          <cell r="C314" t="str">
            <v>m</v>
          </cell>
          <cell r="D314" t="str">
            <v>SINAPI 2582</v>
          </cell>
          <cell r="E314">
            <v>21.99</v>
          </cell>
        </row>
        <row r="315">
          <cell r="B315" t="str">
            <v>Conduletes em Alumínio com tampa Ø 3"</v>
          </cell>
          <cell r="C315" t="str">
            <v>un.</v>
          </cell>
          <cell r="D315" t="str">
            <v>SINAPI 2583</v>
          </cell>
          <cell r="E315">
            <v>82.62</v>
          </cell>
        </row>
        <row r="316">
          <cell r="B316" t="str">
            <v>Conduletes em Alumínio Ø 2"</v>
          </cell>
          <cell r="C316" t="str">
            <v>un.</v>
          </cell>
          <cell r="D316" t="str">
            <v>SINAPI 2596</v>
          </cell>
          <cell r="E316">
            <v>33.97</v>
          </cell>
        </row>
        <row r="317">
          <cell r="B317" t="str">
            <v>FECHADURA BICO DE PAPAGAIO, MAQUINA *45* MM, CROMADA, COM CILINDRO, PARA PORTA DE CORRER EXTERNA - COMPLETA</v>
          </cell>
          <cell r="C317" t="str">
            <v>un.</v>
          </cell>
          <cell r="D317" t="str">
            <v>SINAPI 3084</v>
          </cell>
          <cell r="E317">
            <v>67.27</v>
          </cell>
        </row>
        <row r="318">
          <cell r="B318" t="str">
            <v>LAMPADA VAPOR MERCURIO 250W</v>
          </cell>
          <cell r="C318" t="str">
            <v>un.</v>
          </cell>
          <cell r="D318" t="str">
            <v>SINAPI 3749</v>
          </cell>
          <cell r="E318">
            <v>33.9</v>
          </cell>
        </row>
        <row r="319">
          <cell r="B319" t="str">
            <v>LIXA EM FOLHA PARA PAREDE OU MADEIRA, NUMERO 120</v>
          </cell>
          <cell r="C319" t="str">
            <v>un.</v>
          </cell>
          <cell r="D319" t="str">
            <v>SINAPI 3767</v>
          </cell>
          <cell r="E319">
            <v>0.65</v>
          </cell>
        </row>
        <row r="320">
          <cell r="B320" t="str">
            <v>BUCHA DE NYLON, DIAMETRO DO FURO 8 MM, COMPRIMENTO 40 MM, COM PARAFUSO</v>
          </cell>
          <cell r="C320" t="str">
            <v>un.</v>
          </cell>
          <cell r="D320" t="str">
            <v>SINAPI 4350</v>
          </cell>
          <cell r="E320">
            <v>0.24</v>
          </cell>
        </row>
        <row r="321">
          <cell r="B321" t="str">
            <v>MASSA PLASTICA ADESIVA PARA MARMORE/GRANITO</v>
          </cell>
          <cell r="C321" t="str">
            <v>kg</v>
          </cell>
          <cell r="D321" t="str">
            <v>SINAPI 4823</v>
          </cell>
          <cell r="E321">
            <v>30.65</v>
          </cell>
        </row>
        <row r="322">
          <cell r="B322" t="str">
            <v>PORTA DE ABRIR EM ALUMINIO TIPO VENEZIANA, ACABAMENTO ANODIZADO NATURAL, SEM GUARNICAO/ALIZAR/VISTA</v>
          </cell>
          <cell r="C322" t="str">
            <v>m2 </v>
          </cell>
          <cell r="D322" t="str">
            <v>SINAPI 4917</v>
          </cell>
          <cell r="E322">
            <v>530.51</v>
          </cell>
        </row>
        <row r="323">
          <cell r="B323" t="str">
            <v>PORTA MADEIRA REGIONAL 2A VENEZIANA 80 X 210 X 3,5CM</v>
          </cell>
          <cell r="C323" t="str">
            <v>m2 </v>
          </cell>
          <cell r="D323" t="str">
            <v>SINAPI 4969</v>
          </cell>
          <cell r="E323">
            <v>220.16</v>
          </cell>
        </row>
        <row r="324">
          <cell r="B324" t="str">
            <v>Porta lisa de madeira encabeçada (espessura: 35 mm / largura: 0,90 m / altura: 2,10 m / tipo de madeira: IMBUIA)</v>
          </cell>
          <cell r="C324" t="str">
            <v>un.</v>
          </cell>
          <cell r="D324" t="str">
            <v>SINAPI 4987</v>
          </cell>
          <cell r="E324">
            <v>167.26</v>
          </cell>
        </row>
        <row r="325">
          <cell r="B325" t="str">
            <v>Porta de madeira vai e vem com visor, com alisar e marco</v>
          </cell>
          <cell r="C325" t="str">
            <v>m2</v>
          </cell>
          <cell r="D325" t="str">
            <v>SINAPI 4998</v>
          </cell>
          <cell r="E325">
            <v>316.33999999999997</v>
          </cell>
        </row>
        <row r="326">
          <cell r="B326" t="str">
            <v>PREGO POLIDO COM CABECA 18 X 30</v>
          </cell>
          <cell r="C326" t="str">
            <v>kg</v>
          </cell>
          <cell r="D326" t="str">
            <v>SINAPI 5075</v>
          </cell>
          <cell r="E326">
            <v>9.66</v>
          </cell>
        </row>
        <row r="327">
          <cell r="B327" t="str">
            <v>cadeado</v>
          </cell>
          <cell r="C327" t="str">
            <v>un.</v>
          </cell>
          <cell r="D327" t="str">
            <v>SINAPI 5085</v>
          </cell>
          <cell r="E327">
            <v>15.55</v>
          </cell>
        </row>
        <row r="328">
          <cell r="B328" t="str">
            <v>Rebite de aluminio vazado de repuxo, 3,2 x 8 mm (1kg = 1025 unidades)</v>
          </cell>
          <cell r="C328" t="str">
            <v>kg</v>
          </cell>
          <cell r="D328" t="str">
            <v>SINAPI 5104</v>
          </cell>
          <cell r="E328">
            <v>36.700000000000003</v>
          </cell>
        </row>
        <row r="329">
          <cell r="B329" t="str">
            <v>Saibro</v>
          </cell>
          <cell r="C329" t="str">
            <v>m3</v>
          </cell>
          <cell r="D329" t="str">
            <v>SINAPI 6076</v>
          </cell>
          <cell r="E329">
            <v>51.19</v>
          </cell>
        </row>
        <row r="330">
          <cell r="B330" t="str">
            <v>VEDACAO PVC, 100 MM, PARA SAIDA VASO SANITARIO</v>
          </cell>
          <cell r="C330" t="str">
            <v>un.</v>
          </cell>
          <cell r="D330" t="str">
            <v>SINAPI 6138</v>
          </cell>
          <cell r="E330">
            <v>2.17</v>
          </cell>
        </row>
        <row r="331">
          <cell r="B331" t="str">
            <v>Revestimento de piso em madeira</v>
          </cell>
          <cell r="C331" t="str">
            <v>m2 </v>
          </cell>
          <cell r="D331" t="str">
            <v>SINAPI 6182</v>
          </cell>
          <cell r="E331">
            <v>197.36</v>
          </cell>
        </row>
        <row r="332">
          <cell r="B332" t="str">
            <v>TINTA ESMALTE SINTETICO GRAFITE COM PROTECAO PARA METAIS FERROSOS</v>
          </cell>
          <cell r="C332" t="str">
            <v>L</v>
          </cell>
          <cell r="D332" t="str">
            <v>SINAPI 7293</v>
          </cell>
          <cell r="E332">
            <v>22.21</v>
          </cell>
        </row>
        <row r="333">
          <cell r="B333" t="str">
            <v>Tubo de aço galvanizado DIN 2440 de Ø150mm</v>
          </cell>
          <cell r="C333" t="str">
            <v>m</v>
          </cell>
          <cell r="D333" t="str">
            <v>SINAPI 7672</v>
          </cell>
          <cell r="E333">
            <v>250.98</v>
          </cell>
        </row>
        <row r="334">
          <cell r="B334" t="str">
            <v>TUBO ACO GALV C/ COSTURA DIN 2440/NBR 5580 CLASSE MEDIA DN 2.1/2" (65MM) E</v>
          </cell>
          <cell r="C334" t="str">
            <v>m</v>
          </cell>
          <cell r="D334" t="str">
            <v>SINAPI 7701</v>
          </cell>
          <cell r="E334">
            <v>60.53</v>
          </cell>
        </row>
        <row r="335">
          <cell r="B335" t="str">
            <v>CAMINHÃO TOCO FORD CARGO 815 E, POTÊNCIA 150 CV, PBT= 8250 KG, CARGA UTIL MAX C/ EQUIP = 5200 KG</v>
          </cell>
          <cell r="C335" t="str">
            <v>un.</v>
          </cell>
          <cell r="D335" t="str">
            <v>SINAPI 37765</v>
          </cell>
          <cell r="E335">
            <v>143433.54999999999</v>
          </cell>
        </row>
        <row r="336">
          <cell r="B336" t="str">
            <v>Carpete modular em placas quadradas (entre 45-60cm), 7mm fio bouclé</v>
          </cell>
          <cell r="C336" t="str">
            <v>m2 </v>
          </cell>
          <cell r="D336" t="str">
            <v>SINAPI 10710</v>
          </cell>
          <cell r="E336">
            <v>100.35</v>
          </cell>
        </row>
        <row r="337">
          <cell r="B337" t="str">
            <v>Piso em pedra</v>
          </cell>
          <cell r="C337" t="str">
            <v>m2 </v>
          </cell>
          <cell r="D337" t="str">
            <v>SINAPI 10737</v>
          </cell>
          <cell r="E337">
            <v>45.56</v>
          </cell>
        </row>
        <row r="338">
          <cell r="B338" t="str">
            <v>CAIXA DE INCENDIO/ABRIGO PARA MANGUEIRA, DE EMBUTIR/INTERNA,</v>
          </cell>
          <cell r="C338" t="str">
            <v>un.</v>
          </cell>
          <cell r="D338" t="str">
            <v>SINAPI 10885</v>
          </cell>
          <cell r="E338">
            <v>319.95</v>
          </cell>
        </row>
        <row r="339">
          <cell r="B339" t="str">
            <v>TAMPAO COM CORRENTE, EM LATAO, ENGATE RAPIDO 2 1/2"</v>
          </cell>
          <cell r="C339" t="str">
            <v>un.</v>
          </cell>
          <cell r="D339" t="str">
            <v>SINAPI 10905</v>
          </cell>
          <cell r="E339">
            <v>90.09</v>
          </cell>
        </row>
        <row r="340">
          <cell r="B340" t="str">
            <v>Tela ondulada galvanizada malha ¾”, fio 12.(tipo Otis), com requadro</v>
          </cell>
          <cell r="C340" t="str">
            <v>m2</v>
          </cell>
          <cell r="D340" t="str">
            <v>Mercado</v>
          </cell>
          <cell r="E340">
            <v>35</v>
          </cell>
        </row>
        <row r="341">
          <cell r="B341" t="str">
            <v>PERFIL "U" DE ACO LAMINADO, "U" 102 X 9,3</v>
          </cell>
          <cell r="C341" t="str">
            <v>m</v>
          </cell>
          <cell r="D341" t="str">
            <v>SINAPI 10965</v>
          </cell>
          <cell r="E341">
            <v>34.39</v>
          </cell>
        </row>
        <row r="342">
          <cell r="B342" t="str">
            <v>ELETRODO AWS E-7018 (OK 48.04; WI 718) D=4MM (SOLDA ELETRICA)</v>
          </cell>
          <cell r="C342" t="str">
            <v>kg</v>
          </cell>
          <cell r="D342" t="str">
            <v>SINAPI 10997</v>
          </cell>
          <cell r="E342">
            <v>28</v>
          </cell>
        </row>
        <row r="343">
          <cell r="B343" t="str">
            <v>Primer anti-corrosivo</v>
          </cell>
          <cell r="C343" t="str">
            <v>lata 18L</v>
          </cell>
          <cell r="D343" t="str">
            <v>SINAPI 11174</v>
          </cell>
          <cell r="E343">
            <v>381.99</v>
          </cell>
        </row>
        <row r="344">
          <cell r="B344" t="str">
            <v>CORTADEIRA DE PISO DE CONCRETO E ASFALTO, PARA DISCO PADRAO DE DIAMETRO 350 MM (14") OU 450 MM (18") , MOTOR A GASOLINA, POTENCIA 13 HP, SEM DISCO</v>
          </cell>
          <cell r="C344" t="str">
            <v>un.</v>
          </cell>
          <cell r="D344" t="str">
            <v>SINAPI 11280</v>
          </cell>
          <cell r="E344">
            <v>8509</v>
          </cell>
        </row>
        <row r="345">
          <cell r="B345" t="str">
            <v>Fechadura tetra com duas chaves e acabamento cilindrico</v>
          </cell>
          <cell r="C345" t="str">
            <v>un.</v>
          </cell>
          <cell r="D345" t="str">
            <v>SINAPI 11480</v>
          </cell>
          <cell r="E345">
            <v>57.61</v>
          </cell>
        </row>
        <row r="346">
          <cell r="B346" t="str">
            <v>puxador concha</v>
          </cell>
          <cell r="C346" t="str">
            <v>un.</v>
          </cell>
          <cell r="D346" t="str">
            <v>SINAPI 11523</v>
          </cell>
          <cell r="E346">
            <v>11.48</v>
          </cell>
        </row>
        <row r="347">
          <cell r="B347" t="str">
            <v>TRINCO PINO REDONDO 4"(10CM) SOBREPOR LATAO CROMADO/POLIDO OU OXIDADO</v>
          </cell>
          <cell r="C347" t="str">
            <v>un.</v>
          </cell>
          <cell r="D347" t="str">
            <v>SINAPI 3122</v>
          </cell>
          <cell r="E347">
            <v>2.2200000000000002</v>
          </cell>
        </row>
        <row r="348">
          <cell r="B348" t="str">
            <v>Mola hidráulica aérea</v>
          </cell>
          <cell r="C348" t="str">
            <v>un.</v>
          </cell>
          <cell r="D348" t="str">
            <v>SINAPI 11561</v>
          </cell>
          <cell r="E348">
            <v>126.16</v>
          </cell>
        </row>
        <row r="349">
          <cell r="B349" t="str">
            <v>RALO FOFO SEMIESFERICO, 100 MM, PARA LAJES/ CALHAS</v>
          </cell>
          <cell r="C349" t="str">
            <v>un.</v>
          </cell>
          <cell r="D349" t="str">
            <v>SINAPI 11708</v>
          </cell>
          <cell r="E349">
            <v>16.73</v>
          </cell>
        </row>
        <row r="350">
          <cell r="B350" t="str">
            <v>Grelha acabamanto branco</v>
          </cell>
          <cell r="C350" t="str">
            <v>un.</v>
          </cell>
          <cell r="D350" t="str">
            <v>SINAPI 11732</v>
          </cell>
          <cell r="E350">
            <v>26.2</v>
          </cell>
        </row>
        <row r="351">
          <cell r="B351" t="str">
            <v>PARAFUSO DE ACO TIPO CHUMBADOR PARABOLT, DIAMETRO 1/2", COMPRIMENTO 75 MM</v>
          </cell>
          <cell r="C351" t="str">
            <v>un.</v>
          </cell>
          <cell r="D351" t="str">
            <v>SINAPI 11963</v>
          </cell>
          <cell r="E351">
            <v>3.58</v>
          </cell>
        </row>
        <row r="352">
          <cell r="B352" t="str">
            <v>CHUMBADOR DE ACO, DIAMETRO 1/2", COMPRIMENTO 75 MM</v>
          </cell>
          <cell r="C352" t="str">
            <v>un.</v>
          </cell>
          <cell r="D352" t="str">
            <v>SINAPI 11977</v>
          </cell>
          <cell r="E352">
            <v>4.0599999999999996</v>
          </cell>
        </row>
        <row r="353">
          <cell r="B353" t="str">
            <v>PROJETOR EXTERNO para lâmpada a vapor de mercúrio , de iodeto metálico ou de sódio, com ângulo regulável, com alojamento para reator</v>
          </cell>
          <cell r="C353" t="str">
            <v>un.</v>
          </cell>
          <cell r="D353" t="str">
            <v>SINAPI 12273</v>
          </cell>
          <cell r="E353">
            <v>73.22</v>
          </cell>
        </row>
        <row r="354">
          <cell r="B354" t="str">
            <v>REATOR P/ 1 LAMPADA VAPOR DE MERCURIO 250W USO EXT</v>
          </cell>
          <cell r="C354" t="str">
            <v>un.</v>
          </cell>
          <cell r="D354" t="str">
            <v>SINAPI 12317</v>
          </cell>
          <cell r="E354">
            <v>90.72</v>
          </cell>
        </row>
        <row r="355">
          <cell r="B355" t="str">
            <v>Barra de cobre eletrolítico em quadro existente</v>
          </cell>
          <cell r="C355" t="str">
            <v>kg</v>
          </cell>
          <cell r="D355" t="str">
            <v>SINAPI 12329</v>
          </cell>
          <cell r="E355">
            <v>56.31</v>
          </cell>
        </row>
        <row r="356">
          <cell r="B356" t="str">
            <v>VALVULA DE RETENCAO VERTICAL, DE BRONZE (PN-16), 2 1/2", 200 PSI, EXTREMIDADES COM ROSCA</v>
          </cell>
          <cell r="C356" t="str">
            <v>un.</v>
          </cell>
          <cell r="D356" t="str">
            <v>SINAPI 12657</v>
          </cell>
          <cell r="E356">
            <v>123.14</v>
          </cell>
        </row>
        <row r="357">
          <cell r="B357" t="str">
            <v>Bate macas em chapa de inox escovado e barra de apoio em aço inox</v>
          </cell>
          <cell r="C357" t="str">
            <v>m2</v>
          </cell>
          <cell r="D357" t="str">
            <v>SINAPI 12759</v>
          </cell>
          <cell r="E357">
            <v>552.02</v>
          </cell>
        </row>
        <row r="358">
          <cell r="B358" t="str">
            <v>PERFIL "U" CHAPA ACO DOBRADA, E = 3,04 MM , H = 20 CM, ABAS = 5 CM (4,47 KG/M)</v>
          </cell>
          <cell r="C358" t="str">
            <v>m</v>
          </cell>
          <cell r="D358" t="str">
            <v>SINAPI 13340</v>
          </cell>
          <cell r="E358">
            <v>16.12</v>
          </cell>
        </row>
        <row r="359">
          <cell r="B359" t="str">
            <v>PECA DE MADEIRA NATIVA/REGIONAL 7,5 X 12,50 CM (3X5") NAO APARELHADA</v>
          </cell>
          <cell r="C359" t="str">
            <v>m</v>
          </cell>
          <cell r="D359" t="str">
            <v>SINAPI 4448</v>
          </cell>
          <cell r="E359">
            <v>14.8</v>
          </cell>
        </row>
        <row r="360">
          <cell r="B360" t="str">
            <v>PECA DE MADEIRA LEI APARELHADA 2 X 10CM</v>
          </cell>
          <cell r="C360" t="str">
            <v>m</v>
          </cell>
          <cell r="D360" t="str">
            <v>SINAPI 20206</v>
          </cell>
          <cell r="E360">
            <v>3.55</v>
          </cell>
        </row>
        <row r="361">
          <cell r="B361" t="str">
            <v>PECA DE MADEIRA LEI APARELHADA 3 X 6" (7,5 X 15CM)</v>
          </cell>
          <cell r="C361" t="str">
            <v>m</v>
          </cell>
          <cell r="D361" t="str">
            <v>SINAPI 20211</v>
          </cell>
          <cell r="E361">
            <v>14.04</v>
          </cell>
        </row>
        <row r="362">
          <cell r="B362" t="str">
            <v>PECA DE MADEIRA LEI APARELHADA 6 X 12CM</v>
          </cell>
          <cell r="C362" t="str">
            <v>m</v>
          </cell>
          <cell r="D362" t="str">
            <v>SINAPI 20213</v>
          </cell>
          <cell r="E362">
            <v>9.5</v>
          </cell>
        </row>
        <row r="363">
          <cell r="B363" t="str">
            <v>PECA DE MADEIRA 2A QUALIDADE 2,5 X 15CM (1X6") NAO APARELHADA</v>
          </cell>
          <cell r="C363" t="str">
            <v>m</v>
          </cell>
          <cell r="D363" t="str">
            <v>SINAPI 6194</v>
          </cell>
          <cell r="E363">
            <v>3.75</v>
          </cell>
        </row>
        <row r="364">
          <cell r="B364" t="str">
            <v>Frontispício H=10 cm em granito para bancada</v>
          </cell>
          <cell r="C364" t="str">
            <v>m</v>
          </cell>
          <cell r="D364" t="str">
            <v>SINAPI 20231</v>
          </cell>
          <cell r="E364">
            <v>44.65</v>
          </cell>
        </row>
        <row r="365">
          <cell r="B365" t="str">
            <v>Saia H=20 cm em granito para bancada</v>
          </cell>
          <cell r="C365" t="str">
            <v>m</v>
          </cell>
          <cell r="D365" t="str">
            <v>SINAPI 20232</v>
          </cell>
          <cell r="E365">
            <v>63.2</v>
          </cell>
        </row>
        <row r="366">
          <cell r="B366" t="str">
            <v>CAIXA DE INCENDIO/ABRIGO PARA MANGUEIRA, DE SOBREPOR/EXTERNA, COM 75 X 45 X 17</v>
          </cell>
          <cell r="C366" t="str">
            <v>un.</v>
          </cell>
          <cell r="D366" t="str">
            <v>SINAPI 20962</v>
          </cell>
          <cell r="E366">
            <v>265</v>
          </cell>
        </row>
        <row r="367">
          <cell r="B367" t="str">
            <v>REDUCAO FIXA TIPO STORZ, ENGATE RAPIDO 2.1/2" X 1.1/2", EM LATAO</v>
          </cell>
          <cell r="C367" t="str">
            <v>un.</v>
          </cell>
          <cell r="D367" t="str">
            <v>SINAPI 20972</v>
          </cell>
          <cell r="E367">
            <v>122.85</v>
          </cell>
        </row>
        <row r="368">
          <cell r="B368" t="str">
            <v>EXTINTOR de pó químico pressurizado , capacidade 8 kg </v>
          </cell>
          <cell r="C368" t="str">
            <v>un.</v>
          </cell>
          <cell r="D368" t="str">
            <v>SINAPI 20977</v>
          </cell>
          <cell r="E368">
            <v>198.51</v>
          </cell>
        </row>
        <row r="369">
          <cell r="B369" t="str">
            <v>eletroduto metálico flexível com revestimento em Polivinyl extrudado (Sealtube) Ø 1/2"</v>
          </cell>
          <cell r="C369" t="str">
            <v>m</v>
          </cell>
          <cell r="D369" t="str">
            <v>Mercado</v>
          </cell>
          <cell r="E369">
            <v>4.3575555555555558</v>
          </cell>
        </row>
        <row r="370">
          <cell r="B370" t="str">
            <v>CHAPA DE MDF BRANCO LISO 2 FACES, E = 25 MM, DE *2,75 X 1,85* M</v>
          </cell>
          <cell r="C370" t="str">
            <v>m2</v>
          </cell>
          <cell r="D370" t="str">
            <v>SINAPI 34666</v>
          </cell>
          <cell r="E370">
            <v>60.18</v>
          </cell>
        </row>
        <row r="371">
          <cell r="B371" t="str">
            <v>Revestimento em granitina</v>
          </cell>
          <cell r="C371" t="str">
            <v>m2 </v>
          </cell>
          <cell r="D371" t="str">
            <v>SINAPI 34684</v>
          </cell>
          <cell r="E371">
            <v>139.54</v>
          </cell>
        </row>
        <row r="372">
          <cell r="B372" t="str">
            <v>Barras de apoio em aço inox escovado Ø=1 1/2''</v>
          </cell>
          <cell r="C372" t="str">
            <v>un.</v>
          </cell>
          <cell r="D372" t="str">
            <v>SINAPI 36204</v>
          </cell>
          <cell r="E372">
            <v>114</v>
          </cell>
        </row>
        <row r="373">
          <cell r="B373" t="str">
            <v>Barra de apoio para lavatório "L" ( aproximação)  em aço inox escovado Ø=1 1/2''</v>
          </cell>
          <cell r="C373" t="str">
            <v>un.</v>
          </cell>
          <cell r="D373" t="str">
            <v>Mercado</v>
          </cell>
          <cell r="E373">
            <v>415.0800000000001</v>
          </cell>
        </row>
        <row r="374">
          <cell r="B374" t="str">
            <v>Barra de apoio para lavatório "U" 30cm  em aço inox escovado Ø=1 1/2''</v>
          </cell>
          <cell r="C374" t="str">
            <v>un.</v>
          </cell>
          <cell r="D374" t="str">
            <v>Mercado</v>
          </cell>
          <cell r="E374">
            <v>539.99</v>
          </cell>
        </row>
        <row r="375">
          <cell r="B375" t="str">
            <v>Bacia convencional linha Conforto, Deca, ref. P510, sem abertura frontal, cor branco ou equivalente técnico, inclusive fixação cromada</v>
          </cell>
          <cell r="C375" t="str">
            <v>un.</v>
          </cell>
          <cell r="D375" t="str">
            <v>SINAPI 36520</v>
          </cell>
          <cell r="E375">
            <v>632.73</v>
          </cell>
        </row>
        <row r="376">
          <cell r="B376" t="str">
            <v>Ladrilho de concreto</v>
          </cell>
          <cell r="C376" t="str">
            <v>m2 </v>
          </cell>
          <cell r="D376" t="str">
            <v>SINAPI 38138</v>
          </cell>
          <cell r="E376">
            <v>42.26</v>
          </cell>
        </row>
        <row r="377">
          <cell r="B377" t="str">
            <v>Tinta epóxi</v>
          </cell>
          <cell r="C377" t="str">
            <v>L</v>
          </cell>
          <cell r="D377" t="str">
            <v>SINAPI 7304</v>
          </cell>
          <cell r="E377">
            <v>49.55</v>
          </cell>
        </row>
        <row r="378">
          <cell r="B378" t="str">
            <v>VERNIZ POLIURETANO BRILHANTE EM CONCRETO OU TIJOLO, TRES DEMAOS</v>
          </cell>
          <cell r="C378" t="str">
            <v>L</v>
          </cell>
          <cell r="D378" t="str">
            <v>SINAPI 40514</v>
          </cell>
          <cell r="E378">
            <v>20.09</v>
          </cell>
        </row>
        <row r="379">
          <cell r="B379" t="str">
            <v>ARGAMASSA TRAÇO 1:2:8 (CIMENTO, CAL E AREIA MÉDIA)</v>
          </cell>
          <cell r="C379" t="str">
            <v>m3</v>
          </cell>
          <cell r="D379" t="str">
            <v>SINAPI 87335</v>
          </cell>
          <cell r="E379">
            <v>389.94</v>
          </cell>
        </row>
        <row r="380">
          <cell r="B380" t="str">
            <v>LONA PLASTICA PRETA, E= 150 MICRA</v>
          </cell>
          <cell r="C380" t="str">
            <v>m2</v>
          </cell>
          <cell r="D380" t="str">
            <v>SINAPI 3777</v>
          </cell>
          <cell r="E380">
            <v>0.85</v>
          </cell>
        </row>
        <row r="381">
          <cell r="B381" t="str">
            <v>Areia lavada tipo média</v>
          </cell>
          <cell r="C381" t="str">
            <v>m3</v>
          </cell>
          <cell r="D381" t="str">
            <v>SINAPI 370</v>
          </cell>
          <cell r="E381">
            <v>56.79</v>
          </cell>
        </row>
        <row r="382">
          <cell r="B382" t="str">
            <v>Cal hidratada para argamassa</v>
          </cell>
          <cell r="C382" t="str">
            <v>kg</v>
          </cell>
          <cell r="D382" t="str">
            <v>SINAPI 1106</v>
          </cell>
          <cell r="E382">
            <v>0.62</v>
          </cell>
        </row>
        <row r="383">
          <cell r="B383" t="str">
            <v>Cimento Portland CP II-E-32 (resistência: 32,00 MPa)</v>
          </cell>
          <cell r="C383" t="str">
            <v>kg</v>
          </cell>
          <cell r="D383" t="str">
            <v>SINAPI 1379</v>
          </cell>
          <cell r="E383">
            <v>0.47</v>
          </cell>
        </row>
        <row r="384">
          <cell r="B384" t="str">
            <v>FECHADURA DE EMBUTIR PARA PORTA EXTERNA / ENTRADA, MAQUINA 40 MM, COM CILINDRO, MACANETA ALAVANCA E ESPELHO EM METAL CROMADO - NIVEL SEGURANCA MEDIO - COMPLETA</v>
          </cell>
          <cell r="C384" t="str">
            <v>CJ</v>
          </cell>
          <cell r="D384" t="str">
            <v>SINAPI 3080</v>
          </cell>
          <cell r="E384">
            <v>49.8</v>
          </cell>
        </row>
        <row r="385">
          <cell r="B385" t="str">
            <v>MARTELETE OU ROMPEDOR PNEUMÁTICO MANUAL, 28 KG, COM SILENCIADOR - CHP DIURNO</v>
          </cell>
          <cell r="C385" t="str">
            <v>CHP</v>
          </cell>
          <cell r="D385" t="str">
            <v>SINAPI 5795</v>
          </cell>
          <cell r="E385">
            <v>19.41</v>
          </cell>
        </row>
        <row r="386">
          <cell r="B386" t="str">
            <v>MARTELETE OU ROMPEDOR PNEUMÁTICO MANUAL, 28 KG, COM SILENCIADOR - CHI DIURNO</v>
          </cell>
          <cell r="C386" t="str">
            <v>CHI</v>
          </cell>
          <cell r="D386" t="str">
            <v>SINAPI 5952</v>
          </cell>
          <cell r="E386">
            <v>18.100000000000001</v>
          </cell>
        </row>
        <row r="387">
          <cell r="B387" t="str">
            <v>BETONEIRA CAPACIDADE NOMINAL DE 600 L, CAPACIDADE DE MISTURA 360 L, MOTOR ELÉTRICO TRIFÁSICO POTÊNCIA DE 4 CV, SEM CARREGADOR - CHP DIURNO</v>
          </cell>
          <cell r="C387" t="str">
            <v>CHP</v>
          </cell>
          <cell r="D387" t="str">
            <v>SINAPI 89225</v>
          </cell>
          <cell r="E387">
            <v>3.21</v>
          </cell>
        </row>
        <row r="388">
          <cell r="B388" t="str">
            <v>BETONEIRA CAPACIDADE NOMINAL DE 600 L, CAPACIDADE DE MISTURA 360 L, MOTOR ELÉTRICO TRIFÁSICO POTÊNCIA DE 4 CV, SEM CARREGADOR - CHI DIURNO</v>
          </cell>
          <cell r="C388" t="str">
            <v>CHI</v>
          </cell>
          <cell r="D388" t="str">
            <v>SINAPI 89226</v>
          </cell>
          <cell r="E388">
            <v>1.31</v>
          </cell>
        </row>
        <row r="389">
          <cell r="B389" t="str">
            <v>ESTOPA</v>
          </cell>
          <cell r="C389" t="str">
            <v>kg</v>
          </cell>
          <cell r="D389" t="str">
            <v>SINAPI 13</v>
          </cell>
          <cell r="E389">
            <v>9.23</v>
          </cell>
        </row>
        <row r="390">
          <cell r="B390" t="str">
            <v>TINTA ESMALTE SINTETICO PREMIUM ACETINADO</v>
          </cell>
          <cell r="C390" t="str">
            <v>L</v>
          </cell>
          <cell r="D390" t="str">
            <v>SINAPI 7311</v>
          </cell>
          <cell r="E390">
            <v>21.48</v>
          </cell>
        </row>
        <row r="391">
          <cell r="B391" t="str">
            <v>FUNDO SINTETICO NIVELADOR BRANCO FOSCO PARA MADEIRA</v>
          </cell>
          <cell r="C391" t="str">
            <v>gl</v>
          </cell>
          <cell r="D391" t="str">
            <v>SINAPI 6086</v>
          </cell>
          <cell r="E391">
            <v>74.03</v>
          </cell>
        </row>
        <row r="392">
          <cell r="B392" t="str">
            <v>SOLVENTE DILUENTE A BASE DE AGUARRAS</v>
          </cell>
          <cell r="C392" t="str">
            <v>L</v>
          </cell>
          <cell r="D392" t="str">
            <v>SINAPI 5318</v>
          </cell>
          <cell r="E392">
            <v>9.51</v>
          </cell>
        </row>
        <row r="393">
          <cell r="B393" t="str">
            <v>PERFIL "I" DE ACO LAMINADO, "W" 410 X 67</v>
          </cell>
          <cell r="C393" t="str">
            <v>kg</v>
          </cell>
          <cell r="D393" t="str">
            <v>SINAPI 4774</v>
          </cell>
          <cell r="E393">
            <v>3.81</v>
          </cell>
        </row>
        <row r="394">
          <cell r="B394" t="str">
            <v>CHAPA DE ACO GROSSA, ASTM A36, E = 7/8 " (22,23 MM) 174,28 KG/M2</v>
          </cell>
          <cell r="C394" t="str">
            <v>kg</v>
          </cell>
          <cell r="D394" t="str">
            <v>SINAPI 1335</v>
          </cell>
          <cell r="E394">
            <v>5.33</v>
          </cell>
        </row>
        <row r="395">
          <cell r="B395" t="str">
            <v>LIXA EM FOLHA PARA FERRO, NUMERO 150</v>
          </cell>
          <cell r="C395" t="str">
            <v>un.</v>
          </cell>
          <cell r="D395" t="str">
            <v>SINAPI 3768</v>
          </cell>
          <cell r="E395">
            <v>2.75</v>
          </cell>
        </row>
        <row r="396">
          <cell r="B396" t="str">
            <v>FUNDO ANTICORROSIVO PARA METAIS FERROSOS (ZARCAO)</v>
          </cell>
          <cell r="C396" t="str">
            <v>L</v>
          </cell>
          <cell r="D396" t="str">
            <v>SINAPI 7307</v>
          </cell>
          <cell r="E396">
            <v>21.67</v>
          </cell>
        </row>
        <row r="397">
          <cell r="B397" t="str">
            <v>TINTA ESMALTE SINTETICO PREMIUM BRILHANTE</v>
          </cell>
          <cell r="C397" t="str">
            <v>L</v>
          </cell>
          <cell r="D397" t="str">
            <v>SINAPI 7292</v>
          </cell>
          <cell r="E397">
            <v>20.82</v>
          </cell>
        </row>
        <row r="398">
          <cell r="B398" t="str">
            <v>DISCO DE CORTE DIAMANTADO SEGMENTADO DIAMETRO DE 180 MM PARA ESMERILHADEIRA 7 "</v>
          </cell>
          <cell r="C398" t="str">
            <v>un.</v>
          </cell>
          <cell r="D398" t="str">
            <v>SINAPI 25931</v>
          </cell>
          <cell r="E398">
            <v>133.6</v>
          </cell>
        </row>
        <row r="399">
          <cell r="B399" t="str">
            <v>BLOCO CERAMICO (ALVENARIA DE VEDACAO), 6 FUROS, DE 9 X 9 X 19 CM</v>
          </cell>
          <cell r="C399" t="str">
            <v>un.</v>
          </cell>
          <cell r="D399" t="str">
            <v>SINAPI 7269</v>
          </cell>
          <cell r="E399">
            <v>0.28000000000000003</v>
          </cell>
        </row>
        <row r="400">
          <cell r="B400" t="str">
            <v>BLOCO CERAMICO (ALVENARIA VEDACAO), 6 FUROS, DE 9 X 14 X 19 CM</v>
          </cell>
          <cell r="C400" t="str">
            <v>un.</v>
          </cell>
          <cell r="D400" t="str">
            <v>SINAPI 7267</v>
          </cell>
          <cell r="E400">
            <v>0.28999999999999998</v>
          </cell>
        </row>
        <row r="401">
          <cell r="B401" t="str">
            <v>TUBO ACO GALVANIZADO COM COSTURA, CLASSE MEDIA, DN 1/2", E = *2,65* MM, PESO *1,22*KG/M (NBR 5580)</v>
          </cell>
          <cell r="C401" t="str">
            <v>m</v>
          </cell>
          <cell r="D401" t="str">
            <v>SINAPI 7691</v>
          </cell>
          <cell r="E401">
            <v>12.3</v>
          </cell>
        </row>
        <row r="402">
          <cell r="B402" t="str">
            <v>TUBO ACO GALVANIZADO COM COSTURA, CLASSE MEDIA, DN 1.1/2", E = *3,25* MM, PESO *3,61* KG/M (NBR 5580)</v>
          </cell>
          <cell r="C402" t="str">
            <v>m</v>
          </cell>
          <cell r="D402" t="str">
            <v>SINAPI 7697</v>
          </cell>
          <cell r="E402">
            <v>33.82</v>
          </cell>
        </row>
        <row r="403">
          <cell r="B403" t="str">
            <v>TINTA ASFALTICA IMPERMEABILIZANTE DISPERSA EM AGUA, PARA MATERIAIS CIMENTICIOS</v>
          </cell>
          <cell r="C403" t="str">
            <v>L</v>
          </cell>
          <cell r="D403" t="str">
            <v>SINAPI 7319</v>
          </cell>
          <cell r="E403">
            <v>6.37</v>
          </cell>
        </row>
        <row r="404">
          <cell r="B404" t="str">
            <v>DIVISORIA CEGA (N1) - PAINEL MSO/COMEIA E=35MM - PERFIS SIMPLES ALUMINIO ANOD NAT - COLOCADA</v>
          </cell>
          <cell r="C404" t="str">
            <v>m2</v>
          </cell>
          <cell r="D404" t="str">
            <v>SINAPI 13360</v>
          </cell>
          <cell r="E404">
            <v>160.44999999999999</v>
          </cell>
        </row>
        <row r="405">
          <cell r="B405" t="str">
            <v>PECA DE MADEIRA NAO APARELHADA *10 X 10 X 3* CM, MACARANDUBA, ANGELIM ou equivalente técnico DA REGIAO</v>
          </cell>
          <cell r="C405" t="str">
            <v>m</v>
          </cell>
          <cell r="D405" t="str">
            <v>SINAPI 4433</v>
          </cell>
          <cell r="E405">
            <v>13.3</v>
          </cell>
        </row>
        <row r="406">
          <cell r="B406" t="str">
            <v>BATENTE/ PORTAL/ ADUELA/ MARCO MACICO, E= *3 CM, L= *13 CM, *60 CM A 120* CM X *210 CM,  EM CEDRINHO/ ANGELIM COMERCIAL/ EUCALIPTO/ CURUPIXA/ PEROBA/ CUMARU ou equivalente técnico DA REGIAO</v>
          </cell>
          <cell r="C406" t="str">
            <v>jg</v>
          </cell>
          <cell r="D406" t="str">
            <v>SINAPI 183</v>
          </cell>
          <cell r="E406">
            <v>96.72</v>
          </cell>
        </row>
        <row r="407">
          <cell r="B407" t="str">
            <v>ALIZAR / GUARNICAO 5 X 2CM MADEIRA CEDRO/IMBUIA/JEQUITIBA OU SIMILAR</v>
          </cell>
          <cell r="C407" t="str">
            <v>m</v>
          </cell>
          <cell r="D407" t="str">
            <v>SINAPI 20017</v>
          </cell>
          <cell r="E407">
            <v>2.92</v>
          </cell>
        </row>
        <row r="408">
          <cell r="B408" t="str">
            <v>DOBRADICA EM ACO/FERRO, 3 1/2" X  3", E= 1,9  A 2 MM, COM ANEL,  CROMADO OU ZINCADO, TAMPA BOLA, COM PARAFUSOS</v>
          </cell>
          <cell r="C408" t="str">
            <v>un.</v>
          </cell>
          <cell r="D408" t="str">
            <v>SINAPI 2432</v>
          </cell>
          <cell r="E408">
            <v>37.549999999999997</v>
          </cell>
        </row>
        <row r="409">
          <cell r="B409" t="str">
            <v>DOBRADICA TIPO VAI-E-VEM EM ACO/FERRO, TAMANHO 3'', GALVANIZADO, COM PARAFUSOS</v>
          </cell>
          <cell r="C409" t="str">
            <v>un.</v>
          </cell>
          <cell r="D409" t="str">
            <v>SINAPI 11451</v>
          </cell>
          <cell r="E409">
            <v>115.75</v>
          </cell>
        </row>
        <row r="410">
          <cell r="B410" t="str">
            <v>PORTA QUADRICULADA DE MADEIRA-DE-LEI (ANGELIM ou equivalente técnico REGIONAL), DE CORRER PARA VIDRO E = *3,5* CM</v>
          </cell>
          <cell r="C410" t="str">
            <v>m2</v>
          </cell>
          <cell r="D410" t="str">
            <v>SINAPI 5028</v>
          </cell>
          <cell r="E410">
            <v>380.89</v>
          </cell>
        </row>
        <row r="411">
          <cell r="B411" t="str">
            <v>RODIZIO PARA TRILHO (TIPO NAPOLEAO),  EM LATAO, COM ROLAMENTO EM ACO, 6 MM</v>
          </cell>
          <cell r="C411" t="str">
            <v>un.</v>
          </cell>
          <cell r="D411" t="str">
            <v>SINAPI 11573</v>
          </cell>
          <cell r="E411">
            <v>5.55</v>
          </cell>
        </row>
        <row r="412">
          <cell r="B412" t="str">
            <v>Portinhola em chapa de madeira compensada, de 20mm, para fechamento de quadros de luz ou armarios, inclusive guarnicao, exclusive ferragens.</v>
          </cell>
          <cell r="C412" t="str">
            <v>m2</v>
          </cell>
          <cell r="D412" t="str">
            <v>SCO ES 10.10.0450</v>
          </cell>
          <cell r="E412">
            <v>252.12</v>
          </cell>
        </row>
        <row r="413">
          <cell r="B413" t="str">
            <v>FECHADURA BICO DE PAPAGAIO, MAQUINA *45* MM, CROMADA, COM CHAVE TIPO GORGES BIPARTIDA, PARA PORTA DE CORRER INTERNA - COMPLETA</v>
          </cell>
          <cell r="C413" t="str">
            <v>cj</v>
          </cell>
          <cell r="D413" t="str">
            <v>SINAPI 11482</v>
          </cell>
          <cell r="E413">
            <v>52.32</v>
          </cell>
        </row>
        <row r="414">
          <cell r="B414" t="str">
            <v>REMOVEDOR DE TINTA OLEO/ESMALTE VERNIZ</v>
          </cell>
          <cell r="C414" t="str">
            <v>L</v>
          </cell>
          <cell r="D414" t="str">
            <v>SINAPI 5320</v>
          </cell>
          <cell r="E414">
            <v>25.57</v>
          </cell>
        </row>
        <row r="415">
          <cell r="B415" t="str">
            <v>TINTA PROTETORA SUPERFICIE METALICA ALUMINIO</v>
          </cell>
          <cell r="C415" t="str">
            <v>L</v>
          </cell>
          <cell r="D415" t="str">
            <v>SINAPI 7306</v>
          </cell>
          <cell r="E415">
            <v>25.48</v>
          </cell>
        </row>
        <row r="416">
          <cell r="B416" t="str">
            <v>JANELA ALUMINIO MAXIM AR, SERIE 25, 90 X 110CM (INCLUSO GUARNICAO E VIDRO FANTASIA).</v>
          </cell>
          <cell r="C416" t="str">
            <v>m2</v>
          </cell>
          <cell r="D416" t="str">
            <v>SINAPI 601</v>
          </cell>
          <cell r="E416">
            <v>368.22</v>
          </cell>
        </row>
        <row r="417">
          <cell r="B417" t="str">
            <v>JOGO DE FERRAGENS CROMADAS P/ PORTA DE VIDRO TEMPERADO, UMA FOLHA COMPOSTA: DOBRADICA SUPERIOR (101) E INFERIOR (103),TRINCO (502), FECHADURA (520),CONTRA FECHADURA (531),COM CAPUCHINHO</v>
          </cell>
          <cell r="C417" t="str">
            <v>un.</v>
          </cell>
          <cell r="D417" t="str">
            <v>SINAPI 3104</v>
          </cell>
          <cell r="E417">
            <v>420.94</v>
          </cell>
        </row>
        <row r="418">
          <cell r="B418" t="str">
            <v>CORRIMÃO SIMPLES EM AÇO INOX</v>
          </cell>
          <cell r="C418" t="str">
            <v>m</v>
          </cell>
          <cell r="D418" t="str">
            <v>Mercado</v>
          </cell>
          <cell r="E418">
            <v>180</v>
          </cell>
        </row>
        <row r="419">
          <cell r="B419" t="str">
            <v>CORRIMÃO SIMPLES COM MONTANTE VERTICAL EM AÇO INOX</v>
          </cell>
          <cell r="C419" t="str">
            <v>m</v>
          </cell>
          <cell r="D419" t="str">
            <v>Mercado</v>
          </cell>
          <cell r="E419">
            <v>160</v>
          </cell>
        </row>
        <row r="420">
          <cell r="B420" t="str">
            <v>CORRIMÃO DUPLO EM AÇO INOX</v>
          </cell>
          <cell r="C420" t="str">
            <v>m</v>
          </cell>
          <cell r="D420" t="str">
            <v>Mercado</v>
          </cell>
          <cell r="E420">
            <v>265.33333333333331</v>
          </cell>
        </row>
        <row r="421">
          <cell r="B421" t="str">
            <v>CORRIMÃO DUPLO COM MONTANTE VERTICAL EM AÇO INOX</v>
          </cell>
          <cell r="C421" t="str">
            <v>m</v>
          </cell>
          <cell r="D421" t="str">
            <v>Mercado</v>
          </cell>
          <cell r="E421">
            <v>433.86666666666662</v>
          </cell>
        </row>
        <row r="422">
          <cell r="B422" t="str">
            <v>CHUMBADOR PARABOLT, DIAMETRO 3/8", COMPRIMENTO 75MM</v>
          </cell>
          <cell r="C422" t="str">
            <v>un.</v>
          </cell>
          <cell r="D422" t="str">
            <v>SINAPI 11964</v>
          </cell>
          <cell r="E422">
            <v>0.9</v>
          </cell>
        </row>
        <row r="423">
          <cell r="B423" t="str">
            <v>VIDRO TEMPERADO INCOLOR E=8MM, SEM COLOCAÇÃO</v>
          </cell>
          <cell r="C423" t="str">
            <v>m2</v>
          </cell>
          <cell r="D423" t="str">
            <v>SINAPI 10506</v>
          </cell>
          <cell r="E423">
            <v>211.87</v>
          </cell>
        </row>
        <row r="424">
          <cell r="B424" t="str">
            <v>MASSA PARA VIDRO</v>
          </cell>
          <cell r="C424" t="str">
            <v>kg</v>
          </cell>
          <cell r="D424" t="str">
            <v>SINAPI 10498</v>
          </cell>
          <cell r="E424">
            <v>5.25</v>
          </cell>
        </row>
        <row r="425">
          <cell r="B425" t="str">
            <v>Barra Chata de Alumínio de 1/4"x3/4", c/ conexões, fixações e acessórios</v>
          </cell>
          <cell r="C425" t="str">
            <v>m</v>
          </cell>
          <cell r="D425" t="str">
            <v>SINAPI 34360</v>
          </cell>
          <cell r="E425">
            <v>22.51</v>
          </cell>
        </row>
        <row r="426">
          <cell r="B426" t="str">
            <v>Guarda-corpo tubular em aço inox Ø 2'', e=2,25mm, soldados em montantes vertical tubular em aço inox Ø 1 1/2'', e=2,25mm, chumbados no piso. Fechamento de guarda corpo com barras tubulares verticais Ø 1/2'' a cada 10cm, incluído corrimão duplo em inox</v>
          </cell>
          <cell r="C426" t="str">
            <v>m</v>
          </cell>
          <cell r="D426" t="str">
            <v>Mercado</v>
          </cell>
          <cell r="E426">
            <v>604.33333333333337</v>
          </cell>
        </row>
        <row r="427">
          <cell r="B427" t="str">
            <v>ABRACADEIRA EM ACO, TIPO D, COM 2 1/2" E PARAFUSO DE FIXACAO</v>
          </cell>
          <cell r="C427" t="str">
            <v>un.</v>
          </cell>
          <cell r="D427" t="str">
            <v>SINAPI 397</v>
          </cell>
          <cell r="E427">
            <v>1.72</v>
          </cell>
        </row>
        <row r="428">
          <cell r="B428" t="str">
            <v>MACANETA ALAVANCA, RETA OU CURVA, MACICA, CROMADA, COMPRIMENTO DE 10 A 16 CM, ACABAMENTO PADRAO MEDIO - SOMENTE MACANETAS</v>
          </cell>
          <cell r="C428" t="str">
            <v>par</v>
          </cell>
          <cell r="D428" t="str">
            <v>SINAPI 11519</v>
          </cell>
          <cell r="E428">
            <v>31.58</v>
          </cell>
        </row>
        <row r="429">
          <cell r="B429" t="str">
            <v>Perfil em alumínio anodizado 6" x 3" x 3/16" Ref. TG042 Alcoa (5,663kg/m)</v>
          </cell>
          <cell r="C429" t="str">
            <v>m</v>
          </cell>
          <cell r="D429" t="str">
            <v>SINAPI 34360</v>
          </cell>
          <cell r="E429">
            <v>3.97</v>
          </cell>
        </row>
        <row r="430">
          <cell r="B430" t="str">
            <v>GRADE DE PROTECAO FERRO</v>
          </cell>
          <cell r="C430" t="str">
            <v>m²</v>
          </cell>
          <cell r="D430" t="str">
            <v>SCO MAT064200</v>
          </cell>
          <cell r="E430">
            <v>180</v>
          </cell>
        </row>
        <row r="431">
          <cell r="B431" t="str">
            <v>CONCERTINA CLIPADA (DUPLA) EM ACO GALVANIZADO DE ALTA RESISTENCIA, COM ESPIRAL DE 300 MM, D = 2,76 MM</v>
          </cell>
          <cell r="C431" t="str">
            <v>m</v>
          </cell>
          <cell r="D431" t="str">
            <v>SINAPI 34348</v>
          </cell>
          <cell r="E431">
            <v>28.8</v>
          </cell>
        </row>
        <row r="432">
          <cell r="B432" t="str">
            <v>HASTE DE ACO GALVANIZADO PARA FIXACAO DE CONCERTINA 2 "/3 M</v>
          </cell>
          <cell r="C432" t="str">
            <v>un.</v>
          </cell>
          <cell r="D432" t="str">
            <v>SINAPI 34349</v>
          </cell>
          <cell r="E432">
            <v>11.52</v>
          </cell>
        </row>
        <row r="433">
          <cell r="B433" t="str">
            <v>GRUPO DE SOLDAGEM COM GERADOR A DIESEL 60 CV PARA SOLDA ELÉTRICA, SOBR E 04 RODAS, COM MOTOR 4 CILINDROS 600 A - CHP DIURNO. AF_02/2016</v>
          </cell>
          <cell r="C433" t="str">
            <v>CHP</v>
          </cell>
          <cell r="D433" t="str">
            <v>SINAPI 83765</v>
          </cell>
          <cell r="E433">
            <v>77.52</v>
          </cell>
        </row>
        <row r="434">
          <cell r="B434" t="str">
            <v>ELETRODO AWS E-6013 (OK 46.00; WI 613) D = 4MM ( SOLDA ELETRICA )</v>
          </cell>
          <cell r="C434" t="str">
            <v>kg</v>
          </cell>
          <cell r="D434" t="str">
            <v>SINAPI 10999</v>
          </cell>
          <cell r="E434">
            <v>25.83</v>
          </cell>
        </row>
        <row r="435">
          <cell r="B435" t="str">
            <v>Veneziana em alumínio</v>
          </cell>
          <cell r="C435" t="str">
            <v>m²</v>
          </cell>
          <cell r="D435" t="str">
            <v>SINAPI 37585</v>
          </cell>
          <cell r="E435">
            <v>264.51</v>
          </cell>
        </row>
        <row r="436">
          <cell r="B436" t="str">
            <v>PORTA DE FERRO, DE ABRIR, TIPO GRADE COM CHAPA, 87X210CM, COM GUARNICO ES</v>
          </cell>
          <cell r="C436" t="str">
            <v>m2</v>
          </cell>
          <cell r="D436" t="str">
            <v>SINAPI 4930</v>
          </cell>
          <cell r="E436">
            <v>471.44</v>
          </cell>
        </row>
        <row r="437">
          <cell r="B437" t="str">
            <v>ACO CA-50, 12,5 MM, VERGALHAO</v>
          </cell>
          <cell r="C437" t="str">
            <v>kg</v>
          </cell>
          <cell r="D437" t="str">
            <v>SINAPI 31</v>
          </cell>
          <cell r="E437">
            <v>3.67</v>
          </cell>
        </row>
        <row r="438">
          <cell r="B438" t="str">
            <v>VIDRO COMUM LAMINADO LISO INCOLOR DUPLO, ESPESSURA TOTAL 8 MM (CADA CAMADA DE 4 MM) - COLOCADO</v>
          </cell>
          <cell r="C438" t="str">
            <v>m2</v>
          </cell>
          <cell r="D438" t="str">
            <v>SINAPI 34391</v>
          </cell>
          <cell r="E438">
            <v>395.69</v>
          </cell>
        </row>
        <row r="439">
          <cell r="B439" t="str">
            <v>VIDRO COMUM LAMINADO, LISO, INCOLOR, DUPLO, ESPESSURA TOTAL 6 MM (CADA CAMADA E= 3 MM) - COLOCADO</v>
          </cell>
          <cell r="C439" t="str">
            <v>m2</v>
          </cell>
          <cell r="D439" t="str">
            <v>SINAPI 10496</v>
          </cell>
          <cell r="E439">
            <v>344.44</v>
          </cell>
        </row>
        <row r="440">
          <cell r="B440" t="str">
            <v>VIDRO TEMPERADO INCOLOR E = 10 MM, SEM COLOCACAO</v>
          </cell>
          <cell r="C440" t="str">
            <v>m2</v>
          </cell>
          <cell r="D440" t="str">
            <v>SINAPI 10507</v>
          </cell>
          <cell r="E440">
            <v>275.05</v>
          </cell>
        </row>
        <row r="441">
          <cell r="B441" t="str">
            <v>Puxador Tubular para Porta Duplo 100cm Aço Inox</v>
          </cell>
          <cell r="C441" t="str">
            <v>par</v>
          </cell>
          <cell r="D441" t="str">
            <v>Mercado</v>
          </cell>
          <cell r="E441">
            <v>278.28000000000003</v>
          </cell>
        </row>
        <row r="442">
          <cell r="B442" t="str">
            <v>VIGA DE MADEIRA NAO APARELHADA *6 X 16* CM, MACARANDUBA, ANGELIM ou equivalente técnico DA REGIAO</v>
          </cell>
          <cell r="C442" t="str">
            <v>m</v>
          </cell>
          <cell r="D442" t="str">
            <v>SINAPI 4472</v>
          </cell>
          <cell r="E442">
            <v>28.97</v>
          </cell>
        </row>
        <row r="443">
          <cell r="B443" t="str">
            <v>PREGO DE ACO POLIDO COM CABECA 18 X 27 (2 1/2 X 10)</v>
          </cell>
          <cell r="C443" t="str">
            <v>kg</v>
          </cell>
          <cell r="D443" t="str">
            <v>SINAPI 5061</v>
          </cell>
          <cell r="E443">
            <v>9.5</v>
          </cell>
        </row>
        <row r="444">
          <cell r="B444" t="str">
            <v>PECA DE MADEIRA LEI APARELHADA 3 X 3" (7,5 X 7,5CM)</v>
          </cell>
          <cell r="C444" t="str">
            <v>m</v>
          </cell>
          <cell r="D444" t="str">
            <v>SINAPI 20209</v>
          </cell>
          <cell r="E444">
            <v>7.74</v>
          </cell>
        </row>
        <row r="445">
          <cell r="B445" t="str">
            <v>CAIXILHO FIXO ALUMINIO SERIE 25 COMPLETO 60 X 80CM</v>
          </cell>
          <cell r="C445" t="str">
            <v>m2</v>
          </cell>
          <cell r="D445" t="str">
            <v>SINAPI 599</v>
          </cell>
          <cell r="E445">
            <v>324.36</v>
          </cell>
        </row>
        <row r="446">
          <cell r="B446" t="str">
            <v>PERFIL DE BORRACHA EPDM MACICO *12 X 15* MM PARA ESQUADRIAS</v>
          </cell>
          <cell r="C446" t="str">
            <v>m</v>
          </cell>
          <cell r="D446" t="str">
            <v>SINAPI 20259</v>
          </cell>
          <cell r="E446">
            <v>14.8</v>
          </cell>
        </row>
        <row r="447">
          <cell r="B447" t="str">
            <v>Concreto usinado fck 25 MPa brita 1 e 2 abatimento 8±1</v>
          </cell>
          <cell r="C447" t="str">
            <v>m3</v>
          </cell>
          <cell r="D447" t="str">
            <v>TCPO 06.004.000009.MAT</v>
          </cell>
          <cell r="E447">
            <v>259.07</v>
          </cell>
        </row>
        <row r="448">
          <cell r="B448" t="str">
            <v>PECA DE MADEIRA NATIVA / REGIONAL 7,5 X 7,5CM (3X3) NAO APARELHADA (P/FORMA)</v>
          </cell>
          <cell r="C448" t="str">
            <v>m</v>
          </cell>
          <cell r="D448" t="str">
            <v>SINAPI 4491</v>
          </cell>
          <cell r="E448">
            <v>8.11</v>
          </cell>
        </row>
        <row r="449">
          <cell r="B449" t="str">
            <v>DESMOLDANTE PROTETOR PARA FORMAS DE MADEIRA, DE BASE OLEOSA EMULSIONADA EM AGUA</v>
          </cell>
          <cell r="C449" t="str">
            <v>L</v>
          </cell>
          <cell r="D449" t="str">
            <v>SINAPI 2692</v>
          </cell>
          <cell r="E449">
            <v>5.78</v>
          </cell>
        </row>
        <row r="450">
          <cell r="B450" t="str">
            <v>PECA DE MADEIRA NATIVA/REGIONAL 2,5 X 7,0 CM (SARRAFO-P/FORMA)</v>
          </cell>
          <cell r="C450" t="str">
            <v>m</v>
          </cell>
          <cell r="D450" t="str">
            <v>SINAPI 4517</v>
          </cell>
          <cell r="E450">
            <v>0.97</v>
          </cell>
        </row>
        <row r="451">
          <cell r="B451" t="str">
            <v>PREGO DE ACO POLIDO COM CABECA 17 X 21 (2 X 11)</v>
          </cell>
          <cell r="C451" t="str">
            <v>kg</v>
          </cell>
          <cell r="D451" t="str">
            <v>SINAPI 5068</v>
          </cell>
          <cell r="E451">
            <v>9.66</v>
          </cell>
        </row>
        <row r="452">
          <cell r="B452" t="str">
            <v>TABUA MADEIRA 2A QUALIDADE 2,5 X 20,0CM (1 X 8") NAO APARELHADA</v>
          </cell>
          <cell r="C452" t="str">
            <v>m</v>
          </cell>
          <cell r="D452" t="str">
            <v>SINAPI 6193</v>
          </cell>
          <cell r="E452">
            <v>5.38</v>
          </cell>
        </row>
        <row r="453">
          <cell r="B453" t="str">
            <v>TABUA MADEIRA 3A QUALIDADE 2,5 X 23,0CM (1 X 9") NAO APARELHADA</v>
          </cell>
          <cell r="C453" t="str">
            <v>m</v>
          </cell>
          <cell r="D453" t="str">
            <v>SINAPI 10567</v>
          </cell>
          <cell r="E453">
            <v>5.47</v>
          </cell>
        </row>
        <row r="454">
          <cell r="B454" t="str">
            <v>BETONEIRA CAPACIDADE NOMINAL DE 400 L, CAPACIDADE DE MISTURA 310 L, MO TOR ELÉTRICO TRIFÁSICO POTÊNCIA DE 2 HP, SEM CARREGADOR - CHP DIURNO. AF_10/2014</v>
          </cell>
          <cell r="C454" t="str">
            <v>CHP</v>
          </cell>
          <cell r="D454" t="str">
            <v>SINAPI 88830</v>
          </cell>
          <cell r="E454">
            <v>1</v>
          </cell>
        </row>
        <row r="455">
          <cell r="B455" t="str">
            <v>ACO CA-50, 16,0 MM, VERGALHAO</v>
          </cell>
          <cell r="C455" t="str">
            <v>kg</v>
          </cell>
          <cell r="D455" t="str">
            <v>SINAPI 27</v>
          </cell>
          <cell r="E455">
            <v>3.67</v>
          </cell>
        </row>
        <row r="456">
          <cell r="B456" t="str">
            <v>ACO CA-50, 20,0 MM, VERGALHAO</v>
          </cell>
          <cell r="C456" t="str">
            <v>kg</v>
          </cell>
          <cell r="D456" t="str">
            <v>SINAPI 29</v>
          </cell>
          <cell r="E456">
            <v>3.43</v>
          </cell>
        </row>
        <row r="457">
          <cell r="B457" t="str">
            <v>ACO CA-50, 12,5 MM, VERGALHAO</v>
          </cell>
          <cell r="C457" t="str">
            <v>kg</v>
          </cell>
          <cell r="D457" t="str">
            <v>SINAPI 31</v>
          </cell>
          <cell r="E457">
            <v>3.67</v>
          </cell>
        </row>
        <row r="458">
          <cell r="B458" t="str">
            <v>ACO CA-50, 6,3 MM, VERGALHAO</v>
          </cell>
          <cell r="C458" t="str">
            <v>kg</v>
          </cell>
          <cell r="D458" t="str">
            <v>SINAPI 32</v>
          </cell>
          <cell r="E458">
            <v>4.04</v>
          </cell>
        </row>
        <row r="459">
          <cell r="B459" t="str">
            <v>ACO CA-50, 8,0 MM, VERGALHAO</v>
          </cell>
          <cell r="C459" t="str">
            <v>kg</v>
          </cell>
          <cell r="D459" t="str">
            <v>SINAPI 33</v>
          </cell>
          <cell r="E459">
            <v>4.53</v>
          </cell>
        </row>
        <row r="460">
          <cell r="B460" t="str">
            <v>ACO CA-50, 10,0 MM, VERGALHAO</v>
          </cell>
          <cell r="C460" t="str">
            <v>kg</v>
          </cell>
          <cell r="D460" t="str">
            <v>SINAPI 34</v>
          </cell>
          <cell r="E460">
            <v>3.86</v>
          </cell>
        </row>
        <row r="461">
          <cell r="B461" t="str">
            <v>ARAME RECOZIDO 18 BWG, 1,25 MM (0,01 KG/M)</v>
          </cell>
          <cell r="C461" t="str">
            <v>kg</v>
          </cell>
          <cell r="D461" t="str">
            <v>SINAPI 337</v>
          </cell>
          <cell r="E461">
            <v>10</v>
          </cell>
        </row>
        <row r="462">
          <cell r="B462" t="str">
            <v>POLIESTIRENO EXPANDIDO/EPS (ISOPOR), TIPO 2F, PLACA, ISOLAMENTO TERMOACUSTICO, E = 20 MM, 1000 X 500 MM</v>
          </cell>
          <cell r="C462" t="str">
            <v>m2</v>
          </cell>
          <cell r="D462" t="str">
            <v>SINAPI 3408</v>
          </cell>
          <cell r="E462">
            <v>5.5</v>
          </cell>
        </row>
        <row r="463">
          <cell r="B463" t="str">
            <v>ARAME GALVANIZADO 14 BWG, 2,10MM (0,0272 KG/M)</v>
          </cell>
          <cell r="C463" t="str">
            <v>m</v>
          </cell>
          <cell r="D463" t="str">
            <v>SINAPI 343</v>
          </cell>
          <cell r="E463">
            <v>0.34</v>
          </cell>
        </row>
        <row r="464">
          <cell r="B464" t="str">
            <v>Cantoneira de aço com abas iguais  1" x 1/8"</v>
          </cell>
          <cell r="C464" t="str">
            <v>m</v>
          </cell>
          <cell r="D464" t="str">
            <v>SINAPI 567</v>
          </cell>
          <cell r="E464">
            <v>5.51</v>
          </cell>
        </row>
        <row r="465">
          <cell r="B465" t="str">
            <v>PARAFUSO NIQUELADO P/ FIXAR PECA SANITARIA - INCL PORCA CEGA, ARRUELA E BUCHA DE NYLON S-8</v>
          </cell>
          <cell r="C465" t="str">
            <v>un.</v>
          </cell>
          <cell r="D465" t="str">
            <v>SINAPI 4351</v>
          </cell>
          <cell r="E465">
            <v>6.31</v>
          </cell>
        </row>
        <row r="466">
          <cell r="B466" t="str">
            <v>Piso elevado, fechamento lateral em chapa de aço galvanizado altura 15 cm</v>
          </cell>
          <cell r="C466" t="str">
            <v>m</v>
          </cell>
          <cell r="D466" t="str">
            <v>TCPO 01.015.000020.SET</v>
          </cell>
          <cell r="E466">
            <v>370.38</v>
          </cell>
        </row>
        <row r="467">
          <cell r="B467" t="str">
            <v>CAIBRO DE MADEIRA NATIVA/REGIONAL 5 X 5 CM NAO APARELHADA (P/FORMA)</v>
          </cell>
          <cell r="C467" t="str">
            <v>m</v>
          </cell>
          <cell r="D467" t="str">
            <v>SINAPI 4496</v>
          </cell>
          <cell r="E467">
            <v>2.16</v>
          </cell>
        </row>
        <row r="468">
          <cell r="B468" t="str">
            <v>PARAFUSO EM ACO GALVANIZADO, TIPO MAQUINA, SEXTAVADO, SEM PORCA, DIAMETRO 1/2", COMPRIMENTO 2"</v>
          </cell>
          <cell r="C468" t="str">
            <v>un.</v>
          </cell>
          <cell r="D468" t="str">
            <v>SINAPI 4329</v>
          </cell>
          <cell r="E468">
            <v>0.82</v>
          </cell>
        </row>
        <row r="469">
          <cell r="B469" t="str">
            <v>ADESIVO ACRILICO/COLA DE CONTATO</v>
          </cell>
          <cell r="C469" t="str">
            <v>kg</v>
          </cell>
          <cell r="D469" t="str">
            <v>SINAPI 4791</v>
          </cell>
          <cell r="E469">
            <v>21.7</v>
          </cell>
        </row>
        <row r="470">
          <cell r="B470" t="str">
            <v>CANTONEIRA ALUMINIO ABAS IGUAIS 1 ", E = 3 /16 "</v>
          </cell>
          <cell r="C470" t="str">
            <v>m</v>
          </cell>
          <cell r="D470" t="str">
            <v>SINAPI 586</v>
          </cell>
          <cell r="E470">
            <v>11.34</v>
          </cell>
        </row>
        <row r="471">
          <cell r="B471" t="str">
            <v>ARGAMASSA COLANTE AC I PARA CERAMICAS</v>
          </cell>
          <cell r="C471" t="str">
            <v>kg</v>
          </cell>
          <cell r="D471" t="str">
            <v>SINAPI 1381</v>
          </cell>
          <cell r="E471">
            <v>0.49</v>
          </cell>
        </row>
        <row r="472">
          <cell r="B472" t="str">
            <v>PISO PODOTATIL DE CONCRETO - DIRECIONAL E ALERTA, *40 X 40 X 2,5*CM</v>
          </cell>
          <cell r="C472" t="str">
            <v>un.</v>
          </cell>
          <cell r="D472" t="str">
            <v>SINAPI 36178</v>
          </cell>
          <cell r="E472">
            <v>7.37</v>
          </cell>
        </row>
        <row r="473">
          <cell r="B473" t="str">
            <v>PARAFUSO NIQUELADO COM ACABAMENTO CROMADO PARA FIXAR PECA SANITARIA, INCLUI PORCA CEGA, ARRUELA E BUCHA DE NYLON TAMANHO S-10</v>
          </cell>
          <cell r="C473" t="str">
            <v>un.</v>
          </cell>
          <cell r="D473" t="str">
            <v>SINAPI 4384</v>
          </cell>
          <cell r="E473">
            <v>8.52</v>
          </cell>
        </row>
        <row r="474">
          <cell r="B474" t="str">
            <v>JOELHO PVC, SOLDAVEL, PB, 45 GRAUS, DN 100 MM, PARA ESGOTO PREDIAL</v>
          </cell>
          <cell r="C474" t="str">
            <v>un.</v>
          </cell>
          <cell r="D474" t="str">
            <v>SINAPI 3528</v>
          </cell>
          <cell r="E474">
            <v>5.41</v>
          </cell>
        </row>
        <row r="475">
          <cell r="B475" t="str">
            <v>CONJUNTO DE LIGACAO PARA BACIA SANITARIA EM PLASTICO BRANCO COM TUBO, CANOPLA E ANEL DE EXPANSAO (TUBO 1.1/2 '' X 20 CM)</v>
          </cell>
          <cell r="C475" t="str">
            <v>un.</v>
          </cell>
          <cell r="D475" t="str">
            <v>SINAPI 11686</v>
          </cell>
          <cell r="E475">
            <v>8.4</v>
          </cell>
        </row>
        <row r="476">
          <cell r="B476" t="str">
            <v>BACIA SANITARIA (VASO) CONVENCIONAL DE LOUCA BRANCA</v>
          </cell>
          <cell r="C476" t="str">
            <v>un.</v>
          </cell>
          <cell r="D476" t="str">
            <v>SINAPI 10420</v>
          </cell>
          <cell r="E476">
            <v>127</v>
          </cell>
        </row>
        <row r="477">
          <cell r="B477" t="str">
            <v>ASSENTO SANITARIO DE PLASTICO, TIPO CONVENCIONAL</v>
          </cell>
          <cell r="C477" t="str">
            <v>un.</v>
          </cell>
          <cell r="D477" t="str">
            <v>SINAPI 377</v>
          </cell>
          <cell r="E477">
            <v>24</v>
          </cell>
        </row>
        <row r="478">
          <cell r="B478" t="str">
            <v>CIMENTO BRANCO</v>
          </cell>
          <cell r="C478" t="str">
            <v>kg</v>
          </cell>
          <cell r="D478" t="str">
            <v>SINAPI 1380</v>
          </cell>
          <cell r="E478">
            <v>2.78</v>
          </cell>
        </row>
        <row r="479">
          <cell r="B479" t="str">
            <v>Capacho</v>
          </cell>
          <cell r="C479" t="str">
            <v>m2</v>
          </cell>
          <cell r="D479" t="str">
            <v>Mercado</v>
          </cell>
          <cell r="E479">
            <v>748</v>
          </cell>
        </row>
        <row r="480">
          <cell r="B480" t="str">
            <v>ESTRUTURA METALICA EM ACO ESTRUTURAL PERFIL I 6 X 3 3/8</v>
          </cell>
          <cell r="C480" t="str">
            <v>kg</v>
          </cell>
          <cell r="D480" t="str">
            <v>SINAPI 73970/002</v>
          </cell>
          <cell r="E480">
            <v>6.9</v>
          </cell>
        </row>
        <row r="481">
          <cell r="B481" t="str">
            <v>TUBO PVC, SOLDAVEL, DN 25 MM, AGUA FRIA (NBR-5648)</v>
          </cell>
          <cell r="C481" t="str">
            <v>m</v>
          </cell>
          <cell r="D481" t="str">
            <v>SINAPI 9868</v>
          </cell>
          <cell r="E481">
            <v>2.54</v>
          </cell>
        </row>
        <row r="482">
          <cell r="B482" t="str">
            <v>Pressurizador</v>
          </cell>
          <cell r="C482" t="str">
            <v>un.</v>
          </cell>
          <cell r="D482" t="str">
            <v>TCPO 15.017.000002.MAT</v>
          </cell>
          <cell r="E482">
            <v>263.56</v>
          </cell>
        </row>
        <row r="483">
          <cell r="B483" t="str">
            <v>PARAFUSO ZINCADO, SEXTAVADO, COM ROSCA INTEIRA, DIAMETRO 5/8", COMPRIMENTO 3", COM PORCA E ARRUELA DE PRESSAO MEDIA</v>
          </cell>
          <cell r="C483" t="str">
            <v>un.</v>
          </cell>
          <cell r="D483" t="str">
            <v>SINAPI 4336</v>
          </cell>
          <cell r="E483">
            <v>1.98</v>
          </cell>
        </row>
        <row r="484">
          <cell r="B484" t="str">
            <v>SOLEIRA GRANITO 15 X 3CM</v>
          </cell>
          <cell r="C484" t="str">
            <v>m</v>
          </cell>
          <cell r="D484" t="str">
            <v>SINAPI 20232</v>
          </cell>
          <cell r="E484">
            <v>63.2</v>
          </cell>
        </row>
        <row r="485">
          <cell r="B485" t="str">
            <v>POLIDORA DE PISO (POLITRIZ) ELETRICA, MOTOR MONOFASICO DE 4 HP, PESO DE 100 KG, DIAMETRO DO TRABALHO DE 450 MM</v>
          </cell>
          <cell r="C485" t="str">
            <v>un.</v>
          </cell>
          <cell r="D485" t="str">
            <v>SINAPI 13954</v>
          </cell>
          <cell r="E485">
            <v>8911.8799999999992</v>
          </cell>
        </row>
        <row r="486">
          <cell r="B486" t="str">
            <v>Número/Letra em inox na fachada</v>
          </cell>
          <cell r="C486" t="str">
            <v>un.</v>
          </cell>
          <cell r="D486" t="str">
            <v>SINAPI 10853</v>
          </cell>
          <cell r="E486">
            <v>58</v>
          </cell>
        </row>
        <row r="487">
          <cell r="B487" t="str">
            <v>VIDRO LISO INCOLOR 6 MM - SEM COLOCACAO</v>
          </cell>
          <cell r="C487" t="str">
            <v>m2</v>
          </cell>
          <cell r="D487" t="str">
            <v>SINAPI 10491</v>
          </cell>
          <cell r="E487">
            <v>117.11</v>
          </cell>
        </row>
        <row r="488">
          <cell r="B488" t="str">
            <v>UNIAO TIPO STORZ, COM EMPATACAO INTERNA TIPO ANEL DE EXPANSAO, ENGATE RAPIDO 1 1/2", PARA MANGUEIRA DE COMBATE A INCENDIO PREDIAL</v>
          </cell>
          <cell r="C488" t="str">
            <v>un.</v>
          </cell>
          <cell r="D488" t="str">
            <v>SINAPI 20973</v>
          </cell>
          <cell r="E488">
            <v>105.33</v>
          </cell>
        </row>
        <row r="489">
          <cell r="B489" t="str">
            <v>FITA VEDA ROSCA EM ROLOS DE 18 MM X 50 M (L X C)</v>
          </cell>
          <cell r="C489" t="str">
            <v>un.</v>
          </cell>
          <cell r="D489" t="str">
            <v>SINAPI 3148</v>
          </cell>
          <cell r="E489">
            <v>8.81</v>
          </cell>
        </row>
        <row r="490">
          <cell r="B490" t="str">
            <v>ESGUICHO TIPO JATO SOLIDO, EM LATAO, ENGATE RAPIDO 1 1/2" X 16 MM, PARA MANGUEIRA EM INSTALACAO PREDIAL COMBATE A INCENDIO</v>
          </cell>
          <cell r="C490" t="str">
            <v>un.</v>
          </cell>
          <cell r="D490" t="str">
            <v>SINAPI 20965</v>
          </cell>
          <cell r="E490">
            <v>62.23</v>
          </cell>
        </row>
        <row r="491">
          <cell r="B491" t="str">
            <v>REGISTRO OU VALVULA GLOBO ANGULAR DE LATAO, 45 GRAUS, D = 2 1/2", PARA HIDRANTES EM INSTALACAO PREDIAL DE INCENDIO</v>
          </cell>
          <cell r="C491" t="str">
            <v>un.</v>
          </cell>
          <cell r="D491" t="str">
            <v>SINAPI 10904</v>
          </cell>
          <cell r="E491">
            <v>172</v>
          </cell>
        </row>
        <row r="492">
          <cell r="B492" t="str">
            <v>MANGUEIRA DE INCENDIO, TIPO 1, DE 1 1/2", COMPRIMENTO = 30 M, TECIDO EM FIO DE POLIESTER E TUBO INTERNO EM BORRACHA SINTETICA, COM UNIOES ENGATE RAPIDO</v>
          </cell>
          <cell r="C492" t="str">
            <v>un.</v>
          </cell>
          <cell r="D492" t="str">
            <v>SINAPI 21032</v>
          </cell>
          <cell r="E492">
            <v>382.61</v>
          </cell>
        </row>
        <row r="493">
          <cell r="B493" t="str">
            <v>SPRINKLER TIPO PENDENTE, 68 GRAUS CELSIUS (BULBO VERMELHO), ACABAMENTO CROMADO, 3/4" - 20 MM</v>
          </cell>
          <cell r="C493" t="str">
            <v>un.</v>
          </cell>
          <cell r="D493" t="str">
            <v>SINAPI 21045</v>
          </cell>
          <cell r="E493">
            <v>37.090000000000003</v>
          </cell>
        </row>
        <row r="494">
          <cell r="B494" t="str">
            <v>CANOPLA ACABAMENTO CROMADO PARA INSTALACAO DE SPRINKLER, SOB FORRO</v>
          </cell>
          <cell r="C494" t="str">
            <v>un.</v>
          </cell>
          <cell r="D494" t="str">
            <v>SINAPI 40607</v>
          </cell>
          <cell r="E494">
            <v>4.33</v>
          </cell>
        </row>
        <row r="495">
          <cell r="B495" t="str">
            <v>COTOVELO 90 GRAUS DE FERRO GALVANIZADO, COM ROSCA BSP MACHO/FEMEA, DE 1"</v>
          </cell>
          <cell r="C495" t="str">
            <v>un.</v>
          </cell>
          <cell r="D495" t="str">
            <v>SINAPI 3443</v>
          </cell>
          <cell r="E495">
            <v>13.72</v>
          </cell>
        </row>
        <row r="496">
          <cell r="B496" t="str">
            <v>Te de FG de 40 mm</v>
          </cell>
          <cell r="C496" t="str">
            <v>un.</v>
          </cell>
          <cell r="D496" t="str">
            <v>SINAPI 6297</v>
          </cell>
          <cell r="E496">
            <v>27.62</v>
          </cell>
        </row>
        <row r="497">
          <cell r="B497" t="str">
            <v>Te de FG de 32 mm</v>
          </cell>
          <cell r="C497" t="str">
            <v>un.</v>
          </cell>
          <cell r="D497" t="str">
            <v>SINAPI 6296</v>
          </cell>
          <cell r="E497">
            <v>21.8</v>
          </cell>
        </row>
        <row r="498">
          <cell r="B498" t="str">
            <v>Te de FG de 25 mm</v>
          </cell>
          <cell r="C498" t="str">
            <v>un.</v>
          </cell>
          <cell r="D498" t="str">
            <v>SINAPI 6323</v>
          </cell>
          <cell r="E498">
            <v>14.25</v>
          </cell>
        </row>
        <row r="499">
          <cell r="B499" t="str">
            <v>Te de FG de 65 mm</v>
          </cell>
          <cell r="C499" t="str">
            <v>un.</v>
          </cell>
          <cell r="D499" t="str">
            <v>SINAPI 6299</v>
          </cell>
          <cell r="E499">
            <v>83.08</v>
          </cell>
        </row>
        <row r="500">
          <cell r="B500" t="str">
            <v>Te de FG de 50 mm</v>
          </cell>
          <cell r="C500" t="str">
            <v>un.</v>
          </cell>
          <cell r="D500" t="str">
            <v>SINAPI 6298</v>
          </cell>
          <cell r="E500">
            <v>43.75</v>
          </cell>
        </row>
        <row r="501">
          <cell r="B501" t="str">
            <v>Te de FG de 80 mm</v>
          </cell>
          <cell r="C501" t="str">
            <v>un.</v>
          </cell>
          <cell r="D501" t="str">
            <v>SINAPI 6322</v>
          </cell>
          <cell r="E501">
            <v>111.28</v>
          </cell>
        </row>
        <row r="502">
          <cell r="B502" t="str">
            <v>Te de FG de 100 mm</v>
          </cell>
          <cell r="C502" t="str">
            <v>un.</v>
          </cell>
          <cell r="D502" t="str">
            <v>SINAPI 6300</v>
          </cell>
          <cell r="E502">
            <v>205.16</v>
          </cell>
        </row>
        <row r="503">
          <cell r="B503" t="str">
            <v>UNIÃO de ferro maleável galvanizado com assento cônico de bronze Ø 100 mm (4") </v>
          </cell>
          <cell r="C503" t="str">
            <v>un.</v>
          </cell>
          <cell r="D503" t="str">
            <v>SINAPI 12431</v>
          </cell>
          <cell r="E503">
            <v>470.09</v>
          </cell>
        </row>
        <row r="504">
          <cell r="B504" t="str">
            <v>Cruzeta de FG de 80 mm</v>
          </cell>
          <cell r="C504" t="str">
            <v>un.</v>
          </cell>
          <cell r="D504" t="str">
            <v>SINAPI 1652</v>
          </cell>
          <cell r="E504">
            <v>181.4</v>
          </cell>
        </row>
        <row r="505">
          <cell r="B505" t="str">
            <v>Cruzeta de FG de 65 mm</v>
          </cell>
          <cell r="C505" t="str">
            <v>un.</v>
          </cell>
          <cell r="D505" t="str">
            <v>SINAPI 1651</v>
          </cell>
          <cell r="E505">
            <v>126.39</v>
          </cell>
        </row>
        <row r="506">
          <cell r="B506" t="str">
            <v>Cruzeta de FG de 50 mm</v>
          </cell>
          <cell r="C506" t="str">
            <v>un.</v>
          </cell>
          <cell r="D506" t="str">
            <v>SINAPI 1650</v>
          </cell>
          <cell r="E506">
            <v>69.86</v>
          </cell>
        </row>
        <row r="507">
          <cell r="B507" t="str">
            <v>Cruzeta de FG de 40 mm</v>
          </cell>
          <cell r="C507" t="str">
            <v>un.</v>
          </cell>
          <cell r="D507" t="str">
            <v>SINAPI 1649</v>
          </cell>
          <cell r="E507">
            <v>50.58</v>
          </cell>
        </row>
        <row r="508">
          <cell r="B508" t="str">
            <v>Cruzeta de FG de 32 mm</v>
          </cell>
          <cell r="C508" t="str">
            <v>un.</v>
          </cell>
          <cell r="D508" t="str">
            <v>SINAPI 1653</v>
          </cell>
          <cell r="E508">
            <v>39.619999999999997</v>
          </cell>
        </row>
        <row r="509">
          <cell r="B509" t="str">
            <v>Cruzeta de FG de 25 mm</v>
          </cell>
          <cell r="C509" t="str">
            <v>un.</v>
          </cell>
          <cell r="D509" t="str">
            <v>SINAPI 1648</v>
          </cell>
          <cell r="E509">
            <v>27.24</v>
          </cell>
        </row>
        <row r="510">
          <cell r="B510" t="str">
            <v>Redução de FG de 25x20 mm</v>
          </cell>
          <cell r="C510" t="str">
            <v>un.</v>
          </cell>
          <cell r="D510" t="str">
            <v>SINAPI 12409</v>
          </cell>
          <cell r="E510">
            <v>12.91</v>
          </cell>
        </row>
        <row r="511">
          <cell r="B511" t="str">
            <v>Redução de FG de 32x25 mm</v>
          </cell>
          <cell r="C511" t="str">
            <v>un.</v>
          </cell>
          <cell r="D511" t="str">
            <v>SINAPI 3921</v>
          </cell>
          <cell r="E511">
            <v>13.26</v>
          </cell>
        </row>
        <row r="512">
          <cell r="B512" t="str">
            <v>Redução de FG de 40x25 mm</v>
          </cell>
          <cell r="C512" t="str">
            <v>un.</v>
          </cell>
          <cell r="D512" t="str">
            <v>SINAPI 3924</v>
          </cell>
          <cell r="E512">
            <v>16.07</v>
          </cell>
        </row>
        <row r="513">
          <cell r="B513" t="str">
            <v>Redução de FG de 40x32 mm</v>
          </cell>
          <cell r="C513" t="str">
            <v>un.</v>
          </cell>
          <cell r="D513" t="str">
            <v>SINAPI 3936</v>
          </cell>
          <cell r="E513">
            <v>16.07</v>
          </cell>
        </row>
        <row r="514">
          <cell r="B514" t="str">
            <v>Redução de FG de 50x25/50x32/50x40 mm</v>
          </cell>
          <cell r="C514" t="str">
            <v>un.</v>
          </cell>
          <cell r="D514" t="str">
            <v>SINAPI 3926</v>
          </cell>
          <cell r="E514">
            <v>25.73</v>
          </cell>
        </row>
        <row r="515">
          <cell r="B515" t="str">
            <v>Redução de FG de 65x25/65x32/65x40/65x50 mm</v>
          </cell>
          <cell r="C515" t="str">
            <v>un.</v>
          </cell>
          <cell r="D515" t="str">
            <v>SINAPI 3928</v>
          </cell>
          <cell r="E515">
            <v>45.13</v>
          </cell>
        </row>
        <row r="516">
          <cell r="B516" t="str">
            <v>Redução de FG de 80x40/80x50/80x65 mm</v>
          </cell>
          <cell r="C516" t="str">
            <v>un.</v>
          </cell>
          <cell r="D516" t="str">
            <v>SINAPI 3931</v>
          </cell>
          <cell r="E516">
            <v>68.760000000000005</v>
          </cell>
        </row>
        <row r="517">
          <cell r="B517" t="str">
            <v>Redução de FG de 100x50/100x65/100x80mm</v>
          </cell>
          <cell r="C517" t="str">
            <v>un.</v>
          </cell>
          <cell r="D517" t="str">
            <v>SINAPI 3934</v>
          </cell>
          <cell r="E517">
            <v>118.73</v>
          </cell>
        </row>
        <row r="518">
          <cell r="B518" t="str">
            <v>Ralo sifonado em PVC d = 100 mm, saída 40 mm, com grelha acabamento branco</v>
          </cell>
          <cell r="C518" t="str">
            <v>un.</v>
          </cell>
          <cell r="D518" t="str">
            <v>SINAPI 5102</v>
          </cell>
          <cell r="E518">
            <v>9.7200000000000006</v>
          </cell>
        </row>
        <row r="519">
          <cell r="B519" t="str">
            <v>Eletroduto de ferro galvanizado, diametro de 19mm (3/4"), inclusive conexoes e emendas, exclusive abertura de rasgo. Fornecimento e instalacao.</v>
          </cell>
          <cell r="C519" t="str">
            <v>m</v>
          </cell>
          <cell r="D519" t="str">
            <v>SCO MAT050900</v>
          </cell>
          <cell r="E519">
            <v>5.71</v>
          </cell>
        </row>
        <row r="520">
          <cell r="B520" t="str">
            <v>Eletroduto de ferro galvanizado, diametro de 25mm (1"), inclusive conexoes e emendas, exclusive abertura e fechamento rasgo</v>
          </cell>
          <cell r="C520" t="str">
            <v>m</v>
          </cell>
          <cell r="D520" t="str">
            <v>SCO MAT057200</v>
          </cell>
          <cell r="E520">
            <v>10.57</v>
          </cell>
        </row>
        <row r="521">
          <cell r="B521" t="str">
            <v>Eletroduto tipo pesado, com diametro de 32mm(1 1/4"), inclusive conexoes e emendas, exclusive abertura e fechamento de rasgo. Fornecimento e instalacao.</v>
          </cell>
          <cell r="C521" t="str">
            <v>m</v>
          </cell>
          <cell r="D521" t="str">
            <v>SCO MAT050850</v>
          </cell>
          <cell r="E521">
            <v>13.1</v>
          </cell>
        </row>
        <row r="522">
          <cell r="B522" t="str">
            <v>Eletroduto de ferro galvanizado, diametro de 40mm(1 1/2"), inclusive conexoes e emendas, exclusive abertura e fechamento rasgo. Fornecimento e instalacao.</v>
          </cell>
          <cell r="C522" t="str">
            <v>m</v>
          </cell>
          <cell r="D522" t="str">
            <v>SCO MAT051000</v>
          </cell>
          <cell r="E522">
            <v>17.239999999999998</v>
          </cell>
        </row>
        <row r="523">
          <cell r="B523" t="str">
            <v>Eletroduto de ferro galvanizado, diametro de 50mm (2"), inclusive conexoes e emendas, exclusive abertura e fechamento rasgo. Fornecimento e instalacao.</v>
          </cell>
          <cell r="C523" t="str">
            <v>m</v>
          </cell>
          <cell r="D523" t="str">
            <v>SCO MAT057300</v>
          </cell>
          <cell r="E523">
            <v>26.33</v>
          </cell>
        </row>
        <row r="524">
          <cell r="B524" t="str">
            <v>Eletroduto de ferro galvanizado, diametro de 65mm(2 1/2"), inclusive conexoes e emendas, exclusive abertura e fechamento de rasgo. Fornecimento e instalacao.</v>
          </cell>
          <cell r="C524" t="str">
            <v>m</v>
          </cell>
          <cell r="D524" t="str">
            <v>SCO MAT051100</v>
          </cell>
          <cell r="E524">
            <v>25.33</v>
          </cell>
        </row>
        <row r="525">
          <cell r="B525" t="str">
            <v>Eletroduto de ferro galvanizado, diametro de 75mm (3"), inclusive conexoes e emendas, exclusive abertura e fechamento rasgo. Fornecimento e instalacao.</v>
          </cell>
          <cell r="C525" t="str">
            <v>m</v>
          </cell>
          <cell r="D525" t="str">
            <v>SCO MAT051150</v>
          </cell>
          <cell r="E525">
            <v>29.87</v>
          </cell>
        </row>
        <row r="526">
          <cell r="B526" t="str">
            <v>Eletroduto de ferro galvanizado, diametro de 100mm (4"), inclusive conexoes e emendas, exclusive abertura e fechamento rasgo. Fornecimento e instalacao.</v>
          </cell>
          <cell r="C526" t="str">
            <v>m</v>
          </cell>
          <cell r="D526" t="str">
            <v>SCO MAT051200</v>
          </cell>
          <cell r="E526">
            <v>43.49</v>
          </cell>
        </row>
        <row r="527">
          <cell r="B527" t="str">
            <v>Eletroduto metálico flexível com revestimento em Polivinyl extrudado (Sealtube) Ø 3"</v>
          </cell>
          <cell r="C527" t="str">
            <v>m</v>
          </cell>
          <cell r="D527" t="str">
            <v>SINAPI 2501</v>
          </cell>
          <cell r="E527">
            <v>34.75</v>
          </cell>
        </row>
        <row r="528">
          <cell r="B528" t="str">
            <v>CAIXA DE LUZ "4 X 2" EM ACO ESMALTADA</v>
          </cell>
          <cell r="C528" t="str">
            <v>un.</v>
          </cell>
          <cell r="D528" t="str">
            <v>SINAPI 2556</v>
          </cell>
          <cell r="E528">
            <v>0.85</v>
          </cell>
        </row>
        <row r="529">
          <cell r="B529" t="str">
            <v>CAIXA DE LUZ "4 X 4" EM ACO ESMALTADA</v>
          </cell>
          <cell r="C529" t="str">
            <v>un.</v>
          </cell>
          <cell r="D529" t="str">
            <v>SINAPI 2557</v>
          </cell>
          <cell r="E529">
            <v>1.8</v>
          </cell>
        </row>
        <row r="530">
          <cell r="B530" t="str">
            <v>TAMPA CEGA EM PVC PARA CONDULETE 4 X 2"</v>
          </cell>
          <cell r="C530" t="str">
            <v>un.</v>
          </cell>
          <cell r="D530" t="str">
            <v>SINAPI 7543</v>
          </cell>
          <cell r="E530">
            <v>3.62</v>
          </cell>
        </row>
        <row r="531">
          <cell r="B531" t="str">
            <v>Placa espelho para caixa 4" x 4" 2 + 2 postos</v>
          </cell>
          <cell r="C531" t="str">
            <v>un.</v>
          </cell>
          <cell r="D531" t="str">
            <v>TCPO 16.035.000003.MAT</v>
          </cell>
          <cell r="E531">
            <v>6.35</v>
          </cell>
        </row>
        <row r="532">
          <cell r="B532" t="str">
            <v>Lâmpada eletrônica 23w</v>
          </cell>
          <cell r="C532" t="str">
            <v>un.</v>
          </cell>
          <cell r="D532" t="str">
            <v>Mercado</v>
          </cell>
          <cell r="E532">
            <v>15.63</v>
          </cell>
        </row>
        <row r="533">
          <cell r="B533" t="str">
            <v>TELHA ALUMINIO ONDULADA, ALTURA = *18* MM, E = 0,7 MM</v>
          </cell>
          <cell r="C533" t="str">
            <v>m2</v>
          </cell>
          <cell r="D533" t="str">
            <v>SINAPI 7240</v>
          </cell>
          <cell r="E533">
            <v>35.270000000000003</v>
          </cell>
        </row>
        <row r="534">
          <cell r="B534" t="str">
            <v>HASTE RETA PARA GANCHO DE FERRO GALVANIZADO, COM ROSCA 1/4 " X 30 CM PARA FIXACAO DE TELHA METALICA, INCLUI PORCA E ARRUELAS DE VEDACAO</v>
          </cell>
          <cell r="C534" t="str">
            <v>cj</v>
          </cell>
          <cell r="D534" t="str">
            <v>SINAPI 11029</v>
          </cell>
          <cell r="E534">
            <v>1.34</v>
          </cell>
        </row>
        <row r="535">
          <cell r="B535" t="str">
            <v>WASH PRIMER PARA TINTA AUTOMOTIVA</v>
          </cell>
          <cell r="C535" t="str">
            <v>gl</v>
          </cell>
          <cell r="D535" t="str">
            <v>SINAPI 11157</v>
          </cell>
          <cell r="E535">
            <v>108.96</v>
          </cell>
        </row>
        <row r="536">
          <cell r="B536" t="str">
            <v>PRANCHA DE MADEIRA APARELHADA *4 X 30* CM, MACARANDUBA, ANGELIM ou equivalente técnico DA REGIAO</v>
          </cell>
          <cell r="C536" t="str">
            <v>m</v>
          </cell>
          <cell r="D536" t="str">
            <v>SINAPI 11844</v>
          </cell>
          <cell r="E536">
            <v>23.52</v>
          </cell>
        </row>
        <row r="537">
          <cell r="B537" t="str">
            <v>ESTRIBO COM PARAFUSO EM CHAPA DE FERRO FUNDIDO DE 2" X 3/16" X 35 CM, SECAO "U", PARA MADEIRAMENTO DE TELHADO</v>
          </cell>
          <cell r="C537" t="str">
            <v>un.</v>
          </cell>
          <cell r="D537" t="str">
            <v>SINAPI 21142</v>
          </cell>
          <cell r="E537">
            <v>22.39</v>
          </cell>
        </row>
        <row r="538">
          <cell r="B538" t="str">
            <v>Cabo CCI 50-30</v>
          </cell>
          <cell r="C538" t="str">
            <v>m</v>
          </cell>
          <cell r="D538" t="str">
            <v>Mercado</v>
          </cell>
          <cell r="E538">
            <v>9.7899999999999991</v>
          </cell>
        </row>
        <row r="539">
          <cell r="B539" t="str">
            <v>CABO TELEFONICO TP CTP-APL 0,50 PARA 30 PARES</v>
          </cell>
          <cell r="C539" t="str">
            <v>m</v>
          </cell>
          <cell r="D539" t="str">
            <v>SINAPI 11918</v>
          </cell>
          <cell r="E539">
            <v>14.36</v>
          </cell>
        </row>
        <row r="540">
          <cell r="B540" t="str">
            <v>CABO DE COBRE, FLEXIVEL, CLASSE 4 OU 5, ISOLACAO EM PVC/A, ANTICHAMA BWF-B, COBERTURA PVC-ST1, ANTICHAMA BWF-B, 1 CONDUTOR, 0,6/1 KV, SECAO NOMINAL 16 MM2</v>
          </cell>
          <cell r="C540" t="str">
            <v>m</v>
          </cell>
          <cell r="D540" t="str">
            <v>SINAPI 995</v>
          </cell>
          <cell r="E540">
            <v>7.87</v>
          </cell>
        </row>
        <row r="541">
          <cell r="B541" t="str">
            <v>PAINEL DE LA DE VIDRO SEM REVESTIMENTO PSI 20, E = 50 MM, DE 1200 X 600 MM</v>
          </cell>
          <cell r="C541" t="str">
            <v>m2</v>
          </cell>
          <cell r="D541" t="str">
            <v>SINAPI 3413</v>
          </cell>
          <cell r="E541">
            <v>25.45</v>
          </cell>
        </row>
        <row r="542">
          <cell r="B542" t="str">
            <v>SELANTE ELASTICO MONOCOMPONENTE A BASE DE POLIURETANO PARA JUNTAS DIVERSAS</v>
          </cell>
          <cell r="C542" t="str">
            <v>310ml</v>
          </cell>
          <cell r="D542" t="str">
            <v>SINAPI 142</v>
          </cell>
          <cell r="E542">
            <v>29.38</v>
          </cell>
        </row>
        <row r="543">
          <cell r="B543" t="str">
            <v>CHUMBADOR, DIAMETRO 1/4" COM PARAFUSO 1/4" X 40 MM</v>
          </cell>
          <cell r="C543" t="str">
            <v>un.</v>
          </cell>
          <cell r="D543" t="str">
            <v>SINAPI 11976</v>
          </cell>
          <cell r="E543">
            <v>0.45</v>
          </cell>
        </row>
        <row r="544">
          <cell r="B544" t="str">
            <v>PARAFUSO ZINCADO, AUTOBROCANTE, FLANGEADO, 4,2 X 19"</v>
          </cell>
          <cell r="C544" t="str">
            <v>cento</v>
          </cell>
          <cell r="D544" t="str">
            <v>SINAPI 40547</v>
          </cell>
          <cell r="E544">
            <v>10.35</v>
          </cell>
        </row>
        <row r="545">
          <cell r="B545" t="str">
            <v>Cordão de polietileno Ø 25 mm para limitação de profundidade de juntas de dilatação</v>
          </cell>
          <cell r="C545" t="str">
            <v>m</v>
          </cell>
          <cell r="D545" t="str">
            <v>TCPO 01.055.000002.MAT</v>
          </cell>
          <cell r="E545">
            <v>0.8</v>
          </cell>
        </row>
        <row r="546">
          <cell r="B546" t="str">
            <v>Rebite de alumínio 21,6 x 4 mm</v>
          </cell>
          <cell r="C546" t="str">
            <v>un.</v>
          </cell>
          <cell r="D546" t="str">
            <v>TCPO 25.008.000002.MAT</v>
          </cell>
          <cell r="E546">
            <v>0.04</v>
          </cell>
        </row>
        <row r="547">
          <cell r="B547" t="str">
            <v>Unidade condicionadora tipo Split de Alta Capacidade, 5 TR, vazão 3400m³/h, PED 20mmCA, c/ motor de alta eficiência, condens. de descarga vertical c/ proteção galvânica nas aletas, c/ KCO 0061, banco de capacitores, gás refrig. ecológico, 220V-3ø-60Hz</v>
          </cell>
          <cell r="C547" t="str">
            <v>un.</v>
          </cell>
          <cell r="D547" t="str">
            <v>Mercado</v>
          </cell>
          <cell r="E547">
            <v>12161.693333333335</v>
          </cell>
        </row>
        <row r="548">
          <cell r="B548" t="str">
            <v>Unidade condicionadora tipo Split de Alta Capacidade, 7,5 TR, vazão 5100m³/h, PED 20mmCA, c/ motor de alta eficiência, condens. de descarga vertical c/ proteção galvânica nas aletas, c/ KCO 0061, banco de capacitores, gás refrig. ecológico, 220V-3ø-60Hz</v>
          </cell>
          <cell r="C548" t="str">
            <v>un.</v>
          </cell>
          <cell r="D548" t="str">
            <v>Mercado</v>
          </cell>
          <cell r="E548">
            <v>14988.409999999998</v>
          </cell>
        </row>
        <row r="549">
          <cell r="B549" t="str">
            <v>Unidade condicionadora tipo Split de Alta Capacidade, 10 TR, vazão 6800m³/h, PED 20mmCA, c/ motor de alta eficiência, condens. de descarga vertical c/ proteção galvânica nas aletas, c/ KCO 0061, banco de capacitores, gás refrig. ecológico, 220V-3ø-60Hz</v>
          </cell>
          <cell r="C549" t="str">
            <v>un.</v>
          </cell>
          <cell r="D549" t="str">
            <v>Mercado</v>
          </cell>
          <cell r="E549">
            <v>18831.563333333335</v>
          </cell>
        </row>
        <row r="550">
          <cell r="B550" t="str">
            <v>Unidade condicionadora tipo Split de Alta Capacidade, 15 TR, vazão 10200m³/h, PED 20mmCA, c/ motor de alta eficiência, condens. de descarga vertical c/ proteção galvânica nas aletas, c/ KCO 0061, banco de capacitores, gás refrig. ecológico, 220V-3ø-60Hz</v>
          </cell>
          <cell r="C550" t="str">
            <v>un.</v>
          </cell>
          <cell r="D550" t="str">
            <v>Mercado</v>
          </cell>
          <cell r="E550">
            <v>23835.256666666668</v>
          </cell>
        </row>
        <row r="551">
          <cell r="B551" t="str">
            <v>Unidade condicionadora tipo Split de Alta Capacidade, 20 TR, vazão 13600m³/h, PED 20mmCA, c/ motor de alta eficiência, condens. de descarga vertical c/ proteção galvânica nas aletas, c/ KCO 0061, banco de capacitores, gás refrig. ecológico, 220V-3ø-60Hz</v>
          </cell>
          <cell r="C551" t="str">
            <v>un.</v>
          </cell>
          <cell r="D551" t="str">
            <v>Mercado</v>
          </cell>
          <cell r="E551">
            <v>36564.693333333336</v>
          </cell>
        </row>
        <row r="552">
          <cell r="B552" t="str">
            <v>Unidade condicionadora tipo Minisplit Highwall, Inverter, capacidade nominal de 9000 BTU/h, com proteção galvânica nas aletas do condensador, gás refrigerante ecológico, só Frio. Ref.:  X-Power da Carrier, equivalente ou superior. Tensão: 220-2ø-60Hz</v>
          </cell>
          <cell r="C552" t="str">
            <v>un.</v>
          </cell>
          <cell r="D552" t="str">
            <v>Mercado</v>
          </cell>
          <cell r="E552">
            <v>1845.46</v>
          </cell>
        </row>
        <row r="553">
          <cell r="B553" t="str">
            <v>Unidade condicionadora tipo Minisplit Highwall, Inverter, capacidade nominal de 12000 BTU/h, com proteção galvânica nas aletas do condensador, gás refrigerante ecológico, só Frio. Ref.: X-Power da Carrier, equivalente ou superior. Tensão: 220-2ø-60Hz</v>
          </cell>
          <cell r="C553" t="str">
            <v>un.</v>
          </cell>
          <cell r="D553" t="str">
            <v>Mercado</v>
          </cell>
          <cell r="E553">
            <v>2061.0666666666666</v>
          </cell>
        </row>
        <row r="554">
          <cell r="B554" t="str">
            <v>Unidade condicionadora tipo Minisplit Highwall, Inverter, capacidade nominal de 18000 BTU/h, com proteção galvânica nas aletas do condensador, gás refrigerante ecológico, só Frio. Ref.: X-Power da Carrier, equivalente ou superior. Tensão: 220-2ø-60Hz</v>
          </cell>
          <cell r="C554" t="str">
            <v>un.</v>
          </cell>
          <cell r="D554" t="str">
            <v>Mercado</v>
          </cell>
          <cell r="E554">
            <v>2070.4900000000002</v>
          </cell>
        </row>
        <row r="555">
          <cell r="B555" t="str">
            <v>Unidade condicionadora tipo Minisplit Highwall, Inverter, capacidade nominal de 22000 BTU/h, com proteção galvânica nas aletas do condensador, gás refrigerante ecológico, só Frio. Ref.: X-Power da Carrier, equivalente ou superior. Tensão: 220-2ø-60Hz</v>
          </cell>
          <cell r="C555" t="str">
            <v>un.</v>
          </cell>
          <cell r="D555" t="str">
            <v>Mercado</v>
          </cell>
          <cell r="E555">
            <v>3800.5566666666668</v>
          </cell>
        </row>
        <row r="556">
          <cell r="B556" t="str">
            <v>Unidade condicionadora tipo Minisplit Piso/Teto, capacidade nominal de 18.000 BTU/h, com proteção galvânica nas aletas do condensador, gás refrigerante ecológico (HFC), só frio. Tensão: 220-2ø-60Hz</v>
          </cell>
          <cell r="C556" t="str">
            <v>un.</v>
          </cell>
          <cell r="D556" t="str">
            <v>Mercado</v>
          </cell>
          <cell r="E556">
            <v>5789.706666666666</v>
          </cell>
        </row>
        <row r="557">
          <cell r="B557" t="str">
            <v>Unidade condicionadora tipo Minisplit Piso/Teto, capacidade nominal de 24.000 BTU/h, com proteção galvânica nas aletas do condensador, gás refrigerante ecológico (HFC), só frio. Tensão: 220-2ø-60Hz</v>
          </cell>
          <cell r="C557" t="str">
            <v>un.</v>
          </cell>
          <cell r="D557" t="str">
            <v>Mercado</v>
          </cell>
          <cell r="E557">
            <v>5494.706666666666</v>
          </cell>
        </row>
        <row r="558">
          <cell r="B558" t="str">
            <v>Unidade condicionadora tipo Minisplit Piso/Teto, capacidade nominal de 36.000 BTU/h, com proteção galvânica nas aletas do condensador, gás refrigerante ecológico (HFC), só frio. Tensão: 220-2ø-60Hz</v>
          </cell>
          <cell r="C558" t="str">
            <v>un.</v>
          </cell>
          <cell r="D558" t="str">
            <v>Mercado</v>
          </cell>
          <cell r="E558">
            <v>5387.663333333333</v>
          </cell>
        </row>
        <row r="559">
          <cell r="B559" t="str">
            <v>Unidade condicionadora tipo Minisplit Piso/Teto, capacidade nominal de 48.000 BTU/h, com proteção galvânica nas aletas do condensador, gás refrigerante ecológico (HFC), só frio. Tensão: 220-3ø-60Hz</v>
          </cell>
          <cell r="C559" t="str">
            <v>un.</v>
          </cell>
          <cell r="D559" t="str">
            <v>Mercado</v>
          </cell>
          <cell r="E559">
            <v>6669.170000000001</v>
          </cell>
        </row>
        <row r="560">
          <cell r="B560" t="str">
            <v>Unidade condicionadora tipo Minisplit Piso/Teto, capacidade nominal de 60.000 BTU/h, com proteção galvânica nas aletas do condensador, banco de capacitores, compressor Scroll e gás refrigerante ecológico (HFC), só frio. Tensão: 220-3ø-60Hz</v>
          </cell>
          <cell r="C560" t="str">
            <v>un.</v>
          </cell>
          <cell r="D560" t="str">
            <v>Mercado</v>
          </cell>
          <cell r="E560">
            <v>6770.1433333333334</v>
          </cell>
        </row>
        <row r="561">
          <cell r="B561" t="str">
            <v>Unidade condicionadora tipo Minisplit Cassete, capacidade nominal de 18.000 BTU/h, com proteção galvânica nas aletas do condensador, gás refrigerante ecológico (HFC), só frio. Tensão: 220-2ø-60Hz</v>
          </cell>
          <cell r="C561" t="str">
            <v>un.</v>
          </cell>
          <cell r="D561" t="str">
            <v>Mercado</v>
          </cell>
          <cell r="E561">
            <v>4239.2533333333331</v>
          </cell>
        </row>
        <row r="562">
          <cell r="B562" t="str">
            <v>Unidade condicionadora tipo Minisplit Cassete, capacidade nominal de 24.000 BTU/h, com proteção galvânica nas aletas do condensador, gás refrigerante ecológico (HFC), só frio. Tensão: 220-2ø-60Hz</v>
          </cell>
          <cell r="C562" t="str">
            <v>un.</v>
          </cell>
          <cell r="D562" t="str">
            <v>Mercado</v>
          </cell>
          <cell r="E562">
            <v>5171.59</v>
          </cell>
        </row>
        <row r="563">
          <cell r="B563" t="str">
            <v>Unidade condicionadora tipo Minisplit Cassete, capacidade nominal de 36.000 BTU/h, com proteção galvânica nas aletas do condensador, gás refrigerante ecológico (HFC), só frio. Tensão: 220-2ø-60Hz</v>
          </cell>
          <cell r="C563" t="str">
            <v>un.</v>
          </cell>
          <cell r="D563" t="str">
            <v>Mercado</v>
          </cell>
          <cell r="E563">
            <v>7368.7766666666676</v>
          </cell>
        </row>
        <row r="564">
          <cell r="B564" t="str">
            <v>Unidade condicionadora tipo Minisplit Cassete, capacidade nominal de 48.000 BTU/h, com proteção galvânica nas aletas do condensador, gás refrigerante ecológico (HFC), só frio. Tensão: 220-3ø-60Hz</v>
          </cell>
          <cell r="C564" t="str">
            <v>un.</v>
          </cell>
          <cell r="D564" t="str">
            <v>Mercado</v>
          </cell>
          <cell r="E564">
            <v>7651.333333333333</v>
          </cell>
        </row>
        <row r="565">
          <cell r="B565" t="str">
            <v>Unidade condicionadora tipo Minisplit Built-In, capacidade 18.000 BTU/h, controle remoto c/ fio KCO0042, c/ Bomba para remoção de condensados, proteção galvânica nas aletas do condensador, gás refrigerante ecológico, só frio. Tensão: 220-2ø-60Hz</v>
          </cell>
          <cell r="C565" t="str">
            <v>un.</v>
          </cell>
          <cell r="D565" t="str">
            <v>Mercado</v>
          </cell>
          <cell r="E565">
            <v>2954.7533333333336</v>
          </cell>
        </row>
        <row r="566">
          <cell r="B566" t="str">
            <v>Unidade condicionadora tipo Minisplit Built-In, capacidade 24.000 BTU/h, controle remoto c/ fio KCO0042, c/ Bomba para remoção de condensados, proteção galvânica nas aletas do condensador, gás refrigerante ecológico, só frio. Tensão: 220-2ø-60Hz</v>
          </cell>
          <cell r="C566" t="str">
            <v>un.</v>
          </cell>
          <cell r="D566" t="str">
            <v>Mercado</v>
          </cell>
          <cell r="E566">
            <v>3861.8466666666668</v>
          </cell>
        </row>
        <row r="567">
          <cell r="B567" t="str">
            <v>Unidade condicionadora tipo Minisplit Built-In, capacidade 36.000 BTU/h, controle remoto c/ fio KCO0042, c/ Bomba para remoção de condensados, proteção galvânica nas aletas do condensador, gás refrigerante ecológico, só frio. Tensão: 220-2ø-60Hz</v>
          </cell>
          <cell r="C567" t="str">
            <v>un.</v>
          </cell>
          <cell r="D567" t="str">
            <v>Mercado</v>
          </cell>
          <cell r="E567">
            <v>5576.62</v>
          </cell>
        </row>
        <row r="568">
          <cell r="B568" t="str">
            <v>Unidade condicionadora tipo Minisplit Built-In, capacidade 48.000 BTU/h, controle remoto c/ fio KCO0042, c/ Bomba para remoção de condensados, proteção galvânica nas aletas do condensador, gás refrigerante ecológico, só frio. Tensão: 220-3ø-60Hz</v>
          </cell>
          <cell r="C568" t="str">
            <v>un.</v>
          </cell>
          <cell r="D568" t="str">
            <v>Mercado</v>
          </cell>
          <cell r="E568">
            <v>6375.5166666666664</v>
          </cell>
        </row>
        <row r="569">
          <cell r="B569" t="str">
            <v>Unidade condicionadora tipo Minisplit Built-In, capacidade 60.000 BTU/h, controle remoto c/ fio KCO0042, c/ Bomba para remoção de condensados, proteção galvânica nas aletas do condensador, banco de capacitores, gás refrig., só frio. Tensão: 220-3ø-60Hz</v>
          </cell>
          <cell r="C569" t="str">
            <v>un.</v>
          </cell>
          <cell r="D569" t="str">
            <v>Mercado</v>
          </cell>
          <cell r="E569">
            <v>7063.376666666667</v>
          </cell>
        </row>
        <row r="570">
          <cell r="B570" t="str">
            <v>Unidade miniventiladora tipo axial, diâmetro de 150 mm e vazão nominal até 340 m³/h com grelha de descarga auto fechante em plástico. Ref.: Muro 150B da Multivac, equivalente ou superior. Tensão: 220V-1ø-60Hz</v>
          </cell>
          <cell r="C570" t="str">
            <v>un.</v>
          </cell>
          <cell r="D570" t="str">
            <v>Mercado</v>
          </cell>
          <cell r="E570">
            <v>200.25</v>
          </cell>
        </row>
        <row r="571">
          <cell r="B571" t="str">
            <v>Unidade ventiladora tipo axial em linha, vazão nominal até 187m³/h, ruído de até 40 dB(A). Ref.: Turbo 100 da Multivac, equivalente ou superior. Tensão: 220V-2ø-60Hz</v>
          </cell>
          <cell r="C571" t="str">
            <v>un.</v>
          </cell>
          <cell r="D571" t="str">
            <v>Mercado</v>
          </cell>
          <cell r="E571">
            <v>238.12333333333331</v>
          </cell>
        </row>
        <row r="572">
          <cell r="B572" t="str">
            <v>Unidade ventiladora tipo axial em linha, vazão nominal até 280m³/h, ruído de até 45 dB(A). Ref.: Turbo 125 da Multivac, equivalente ou superior. Tensão: 220V-2ø-60Hz</v>
          </cell>
          <cell r="C572" t="str">
            <v>un.</v>
          </cell>
          <cell r="D572" t="str">
            <v>Mercado</v>
          </cell>
          <cell r="E572">
            <v>300.49</v>
          </cell>
        </row>
        <row r="573">
          <cell r="B573" t="str">
            <v>Unidade ventiladora tipo axial em linha, vazão nominal até 552m³/h, ruído de até 50 dB(A). Ref.: Turbo 150 da Multivac, equivalente ou superior. Tensão: 220V-2ø-60Hz</v>
          </cell>
          <cell r="C573" t="str">
            <v>un.</v>
          </cell>
          <cell r="D573" t="str">
            <v>Mercado</v>
          </cell>
          <cell r="E573">
            <v>464.84666666666664</v>
          </cell>
        </row>
        <row r="574">
          <cell r="B574" t="str">
            <v>Unidade ventiladora tipo axial em linha, vazão nominal até 1040m³/h, ruído de até 55 dB(A). Ref.: Turbo 200 da Multivac, equivalente ou superior. Tensão: 220V-2ø-60Hz</v>
          </cell>
          <cell r="C574" t="str">
            <v>un.</v>
          </cell>
          <cell r="D574" t="str">
            <v>Mercado</v>
          </cell>
          <cell r="E574">
            <v>670.68666666666661</v>
          </cell>
        </row>
        <row r="575">
          <cell r="B575" t="str">
            <v>Unidade ventiladora tipo centrífuga em linha, vazão nominal até 385 m³/h, ruído de até 60 dB(A). Ref.: AXC 125B da Multivac, equivalente ou superior. Tensão: 220V-2ø-60Hz</v>
          </cell>
          <cell r="C575" t="str">
            <v>un.</v>
          </cell>
          <cell r="D575" t="str">
            <v>Mercado</v>
          </cell>
          <cell r="E575">
            <v>432.09333333333331</v>
          </cell>
        </row>
        <row r="576">
          <cell r="B576" t="str">
            <v>Unidade ventiladora tipo centrífuga em linha, vazão nominal até 560 m³/h, ruído de até 60 dB(A). Ref.: AXC 150B da Multivac, equivalente ou superior. Tensão: 220V-2ø-60Hz</v>
          </cell>
          <cell r="C576" t="str">
            <v>un.</v>
          </cell>
          <cell r="D576" t="str">
            <v>Mercado</v>
          </cell>
          <cell r="E576">
            <v>556.79333333333329</v>
          </cell>
        </row>
        <row r="577">
          <cell r="B577" t="str">
            <v>Unidade ventiladora tipo centrífuga em linha, vazão nominal até 865 m³/h, ruído de até 65 dB(A). Ref.: AXC 200B da Multivac, equivalente ou superior. Tensão: 220V-2ø-60Hz</v>
          </cell>
          <cell r="C577" t="str">
            <v>un.</v>
          </cell>
          <cell r="D577" t="str">
            <v>Mercado</v>
          </cell>
          <cell r="E577">
            <v>666.93</v>
          </cell>
        </row>
        <row r="578">
          <cell r="B578" t="str">
            <v>Unidade ventiladora tipo centrífuga em linha, vazão nominal até 925 m³/h, ruído de até 65 dB(A). Ref.: AXC 250A da Multivac, equivalente ou superior. Tensão: 220V-2ø-60Hz</v>
          </cell>
          <cell r="C578" t="str">
            <v>un.</v>
          </cell>
          <cell r="D578" t="str">
            <v>Mercado</v>
          </cell>
          <cell r="E578">
            <v>827.24000000000012</v>
          </cell>
        </row>
        <row r="579">
          <cell r="B579" t="str">
            <v>Unidade ventiladora tipo centrífuga em linha, vazão nominal até 1350 m³/h, ruído de até 70 dB(A). Ref.: AXC 315A da Multivac, equivalente ou superior. Tensão: 220V-2ø-60Hz</v>
          </cell>
          <cell r="C579" t="str">
            <v>un.</v>
          </cell>
          <cell r="D579" t="str">
            <v>Mercado</v>
          </cell>
          <cell r="E579">
            <v>906.31</v>
          </cell>
        </row>
        <row r="580">
          <cell r="B580" t="str">
            <v>Unidade ventiladora tipo gabinete de ventilação, c/ rotor centrífugo, vazão até 2000 m³/h, motor até 1cv c/ acionamento por polias fixas e correias, c/ porta-filtro e filtro G4. Ref.: BBT-160 da BerlinerLuft, equivalente ou superior. Tensão: 220V-2ø-60Hz</v>
          </cell>
          <cell r="C580" t="str">
            <v>un.</v>
          </cell>
          <cell r="D580" t="str">
            <v>Mercado</v>
          </cell>
          <cell r="E580">
            <v>1666.9449999999999</v>
          </cell>
        </row>
        <row r="581">
          <cell r="B581" t="str">
            <v>Unidade ventiladora tipo gabinete de ventilação, c/ rotor centrífugo, vazão nominal até 2000 m³/h, motor até 1cv com acionamento por polias fixas e correias. Ref.: BBT-160 da BerlinerLuft, equivalente ou superior. Tensão: 220V-2ø-60Hz</v>
          </cell>
          <cell r="C581" t="str">
            <v>un.</v>
          </cell>
          <cell r="D581" t="str">
            <v>Mercado</v>
          </cell>
          <cell r="E581">
            <v>1804.0050000000001</v>
          </cell>
        </row>
        <row r="582">
          <cell r="B582" t="str">
            <v>Gabinete de ventilação c/ ventilador de pás curvadas p/ frente (tipo "sirocco"), de dupla aspiração, c/ porta filtro e filtro G4, c/ motor incluso de até  0,75 CV e IV pólos e pressão estática total (máxima) de 30mmCA, Tensão: 220-ø3 / Vazão até 1500m3/h</v>
          </cell>
          <cell r="C582" t="str">
            <v>un.</v>
          </cell>
          <cell r="D582" t="str">
            <v>Mercado</v>
          </cell>
          <cell r="E582">
            <v>2244.165</v>
          </cell>
        </row>
        <row r="583">
          <cell r="B583" t="str">
            <v>Gabinete de ventilação c/ ventilador de pás curvadas p/ frente (tipo "sirocco"), de dupla aspiração, c/ porta filtro e filtro G4, c/ motor incluso de até  0,75 CV e IV pólos e pressão estática total (máxima) de 30mmCA, Tensão: 220-ø3 / Vazão até 2600m3/h</v>
          </cell>
          <cell r="C583" t="str">
            <v>un.</v>
          </cell>
          <cell r="D583" t="str">
            <v>Mercado</v>
          </cell>
          <cell r="E583">
            <v>2480.085</v>
          </cell>
        </row>
        <row r="584">
          <cell r="B584" t="str">
            <v>Gabinete de ventilação c/ ventilador de pás curvadas p/ frente (tipo "sirocco"), de dupla aspiração, com porta filtro e filtro G4. Com motor incluso de até  1 CV e IV pólos e pressão estática total (máxima) de 30mmCA, Tensão: 220-ø3 / Vazão até 3500m3/h</v>
          </cell>
          <cell r="C584" t="str">
            <v>un.</v>
          </cell>
          <cell r="D584" t="str">
            <v>Mercado</v>
          </cell>
          <cell r="E584">
            <v>3524.16</v>
          </cell>
        </row>
        <row r="585">
          <cell r="B585" t="str">
            <v>Isolamento térmico de duto em manta aluminizada de lã de vidro com espessura de 38mm e resistência térmica de 1,0m².ºC/W, incluindo cinta de arquear, selo plástico e fita adesiva aluminizada para acabamento</v>
          </cell>
          <cell r="C585" t="str">
            <v>m2</v>
          </cell>
          <cell r="D585" t="str">
            <v>Mercado</v>
          </cell>
          <cell r="E585">
            <v>8.8000000000000007</v>
          </cell>
        </row>
        <row r="586">
          <cell r="B586" t="str">
            <v>Duto circular flexível, em alumínio com arame bronzeado, com isolamento térmico e barreira de vapor, Ø4" (Ø109 mm). Inclui acessórios de fixação. Ref.: Modelo Isodec RT 0.6 da Multivac ou equivalente técnico</v>
          </cell>
          <cell r="C586" t="str">
            <v>m</v>
          </cell>
          <cell r="D586" t="str">
            <v>Mercado</v>
          </cell>
          <cell r="E586">
            <v>8.8972222222222204</v>
          </cell>
        </row>
        <row r="587">
          <cell r="B587" t="str">
            <v>Duto circular flexível, em alumínio com arame bronzeado, com isolamento térmico e barreira de vapor, Ø5" (Ø131 mm). Inclui acessórios de fixação. Ref.: Modelo Isodec RT 0.6 da Multivac ou equivalente técnico</v>
          </cell>
          <cell r="C587" t="str">
            <v>m</v>
          </cell>
          <cell r="D587" t="str">
            <v>Mercado</v>
          </cell>
          <cell r="E587">
            <v>11.155555555555557</v>
          </cell>
        </row>
        <row r="588">
          <cell r="B588" t="str">
            <v>Duto circular flexível, em alumínio com arame bronzeado, com isolamento térmico e barreira de vapor, Ø6" (Ø161 mm). Inclui acessórios de fixação. Ref.: Modelo Isodec RT 0.6 da Multivac ou equivalente técnico</v>
          </cell>
          <cell r="C588" t="str">
            <v>m</v>
          </cell>
          <cell r="D588" t="str">
            <v>Mercado</v>
          </cell>
          <cell r="E588">
            <v>13.146111111111111</v>
          </cell>
        </row>
        <row r="589">
          <cell r="B589" t="str">
            <v>Duto circular flexível, em alumínio com arame bronzeado, com isolamento térmico e barreira de vapor, Ø7" (Ø185 mm). Inclui acessórios de fixação. Ref.: Modelo Isodec RT 0.6 da Multivac ou equivalente técnico</v>
          </cell>
          <cell r="C589" t="str">
            <v>m</v>
          </cell>
          <cell r="D589" t="str">
            <v>Mercado</v>
          </cell>
          <cell r="E589">
            <v>15.336666666666666</v>
          </cell>
        </row>
        <row r="590">
          <cell r="B590" t="str">
            <v>Duto circular flexível, em alumínio com arame bronzeado, com isolamento térmico e barreira de vapor, Ø8" (Ø209 mm). Inclui acessórios de fixação. Ref.: Modelo Isodec RT 0.6 da Multivac ou equivalente técnico</v>
          </cell>
          <cell r="C590" t="str">
            <v>m</v>
          </cell>
          <cell r="D590" t="str">
            <v>Mercado</v>
          </cell>
          <cell r="E590">
            <v>17.527777777777775</v>
          </cell>
        </row>
        <row r="591">
          <cell r="B591" t="str">
            <v>Duto circular flexível, em alumínio com arame bronzeado, com isolamento térmico e barreira de vapor, Ø10" (Ø263 mm). Inclui acessórios de fixação. Ref.: Modelo Isodec RT 0.6 da Multivac ou equivalente técnico</v>
          </cell>
          <cell r="C591" t="str">
            <v>m</v>
          </cell>
          <cell r="D591" t="str">
            <v>Mercado</v>
          </cell>
          <cell r="E591">
            <v>21.91</v>
          </cell>
        </row>
        <row r="592">
          <cell r="B592" t="str">
            <v>Duto circular flexível, em alumínio com arame bronzeado, com isolamento térmico e barreira de vapor, Ø12" (Ø314 mm). Inclui acessórios de fixação. Ref.: Modelo Isodec RT 0.6 da Multivac ou equivalente técnico</v>
          </cell>
          <cell r="C592" t="str">
            <v>m</v>
          </cell>
          <cell r="D592" t="str">
            <v>Mercado</v>
          </cell>
          <cell r="E592">
            <v>26.569444444444443</v>
          </cell>
        </row>
        <row r="593">
          <cell r="B593" t="str">
            <v>Duto circular flexível, com dupla parede de alumínio e arame bronzeado, sem isolamento térmico, Ø4" (Ø109 mm). Inclui acessórios de fixação. Ref.: Modelo Aludec-60 da Multivac ou equivalente técnico</v>
          </cell>
          <cell r="C593" t="str">
            <v>m</v>
          </cell>
          <cell r="D593" t="str">
            <v>Mercado</v>
          </cell>
          <cell r="E593">
            <v>6.8311111111111105</v>
          </cell>
        </row>
        <row r="594">
          <cell r="B594" t="str">
            <v>Duto circular flexível, com dupla parede de alumínio e arame bronzeado, sem isolamento térmico, Ø5" (Ø131 mm). Inclui acessórios de fixação. Ref.: Modelo Aludec-60 da Multivac ou equivalente técnico</v>
          </cell>
          <cell r="C594" t="str">
            <v>m</v>
          </cell>
          <cell r="D594" t="str">
            <v>Mercado</v>
          </cell>
          <cell r="E594">
            <v>7.5543333333333349</v>
          </cell>
        </row>
        <row r="595">
          <cell r="B595" t="str">
            <v>Duto circular flexível, com dupla parede de alumínio e arame bronzeado, sem isolamento térmico, Ø6" (Ø161 mm). Inclui acessórios de fixação. Ref.: Modelo Aludec-60 da Multivac ou equivalente técnico</v>
          </cell>
          <cell r="C595" t="str">
            <v>m</v>
          </cell>
          <cell r="D595" t="str">
            <v>Mercado</v>
          </cell>
          <cell r="E595">
            <v>9.0619999999999994</v>
          </cell>
        </row>
        <row r="596">
          <cell r="B596" t="str">
            <v>Duto circular flexível, com dupla parede de alumínio e arame bronzeado, sem isolamento térmico, Ø7" (Ø185 mm). Inclui acessórios de fixação. Ref.: Modelo Aludec-60 da Multivac ou equivalente técnico</v>
          </cell>
          <cell r="C596" t="str">
            <v>m</v>
          </cell>
          <cell r="D596" t="str">
            <v>Mercado</v>
          </cell>
          <cell r="E596">
            <v>10.887666666666666</v>
          </cell>
        </row>
        <row r="597">
          <cell r="B597" t="str">
            <v>Duto circular flexível, com dupla parede de alumínio e arame bronzeado, sem isolamento térmico, Ø8" (Ø209 mm). Inclui acessórios de fixação. Ref.: Modelo Aludec-60 da Multivac ou equivalente técnico</v>
          </cell>
          <cell r="C597" t="str">
            <v>m</v>
          </cell>
          <cell r="D597" t="str">
            <v>Mercado</v>
          </cell>
          <cell r="E597">
            <v>12.762222222222221</v>
          </cell>
        </row>
        <row r="598">
          <cell r="B598" t="str">
            <v>Colarinho em chapa de aço galvanizada sem registro ø109</v>
          </cell>
          <cell r="C598" t="str">
            <v>pç</v>
          </cell>
          <cell r="D598" t="str">
            <v>Mercado</v>
          </cell>
          <cell r="E598">
            <v>5.0933333333333328</v>
          </cell>
        </row>
        <row r="599">
          <cell r="B599" t="str">
            <v>Colarinho em chapa de aço galvanizada sem registro ø131</v>
          </cell>
          <cell r="C599" t="str">
            <v>pç</v>
          </cell>
          <cell r="D599" t="str">
            <v>Mercado</v>
          </cell>
          <cell r="E599">
            <v>5.87</v>
          </cell>
        </row>
        <row r="600">
          <cell r="B600" t="str">
            <v>Colarinho em chapa de aço galvanizada sem registro ø161</v>
          </cell>
          <cell r="C600" t="str">
            <v>pç</v>
          </cell>
          <cell r="D600" t="str">
            <v>Mercado</v>
          </cell>
          <cell r="E600">
            <v>6.4666666666666659</v>
          </cell>
        </row>
        <row r="601">
          <cell r="B601" t="str">
            <v>Colarinho em chapa de aço galvanizada sem registro ø185</v>
          </cell>
          <cell r="C601" t="str">
            <v>pç</v>
          </cell>
          <cell r="D601" t="str">
            <v>Mercado</v>
          </cell>
          <cell r="E601">
            <v>7.47</v>
          </cell>
        </row>
        <row r="602">
          <cell r="B602" t="str">
            <v>Colarinho em chapa de aço galvanizada sem registro ø209</v>
          </cell>
          <cell r="C602" t="str">
            <v>pç</v>
          </cell>
          <cell r="D602" t="str">
            <v>Mercado</v>
          </cell>
          <cell r="E602">
            <v>7.8966666666666656</v>
          </cell>
        </row>
        <row r="603">
          <cell r="B603" t="str">
            <v>Colarinho em chapa de aço galvanizada sem registro ø263</v>
          </cell>
          <cell r="C603" t="str">
            <v>pç</v>
          </cell>
          <cell r="D603" t="str">
            <v>Mercado</v>
          </cell>
          <cell r="E603">
            <v>10.020000000000001</v>
          </cell>
        </row>
        <row r="604">
          <cell r="B604" t="str">
            <v>Colarinho em chapa de aço galvanizada sem registro ø314</v>
          </cell>
          <cell r="C604" t="str">
            <v>pç</v>
          </cell>
          <cell r="D604" t="str">
            <v>Mercado</v>
          </cell>
          <cell r="E604">
            <v>11.776666666666666</v>
          </cell>
        </row>
        <row r="605">
          <cell r="B605" t="str">
            <v>Colarinho em chapa de aço galvanizada com registro ø109</v>
          </cell>
          <cell r="C605" t="str">
            <v>pç</v>
          </cell>
          <cell r="D605" t="str">
            <v>Mercado</v>
          </cell>
          <cell r="E605">
            <v>8.1399999999999988</v>
          </cell>
        </row>
        <row r="606">
          <cell r="B606" t="str">
            <v>Colarinho em chapa de aço galvanizada com registro ø131</v>
          </cell>
          <cell r="C606" t="str">
            <v>pç</v>
          </cell>
          <cell r="D606" t="str">
            <v>Mercado</v>
          </cell>
          <cell r="E606">
            <v>9.5233333333333317</v>
          </cell>
        </row>
        <row r="607">
          <cell r="B607" t="str">
            <v>Colarinho em chapa de aço galvanizada com registro ø161</v>
          </cell>
          <cell r="C607" t="str">
            <v>pç</v>
          </cell>
          <cell r="D607" t="str">
            <v>Mercado</v>
          </cell>
          <cell r="E607">
            <v>12.4</v>
          </cell>
        </row>
        <row r="608">
          <cell r="B608" t="str">
            <v>Colarinho em chapa de aço galvanizada com registro ø185</v>
          </cell>
          <cell r="C608" t="str">
            <v>pç</v>
          </cell>
          <cell r="D608" t="str">
            <v>Mercado</v>
          </cell>
          <cell r="E608">
            <v>13.623333333333333</v>
          </cell>
        </row>
        <row r="609">
          <cell r="B609" t="str">
            <v>Colarinho em chapa de aço galvanizada com registro ø209</v>
          </cell>
          <cell r="C609" t="str">
            <v>pç</v>
          </cell>
          <cell r="D609" t="str">
            <v>Mercado</v>
          </cell>
          <cell r="E609">
            <v>16.176666666666666</v>
          </cell>
        </row>
        <row r="610">
          <cell r="B610" t="str">
            <v>Colarinho em chapa de aço galvanizada com registro ø263</v>
          </cell>
          <cell r="C610" t="str">
            <v>pç</v>
          </cell>
          <cell r="D610" t="str">
            <v>Mercado</v>
          </cell>
          <cell r="E610">
            <v>20.47</v>
          </cell>
        </row>
        <row r="611">
          <cell r="B611" t="str">
            <v>Colarinho em chapa de aço galvanizada com registro ø314</v>
          </cell>
          <cell r="C611" t="str">
            <v>pç</v>
          </cell>
          <cell r="D611" t="str">
            <v>Mercado</v>
          </cell>
          <cell r="E611">
            <v>23.12</v>
          </cell>
        </row>
        <row r="612">
          <cell r="B612" t="str">
            <v>Porta de Inspeção para dutos, incluindo acessórios de fixação. Dim.:390x250mm. Ref.: Modelo Piper da Refrin ou equivalente técnico</v>
          </cell>
          <cell r="C612" t="str">
            <v>pç</v>
          </cell>
          <cell r="D612" t="str">
            <v>Mercado</v>
          </cell>
          <cell r="E612">
            <v>80.5</v>
          </cell>
        </row>
        <row r="613">
          <cell r="B613" t="str">
            <v>Caixa de filtragem em chapa de aço galvanizada, com filtro classe G4, dimensões 300x300mm, com bocal de conexão até Ø8".</v>
          </cell>
          <cell r="C613" t="str">
            <v>pç</v>
          </cell>
          <cell r="D613" t="str">
            <v>Mercado</v>
          </cell>
          <cell r="E613">
            <v>230.47500000000002</v>
          </cell>
        </row>
        <row r="614">
          <cell r="B614" t="str">
            <v>Difusor redondo Ø100mm, em plástico ABS, de instalação em forro, conexão direta em dutos flexíveis, com disco regulável para ajuste de vazão de ar. Ref.: Difusor DVK-R da Multivac, ou equivalente técnico</v>
          </cell>
          <cell r="C614" t="str">
            <v>pç</v>
          </cell>
          <cell r="D614" t="str">
            <v>Mercado</v>
          </cell>
          <cell r="E614">
            <v>22.994999999999997</v>
          </cell>
        </row>
        <row r="615">
          <cell r="B615" t="str">
            <v>Difusor redondo Ø150mm, em plástico ABS, de instalação em forro, conexão direta em dutos flexíveis, com disco regulável para ajuste de vazão de ar. Ref.: Difusor DVK-R da Multivac, ou equivalente técnico</v>
          </cell>
          <cell r="C615" t="str">
            <v>pç</v>
          </cell>
          <cell r="D615" t="str">
            <v>Mercado</v>
          </cell>
          <cell r="E615">
            <v>39.784999999999997</v>
          </cell>
        </row>
        <row r="616">
          <cell r="B616" t="str">
            <v>Difusor redondo Ø200mm, em plástico ABS, de instalação em forro, conexão direta em dutos flexíveis, com disco regulável para ajuste de vazão de ar. Ref.: Difusor DVK-R da Multivac, ou equivalente técnico</v>
          </cell>
          <cell r="C616" t="str">
            <v>pç</v>
          </cell>
          <cell r="D616" t="str">
            <v>Mercado</v>
          </cell>
          <cell r="E616">
            <v>49.534999999999997</v>
          </cell>
        </row>
        <row r="617">
          <cell r="B617" t="str">
            <v>Difusor de quatro direções em alumínio anodizado, com caixa pleno e registro borboleta, dimensão até 6"x6", incluindo acessórios de instalação. Ref.: DI-PLB da Tropical ou equivalente técnico</v>
          </cell>
          <cell r="C617" t="str">
            <v>pç</v>
          </cell>
          <cell r="D617" t="str">
            <v>Mercado</v>
          </cell>
          <cell r="E617">
            <v>102.425</v>
          </cell>
        </row>
        <row r="618">
          <cell r="B618" t="str">
            <v>Difusor de quatro direções em alumínio anodizado, com caixa pleno e registro borboleta, dimensão até  12"x12", incluindo acessórios de instalação. Ref.: DI-PLB da Tropical ou equivalente técnico</v>
          </cell>
          <cell r="C618" t="str">
            <v>pç</v>
          </cell>
          <cell r="D618" t="str">
            <v>Mercado</v>
          </cell>
          <cell r="E618">
            <v>170.47499999999999</v>
          </cell>
        </row>
        <row r="619">
          <cell r="B619" t="str">
            <v>Difusor de quatro direções em alumínio anodizado, com caixa pleno e registro borboleta, dimensão até  15"x15", incluindo acessórios de instalação. Ref.: DI-PLB da Tropical ou equivalente técnico</v>
          </cell>
          <cell r="C619" t="str">
            <v>pç</v>
          </cell>
          <cell r="D619" t="str">
            <v>Mercado</v>
          </cell>
          <cell r="E619">
            <v>224.65</v>
          </cell>
        </row>
        <row r="620">
          <cell r="B620" t="str">
            <v>Difusor de quatro direções em alumínio anodizado, com caixa pleno e registro borboleta, dimensão até  18"x18", incluindo acessórios de instalação. Ref.: DI-PLB da Tropical ou equivalente técnico</v>
          </cell>
          <cell r="C620" t="str">
            <v>pç</v>
          </cell>
          <cell r="D620" t="str">
            <v>Mercado</v>
          </cell>
          <cell r="E620">
            <v>279.39999999999998</v>
          </cell>
        </row>
        <row r="621">
          <cell r="B621" t="str">
            <v>Difusor de quatro direções em alumínio anodizado, com caixa pleno e registro borboleta, dimensão até  21"x21", incluindo acessórios de instalação. Ref.: DI-PLB da Tropical ou equivalente técnico</v>
          </cell>
          <cell r="C621" t="str">
            <v>pç</v>
          </cell>
          <cell r="D621" t="str">
            <v>Mercado</v>
          </cell>
          <cell r="E621">
            <v>343.625</v>
          </cell>
        </row>
        <row r="622">
          <cell r="B622" t="str">
            <v>Grelha de ventilação de dupla deflexão horizontal, em alumínio anodizado, com registro de lâminas opostas, dimensão até 525x165mm. Inclui acessórios de instalação e fixação. Ref.: DH-RG da TROPICAL ou equivalente técnico</v>
          </cell>
          <cell r="C622" t="str">
            <v>pç</v>
          </cell>
          <cell r="D622" t="str">
            <v>Mercado</v>
          </cell>
          <cell r="E622">
            <v>139.98333333333332</v>
          </cell>
        </row>
        <row r="623">
          <cell r="B623" t="str">
            <v>Grelha de ventilação de dupla deflexão horizontal, em alumínio anodizado, com registro de lâminas opostas, dimensão até 625x225mm. Inclui acessórios de instalação e fixação. Ref.: DH-RG da TROPICAL ou equivalente técnico</v>
          </cell>
          <cell r="C623" t="str">
            <v>pç</v>
          </cell>
          <cell r="D623" t="str">
            <v>Mercado</v>
          </cell>
          <cell r="E623">
            <v>194.71666666666667</v>
          </cell>
        </row>
        <row r="624">
          <cell r="B624" t="str">
            <v>Grelha de ventilação de dupla deflexão horizontal, em alumínio anodizado, com registro de lâminas opostas, dimensão até 1025x325mm. Inclui acessórios de instalação e fixação. Ref.: DH-RG da TROPICAL ou equivalente técnico</v>
          </cell>
          <cell r="C624" t="str">
            <v>pç</v>
          </cell>
          <cell r="D624" t="str">
            <v>Mercado</v>
          </cell>
          <cell r="E624">
            <v>378.55</v>
          </cell>
        </row>
        <row r="625">
          <cell r="B625" t="str">
            <v>Grelha de ventilação de dupla deflexão horizontal, em alumínio anodizado, com registro de lâminas opostas, dimensão até 1225x425mm. Inclui acessórios de instalação e fixação. Ref.: DH-RG da TROPICAL ou equivalente técnico</v>
          </cell>
          <cell r="C625" t="str">
            <v>pç</v>
          </cell>
          <cell r="D625" t="str">
            <v>Mercado</v>
          </cell>
          <cell r="E625">
            <v>599.1</v>
          </cell>
        </row>
        <row r="626">
          <cell r="B626" t="str">
            <v>Grelha de ventilação de dupla deflexão horizontal, em alumínio anodizado, com registro de lâminas opostas, dimensão até 1225x525mm. Inclui acessórios de instalação e fixação. Ref.: DH-RG da TROPICAL ou equivalente técnico</v>
          </cell>
          <cell r="C626" t="str">
            <v>pç</v>
          </cell>
          <cell r="D626" t="str">
            <v>Mercado</v>
          </cell>
          <cell r="E626">
            <v>677.73333333333335</v>
          </cell>
        </row>
        <row r="627">
          <cell r="B627" t="str">
            <v>Damper controlador de vazão de lâminas opostas, com acionamento manual por alavanca (com parafuso de fixação de posição), linha Pesada, dimensões até 800x200mm</v>
          </cell>
          <cell r="C627" t="str">
            <v>pç</v>
          </cell>
          <cell r="D627" t="str">
            <v>Mercado</v>
          </cell>
          <cell r="E627">
            <v>159.38333333333333</v>
          </cell>
        </row>
        <row r="628">
          <cell r="B628" t="str">
            <v>Damper controlador de vazão de lâminas opostas, com acionamento manual por alavanca (com parafuso de fixação de posição), linha Pesada, dimensões até 600x300mm</v>
          </cell>
          <cell r="C628" t="str">
            <v>pç</v>
          </cell>
          <cell r="D628" t="str">
            <v>Mercado</v>
          </cell>
          <cell r="E628">
            <v>158.41666666666666</v>
          </cell>
        </row>
        <row r="629">
          <cell r="B629" t="str">
            <v>Damper controlador de vazão de lâminas opostas, com acionamento manual por alavanca (com parafuso de fixação de posição), linha Pesada, dimensões até 1200x300mm</v>
          </cell>
          <cell r="C629" t="str">
            <v>pç</v>
          </cell>
          <cell r="D629" t="str">
            <v>Mercado</v>
          </cell>
          <cell r="E629">
            <v>365.33333333333331</v>
          </cell>
        </row>
        <row r="630">
          <cell r="B630" t="str">
            <v>Damper controlador de vazão de lâminas opostas, com acionamento manual por alavanca (com parafuso de fixação de posição), linha Pesada, dimensões até 800x400mm</v>
          </cell>
          <cell r="C630" t="str">
            <v>pç</v>
          </cell>
          <cell r="D630" t="str">
            <v>Mercado</v>
          </cell>
          <cell r="E630">
            <v>332.51333333333332</v>
          </cell>
        </row>
        <row r="631">
          <cell r="B631" t="str">
            <v>Damper controlador de vazão de lâminas opostas, com acionamento manual por alavanca (com parafuso de fixação de posição), linha Pesada, dimensões até 1600x400mm</v>
          </cell>
          <cell r="C631" t="str">
            <v>pç</v>
          </cell>
          <cell r="D631" t="str">
            <v>Mercado</v>
          </cell>
          <cell r="E631">
            <v>506.66666666666669</v>
          </cell>
        </row>
        <row r="632">
          <cell r="B632" t="str">
            <v>Damper controlador de vazão de lâminas opostas, com acionamento manual por alavanca (com parafuso de fixação de posição), linha Pesada, dimensões até 1000x500mm</v>
          </cell>
          <cell r="C632" t="str">
            <v>pç</v>
          </cell>
          <cell r="D632" t="str">
            <v>Mercado</v>
          </cell>
          <cell r="E632">
            <v>402.57666666666665</v>
          </cell>
        </row>
        <row r="633">
          <cell r="B633" t="str">
            <v>Damper controlador de vazão de lâminas opostas, com acionamento manual por alavanca (com parafuso de fixação de posição), linha Pesada, dimensões até 2000x500mm</v>
          </cell>
          <cell r="C633" t="str">
            <v>pç</v>
          </cell>
          <cell r="D633" t="str">
            <v>Mercado</v>
          </cell>
          <cell r="E633">
            <v>703.18333333333339</v>
          </cell>
        </row>
        <row r="634">
          <cell r="B634" t="str">
            <v>Veneziana com aletas indevassáveis para instalação em porta ou parede, com contra moldura, dimensões até 525x125mm, incluindo acessórios para instalação. Ref.: VSH2M da Tropical, ou equivalente técnico</v>
          </cell>
          <cell r="C634" t="str">
            <v>pç</v>
          </cell>
          <cell r="D634" t="str">
            <v>Mercado</v>
          </cell>
          <cell r="E634">
            <v>100.53333333333335</v>
          </cell>
        </row>
        <row r="635">
          <cell r="B635" t="str">
            <v>Veneziana com aletas indevassáveis para instalação em porta ou parede, com contra moldura, dimensões até 525x165mm, incluindo acessórios para instalação. Ref.: VSH2M da Tropical, ou equivalente técnico</v>
          </cell>
          <cell r="C635" t="str">
            <v>pç</v>
          </cell>
          <cell r="D635" t="str">
            <v>Mercado</v>
          </cell>
          <cell r="E635">
            <v>128.46666666666667</v>
          </cell>
        </row>
        <row r="636">
          <cell r="B636" t="str">
            <v>Veneziana com aletas indevassáveis para instalação em porta ou parede, com contra moldura, dimensões até 625x225mm, incluindo acessórios para instalação. Ref.: VSH2M da Tropical, ou equivalente técnico</v>
          </cell>
          <cell r="C636" t="str">
            <v>pç</v>
          </cell>
          <cell r="D636" t="str">
            <v>Mercado</v>
          </cell>
          <cell r="E636">
            <v>171.43333333333331</v>
          </cell>
        </row>
        <row r="637">
          <cell r="B637" t="str">
            <v>Veneziana com aletas indevassáveis para instalação em porta ou parede, com contra moldura, dimensões até 625x325mm, incluindo acessórios para instalação. Ref.: VSH2M da Tropical, ou equivalente técnico</v>
          </cell>
          <cell r="C637" t="str">
            <v>pç</v>
          </cell>
          <cell r="D637" t="str">
            <v>Mercado</v>
          </cell>
          <cell r="E637">
            <v>241.18333333333331</v>
          </cell>
        </row>
        <row r="638">
          <cell r="B638" t="str">
            <v>Veneziana com aletas indevassáveis para instalação em porta ou parede, com contra moldura, dimensões até 825x425mm, incluindo acessórios para instalação. Ref.: VSH2M da Tropical, ou equivalente técnico</v>
          </cell>
          <cell r="C638" t="str">
            <v>pç</v>
          </cell>
          <cell r="D638" t="str">
            <v>Mercado</v>
          </cell>
          <cell r="E638">
            <v>342.06666666666666</v>
          </cell>
        </row>
        <row r="639">
          <cell r="B639" t="str">
            <v>Veneziana com aletas indevassáveis para instalação em porta ou parede, com contra moldura, dimensões até 1225x225mm, incluindo acessórios para instalação. Ref.: VSH2M da Tropical, ou equivalente técnico</v>
          </cell>
          <cell r="C639" t="str">
            <v>pç</v>
          </cell>
          <cell r="D639" t="str">
            <v>Mercado</v>
          </cell>
          <cell r="E639">
            <v>533.25</v>
          </cell>
        </row>
        <row r="640">
          <cell r="B640" t="str">
            <v>Tomada de Ar Exterior, com tela, filtro G4 e registro de lâminas convergentes, incluindo acessórios de instalação. Dimensão até 597x197mm. Ref.: Linha VDF-711 da Trox, ou equivalente técnico.</v>
          </cell>
          <cell r="C640" t="str">
            <v>pç</v>
          </cell>
          <cell r="D640" t="str">
            <v>Mercado</v>
          </cell>
          <cell r="E640">
            <v>217.46666666666667</v>
          </cell>
        </row>
        <row r="641">
          <cell r="B641" t="str">
            <v>Tomada de Ar Exterior, com tela, filtro G4 e registro de lâminas convergentes, incluindo acessórios de instalação. Dimensão até 997x297mm. Ref.: Linha VDF-711 da Trox, ou equivalente técnico.</v>
          </cell>
          <cell r="C641" t="str">
            <v>pç</v>
          </cell>
          <cell r="D641" t="str">
            <v>Mercado</v>
          </cell>
          <cell r="E641">
            <v>407.41666666666669</v>
          </cell>
        </row>
        <row r="642">
          <cell r="B642" t="str">
            <v>Tomada de Ar Exterior, com tela, filtro G4 e registro de lâminas convergentes, incluindo acessórios de instalação. Dimensão até 1197x397mm. Ref.: Linha VDF-711 da Trox, ou equivalente técnico.</v>
          </cell>
          <cell r="C642" t="str">
            <v>pç</v>
          </cell>
          <cell r="D642" t="str">
            <v>Mercado</v>
          </cell>
          <cell r="E642">
            <v>577.18333333333328</v>
          </cell>
        </row>
        <row r="643">
          <cell r="B643" t="str">
            <v>Tomada de Ar Exterior, com tela, filtro G4 e registro de lâminas convergentes, incluindo acessórios de instalação. Dimensão até 1197x497mm. Ref.: Linha VDF-711 da Trox, ou equivalente técnico.</v>
          </cell>
          <cell r="C643" t="str">
            <v>pç</v>
          </cell>
          <cell r="D643" t="str">
            <v>Mercado</v>
          </cell>
          <cell r="E643">
            <v>681.66666666666663</v>
          </cell>
        </row>
        <row r="644">
          <cell r="B644" t="str">
            <v>Tomada de Ar Exterior, com tela, filtro G4 e registro de lâminas convergentes, incluindo acessórios de instalação. Dimensão até 1197x597mm. Ref.: Linha VDF-711 da Trox, ou equivalente técnico.</v>
          </cell>
          <cell r="C644" t="str">
            <v>pç</v>
          </cell>
          <cell r="D644" t="str">
            <v>Mercado</v>
          </cell>
          <cell r="E644">
            <v>779.34666666666669</v>
          </cell>
        </row>
        <row r="645">
          <cell r="B645" t="str">
            <v>Grelha de retorno em alumínio anodizado, com registro de lâminas opostas, dimensões 525x165mm</v>
          </cell>
          <cell r="C645" t="str">
            <v>pç</v>
          </cell>
          <cell r="D645" t="str">
            <v>Mercado</v>
          </cell>
          <cell r="E645">
            <v>110.31666666666666</v>
          </cell>
        </row>
        <row r="646">
          <cell r="B646" t="str">
            <v>Grelha de retorno em alumínio anodizado, com registro de lâminas opostas, dimensões 625x225mm</v>
          </cell>
          <cell r="C646" t="str">
            <v>pç</v>
          </cell>
          <cell r="D646" t="str">
            <v>Mercado</v>
          </cell>
          <cell r="E646">
            <v>148.21666666666667</v>
          </cell>
        </row>
        <row r="647">
          <cell r="B647" t="str">
            <v>Grelha de retorno em alumínio anodizado, com registro de lâminas opostas, dimensões 1025x325mm</v>
          </cell>
          <cell r="C647" t="str">
            <v>pç</v>
          </cell>
          <cell r="D647" t="str">
            <v>Mercado</v>
          </cell>
          <cell r="E647">
            <v>304.81666666666666</v>
          </cell>
        </row>
        <row r="648">
          <cell r="B648" t="str">
            <v>Grelha de retorno em alumínio anodizado, com registro de lâminas opostas, dimensões 1225x425mm</v>
          </cell>
          <cell r="C648" t="str">
            <v>pç</v>
          </cell>
          <cell r="D648" t="str">
            <v>Mercado</v>
          </cell>
          <cell r="E648">
            <v>383.86666666666662</v>
          </cell>
        </row>
        <row r="649">
          <cell r="B649" t="str">
            <v>Grelha de retorno em alumínio anodizado, com registro de lâminas opostas, dimensões 1225x525mm</v>
          </cell>
          <cell r="C649" t="str">
            <v>pç</v>
          </cell>
          <cell r="D649" t="str">
            <v>Mercado</v>
          </cell>
          <cell r="E649">
            <v>476.91666666666669</v>
          </cell>
        </row>
        <row r="650">
          <cell r="B650" t="str">
            <v>Junta Flexível de aço galvanizado e lona de PVC (7x10x7)cm - rolo de 5 metros. Ref.: Multivac ou equivalente técnico</v>
          </cell>
          <cell r="C650" t="str">
            <v>rl</v>
          </cell>
          <cell r="D650" t="str">
            <v>Mercado</v>
          </cell>
          <cell r="E650">
            <v>123.75</v>
          </cell>
        </row>
        <row r="651">
          <cell r="B651" t="str">
            <v>Diâmetro 1", esp. de parede 1,59 mm (1/16")</v>
          </cell>
          <cell r="C651" t="str">
            <v>m</v>
          </cell>
          <cell r="D651" t="str">
            <v>SINAPI 92276</v>
          </cell>
          <cell r="E651">
            <v>48.16</v>
          </cell>
        </row>
        <row r="652">
          <cell r="B652" t="str">
            <v>Diâmetro 1.1/4", esp. de parede 1,59 mm (1/16")</v>
          </cell>
          <cell r="C652" t="str">
            <v>m</v>
          </cell>
          <cell r="D652" t="str">
            <v>SINAPI 92277</v>
          </cell>
          <cell r="E652">
            <v>51.62</v>
          </cell>
        </row>
        <row r="653">
          <cell r="B653" t="str">
            <v>Diâmetro 1.1/2", esp. de parede 1,59 mm (1/16")</v>
          </cell>
          <cell r="C653" t="str">
            <v>m</v>
          </cell>
          <cell r="D653" t="str">
            <v>SINAPI 92278</v>
          </cell>
          <cell r="E653">
            <v>69.709999999999994</v>
          </cell>
        </row>
        <row r="654">
          <cell r="B654" t="str">
            <v>Gás refrigerante R134a</v>
          </cell>
          <cell r="C654" t="str">
            <v>kg</v>
          </cell>
          <cell r="D654" t="str">
            <v>Mercado</v>
          </cell>
          <cell r="E654">
            <v>28.406862745098039</v>
          </cell>
        </row>
        <row r="655">
          <cell r="B655" t="str">
            <v>Caixa tipo quadro de comando, dimensões mínimas de 600x400x200m, com pintura na cor cinza clara e placa de montagem laranja com parafuso para aterramento</v>
          </cell>
          <cell r="C655" t="str">
            <v>pç</v>
          </cell>
          <cell r="D655" t="str">
            <v>Mercado</v>
          </cell>
          <cell r="E655">
            <v>230.70000000000002</v>
          </cell>
        </row>
        <row r="656">
          <cell r="B656" t="str">
            <v>Contatora tripolar para força, bobina 24V, com contados auxiliares 1NA + 1NF, corrente nominal de 25 A.</v>
          </cell>
          <cell r="C656" t="str">
            <v>pç</v>
          </cell>
          <cell r="D656" t="str">
            <v>Mercado</v>
          </cell>
          <cell r="E656">
            <v>202.87</v>
          </cell>
        </row>
        <row r="657">
          <cell r="B657" t="str">
            <v>Relé Auxiliar para comando, bobina 24V, com um contato. Ref.: Modelo AR-1/24 da Coel ou equivalente técnico</v>
          </cell>
          <cell r="C657" t="str">
            <v>pç</v>
          </cell>
          <cell r="D657" t="str">
            <v>Mercado</v>
          </cell>
          <cell r="E657">
            <v>57</v>
          </cell>
        </row>
        <row r="658">
          <cell r="B658" t="str">
            <v>Relé Auxiliar para comando, bobina 220V, com um contato. Ref.: Modelo AR-1/220 da Coel ou equivalente técnico</v>
          </cell>
          <cell r="C658" t="str">
            <v>pç</v>
          </cell>
          <cell r="D658" t="str">
            <v>Mercado</v>
          </cell>
          <cell r="E658">
            <v>57</v>
          </cell>
        </row>
        <row r="659">
          <cell r="B659" t="str">
            <v>Relé Auxiliar para comando, bobina 24V, com dois contatos. Ref.: Modelo AR-2/24 da Coel ou equivalente técnico</v>
          </cell>
          <cell r="C659" t="str">
            <v>pç</v>
          </cell>
          <cell r="D659" t="str">
            <v>Mercado</v>
          </cell>
          <cell r="E659">
            <v>77.5</v>
          </cell>
        </row>
        <row r="660">
          <cell r="B660" t="str">
            <v>Relé Auxiliar para comando, bobina 220V, com dois contatos. Ref.: Modelo AR-2/220 da Coel ou equivalente técnico</v>
          </cell>
          <cell r="C660" t="str">
            <v>pç</v>
          </cell>
          <cell r="D660" t="str">
            <v>Mercado</v>
          </cell>
          <cell r="E660">
            <v>77.5</v>
          </cell>
        </row>
        <row r="661">
          <cell r="B661" t="str">
            <v>Transformador 220V/24V AC, 60VA.</v>
          </cell>
          <cell r="C661" t="str">
            <v>pç</v>
          </cell>
          <cell r="D661" t="str">
            <v>Mercado</v>
          </cell>
          <cell r="E661">
            <v>51.094999999999999</v>
          </cell>
        </row>
        <row r="662">
          <cell r="B662" t="str">
            <v>Chave de fluxo para ar, incluindo acessórios e insumos necessários para montagem. Ref.: IMP-34 da Cibracon ou equivalente técnico</v>
          </cell>
          <cell r="C662" t="str">
            <v>pç</v>
          </cell>
          <cell r="D662" t="str">
            <v>Mercado</v>
          </cell>
          <cell r="E662">
            <v>90.633333333333326</v>
          </cell>
        </row>
        <row r="663">
          <cell r="B663" t="str">
            <v>Controlador Digital Programável, com sensor de temperatura remoto, programação horária/semanal (com possibilidade de inserção de feriados) e indicador de falhas - Ref.: Controlador Programável KCO-0061 da Hitachi ou equivalente técnico</v>
          </cell>
          <cell r="C663" t="str">
            <v>pç</v>
          </cell>
          <cell r="D663" t="str">
            <v>Mercado</v>
          </cell>
          <cell r="E663">
            <v>1910</v>
          </cell>
        </row>
        <row r="664">
          <cell r="B664" t="str">
            <v>Amortecedor de impacto e vibração, tipo sapata, de borracha, altura 25mm mínimo, capacidade de 700kg.</v>
          </cell>
          <cell r="C664" t="str">
            <v>pç</v>
          </cell>
          <cell r="D664" t="str">
            <v>Mercado</v>
          </cell>
          <cell r="E664">
            <v>14.566666666666668</v>
          </cell>
        </row>
        <row r="665">
          <cell r="B665" t="str">
            <v>Amortecedor de impacto e vibração, tipo coxim de borracha, dimensões Ø50x50mm, c/ parafuso de ajuste até 3/8", capacidade 150kg.</v>
          </cell>
          <cell r="C665" t="str">
            <v>pç</v>
          </cell>
          <cell r="D665" t="str">
            <v>Mercado</v>
          </cell>
          <cell r="E665">
            <v>23.939999999999998</v>
          </cell>
        </row>
        <row r="666">
          <cell r="B666" t="str">
            <v>Calço Isoamortecedor a base de molas helicodais de aço, com placas resilientes para fixação. Ref.: Linha D1B-33 da Gerb ou equivalente técnico</v>
          </cell>
          <cell r="C666" t="str">
            <v>pç</v>
          </cell>
          <cell r="D666" t="str">
            <v>Mercado</v>
          </cell>
          <cell r="E666">
            <v>81.900000000000006</v>
          </cell>
        </row>
        <row r="667">
          <cell r="B667" t="str">
            <v>Calço Isoamortecedor a base de molas helicodais de aço, com placas resilientes para fixação. Ref.: Linha D1B-34 da Gerb ou equivalente técnico</v>
          </cell>
          <cell r="C667" t="str">
            <v>pç</v>
          </cell>
          <cell r="D667" t="str">
            <v>Mercado</v>
          </cell>
          <cell r="E667">
            <v>85.199999999999989</v>
          </cell>
        </row>
        <row r="668">
          <cell r="B668" t="str">
            <v>Suporte metálico tipo mão francesa, tamanho 400mm em aço inoxidável tipo AISI-304 de 0.9mm, típica para unidade condensadora de até 12.000 BTU/h. Inclui acessórios de fixação, sendo que os metálicos devem ser fabricados em aço inoxidável.</v>
          </cell>
          <cell r="C668" t="str">
            <v>cj</v>
          </cell>
          <cell r="D668" t="str">
            <v>Mercado</v>
          </cell>
          <cell r="E668">
            <v>79.373333333333335</v>
          </cell>
        </row>
        <row r="669">
          <cell r="B669" t="str">
            <v>Suporte metálico tipo mão francesa, tamanho 500mm em aço inoxidável tipo AISI-304 de 1.2mm, típica para unidade condensadora de até 30.000 BTU/h. Inclui acessórios de fixação, sendo que os metálicos devem ser fabricados em aço inoxidável.</v>
          </cell>
          <cell r="C669" t="str">
            <v>cj</v>
          </cell>
          <cell r="D669" t="str">
            <v>Mercado</v>
          </cell>
          <cell r="E669">
            <v>101.16000000000001</v>
          </cell>
        </row>
        <row r="670">
          <cell r="B670" t="str">
            <v>Suporte metálico tipo mão francesa, tamanho 600mm em aço inoxidável tipo AISI-304 de 1.5mm, típica para unidade condensadora de até 60.000 BTU/h. Inclui acessórios de fixação, sendo que os metálicos devem ser fabricados em aço inoxidável.</v>
          </cell>
          <cell r="C670" t="str">
            <v>cj</v>
          </cell>
          <cell r="D670" t="str">
            <v>Mercado</v>
          </cell>
          <cell r="E670">
            <v>301.51</v>
          </cell>
        </row>
        <row r="671">
          <cell r="B671" t="str">
            <v>Bomba para remoção de condensado, capacidade de até 14 l/h, incluindo acessórios para instalação. Ref.: Mini Orange da Elgin ou equivalente técnico</v>
          </cell>
          <cell r="C671" t="str">
            <v>pç</v>
          </cell>
          <cell r="D671" t="str">
            <v>Mercado</v>
          </cell>
          <cell r="E671">
            <v>474.14000000000004</v>
          </cell>
        </row>
        <row r="672">
          <cell r="B672" t="str">
            <v>Bomba para remoção de condensado, capacidade de até 37 l/h, incluindo acessórios para instalação. Ref.: Maxi Orange da Elgin ou equivalente técnico</v>
          </cell>
          <cell r="C672" t="str">
            <v>pç</v>
          </cell>
          <cell r="D672" t="str">
            <v>Mercado</v>
          </cell>
          <cell r="E672">
            <v>528.07666666666671</v>
          </cell>
        </row>
        <row r="673">
          <cell r="B673" t="str">
            <v>Porta compensada, medindo: (60 x 210 x 3,5)cm</v>
          </cell>
          <cell r="C673" t="str">
            <v>un.</v>
          </cell>
          <cell r="D673" t="str">
            <v>SCO MAT107600</v>
          </cell>
          <cell r="E673">
            <v>90.6</v>
          </cell>
        </row>
        <row r="674">
          <cell r="B674" t="str">
            <v>TARJETA TIPO LIVRE / OCUPADO, CROMADA, PARA PORTA DE BANHEIRO</v>
          </cell>
          <cell r="C674" t="str">
            <v>un.</v>
          </cell>
          <cell r="D674" t="str">
            <v>SINAPI 11457</v>
          </cell>
          <cell r="E674">
            <v>22.44</v>
          </cell>
        </row>
        <row r="675">
          <cell r="B675" t="str">
            <v>PARAFUSO ROSCA SOBERBA ZINCADO CABECA CHATA FENDA SIMPLES 3,5 X 25 MM (1 ")</v>
          </cell>
          <cell r="C675" t="str">
            <v>un.</v>
          </cell>
          <cell r="D675" t="str">
            <v>SINAPI 11055</v>
          </cell>
          <cell r="E675">
            <v>0.05</v>
          </cell>
        </row>
        <row r="676">
          <cell r="B676" t="str">
            <v>PREGO DE ACO POLIDO COM CABECA 12 X 12</v>
          </cell>
          <cell r="C676" t="str">
            <v>kg</v>
          </cell>
          <cell r="D676" t="str">
            <v>SINAPI 5066</v>
          </cell>
          <cell r="E676">
            <v>12.73</v>
          </cell>
        </row>
        <row r="677">
          <cell r="B677" t="str">
            <v>PREGO DE ACO POLIDO COM CABECA 15 X 15 (1 1/4 X 13)</v>
          </cell>
          <cell r="C677" t="str">
            <v>kg</v>
          </cell>
          <cell r="D677" t="str">
            <v>SINAPI 20247</v>
          </cell>
          <cell r="E677">
            <v>10.7</v>
          </cell>
        </row>
        <row r="678">
          <cell r="B678" t="str">
            <v>GUARNICAO/ ALIZAR/ VISTA MACICA, E= *1* CM, L= *4,5* CM, EM CEDRINHO/ ANGELIM COMERCIAL/  EUCALIPTO/ CURUPIXA/ PEROBA/ CUMARU ou equivalente técnico DA REGIAO</v>
          </cell>
          <cell r="C678" t="str">
            <v>m</v>
          </cell>
          <cell r="D678" t="str">
            <v>SINAPI 20017</v>
          </cell>
          <cell r="E678">
            <v>2.92</v>
          </cell>
        </row>
        <row r="679">
          <cell r="B679" t="str">
            <v>FECHADURA DE EMBUTIR PARA PORTA INTERNA, TIPO GORGES (CHAVE GRANDE), MAQUINA 55 MM, MACANETAS ALAVANCA E ROSETAS REDONDAS EM METAL CROMADO - NIVEL SEGURANCA MEDIO - COMPLETA</v>
          </cell>
          <cell r="C679" t="str">
            <v>cj</v>
          </cell>
          <cell r="D679" t="str">
            <v>SINAPI 3093</v>
          </cell>
          <cell r="E679">
            <v>66.92</v>
          </cell>
        </row>
        <row r="680">
          <cell r="B680" t="str">
            <v>Perfil em alumínio anodizado 50x50mm Ref. TQ-084 Alcoa (3,060kg/m)</v>
          </cell>
          <cell r="C680" t="str">
            <v>m</v>
          </cell>
          <cell r="D680" t="str">
            <v>SINAPI 34360</v>
          </cell>
          <cell r="E680">
            <v>68.880600000000001</v>
          </cell>
        </row>
        <row r="681">
          <cell r="B681" t="str">
            <v>Perfil em alumínio anodizado 10x15mm Ref. PU-304 Alcoa (0,249kg/m)</v>
          </cell>
          <cell r="C681" t="str">
            <v>m</v>
          </cell>
          <cell r="D681" t="str">
            <v>SINAPI 34360</v>
          </cell>
          <cell r="E681">
            <v>5.6049900000000008</v>
          </cell>
        </row>
        <row r="682">
          <cell r="B682" t="str">
            <v>Luminária de embutir LED com eficiência energética ≥ 95 lm/W e menor que 110 lm/W, para pé direito até 4 metros, referência: Itaim – Minotauro RE 31W ST ou equivalente técnico.</v>
          </cell>
          <cell r="C682" t="str">
            <v>un.</v>
          </cell>
          <cell r="D682" t="str">
            <v>Mercado</v>
          </cell>
          <cell r="E682">
            <v>272.14999999999998</v>
          </cell>
        </row>
        <row r="683">
          <cell r="B683" t="str">
            <v>Luminária de embutir LED com eficiência energética ≥ 95 lm/W e menor que 110 lm/W, para pé direito elevado (acima de 4 metros até 7 metros), referência: Itaim – Minotauro RE 39W ST ou equivalente técnico.</v>
          </cell>
          <cell r="C683" t="str">
            <v>un.</v>
          </cell>
          <cell r="D683" t="str">
            <v>Mercado</v>
          </cell>
          <cell r="E683">
            <v>285.3</v>
          </cell>
        </row>
        <row r="684">
          <cell r="B684" t="str">
            <v>Luminária de embutir LED com eficiência energética ≥ 95 lm/W e menor que 110 lm/W, para pé direito até 4 metros com aletas, referência: Itaim – 2006 LED 31W ST ou equivalente técnico.</v>
          </cell>
          <cell r="C684" t="str">
            <v>un.</v>
          </cell>
          <cell r="D684" t="str">
            <v>Mercado</v>
          </cell>
          <cell r="E684">
            <v>334.25</v>
          </cell>
        </row>
        <row r="685">
          <cell r="B685" t="str">
            <v>Luminária de embutir LED com eficiência energética ≥ 95 lm/W e menor que 110 lm/W, para pé direito elevado (acima de 4 metros até 7 metros) com aletas, referência: Itaim – 2006 LED 39W ST ou equivalente técnico.</v>
          </cell>
          <cell r="C685" t="str">
            <v>un.</v>
          </cell>
          <cell r="D685" t="str">
            <v>Mercado</v>
          </cell>
          <cell r="E685">
            <v>347.4</v>
          </cell>
        </row>
        <row r="686">
          <cell r="B686" t="str">
            <v>Luminária de embutir LED com eficiência energética acima de 110lm/W, para pé direito até 4 metros, referência: Itaim – Minotauro RE 31W PR ou equivalente técnico.</v>
          </cell>
          <cell r="C686" t="str">
            <v>un.</v>
          </cell>
          <cell r="D686" t="str">
            <v>Mercado</v>
          </cell>
          <cell r="E686">
            <v>332.37</v>
          </cell>
        </row>
        <row r="687">
          <cell r="B687" t="str">
            <v>Luminária de embutir LED com eficiência energética acima de 110lm/W, para pé direito elevado (acima de 4 metros até 7 metros), referência: Itaim – Minotauro RE 39W PR ou equivalente técnico.</v>
          </cell>
          <cell r="C687" t="str">
            <v>un.</v>
          </cell>
          <cell r="D687" t="str">
            <v>Mercado</v>
          </cell>
          <cell r="E687">
            <v>345.52</v>
          </cell>
        </row>
        <row r="688">
          <cell r="B688" t="str">
            <v>Luminária de embutir LED com eficiência energética acima de 110lm/W, para pé direito até 4 metros, referência: Itaim – 2006 LED 31W PR ou equivalente técnico.</v>
          </cell>
          <cell r="C688" t="str">
            <v>un.</v>
          </cell>
          <cell r="D688" t="str">
            <v>Mercado</v>
          </cell>
          <cell r="E688">
            <v>429.37</v>
          </cell>
        </row>
        <row r="689">
          <cell r="B689" t="str">
            <v>Luminária de embutir LED com eficiência energética acima de 110lm/W, para pé direito elevado (acima de 4 metros até 7 metros), referência: Itaim – 2006 LED 39W PR ou equivalente técnico.</v>
          </cell>
          <cell r="C689" t="str">
            <v>un.</v>
          </cell>
          <cell r="D689" t="str">
            <v>Mercado</v>
          </cell>
          <cell r="E689">
            <v>442.38</v>
          </cell>
        </row>
        <row r="690">
          <cell r="B690" t="str">
            <v>Luminária LED downlight fixo de embutir, referência: Itaim – DORAH-E-PC 9W ou equivalente técnico</v>
          </cell>
          <cell r="C690" t="str">
            <v>un.</v>
          </cell>
          <cell r="D690" t="str">
            <v>Mercado</v>
          </cell>
          <cell r="E690">
            <v>159.26</v>
          </cell>
        </row>
        <row r="691">
          <cell r="B691" t="str">
            <v>Luminária LED downlight fixo de embutir, referência: Itaim – DORAH-E-MC 19W ou equivalente técnico</v>
          </cell>
          <cell r="C691" t="str">
            <v>un.</v>
          </cell>
          <cell r="D691" t="str">
            <v>Mercado</v>
          </cell>
          <cell r="E691">
            <v>186.95</v>
          </cell>
        </row>
        <row r="692">
          <cell r="B692" t="str">
            <v>Luminária LED blindada (hermética), referência: Itaim – LPT 15 LED 16W ou equivalente técnico</v>
          </cell>
          <cell r="C692" t="str">
            <v>un.</v>
          </cell>
          <cell r="D692" t="str">
            <v>Mercado</v>
          </cell>
          <cell r="E692">
            <v>222.6</v>
          </cell>
        </row>
        <row r="693">
          <cell r="B693" t="str">
            <v>Luminária LED blindada (hermética), referência: Itaim – LPT 15 LED 31W  ou equivalente técnico</v>
          </cell>
          <cell r="C693" t="str">
            <v>un.</v>
          </cell>
          <cell r="D693" t="str">
            <v>Mercado</v>
          </cell>
          <cell r="E693">
            <v>352.81</v>
          </cell>
        </row>
        <row r="694">
          <cell r="B694" t="str">
            <v>Bloco autônomo de iluminação em LED de alto brilho, com Bateria de Lítio, de sobrepor, corpo em poliestireno, difusor em acrílico, recarga: ≤ 24 horas, autonomia: ≥ 1 hora, garantia: 12 meses, referência: INTELBRAS – BLA 102 ou equivalente técnico</v>
          </cell>
          <cell r="C694" t="str">
            <v>un.</v>
          </cell>
          <cell r="D694" t="str">
            <v>Mercado</v>
          </cell>
          <cell r="E694">
            <v>384.3</v>
          </cell>
        </row>
        <row r="695">
          <cell r="B695" t="str">
            <v>Módulo autônomo de Emergência para luminárias LED, Bateria Selada ou níquel-cádmio, recarga ≤ 24 horas, autonomia ≥ 1 hora, garantia: 2 anos, referência: ML – NE 40W LED Unitron ou Itaim EM LED 3/60 ou equivalente técnico</v>
          </cell>
          <cell r="C695" t="str">
            <v>un.</v>
          </cell>
          <cell r="D695" t="str">
            <v>Mercado</v>
          </cell>
          <cell r="E695">
            <v>237.10333333333332</v>
          </cell>
        </row>
        <row r="696">
          <cell r="B696" t="str">
            <v>Purificador de água, natural e gelada,  com capacidade de refrigeração de 2,2l/h , cor branco, ref: Soft Star ou equivalente técnico</v>
          </cell>
          <cell r="C696" t="str">
            <v>un.</v>
          </cell>
          <cell r="D696" t="str">
            <v>Mercado</v>
          </cell>
          <cell r="E696">
            <v>932.34333333333325</v>
          </cell>
        </row>
        <row r="697">
          <cell r="B697" t="str">
            <v>Ácido Muriárico</v>
          </cell>
          <cell r="C697" t="str">
            <v>L</v>
          </cell>
          <cell r="D697" t="str">
            <v>SINAPI 3</v>
          </cell>
          <cell r="E697">
            <v>4.05</v>
          </cell>
        </row>
        <row r="698">
          <cell r="B698" t="str">
            <v>Plástico Bolha</v>
          </cell>
          <cell r="C698" t="str">
            <v>m²</v>
          </cell>
          <cell r="D698" t="str">
            <v>Mercado</v>
          </cell>
          <cell r="E698">
            <v>1.2300000000000002</v>
          </cell>
        </row>
        <row r="699">
          <cell r="B699" t="str">
            <v>Caçamba para entulho pesado</v>
          </cell>
          <cell r="C699" t="str">
            <v>un.</v>
          </cell>
          <cell r="D699" t="str">
            <v>Mercado</v>
          </cell>
          <cell r="E699">
            <v>295</v>
          </cell>
        </row>
        <row r="700">
          <cell r="B700" t="str">
            <v>SOLDA TOPO DESCENDENTE CHANFRADA ESPESSURA=1/4" CHAPA/PERFIL/TUBO ACO COM CONVERSOR DIESEL.</v>
          </cell>
          <cell r="C700" t="str">
            <v>m</v>
          </cell>
          <cell r="D700" t="str">
            <v>SINAPI 6391</v>
          </cell>
          <cell r="E700">
            <v>185.28</v>
          </cell>
        </row>
        <row r="701">
          <cell r="B701" t="str">
            <v>TINTA ESMALTE SINTETICO PREMIUM FOSCO</v>
          </cell>
          <cell r="C701" t="str">
            <v>L</v>
          </cell>
          <cell r="D701" t="str">
            <v>SINAPI 7288</v>
          </cell>
          <cell r="E701">
            <v>23.64</v>
          </cell>
        </row>
        <row r="702">
          <cell r="B702" t="str">
            <v>VIBRADOR DE IMERSÃO, DIÂMETRO DE PONTEIRA 45MM, MOTOR ELÉTRICO TRIFÁSICO POTÊNCIA DE 2 CV - CHP DIURNO. AF_06/2015</v>
          </cell>
          <cell r="C702" t="str">
            <v>CHP</v>
          </cell>
          <cell r="D702" t="str">
            <v>SINAPI 90586</v>
          </cell>
          <cell r="E702">
            <v>0.96</v>
          </cell>
        </row>
        <row r="703">
          <cell r="B703" t="str">
            <v>VIBRADOR DE IMERSÃO, DIÂMETRO DE PONTEIRA 45MM, MOTOR ELÉTRICO TRIFÁSICO POTÊNCIA DE 2 CV - CHI DIURNO. AF_06/2015</v>
          </cell>
          <cell r="C703" t="str">
            <v>CHI</v>
          </cell>
          <cell r="D703" t="str">
            <v>SINAPI 90587</v>
          </cell>
          <cell r="E703">
            <v>0.31</v>
          </cell>
        </row>
        <row r="704">
          <cell r="B704" t="str">
            <v>LOCACAO DE ELEVADOR DE CARGA A CABO, CABINE SEMI FECHADA *2,0* X *1,5* X *2,0* M, CAPACIDADE DE CARGA 1000 KG, TORRE  *2,38* X *2,21* X 15 M, GUINCHO DE EMBREAGEM, FREIO DE SEGURANCA, LIMITADOR DE VELOCIDADE E CANCELA</v>
          </cell>
          <cell r="C704" t="str">
            <v>H</v>
          </cell>
          <cell r="D704" t="str">
            <v>SINAPI 3355</v>
          </cell>
          <cell r="E704">
            <v>17.54</v>
          </cell>
        </row>
        <row r="705">
          <cell r="B705" t="str">
            <v>ARGAMASSA TRAÇO 1:3 (CIMENTO E AREIA MÉDIA), PREPARO MANUAL. AF_08/2014</v>
          </cell>
          <cell r="C705" t="str">
            <v>m3</v>
          </cell>
          <cell r="D705" t="str">
            <v>SINAPI 88629</v>
          </cell>
          <cell r="E705">
            <v>446.13</v>
          </cell>
        </row>
        <row r="706">
          <cell r="B706" t="str">
            <v>PORTA DE MADEIRA, FOLHA MEDIA (NBR 15930) DE 90 X 210 CM, E = 35 MM, NUCLEO SARRAFEADO, CAPA LISA EM HDF, ACABAMENTO EM PRIMER PARA PINTURA</v>
          </cell>
          <cell r="C706" t="str">
            <v>un.</v>
          </cell>
          <cell r="D706" t="str">
            <v>SINAPI 10556</v>
          </cell>
          <cell r="E706">
            <v>171.49</v>
          </cell>
        </row>
        <row r="707">
          <cell r="B707" t="str">
            <v>PREGO DE ACO POLIDO SEM CABECA 15 X 15 (1 1/4 X 13)</v>
          </cell>
          <cell r="C707" t="str">
            <v>kg</v>
          </cell>
          <cell r="D707" t="str">
            <v>SINAPI 39026</v>
          </cell>
          <cell r="E707">
            <v>10.86</v>
          </cell>
        </row>
        <row r="708">
          <cell r="B708" t="str">
            <v>FECHADURA DE EMBUTIR PARA PORTA EXTERNA / ENTRADA, MAQUINA 55 MM, COM CILINDRO, MACANETA ALAVANCA E ESPELHO EM METAL CROMADO - NIVEL SEGURANCA MEDIO - COMPLETA</v>
          </cell>
          <cell r="C708" t="str">
            <v>cj</v>
          </cell>
          <cell r="D708" t="str">
            <v>SINAPI 3081</v>
          </cell>
          <cell r="E708">
            <v>75.37</v>
          </cell>
        </row>
        <row r="709">
          <cell r="B709" t="str">
            <v>BARRA DE APOIO RETA, EM ACO INOX POLIDO, COMPRIMENTO 60CM, DIAMETRO MINIMO 3 CM</v>
          </cell>
          <cell r="C709" t="str">
            <v>un.</v>
          </cell>
          <cell r="D709" t="str">
            <v>SINAPI 36204</v>
          </cell>
          <cell r="E709">
            <v>114</v>
          </cell>
        </row>
        <row r="710">
          <cell r="B710" t="str">
            <v>BARRA DE APOIO RETA, EM ACO INOX ESCOVADO, COMPRIMENTO 70CM, DIAMETRO MINIMO 3 CM</v>
          </cell>
          <cell r="C710" t="str">
            <v>un.</v>
          </cell>
          <cell r="D710" t="str">
            <v>Mercado</v>
          </cell>
          <cell r="E710">
            <v>202.97499999999999</v>
          </cell>
        </row>
        <row r="711">
          <cell r="B711" t="str">
            <v>BARRA DE APOIO LATERAL ARTICULADA, COM TRAVA, EM ACO INOX POLIDO, 70 CM, DIAMETRO MINIMO 3 CM</v>
          </cell>
          <cell r="C711" t="str">
            <v>un.</v>
          </cell>
          <cell r="D711" t="str">
            <v>SINAPI 36210</v>
          </cell>
          <cell r="E711">
            <v>321.52999999999997</v>
          </cell>
        </row>
        <row r="712">
          <cell r="B712" t="str">
            <v>AREIA GROSSA - POSTO JAZIDA/FORNECEDOR (RETIRADO NA JAZIDA, SEM TRANSPORTE)</v>
          </cell>
          <cell r="C712" t="str">
            <v>m3</v>
          </cell>
          <cell r="D712" t="str">
            <v>SINAPI 367</v>
          </cell>
          <cell r="E712">
            <v>72.5</v>
          </cell>
        </row>
        <row r="713">
          <cell r="B713" t="str">
            <v>PORTAO BASCULANTE MANUAL EM ACO GALVANIZADO NATURAL, TIPO LAMBRIL COM REQUADRO/BATENTE, CHAPA NUMERO 26, INCLUI FECHADURA (SEM INSTALACAO)</v>
          </cell>
          <cell r="C713" t="str">
            <v>m2</v>
          </cell>
          <cell r="D713" t="str">
            <v>SINAPI 4947</v>
          </cell>
          <cell r="E713">
            <v>605.84</v>
          </cell>
        </row>
        <row r="714">
          <cell r="B714" t="str">
            <v>Dobradiça inferior para vidro temperado</v>
          </cell>
          <cell r="C714" t="str">
            <v>un.</v>
          </cell>
          <cell r="D714" t="str">
            <v>TCPO 13.017.000008.MAT</v>
          </cell>
          <cell r="E714">
            <v>35.229999999999997</v>
          </cell>
        </row>
        <row r="715">
          <cell r="B715" t="str">
            <v>Dobradiça superior para vidro temperado</v>
          </cell>
          <cell r="C715" t="str">
            <v>un.</v>
          </cell>
          <cell r="D715" t="str">
            <v>TCPO 13.017.000010.MAT</v>
          </cell>
          <cell r="E715">
            <v>30.62</v>
          </cell>
        </row>
        <row r="716">
          <cell r="B716" t="str">
            <v>Fechadura central com 2 cilindros para vidro temperado</v>
          </cell>
          <cell r="C716" t="str">
            <v>un.</v>
          </cell>
          <cell r="D716" t="str">
            <v>TCPO 13.017.000011.MAT</v>
          </cell>
          <cell r="E716">
            <v>54.68</v>
          </cell>
        </row>
        <row r="717">
          <cell r="B717" t="str">
            <v>Ferragens para vidro temperado, mola hidráulica</v>
          </cell>
          <cell r="C717" t="str">
            <v>un.</v>
          </cell>
          <cell r="D717" t="str">
            <v>TCPO 13.017.000019.MAT</v>
          </cell>
          <cell r="E717">
            <v>485.88</v>
          </cell>
        </row>
        <row r="718">
          <cell r="B718" t="str">
            <v>Ferragens para vidro temperado, bucha tipo 1201 para pivotante de dobradiça</v>
          </cell>
          <cell r="C718" t="str">
            <v>un.</v>
          </cell>
          <cell r="D718" t="str">
            <v>TCPO 13.017.000034.MAT</v>
          </cell>
          <cell r="E718">
            <v>4.58</v>
          </cell>
        </row>
        <row r="719">
          <cell r="B719" t="str">
            <v>Vidro temperado incolor # 10 mm</v>
          </cell>
          <cell r="C719" t="str">
            <v>m2</v>
          </cell>
          <cell r="D719" t="str">
            <v>TCPO 22.006.000002.MAT</v>
          </cell>
          <cell r="E719">
            <v>224.63</v>
          </cell>
        </row>
        <row r="720">
          <cell r="B720" t="str">
            <v>Forro de fibra mineral acústico removível branco 1,25 x 62,5 cm atenuação 34 Db</v>
          </cell>
          <cell r="C720" t="str">
            <v>m2</v>
          </cell>
          <cell r="D720" t="str">
            <v>TCPO 19.001.000001.MAT</v>
          </cell>
          <cell r="E720">
            <v>43.86</v>
          </cell>
        </row>
        <row r="721">
          <cell r="B721" t="str">
            <v>SISAL EM FIBRA</v>
          </cell>
          <cell r="C721" t="str">
            <v>kg</v>
          </cell>
          <cell r="D721" t="str">
            <v>SINAPI 20250</v>
          </cell>
          <cell r="E721">
            <v>10</v>
          </cell>
        </row>
        <row r="722">
          <cell r="B722" t="str">
            <v>CHAPA DE GESSO ACARTONADO, STANDARD (ST), COR BRANCA, E = 12,5 MM, 1200 X 2400MM (LXC)</v>
          </cell>
          <cell r="C722" t="str">
            <v>m2</v>
          </cell>
          <cell r="D722" t="str">
            <v>SINAPI 39413</v>
          </cell>
          <cell r="E722">
            <v>16.05</v>
          </cell>
        </row>
        <row r="723">
          <cell r="B723" t="str">
            <v>GESSO EM PO PARA REVESTIMENTOS/MOLDURAS/SANCAS</v>
          </cell>
          <cell r="C723" t="str">
            <v>kg</v>
          </cell>
          <cell r="D723" t="str">
            <v>SINAPI 3315</v>
          </cell>
          <cell r="E723">
            <v>0.46</v>
          </cell>
        </row>
        <row r="724">
          <cell r="B724" t="str">
            <v>Disco diamantado anel contínuo para corte refrigerado de mármore Ø 110 mm</v>
          </cell>
          <cell r="C724" t="str">
            <v>un.</v>
          </cell>
          <cell r="D724" t="str">
            <v>TCPO 29.001.000009.MAT</v>
          </cell>
          <cell r="E724">
            <v>23.19</v>
          </cell>
        </row>
        <row r="725">
          <cell r="B725" t="str">
            <v>Barra de apoio reta em aço inox escovado. Larg.: 80cm</v>
          </cell>
          <cell r="C725" t="str">
            <v>un.</v>
          </cell>
          <cell r="D725" t="str">
            <v>Mercado</v>
          </cell>
          <cell r="E725">
            <v>274.57</v>
          </cell>
        </row>
        <row r="726">
          <cell r="B726" t="str">
            <v>Barra de apoio reta em aço inox escovado. Larg.: 40cm</v>
          </cell>
          <cell r="C726" t="str">
            <v>un.</v>
          </cell>
          <cell r="D726" t="str">
            <v>Mercado</v>
          </cell>
          <cell r="E726">
            <v>157.06333333333333</v>
          </cell>
        </row>
        <row r="727">
          <cell r="B727" t="str">
            <v>Barra de apoio em U articulável 80cm</v>
          </cell>
          <cell r="C727" t="str">
            <v>un.</v>
          </cell>
          <cell r="D727" t="str">
            <v>Mercado</v>
          </cell>
          <cell r="E727">
            <v>340</v>
          </cell>
        </row>
        <row r="728">
          <cell r="B728" t="str">
            <v>Barra de apoio em U 80cm</v>
          </cell>
          <cell r="C728" t="str">
            <v>un.</v>
          </cell>
          <cell r="D728" t="str">
            <v>Mercado</v>
          </cell>
          <cell r="E728">
            <v>254.94</v>
          </cell>
        </row>
        <row r="729">
          <cell r="B729" t="str">
            <v>PARAFUSO DE ACO TIPO CHUMBADOR PARABOLT, DIAMETRO 3/8", COMPRIMENTO 75 MM</v>
          </cell>
          <cell r="C729" t="str">
            <v>un.</v>
          </cell>
          <cell r="D729" t="str">
            <v>SINAPI 11964</v>
          </cell>
          <cell r="E729">
            <v>0.9</v>
          </cell>
        </row>
        <row r="730">
          <cell r="B730" t="str">
            <v>TUBO ACO GALVANIZADO COM COSTURA, CLASSE MEDIA, DN 1.1/4", E = *3,25* MM, PESO *3,14* KG/M (NBR 5580)</v>
          </cell>
          <cell r="C730" t="str">
            <v>m</v>
          </cell>
          <cell r="D730" t="str">
            <v>SINAPI 7698</v>
          </cell>
          <cell r="E730">
            <v>29.11</v>
          </cell>
        </row>
        <row r="731">
          <cell r="B731" t="str">
            <v>Furo em laje com profundidade maior que 250mm</v>
          </cell>
          <cell r="C731" t="str">
            <v>un.</v>
          </cell>
          <cell r="D731" t="str">
            <v>Mercado</v>
          </cell>
          <cell r="E731">
            <v>408.33333333333331</v>
          </cell>
        </row>
        <row r="732">
          <cell r="B732" t="str">
            <v>CAMINHÃO TOCO, PBT 14.300 KG, CARGA ÚTIL MÁX. 9.710 KG, DIST. ENTRE EIXOS 3,56 M, POTÊNCIA 185 CV, INCLUSIVE CARROCERIA FIXA ABERTA DE MADEIRA P/ TRANSPORTE GERAL DE CARGA SECA, DIMEN. APROX. 2,50 X 6,50 X 0,50 M - CHP DIURNO. AF_06/2014</v>
          </cell>
          <cell r="C732" t="str">
            <v>CHP</v>
          </cell>
          <cell r="D732" t="str">
            <v>SINAPI 73467</v>
          </cell>
          <cell r="E732">
            <v>129.81</v>
          </cell>
        </row>
        <row r="733">
          <cell r="B733" t="str">
            <v>TRANSPORTE HORIZONTAL DE 100 M COM CARRINHO PLATAFORMA COM BARRAMENTO BLINDADO. AF_07/2016</v>
          </cell>
          <cell r="C733" t="str">
            <v>m</v>
          </cell>
          <cell r="D733" t="str">
            <v>SINAPI 94960</v>
          </cell>
          <cell r="E733">
            <v>1.34</v>
          </cell>
        </row>
        <row r="734">
          <cell r="B734" t="str">
            <v>CHAPA DE ACO GALVANIZADA BITOLA GSG 26, E = 0,50 MM (4,00 KG/M2)</v>
          </cell>
          <cell r="C734" t="str">
            <v>kg</v>
          </cell>
          <cell r="D734" t="str">
            <v>SINAPI 11051</v>
          </cell>
          <cell r="E734">
            <v>6.12</v>
          </cell>
        </row>
        <row r="735">
          <cell r="B735" t="str">
            <v>CHAPA DE ACO GALVANIZADA BITOLA GSG 24, E = 0,65 MM (5,20 KG/M2)</v>
          </cell>
          <cell r="C735" t="str">
            <v>m2</v>
          </cell>
          <cell r="D735" t="str">
            <v>SINAPI 39632</v>
          </cell>
          <cell r="E735">
            <v>29.98</v>
          </cell>
        </row>
        <row r="736">
          <cell r="B736" t="str">
            <v>CHAPA DE ACO GALVANIZADA BITOLA GSG 22, E = 0,80 MM (6,40 KG/M2)</v>
          </cell>
          <cell r="C736" t="str">
            <v>kg</v>
          </cell>
          <cell r="D736" t="str">
            <v>SINAPI 11049</v>
          </cell>
          <cell r="E736">
            <v>5.7</v>
          </cell>
        </row>
        <row r="737">
          <cell r="B737" t="str">
            <v>CHAPA DE ACO GALVANIZADA BITOLA GSG 20, E = 0,95 MM (7,60 KG/M2)</v>
          </cell>
          <cell r="C737" t="str">
            <v>m2</v>
          </cell>
          <cell r="D737" t="str">
            <v>SINAPI 39630</v>
          </cell>
          <cell r="E737">
            <v>42.96</v>
          </cell>
        </row>
        <row r="738">
          <cell r="B738" t="str">
            <v>CHAPA DE ACO GALVANIZADA BITOLA GSG 18, E = 1,25 MM (10,00 KG/M2)</v>
          </cell>
          <cell r="C738" t="str">
            <v>kg</v>
          </cell>
          <cell r="D738" t="str">
            <v>SINAPI 11046</v>
          </cell>
          <cell r="E738">
            <v>6.12</v>
          </cell>
        </row>
        <row r="739">
          <cell r="B739" t="str">
            <v>CHAPA DE ACO GALVANIZADA BITOLA GSG 16, E = 1,55 MM (12,40 KG/M2)</v>
          </cell>
          <cell r="C739" t="str">
            <v>kg</v>
          </cell>
          <cell r="D739" t="str">
            <v>SINAPI 11027</v>
          </cell>
          <cell r="E739">
            <v>6.3</v>
          </cell>
        </row>
        <row r="740">
          <cell r="B740" t="str">
            <v>CHAPA/BOBINA ALUMINIO, L = 1000 MM - 2,16 KG/M (LIGA 1200 - H14)</v>
          </cell>
          <cell r="C740" t="str">
            <v>m</v>
          </cell>
          <cell r="D740" t="str">
            <v>SINAPI 11115</v>
          </cell>
          <cell r="E740">
            <v>7.09</v>
          </cell>
        </row>
        <row r="741">
          <cell r="B741" t="str">
            <v>PLACA DE ACRILICO TRANSPARENTE ADESIVADA PARA SINALIZACAO</v>
          </cell>
          <cell r="C741" t="str">
            <v>un.</v>
          </cell>
          <cell r="D741" t="str">
            <v>SINAPI 10851</v>
          </cell>
          <cell r="E741">
            <v>38.270000000000003</v>
          </cell>
        </row>
        <row r="742">
          <cell r="B742" t="str">
            <v>TINTA ACRILICA PREMIUM</v>
          </cell>
          <cell r="C742" t="str">
            <v>L</v>
          </cell>
          <cell r="D742" t="str">
            <v>SINAPI 7356</v>
          </cell>
          <cell r="E742">
            <v>15.87</v>
          </cell>
        </row>
        <row r="743">
          <cell r="B743" t="str">
            <v>AREIA FINA</v>
          </cell>
          <cell r="C743" t="str">
            <v>m3</v>
          </cell>
          <cell r="D743" t="str">
            <v>SINAPI 366</v>
          </cell>
          <cell r="E743">
            <v>68.25</v>
          </cell>
        </row>
        <row r="744">
          <cell r="B744" t="str">
            <v>BLOCO VEDACAO CONCRETO 9 X 19 X 39 CM (CLASSE C - NBR 6136)</v>
          </cell>
          <cell r="C744" t="str">
            <v>un.</v>
          </cell>
          <cell r="D744" t="str">
            <v>SINAPI 650</v>
          </cell>
          <cell r="E744">
            <v>1.5</v>
          </cell>
        </row>
        <row r="745">
          <cell r="B745" t="str">
            <v>Tela de aco soldada galvanizada p/ alvenaria, malha 15 X 15mm, (C X L) *50 X 7,5* cm</v>
          </cell>
          <cell r="C745" t="str">
            <v>M</v>
          </cell>
          <cell r="D745" t="str">
            <v>SINAPI 34557</v>
          </cell>
          <cell r="E745">
            <v>1.1399999999999999</v>
          </cell>
        </row>
        <row r="746">
          <cell r="B746" t="str">
            <v>Parafuso de aco zincado com rosca soberba, cabeca chata e fenda simples, diametro 4,2 mm, comprimento * 32 * mm</v>
          </cell>
          <cell r="C746" t="str">
            <v>un.</v>
          </cell>
          <cell r="D746" t="str">
            <v>SINAPI 4377</v>
          </cell>
          <cell r="E746">
            <v>7.0000000000000007E-2</v>
          </cell>
        </row>
        <row r="747">
          <cell r="B747" t="str">
            <v>Parafuso de aco zincado com rosca soberba, cabeca chata e fenda simples, diametro 4,8 mm, comprimento * 45 * mm</v>
          </cell>
          <cell r="C747" t="str">
            <v>un.</v>
          </cell>
          <cell r="D747" t="str">
            <v>SINAPI 4356</v>
          </cell>
          <cell r="E747">
            <v>0.09</v>
          </cell>
        </row>
        <row r="748">
          <cell r="B748" t="str">
            <v>Chapa de mdf cru, e = 18 mm</v>
          </cell>
          <cell r="C748" t="str">
            <v>m2</v>
          </cell>
          <cell r="D748" t="str">
            <v xml:space="preserve">SINAPI 34673 </v>
          </cell>
          <cell r="E748">
            <v>28.98</v>
          </cell>
        </row>
        <row r="749">
          <cell r="B749" t="str">
            <v>Parafuso zincado, sextavado, com rosca soberba, diametro 5/16", comprimento 40 mm</v>
          </cell>
          <cell r="C749" t="str">
            <v>un.</v>
          </cell>
          <cell r="D749" t="str">
            <v>SINAPI 11948</v>
          </cell>
          <cell r="E749">
            <v>0.25</v>
          </cell>
        </row>
        <row r="750">
          <cell r="B750" t="str">
            <v>Bucha de nylon sem aba s6, com parafuso de 4,20 x 40 mm em aco zincado com rosca soberba, cabeca chata e fenda phillips</v>
          </cell>
          <cell r="C750" t="str">
            <v>un.</v>
          </cell>
          <cell r="D750" t="str">
            <v>SINAPI 11950</v>
          </cell>
          <cell r="E750">
            <v>0.31</v>
          </cell>
        </row>
        <row r="751">
          <cell r="B751" t="str">
            <v>Fita isolante adesiva antichama, uso ate 750 v, em rolo de 19 mm x 5 m</v>
          </cell>
          <cell r="C751" t="str">
            <v>un.</v>
          </cell>
          <cell r="D751" t="str">
            <v>SINAPI 21127</v>
          </cell>
          <cell r="E751">
            <v>5.07</v>
          </cell>
        </row>
        <row r="752">
          <cell r="B752" t="str">
            <v xml:space="preserve">Perfil em alumínio anodizado </v>
          </cell>
          <cell r="C752" t="str">
            <v>kg</v>
          </cell>
          <cell r="D752" t="str">
            <v>SINAPI 34360</v>
          </cell>
          <cell r="E752">
            <v>22.51</v>
          </cell>
        </row>
        <row r="753">
          <cell r="B753" t="str">
            <v>REJUNTE EPOXI BRANCO</v>
          </cell>
          <cell r="C753" t="str">
            <v>kg</v>
          </cell>
          <cell r="D753" t="str">
            <v xml:space="preserve">SINAPI 37329 </v>
          </cell>
          <cell r="E753">
            <v>43.42</v>
          </cell>
        </row>
        <row r="754">
          <cell r="B754" t="str">
            <v>Chapa de madeira compensada naval (com cola fenolica), e = 15 mm, de 1,60 x 2,20m</v>
          </cell>
          <cell r="C754" t="str">
            <v>m2</v>
          </cell>
          <cell r="D754" t="str">
            <v>SINAPI 11136</v>
          </cell>
          <cell r="E754">
            <v>30.48</v>
          </cell>
        </row>
        <row r="755">
          <cell r="B755" t="str">
            <v>TUBO ACO GALVANIZADO COM COSTURA, CLASSE MEDIA, DN 2", E = *3,65* MM, PESO *5,10* KG/M (NBR 5580)</v>
          </cell>
          <cell r="C755" t="str">
            <v>m</v>
          </cell>
          <cell r="D755" t="str">
            <v>SINAPI 7696</v>
          </cell>
          <cell r="E755">
            <v>48.77</v>
          </cell>
        </row>
        <row r="756">
          <cell r="B756" t="str">
            <v>ARGAMASSA TRAÇO 1:0,5:4,5 (CIMENTO, CAL E AREIA MÉDIA) PARA ASSENTAMENTO DE ALVENARIA, PREPARO MANUAL</v>
          </cell>
          <cell r="C756" t="str">
            <v>m3</v>
          </cell>
          <cell r="D756" t="str">
            <v>SINAPI 88627</v>
          </cell>
          <cell r="E756">
            <v>439.63</v>
          </cell>
        </row>
        <row r="757">
          <cell r="B757" t="str">
            <v>PLACA DE GESSO PARA FORRO, DE  *60 X 60* CM E ESPESSURA DE 12 MM (30 MM NAS BORDAS) SEM COLOCACAO</v>
          </cell>
          <cell r="C757" t="str">
            <v>m2</v>
          </cell>
          <cell r="D757" t="str">
            <v>SINAPI 4812</v>
          </cell>
          <cell r="E757">
            <v>10.5</v>
          </cell>
        </row>
        <row r="758">
          <cell r="B758" t="str">
            <v>BLOCO CONCRETO ESTRUTURAL 9 X 19 X 39 CM, FBK 4,5 MPA (NBR 6136)</v>
          </cell>
          <cell r="C758" t="str">
            <v>un.</v>
          </cell>
          <cell r="D758" t="str">
            <v>SINAPI 25071</v>
          </cell>
          <cell r="E758">
            <v>1.45</v>
          </cell>
        </row>
        <row r="759">
          <cell r="B759" t="str">
            <v>GRAUTE FGK=20 MPA; TRAÇO 1:0,04:1,6:1,9 (CIMENTO/ CAL/ AREIA GROSSA/ BRITA 0) - PREPARO MECÂNICO COM BETONEIRA 400 L</v>
          </cell>
          <cell r="C759" t="str">
            <v>m3</v>
          </cell>
          <cell r="D759" t="str">
            <v>SINAPI 90279</v>
          </cell>
          <cell r="E759">
            <v>327.83</v>
          </cell>
        </row>
        <row r="760">
          <cell r="B760" t="str">
            <v>PISO EM GRANITO, POLIDO, TIPO ANDORINHA/ QUARTZ/ CASTELO/ CORUMBA OU OUTROS EQUIVALENTES DA REGIAO, FORMATO MENOR OU IGUAL A 3025 CM2, E=  *2* CM</v>
          </cell>
          <cell r="C760" t="str">
            <v>m2</v>
          </cell>
          <cell r="D760" t="str">
            <v>SINAPI 10841</v>
          </cell>
          <cell r="E760">
            <v>226.41</v>
          </cell>
        </row>
        <row r="761">
          <cell r="B761" t="str">
            <v>ARGAMASSA TRAÇO 1:3 (CIMENTO E AREIA MÉDIA) PARA CONTRAPISO, PREPARO MECÂNICO COM BETONEIRA 400 L</v>
          </cell>
          <cell r="C761" t="str">
            <v>m3</v>
          </cell>
          <cell r="D761" t="str">
            <v>SINAPI 87298</v>
          </cell>
          <cell r="E761">
            <v>460.16</v>
          </cell>
        </row>
        <row r="762">
          <cell r="B762" t="str">
            <v>Isolador epoxi cilindrico para barramentos dimensões: 16x25mm²</v>
          </cell>
          <cell r="C762" t="str">
            <v>pç</v>
          </cell>
          <cell r="D762" t="str">
            <v>Mercado</v>
          </cell>
          <cell r="E762">
            <v>5.35</v>
          </cell>
        </row>
        <row r="763">
          <cell r="B763" t="str">
            <v>Isolador epoxi cilindrico para barramentos dimensões: 30x30mm²</v>
          </cell>
          <cell r="C763" t="str">
            <v>pç</v>
          </cell>
          <cell r="D763" t="str">
            <v>Mercado</v>
          </cell>
          <cell r="E763">
            <v>9.4</v>
          </cell>
        </row>
        <row r="764">
          <cell r="B764" t="str">
            <v>Isolador epoxi cilindrico para barramentos dimensões: 30x40mm²</v>
          </cell>
          <cell r="C764" t="str">
            <v>pç</v>
          </cell>
          <cell r="D764" t="str">
            <v>Mercado</v>
          </cell>
          <cell r="E764">
            <v>10.753333333333332</v>
          </cell>
        </row>
        <row r="765">
          <cell r="B765" t="str">
            <v>Isolador epoxi cilindrico para barramentos dimensões: 30x50mm²</v>
          </cell>
          <cell r="C765" t="str">
            <v>pç</v>
          </cell>
          <cell r="D765" t="str">
            <v>Mercado</v>
          </cell>
          <cell r="E765">
            <v>2.85</v>
          </cell>
        </row>
        <row r="766">
          <cell r="B766" t="str">
            <v>Isolador epoxi cilindrico para barramentos dimensões: 40x40mm²</v>
          </cell>
          <cell r="C766" t="str">
            <v>pç</v>
          </cell>
          <cell r="D766" t="str">
            <v>Mercado</v>
          </cell>
          <cell r="E766">
            <v>18.32</v>
          </cell>
        </row>
        <row r="767">
          <cell r="B767" t="str">
            <v>Fornecimento e instalação de trilho suporte DIN 35x7,3x500mm².</v>
          </cell>
          <cell r="C767" t="str">
            <v>pç</v>
          </cell>
          <cell r="D767" t="str">
            <v>Mercado</v>
          </cell>
          <cell r="E767">
            <v>21.9</v>
          </cell>
        </row>
        <row r="768">
          <cell r="B768" t="str">
            <v>Chapa de policarbonato compacto cristal 2m x1m x 3mm²</v>
          </cell>
          <cell r="C768" t="str">
            <v>pç</v>
          </cell>
          <cell r="D768" t="str">
            <v>Mercado</v>
          </cell>
          <cell r="E768">
            <v>289</v>
          </cell>
        </row>
        <row r="769">
          <cell r="B769" t="str">
            <v>Plaqueta em acrilico para identificação dos equipamentos na cor preta e letras brancas. Ref.: Afixgraf ou equivalente.</v>
          </cell>
          <cell r="C769" t="str">
            <v>pç</v>
          </cell>
          <cell r="D769" t="str">
            <v>Mercado</v>
          </cell>
          <cell r="E769">
            <v>3.5</v>
          </cell>
        </row>
        <row r="770">
          <cell r="B770" t="str">
            <v>Canaleta PVC 50x50x2000mm</v>
          </cell>
          <cell r="C770" t="str">
            <v>pç</v>
          </cell>
          <cell r="D770" t="str">
            <v>Mercado</v>
          </cell>
          <cell r="E770">
            <v>35.603333333333332</v>
          </cell>
        </row>
        <row r="771">
          <cell r="B771" t="str">
            <v>Canaleta PVC 80x50x2000mm</v>
          </cell>
          <cell r="C771" t="str">
            <v>pç</v>
          </cell>
          <cell r="D771" t="str">
            <v>Mercado</v>
          </cell>
          <cell r="E771">
            <v>95</v>
          </cell>
        </row>
        <row r="772">
          <cell r="B772" t="str">
            <v>Conector de borne para cabo 2,5mm²</v>
          </cell>
          <cell r="C772" t="str">
            <v>pç</v>
          </cell>
          <cell r="D772" t="str">
            <v>Mercado</v>
          </cell>
          <cell r="E772">
            <v>95</v>
          </cell>
        </row>
        <row r="773">
          <cell r="B773" t="str">
            <v>Conector de borne para cabo 4,00mm²</v>
          </cell>
          <cell r="C773" t="str">
            <v>pç</v>
          </cell>
          <cell r="D773" t="str">
            <v>Mercado</v>
          </cell>
          <cell r="E773">
            <v>95</v>
          </cell>
        </row>
        <row r="774">
          <cell r="B774" t="str">
            <v>Conector de borne para cabo 6,00mm²</v>
          </cell>
          <cell r="C774" t="str">
            <v>pç</v>
          </cell>
          <cell r="D774" t="str">
            <v>Mercado</v>
          </cell>
          <cell r="E774">
            <v>95</v>
          </cell>
        </row>
        <row r="775">
          <cell r="B775" t="str">
            <v>Conector de borne para cabo 10,00mm²</v>
          </cell>
          <cell r="C775" t="str">
            <v>pç</v>
          </cell>
          <cell r="D775" t="str">
            <v>Mercado</v>
          </cell>
          <cell r="E775">
            <v>95</v>
          </cell>
        </row>
        <row r="776">
          <cell r="B776" t="str">
            <v>Conector de borne para cabo 16,00mm²</v>
          </cell>
          <cell r="C776" t="str">
            <v>pç</v>
          </cell>
          <cell r="D776" t="str">
            <v>Mercado</v>
          </cell>
          <cell r="E776">
            <v>95</v>
          </cell>
        </row>
        <row r="777">
          <cell r="B777" t="str">
            <v>Conector de borne para cabo 35,00mm²</v>
          </cell>
          <cell r="C777" t="str">
            <v>pç</v>
          </cell>
          <cell r="D777" t="str">
            <v>Mercado</v>
          </cell>
          <cell r="E777">
            <v>95</v>
          </cell>
        </row>
        <row r="778">
          <cell r="B778" t="str">
            <v>Armário GP TTA - 1900x810x600mm</v>
          </cell>
          <cell r="C778" t="str">
            <v>un.</v>
          </cell>
          <cell r="D778" t="str">
            <v>Mercado</v>
          </cell>
          <cell r="E778">
            <v>95</v>
          </cell>
        </row>
        <row r="779">
          <cell r="B779" t="str">
            <v>Armário GP TTA - 1900x1010x600mm</v>
          </cell>
          <cell r="C779" t="str">
            <v>un.</v>
          </cell>
          <cell r="D779" t="str">
            <v>Mercado</v>
          </cell>
          <cell r="E779">
            <v>4663.79</v>
          </cell>
        </row>
        <row r="780">
          <cell r="B780" t="str">
            <v>Sinalizador 60W</v>
          </cell>
          <cell r="C780" t="str">
            <v>un.</v>
          </cell>
          <cell r="D780" t="str">
            <v>Mercado</v>
          </cell>
          <cell r="E780">
            <v>90</v>
          </cell>
        </row>
        <row r="781">
          <cell r="B781" t="str">
            <v>PINO DE ACO COM ARRUELA CONICA, DIAMETRO ARRUELA = *23* MM E COMP HASTE = *27* MM (ACAO INDIRETA)</v>
          </cell>
          <cell r="C781" t="str">
            <v>CENTO</v>
          </cell>
          <cell r="D781" t="str">
            <v>SINAPI 37586</v>
          </cell>
          <cell r="E781">
            <v>47.57</v>
          </cell>
        </row>
        <row r="782">
          <cell r="B782" t="str">
            <v>PERFIL GUIA, FORMATO U, EM ACO ZINCADO, PARA ESTRUTURA PAREDE DRYWALL, E = 0,5 MM, 70 X 3000 MM (L X C)</v>
          </cell>
          <cell r="C782" t="str">
            <v>M</v>
          </cell>
          <cell r="D782" t="str">
            <v>SINAPI 39419</v>
          </cell>
          <cell r="E782">
            <v>4.0199999999999996</v>
          </cell>
        </row>
        <row r="783">
          <cell r="B783" t="str">
            <v>PERFIL MONTANTE, FORMATO C, EM ACO ZINCADO, PARA ESTRUTURA PAREDE DRYWALL, E = 0,5 MM, 70 X 3000 MM (L X C)</v>
          </cell>
          <cell r="C783" t="str">
            <v>M</v>
          </cell>
          <cell r="D783" t="str">
            <v>SINAPI 39422</v>
          </cell>
          <cell r="E783">
            <v>4.5599999999999996</v>
          </cell>
        </row>
        <row r="784">
          <cell r="B784" t="str">
            <v>FITA DE PAPEL MICROPERFURADO, 50 X 150 MM, PARA TRATAMENTO DE JUNTAS DE CHAPA DE GESSO PARA DRYWALL</v>
          </cell>
          <cell r="C784" t="str">
            <v>M</v>
          </cell>
          <cell r="D784" t="str">
            <v>SINAPI 39431</v>
          </cell>
          <cell r="E784">
            <v>0.18</v>
          </cell>
        </row>
        <row r="785">
          <cell r="B785" t="str">
            <v>FITA DE PAPEL REFORCADA COM LAMINA DE METAL PARA REFORCO DE CANTOS DE CHAPA DE GESSO PARA DRYWALL</v>
          </cell>
          <cell r="C785" t="str">
            <v>M</v>
          </cell>
          <cell r="D785" t="str">
            <v>SINAPI 39432</v>
          </cell>
          <cell r="E785">
            <v>2.38</v>
          </cell>
        </row>
        <row r="786">
          <cell r="B786" t="str">
            <v>MASSA DE REJUNTE EM PO PARA DRYWALL, A BASE DE GESSO, SECAGEM RAPIDA, PARA TRATAMENTO DE JUNTAS DE CHAPA DE GESSO (COM ADICAO DE AGUA)</v>
          </cell>
          <cell r="C786" t="str">
            <v>KG</v>
          </cell>
          <cell r="D786" t="str">
            <v>SINAPI 39434</v>
          </cell>
          <cell r="E786">
            <v>3.19</v>
          </cell>
        </row>
        <row r="787">
          <cell r="B787" t="str">
            <v>PARAFUSO DRY WALL, EM ACO FOSFATIZADO, CABECA TROMBETA E PONTA AGULHA (TA), COMPRIMENTO 25 MM</v>
          </cell>
          <cell r="C787" t="str">
            <v>UN</v>
          </cell>
          <cell r="D787" t="str">
            <v>SINAPI 39435</v>
          </cell>
          <cell r="E787">
            <v>0.03</v>
          </cell>
        </row>
        <row r="788">
          <cell r="B788" t="str">
            <v>PARAFUSO DRY WALL, EM ACO ZINCADO, CABECA LENTILHA E PONTA BROCA (LB), LARGURA 4,2 MM, COMPRIMENTO 13 MM</v>
          </cell>
          <cell r="C788" t="str">
            <v>UN</v>
          </cell>
          <cell r="D788" t="str">
            <v>SINAPI 39443</v>
          </cell>
          <cell r="E788">
            <v>0.09</v>
          </cell>
        </row>
        <row r="789">
          <cell r="B789" t="str">
            <v>CHAPA DE GESSO ACARTONADO, RESISTENTE A UMIDADE (RU), COR VERDE, E = 12,5 MM</v>
          </cell>
          <cell r="C789" t="str">
            <v>m2</v>
          </cell>
          <cell r="D789" t="str">
            <v>SINAPI 39417</v>
          </cell>
          <cell r="E789">
            <v>24.03</v>
          </cell>
        </row>
        <row r="790">
          <cell r="B790" t="str">
            <v>ARGAMASSA TRAÇO 1:4 (CIMENTO E AREIA MÉDIA), PREPARO MECÂNICO COM BETONEIRA 400 L. AF_08/2014</v>
          </cell>
          <cell r="C790" t="str">
            <v>m3</v>
          </cell>
          <cell r="D790" t="str">
            <v>SINAPI 88631</v>
          </cell>
          <cell r="E790">
            <v>412.28</v>
          </cell>
        </row>
        <row r="791">
          <cell r="B791" t="str">
            <v>DIVISORIA, PLACA PRE-MOLDADA EM GRANILITE, MARMORITE OU GRANITINA, E = *3 CM</v>
          </cell>
          <cell r="C791" t="str">
            <v>m2</v>
          </cell>
          <cell r="D791" t="str">
            <v>SINAPI 10698</v>
          </cell>
          <cell r="E791">
            <v>112.86</v>
          </cell>
        </row>
        <row r="793">
          <cell r="B793" t="str">
            <v>SEGMENTO EXCLUSIVO</v>
          </cell>
        </row>
        <row r="794">
          <cell r="B794" t="str">
            <v>Bacia sanitária modelo convecional P.60.17, linha carrara, ref.: Deca</v>
          </cell>
          <cell r="C794" t="str">
            <v>un.</v>
          </cell>
          <cell r="D794" t="str">
            <v>Mercado</v>
          </cell>
          <cell r="E794">
            <v>90</v>
          </cell>
        </row>
        <row r="795">
          <cell r="B795" t="str">
            <v>Bacia c/ caixa acoplada, modelo P.606.17, linha carrara, ref.: Deca</v>
          </cell>
          <cell r="C795" t="str">
            <v>un.</v>
          </cell>
          <cell r="D795" t="str">
            <v>Mercado</v>
          </cell>
          <cell r="E795">
            <v>90</v>
          </cell>
        </row>
        <row r="796">
          <cell r="B796" t="str">
            <v>Cuba de sobrepor, linha quadrada  L.83C.17, ref: Deca ou equivalente</v>
          </cell>
          <cell r="C796" t="str">
            <v>un.</v>
          </cell>
          <cell r="D796" t="str">
            <v>Mercado</v>
          </cell>
          <cell r="E796">
            <v>95</v>
          </cell>
        </row>
        <row r="797">
          <cell r="B797" t="str">
            <v>Cuba de semi encaixe, linha quadrada L.83C.17</v>
          </cell>
          <cell r="C797" t="str">
            <v>un.</v>
          </cell>
          <cell r="D797" t="str">
            <v>Mercado</v>
          </cell>
          <cell r="E797">
            <v>95</v>
          </cell>
        </row>
        <row r="798">
          <cell r="B798" t="str">
            <v>Misturador de mesa com bica móvel para lavatório linha quadratta 1877.C83, Ref.: Deca ou equivalente</v>
          </cell>
          <cell r="C798" t="str">
            <v>un.</v>
          </cell>
          <cell r="D798" t="str">
            <v>Mercado</v>
          </cell>
          <cell r="E798">
            <v>3586.9833333333336</v>
          </cell>
        </row>
        <row r="799">
          <cell r="B799" t="str">
            <v>Misturador de parede para lavatório, linha quadratta 1878.C83, ref: Deca ou equivalente</v>
          </cell>
          <cell r="C799" t="str">
            <v>un.</v>
          </cell>
          <cell r="D799" t="str">
            <v>Mercado</v>
          </cell>
          <cell r="E799">
            <v>3222.603333333333</v>
          </cell>
        </row>
        <row r="800">
          <cell r="B800" t="str">
            <v>Registro de gaveta bruto, linha quadratta 4900. C83. PQ, ref: Deca ou equivalente</v>
          </cell>
          <cell r="C800" t="str">
            <v>un.</v>
          </cell>
          <cell r="D800" t="str">
            <v>Mercado</v>
          </cell>
          <cell r="E800">
            <v>825.46999999999991</v>
          </cell>
        </row>
        <row r="801">
          <cell r="B801" t="str">
            <v>Cerâmica 30x60cm, linha antartida bold, ref.: Portobello</v>
          </cell>
          <cell r="C801" t="str">
            <v>m²</v>
          </cell>
          <cell r="D801" t="str">
            <v>Mercado</v>
          </cell>
          <cell r="E801">
            <v>50.233333333333327</v>
          </cell>
        </row>
        <row r="802">
          <cell r="B802" t="str">
            <v>Piso Vinílico tarkett Square</v>
          </cell>
          <cell r="C802" t="str">
            <v>m²</v>
          </cell>
          <cell r="D802" t="str">
            <v>Mercado</v>
          </cell>
          <cell r="E802">
            <v>218.90333333333334</v>
          </cell>
        </row>
        <row r="803">
          <cell r="B803" t="str">
            <v>Porcelanato City Cement 60x60, natural ref.: Portobello ou equivalente</v>
          </cell>
          <cell r="C803" t="str">
            <v>m²</v>
          </cell>
          <cell r="D803" t="str">
            <v>Mercado</v>
          </cell>
          <cell r="E803">
            <v>69.900000000000006</v>
          </cell>
        </row>
        <row r="804">
          <cell r="B804" t="str">
            <v>Forro em fibra mineral, dimensões 62,5x62,5cm, ref.: Linha Georgian</v>
          </cell>
          <cell r="C804" t="str">
            <v>m²</v>
          </cell>
          <cell r="D804" t="str">
            <v>Mercado</v>
          </cell>
          <cell r="E804">
            <v>46.225000000000001</v>
          </cell>
        </row>
        <row r="805">
          <cell r="B805" t="str">
            <v>Luminária pendente circular, modelo sushi, código: ST20206</v>
          </cell>
          <cell r="C805" t="str">
            <v>un.</v>
          </cell>
          <cell r="D805" t="str">
            <v>Mercado</v>
          </cell>
          <cell r="E805">
            <v>1303.76</v>
          </cell>
        </row>
        <row r="806">
          <cell r="B806" t="str">
            <v>Luminária pendente circular, modelo Lucy</v>
          </cell>
          <cell r="C806" t="str">
            <v>un.</v>
          </cell>
          <cell r="D806" t="str">
            <v>Mercado</v>
          </cell>
          <cell r="E806">
            <v>434.19</v>
          </cell>
        </row>
        <row r="807">
          <cell r="B807" t="str">
            <v>Luminária pendente tubular, modelo cyprium, código: 0404630</v>
          </cell>
          <cell r="C807" t="str">
            <v>un.</v>
          </cell>
          <cell r="D807" t="str">
            <v>Mercado</v>
          </cell>
          <cell r="E807">
            <v>349.9</v>
          </cell>
        </row>
        <row r="808">
          <cell r="B808" t="str">
            <v xml:space="preserve">Luminária pendente retangular, modelo otto, com acabamento metalizado cobre, cor avelã, marca: TYG código: 70-3097 </v>
          </cell>
          <cell r="C808" t="str">
            <v>un.</v>
          </cell>
          <cell r="D808" t="str">
            <v>Mercado</v>
          </cell>
          <cell r="E808">
            <v>1470</v>
          </cell>
        </row>
        <row r="809">
          <cell r="B809" t="str">
            <v>Bancada em granito sintético branco modelo Iconic White, série: Mythology</v>
          </cell>
          <cell r="C809" t="str">
            <v>m²</v>
          </cell>
          <cell r="D809" t="str">
            <v>Mercado</v>
          </cell>
          <cell r="E809">
            <v>2042</v>
          </cell>
        </row>
        <row r="810">
          <cell r="B810" t="str">
            <v>Persiana tela solar branca, modelo TFP6068, ref: TOPFLEX ou equivalente</v>
          </cell>
          <cell r="C810" t="str">
            <v>m²</v>
          </cell>
          <cell r="D810" t="str">
            <v>Mercado</v>
          </cell>
          <cell r="E810">
            <v>278.54500000000002</v>
          </cell>
        </row>
        <row r="811">
          <cell r="B811" t="str">
            <v>Persiana tipo rolo Blackout em tecido vinílico, modelo TFP6062, ref: TOPFLEX</v>
          </cell>
          <cell r="C811" t="str">
            <v>m²</v>
          </cell>
          <cell r="D811" t="str">
            <v>Mercado</v>
          </cell>
          <cell r="E811">
            <v>124.325</v>
          </cell>
        </row>
        <row r="812">
          <cell r="B812" t="str">
            <v>Tapete com textura rustica artesanal, modelo 6127, ref: casa brasil tapetes ou equivalente.</v>
          </cell>
          <cell r="C812" t="str">
            <v>un.</v>
          </cell>
          <cell r="D812" t="str">
            <v>Mercado</v>
          </cell>
          <cell r="E812">
            <v>569.56666666666672</v>
          </cell>
        </row>
        <row r="813">
          <cell r="B813" t="str">
            <v>Vidro serigrafado temperado 10mm</v>
          </cell>
          <cell r="C813" t="str">
            <v>m²</v>
          </cell>
          <cell r="D813" t="str">
            <v>Mercado</v>
          </cell>
          <cell r="E813">
            <v>266.14499999999998</v>
          </cell>
        </row>
        <row r="814">
          <cell r="B814" t="str">
            <v>Porta de correr em vidro temperado, completa, com abretura atraves de sensor de presença - MATERIAL</v>
          </cell>
          <cell r="C814" t="str">
            <v>sv</v>
          </cell>
          <cell r="D814" t="str">
            <v>Mercado</v>
          </cell>
          <cell r="E814">
            <v>13180</v>
          </cell>
        </row>
        <row r="815">
          <cell r="B815" t="str">
            <v>Porta de correr em vidro temperado, completa, com abretura atraves de sensor de presença - MÃO-DE-OBRA</v>
          </cell>
          <cell r="C815" t="str">
            <v>sv</v>
          </cell>
          <cell r="D815" t="str">
            <v>Mercado</v>
          </cell>
          <cell r="E815">
            <v>1900</v>
          </cell>
        </row>
        <row r="816">
          <cell r="B816" t="str">
            <v>Tinta Laca PU</v>
          </cell>
          <cell r="C816" t="str">
            <v>L</v>
          </cell>
          <cell r="D816" t="str">
            <v>Mercado</v>
          </cell>
          <cell r="E816">
            <v>197.36500000000001</v>
          </cell>
        </row>
        <row r="817">
          <cell r="B817" t="str">
            <v>CHAPA DE MDF CRU, E = 18 MM</v>
          </cell>
          <cell r="C817" t="str">
            <v>m²</v>
          </cell>
          <cell r="D817" t="str">
            <v>SINAPI 34673</v>
          </cell>
          <cell r="E817">
            <v>23.5</v>
          </cell>
        </row>
        <row r="818">
          <cell r="B818" t="str">
            <v>Trilho Cremalheira</v>
          </cell>
          <cell r="C818" t="str">
            <v>m</v>
          </cell>
          <cell r="D818" t="str">
            <v>Mercado</v>
          </cell>
          <cell r="E818">
            <v>38.4</v>
          </cell>
        </row>
        <row r="819">
          <cell r="B819" t="str">
            <v>Divisória cega, ref.: INTERACT ou equivalente - MATERIAL</v>
          </cell>
          <cell r="C819" t="str">
            <v>m²</v>
          </cell>
          <cell r="D819" t="str">
            <v>Mercado</v>
          </cell>
          <cell r="E819">
            <v>857.71</v>
          </cell>
        </row>
        <row r="820">
          <cell r="B820" t="str">
            <v>divisória de vidro duplo sem persiana, REF.: INTERACT - MATERIAL</v>
          </cell>
          <cell r="C820" t="str">
            <v>m²</v>
          </cell>
          <cell r="D820" t="str">
            <v>Mercado</v>
          </cell>
          <cell r="E820">
            <v>1872.86</v>
          </cell>
        </row>
        <row r="821">
          <cell r="B821" t="str">
            <v>Divisória cega, ref.: INTERACT ou equivalente - MÃO DE OBRA</v>
          </cell>
          <cell r="C821" t="str">
            <v>m²</v>
          </cell>
          <cell r="D821" t="str">
            <v>Mercado</v>
          </cell>
          <cell r="E821">
            <v>379.11</v>
          </cell>
        </row>
        <row r="822">
          <cell r="B822" t="str">
            <v>divisória de vidro duplo sem persiana, REF.: INTERACT - MÃO DE OBRA</v>
          </cell>
          <cell r="C822" t="str">
            <v>m²</v>
          </cell>
          <cell r="D822" t="str">
            <v>Mercado</v>
          </cell>
          <cell r="E822">
            <v>379.11</v>
          </cell>
        </row>
        <row r="823">
          <cell r="B823" t="str">
            <v>Porta pivotante em pele de vidro serigrafado na cor preta com 36mm de espessura</v>
          </cell>
          <cell r="C823" t="str">
            <v>un.</v>
          </cell>
          <cell r="D823" t="str">
            <v>Mercado</v>
          </cell>
          <cell r="E823">
            <v>15715.78</v>
          </cell>
        </row>
        <row r="824">
          <cell r="B824" t="str">
            <v>REJUNTE COLORIDO, CIMENTICIO</v>
          </cell>
          <cell r="C824" t="str">
            <v>kg</v>
          </cell>
          <cell r="D824" t="str">
            <v>SINAPI 34357</v>
          </cell>
          <cell r="E824">
            <v>3.11</v>
          </cell>
        </row>
        <row r="825">
          <cell r="B825" t="str">
            <v>ARGAMASSA COLANTE TIPO ACIII</v>
          </cell>
          <cell r="C825" t="str">
            <v>kg</v>
          </cell>
          <cell r="D825" t="str">
            <v>SINAPI 37595</v>
          </cell>
          <cell r="E825">
            <v>1.49</v>
          </cell>
        </row>
        <row r="826">
          <cell r="B826" t="str">
            <v>SIFAO EM METAL CROMADO PARA PIA OU LAVATORIO, 1 X 1.1/2 "</v>
          </cell>
          <cell r="C826" t="str">
            <v>un.</v>
          </cell>
          <cell r="D826" t="str">
            <v>SINAPI 6136</v>
          </cell>
          <cell r="E826">
            <v>110</v>
          </cell>
        </row>
        <row r="827">
          <cell r="B827" t="str">
            <v>VALVULA EM METAL CROMADO PARA TANQUE, 1.1/2 " SEM LADRAO</v>
          </cell>
          <cell r="C827" t="str">
            <v>un.</v>
          </cell>
          <cell r="D827" t="str">
            <v>SINAPI 37588</v>
          </cell>
          <cell r="E827">
            <v>15.81</v>
          </cell>
        </row>
        <row r="828">
          <cell r="B828" t="str">
            <v>SUPORTE MAO-FRANCESA EM ACO, ABAS IGUAIS 40 CM, CAPACIDADE MINIMA 70 KG, BRANCO</v>
          </cell>
          <cell r="C828" t="str">
            <v>un.</v>
          </cell>
          <cell r="D828" t="str">
            <v>SINAPI 37591</v>
          </cell>
          <cell r="E828">
            <v>26.25</v>
          </cell>
        </row>
        <row r="829">
          <cell r="B829" t="str">
            <v>BUCHA DE NYLON SEM ABA S10, COM PARAFUSO DE 6,10 X 65 MM EM ACO ZINCADO COM ROSCA SOBERBA, CABECA CHATA E FENDA PHILLIPS</v>
          </cell>
          <cell r="C829" t="str">
            <v>un.</v>
          </cell>
          <cell r="D829" t="str">
            <v>SINAPI 7568</v>
          </cell>
          <cell r="E829">
            <v>0.92</v>
          </cell>
        </row>
        <row r="830">
          <cell r="B830" t="str">
            <v>BUCHA DE NYLON SEM ABA S6, COM PARAFUSO DE 4,20 X 40 MM EM ACO ZINCADO COM ROSCA SOBERBA, CABECA CHATA E FENDA PHILLIPS</v>
          </cell>
          <cell r="C830" t="str">
            <v>un.</v>
          </cell>
          <cell r="D830" t="str">
            <v>SINAPI 11950</v>
          </cell>
          <cell r="E830">
            <v>0.31</v>
          </cell>
        </row>
        <row r="973">
          <cell r="E973">
            <v>5</v>
          </cell>
        </row>
        <row r="974">
          <cell r="E974">
            <v>5</v>
          </cell>
        </row>
        <row r="975">
          <cell r="E975">
            <v>7</v>
          </cell>
        </row>
        <row r="976">
          <cell r="E976">
            <v>10</v>
          </cell>
        </row>
        <row r="977">
          <cell r="E977">
            <v>10</v>
          </cell>
        </row>
        <row r="978">
          <cell r="E978">
            <v>10</v>
          </cell>
        </row>
        <row r="979">
          <cell r="E979">
            <v>7</v>
          </cell>
        </row>
        <row r="980">
          <cell r="E980">
            <v>5</v>
          </cell>
        </row>
        <row r="981">
          <cell r="E981">
            <v>5</v>
          </cell>
        </row>
        <row r="982">
          <cell r="E982">
            <v>1</v>
          </cell>
        </row>
        <row r="984">
          <cell r="E984">
            <v>20</v>
          </cell>
        </row>
        <row r="985">
          <cell r="E985">
            <v>20</v>
          </cell>
        </row>
        <row r="987">
          <cell r="E987">
            <v>20</v>
          </cell>
        </row>
        <row r="988">
          <cell r="E988">
            <v>20</v>
          </cell>
        </row>
        <row r="989">
          <cell r="E989">
            <v>20</v>
          </cell>
        </row>
        <row r="990">
          <cell r="E990">
            <v>20</v>
          </cell>
        </row>
        <row r="991">
          <cell r="E991">
            <v>20</v>
          </cell>
        </row>
        <row r="992">
          <cell r="E992">
            <v>20</v>
          </cell>
        </row>
        <row r="999">
          <cell r="E999">
            <v>10</v>
          </cell>
        </row>
        <row r="1001">
          <cell r="E1001">
            <v>5</v>
          </cell>
        </row>
        <row r="1002">
          <cell r="E1002">
            <v>20</v>
          </cell>
        </row>
        <row r="1003">
          <cell r="E1003">
            <v>2</v>
          </cell>
        </row>
        <row r="1004">
          <cell r="E1004">
            <v>2</v>
          </cell>
        </row>
        <row r="1005">
          <cell r="E1005">
            <v>1</v>
          </cell>
        </row>
        <row r="1042">
          <cell r="E1042">
            <v>5</v>
          </cell>
        </row>
        <row r="1043">
          <cell r="E1043">
            <v>5</v>
          </cell>
        </row>
        <row r="1044">
          <cell r="E1044">
            <v>5</v>
          </cell>
        </row>
        <row r="1045">
          <cell r="E1045">
            <v>5</v>
          </cell>
        </row>
        <row r="1046">
          <cell r="E1046">
            <v>5</v>
          </cell>
        </row>
        <row r="1047">
          <cell r="E1047">
            <v>5</v>
          </cell>
        </row>
        <row r="1048">
          <cell r="E1048">
            <v>5</v>
          </cell>
        </row>
        <row r="1049">
          <cell r="E1049">
            <v>5</v>
          </cell>
        </row>
        <row r="1050">
          <cell r="E1050">
            <v>5</v>
          </cell>
        </row>
        <row r="1051">
          <cell r="E1051">
            <v>5</v>
          </cell>
        </row>
        <row r="1052">
          <cell r="E1052">
            <v>5</v>
          </cell>
        </row>
        <row r="1053">
          <cell r="E1053">
            <v>5</v>
          </cell>
        </row>
        <row r="1054">
          <cell r="E1054">
            <v>5</v>
          </cell>
        </row>
        <row r="1055">
          <cell r="E1055">
            <v>5</v>
          </cell>
        </row>
        <row r="1056">
          <cell r="E1056">
            <v>5</v>
          </cell>
        </row>
        <row r="1093">
          <cell r="E1093">
            <v>2</v>
          </cell>
        </row>
        <row r="1094">
          <cell r="E1094">
            <v>2</v>
          </cell>
        </row>
        <row r="1095">
          <cell r="E1095">
            <v>2</v>
          </cell>
        </row>
        <row r="1096">
          <cell r="E1096">
            <v>2</v>
          </cell>
        </row>
        <row r="1097">
          <cell r="E1097">
            <v>2</v>
          </cell>
        </row>
        <row r="1098">
          <cell r="E1098">
            <v>2</v>
          </cell>
        </row>
        <row r="1099">
          <cell r="E1099">
            <v>2</v>
          </cell>
        </row>
        <row r="1100">
          <cell r="E1100">
            <v>2</v>
          </cell>
        </row>
        <row r="1101">
          <cell r="E1101">
            <v>2</v>
          </cell>
        </row>
        <row r="1102">
          <cell r="E1102">
            <v>2</v>
          </cell>
        </row>
        <row r="1103">
          <cell r="E1103">
            <v>2</v>
          </cell>
        </row>
        <row r="1104">
          <cell r="E1104">
            <v>2</v>
          </cell>
        </row>
        <row r="1105">
          <cell r="E1105">
            <v>2</v>
          </cell>
        </row>
        <row r="1106">
          <cell r="E1106">
            <v>2</v>
          </cell>
        </row>
        <row r="1107">
          <cell r="E1107">
            <v>2</v>
          </cell>
        </row>
        <row r="1108">
          <cell r="E1108">
            <v>2</v>
          </cell>
        </row>
        <row r="1109">
          <cell r="E1109">
            <v>2</v>
          </cell>
        </row>
        <row r="1110">
          <cell r="E1110">
            <v>2</v>
          </cell>
        </row>
        <row r="1111">
          <cell r="E1111">
            <v>2</v>
          </cell>
        </row>
        <row r="1112">
          <cell r="E1112">
            <v>2</v>
          </cell>
        </row>
        <row r="1113">
          <cell r="E1113">
            <v>2</v>
          </cell>
        </row>
        <row r="1114">
          <cell r="E1114">
            <v>2</v>
          </cell>
        </row>
        <row r="1115">
          <cell r="E1115">
            <v>2</v>
          </cell>
        </row>
        <row r="1116">
          <cell r="E1116">
            <v>2</v>
          </cell>
        </row>
        <row r="1117">
          <cell r="E1117">
            <v>2</v>
          </cell>
        </row>
        <row r="1118">
          <cell r="E1118">
            <v>2</v>
          </cell>
        </row>
        <row r="1119">
          <cell r="E1119">
            <v>2</v>
          </cell>
        </row>
        <row r="1120">
          <cell r="E1120">
            <v>2</v>
          </cell>
        </row>
        <row r="1121">
          <cell r="E1121">
            <v>2</v>
          </cell>
        </row>
        <row r="1122">
          <cell r="E1122">
            <v>2</v>
          </cell>
        </row>
        <row r="1123">
          <cell r="E1123">
            <v>2</v>
          </cell>
        </row>
        <row r="1124">
          <cell r="E1124">
            <v>2</v>
          </cell>
        </row>
        <row r="1125">
          <cell r="E1125">
            <v>2</v>
          </cell>
        </row>
        <row r="1126">
          <cell r="E1126">
            <v>2</v>
          </cell>
        </row>
        <row r="1127">
          <cell r="E1127">
            <v>2</v>
          </cell>
        </row>
        <row r="1128">
          <cell r="E1128">
            <v>2</v>
          </cell>
        </row>
        <row r="1129">
          <cell r="E1129">
            <v>2</v>
          </cell>
        </row>
        <row r="1130">
          <cell r="E1130">
            <v>2</v>
          </cell>
        </row>
        <row r="1131">
          <cell r="E1131">
            <v>2</v>
          </cell>
        </row>
        <row r="1177">
          <cell r="E1177">
            <v>5</v>
          </cell>
        </row>
        <row r="1178">
          <cell r="E1178">
            <v>35</v>
          </cell>
        </row>
        <row r="1179">
          <cell r="E1179">
            <v>15</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view="pageBreakPreview" zoomScale="80" zoomScaleNormal="100" zoomScaleSheetLayoutView="80" workbookViewId="0">
      <selection activeCell="D14" sqref="D14"/>
    </sheetView>
  </sheetViews>
  <sheetFormatPr defaultRowHeight="18.75" x14ac:dyDescent="0.3"/>
  <cols>
    <col min="1" max="1" width="1.140625" style="160" customWidth="1"/>
    <col min="2" max="2" width="19.7109375" style="159" customWidth="1"/>
    <col min="3" max="3" width="19.140625" style="162" customWidth="1"/>
    <col min="4" max="4" width="15.5703125" style="159" customWidth="1"/>
    <col min="5" max="5" width="30" style="159" customWidth="1"/>
    <col min="6" max="6" width="9.140625" style="160"/>
    <col min="7" max="7" width="9.140625" style="160" customWidth="1"/>
    <col min="8" max="8" width="9.42578125" style="160" bestFit="1" customWidth="1"/>
    <col min="9" max="256" width="9.140625" style="160"/>
    <col min="257" max="257" width="1.140625" style="160" customWidth="1"/>
    <col min="258" max="258" width="19.7109375" style="160" customWidth="1"/>
    <col min="259" max="259" width="19.140625" style="160" customWidth="1"/>
    <col min="260" max="260" width="15.5703125" style="160" customWidth="1"/>
    <col min="261" max="261" width="30" style="160" customWidth="1"/>
    <col min="262" max="262" width="9.140625" style="160"/>
    <col min="263" max="263" width="9.140625" style="160" customWidth="1"/>
    <col min="264" max="264" width="9.42578125" style="160" bestFit="1" customWidth="1"/>
    <col min="265" max="512" width="9.140625" style="160"/>
    <col min="513" max="513" width="1.140625" style="160" customWidth="1"/>
    <col min="514" max="514" width="19.7109375" style="160" customWidth="1"/>
    <col min="515" max="515" width="19.140625" style="160" customWidth="1"/>
    <col min="516" max="516" width="15.5703125" style="160" customWidth="1"/>
    <col min="517" max="517" width="30" style="160" customWidth="1"/>
    <col min="518" max="518" width="9.140625" style="160"/>
    <col min="519" max="519" width="9.140625" style="160" customWidth="1"/>
    <col min="520" max="520" width="9.42578125" style="160" bestFit="1" customWidth="1"/>
    <col min="521" max="768" width="9.140625" style="160"/>
    <col min="769" max="769" width="1.140625" style="160" customWidth="1"/>
    <col min="770" max="770" width="19.7109375" style="160" customWidth="1"/>
    <col min="771" max="771" width="19.140625" style="160" customWidth="1"/>
    <col min="772" max="772" width="15.5703125" style="160" customWidth="1"/>
    <col min="773" max="773" width="30" style="160" customWidth="1"/>
    <col min="774" max="774" width="9.140625" style="160"/>
    <col min="775" max="775" width="9.140625" style="160" customWidth="1"/>
    <col min="776" max="776" width="9.42578125" style="160" bestFit="1" customWidth="1"/>
    <col min="777" max="1024" width="9.140625" style="160"/>
    <col min="1025" max="1025" width="1.140625" style="160" customWidth="1"/>
    <col min="1026" max="1026" width="19.7109375" style="160" customWidth="1"/>
    <col min="1027" max="1027" width="19.140625" style="160" customWidth="1"/>
    <col min="1028" max="1028" width="15.5703125" style="160" customWidth="1"/>
    <col min="1029" max="1029" width="30" style="160" customWidth="1"/>
    <col min="1030" max="1030" width="9.140625" style="160"/>
    <col min="1031" max="1031" width="9.140625" style="160" customWidth="1"/>
    <col min="1032" max="1032" width="9.42578125" style="160" bestFit="1" customWidth="1"/>
    <col min="1033" max="1280" width="9.140625" style="160"/>
    <col min="1281" max="1281" width="1.140625" style="160" customWidth="1"/>
    <col min="1282" max="1282" width="19.7109375" style="160" customWidth="1"/>
    <col min="1283" max="1283" width="19.140625" style="160" customWidth="1"/>
    <col min="1284" max="1284" width="15.5703125" style="160" customWidth="1"/>
    <col min="1285" max="1285" width="30" style="160" customWidth="1"/>
    <col min="1286" max="1286" width="9.140625" style="160"/>
    <col min="1287" max="1287" width="9.140625" style="160" customWidth="1"/>
    <col min="1288" max="1288" width="9.42578125" style="160" bestFit="1" customWidth="1"/>
    <col min="1289" max="1536" width="9.140625" style="160"/>
    <col min="1537" max="1537" width="1.140625" style="160" customWidth="1"/>
    <col min="1538" max="1538" width="19.7109375" style="160" customWidth="1"/>
    <col min="1539" max="1539" width="19.140625" style="160" customWidth="1"/>
    <col min="1540" max="1540" width="15.5703125" style="160" customWidth="1"/>
    <col min="1541" max="1541" width="30" style="160" customWidth="1"/>
    <col min="1542" max="1542" width="9.140625" style="160"/>
    <col min="1543" max="1543" width="9.140625" style="160" customWidth="1"/>
    <col min="1544" max="1544" width="9.42578125" style="160" bestFit="1" customWidth="1"/>
    <col min="1545" max="1792" width="9.140625" style="160"/>
    <col min="1793" max="1793" width="1.140625" style="160" customWidth="1"/>
    <col min="1794" max="1794" width="19.7109375" style="160" customWidth="1"/>
    <col min="1795" max="1795" width="19.140625" style="160" customWidth="1"/>
    <col min="1796" max="1796" width="15.5703125" style="160" customWidth="1"/>
    <col min="1797" max="1797" width="30" style="160" customWidth="1"/>
    <col min="1798" max="1798" width="9.140625" style="160"/>
    <col min="1799" max="1799" width="9.140625" style="160" customWidth="1"/>
    <col min="1800" max="1800" width="9.42578125" style="160" bestFit="1" customWidth="1"/>
    <col min="1801" max="2048" width="9.140625" style="160"/>
    <col min="2049" max="2049" width="1.140625" style="160" customWidth="1"/>
    <col min="2050" max="2050" width="19.7109375" style="160" customWidth="1"/>
    <col min="2051" max="2051" width="19.140625" style="160" customWidth="1"/>
    <col min="2052" max="2052" width="15.5703125" style="160" customWidth="1"/>
    <col min="2053" max="2053" width="30" style="160" customWidth="1"/>
    <col min="2054" max="2054" width="9.140625" style="160"/>
    <col min="2055" max="2055" width="9.140625" style="160" customWidth="1"/>
    <col min="2056" max="2056" width="9.42578125" style="160" bestFit="1" customWidth="1"/>
    <col min="2057" max="2304" width="9.140625" style="160"/>
    <col min="2305" max="2305" width="1.140625" style="160" customWidth="1"/>
    <col min="2306" max="2306" width="19.7109375" style="160" customWidth="1"/>
    <col min="2307" max="2307" width="19.140625" style="160" customWidth="1"/>
    <col min="2308" max="2308" width="15.5703125" style="160" customWidth="1"/>
    <col min="2309" max="2309" width="30" style="160" customWidth="1"/>
    <col min="2310" max="2310" width="9.140625" style="160"/>
    <col min="2311" max="2311" width="9.140625" style="160" customWidth="1"/>
    <col min="2312" max="2312" width="9.42578125" style="160" bestFit="1" customWidth="1"/>
    <col min="2313" max="2560" width="9.140625" style="160"/>
    <col min="2561" max="2561" width="1.140625" style="160" customWidth="1"/>
    <col min="2562" max="2562" width="19.7109375" style="160" customWidth="1"/>
    <col min="2563" max="2563" width="19.140625" style="160" customWidth="1"/>
    <col min="2564" max="2564" width="15.5703125" style="160" customWidth="1"/>
    <col min="2565" max="2565" width="30" style="160" customWidth="1"/>
    <col min="2566" max="2566" width="9.140625" style="160"/>
    <col min="2567" max="2567" width="9.140625" style="160" customWidth="1"/>
    <col min="2568" max="2568" width="9.42578125" style="160" bestFit="1" customWidth="1"/>
    <col min="2569" max="2816" width="9.140625" style="160"/>
    <col min="2817" max="2817" width="1.140625" style="160" customWidth="1"/>
    <col min="2818" max="2818" width="19.7109375" style="160" customWidth="1"/>
    <col min="2819" max="2819" width="19.140625" style="160" customWidth="1"/>
    <col min="2820" max="2820" width="15.5703125" style="160" customWidth="1"/>
    <col min="2821" max="2821" width="30" style="160" customWidth="1"/>
    <col min="2822" max="2822" width="9.140625" style="160"/>
    <col min="2823" max="2823" width="9.140625" style="160" customWidth="1"/>
    <col min="2824" max="2824" width="9.42578125" style="160" bestFit="1" customWidth="1"/>
    <col min="2825" max="3072" width="9.140625" style="160"/>
    <col min="3073" max="3073" width="1.140625" style="160" customWidth="1"/>
    <col min="3074" max="3074" width="19.7109375" style="160" customWidth="1"/>
    <col min="3075" max="3075" width="19.140625" style="160" customWidth="1"/>
    <col min="3076" max="3076" width="15.5703125" style="160" customWidth="1"/>
    <col min="3077" max="3077" width="30" style="160" customWidth="1"/>
    <col min="3078" max="3078" width="9.140625" style="160"/>
    <col min="3079" max="3079" width="9.140625" style="160" customWidth="1"/>
    <col min="3080" max="3080" width="9.42578125" style="160" bestFit="1" customWidth="1"/>
    <col min="3081" max="3328" width="9.140625" style="160"/>
    <col min="3329" max="3329" width="1.140625" style="160" customWidth="1"/>
    <col min="3330" max="3330" width="19.7109375" style="160" customWidth="1"/>
    <col min="3331" max="3331" width="19.140625" style="160" customWidth="1"/>
    <col min="3332" max="3332" width="15.5703125" style="160" customWidth="1"/>
    <col min="3333" max="3333" width="30" style="160" customWidth="1"/>
    <col min="3334" max="3334" width="9.140625" style="160"/>
    <col min="3335" max="3335" width="9.140625" style="160" customWidth="1"/>
    <col min="3336" max="3336" width="9.42578125" style="160" bestFit="1" customWidth="1"/>
    <col min="3337" max="3584" width="9.140625" style="160"/>
    <col min="3585" max="3585" width="1.140625" style="160" customWidth="1"/>
    <col min="3586" max="3586" width="19.7109375" style="160" customWidth="1"/>
    <col min="3587" max="3587" width="19.140625" style="160" customWidth="1"/>
    <col min="3588" max="3588" width="15.5703125" style="160" customWidth="1"/>
    <col min="3589" max="3589" width="30" style="160" customWidth="1"/>
    <col min="3590" max="3590" width="9.140625" style="160"/>
    <col min="3591" max="3591" width="9.140625" style="160" customWidth="1"/>
    <col min="3592" max="3592" width="9.42578125" style="160" bestFit="1" customWidth="1"/>
    <col min="3593" max="3840" width="9.140625" style="160"/>
    <col min="3841" max="3841" width="1.140625" style="160" customWidth="1"/>
    <col min="3842" max="3842" width="19.7109375" style="160" customWidth="1"/>
    <col min="3843" max="3843" width="19.140625" style="160" customWidth="1"/>
    <col min="3844" max="3844" width="15.5703125" style="160" customWidth="1"/>
    <col min="3845" max="3845" width="30" style="160" customWidth="1"/>
    <col min="3846" max="3846" width="9.140625" style="160"/>
    <col min="3847" max="3847" width="9.140625" style="160" customWidth="1"/>
    <col min="3848" max="3848" width="9.42578125" style="160" bestFit="1" customWidth="1"/>
    <col min="3849" max="4096" width="9.140625" style="160"/>
    <col min="4097" max="4097" width="1.140625" style="160" customWidth="1"/>
    <col min="4098" max="4098" width="19.7109375" style="160" customWidth="1"/>
    <col min="4099" max="4099" width="19.140625" style="160" customWidth="1"/>
    <col min="4100" max="4100" width="15.5703125" style="160" customWidth="1"/>
    <col min="4101" max="4101" width="30" style="160" customWidth="1"/>
    <col min="4102" max="4102" width="9.140625" style="160"/>
    <col min="4103" max="4103" width="9.140625" style="160" customWidth="1"/>
    <col min="4104" max="4104" width="9.42578125" style="160" bestFit="1" customWidth="1"/>
    <col min="4105" max="4352" width="9.140625" style="160"/>
    <col min="4353" max="4353" width="1.140625" style="160" customWidth="1"/>
    <col min="4354" max="4354" width="19.7109375" style="160" customWidth="1"/>
    <col min="4355" max="4355" width="19.140625" style="160" customWidth="1"/>
    <col min="4356" max="4356" width="15.5703125" style="160" customWidth="1"/>
    <col min="4357" max="4357" width="30" style="160" customWidth="1"/>
    <col min="4358" max="4358" width="9.140625" style="160"/>
    <col min="4359" max="4359" width="9.140625" style="160" customWidth="1"/>
    <col min="4360" max="4360" width="9.42578125" style="160" bestFit="1" customWidth="1"/>
    <col min="4361" max="4608" width="9.140625" style="160"/>
    <col min="4609" max="4609" width="1.140625" style="160" customWidth="1"/>
    <col min="4610" max="4610" width="19.7109375" style="160" customWidth="1"/>
    <col min="4611" max="4611" width="19.140625" style="160" customWidth="1"/>
    <col min="4612" max="4612" width="15.5703125" style="160" customWidth="1"/>
    <col min="4613" max="4613" width="30" style="160" customWidth="1"/>
    <col min="4614" max="4614" width="9.140625" style="160"/>
    <col min="4615" max="4615" width="9.140625" style="160" customWidth="1"/>
    <col min="4616" max="4616" width="9.42578125" style="160" bestFit="1" customWidth="1"/>
    <col min="4617" max="4864" width="9.140625" style="160"/>
    <col min="4865" max="4865" width="1.140625" style="160" customWidth="1"/>
    <col min="4866" max="4866" width="19.7109375" style="160" customWidth="1"/>
    <col min="4867" max="4867" width="19.140625" style="160" customWidth="1"/>
    <col min="4868" max="4868" width="15.5703125" style="160" customWidth="1"/>
    <col min="4869" max="4869" width="30" style="160" customWidth="1"/>
    <col min="4870" max="4870" width="9.140625" style="160"/>
    <col min="4871" max="4871" width="9.140625" style="160" customWidth="1"/>
    <col min="4872" max="4872" width="9.42578125" style="160" bestFit="1" customWidth="1"/>
    <col min="4873" max="5120" width="9.140625" style="160"/>
    <col min="5121" max="5121" width="1.140625" style="160" customWidth="1"/>
    <col min="5122" max="5122" width="19.7109375" style="160" customWidth="1"/>
    <col min="5123" max="5123" width="19.140625" style="160" customWidth="1"/>
    <col min="5124" max="5124" width="15.5703125" style="160" customWidth="1"/>
    <col min="5125" max="5125" width="30" style="160" customWidth="1"/>
    <col min="5126" max="5126" width="9.140625" style="160"/>
    <col min="5127" max="5127" width="9.140625" style="160" customWidth="1"/>
    <col min="5128" max="5128" width="9.42578125" style="160" bestFit="1" customWidth="1"/>
    <col min="5129" max="5376" width="9.140625" style="160"/>
    <col min="5377" max="5377" width="1.140625" style="160" customWidth="1"/>
    <col min="5378" max="5378" width="19.7109375" style="160" customWidth="1"/>
    <col min="5379" max="5379" width="19.140625" style="160" customWidth="1"/>
    <col min="5380" max="5380" width="15.5703125" style="160" customWidth="1"/>
    <col min="5381" max="5381" width="30" style="160" customWidth="1"/>
    <col min="5382" max="5382" width="9.140625" style="160"/>
    <col min="5383" max="5383" width="9.140625" style="160" customWidth="1"/>
    <col min="5384" max="5384" width="9.42578125" style="160" bestFit="1" customWidth="1"/>
    <col min="5385" max="5632" width="9.140625" style="160"/>
    <col min="5633" max="5633" width="1.140625" style="160" customWidth="1"/>
    <col min="5634" max="5634" width="19.7109375" style="160" customWidth="1"/>
    <col min="5635" max="5635" width="19.140625" style="160" customWidth="1"/>
    <col min="5636" max="5636" width="15.5703125" style="160" customWidth="1"/>
    <col min="5637" max="5637" width="30" style="160" customWidth="1"/>
    <col min="5638" max="5638" width="9.140625" style="160"/>
    <col min="5639" max="5639" width="9.140625" style="160" customWidth="1"/>
    <col min="5640" max="5640" width="9.42578125" style="160" bestFit="1" customWidth="1"/>
    <col min="5641" max="5888" width="9.140625" style="160"/>
    <col min="5889" max="5889" width="1.140625" style="160" customWidth="1"/>
    <col min="5890" max="5890" width="19.7109375" style="160" customWidth="1"/>
    <col min="5891" max="5891" width="19.140625" style="160" customWidth="1"/>
    <col min="5892" max="5892" width="15.5703125" style="160" customWidth="1"/>
    <col min="5893" max="5893" width="30" style="160" customWidth="1"/>
    <col min="5894" max="5894" width="9.140625" style="160"/>
    <col min="5895" max="5895" width="9.140625" style="160" customWidth="1"/>
    <col min="5896" max="5896" width="9.42578125" style="160" bestFit="1" customWidth="1"/>
    <col min="5897" max="6144" width="9.140625" style="160"/>
    <col min="6145" max="6145" width="1.140625" style="160" customWidth="1"/>
    <col min="6146" max="6146" width="19.7109375" style="160" customWidth="1"/>
    <col min="6147" max="6147" width="19.140625" style="160" customWidth="1"/>
    <col min="6148" max="6148" width="15.5703125" style="160" customWidth="1"/>
    <col min="6149" max="6149" width="30" style="160" customWidth="1"/>
    <col min="6150" max="6150" width="9.140625" style="160"/>
    <col min="6151" max="6151" width="9.140625" style="160" customWidth="1"/>
    <col min="6152" max="6152" width="9.42578125" style="160" bestFit="1" customWidth="1"/>
    <col min="6153" max="6400" width="9.140625" style="160"/>
    <col min="6401" max="6401" width="1.140625" style="160" customWidth="1"/>
    <col min="6402" max="6402" width="19.7109375" style="160" customWidth="1"/>
    <col min="6403" max="6403" width="19.140625" style="160" customWidth="1"/>
    <col min="6404" max="6404" width="15.5703125" style="160" customWidth="1"/>
    <col min="6405" max="6405" width="30" style="160" customWidth="1"/>
    <col min="6406" max="6406" width="9.140625" style="160"/>
    <col min="6407" max="6407" width="9.140625" style="160" customWidth="1"/>
    <col min="6408" max="6408" width="9.42578125" style="160" bestFit="1" customWidth="1"/>
    <col min="6409" max="6656" width="9.140625" style="160"/>
    <col min="6657" max="6657" width="1.140625" style="160" customWidth="1"/>
    <col min="6658" max="6658" width="19.7109375" style="160" customWidth="1"/>
    <col min="6659" max="6659" width="19.140625" style="160" customWidth="1"/>
    <col min="6660" max="6660" width="15.5703125" style="160" customWidth="1"/>
    <col min="6661" max="6661" width="30" style="160" customWidth="1"/>
    <col min="6662" max="6662" width="9.140625" style="160"/>
    <col min="6663" max="6663" width="9.140625" style="160" customWidth="1"/>
    <col min="6664" max="6664" width="9.42578125" style="160" bestFit="1" customWidth="1"/>
    <col min="6665" max="6912" width="9.140625" style="160"/>
    <col min="6913" max="6913" width="1.140625" style="160" customWidth="1"/>
    <col min="6914" max="6914" width="19.7109375" style="160" customWidth="1"/>
    <col min="6915" max="6915" width="19.140625" style="160" customWidth="1"/>
    <col min="6916" max="6916" width="15.5703125" style="160" customWidth="1"/>
    <col min="6917" max="6917" width="30" style="160" customWidth="1"/>
    <col min="6918" max="6918" width="9.140625" style="160"/>
    <col min="6919" max="6919" width="9.140625" style="160" customWidth="1"/>
    <col min="6920" max="6920" width="9.42578125" style="160" bestFit="1" customWidth="1"/>
    <col min="6921" max="7168" width="9.140625" style="160"/>
    <col min="7169" max="7169" width="1.140625" style="160" customWidth="1"/>
    <col min="7170" max="7170" width="19.7109375" style="160" customWidth="1"/>
    <col min="7171" max="7171" width="19.140625" style="160" customWidth="1"/>
    <col min="7172" max="7172" width="15.5703125" style="160" customWidth="1"/>
    <col min="7173" max="7173" width="30" style="160" customWidth="1"/>
    <col min="7174" max="7174" width="9.140625" style="160"/>
    <col min="7175" max="7175" width="9.140625" style="160" customWidth="1"/>
    <col min="7176" max="7176" width="9.42578125" style="160" bestFit="1" customWidth="1"/>
    <col min="7177" max="7424" width="9.140625" style="160"/>
    <col min="7425" max="7425" width="1.140625" style="160" customWidth="1"/>
    <col min="7426" max="7426" width="19.7109375" style="160" customWidth="1"/>
    <col min="7427" max="7427" width="19.140625" style="160" customWidth="1"/>
    <col min="7428" max="7428" width="15.5703125" style="160" customWidth="1"/>
    <col min="7429" max="7429" width="30" style="160" customWidth="1"/>
    <col min="7430" max="7430" width="9.140625" style="160"/>
    <col min="7431" max="7431" width="9.140625" style="160" customWidth="1"/>
    <col min="7432" max="7432" width="9.42578125" style="160" bestFit="1" customWidth="1"/>
    <col min="7433" max="7680" width="9.140625" style="160"/>
    <col min="7681" max="7681" width="1.140625" style="160" customWidth="1"/>
    <col min="7682" max="7682" width="19.7109375" style="160" customWidth="1"/>
    <col min="7683" max="7683" width="19.140625" style="160" customWidth="1"/>
    <col min="7684" max="7684" width="15.5703125" style="160" customWidth="1"/>
    <col min="7685" max="7685" width="30" style="160" customWidth="1"/>
    <col min="7686" max="7686" width="9.140625" style="160"/>
    <col min="7687" max="7687" width="9.140625" style="160" customWidth="1"/>
    <col min="7688" max="7688" width="9.42578125" style="160" bestFit="1" customWidth="1"/>
    <col min="7689" max="7936" width="9.140625" style="160"/>
    <col min="7937" max="7937" width="1.140625" style="160" customWidth="1"/>
    <col min="7938" max="7938" width="19.7109375" style="160" customWidth="1"/>
    <col min="7939" max="7939" width="19.140625" style="160" customWidth="1"/>
    <col min="7940" max="7940" width="15.5703125" style="160" customWidth="1"/>
    <col min="7941" max="7941" width="30" style="160" customWidth="1"/>
    <col min="7942" max="7942" width="9.140625" style="160"/>
    <col min="7943" max="7943" width="9.140625" style="160" customWidth="1"/>
    <col min="7944" max="7944" width="9.42578125" style="160" bestFit="1" customWidth="1"/>
    <col min="7945" max="8192" width="9.140625" style="160"/>
    <col min="8193" max="8193" width="1.140625" style="160" customWidth="1"/>
    <col min="8194" max="8194" width="19.7109375" style="160" customWidth="1"/>
    <col min="8195" max="8195" width="19.140625" style="160" customWidth="1"/>
    <col min="8196" max="8196" width="15.5703125" style="160" customWidth="1"/>
    <col min="8197" max="8197" width="30" style="160" customWidth="1"/>
    <col min="8198" max="8198" width="9.140625" style="160"/>
    <col min="8199" max="8199" width="9.140625" style="160" customWidth="1"/>
    <col min="8200" max="8200" width="9.42578125" style="160" bestFit="1" customWidth="1"/>
    <col min="8201" max="8448" width="9.140625" style="160"/>
    <col min="8449" max="8449" width="1.140625" style="160" customWidth="1"/>
    <col min="8450" max="8450" width="19.7109375" style="160" customWidth="1"/>
    <col min="8451" max="8451" width="19.140625" style="160" customWidth="1"/>
    <col min="8452" max="8452" width="15.5703125" style="160" customWidth="1"/>
    <col min="8453" max="8453" width="30" style="160" customWidth="1"/>
    <col min="8454" max="8454" width="9.140625" style="160"/>
    <col min="8455" max="8455" width="9.140625" style="160" customWidth="1"/>
    <col min="8456" max="8456" width="9.42578125" style="160" bestFit="1" customWidth="1"/>
    <col min="8457" max="8704" width="9.140625" style="160"/>
    <col min="8705" max="8705" width="1.140625" style="160" customWidth="1"/>
    <col min="8706" max="8706" width="19.7109375" style="160" customWidth="1"/>
    <col min="8707" max="8707" width="19.140625" style="160" customWidth="1"/>
    <col min="8708" max="8708" width="15.5703125" style="160" customWidth="1"/>
    <col min="8709" max="8709" width="30" style="160" customWidth="1"/>
    <col min="8710" max="8710" width="9.140625" style="160"/>
    <col min="8711" max="8711" width="9.140625" style="160" customWidth="1"/>
    <col min="8712" max="8712" width="9.42578125" style="160" bestFit="1" customWidth="1"/>
    <col min="8713" max="8960" width="9.140625" style="160"/>
    <col min="8961" max="8961" width="1.140625" style="160" customWidth="1"/>
    <col min="8962" max="8962" width="19.7109375" style="160" customWidth="1"/>
    <col min="8963" max="8963" width="19.140625" style="160" customWidth="1"/>
    <col min="8964" max="8964" width="15.5703125" style="160" customWidth="1"/>
    <col min="8965" max="8965" width="30" style="160" customWidth="1"/>
    <col min="8966" max="8966" width="9.140625" style="160"/>
    <col min="8967" max="8967" width="9.140625" style="160" customWidth="1"/>
    <col min="8968" max="8968" width="9.42578125" style="160" bestFit="1" customWidth="1"/>
    <col min="8969" max="9216" width="9.140625" style="160"/>
    <col min="9217" max="9217" width="1.140625" style="160" customWidth="1"/>
    <col min="9218" max="9218" width="19.7109375" style="160" customWidth="1"/>
    <col min="9219" max="9219" width="19.140625" style="160" customWidth="1"/>
    <col min="9220" max="9220" width="15.5703125" style="160" customWidth="1"/>
    <col min="9221" max="9221" width="30" style="160" customWidth="1"/>
    <col min="9222" max="9222" width="9.140625" style="160"/>
    <col min="9223" max="9223" width="9.140625" style="160" customWidth="1"/>
    <col min="9224" max="9224" width="9.42578125" style="160" bestFit="1" customWidth="1"/>
    <col min="9225" max="9472" width="9.140625" style="160"/>
    <col min="9473" max="9473" width="1.140625" style="160" customWidth="1"/>
    <col min="9474" max="9474" width="19.7109375" style="160" customWidth="1"/>
    <col min="9475" max="9475" width="19.140625" style="160" customWidth="1"/>
    <col min="9476" max="9476" width="15.5703125" style="160" customWidth="1"/>
    <col min="9477" max="9477" width="30" style="160" customWidth="1"/>
    <col min="9478" max="9478" width="9.140625" style="160"/>
    <col min="9479" max="9479" width="9.140625" style="160" customWidth="1"/>
    <col min="9480" max="9480" width="9.42578125" style="160" bestFit="1" customWidth="1"/>
    <col min="9481" max="9728" width="9.140625" style="160"/>
    <col min="9729" max="9729" width="1.140625" style="160" customWidth="1"/>
    <col min="9730" max="9730" width="19.7109375" style="160" customWidth="1"/>
    <col min="9731" max="9731" width="19.140625" style="160" customWidth="1"/>
    <col min="9732" max="9732" width="15.5703125" style="160" customWidth="1"/>
    <col min="9733" max="9733" width="30" style="160" customWidth="1"/>
    <col min="9734" max="9734" width="9.140625" style="160"/>
    <col min="9735" max="9735" width="9.140625" style="160" customWidth="1"/>
    <col min="9736" max="9736" width="9.42578125" style="160" bestFit="1" customWidth="1"/>
    <col min="9737" max="9984" width="9.140625" style="160"/>
    <col min="9985" max="9985" width="1.140625" style="160" customWidth="1"/>
    <col min="9986" max="9986" width="19.7109375" style="160" customWidth="1"/>
    <col min="9987" max="9987" width="19.140625" style="160" customWidth="1"/>
    <col min="9988" max="9988" width="15.5703125" style="160" customWidth="1"/>
    <col min="9989" max="9989" width="30" style="160" customWidth="1"/>
    <col min="9990" max="9990" width="9.140625" style="160"/>
    <col min="9991" max="9991" width="9.140625" style="160" customWidth="1"/>
    <col min="9992" max="9992" width="9.42578125" style="160" bestFit="1" customWidth="1"/>
    <col min="9993" max="10240" width="9.140625" style="160"/>
    <col min="10241" max="10241" width="1.140625" style="160" customWidth="1"/>
    <col min="10242" max="10242" width="19.7109375" style="160" customWidth="1"/>
    <col min="10243" max="10243" width="19.140625" style="160" customWidth="1"/>
    <col min="10244" max="10244" width="15.5703125" style="160" customWidth="1"/>
    <col min="10245" max="10245" width="30" style="160" customWidth="1"/>
    <col min="10246" max="10246" width="9.140625" style="160"/>
    <col min="10247" max="10247" width="9.140625" style="160" customWidth="1"/>
    <col min="10248" max="10248" width="9.42578125" style="160" bestFit="1" customWidth="1"/>
    <col min="10249" max="10496" width="9.140625" style="160"/>
    <col min="10497" max="10497" width="1.140625" style="160" customWidth="1"/>
    <col min="10498" max="10498" width="19.7109375" style="160" customWidth="1"/>
    <col min="10499" max="10499" width="19.140625" style="160" customWidth="1"/>
    <col min="10500" max="10500" width="15.5703125" style="160" customWidth="1"/>
    <col min="10501" max="10501" width="30" style="160" customWidth="1"/>
    <col min="10502" max="10502" width="9.140625" style="160"/>
    <col min="10503" max="10503" width="9.140625" style="160" customWidth="1"/>
    <col min="10504" max="10504" width="9.42578125" style="160" bestFit="1" customWidth="1"/>
    <col min="10505" max="10752" width="9.140625" style="160"/>
    <col min="10753" max="10753" width="1.140625" style="160" customWidth="1"/>
    <col min="10754" max="10754" width="19.7109375" style="160" customWidth="1"/>
    <col min="10755" max="10755" width="19.140625" style="160" customWidth="1"/>
    <col min="10756" max="10756" width="15.5703125" style="160" customWidth="1"/>
    <col min="10757" max="10757" width="30" style="160" customWidth="1"/>
    <col min="10758" max="10758" width="9.140625" style="160"/>
    <col min="10759" max="10759" width="9.140625" style="160" customWidth="1"/>
    <col min="10760" max="10760" width="9.42578125" style="160" bestFit="1" customWidth="1"/>
    <col min="10761" max="11008" width="9.140625" style="160"/>
    <col min="11009" max="11009" width="1.140625" style="160" customWidth="1"/>
    <col min="11010" max="11010" width="19.7109375" style="160" customWidth="1"/>
    <col min="11011" max="11011" width="19.140625" style="160" customWidth="1"/>
    <col min="11012" max="11012" width="15.5703125" style="160" customWidth="1"/>
    <col min="11013" max="11013" width="30" style="160" customWidth="1"/>
    <col min="11014" max="11014" width="9.140625" style="160"/>
    <col min="11015" max="11015" width="9.140625" style="160" customWidth="1"/>
    <col min="11016" max="11016" width="9.42578125" style="160" bestFit="1" customWidth="1"/>
    <col min="11017" max="11264" width="9.140625" style="160"/>
    <col min="11265" max="11265" width="1.140625" style="160" customWidth="1"/>
    <col min="11266" max="11266" width="19.7109375" style="160" customWidth="1"/>
    <col min="11267" max="11267" width="19.140625" style="160" customWidth="1"/>
    <col min="11268" max="11268" width="15.5703125" style="160" customWidth="1"/>
    <col min="11269" max="11269" width="30" style="160" customWidth="1"/>
    <col min="11270" max="11270" width="9.140625" style="160"/>
    <col min="11271" max="11271" width="9.140625" style="160" customWidth="1"/>
    <col min="11272" max="11272" width="9.42578125" style="160" bestFit="1" customWidth="1"/>
    <col min="11273" max="11520" width="9.140625" style="160"/>
    <col min="11521" max="11521" width="1.140625" style="160" customWidth="1"/>
    <col min="11522" max="11522" width="19.7109375" style="160" customWidth="1"/>
    <col min="11523" max="11523" width="19.140625" style="160" customWidth="1"/>
    <col min="11524" max="11524" width="15.5703125" style="160" customWidth="1"/>
    <col min="11525" max="11525" width="30" style="160" customWidth="1"/>
    <col min="11526" max="11526" width="9.140625" style="160"/>
    <col min="11527" max="11527" width="9.140625" style="160" customWidth="1"/>
    <col min="11528" max="11528" width="9.42578125" style="160" bestFit="1" customWidth="1"/>
    <col min="11529" max="11776" width="9.140625" style="160"/>
    <col min="11777" max="11777" width="1.140625" style="160" customWidth="1"/>
    <col min="11778" max="11778" width="19.7109375" style="160" customWidth="1"/>
    <col min="11779" max="11779" width="19.140625" style="160" customWidth="1"/>
    <col min="11780" max="11780" width="15.5703125" style="160" customWidth="1"/>
    <col min="11781" max="11781" width="30" style="160" customWidth="1"/>
    <col min="11782" max="11782" width="9.140625" style="160"/>
    <col min="11783" max="11783" width="9.140625" style="160" customWidth="1"/>
    <col min="11784" max="11784" width="9.42578125" style="160" bestFit="1" customWidth="1"/>
    <col min="11785" max="12032" width="9.140625" style="160"/>
    <col min="12033" max="12033" width="1.140625" style="160" customWidth="1"/>
    <col min="12034" max="12034" width="19.7109375" style="160" customWidth="1"/>
    <col min="12035" max="12035" width="19.140625" style="160" customWidth="1"/>
    <col min="12036" max="12036" width="15.5703125" style="160" customWidth="1"/>
    <col min="12037" max="12037" width="30" style="160" customWidth="1"/>
    <col min="12038" max="12038" width="9.140625" style="160"/>
    <col min="12039" max="12039" width="9.140625" style="160" customWidth="1"/>
    <col min="12040" max="12040" width="9.42578125" style="160" bestFit="1" customWidth="1"/>
    <col min="12041" max="12288" width="9.140625" style="160"/>
    <col min="12289" max="12289" width="1.140625" style="160" customWidth="1"/>
    <col min="12290" max="12290" width="19.7109375" style="160" customWidth="1"/>
    <col min="12291" max="12291" width="19.140625" style="160" customWidth="1"/>
    <col min="12292" max="12292" width="15.5703125" style="160" customWidth="1"/>
    <col min="12293" max="12293" width="30" style="160" customWidth="1"/>
    <col min="12294" max="12294" width="9.140625" style="160"/>
    <col min="12295" max="12295" width="9.140625" style="160" customWidth="1"/>
    <col min="12296" max="12296" width="9.42578125" style="160" bestFit="1" customWidth="1"/>
    <col min="12297" max="12544" width="9.140625" style="160"/>
    <col min="12545" max="12545" width="1.140625" style="160" customWidth="1"/>
    <col min="12546" max="12546" width="19.7109375" style="160" customWidth="1"/>
    <col min="12547" max="12547" width="19.140625" style="160" customWidth="1"/>
    <col min="12548" max="12548" width="15.5703125" style="160" customWidth="1"/>
    <col min="12549" max="12549" width="30" style="160" customWidth="1"/>
    <col min="12550" max="12550" width="9.140625" style="160"/>
    <col min="12551" max="12551" width="9.140625" style="160" customWidth="1"/>
    <col min="12552" max="12552" width="9.42578125" style="160" bestFit="1" customWidth="1"/>
    <col min="12553" max="12800" width="9.140625" style="160"/>
    <col min="12801" max="12801" width="1.140625" style="160" customWidth="1"/>
    <col min="12802" max="12802" width="19.7109375" style="160" customWidth="1"/>
    <col min="12803" max="12803" width="19.140625" style="160" customWidth="1"/>
    <col min="12804" max="12804" width="15.5703125" style="160" customWidth="1"/>
    <col min="12805" max="12805" width="30" style="160" customWidth="1"/>
    <col min="12806" max="12806" width="9.140625" style="160"/>
    <col min="12807" max="12807" width="9.140625" style="160" customWidth="1"/>
    <col min="12808" max="12808" width="9.42578125" style="160" bestFit="1" customWidth="1"/>
    <col min="12809" max="13056" width="9.140625" style="160"/>
    <col min="13057" max="13057" width="1.140625" style="160" customWidth="1"/>
    <col min="13058" max="13058" width="19.7109375" style="160" customWidth="1"/>
    <col min="13059" max="13059" width="19.140625" style="160" customWidth="1"/>
    <col min="13060" max="13060" width="15.5703125" style="160" customWidth="1"/>
    <col min="13061" max="13061" width="30" style="160" customWidth="1"/>
    <col min="13062" max="13062" width="9.140625" style="160"/>
    <col min="13063" max="13063" width="9.140625" style="160" customWidth="1"/>
    <col min="13064" max="13064" width="9.42578125" style="160" bestFit="1" customWidth="1"/>
    <col min="13065" max="13312" width="9.140625" style="160"/>
    <col min="13313" max="13313" width="1.140625" style="160" customWidth="1"/>
    <col min="13314" max="13314" width="19.7109375" style="160" customWidth="1"/>
    <col min="13315" max="13315" width="19.140625" style="160" customWidth="1"/>
    <col min="13316" max="13316" width="15.5703125" style="160" customWidth="1"/>
    <col min="13317" max="13317" width="30" style="160" customWidth="1"/>
    <col min="13318" max="13318" width="9.140625" style="160"/>
    <col min="13319" max="13319" width="9.140625" style="160" customWidth="1"/>
    <col min="13320" max="13320" width="9.42578125" style="160" bestFit="1" customWidth="1"/>
    <col min="13321" max="13568" width="9.140625" style="160"/>
    <col min="13569" max="13569" width="1.140625" style="160" customWidth="1"/>
    <col min="13570" max="13570" width="19.7109375" style="160" customWidth="1"/>
    <col min="13571" max="13571" width="19.140625" style="160" customWidth="1"/>
    <col min="13572" max="13572" width="15.5703125" style="160" customWidth="1"/>
    <col min="13573" max="13573" width="30" style="160" customWidth="1"/>
    <col min="13574" max="13574" width="9.140625" style="160"/>
    <col min="13575" max="13575" width="9.140625" style="160" customWidth="1"/>
    <col min="13576" max="13576" width="9.42578125" style="160" bestFit="1" customWidth="1"/>
    <col min="13577" max="13824" width="9.140625" style="160"/>
    <col min="13825" max="13825" width="1.140625" style="160" customWidth="1"/>
    <col min="13826" max="13826" width="19.7109375" style="160" customWidth="1"/>
    <col min="13827" max="13827" width="19.140625" style="160" customWidth="1"/>
    <col min="13828" max="13828" width="15.5703125" style="160" customWidth="1"/>
    <col min="13829" max="13829" width="30" style="160" customWidth="1"/>
    <col min="13830" max="13830" width="9.140625" style="160"/>
    <col min="13831" max="13831" width="9.140625" style="160" customWidth="1"/>
    <col min="13832" max="13832" width="9.42578125" style="160" bestFit="1" customWidth="1"/>
    <col min="13833" max="14080" width="9.140625" style="160"/>
    <col min="14081" max="14081" width="1.140625" style="160" customWidth="1"/>
    <col min="14082" max="14082" width="19.7109375" style="160" customWidth="1"/>
    <col min="14083" max="14083" width="19.140625" style="160" customWidth="1"/>
    <col min="14084" max="14084" width="15.5703125" style="160" customWidth="1"/>
    <col min="14085" max="14085" width="30" style="160" customWidth="1"/>
    <col min="14086" max="14086" width="9.140625" style="160"/>
    <col min="14087" max="14087" width="9.140625" style="160" customWidth="1"/>
    <col min="14088" max="14088" width="9.42578125" style="160" bestFit="1" customWidth="1"/>
    <col min="14089" max="14336" width="9.140625" style="160"/>
    <col min="14337" max="14337" width="1.140625" style="160" customWidth="1"/>
    <col min="14338" max="14338" width="19.7109375" style="160" customWidth="1"/>
    <col min="14339" max="14339" width="19.140625" style="160" customWidth="1"/>
    <col min="14340" max="14340" width="15.5703125" style="160" customWidth="1"/>
    <col min="14341" max="14341" width="30" style="160" customWidth="1"/>
    <col min="14342" max="14342" width="9.140625" style="160"/>
    <col min="14343" max="14343" width="9.140625" style="160" customWidth="1"/>
    <col min="14344" max="14344" width="9.42578125" style="160" bestFit="1" customWidth="1"/>
    <col min="14345" max="14592" width="9.140625" style="160"/>
    <col min="14593" max="14593" width="1.140625" style="160" customWidth="1"/>
    <col min="14594" max="14594" width="19.7109375" style="160" customWidth="1"/>
    <col min="14595" max="14595" width="19.140625" style="160" customWidth="1"/>
    <col min="14596" max="14596" width="15.5703125" style="160" customWidth="1"/>
    <col min="14597" max="14597" width="30" style="160" customWidth="1"/>
    <col min="14598" max="14598" width="9.140625" style="160"/>
    <col min="14599" max="14599" width="9.140625" style="160" customWidth="1"/>
    <col min="14600" max="14600" width="9.42578125" style="160" bestFit="1" customWidth="1"/>
    <col min="14601" max="14848" width="9.140625" style="160"/>
    <col min="14849" max="14849" width="1.140625" style="160" customWidth="1"/>
    <col min="14850" max="14850" width="19.7109375" style="160" customWidth="1"/>
    <col min="14851" max="14851" width="19.140625" style="160" customWidth="1"/>
    <col min="14852" max="14852" width="15.5703125" style="160" customWidth="1"/>
    <col min="14853" max="14853" width="30" style="160" customWidth="1"/>
    <col min="14854" max="14854" width="9.140625" style="160"/>
    <col min="14855" max="14855" width="9.140625" style="160" customWidth="1"/>
    <col min="14856" max="14856" width="9.42578125" style="160" bestFit="1" customWidth="1"/>
    <col min="14857" max="15104" width="9.140625" style="160"/>
    <col min="15105" max="15105" width="1.140625" style="160" customWidth="1"/>
    <col min="15106" max="15106" width="19.7109375" style="160" customWidth="1"/>
    <col min="15107" max="15107" width="19.140625" style="160" customWidth="1"/>
    <col min="15108" max="15108" width="15.5703125" style="160" customWidth="1"/>
    <col min="15109" max="15109" width="30" style="160" customWidth="1"/>
    <col min="15110" max="15110" width="9.140625" style="160"/>
    <col min="15111" max="15111" width="9.140625" style="160" customWidth="1"/>
    <col min="15112" max="15112" width="9.42578125" style="160" bestFit="1" customWidth="1"/>
    <col min="15113" max="15360" width="9.140625" style="160"/>
    <col min="15361" max="15361" width="1.140625" style="160" customWidth="1"/>
    <col min="15362" max="15362" width="19.7109375" style="160" customWidth="1"/>
    <col min="15363" max="15363" width="19.140625" style="160" customWidth="1"/>
    <col min="15364" max="15364" width="15.5703125" style="160" customWidth="1"/>
    <col min="15365" max="15365" width="30" style="160" customWidth="1"/>
    <col min="15366" max="15366" width="9.140625" style="160"/>
    <col min="15367" max="15367" width="9.140625" style="160" customWidth="1"/>
    <col min="15368" max="15368" width="9.42578125" style="160" bestFit="1" customWidth="1"/>
    <col min="15369" max="15616" width="9.140625" style="160"/>
    <col min="15617" max="15617" width="1.140625" style="160" customWidth="1"/>
    <col min="15618" max="15618" width="19.7109375" style="160" customWidth="1"/>
    <col min="15619" max="15619" width="19.140625" style="160" customWidth="1"/>
    <col min="15620" max="15620" width="15.5703125" style="160" customWidth="1"/>
    <col min="15621" max="15621" width="30" style="160" customWidth="1"/>
    <col min="15622" max="15622" width="9.140625" style="160"/>
    <col min="15623" max="15623" width="9.140625" style="160" customWidth="1"/>
    <col min="15624" max="15624" width="9.42578125" style="160" bestFit="1" customWidth="1"/>
    <col min="15625" max="15872" width="9.140625" style="160"/>
    <col min="15873" max="15873" width="1.140625" style="160" customWidth="1"/>
    <col min="15874" max="15874" width="19.7109375" style="160" customWidth="1"/>
    <col min="15875" max="15875" width="19.140625" style="160" customWidth="1"/>
    <col min="15876" max="15876" width="15.5703125" style="160" customWidth="1"/>
    <col min="15877" max="15877" width="30" style="160" customWidth="1"/>
    <col min="15878" max="15878" width="9.140625" style="160"/>
    <col min="15879" max="15879" width="9.140625" style="160" customWidth="1"/>
    <col min="15880" max="15880" width="9.42578125" style="160" bestFit="1" customWidth="1"/>
    <col min="15881" max="16128" width="9.140625" style="160"/>
    <col min="16129" max="16129" width="1.140625" style="160" customWidth="1"/>
    <col min="16130" max="16130" width="19.7109375" style="160" customWidth="1"/>
    <col min="16131" max="16131" width="19.140625" style="160" customWidth="1"/>
    <col min="16132" max="16132" width="15.5703125" style="160" customWidth="1"/>
    <col min="16133" max="16133" width="30" style="160" customWidth="1"/>
    <col min="16134" max="16134" width="9.140625" style="160"/>
    <col min="16135" max="16135" width="9.140625" style="160" customWidth="1"/>
    <col min="16136" max="16136" width="9.42578125" style="160" bestFit="1" customWidth="1"/>
    <col min="16137" max="16384" width="9.140625" style="160"/>
  </cols>
  <sheetData>
    <row r="1" spans="2:6" x14ac:dyDescent="0.3">
      <c r="B1" s="1206"/>
      <c r="C1" s="1207"/>
      <c r="D1" s="1207"/>
      <c r="E1" s="1208"/>
    </row>
    <row r="2" spans="2:6" x14ac:dyDescent="0.3">
      <c r="B2" s="1209"/>
      <c r="C2" s="158"/>
      <c r="D2" s="158"/>
      <c r="E2" s="1210"/>
    </row>
    <row r="3" spans="2:6" x14ac:dyDescent="0.3">
      <c r="B3" s="1209"/>
      <c r="C3" s="158"/>
      <c r="D3" s="158"/>
      <c r="E3" s="1210"/>
    </row>
    <row r="4" spans="2:6" ht="11.25" customHeight="1" x14ac:dyDescent="0.3">
      <c r="B4" s="1209"/>
      <c r="C4" s="158"/>
      <c r="D4" s="158"/>
      <c r="E4" s="1210"/>
    </row>
    <row r="5" spans="2:6" x14ac:dyDescent="0.3">
      <c r="B5" s="1271" t="s">
        <v>218</v>
      </c>
      <c r="C5" s="1272"/>
      <c r="D5" s="1272"/>
      <c r="E5" s="1273"/>
    </row>
    <row r="6" spans="2:6" ht="24" x14ac:dyDescent="0.3">
      <c r="B6" s="1211" t="s">
        <v>3099</v>
      </c>
      <c r="C6" s="2" t="s">
        <v>3245</v>
      </c>
      <c r="D6" s="3"/>
      <c r="E6" s="1212"/>
    </row>
    <row r="7" spans="2:6" x14ac:dyDescent="0.3">
      <c r="B7" s="1213" t="s">
        <v>219</v>
      </c>
      <c r="C7" s="5" t="s">
        <v>3246</v>
      </c>
      <c r="D7" s="6"/>
      <c r="E7" s="1214"/>
    </row>
    <row r="8" spans="2:6" ht="18.75" customHeight="1" x14ac:dyDescent="0.3">
      <c r="B8" s="1213" t="s">
        <v>220</v>
      </c>
      <c r="C8" s="2" t="s">
        <v>3245</v>
      </c>
      <c r="D8" s="6"/>
      <c r="E8" s="1214"/>
    </row>
    <row r="9" spans="2:6" x14ac:dyDescent="0.3">
      <c r="B9" s="1213" t="s">
        <v>221</v>
      </c>
      <c r="C9" s="476" t="s">
        <v>5052</v>
      </c>
      <c r="D9" s="401"/>
      <c r="E9" s="1215"/>
    </row>
    <row r="10" spans="2:6" s="161" customFormat="1" x14ac:dyDescent="0.3">
      <c r="B10" s="1213" t="s">
        <v>222</v>
      </c>
      <c r="C10" s="5" t="s">
        <v>4910</v>
      </c>
      <c r="D10" s="6"/>
      <c r="E10" s="1214"/>
    </row>
    <row r="11" spans="2:6" s="161" customFormat="1" ht="24" x14ac:dyDescent="0.3">
      <c r="B11" s="1213" t="s">
        <v>223</v>
      </c>
      <c r="C11" s="480" t="s">
        <v>3598</v>
      </c>
      <c r="D11" s="540"/>
      <c r="E11" s="1216"/>
    </row>
    <row r="12" spans="2:6" ht="7.5" customHeight="1" x14ac:dyDescent="0.3">
      <c r="B12" s="1217"/>
      <c r="C12" s="1218"/>
      <c r="D12" s="1219"/>
      <c r="E12" s="1210"/>
    </row>
    <row r="13" spans="2:6" x14ac:dyDescent="0.3">
      <c r="B13" s="1274" t="s">
        <v>3100</v>
      </c>
      <c r="C13" s="1275"/>
      <c r="D13" s="1275"/>
      <c r="E13" s="1276"/>
    </row>
    <row r="14" spans="2:6" ht="5.25" customHeight="1" x14ac:dyDescent="0.3">
      <c r="B14" s="1217"/>
      <c r="C14" s="1220"/>
      <c r="D14" s="1221"/>
      <c r="E14" s="1222"/>
    </row>
    <row r="15" spans="2:6" s="163" customFormat="1" ht="27" customHeight="1" x14ac:dyDescent="0.3">
      <c r="B15" s="1277" t="s">
        <v>228</v>
      </c>
      <c r="C15" s="1278"/>
      <c r="D15" s="1279" t="s">
        <v>3101</v>
      </c>
      <c r="E15" s="1280"/>
    </row>
    <row r="16" spans="2:6" x14ac:dyDescent="0.3">
      <c r="B16" s="1263" t="s">
        <v>3102</v>
      </c>
      <c r="C16" s="1264"/>
      <c r="D16" s="1265">
        <v>0.04</v>
      </c>
      <c r="E16" s="1266"/>
      <c r="F16" s="164"/>
    </row>
    <row r="17" spans="2:10" x14ac:dyDescent="0.3">
      <c r="B17" s="1263" t="s">
        <v>3103</v>
      </c>
      <c r="C17" s="1264"/>
      <c r="D17" s="1265">
        <v>1.23E-2</v>
      </c>
      <c r="E17" s="1266"/>
      <c r="F17" s="164"/>
    </row>
    <row r="18" spans="2:10" x14ac:dyDescent="0.3">
      <c r="B18" s="1263" t="s">
        <v>3104</v>
      </c>
      <c r="C18" s="1264"/>
      <c r="D18" s="1265">
        <v>8.0000000000000002E-3</v>
      </c>
      <c r="E18" s="1266"/>
    </row>
    <row r="19" spans="2:10" x14ac:dyDescent="0.3">
      <c r="B19" s="1263" t="s">
        <v>3105</v>
      </c>
      <c r="C19" s="1264"/>
      <c r="D19" s="1265">
        <v>1.0004900000000001E-2</v>
      </c>
      <c r="E19" s="1266"/>
    </row>
    <row r="20" spans="2:10" x14ac:dyDescent="0.3">
      <c r="B20" s="1263" t="s">
        <v>3106</v>
      </c>
      <c r="C20" s="1264"/>
      <c r="D20" s="1265">
        <v>6.5300000000000002E-3</v>
      </c>
      <c r="E20" s="1266"/>
    </row>
    <row r="21" spans="2:10" x14ac:dyDescent="0.3">
      <c r="B21" s="1263" t="s">
        <v>3107</v>
      </c>
      <c r="C21" s="1264"/>
      <c r="D21" s="1265">
        <v>3.0048999999999999E-2</v>
      </c>
      <c r="E21" s="1266"/>
    </row>
    <row r="22" spans="2:10" x14ac:dyDescent="0.3">
      <c r="B22" s="1263" t="s">
        <v>3108</v>
      </c>
      <c r="C22" s="1264"/>
      <c r="D22" s="1265">
        <v>7.4042999999999998E-2</v>
      </c>
      <c r="E22" s="1266"/>
    </row>
    <row r="23" spans="2:10" x14ac:dyDescent="0.3">
      <c r="B23" s="1263" t="s">
        <v>3109</v>
      </c>
      <c r="C23" s="1264"/>
      <c r="D23" s="1265">
        <v>1.2743000000000001E-2</v>
      </c>
      <c r="E23" s="1266"/>
    </row>
    <row r="24" spans="2:10" x14ac:dyDescent="0.3">
      <c r="B24" s="1263" t="s">
        <v>3110</v>
      </c>
      <c r="C24" s="1264"/>
      <c r="D24" s="1265">
        <v>4.4999999999999998E-2</v>
      </c>
      <c r="E24" s="1266"/>
    </row>
    <row r="25" spans="2:10" x14ac:dyDescent="0.3">
      <c r="B25" s="1267" t="s">
        <v>233</v>
      </c>
      <c r="C25" s="1268"/>
      <c r="D25" s="1269">
        <f>((1+D18+D23+D16)*(1+D17)*(1+D22))/(1-(D19+D20+D21+D24))-1</f>
        <v>0.2695688486306802</v>
      </c>
      <c r="E25" s="1270"/>
      <c r="G25" s="165"/>
      <c r="H25" s="165"/>
      <c r="I25" s="165"/>
      <c r="J25" s="165"/>
    </row>
    <row r="26" spans="2:10" ht="3.75" customHeight="1" x14ac:dyDescent="0.3">
      <c r="B26" s="1223"/>
      <c r="C26" s="1224"/>
      <c r="D26" s="1225"/>
      <c r="E26" s="1226"/>
    </row>
    <row r="27" spans="2:10" x14ac:dyDescent="0.3">
      <c r="B27" s="1254" t="s">
        <v>3111</v>
      </c>
      <c r="C27" s="1255"/>
      <c r="D27" s="1255"/>
      <c r="E27" s="1256"/>
    </row>
    <row r="28" spans="2:10" x14ac:dyDescent="0.3">
      <c r="B28" s="1227"/>
      <c r="C28" s="166"/>
      <c r="D28" s="167"/>
      <c r="E28" s="1228"/>
    </row>
    <row r="29" spans="2:10" x14ac:dyDescent="0.3">
      <c r="B29" s="1229"/>
      <c r="C29" s="168"/>
      <c r="D29" s="169"/>
      <c r="E29" s="1230"/>
    </row>
    <row r="30" spans="2:10" x14ac:dyDescent="0.3">
      <c r="B30" s="1231"/>
      <c r="C30" s="170"/>
      <c r="D30" s="171"/>
      <c r="E30" s="1232"/>
    </row>
    <row r="31" spans="2:10" ht="4.5" customHeight="1" x14ac:dyDescent="0.3">
      <c r="B31" s="1223"/>
      <c r="C31" s="1224"/>
      <c r="D31" s="1225"/>
      <c r="E31" s="1226"/>
    </row>
    <row r="32" spans="2:10" x14ac:dyDescent="0.3">
      <c r="B32" s="1257" t="s">
        <v>3112</v>
      </c>
      <c r="C32" s="1258"/>
      <c r="D32" s="1258"/>
      <c r="E32" s="1259"/>
    </row>
    <row r="33" spans="2:5" ht="27.75" customHeight="1" x14ac:dyDescent="0.3">
      <c r="B33" s="1260" t="s">
        <v>3113</v>
      </c>
      <c r="C33" s="1261"/>
      <c r="D33" s="1261"/>
      <c r="E33" s="1262"/>
    </row>
    <row r="34" spans="2:5" x14ac:dyDescent="0.3">
      <c r="B34" s="1260" t="s">
        <v>3114</v>
      </c>
      <c r="C34" s="1261"/>
      <c r="D34" s="1261"/>
      <c r="E34" s="1262"/>
    </row>
    <row r="35" spans="2:5" ht="30" customHeight="1" x14ac:dyDescent="0.3">
      <c r="B35" s="1260" t="s">
        <v>3115</v>
      </c>
      <c r="C35" s="1261"/>
      <c r="D35" s="1261"/>
      <c r="E35" s="1262"/>
    </row>
    <row r="36" spans="2:5" ht="78.75" customHeight="1" x14ac:dyDescent="0.3">
      <c r="B36" s="1260" t="s">
        <v>3116</v>
      </c>
      <c r="C36" s="1261"/>
      <c r="D36" s="1261"/>
      <c r="E36" s="1262"/>
    </row>
    <row r="37" spans="2:5" ht="5.25" customHeight="1" x14ac:dyDescent="0.3">
      <c r="B37" s="1217"/>
      <c r="C37" s="1233"/>
      <c r="D37" s="1219"/>
      <c r="E37" s="1210"/>
    </row>
    <row r="38" spans="2:5" x14ac:dyDescent="0.3">
      <c r="B38" s="1248" t="s">
        <v>293</v>
      </c>
      <c r="C38" s="1249"/>
      <c r="D38" s="1250"/>
      <c r="E38" s="1234" t="s">
        <v>294</v>
      </c>
    </row>
    <row r="39" spans="2:5" ht="22.5" customHeight="1" x14ac:dyDescent="0.3">
      <c r="B39" s="1235" t="s">
        <v>296</v>
      </c>
      <c r="C39" s="173"/>
      <c r="D39" s="174"/>
      <c r="E39" s="1236"/>
    </row>
    <row r="40" spans="2:5" x14ac:dyDescent="0.3">
      <c r="B40" s="1237" t="s">
        <v>297</v>
      </c>
      <c r="C40" s="177"/>
      <c r="D40" s="178"/>
      <c r="E40" s="1238"/>
    </row>
    <row r="41" spans="2:5" ht="5.25" customHeight="1" x14ac:dyDescent="0.3">
      <c r="B41" s="1239"/>
      <c r="C41" s="181"/>
      <c r="D41" s="1240"/>
      <c r="E41" s="1241"/>
    </row>
    <row r="42" spans="2:5" x14ac:dyDescent="0.3">
      <c r="B42" s="1251" t="s">
        <v>295</v>
      </c>
      <c r="C42" s="1252"/>
      <c r="D42" s="1253"/>
      <c r="E42" s="1234" t="s">
        <v>294</v>
      </c>
    </row>
    <row r="43" spans="2:5" x14ac:dyDescent="0.3">
      <c r="B43" s="1242"/>
      <c r="C43" s="184"/>
      <c r="D43" s="185"/>
      <c r="E43" s="1243"/>
    </row>
    <row r="44" spans="2:5" ht="19.5" thickBot="1" x14ac:dyDescent="0.35">
      <c r="B44" s="1244"/>
      <c r="C44" s="1245"/>
      <c r="D44" s="1246"/>
      <c r="E44" s="1247"/>
    </row>
  </sheetData>
  <mergeCells count="32">
    <mergeCell ref="B5:E5"/>
    <mergeCell ref="B13:E13"/>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38:D38"/>
    <mergeCell ref="B42:D42"/>
    <mergeCell ref="B27:E27"/>
    <mergeCell ref="B32:E32"/>
    <mergeCell ref="B33:E33"/>
    <mergeCell ref="B34:E34"/>
    <mergeCell ref="B35:E35"/>
    <mergeCell ref="B36:E36"/>
  </mergeCells>
  <printOptions horizontalCentered="1"/>
  <pageMargins left="0.25" right="0.25" top="0.75" bottom="0.75" header="0.3" footer="0.3"/>
  <pageSetup paperSize="9" scale="87" orientation="portrait" r:id="rId1"/>
  <headerFooter>
    <oddFooter>&amp;L&amp;"-,Regular"&amp;A&amp;R&amp;"-,Regular"Página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2508"/>
  <sheetViews>
    <sheetView view="pageBreakPreview" topLeftCell="A2222" zoomScale="80" zoomScaleNormal="70" zoomScaleSheetLayoutView="80" workbookViewId="0">
      <pane xSplit="1" topLeftCell="B1" activePane="topRight" state="frozen"/>
      <selection activeCell="D23" sqref="D23:E23"/>
      <selection pane="topRight" activeCell="D2503" sqref="D2503"/>
    </sheetView>
  </sheetViews>
  <sheetFormatPr defaultRowHeight="12.75" x14ac:dyDescent="0.25"/>
  <cols>
    <col min="1" max="1" width="2.42578125" style="1074" bestFit="1" customWidth="1"/>
    <col min="2" max="2" width="15.85546875" style="613" customWidth="1"/>
    <col min="3" max="3" width="23.28515625" style="613" customWidth="1"/>
    <col min="4" max="4" width="78" style="1074" customWidth="1"/>
    <col min="5" max="5" width="11" style="620" customWidth="1"/>
    <col min="6" max="6" width="12.85546875" style="1074" customWidth="1"/>
    <col min="7" max="7" width="17.28515625" style="991" customWidth="1"/>
    <col min="8" max="8" width="17" style="991" customWidth="1"/>
    <col min="9" max="9" width="14.7109375" style="991" customWidth="1"/>
    <col min="10" max="10" width="16" style="1074" customWidth="1"/>
    <col min="11" max="11" width="19.28515625" style="991" customWidth="1"/>
    <col min="12" max="12" width="11.5703125" style="1074" customWidth="1"/>
    <col min="13" max="247" width="9.140625" style="1074"/>
    <col min="248" max="248" width="1.7109375" style="1074" bestFit="1" customWidth="1"/>
    <col min="249" max="249" width="14.85546875" style="1074" customWidth="1"/>
    <col min="250" max="250" width="23.28515625" style="1074" customWidth="1"/>
    <col min="251" max="251" width="78" style="1074" customWidth="1"/>
    <col min="252" max="252" width="11" style="1074" customWidth="1"/>
    <col min="253" max="253" width="12.85546875" style="1074" customWidth="1"/>
    <col min="254" max="254" width="21.5703125" style="1074" customWidth="1"/>
    <col min="255" max="255" width="15.5703125" style="1074" customWidth="1"/>
    <col min="256" max="256" width="14.7109375" style="1074" customWidth="1"/>
    <col min="257" max="257" width="19.28515625" style="1074" customWidth="1"/>
    <col min="258" max="258" width="43" style="1074" customWidth="1"/>
    <col min="259" max="259" width="9.5703125" style="1074" bestFit="1" customWidth="1"/>
    <col min="260" max="260" width="11" style="1074" customWidth="1"/>
    <col min="261" max="261" width="10" style="1074" customWidth="1"/>
    <col min="262" max="262" width="9.140625" style="1074"/>
    <col min="263" max="263" width="14" style="1074" customWidth="1"/>
    <col min="264" max="264" width="16.5703125" style="1074" customWidth="1"/>
    <col min="265" max="503" width="9.140625" style="1074"/>
    <col min="504" max="504" width="1.7109375" style="1074" bestFit="1" customWidth="1"/>
    <col min="505" max="505" width="14.85546875" style="1074" customWidth="1"/>
    <col min="506" max="506" width="23.28515625" style="1074" customWidth="1"/>
    <col min="507" max="507" width="78" style="1074" customWidth="1"/>
    <col min="508" max="508" width="11" style="1074" customWidth="1"/>
    <col min="509" max="509" width="12.85546875" style="1074" customWidth="1"/>
    <col min="510" max="510" width="21.5703125" style="1074" customWidth="1"/>
    <col min="511" max="511" width="15.5703125" style="1074" customWidth="1"/>
    <col min="512" max="512" width="14.7109375" style="1074" customWidth="1"/>
    <col min="513" max="513" width="19.28515625" style="1074" customWidth="1"/>
    <col min="514" max="514" width="43" style="1074" customWidth="1"/>
    <col min="515" max="515" width="9.5703125" style="1074" bestFit="1" customWidth="1"/>
    <col min="516" max="516" width="11" style="1074" customWidth="1"/>
    <col min="517" max="517" width="10" style="1074" customWidth="1"/>
    <col min="518" max="518" width="9.140625" style="1074"/>
    <col min="519" max="519" width="14" style="1074" customWidth="1"/>
    <col min="520" max="520" width="16.5703125" style="1074" customWidth="1"/>
    <col min="521" max="759" width="9.140625" style="1074"/>
    <col min="760" max="760" width="1.7109375" style="1074" bestFit="1" customWidth="1"/>
    <col min="761" max="761" width="14.85546875" style="1074" customWidth="1"/>
    <col min="762" max="762" width="23.28515625" style="1074" customWidth="1"/>
    <col min="763" max="763" width="78" style="1074" customWidth="1"/>
    <col min="764" max="764" width="11" style="1074" customWidth="1"/>
    <col min="765" max="765" width="12.85546875" style="1074" customWidth="1"/>
    <col min="766" max="766" width="21.5703125" style="1074" customWidth="1"/>
    <col min="767" max="767" width="15.5703125" style="1074" customWidth="1"/>
    <col min="768" max="768" width="14.7109375" style="1074" customWidth="1"/>
    <col min="769" max="769" width="19.28515625" style="1074" customWidth="1"/>
    <col min="770" max="770" width="43" style="1074" customWidth="1"/>
    <col min="771" max="771" width="9.5703125" style="1074" bestFit="1" customWidth="1"/>
    <col min="772" max="772" width="11" style="1074" customWidth="1"/>
    <col min="773" max="773" width="10" style="1074" customWidth="1"/>
    <col min="774" max="774" width="9.140625" style="1074"/>
    <col min="775" max="775" width="14" style="1074" customWidth="1"/>
    <col min="776" max="776" width="16.5703125" style="1074" customWidth="1"/>
    <col min="777" max="1015" width="9.140625" style="1074"/>
    <col min="1016" max="1016" width="1.7109375" style="1074" bestFit="1" customWidth="1"/>
    <col min="1017" max="1017" width="14.85546875" style="1074" customWidth="1"/>
    <col min="1018" max="1018" width="23.28515625" style="1074" customWidth="1"/>
    <col min="1019" max="1019" width="78" style="1074" customWidth="1"/>
    <col min="1020" max="1020" width="11" style="1074" customWidth="1"/>
    <col min="1021" max="1021" width="12.85546875" style="1074" customWidth="1"/>
    <col min="1022" max="1022" width="21.5703125" style="1074" customWidth="1"/>
    <col min="1023" max="1023" width="15.5703125" style="1074" customWidth="1"/>
    <col min="1024" max="1024" width="14.7109375" style="1074" customWidth="1"/>
    <col min="1025" max="1025" width="19.28515625" style="1074" customWidth="1"/>
    <col min="1026" max="1026" width="43" style="1074" customWidth="1"/>
    <col min="1027" max="1027" width="9.5703125" style="1074" bestFit="1" customWidth="1"/>
    <col min="1028" max="1028" width="11" style="1074" customWidth="1"/>
    <col min="1029" max="1029" width="10" style="1074" customWidth="1"/>
    <col min="1030" max="1030" width="9.140625" style="1074"/>
    <col min="1031" max="1031" width="14" style="1074" customWidth="1"/>
    <col min="1032" max="1032" width="16.5703125" style="1074" customWidth="1"/>
    <col min="1033" max="1271" width="9.140625" style="1074"/>
    <col min="1272" max="1272" width="1.7109375" style="1074" bestFit="1" customWidth="1"/>
    <col min="1273" max="1273" width="14.85546875" style="1074" customWidth="1"/>
    <col min="1274" max="1274" width="23.28515625" style="1074" customWidth="1"/>
    <col min="1275" max="1275" width="78" style="1074" customWidth="1"/>
    <col min="1276" max="1276" width="11" style="1074" customWidth="1"/>
    <col min="1277" max="1277" width="12.85546875" style="1074" customWidth="1"/>
    <col min="1278" max="1278" width="21.5703125" style="1074" customWidth="1"/>
    <col min="1279" max="1279" width="15.5703125" style="1074" customWidth="1"/>
    <col min="1280" max="1280" width="14.7109375" style="1074" customWidth="1"/>
    <col min="1281" max="1281" width="19.28515625" style="1074" customWidth="1"/>
    <col min="1282" max="1282" width="43" style="1074" customWidth="1"/>
    <col min="1283" max="1283" width="9.5703125" style="1074" bestFit="1" customWidth="1"/>
    <col min="1284" max="1284" width="11" style="1074" customWidth="1"/>
    <col min="1285" max="1285" width="10" style="1074" customWidth="1"/>
    <col min="1286" max="1286" width="9.140625" style="1074"/>
    <col min="1287" max="1287" width="14" style="1074" customWidth="1"/>
    <col min="1288" max="1288" width="16.5703125" style="1074" customWidth="1"/>
    <col min="1289" max="1527" width="9.140625" style="1074"/>
    <col min="1528" max="1528" width="1.7109375" style="1074" bestFit="1" customWidth="1"/>
    <col min="1529" max="1529" width="14.85546875" style="1074" customWidth="1"/>
    <col min="1530" max="1530" width="23.28515625" style="1074" customWidth="1"/>
    <col min="1531" max="1531" width="78" style="1074" customWidth="1"/>
    <col min="1532" max="1532" width="11" style="1074" customWidth="1"/>
    <col min="1533" max="1533" width="12.85546875" style="1074" customWidth="1"/>
    <col min="1534" max="1534" width="21.5703125" style="1074" customWidth="1"/>
    <col min="1535" max="1535" width="15.5703125" style="1074" customWidth="1"/>
    <col min="1536" max="1536" width="14.7109375" style="1074" customWidth="1"/>
    <col min="1537" max="1537" width="19.28515625" style="1074" customWidth="1"/>
    <col min="1538" max="1538" width="43" style="1074" customWidth="1"/>
    <col min="1539" max="1539" width="9.5703125" style="1074" bestFit="1" customWidth="1"/>
    <col min="1540" max="1540" width="11" style="1074" customWidth="1"/>
    <col min="1541" max="1541" width="10" style="1074" customWidth="1"/>
    <col min="1542" max="1542" width="9.140625" style="1074"/>
    <col min="1543" max="1543" width="14" style="1074" customWidth="1"/>
    <col min="1544" max="1544" width="16.5703125" style="1074" customWidth="1"/>
    <col min="1545" max="1783" width="9.140625" style="1074"/>
    <col min="1784" max="1784" width="1.7109375" style="1074" bestFit="1" customWidth="1"/>
    <col min="1785" max="1785" width="14.85546875" style="1074" customWidth="1"/>
    <col min="1786" max="1786" width="23.28515625" style="1074" customWidth="1"/>
    <col min="1787" max="1787" width="78" style="1074" customWidth="1"/>
    <col min="1788" max="1788" width="11" style="1074" customWidth="1"/>
    <col min="1789" max="1789" width="12.85546875" style="1074" customWidth="1"/>
    <col min="1790" max="1790" width="21.5703125" style="1074" customWidth="1"/>
    <col min="1791" max="1791" width="15.5703125" style="1074" customWidth="1"/>
    <col min="1792" max="1792" width="14.7109375" style="1074" customWidth="1"/>
    <col min="1793" max="1793" width="19.28515625" style="1074" customWidth="1"/>
    <col min="1794" max="1794" width="43" style="1074" customWidth="1"/>
    <col min="1795" max="1795" width="9.5703125" style="1074" bestFit="1" customWidth="1"/>
    <col min="1796" max="1796" width="11" style="1074" customWidth="1"/>
    <col min="1797" max="1797" width="10" style="1074" customWidth="1"/>
    <col min="1798" max="1798" width="9.140625" style="1074"/>
    <col min="1799" max="1799" width="14" style="1074" customWidth="1"/>
    <col min="1800" max="1800" width="16.5703125" style="1074" customWidth="1"/>
    <col min="1801" max="2039" width="9.140625" style="1074"/>
    <col min="2040" max="2040" width="1.7109375" style="1074" bestFit="1" customWidth="1"/>
    <col min="2041" max="2041" width="14.85546875" style="1074" customWidth="1"/>
    <col min="2042" max="2042" width="23.28515625" style="1074" customWidth="1"/>
    <col min="2043" max="2043" width="78" style="1074" customWidth="1"/>
    <col min="2044" max="2044" width="11" style="1074" customWidth="1"/>
    <col min="2045" max="2045" width="12.85546875" style="1074" customWidth="1"/>
    <col min="2046" max="2046" width="21.5703125" style="1074" customWidth="1"/>
    <col min="2047" max="2047" width="15.5703125" style="1074" customWidth="1"/>
    <col min="2048" max="2048" width="14.7109375" style="1074" customWidth="1"/>
    <col min="2049" max="2049" width="19.28515625" style="1074" customWidth="1"/>
    <col min="2050" max="2050" width="43" style="1074" customWidth="1"/>
    <col min="2051" max="2051" width="9.5703125" style="1074" bestFit="1" customWidth="1"/>
    <col min="2052" max="2052" width="11" style="1074" customWidth="1"/>
    <col min="2053" max="2053" width="10" style="1074" customWidth="1"/>
    <col min="2054" max="2054" width="9.140625" style="1074"/>
    <col min="2055" max="2055" width="14" style="1074" customWidth="1"/>
    <col min="2056" max="2056" width="16.5703125" style="1074" customWidth="1"/>
    <col min="2057" max="2295" width="9.140625" style="1074"/>
    <col min="2296" max="2296" width="1.7109375" style="1074" bestFit="1" customWidth="1"/>
    <col min="2297" max="2297" width="14.85546875" style="1074" customWidth="1"/>
    <col min="2298" max="2298" width="23.28515625" style="1074" customWidth="1"/>
    <col min="2299" max="2299" width="78" style="1074" customWidth="1"/>
    <col min="2300" max="2300" width="11" style="1074" customWidth="1"/>
    <col min="2301" max="2301" width="12.85546875" style="1074" customWidth="1"/>
    <col min="2302" max="2302" width="21.5703125" style="1074" customWidth="1"/>
    <col min="2303" max="2303" width="15.5703125" style="1074" customWidth="1"/>
    <col min="2304" max="2304" width="14.7109375" style="1074" customWidth="1"/>
    <col min="2305" max="2305" width="19.28515625" style="1074" customWidth="1"/>
    <col min="2306" max="2306" width="43" style="1074" customWidth="1"/>
    <col min="2307" max="2307" width="9.5703125" style="1074" bestFit="1" customWidth="1"/>
    <col min="2308" max="2308" width="11" style="1074" customWidth="1"/>
    <col min="2309" max="2309" width="10" style="1074" customWidth="1"/>
    <col min="2310" max="2310" width="9.140625" style="1074"/>
    <col min="2311" max="2311" width="14" style="1074" customWidth="1"/>
    <col min="2312" max="2312" width="16.5703125" style="1074" customWidth="1"/>
    <col min="2313" max="2551" width="9.140625" style="1074"/>
    <col min="2552" max="2552" width="1.7109375" style="1074" bestFit="1" customWidth="1"/>
    <col min="2553" max="2553" width="14.85546875" style="1074" customWidth="1"/>
    <col min="2554" max="2554" width="23.28515625" style="1074" customWidth="1"/>
    <col min="2555" max="2555" width="78" style="1074" customWidth="1"/>
    <col min="2556" max="2556" width="11" style="1074" customWidth="1"/>
    <col min="2557" max="2557" width="12.85546875" style="1074" customWidth="1"/>
    <col min="2558" max="2558" width="21.5703125" style="1074" customWidth="1"/>
    <col min="2559" max="2559" width="15.5703125" style="1074" customWidth="1"/>
    <col min="2560" max="2560" width="14.7109375" style="1074" customWidth="1"/>
    <col min="2561" max="2561" width="19.28515625" style="1074" customWidth="1"/>
    <col min="2562" max="2562" width="43" style="1074" customWidth="1"/>
    <col min="2563" max="2563" width="9.5703125" style="1074" bestFit="1" customWidth="1"/>
    <col min="2564" max="2564" width="11" style="1074" customWidth="1"/>
    <col min="2565" max="2565" width="10" style="1074" customWidth="1"/>
    <col min="2566" max="2566" width="9.140625" style="1074"/>
    <col min="2567" max="2567" width="14" style="1074" customWidth="1"/>
    <col min="2568" max="2568" width="16.5703125" style="1074" customWidth="1"/>
    <col min="2569" max="2807" width="9.140625" style="1074"/>
    <col min="2808" max="2808" width="1.7109375" style="1074" bestFit="1" customWidth="1"/>
    <col min="2809" max="2809" width="14.85546875" style="1074" customWidth="1"/>
    <col min="2810" max="2810" width="23.28515625" style="1074" customWidth="1"/>
    <col min="2811" max="2811" width="78" style="1074" customWidth="1"/>
    <col min="2812" max="2812" width="11" style="1074" customWidth="1"/>
    <col min="2813" max="2813" width="12.85546875" style="1074" customWidth="1"/>
    <col min="2814" max="2814" width="21.5703125" style="1074" customWidth="1"/>
    <col min="2815" max="2815" width="15.5703125" style="1074" customWidth="1"/>
    <col min="2816" max="2816" width="14.7109375" style="1074" customWidth="1"/>
    <col min="2817" max="2817" width="19.28515625" style="1074" customWidth="1"/>
    <col min="2818" max="2818" width="43" style="1074" customWidth="1"/>
    <col min="2819" max="2819" width="9.5703125" style="1074" bestFit="1" customWidth="1"/>
    <col min="2820" max="2820" width="11" style="1074" customWidth="1"/>
    <col min="2821" max="2821" width="10" style="1074" customWidth="1"/>
    <col min="2822" max="2822" width="9.140625" style="1074"/>
    <col min="2823" max="2823" width="14" style="1074" customWidth="1"/>
    <col min="2824" max="2824" width="16.5703125" style="1074" customWidth="1"/>
    <col min="2825" max="3063" width="9.140625" style="1074"/>
    <col min="3064" max="3064" width="1.7109375" style="1074" bestFit="1" customWidth="1"/>
    <col min="3065" max="3065" width="14.85546875" style="1074" customWidth="1"/>
    <col min="3066" max="3066" width="23.28515625" style="1074" customWidth="1"/>
    <col min="3067" max="3067" width="78" style="1074" customWidth="1"/>
    <col min="3068" max="3068" width="11" style="1074" customWidth="1"/>
    <col min="3069" max="3069" width="12.85546875" style="1074" customWidth="1"/>
    <col min="3070" max="3070" width="21.5703125" style="1074" customWidth="1"/>
    <col min="3071" max="3071" width="15.5703125" style="1074" customWidth="1"/>
    <col min="3072" max="3072" width="14.7109375" style="1074" customWidth="1"/>
    <col min="3073" max="3073" width="19.28515625" style="1074" customWidth="1"/>
    <col min="3074" max="3074" width="43" style="1074" customWidth="1"/>
    <col min="3075" max="3075" width="9.5703125" style="1074" bestFit="1" customWidth="1"/>
    <col min="3076" max="3076" width="11" style="1074" customWidth="1"/>
    <col min="3077" max="3077" width="10" style="1074" customWidth="1"/>
    <col min="3078" max="3078" width="9.140625" style="1074"/>
    <col min="3079" max="3079" width="14" style="1074" customWidth="1"/>
    <col min="3080" max="3080" width="16.5703125" style="1074" customWidth="1"/>
    <col min="3081" max="3319" width="9.140625" style="1074"/>
    <col min="3320" max="3320" width="1.7109375" style="1074" bestFit="1" customWidth="1"/>
    <col min="3321" max="3321" width="14.85546875" style="1074" customWidth="1"/>
    <col min="3322" max="3322" width="23.28515625" style="1074" customWidth="1"/>
    <col min="3323" max="3323" width="78" style="1074" customWidth="1"/>
    <col min="3324" max="3324" width="11" style="1074" customWidth="1"/>
    <col min="3325" max="3325" width="12.85546875" style="1074" customWidth="1"/>
    <col min="3326" max="3326" width="21.5703125" style="1074" customWidth="1"/>
    <col min="3327" max="3327" width="15.5703125" style="1074" customWidth="1"/>
    <col min="3328" max="3328" width="14.7109375" style="1074" customWidth="1"/>
    <col min="3329" max="3329" width="19.28515625" style="1074" customWidth="1"/>
    <col min="3330" max="3330" width="43" style="1074" customWidth="1"/>
    <col min="3331" max="3331" width="9.5703125" style="1074" bestFit="1" customWidth="1"/>
    <col min="3332" max="3332" width="11" style="1074" customWidth="1"/>
    <col min="3333" max="3333" width="10" style="1074" customWidth="1"/>
    <col min="3334" max="3334" width="9.140625" style="1074"/>
    <col min="3335" max="3335" width="14" style="1074" customWidth="1"/>
    <col min="3336" max="3336" width="16.5703125" style="1074" customWidth="1"/>
    <col min="3337" max="3575" width="9.140625" style="1074"/>
    <col min="3576" max="3576" width="1.7109375" style="1074" bestFit="1" customWidth="1"/>
    <col min="3577" max="3577" width="14.85546875" style="1074" customWidth="1"/>
    <col min="3578" max="3578" width="23.28515625" style="1074" customWidth="1"/>
    <col min="3579" max="3579" width="78" style="1074" customWidth="1"/>
    <col min="3580" max="3580" width="11" style="1074" customWidth="1"/>
    <col min="3581" max="3581" width="12.85546875" style="1074" customWidth="1"/>
    <col min="3582" max="3582" width="21.5703125" style="1074" customWidth="1"/>
    <col min="3583" max="3583" width="15.5703125" style="1074" customWidth="1"/>
    <col min="3584" max="3584" width="14.7109375" style="1074" customWidth="1"/>
    <col min="3585" max="3585" width="19.28515625" style="1074" customWidth="1"/>
    <col min="3586" max="3586" width="43" style="1074" customWidth="1"/>
    <col min="3587" max="3587" width="9.5703125" style="1074" bestFit="1" customWidth="1"/>
    <col min="3588" max="3588" width="11" style="1074" customWidth="1"/>
    <col min="3589" max="3589" width="10" style="1074" customWidth="1"/>
    <col min="3590" max="3590" width="9.140625" style="1074"/>
    <col min="3591" max="3591" width="14" style="1074" customWidth="1"/>
    <col min="3592" max="3592" width="16.5703125" style="1074" customWidth="1"/>
    <col min="3593" max="3831" width="9.140625" style="1074"/>
    <col min="3832" max="3832" width="1.7109375" style="1074" bestFit="1" customWidth="1"/>
    <col min="3833" max="3833" width="14.85546875" style="1074" customWidth="1"/>
    <col min="3834" max="3834" width="23.28515625" style="1074" customWidth="1"/>
    <col min="3835" max="3835" width="78" style="1074" customWidth="1"/>
    <col min="3836" max="3836" width="11" style="1074" customWidth="1"/>
    <col min="3837" max="3837" width="12.85546875" style="1074" customWidth="1"/>
    <col min="3838" max="3838" width="21.5703125" style="1074" customWidth="1"/>
    <col min="3839" max="3839" width="15.5703125" style="1074" customWidth="1"/>
    <col min="3840" max="3840" width="14.7109375" style="1074" customWidth="1"/>
    <col min="3841" max="3841" width="19.28515625" style="1074" customWidth="1"/>
    <col min="3842" max="3842" width="43" style="1074" customWidth="1"/>
    <col min="3843" max="3843" width="9.5703125" style="1074" bestFit="1" customWidth="1"/>
    <col min="3844" max="3844" width="11" style="1074" customWidth="1"/>
    <col min="3845" max="3845" width="10" style="1074" customWidth="1"/>
    <col min="3846" max="3846" width="9.140625" style="1074"/>
    <col min="3847" max="3847" width="14" style="1074" customWidth="1"/>
    <col min="3848" max="3848" width="16.5703125" style="1074" customWidth="1"/>
    <col min="3849" max="4087" width="9.140625" style="1074"/>
    <col min="4088" max="4088" width="1.7109375" style="1074" bestFit="1" customWidth="1"/>
    <col min="4089" max="4089" width="14.85546875" style="1074" customWidth="1"/>
    <col min="4090" max="4090" width="23.28515625" style="1074" customWidth="1"/>
    <col min="4091" max="4091" width="78" style="1074" customWidth="1"/>
    <col min="4092" max="4092" width="11" style="1074" customWidth="1"/>
    <col min="4093" max="4093" width="12.85546875" style="1074" customWidth="1"/>
    <col min="4094" max="4094" width="21.5703125" style="1074" customWidth="1"/>
    <col min="4095" max="4095" width="15.5703125" style="1074" customWidth="1"/>
    <col min="4096" max="4096" width="14.7109375" style="1074" customWidth="1"/>
    <col min="4097" max="4097" width="19.28515625" style="1074" customWidth="1"/>
    <col min="4098" max="4098" width="43" style="1074" customWidth="1"/>
    <col min="4099" max="4099" width="9.5703125" style="1074" bestFit="1" customWidth="1"/>
    <col min="4100" max="4100" width="11" style="1074" customWidth="1"/>
    <col min="4101" max="4101" width="10" style="1074" customWidth="1"/>
    <col min="4102" max="4102" width="9.140625" style="1074"/>
    <col min="4103" max="4103" width="14" style="1074" customWidth="1"/>
    <col min="4104" max="4104" width="16.5703125" style="1074" customWidth="1"/>
    <col min="4105" max="4343" width="9.140625" style="1074"/>
    <col min="4344" max="4344" width="1.7109375" style="1074" bestFit="1" customWidth="1"/>
    <col min="4345" max="4345" width="14.85546875" style="1074" customWidth="1"/>
    <col min="4346" max="4346" width="23.28515625" style="1074" customWidth="1"/>
    <col min="4347" max="4347" width="78" style="1074" customWidth="1"/>
    <col min="4348" max="4348" width="11" style="1074" customWidth="1"/>
    <col min="4349" max="4349" width="12.85546875" style="1074" customWidth="1"/>
    <col min="4350" max="4350" width="21.5703125" style="1074" customWidth="1"/>
    <col min="4351" max="4351" width="15.5703125" style="1074" customWidth="1"/>
    <col min="4352" max="4352" width="14.7109375" style="1074" customWidth="1"/>
    <col min="4353" max="4353" width="19.28515625" style="1074" customWidth="1"/>
    <col min="4354" max="4354" width="43" style="1074" customWidth="1"/>
    <col min="4355" max="4355" width="9.5703125" style="1074" bestFit="1" customWidth="1"/>
    <col min="4356" max="4356" width="11" style="1074" customWidth="1"/>
    <col min="4357" max="4357" width="10" style="1074" customWidth="1"/>
    <col min="4358" max="4358" width="9.140625" style="1074"/>
    <col min="4359" max="4359" width="14" style="1074" customWidth="1"/>
    <col min="4360" max="4360" width="16.5703125" style="1074" customWidth="1"/>
    <col min="4361" max="4599" width="9.140625" style="1074"/>
    <col min="4600" max="4600" width="1.7109375" style="1074" bestFit="1" customWidth="1"/>
    <col min="4601" max="4601" width="14.85546875" style="1074" customWidth="1"/>
    <col min="4602" max="4602" width="23.28515625" style="1074" customWidth="1"/>
    <col min="4603" max="4603" width="78" style="1074" customWidth="1"/>
    <col min="4604" max="4604" width="11" style="1074" customWidth="1"/>
    <col min="4605" max="4605" width="12.85546875" style="1074" customWidth="1"/>
    <col min="4606" max="4606" width="21.5703125" style="1074" customWidth="1"/>
    <col min="4607" max="4607" width="15.5703125" style="1074" customWidth="1"/>
    <col min="4608" max="4608" width="14.7109375" style="1074" customWidth="1"/>
    <col min="4609" max="4609" width="19.28515625" style="1074" customWidth="1"/>
    <col min="4610" max="4610" width="43" style="1074" customWidth="1"/>
    <col min="4611" max="4611" width="9.5703125" style="1074" bestFit="1" customWidth="1"/>
    <col min="4612" max="4612" width="11" style="1074" customWidth="1"/>
    <col min="4613" max="4613" width="10" style="1074" customWidth="1"/>
    <col min="4614" max="4614" width="9.140625" style="1074"/>
    <col min="4615" max="4615" width="14" style="1074" customWidth="1"/>
    <col min="4616" max="4616" width="16.5703125" style="1074" customWidth="1"/>
    <col min="4617" max="4855" width="9.140625" style="1074"/>
    <col min="4856" max="4856" width="1.7109375" style="1074" bestFit="1" customWidth="1"/>
    <col min="4857" max="4857" width="14.85546875" style="1074" customWidth="1"/>
    <col min="4858" max="4858" width="23.28515625" style="1074" customWidth="1"/>
    <col min="4859" max="4859" width="78" style="1074" customWidth="1"/>
    <col min="4860" max="4860" width="11" style="1074" customWidth="1"/>
    <col min="4861" max="4861" width="12.85546875" style="1074" customWidth="1"/>
    <col min="4862" max="4862" width="21.5703125" style="1074" customWidth="1"/>
    <col min="4863" max="4863" width="15.5703125" style="1074" customWidth="1"/>
    <col min="4864" max="4864" width="14.7109375" style="1074" customWidth="1"/>
    <col min="4865" max="4865" width="19.28515625" style="1074" customWidth="1"/>
    <col min="4866" max="4866" width="43" style="1074" customWidth="1"/>
    <col min="4867" max="4867" width="9.5703125" style="1074" bestFit="1" customWidth="1"/>
    <col min="4868" max="4868" width="11" style="1074" customWidth="1"/>
    <col min="4869" max="4869" width="10" style="1074" customWidth="1"/>
    <col min="4870" max="4870" width="9.140625" style="1074"/>
    <col min="4871" max="4871" width="14" style="1074" customWidth="1"/>
    <col min="4872" max="4872" width="16.5703125" style="1074" customWidth="1"/>
    <col min="4873" max="5111" width="9.140625" style="1074"/>
    <col min="5112" max="5112" width="1.7109375" style="1074" bestFit="1" customWidth="1"/>
    <col min="5113" max="5113" width="14.85546875" style="1074" customWidth="1"/>
    <col min="5114" max="5114" width="23.28515625" style="1074" customWidth="1"/>
    <col min="5115" max="5115" width="78" style="1074" customWidth="1"/>
    <col min="5116" max="5116" width="11" style="1074" customWidth="1"/>
    <col min="5117" max="5117" width="12.85546875" style="1074" customWidth="1"/>
    <col min="5118" max="5118" width="21.5703125" style="1074" customWidth="1"/>
    <col min="5119" max="5119" width="15.5703125" style="1074" customWidth="1"/>
    <col min="5120" max="5120" width="14.7109375" style="1074" customWidth="1"/>
    <col min="5121" max="5121" width="19.28515625" style="1074" customWidth="1"/>
    <col min="5122" max="5122" width="43" style="1074" customWidth="1"/>
    <col min="5123" max="5123" width="9.5703125" style="1074" bestFit="1" customWidth="1"/>
    <col min="5124" max="5124" width="11" style="1074" customWidth="1"/>
    <col min="5125" max="5125" width="10" style="1074" customWidth="1"/>
    <col min="5126" max="5126" width="9.140625" style="1074"/>
    <col min="5127" max="5127" width="14" style="1074" customWidth="1"/>
    <col min="5128" max="5128" width="16.5703125" style="1074" customWidth="1"/>
    <col min="5129" max="5367" width="9.140625" style="1074"/>
    <col min="5368" max="5368" width="1.7109375" style="1074" bestFit="1" customWidth="1"/>
    <col min="5369" max="5369" width="14.85546875" style="1074" customWidth="1"/>
    <col min="5370" max="5370" width="23.28515625" style="1074" customWidth="1"/>
    <col min="5371" max="5371" width="78" style="1074" customWidth="1"/>
    <col min="5372" max="5372" width="11" style="1074" customWidth="1"/>
    <col min="5373" max="5373" width="12.85546875" style="1074" customWidth="1"/>
    <col min="5374" max="5374" width="21.5703125" style="1074" customWidth="1"/>
    <col min="5375" max="5375" width="15.5703125" style="1074" customWidth="1"/>
    <col min="5376" max="5376" width="14.7109375" style="1074" customWidth="1"/>
    <col min="5377" max="5377" width="19.28515625" style="1074" customWidth="1"/>
    <col min="5378" max="5378" width="43" style="1074" customWidth="1"/>
    <col min="5379" max="5379" width="9.5703125" style="1074" bestFit="1" customWidth="1"/>
    <col min="5380" max="5380" width="11" style="1074" customWidth="1"/>
    <col min="5381" max="5381" width="10" style="1074" customWidth="1"/>
    <col min="5382" max="5382" width="9.140625" style="1074"/>
    <col min="5383" max="5383" width="14" style="1074" customWidth="1"/>
    <col min="5384" max="5384" width="16.5703125" style="1074" customWidth="1"/>
    <col min="5385" max="5623" width="9.140625" style="1074"/>
    <col min="5624" max="5624" width="1.7109375" style="1074" bestFit="1" customWidth="1"/>
    <col min="5625" max="5625" width="14.85546875" style="1074" customWidth="1"/>
    <col min="5626" max="5626" width="23.28515625" style="1074" customWidth="1"/>
    <col min="5627" max="5627" width="78" style="1074" customWidth="1"/>
    <col min="5628" max="5628" width="11" style="1074" customWidth="1"/>
    <col min="5629" max="5629" width="12.85546875" style="1074" customWidth="1"/>
    <col min="5630" max="5630" width="21.5703125" style="1074" customWidth="1"/>
    <col min="5631" max="5631" width="15.5703125" style="1074" customWidth="1"/>
    <col min="5632" max="5632" width="14.7109375" style="1074" customWidth="1"/>
    <col min="5633" max="5633" width="19.28515625" style="1074" customWidth="1"/>
    <col min="5634" max="5634" width="43" style="1074" customWidth="1"/>
    <col min="5635" max="5635" width="9.5703125" style="1074" bestFit="1" customWidth="1"/>
    <col min="5636" max="5636" width="11" style="1074" customWidth="1"/>
    <col min="5637" max="5637" width="10" style="1074" customWidth="1"/>
    <col min="5638" max="5638" width="9.140625" style="1074"/>
    <col min="5639" max="5639" width="14" style="1074" customWidth="1"/>
    <col min="5640" max="5640" width="16.5703125" style="1074" customWidth="1"/>
    <col min="5641" max="5879" width="9.140625" style="1074"/>
    <col min="5880" max="5880" width="1.7109375" style="1074" bestFit="1" customWidth="1"/>
    <col min="5881" max="5881" width="14.85546875" style="1074" customWidth="1"/>
    <col min="5882" max="5882" width="23.28515625" style="1074" customWidth="1"/>
    <col min="5883" max="5883" width="78" style="1074" customWidth="1"/>
    <col min="5884" max="5884" width="11" style="1074" customWidth="1"/>
    <col min="5885" max="5885" width="12.85546875" style="1074" customWidth="1"/>
    <col min="5886" max="5886" width="21.5703125" style="1074" customWidth="1"/>
    <col min="5887" max="5887" width="15.5703125" style="1074" customWidth="1"/>
    <col min="5888" max="5888" width="14.7109375" style="1074" customWidth="1"/>
    <col min="5889" max="5889" width="19.28515625" style="1074" customWidth="1"/>
    <col min="5890" max="5890" width="43" style="1074" customWidth="1"/>
    <col min="5891" max="5891" width="9.5703125" style="1074" bestFit="1" customWidth="1"/>
    <col min="5892" max="5892" width="11" style="1074" customWidth="1"/>
    <col min="5893" max="5893" width="10" style="1074" customWidth="1"/>
    <col min="5894" max="5894" width="9.140625" style="1074"/>
    <col min="5895" max="5895" width="14" style="1074" customWidth="1"/>
    <col min="5896" max="5896" width="16.5703125" style="1074" customWidth="1"/>
    <col min="5897" max="6135" width="9.140625" style="1074"/>
    <col min="6136" max="6136" width="1.7109375" style="1074" bestFit="1" customWidth="1"/>
    <col min="6137" max="6137" width="14.85546875" style="1074" customWidth="1"/>
    <col min="6138" max="6138" width="23.28515625" style="1074" customWidth="1"/>
    <col min="6139" max="6139" width="78" style="1074" customWidth="1"/>
    <col min="6140" max="6140" width="11" style="1074" customWidth="1"/>
    <col min="6141" max="6141" width="12.85546875" style="1074" customWidth="1"/>
    <col min="6142" max="6142" width="21.5703125" style="1074" customWidth="1"/>
    <col min="6143" max="6143" width="15.5703125" style="1074" customWidth="1"/>
    <col min="6144" max="6144" width="14.7109375" style="1074" customWidth="1"/>
    <col min="6145" max="6145" width="19.28515625" style="1074" customWidth="1"/>
    <col min="6146" max="6146" width="43" style="1074" customWidth="1"/>
    <col min="6147" max="6147" width="9.5703125" style="1074" bestFit="1" customWidth="1"/>
    <col min="6148" max="6148" width="11" style="1074" customWidth="1"/>
    <col min="6149" max="6149" width="10" style="1074" customWidth="1"/>
    <col min="6150" max="6150" width="9.140625" style="1074"/>
    <col min="6151" max="6151" width="14" style="1074" customWidth="1"/>
    <col min="6152" max="6152" width="16.5703125" style="1074" customWidth="1"/>
    <col min="6153" max="6391" width="9.140625" style="1074"/>
    <col min="6392" max="6392" width="1.7109375" style="1074" bestFit="1" customWidth="1"/>
    <col min="6393" max="6393" width="14.85546875" style="1074" customWidth="1"/>
    <col min="6394" max="6394" width="23.28515625" style="1074" customWidth="1"/>
    <col min="6395" max="6395" width="78" style="1074" customWidth="1"/>
    <col min="6396" max="6396" width="11" style="1074" customWidth="1"/>
    <col min="6397" max="6397" width="12.85546875" style="1074" customWidth="1"/>
    <col min="6398" max="6398" width="21.5703125" style="1074" customWidth="1"/>
    <col min="6399" max="6399" width="15.5703125" style="1074" customWidth="1"/>
    <col min="6400" max="6400" width="14.7109375" style="1074" customWidth="1"/>
    <col min="6401" max="6401" width="19.28515625" style="1074" customWidth="1"/>
    <col min="6402" max="6402" width="43" style="1074" customWidth="1"/>
    <col min="6403" max="6403" width="9.5703125" style="1074" bestFit="1" customWidth="1"/>
    <col min="6404" max="6404" width="11" style="1074" customWidth="1"/>
    <col min="6405" max="6405" width="10" style="1074" customWidth="1"/>
    <col min="6406" max="6406" width="9.140625" style="1074"/>
    <col min="6407" max="6407" width="14" style="1074" customWidth="1"/>
    <col min="6408" max="6408" width="16.5703125" style="1074" customWidth="1"/>
    <col min="6409" max="6647" width="9.140625" style="1074"/>
    <col min="6648" max="6648" width="1.7109375" style="1074" bestFit="1" customWidth="1"/>
    <col min="6649" max="6649" width="14.85546875" style="1074" customWidth="1"/>
    <col min="6650" max="6650" width="23.28515625" style="1074" customWidth="1"/>
    <col min="6651" max="6651" width="78" style="1074" customWidth="1"/>
    <col min="6652" max="6652" width="11" style="1074" customWidth="1"/>
    <col min="6653" max="6653" width="12.85546875" style="1074" customWidth="1"/>
    <col min="6654" max="6654" width="21.5703125" style="1074" customWidth="1"/>
    <col min="6655" max="6655" width="15.5703125" style="1074" customWidth="1"/>
    <col min="6656" max="6656" width="14.7109375" style="1074" customWidth="1"/>
    <col min="6657" max="6657" width="19.28515625" style="1074" customWidth="1"/>
    <col min="6658" max="6658" width="43" style="1074" customWidth="1"/>
    <col min="6659" max="6659" width="9.5703125" style="1074" bestFit="1" customWidth="1"/>
    <col min="6660" max="6660" width="11" style="1074" customWidth="1"/>
    <col min="6661" max="6661" width="10" style="1074" customWidth="1"/>
    <col min="6662" max="6662" width="9.140625" style="1074"/>
    <col min="6663" max="6663" width="14" style="1074" customWidth="1"/>
    <col min="6664" max="6664" width="16.5703125" style="1074" customWidth="1"/>
    <col min="6665" max="6903" width="9.140625" style="1074"/>
    <col min="6904" max="6904" width="1.7109375" style="1074" bestFit="1" customWidth="1"/>
    <col min="6905" max="6905" width="14.85546875" style="1074" customWidth="1"/>
    <col min="6906" max="6906" width="23.28515625" style="1074" customWidth="1"/>
    <col min="6907" max="6907" width="78" style="1074" customWidth="1"/>
    <col min="6908" max="6908" width="11" style="1074" customWidth="1"/>
    <col min="6909" max="6909" width="12.85546875" style="1074" customWidth="1"/>
    <col min="6910" max="6910" width="21.5703125" style="1074" customWidth="1"/>
    <col min="6911" max="6911" width="15.5703125" style="1074" customWidth="1"/>
    <col min="6912" max="6912" width="14.7109375" style="1074" customWidth="1"/>
    <col min="6913" max="6913" width="19.28515625" style="1074" customWidth="1"/>
    <col min="6914" max="6914" width="43" style="1074" customWidth="1"/>
    <col min="6915" max="6915" width="9.5703125" style="1074" bestFit="1" customWidth="1"/>
    <col min="6916" max="6916" width="11" style="1074" customWidth="1"/>
    <col min="6917" max="6917" width="10" style="1074" customWidth="1"/>
    <col min="6918" max="6918" width="9.140625" style="1074"/>
    <col min="6919" max="6919" width="14" style="1074" customWidth="1"/>
    <col min="6920" max="6920" width="16.5703125" style="1074" customWidth="1"/>
    <col min="6921" max="7159" width="9.140625" style="1074"/>
    <col min="7160" max="7160" width="1.7109375" style="1074" bestFit="1" customWidth="1"/>
    <col min="7161" max="7161" width="14.85546875" style="1074" customWidth="1"/>
    <col min="7162" max="7162" width="23.28515625" style="1074" customWidth="1"/>
    <col min="7163" max="7163" width="78" style="1074" customWidth="1"/>
    <col min="7164" max="7164" width="11" style="1074" customWidth="1"/>
    <col min="7165" max="7165" width="12.85546875" style="1074" customWidth="1"/>
    <col min="7166" max="7166" width="21.5703125" style="1074" customWidth="1"/>
    <col min="7167" max="7167" width="15.5703125" style="1074" customWidth="1"/>
    <col min="7168" max="7168" width="14.7109375" style="1074" customWidth="1"/>
    <col min="7169" max="7169" width="19.28515625" style="1074" customWidth="1"/>
    <col min="7170" max="7170" width="43" style="1074" customWidth="1"/>
    <col min="7171" max="7171" width="9.5703125" style="1074" bestFit="1" customWidth="1"/>
    <col min="7172" max="7172" width="11" style="1074" customWidth="1"/>
    <col min="7173" max="7173" width="10" style="1074" customWidth="1"/>
    <col min="7174" max="7174" width="9.140625" style="1074"/>
    <col min="7175" max="7175" width="14" style="1074" customWidth="1"/>
    <col min="7176" max="7176" width="16.5703125" style="1074" customWidth="1"/>
    <col min="7177" max="7415" width="9.140625" style="1074"/>
    <col min="7416" max="7416" width="1.7109375" style="1074" bestFit="1" customWidth="1"/>
    <col min="7417" max="7417" width="14.85546875" style="1074" customWidth="1"/>
    <col min="7418" max="7418" width="23.28515625" style="1074" customWidth="1"/>
    <col min="7419" max="7419" width="78" style="1074" customWidth="1"/>
    <col min="7420" max="7420" width="11" style="1074" customWidth="1"/>
    <col min="7421" max="7421" width="12.85546875" style="1074" customWidth="1"/>
    <col min="7422" max="7422" width="21.5703125" style="1074" customWidth="1"/>
    <col min="7423" max="7423" width="15.5703125" style="1074" customWidth="1"/>
    <col min="7424" max="7424" width="14.7109375" style="1074" customWidth="1"/>
    <col min="7425" max="7425" width="19.28515625" style="1074" customWidth="1"/>
    <col min="7426" max="7426" width="43" style="1074" customWidth="1"/>
    <col min="7427" max="7427" width="9.5703125" style="1074" bestFit="1" customWidth="1"/>
    <col min="7428" max="7428" width="11" style="1074" customWidth="1"/>
    <col min="7429" max="7429" width="10" style="1074" customWidth="1"/>
    <col min="7430" max="7430" width="9.140625" style="1074"/>
    <col min="7431" max="7431" width="14" style="1074" customWidth="1"/>
    <col min="7432" max="7432" width="16.5703125" style="1074" customWidth="1"/>
    <col min="7433" max="7671" width="9.140625" style="1074"/>
    <col min="7672" max="7672" width="1.7109375" style="1074" bestFit="1" customWidth="1"/>
    <col min="7673" max="7673" width="14.85546875" style="1074" customWidth="1"/>
    <col min="7674" max="7674" width="23.28515625" style="1074" customWidth="1"/>
    <col min="7675" max="7675" width="78" style="1074" customWidth="1"/>
    <col min="7676" max="7676" width="11" style="1074" customWidth="1"/>
    <col min="7677" max="7677" width="12.85546875" style="1074" customWidth="1"/>
    <col min="7678" max="7678" width="21.5703125" style="1074" customWidth="1"/>
    <col min="7679" max="7679" width="15.5703125" style="1074" customWidth="1"/>
    <col min="7680" max="7680" width="14.7109375" style="1074" customWidth="1"/>
    <col min="7681" max="7681" width="19.28515625" style="1074" customWidth="1"/>
    <col min="7682" max="7682" width="43" style="1074" customWidth="1"/>
    <col min="7683" max="7683" width="9.5703125" style="1074" bestFit="1" customWidth="1"/>
    <col min="7684" max="7684" width="11" style="1074" customWidth="1"/>
    <col min="7685" max="7685" width="10" style="1074" customWidth="1"/>
    <col min="7686" max="7686" width="9.140625" style="1074"/>
    <col min="7687" max="7687" width="14" style="1074" customWidth="1"/>
    <col min="7688" max="7688" width="16.5703125" style="1074" customWidth="1"/>
    <col min="7689" max="7927" width="9.140625" style="1074"/>
    <col min="7928" max="7928" width="1.7109375" style="1074" bestFit="1" customWidth="1"/>
    <col min="7929" max="7929" width="14.85546875" style="1074" customWidth="1"/>
    <col min="7930" max="7930" width="23.28515625" style="1074" customWidth="1"/>
    <col min="7931" max="7931" width="78" style="1074" customWidth="1"/>
    <col min="7932" max="7932" width="11" style="1074" customWidth="1"/>
    <col min="7933" max="7933" width="12.85546875" style="1074" customWidth="1"/>
    <col min="7934" max="7934" width="21.5703125" style="1074" customWidth="1"/>
    <col min="7935" max="7935" width="15.5703125" style="1074" customWidth="1"/>
    <col min="7936" max="7936" width="14.7109375" style="1074" customWidth="1"/>
    <col min="7937" max="7937" width="19.28515625" style="1074" customWidth="1"/>
    <col min="7938" max="7938" width="43" style="1074" customWidth="1"/>
    <col min="7939" max="7939" width="9.5703125" style="1074" bestFit="1" customWidth="1"/>
    <col min="7940" max="7940" width="11" style="1074" customWidth="1"/>
    <col min="7941" max="7941" width="10" style="1074" customWidth="1"/>
    <col min="7942" max="7942" width="9.140625" style="1074"/>
    <col min="7943" max="7943" width="14" style="1074" customWidth="1"/>
    <col min="7944" max="7944" width="16.5703125" style="1074" customWidth="1"/>
    <col min="7945" max="8183" width="9.140625" style="1074"/>
    <col min="8184" max="8184" width="1.7109375" style="1074" bestFit="1" customWidth="1"/>
    <col min="8185" max="8185" width="14.85546875" style="1074" customWidth="1"/>
    <col min="8186" max="8186" width="23.28515625" style="1074" customWidth="1"/>
    <col min="8187" max="8187" width="78" style="1074" customWidth="1"/>
    <col min="8188" max="8188" width="11" style="1074" customWidth="1"/>
    <col min="8189" max="8189" width="12.85546875" style="1074" customWidth="1"/>
    <col min="8190" max="8190" width="21.5703125" style="1074" customWidth="1"/>
    <col min="8191" max="8191" width="15.5703125" style="1074" customWidth="1"/>
    <col min="8192" max="8192" width="14.7109375" style="1074" customWidth="1"/>
    <col min="8193" max="8193" width="19.28515625" style="1074" customWidth="1"/>
    <col min="8194" max="8194" width="43" style="1074" customWidth="1"/>
    <col min="8195" max="8195" width="9.5703125" style="1074" bestFit="1" customWidth="1"/>
    <col min="8196" max="8196" width="11" style="1074" customWidth="1"/>
    <col min="8197" max="8197" width="10" style="1074" customWidth="1"/>
    <col min="8198" max="8198" width="9.140625" style="1074"/>
    <col min="8199" max="8199" width="14" style="1074" customWidth="1"/>
    <col min="8200" max="8200" width="16.5703125" style="1074" customWidth="1"/>
    <col min="8201" max="8439" width="9.140625" style="1074"/>
    <col min="8440" max="8440" width="1.7109375" style="1074" bestFit="1" customWidth="1"/>
    <col min="8441" max="8441" width="14.85546875" style="1074" customWidth="1"/>
    <col min="8442" max="8442" width="23.28515625" style="1074" customWidth="1"/>
    <col min="8443" max="8443" width="78" style="1074" customWidth="1"/>
    <col min="8444" max="8444" width="11" style="1074" customWidth="1"/>
    <col min="8445" max="8445" width="12.85546875" style="1074" customWidth="1"/>
    <col min="8446" max="8446" width="21.5703125" style="1074" customWidth="1"/>
    <col min="8447" max="8447" width="15.5703125" style="1074" customWidth="1"/>
    <col min="8448" max="8448" width="14.7109375" style="1074" customWidth="1"/>
    <col min="8449" max="8449" width="19.28515625" style="1074" customWidth="1"/>
    <col min="8450" max="8450" width="43" style="1074" customWidth="1"/>
    <col min="8451" max="8451" width="9.5703125" style="1074" bestFit="1" customWidth="1"/>
    <col min="8452" max="8452" width="11" style="1074" customWidth="1"/>
    <col min="8453" max="8453" width="10" style="1074" customWidth="1"/>
    <col min="8454" max="8454" width="9.140625" style="1074"/>
    <col min="8455" max="8455" width="14" style="1074" customWidth="1"/>
    <col min="8456" max="8456" width="16.5703125" style="1074" customWidth="1"/>
    <col min="8457" max="8695" width="9.140625" style="1074"/>
    <col min="8696" max="8696" width="1.7109375" style="1074" bestFit="1" customWidth="1"/>
    <col min="8697" max="8697" width="14.85546875" style="1074" customWidth="1"/>
    <col min="8698" max="8698" width="23.28515625" style="1074" customWidth="1"/>
    <col min="8699" max="8699" width="78" style="1074" customWidth="1"/>
    <col min="8700" max="8700" width="11" style="1074" customWidth="1"/>
    <col min="8701" max="8701" width="12.85546875" style="1074" customWidth="1"/>
    <col min="8702" max="8702" width="21.5703125" style="1074" customWidth="1"/>
    <col min="8703" max="8703" width="15.5703125" style="1074" customWidth="1"/>
    <col min="8704" max="8704" width="14.7109375" style="1074" customWidth="1"/>
    <col min="8705" max="8705" width="19.28515625" style="1074" customWidth="1"/>
    <col min="8706" max="8706" width="43" style="1074" customWidth="1"/>
    <col min="8707" max="8707" width="9.5703125" style="1074" bestFit="1" customWidth="1"/>
    <col min="8708" max="8708" width="11" style="1074" customWidth="1"/>
    <col min="8709" max="8709" width="10" style="1074" customWidth="1"/>
    <col min="8710" max="8710" width="9.140625" style="1074"/>
    <col min="8711" max="8711" width="14" style="1074" customWidth="1"/>
    <col min="8712" max="8712" width="16.5703125" style="1074" customWidth="1"/>
    <col min="8713" max="8951" width="9.140625" style="1074"/>
    <col min="8952" max="8952" width="1.7109375" style="1074" bestFit="1" customWidth="1"/>
    <col min="8953" max="8953" width="14.85546875" style="1074" customWidth="1"/>
    <col min="8954" max="8954" width="23.28515625" style="1074" customWidth="1"/>
    <col min="8955" max="8955" width="78" style="1074" customWidth="1"/>
    <col min="8956" max="8956" width="11" style="1074" customWidth="1"/>
    <col min="8957" max="8957" width="12.85546875" style="1074" customWidth="1"/>
    <col min="8958" max="8958" width="21.5703125" style="1074" customWidth="1"/>
    <col min="8959" max="8959" width="15.5703125" style="1074" customWidth="1"/>
    <col min="8960" max="8960" width="14.7109375" style="1074" customWidth="1"/>
    <col min="8961" max="8961" width="19.28515625" style="1074" customWidth="1"/>
    <col min="8962" max="8962" width="43" style="1074" customWidth="1"/>
    <col min="8963" max="8963" width="9.5703125" style="1074" bestFit="1" customWidth="1"/>
    <col min="8964" max="8964" width="11" style="1074" customWidth="1"/>
    <col min="8965" max="8965" width="10" style="1074" customWidth="1"/>
    <col min="8966" max="8966" width="9.140625" style="1074"/>
    <col min="8967" max="8967" width="14" style="1074" customWidth="1"/>
    <col min="8968" max="8968" width="16.5703125" style="1074" customWidth="1"/>
    <col min="8969" max="9207" width="9.140625" style="1074"/>
    <col min="9208" max="9208" width="1.7109375" style="1074" bestFit="1" customWidth="1"/>
    <col min="9209" max="9209" width="14.85546875" style="1074" customWidth="1"/>
    <col min="9210" max="9210" width="23.28515625" style="1074" customWidth="1"/>
    <col min="9211" max="9211" width="78" style="1074" customWidth="1"/>
    <col min="9212" max="9212" width="11" style="1074" customWidth="1"/>
    <col min="9213" max="9213" width="12.85546875" style="1074" customWidth="1"/>
    <col min="9214" max="9214" width="21.5703125" style="1074" customWidth="1"/>
    <col min="9215" max="9215" width="15.5703125" style="1074" customWidth="1"/>
    <col min="9216" max="9216" width="14.7109375" style="1074" customWidth="1"/>
    <col min="9217" max="9217" width="19.28515625" style="1074" customWidth="1"/>
    <col min="9218" max="9218" width="43" style="1074" customWidth="1"/>
    <col min="9219" max="9219" width="9.5703125" style="1074" bestFit="1" customWidth="1"/>
    <col min="9220" max="9220" width="11" style="1074" customWidth="1"/>
    <col min="9221" max="9221" width="10" style="1074" customWidth="1"/>
    <col min="9222" max="9222" width="9.140625" style="1074"/>
    <col min="9223" max="9223" width="14" style="1074" customWidth="1"/>
    <col min="9224" max="9224" width="16.5703125" style="1074" customWidth="1"/>
    <col min="9225" max="9463" width="9.140625" style="1074"/>
    <col min="9464" max="9464" width="1.7109375" style="1074" bestFit="1" customWidth="1"/>
    <col min="9465" max="9465" width="14.85546875" style="1074" customWidth="1"/>
    <col min="9466" max="9466" width="23.28515625" style="1074" customWidth="1"/>
    <col min="9467" max="9467" width="78" style="1074" customWidth="1"/>
    <col min="9468" max="9468" width="11" style="1074" customWidth="1"/>
    <col min="9469" max="9469" width="12.85546875" style="1074" customWidth="1"/>
    <col min="9470" max="9470" width="21.5703125" style="1074" customWidth="1"/>
    <col min="9471" max="9471" width="15.5703125" style="1074" customWidth="1"/>
    <col min="9472" max="9472" width="14.7109375" style="1074" customWidth="1"/>
    <col min="9473" max="9473" width="19.28515625" style="1074" customWidth="1"/>
    <col min="9474" max="9474" width="43" style="1074" customWidth="1"/>
    <col min="9475" max="9475" width="9.5703125" style="1074" bestFit="1" customWidth="1"/>
    <col min="9476" max="9476" width="11" style="1074" customWidth="1"/>
    <col min="9477" max="9477" width="10" style="1074" customWidth="1"/>
    <col min="9478" max="9478" width="9.140625" style="1074"/>
    <col min="9479" max="9479" width="14" style="1074" customWidth="1"/>
    <col min="9480" max="9480" width="16.5703125" style="1074" customWidth="1"/>
    <col min="9481" max="9719" width="9.140625" style="1074"/>
    <col min="9720" max="9720" width="1.7109375" style="1074" bestFit="1" customWidth="1"/>
    <col min="9721" max="9721" width="14.85546875" style="1074" customWidth="1"/>
    <col min="9722" max="9722" width="23.28515625" style="1074" customWidth="1"/>
    <col min="9723" max="9723" width="78" style="1074" customWidth="1"/>
    <col min="9724" max="9724" width="11" style="1074" customWidth="1"/>
    <col min="9725" max="9725" width="12.85546875" style="1074" customWidth="1"/>
    <col min="9726" max="9726" width="21.5703125" style="1074" customWidth="1"/>
    <col min="9727" max="9727" width="15.5703125" style="1074" customWidth="1"/>
    <col min="9728" max="9728" width="14.7109375" style="1074" customWidth="1"/>
    <col min="9729" max="9729" width="19.28515625" style="1074" customWidth="1"/>
    <col min="9730" max="9730" width="43" style="1074" customWidth="1"/>
    <col min="9731" max="9731" width="9.5703125" style="1074" bestFit="1" customWidth="1"/>
    <col min="9732" max="9732" width="11" style="1074" customWidth="1"/>
    <col min="9733" max="9733" width="10" style="1074" customWidth="1"/>
    <col min="9734" max="9734" width="9.140625" style="1074"/>
    <col min="9735" max="9735" width="14" style="1074" customWidth="1"/>
    <col min="9736" max="9736" width="16.5703125" style="1074" customWidth="1"/>
    <col min="9737" max="9975" width="9.140625" style="1074"/>
    <col min="9976" max="9976" width="1.7109375" style="1074" bestFit="1" customWidth="1"/>
    <col min="9977" max="9977" width="14.85546875" style="1074" customWidth="1"/>
    <col min="9978" max="9978" width="23.28515625" style="1074" customWidth="1"/>
    <col min="9979" max="9979" width="78" style="1074" customWidth="1"/>
    <col min="9980" max="9980" width="11" style="1074" customWidth="1"/>
    <col min="9981" max="9981" width="12.85546875" style="1074" customWidth="1"/>
    <col min="9982" max="9982" width="21.5703125" style="1074" customWidth="1"/>
    <col min="9983" max="9983" width="15.5703125" style="1074" customWidth="1"/>
    <col min="9984" max="9984" width="14.7109375" style="1074" customWidth="1"/>
    <col min="9985" max="9985" width="19.28515625" style="1074" customWidth="1"/>
    <col min="9986" max="9986" width="43" style="1074" customWidth="1"/>
    <col min="9987" max="9987" width="9.5703125" style="1074" bestFit="1" customWidth="1"/>
    <col min="9988" max="9988" width="11" style="1074" customWidth="1"/>
    <col min="9989" max="9989" width="10" style="1074" customWidth="1"/>
    <col min="9990" max="9990" width="9.140625" style="1074"/>
    <col min="9991" max="9991" width="14" style="1074" customWidth="1"/>
    <col min="9992" max="9992" width="16.5703125" style="1074" customWidth="1"/>
    <col min="9993" max="10231" width="9.140625" style="1074"/>
    <col min="10232" max="10232" width="1.7109375" style="1074" bestFit="1" customWidth="1"/>
    <col min="10233" max="10233" width="14.85546875" style="1074" customWidth="1"/>
    <col min="10234" max="10234" width="23.28515625" style="1074" customWidth="1"/>
    <col min="10235" max="10235" width="78" style="1074" customWidth="1"/>
    <col min="10236" max="10236" width="11" style="1074" customWidth="1"/>
    <col min="10237" max="10237" width="12.85546875" style="1074" customWidth="1"/>
    <col min="10238" max="10238" width="21.5703125" style="1074" customWidth="1"/>
    <col min="10239" max="10239" width="15.5703125" style="1074" customWidth="1"/>
    <col min="10240" max="10240" width="14.7109375" style="1074" customWidth="1"/>
    <col min="10241" max="10241" width="19.28515625" style="1074" customWidth="1"/>
    <col min="10242" max="10242" width="43" style="1074" customWidth="1"/>
    <col min="10243" max="10243" width="9.5703125" style="1074" bestFit="1" customWidth="1"/>
    <col min="10244" max="10244" width="11" style="1074" customWidth="1"/>
    <col min="10245" max="10245" width="10" style="1074" customWidth="1"/>
    <col min="10246" max="10246" width="9.140625" style="1074"/>
    <col min="10247" max="10247" width="14" style="1074" customWidth="1"/>
    <col min="10248" max="10248" width="16.5703125" style="1074" customWidth="1"/>
    <col min="10249" max="10487" width="9.140625" style="1074"/>
    <col min="10488" max="10488" width="1.7109375" style="1074" bestFit="1" customWidth="1"/>
    <col min="10489" max="10489" width="14.85546875" style="1074" customWidth="1"/>
    <col min="10490" max="10490" width="23.28515625" style="1074" customWidth="1"/>
    <col min="10491" max="10491" width="78" style="1074" customWidth="1"/>
    <col min="10492" max="10492" width="11" style="1074" customWidth="1"/>
    <col min="10493" max="10493" width="12.85546875" style="1074" customWidth="1"/>
    <col min="10494" max="10494" width="21.5703125" style="1074" customWidth="1"/>
    <col min="10495" max="10495" width="15.5703125" style="1074" customWidth="1"/>
    <col min="10496" max="10496" width="14.7109375" style="1074" customWidth="1"/>
    <col min="10497" max="10497" width="19.28515625" style="1074" customWidth="1"/>
    <col min="10498" max="10498" width="43" style="1074" customWidth="1"/>
    <col min="10499" max="10499" width="9.5703125" style="1074" bestFit="1" customWidth="1"/>
    <col min="10500" max="10500" width="11" style="1074" customWidth="1"/>
    <col min="10501" max="10501" width="10" style="1074" customWidth="1"/>
    <col min="10502" max="10502" width="9.140625" style="1074"/>
    <col min="10503" max="10503" width="14" style="1074" customWidth="1"/>
    <col min="10504" max="10504" width="16.5703125" style="1074" customWidth="1"/>
    <col min="10505" max="10743" width="9.140625" style="1074"/>
    <col min="10744" max="10744" width="1.7109375" style="1074" bestFit="1" customWidth="1"/>
    <col min="10745" max="10745" width="14.85546875" style="1074" customWidth="1"/>
    <col min="10746" max="10746" width="23.28515625" style="1074" customWidth="1"/>
    <col min="10747" max="10747" width="78" style="1074" customWidth="1"/>
    <col min="10748" max="10748" width="11" style="1074" customWidth="1"/>
    <col min="10749" max="10749" width="12.85546875" style="1074" customWidth="1"/>
    <col min="10750" max="10750" width="21.5703125" style="1074" customWidth="1"/>
    <col min="10751" max="10751" width="15.5703125" style="1074" customWidth="1"/>
    <col min="10752" max="10752" width="14.7109375" style="1074" customWidth="1"/>
    <col min="10753" max="10753" width="19.28515625" style="1074" customWidth="1"/>
    <col min="10754" max="10754" width="43" style="1074" customWidth="1"/>
    <col min="10755" max="10755" width="9.5703125" style="1074" bestFit="1" customWidth="1"/>
    <col min="10756" max="10756" width="11" style="1074" customWidth="1"/>
    <col min="10757" max="10757" width="10" style="1074" customWidth="1"/>
    <col min="10758" max="10758" width="9.140625" style="1074"/>
    <col min="10759" max="10759" width="14" style="1074" customWidth="1"/>
    <col min="10760" max="10760" width="16.5703125" style="1074" customWidth="1"/>
    <col min="10761" max="10999" width="9.140625" style="1074"/>
    <col min="11000" max="11000" width="1.7109375" style="1074" bestFit="1" customWidth="1"/>
    <col min="11001" max="11001" width="14.85546875" style="1074" customWidth="1"/>
    <col min="11002" max="11002" width="23.28515625" style="1074" customWidth="1"/>
    <col min="11003" max="11003" width="78" style="1074" customWidth="1"/>
    <col min="11004" max="11004" width="11" style="1074" customWidth="1"/>
    <col min="11005" max="11005" width="12.85546875" style="1074" customWidth="1"/>
    <col min="11006" max="11006" width="21.5703125" style="1074" customWidth="1"/>
    <col min="11007" max="11007" width="15.5703125" style="1074" customWidth="1"/>
    <col min="11008" max="11008" width="14.7109375" style="1074" customWidth="1"/>
    <col min="11009" max="11009" width="19.28515625" style="1074" customWidth="1"/>
    <col min="11010" max="11010" width="43" style="1074" customWidth="1"/>
    <col min="11011" max="11011" width="9.5703125" style="1074" bestFit="1" customWidth="1"/>
    <col min="11012" max="11012" width="11" style="1074" customWidth="1"/>
    <col min="11013" max="11013" width="10" style="1074" customWidth="1"/>
    <col min="11014" max="11014" width="9.140625" style="1074"/>
    <col min="11015" max="11015" width="14" style="1074" customWidth="1"/>
    <col min="11016" max="11016" width="16.5703125" style="1074" customWidth="1"/>
    <col min="11017" max="11255" width="9.140625" style="1074"/>
    <col min="11256" max="11256" width="1.7109375" style="1074" bestFit="1" customWidth="1"/>
    <col min="11257" max="11257" width="14.85546875" style="1074" customWidth="1"/>
    <col min="11258" max="11258" width="23.28515625" style="1074" customWidth="1"/>
    <col min="11259" max="11259" width="78" style="1074" customWidth="1"/>
    <col min="11260" max="11260" width="11" style="1074" customWidth="1"/>
    <col min="11261" max="11261" width="12.85546875" style="1074" customWidth="1"/>
    <col min="11262" max="11262" width="21.5703125" style="1074" customWidth="1"/>
    <col min="11263" max="11263" width="15.5703125" style="1074" customWidth="1"/>
    <col min="11264" max="11264" width="14.7109375" style="1074" customWidth="1"/>
    <col min="11265" max="11265" width="19.28515625" style="1074" customWidth="1"/>
    <col min="11266" max="11266" width="43" style="1074" customWidth="1"/>
    <col min="11267" max="11267" width="9.5703125" style="1074" bestFit="1" customWidth="1"/>
    <col min="11268" max="11268" width="11" style="1074" customWidth="1"/>
    <col min="11269" max="11269" width="10" style="1074" customWidth="1"/>
    <col min="11270" max="11270" width="9.140625" style="1074"/>
    <col min="11271" max="11271" width="14" style="1074" customWidth="1"/>
    <col min="11272" max="11272" width="16.5703125" style="1074" customWidth="1"/>
    <col min="11273" max="11511" width="9.140625" style="1074"/>
    <col min="11512" max="11512" width="1.7109375" style="1074" bestFit="1" customWidth="1"/>
    <col min="11513" max="11513" width="14.85546875" style="1074" customWidth="1"/>
    <col min="11514" max="11514" width="23.28515625" style="1074" customWidth="1"/>
    <col min="11515" max="11515" width="78" style="1074" customWidth="1"/>
    <col min="11516" max="11516" width="11" style="1074" customWidth="1"/>
    <col min="11517" max="11517" width="12.85546875" style="1074" customWidth="1"/>
    <col min="11518" max="11518" width="21.5703125" style="1074" customWidth="1"/>
    <col min="11519" max="11519" width="15.5703125" style="1074" customWidth="1"/>
    <col min="11520" max="11520" width="14.7109375" style="1074" customWidth="1"/>
    <col min="11521" max="11521" width="19.28515625" style="1074" customWidth="1"/>
    <col min="11522" max="11522" width="43" style="1074" customWidth="1"/>
    <col min="11523" max="11523" width="9.5703125" style="1074" bestFit="1" customWidth="1"/>
    <col min="11524" max="11524" width="11" style="1074" customWidth="1"/>
    <col min="11525" max="11525" width="10" style="1074" customWidth="1"/>
    <col min="11526" max="11526" width="9.140625" style="1074"/>
    <col min="11527" max="11527" width="14" style="1074" customWidth="1"/>
    <col min="11528" max="11528" width="16.5703125" style="1074" customWidth="1"/>
    <col min="11529" max="11767" width="9.140625" style="1074"/>
    <col min="11768" max="11768" width="1.7109375" style="1074" bestFit="1" customWidth="1"/>
    <col min="11769" max="11769" width="14.85546875" style="1074" customWidth="1"/>
    <col min="11770" max="11770" width="23.28515625" style="1074" customWidth="1"/>
    <col min="11771" max="11771" width="78" style="1074" customWidth="1"/>
    <col min="11772" max="11772" width="11" style="1074" customWidth="1"/>
    <col min="11773" max="11773" width="12.85546875" style="1074" customWidth="1"/>
    <col min="11774" max="11774" width="21.5703125" style="1074" customWidth="1"/>
    <col min="11775" max="11775" width="15.5703125" style="1074" customWidth="1"/>
    <col min="11776" max="11776" width="14.7109375" style="1074" customWidth="1"/>
    <col min="11777" max="11777" width="19.28515625" style="1074" customWidth="1"/>
    <col min="11778" max="11778" width="43" style="1074" customWidth="1"/>
    <col min="11779" max="11779" width="9.5703125" style="1074" bestFit="1" customWidth="1"/>
    <col min="11780" max="11780" width="11" style="1074" customWidth="1"/>
    <col min="11781" max="11781" width="10" style="1074" customWidth="1"/>
    <col min="11782" max="11782" width="9.140625" style="1074"/>
    <col min="11783" max="11783" width="14" style="1074" customWidth="1"/>
    <col min="11784" max="11784" width="16.5703125" style="1074" customWidth="1"/>
    <col min="11785" max="12023" width="9.140625" style="1074"/>
    <col min="12024" max="12024" width="1.7109375" style="1074" bestFit="1" customWidth="1"/>
    <col min="12025" max="12025" width="14.85546875" style="1074" customWidth="1"/>
    <col min="12026" max="12026" width="23.28515625" style="1074" customWidth="1"/>
    <col min="12027" max="12027" width="78" style="1074" customWidth="1"/>
    <col min="12028" max="12028" width="11" style="1074" customWidth="1"/>
    <col min="12029" max="12029" width="12.85546875" style="1074" customWidth="1"/>
    <col min="12030" max="12030" width="21.5703125" style="1074" customWidth="1"/>
    <col min="12031" max="12031" width="15.5703125" style="1074" customWidth="1"/>
    <col min="12032" max="12032" width="14.7109375" style="1074" customWidth="1"/>
    <col min="12033" max="12033" width="19.28515625" style="1074" customWidth="1"/>
    <col min="12034" max="12034" width="43" style="1074" customWidth="1"/>
    <col min="12035" max="12035" width="9.5703125" style="1074" bestFit="1" customWidth="1"/>
    <col min="12036" max="12036" width="11" style="1074" customWidth="1"/>
    <col min="12037" max="12037" width="10" style="1074" customWidth="1"/>
    <col min="12038" max="12038" width="9.140625" style="1074"/>
    <col min="12039" max="12039" width="14" style="1074" customWidth="1"/>
    <col min="12040" max="12040" width="16.5703125" style="1074" customWidth="1"/>
    <col min="12041" max="12279" width="9.140625" style="1074"/>
    <col min="12280" max="12280" width="1.7109375" style="1074" bestFit="1" customWidth="1"/>
    <col min="12281" max="12281" width="14.85546875" style="1074" customWidth="1"/>
    <col min="12282" max="12282" width="23.28515625" style="1074" customWidth="1"/>
    <col min="12283" max="12283" width="78" style="1074" customWidth="1"/>
    <col min="12284" max="12284" width="11" style="1074" customWidth="1"/>
    <col min="12285" max="12285" width="12.85546875" style="1074" customWidth="1"/>
    <col min="12286" max="12286" width="21.5703125" style="1074" customWidth="1"/>
    <col min="12287" max="12287" width="15.5703125" style="1074" customWidth="1"/>
    <col min="12288" max="12288" width="14.7109375" style="1074" customWidth="1"/>
    <col min="12289" max="12289" width="19.28515625" style="1074" customWidth="1"/>
    <col min="12290" max="12290" width="43" style="1074" customWidth="1"/>
    <col min="12291" max="12291" width="9.5703125" style="1074" bestFit="1" customWidth="1"/>
    <col min="12292" max="12292" width="11" style="1074" customWidth="1"/>
    <col min="12293" max="12293" width="10" style="1074" customWidth="1"/>
    <col min="12294" max="12294" width="9.140625" style="1074"/>
    <col min="12295" max="12295" width="14" style="1074" customWidth="1"/>
    <col min="12296" max="12296" width="16.5703125" style="1074" customWidth="1"/>
    <col min="12297" max="12535" width="9.140625" style="1074"/>
    <col min="12536" max="12536" width="1.7109375" style="1074" bestFit="1" customWidth="1"/>
    <col min="12537" max="12537" width="14.85546875" style="1074" customWidth="1"/>
    <col min="12538" max="12538" width="23.28515625" style="1074" customWidth="1"/>
    <col min="12539" max="12539" width="78" style="1074" customWidth="1"/>
    <col min="12540" max="12540" width="11" style="1074" customWidth="1"/>
    <col min="12541" max="12541" width="12.85546875" style="1074" customWidth="1"/>
    <col min="12542" max="12542" width="21.5703125" style="1074" customWidth="1"/>
    <col min="12543" max="12543" width="15.5703125" style="1074" customWidth="1"/>
    <col min="12544" max="12544" width="14.7109375" style="1074" customWidth="1"/>
    <col min="12545" max="12545" width="19.28515625" style="1074" customWidth="1"/>
    <col min="12546" max="12546" width="43" style="1074" customWidth="1"/>
    <col min="12547" max="12547" width="9.5703125" style="1074" bestFit="1" customWidth="1"/>
    <col min="12548" max="12548" width="11" style="1074" customWidth="1"/>
    <col min="12549" max="12549" width="10" style="1074" customWidth="1"/>
    <col min="12550" max="12550" width="9.140625" style="1074"/>
    <col min="12551" max="12551" width="14" style="1074" customWidth="1"/>
    <col min="12552" max="12552" width="16.5703125" style="1074" customWidth="1"/>
    <col min="12553" max="12791" width="9.140625" style="1074"/>
    <col min="12792" max="12792" width="1.7109375" style="1074" bestFit="1" customWidth="1"/>
    <col min="12793" max="12793" width="14.85546875" style="1074" customWidth="1"/>
    <col min="12794" max="12794" width="23.28515625" style="1074" customWidth="1"/>
    <col min="12795" max="12795" width="78" style="1074" customWidth="1"/>
    <col min="12796" max="12796" width="11" style="1074" customWidth="1"/>
    <col min="12797" max="12797" width="12.85546875" style="1074" customWidth="1"/>
    <col min="12798" max="12798" width="21.5703125" style="1074" customWidth="1"/>
    <col min="12799" max="12799" width="15.5703125" style="1074" customWidth="1"/>
    <col min="12800" max="12800" width="14.7109375" style="1074" customWidth="1"/>
    <col min="12801" max="12801" width="19.28515625" style="1074" customWidth="1"/>
    <col min="12802" max="12802" width="43" style="1074" customWidth="1"/>
    <col min="12803" max="12803" width="9.5703125" style="1074" bestFit="1" customWidth="1"/>
    <col min="12804" max="12804" width="11" style="1074" customWidth="1"/>
    <col min="12805" max="12805" width="10" style="1074" customWidth="1"/>
    <col min="12806" max="12806" width="9.140625" style="1074"/>
    <col min="12807" max="12807" width="14" style="1074" customWidth="1"/>
    <col min="12808" max="12808" width="16.5703125" style="1074" customWidth="1"/>
    <col min="12809" max="13047" width="9.140625" style="1074"/>
    <col min="13048" max="13048" width="1.7109375" style="1074" bestFit="1" customWidth="1"/>
    <col min="13049" max="13049" width="14.85546875" style="1074" customWidth="1"/>
    <col min="13050" max="13050" width="23.28515625" style="1074" customWidth="1"/>
    <col min="13051" max="13051" width="78" style="1074" customWidth="1"/>
    <col min="13052" max="13052" width="11" style="1074" customWidth="1"/>
    <col min="13053" max="13053" width="12.85546875" style="1074" customWidth="1"/>
    <col min="13054" max="13054" width="21.5703125" style="1074" customWidth="1"/>
    <col min="13055" max="13055" width="15.5703125" style="1074" customWidth="1"/>
    <col min="13056" max="13056" width="14.7109375" style="1074" customWidth="1"/>
    <col min="13057" max="13057" width="19.28515625" style="1074" customWidth="1"/>
    <col min="13058" max="13058" width="43" style="1074" customWidth="1"/>
    <col min="13059" max="13059" width="9.5703125" style="1074" bestFit="1" customWidth="1"/>
    <col min="13060" max="13060" width="11" style="1074" customWidth="1"/>
    <col min="13061" max="13061" width="10" style="1074" customWidth="1"/>
    <col min="13062" max="13062" width="9.140625" style="1074"/>
    <col min="13063" max="13063" width="14" style="1074" customWidth="1"/>
    <col min="13064" max="13064" width="16.5703125" style="1074" customWidth="1"/>
    <col min="13065" max="13303" width="9.140625" style="1074"/>
    <col min="13304" max="13304" width="1.7109375" style="1074" bestFit="1" customWidth="1"/>
    <col min="13305" max="13305" width="14.85546875" style="1074" customWidth="1"/>
    <col min="13306" max="13306" width="23.28515625" style="1074" customWidth="1"/>
    <col min="13307" max="13307" width="78" style="1074" customWidth="1"/>
    <col min="13308" max="13308" width="11" style="1074" customWidth="1"/>
    <col min="13309" max="13309" width="12.85546875" style="1074" customWidth="1"/>
    <col min="13310" max="13310" width="21.5703125" style="1074" customWidth="1"/>
    <col min="13311" max="13311" width="15.5703125" style="1074" customWidth="1"/>
    <col min="13312" max="13312" width="14.7109375" style="1074" customWidth="1"/>
    <col min="13313" max="13313" width="19.28515625" style="1074" customWidth="1"/>
    <col min="13314" max="13314" width="43" style="1074" customWidth="1"/>
    <col min="13315" max="13315" width="9.5703125" style="1074" bestFit="1" customWidth="1"/>
    <col min="13316" max="13316" width="11" style="1074" customWidth="1"/>
    <col min="13317" max="13317" width="10" style="1074" customWidth="1"/>
    <col min="13318" max="13318" width="9.140625" style="1074"/>
    <col min="13319" max="13319" width="14" style="1074" customWidth="1"/>
    <col min="13320" max="13320" width="16.5703125" style="1074" customWidth="1"/>
    <col min="13321" max="13559" width="9.140625" style="1074"/>
    <col min="13560" max="13560" width="1.7109375" style="1074" bestFit="1" customWidth="1"/>
    <col min="13561" max="13561" width="14.85546875" style="1074" customWidth="1"/>
    <col min="13562" max="13562" width="23.28515625" style="1074" customWidth="1"/>
    <col min="13563" max="13563" width="78" style="1074" customWidth="1"/>
    <col min="13564" max="13564" width="11" style="1074" customWidth="1"/>
    <col min="13565" max="13565" width="12.85546875" style="1074" customWidth="1"/>
    <col min="13566" max="13566" width="21.5703125" style="1074" customWidth="1"/>
    <col min="13567" max="13567" width="15.5703125" style="1074" customWidth="1"/>
    <col min="13568" max="13568" width="14.7109375" style="1074" customWidth="1"/>
    <col min="13569" max="13569" width="19.28515625" style="1074" customWidth="1"/>
    <col min="13570" max="13570" width="43" style="1074" customWidth="1"/>
    <col min="13571" max="13571" width="9.5703125" style="1074" bestFit="1" customWidth="1"/>
    <col min="13572" max="13572" width="11" style="1074" customWidth="1"/>
    <col min="13573" max="13573" width="10" style="1074" customWidth="1"/>
    <col min="13574" max="13574" width="9.140625" style="1074"/>
    <col min="13575" max="13575" width="14" style="1074" customWidth="1"/>
    <col min="13576" max="13576" width="16.5703125" style="1074" customWidth="1"/>
    <col min="13577" max="13815" width="9.140625" style="1074"/>
    <col min="13816" max="13816" width="1.7109375" style="1074" bestFit="1" customWidth="1"/>
    <col min="13817" max="13817" width="14.85546875" style="1074" customWidth="1"/>
    <col min="13818" max="13818" width="23.28515625" style="1074" customWidth="1"/>
    <col min="13819" max="13819" width="78" style="1074" customWidth="1"/>
    <col min="13820" max="13820" width="11" style="1074" customWidth="1"/>
    <col min="13821" max="13821" width="12.85546875" style="1074" customWidth="1"/>
    <col min="13822" max="13822" width="21.5703125" style="1074" customWidth="1"/>
    <col min="13823" max="13823" width="15.5703125" style="1074" customWidth="1"/>
    <col min="13824" max="13824" width="14.7109375" style="1074" customWidth="1"/>
    <col min="13825" max="13825" width="19.28515625" style="1074" customWidth="1"/>
    <col min="13826" max="13826" width="43" style="1074" customWidth="1"/>
    <col min="13827" max="13827" width="9.5703125" style="1074" bestFit="1" customWidth="1"/>
    <col min="13828" max="13828" width="11" style="1074" customWidth="1"/>
    <col min="13829" max="13829" width="10" style="1074" customWidth="1"/>
    <col min="13830" max="13830" width="9.140625" style="1074"/>
    <col min="13831" max="13831" width="14" style="1074" customWidth="1"/>
    <col min="13832" max="13832" width="16.5703125" style="1074" customWidth="1"/>
    <col min="13833" max="14071" width="9.140625" style="1074"/>
    <col min="14072" max="14072" width="1.7109375" style="1074" bestFit="1" customWidth="1"/>
    <col min="14073" max="14073" width="14.85546875" style="1074" customWidth="1"/>
    <col min="14074" max="14074" width="23.28515625" style="1074" customWidth="1"/>
    <col min="14075" max="14075" width="78" style="1074" customWidth="1"/>
    <col min="14076" max="14076" width="11" style="1074" customWidth="1"/>
    <col min="14077" max="14077" width="12.85546875" style="1074" customWidth="1"/>
    <col min="14078" max="14078" width="21.5703125" style="1074" customWidth="1"/>
    <col min="14079" max="14079" width="15.5703125" style="1074" customWidth="1"/>
    <col min="14080" max="14080" width="14.7109375" style="1074" customWidth="1"/>
    <col min="14081" max="14081" width="19.28515625" style="1074" customWidth="1"/>
    <col min="14082" max="14082" width="43" style="1074" customWidth="1"/>
    <col min="14083" max="14083" width="9.5703125" style="1074" bestFit="1" customWidth="1"/>
    <col min="14084" max="14084" width="11" style="1074" customWidth="1"/>
    <col min="14085" max="14085" width="10" style="1074" customWidth="1"/>
    <col min="14086" max="14086" width="9.140625" style="1074"/>
    <col min="14087" max="14087" width="14" style="1074" customWidth="1"/>
    <col min="14088" max="14088" width="16.5703125" style="1074" customWidth="1"/>
    <col min="14089" max="14327" width="9.140625" style="1074"/>
    <col min="14328" max="14328" width="1.7109375" style="1074" bestFit="1" customWidth="1"/>
    <col min="14329" max="14329" width="14.85546875" style="1074" customWidth="1"/>
    <col min="14330" max="14330" width="23.28515625" style="1074" customWidth="1"/>
    <col min="14331" max="14331" width="78" style="1074" customWidth="1"/>
    <col min="14332" max="14332" width="11" style="1074" customWidth="1"/>
    <col min="14333" max="14333" width="12.85546875" style="1074" customWidth="1"/>
    <col min="14334" max="14334" width="21.5703125" style="1074" customWidth="1"/>
    <col min="14335" max="14335" width="15.5703125" style="1074" customWidth="1"/>
    <col min="14336" max="14336" width="14.7109375" style="1074" customWidth="1"/>
    <col min="14337" max="14337" width="19.28515625" style="1074" customWidth="1"/>
    <col min="14338" max="14338" width="43" style="1074" customWidth="1"/>
    <col min="14339" max="14339" width="9.5703125" style="1074" bestFit="1" customWidth="1"/>
    <col min="14340" max="14340" width="11" style="1074" customWidth="1"/>
    <col min="14341" max="14341" width="10" style="1074" customWidth="1"/>
    <col min="14342" max="14342" width="9.140625" style="1074"/>
    <col min="14343" max="14343" width="14" style="1074" customWidth="1"/>
    <col min="14344" max="14344" width="16.5703125" style="1074" customWidth="1"/>
    <col min="14345" max="14583" width="9.140625" style="1074"/>
    <col min="14584" max="14584" width="1.7109375" style="1074" bestFit="1" customWidth="1"/>
    <col min="14585" max="14585" width="14.85546875" style="1074" customWidth="1"/>
    <col min="14586" max="14586" width="23.28515625" style="1074" customWidth="1"/>
    <col min="14587" max="14587" width="78" style="1074" customWidth="1"/>
    <col min="14588" max="14588" width="11" style="1074" customWidth="1"/>
    <col min="14589" max="14589" width="12.85546875" style="1074" customWidth="1"/>
    <col min="14590" max="14590" width="21.5703125" style="1074" customWidth="1"/>
    <col min="14591" max="14591" width="15.5703125" style="1074" customWidth="1"/>
    <col min="14592" max="14592" width="14.7109375" style="1074" customWidth="1"/>
    <col min="14593" max="14593" width="19.28515625" style="1074" customWidth="1"/>
    <col min="14594" max="14594" width="43" style="1074" customWidth="1"/>
    <col min="14595" max="14595" width="9.5703125" style="1074" bestFit="1" customWidth="1"/>
    <col min="14596" max="14596" width="11" style="1074" customWidth="1"/>
    <col min="14597" max="14597" width="10" style="1074" customWidth="1"/>
    <col min="14598" max="14598" width="9.140625" style="1074"/>
    <col min="14599" max="14599" width="14" style="1074" customWidth="1"/>
    <col min="14600" max="14600" width="16.5703125" style="1074" customWidth="1"/>
    <col min="14601" max="14839" width="9.140625" style="1074"/>
    <col min="14840" max="14840" width="1.7109375" style="1074" bestFit="1" customWidth="1"/>
    <col min="14841" max="14841" width="14.85546875" style="1074" customWidth="1"/>
    <col min="14842" max="14842" width="23.28515625" style="1074" customWidth="1"/>
    <col min="14843" max="14843" width="78" style="1074" customWidth="1"/>
    <col min="14844" max="14844" width="11" style="1074" customWidth="1"/>
    <col min="14845" max="14845" width="12.85546875" style="1074" customWidth="1"/>
    <col min="14846" max="14846" width="21.5703125" style="1074" customWidth="1"/>
    <col min="14847" max="14847" width="15.5703125" style="1074" customWidth="1"/>
    <col min="14848" max="14848" width="14.7109375" style="1074" customWidth="1"/>
    <col min="14849" max="14849" width="19.28515625" style="1074" customWidth="1"/>
    <col min="14850" max="14850" width="43" style="1074" customWidth="1"/>
    <col min="14851" max="14851" width="9.5703125" style="1074" bestFit="1" customWidth="1"/>
    <col min="14852" max="14852" width="11" style="1074" customWidth="1"/>
    <col min="14853" max="14853" width="10" style="1074" customWidth="1"/>
    <col min="14854" max="14854" width="9.140625" style="1074"/>
    <col min="14855" max="14855" width="14" style="1074" customWidth="1"/>
    <col min="14856" max="14856" width="16.5703125" style="1074" customWidth="1"/>
    <col min="14857" max="15095" width="9.140625" style="1074"/>
    <col min="15096" max="15096" width="1.7109375" style="1074" bestFit="1" customWidth="1"/>
    <col min="15097" max="15097" width="14.85546875" style="1074" customWidth="1"/>
    <col min="15098" max="15098" width="23.28515625" style="1074" customWidth="1"/>
    <col min="15099" max="15099" width="78" style="1074" customWidth="1"/>
    <col min="15100" max="15100" width="11" style="1074" customWidth="1"/>
    <col min="15101" max="15101" width="12.85546875" style="1074" customWidth="1"/>
    <col min="15102" max="15102" width="21.5703125" style="1074" customWidth="1"/>
    <col min="15103" max="15103" width="15.5703125" style="1074" customWidth="1"/>
    <col min="15104" max="15104" width="14.7109375" style="1074" customWidth="1"/>
    <col min="15105" max="15105" width="19.28515625" style="1074" customWidth="1"/>
    <col min="15106" max="15106" width="43" style="1074" customWidth="1"/>
    <col min="15107" max="15107" width="9.5703125" style="1074" bestFit="1" customWidth="1"/>
    <col min="15108" max="15108" width="11" style="1074" customWidth="1"/>
    <col min="15109" max="15109" width="10" style="1074" customWidth="1"/>
    <col min="15110" max="15110" width="9.140625" style="1074"/>
    <col min="15111" max="15111" width="14" style="1074" customWidth="1"/>
    <col min="15112" max="15112" width="16.5703125" style="1074" customWidth="1"/>
    <col min="15113" max="15351" width="9.140625" style="1074"/>
    <col min="15352" max="15352" width="1.7109375" style="1074" bestFit="1" customWidth="1"/>
    <col min="15353" max="15353" width="14.85546875" style="1074" customWidth="1"/>
    <col min="15354" max="15354" width="23.28515625" style="1074" customWidth="1"/>
    <col min="15355" max="15355" width="78" style="1074" customWidth="1"/>
    <col min="15356" max="15356" width="11" style="1074" customWidth="1"/>
    <col min="15357" max="15357" width="12.85546875" style="1074" customWidth="1"/>
    <col min="15358" max="15358" width="21.5703125" style="1074" customWidth="1"/>
    <col min="15359" max="15359" width="15.5703125" style="1074" customWidth="1"/>
    <col min="15360" max="15360" width="14.7109375" style="1074" customWidth="1"/>
    <col min="15361" max="15361" width="19.28515625" style="1074" customWidth="1"/>
    <col min="15362" max="15362" width="43" style="1074" customWidth="1"/>
    <col min="15363" max="15363" width="9.5703125" style="1074" bestFit="1" customWidth="1"/>
    <col min="15364" max="15364" width="11" style="1074" customWidth="1"/>
    <col min="15365" max="15365" width="10" style="1074" customWidth="1"/>
    <col min="15366" max="15366" width="9.140625" style="1074"/>
    <col min="15367" max="15367" width="14" style="1074" customWidth="1"/>
    <col min="15368" max="15368" width="16.5703125" style="1074" customWidth="1"/>
    <col min="15369" max="15607" width="9.140625" style="1074"/>
    <col min="15608" max="15608" width="1.7109375" style="1074" bestFit="1" customWidth="1"/>
    <col min="15609" max="15609" width="14.85546875" style="1074" customWidth="1"/>
    <col min="15610" max="15610" width="23.28515625" style="1074" customWidth="1"/>
    <col min="15611" max="15611" width="78" style="1074" customWidth="1"/>
    <col min="15612" max="15612" width="11" style="1074" customWidth="1"/>
    <col min="15613" max="15613" width="12.85546875" style="1074" customWidth="1"/>
    <col min="15614" max="15614" width="21.5703125" style="1074" customWidth="1"/>
    <col min="15615" max="15615" width="15.5703125" style="1074" customWidth="1"/>
    <col min="15616" max="15616" width="14.7109375" style="1074" customWidth="1"/>
    <col min="15617" max="15617" width="19.28515625" style="1074" customWidth="1"/>
    <col min="15618" max="15618" width="43" style="1074" customWidth="1"/>
    <col min="15619" max="15619" width="9.5703125" style="1074" bestFit="1" customWidth="1"/>
    <col min="15620" max="15620" width="11" style="1074" customWidth="1"/>
    <col min="15621" max="15621" width="10" style="1074" customWidth="1"/>
    <col min="15622" max="15622" width="9.140625" style="1074"/>
    <col min="15623" max="15623" width="14" style="1074" customWidth="1"/>
    <col min="15624" max="15624" width="16.5703125" style="1074" customWidth="1"/>
    <col min="15625" max="15863" width="9.140625" style="1074"/>
    <col min="15864" max="15864" width="1.7109375" style="1074" bestFit="1" customWidth="1"/>
    <col min="15865" max="15865" width="14.85546875" style="1074" customWidth="1"/>
    <col min="15866" max="15866" width="23.28515625" style="1074" customWidth="1"/>
    <col min="15867" max="15867" width="78" style="1074" customWidth="1"/>
    <col min="15868" max="15868" width="11" style="1074" customWidth="1"/>
    <col min="15869" max="15869" width="12.85546875" style="1074" customWidth="1"/>
    <col min="15870" max="15870" width="21.5703125" style="1074" customWidth="1"/>
    <col min="15871" max="15871" width="15.5703125" style="1074" customWidth="1"/>
    <col min="15872" max="15872" width="14.7109375" style="1074" customWidth="1"/>
    <col min="15873" max="15873" width="19.28515625" style="1074" customWidth="1"/>
    <col min="15874" max="15874" width="43" style="1074" customWidth="1"/>
    <col min="15875" max="15875" width="9.5703125" style="1074" bestFit="1" customWidth="1"/>
    <col min="15876" max="15876" width="11" style="1074" customWidth="1"/>
    <col min="15877" max="15877" width="10" style="1074" customWidth="1"/>
    <col min="15878" max="15878" width="9.140625" style="1074"/>
    <col min="15879" max="15879" width="14" style="1074" customWidth="1"/>
    <col min="15880" max="15880" width="16.5703125" style="1074" customWidth="1"/>
    <col min="15881" max="16119" width="9.140625" style="1074"/>
    <col min="16120" max="16120" width="1.7109375" style="1074" bestFit="1" customWidth="1"/>
    <col min="16121" max="16121" width="14.85546875" style="1074" customWidth="1"/>
    <col min="16122" max="16122" width="23.28515625" style="1074" customWidth="1"/>
    <col min="16123" max="16123" width="78" style="1074" customWidth="1"/>
    <col min="16124" max="16124" width="11" style="1074" customWidth="1"/>
    <col min="16125" max="16125" width="12.85546875" style="1074" customWidth="1"/>
    <col min="16126" max="16126" width="21.5703125" style="1074" customWidth="1"/>
    <col min="16127" max="16127" width="15.5703125" style="1074" customWidth="1"/>
    <col min="16128" max="16128" width="14.7109375" style="1074" customWidth="1"/>
    <col min="16129" max="16129" width="19.28515625" style="1074" customWidth="1"/>
    <col min="16130" max="16130" width="43" style="1074" customWidth="1"/>
    <col min="16131" max="16131" width="9.5703125" style="1074" bestFit="1" customWidth="1"/>
    <col min="16132" max="16132" width="11" style="1074" customWidth="1"/>
    <col min="16133" max="16133" width="10" style="1074" customWidth="1"/>
    <col min="16134" max="16134" width="9.140625" style="1074"/>
    <col min="16135" max="16135" width="14" style="1074" customWidth="1"/>
    <col min="16136" max="16136" width="16.5703125" style="1074" customWidth="1"/>
    <col min="16137" max="16384" width="9.140625" style="1074"/>
  </cols>
  <sheetData>
    <row r="1" spans="1:11" x14ac:dyDescent="0.25">
      <c r="E1" s="629"/>
      <c r="F1" s="1306" t="s">
        <v>218</v>
      </c>
      <c r="G1" s="1307"/>
      <c r="H1" s="1307"/>
      <c r="I1" s="1307"/>
      <c r="J1" s="1306"/>
      <c r="K1" s="1307"/>
    </row>
    <row r="2" spans="1:11" x14ac:dyDescent="0.25">
      <c r="E2" s="1074"/>
      <c r="F2" s="1" t="s">
        <v>2753</v>
      </c>
      <c r="G2" s="1003"/>
      <c r="H2" s="2" t="s">
        <v>3245</v>
      </c>
      <c r="I2" s="785"/>
      <c r="J2" s="630"/>
      <c r="K2" s="960"/>
    </row>
    <row r="3" spans="1:11" x14ac:dyDescent="0.25">
      <c r="E3" s="1074"/>
      <c r="F3" s="4" t="s">
        <v>219</v>
      </c>
      <c r="G3" s="1004"/>
      <c r="H3" s="5" t="s">
        <v>3246</v>
      </c>
      <c r="I3" s="776"/>
      <c r="J3" s="631"/>
      <c r="K3" s="961"/>
    </row>
    <row r="4" spans="1:11" x14ac:dyDescent="0.25">
      <c r="E4" s="1074"/>
      <c r="F4" s="4" t="s">
        <v>220</v>
      </c>
      <c r="G4" s="1004"/>
      <c r="H4" s="2" t="s">
        <v>3245</v>
      </c>
      <c r="I4" s="776"/>
      <c r="J4" s="631"/>
      <c r="K4" s="961"/>
    </row>
    <row r="5" spans="1:11" x14ac:dyDescent="0.25">
      <c r="E5" s="1074"/>
      <c r="F5" s="4" t="s">
        <v>221</v>
      </c>
      <c r="G5" s="1004"/>
      <c r="H5" s="476" t="s">
        <v>5052</v>
      </c>
      <c r="I5" s="776"/>
      <c r="J5" s="631"/>
      <c r="K5" s="961"/>
    </row>
    <row r="6" spans="1:11" x14ac:dyDescent="0.25">
      <c r="E6" s="1074"/>
      <c r="F6" s="4" t="s">
        <v>222</v>
      </c>
      <c r="G6" s="1004"/>
      <c r="H6" s="5" t="s">
        <v>4910</v>
      </c>
      <c r="I6" s="776"/>
      <c r="J6" s="631"/>
      <c r="K6" s="961"/>
    </row>
    <row r="7" spans="1:11" x14ac:dyDescent="0.25">
      <c r="E7" s="1074"/>
      <c r="F7" s="4" t="s">
        <v>223</v>
      </c>
      <c r="G7" s="1004"/>
      <c r="H7" s="480" t="s">
        <v>3598</v>
      </c>
      <c r="I7" s="776"/>
      <c r="J7" s="631"/>
      <c r="K7" s="961"/>
    </row>
    <row r="8" spans="1:11" ht="6" customHeight="1" x14ac:dyDescent="0.25">
      <c r="E8" s="1074"/>
      <c r="F8" s="632"/>
      <c r="G8" s="1005"/>
      <c r="H8" s="962"/>
      <c r="I8" s="962"/>
      <c r="J8" s="633"/>
      <c r="K8" s="962"/>
    </row>
    <row r="9" spans="1:11" ht="15.75" customHeight="1" x14ac:dyDescent="0.25">
      <c r="A9" s="1156" t="s">
        <v>4462</v>
      </c>
      <c r="B9" s="762"/>
      <c r="C9" s="763"/>
      <c r="D9" s="764" t="s">
        <v>224</v>
      </c>
      <c r="E9" s="763"/>
      <c r="F9" s="763"/>
      <c r="G9" s="963"/>
      <c r="H9" s="963"/>
      <c r="I9" s="963"/>
      <c r="J9" s="763"/>
      <c r="K9" s="963"/>
    </row>
    <row r="10" spans="1:11" ht="15.75" hidden="1" customHeight="1" x14ac:dyDescent="0.25">
      <c r="A10" s="1156" t="str">
        <f t="shared" ref="A10:A73" si="0">IF(K10&lt;&gt;0,"x","")</f>
        <v/>
      </c>
      <c r="B10" s="7" t="s">
        <v>0</v>
      </c>
      <c r="C10" s="1308" t="s">
        <v>1</v>
      </c>
      <c r="D10" s="1308"/>
      <c r="E10" s="1308"/>
      <c r="F10" s="1308"/>
      <c r="G10" s="1309"/>
      <c r="H10" s="1309"/>
      <c r="I10" s="1309"/>
      <c r="J10" s="1308"/>
      <c r="K10" s="1309"/>
    </row>
    <row r="11" spans="1:11" ht="12.75" hidden="1" customHeight="1" x14ac:dyDescent="0.25">
      <c r="A11" s="1323" t="str">
        <f>IF(K12&lt;&gt;0,"x","")</f>
        <v/>
      </c>
      <c r="B11" s="1310" t="s">
        <v>226</v>
      </c>
      <c r="C11" s="1311" t="s">
        <v>227</v>
      </c>
      <c r="D11" s="1311" t="s">
        <v>228</v>
      </c>
      <c r="E11" s="1311" t="s">
        <v>229</v>
      </c>
      <c r="F11" s="1311" t="s">
        <v>230</v>
      </c>
      <c r="G11" s="1313" t="s">
        <v>231</v>
      </c>
      <c r="H11" s="1313" t="s">
        <v>232</v>
      </c>
      <c r="I11" s="1153" t="s">
        <v>233</v>
      </c>
      <c r="J11" s="1152" t="s">
        <v>4052</v>
      </c>
      <c r="K11" s="1313" t="s">
        <v>4721</v>
      </c>
    </row>
    <row r="12" spans="1:11" ht="15" hidden="1" customHeight="1" x14ac:dyDescent="0.25">
      <c r="A12" s="1323"/>
      <c r="B12" s="1310"/>
      <c r="C12" s="1312"/>
      <c r="D12" s="1312"/>
      <c r="E12" s="1312"/>
      <c r="F12" s="1312"/>
      <c r="G12" s="1314"/>
      <c r="H12" s="1314"/>
      <c r="I12" s="1051">
        <f>'Cálculo de BDI'!D25</f>
        <v>0.2695688486306802</v>
      </c>
      <c r="J12" s="635">
        <f>'Cálculo de BDI DIF'!D27</f>
        <v>0.20931695926655203</v>
      </c>
      <c r="K12" s="1314"/>
    </row>
    <row r="13" spans="1:11" ht="15" hidden="1" customHeight="1" x14ac:dyDescent="0.25">
      <c r="A13" s="1156" t="str">
        <f t="shared" si="0"/>
        <v/>
      </c>
      <c r="B13" s="410" t="s">
        <v>2</v>
      </c>
      <c r="C13" s="410"/>
      <c r="D13" s="411" t="s">
        <v>298</v>
      </c>
      <c r="E13" s="410"/>
      <c r="F13" s="410"/>
      <c r="G13" s="977"/>
      <c r="H13" s="977">
        <f>SUM(H14:H16)</f>
        <v>0</v>
      </c>
      <c r="I13" s="977">
        <f>SUM(I14:I16)</f>
        <v>0</v>
      </c>
      <c r="J13" s="412"/>
      <c r="K13" s="977">
        <f>SUM(K14:K16)</f>
        <v>0</v>
      </c>
    </row>
    <row r="14" spans="1:11" ht="15" hidden="1" customHeight="1" x14ac:dyDescent="0.25">
      <c r="A14" s="1156" t="str">
        <f t="shared" si="0"/>
        <v/>
      </c>
      <c r="B14" s="1068" t="s">
        <v>5</v>
      </c>
      <c r="C14" s="1068"/>
      <c r="D14" s="1072" t="s">
        <v>11</v>
      </c>
      <c r="E14" s="1068"/>
      <c r="F14" s="1068" t="s">
        <v>8</v>
      </c>
      <c r="G14" s="927"/>
      <c r="H14" s="927">
        <f>G14*E14</f>
        <v>0</v>
      </c>
      <c r="I14" s="927">
        <f>H14*$I$12</f>
        <v>0</v>
      </c>
      <c r="J14" s="11"/>
      <c r="K14" s="964">
        <f>SUM(H14:I14)</f>
        <v>0</v>
      </c>
    </row>
    <row r="15" spans="1:11" ht="15" hidden="1" customHeight="1" x14ac:dyDescent="0.25">
      <c r="A15" s="1156" t="str">
        <f t="shared" si="0"/>
        <v/>
      </c>
      <c r="B15" s="1068" t="s">
        <v>6</v>
      </c>
      <c r="C15" s="1068"/>
      <c r="D15" s="1072" t="s">
        <v>9</v>
      </c>
      <c r="E15" s="1068"/>
      <c r="F15" s="1068" t="s">
        <v>10</v>
      </c>
      <c r="G15" s="927"/>
      <c r="H15" s="927">
        <f>G15*E15</f>
        <v>0</v>
      </c>
      <c r="I15" s="927">
        <f>H15*$I$12</f>
        <v>0</v>
      </c>
      <c r="J15" s="11"/>
      <c r="K15" s="964">
        <f>SUM(H15:I15)</f>
        <v>0</v>
      </c>
    </row>
    <row r="16" spans="1:11" ht="15" hidden="1" customHeight="1" x14ac:dyDescent="0.25">
      <c r="A16" s="1156" t="str">
        <f t="shared" si="0"/>
        <v/>
      </c>
      <c r="B16" s="1068" t="s">
        <v>7</v>
      </c>
      <c r="C16" s="1068"/>
      <c r="D16" s="1072" t="s">
        <v>12</v>
      </c>
      <c r="E16" s="1068"/>
      <c r="F16" s="1068" t="s">
        <v>10</v>
      </c>
      <c r="G16" s="966"/>
      <c r="H16" s="927">
        <f>G16*E16</f>
        <v>0</v>
      </c>
      <c r="I16" s="927">
        <f>H16*$I$12</f>
        <v>0</v>
      </c>
      <c r="J16" s="11"/>
      <c r="K16" s="964">
        <f>SUM(H16:I16)</f>
        <v>0</v>
      </c>
    </row>
    <row r="17" spans="1:11" ht="15" hidden="1" customHeight="1" x14ac:dyDescent="0.25">
      <c r="A17" s="1156" t="str">
        <f t="shared" si="0"/>
        <v/>
      </c>
      <c r="B17" s="1068"/>
      <c r="C17" s="1068"/>
      <c r="D17" s="1072"/>
      <c r="E17" s="1068"/>
      <c r="F17" s="1068"/>
      <c r="G17" s="973"/>
      <c r="H17" s="927"/>
      <c r="I17" s="927"/>
      <c r="J17" s="11"/>
      <c r="K17" s="964"/>
    </row>
    <row r="18" spans="1:11" ht="15.75" hidden="1" x14ac:dyDescent="0.25">
      <c r="A18" s="1156" t="str">
        <f t="shared" si="0"/>
        <v/>
      </c>
      <c r="B18" s="410" t="s">
        <v>3</v>
      </c>
      <c r="C18" s="410"/>
      <c r="D18" s="411" t="s">
        <v>299</v>
      </c>
      <c r="E18" s="410"/>
      <c r="F18" s="410"/>
      <c r="G18" s="977"/>
      <c r="H18" s="977">
        <f>SUM(H20:H60)</f>
        <v>0</v>
      </c>
      <c r="I18" s="977">
        <f>SUM(I20:I60)</f>
        <v>0</v>
      </c>
      <c r="J18" s="412"/>
      <c r="K18" s="977">
        <f>SUM(K20:K60)</f>
        <v>0</v>
      </c>
    </row>
    <row r="19" spans="1:11" ht="15.75" hidden="1" x14ac:dyDescent="0.25">
      <c r="A19" s="1156" t="str">
        <f t="shared" si="0"/>
        <v/>
      </c>
      <c r="B19" s="891" t="s">
        <v>13</v>
      </c>
      <c r="C19" s="891"/>
      <c r="D19" s="21" t="s">
        <v>300</v>
      </c>
      <c r="E19" s="891"/>
      <c r="F19" s="891"/>
      <c r="G19" s="975"/>
      <c r="H19" s="975"/>
      <c r="I19" s="975"/>
      <c r="J19" s="406"/>
      <c r="K19" s="975"/>
    </row>
    <row r="20" spans="1:11" ht="15.75" hidden="1" x14ac:dyDescent="0.25">
      <c r="A20" s="1156" t="str">
        <f t="shared" si="0"/>
        <v/>
      </c>
      <c r="B20" s="1068" t="s">
        <v>14</v>
      </c>
      <c r="C20" s="1068"/>
      <c r="D20" s="1072" t="s">
        <v>21</v>
      </c>
      <c r="E20" s="1068"/>
      <c r="F20" s="1068" t="s">
        <v>22</v>
      </c>
      <c r="G20" s="966"/>
      <c r="H20" s="927">
        <f>G20*E20</f>
        <v>0</v>
      </c>
      <c r="I20" s="927">
        <f t="shared" ref="I20:I26" si="1">H20*$I$12</f>
        <v>0</v>
      </c>
      <c r="J20" s="11"/>
      <c r="K20" s="964">
        <f t="shared" ref="K20:K26" si="2">SUM(H20:I20)</f>
        <v>0</v>
      </c>
    </row>
    <row r="21" spans="1:11" ht="15.75" hidden="1" x14ac:dyDescent="0.25">
      <c r="A21" s="1156" t="str">
        <f t="shared" si="0"/>
        <v/>
      </c>
      <c r="B21" s="1068" t="s">
        <v>15</v>
      </c>
      <c r="C21" s="1068"/>
      <c r="D21" s="1072" t="s">
        <v>24</v>
      </c>
      <c r="E21" s="1068"/>
      <c r="F21" s="1068" t="s">
        <v>23</v>
      </c>
      <c r="G21" s="966"/>
      <c r="H21" s="927">
        <f t="shared" ref="H21:H26" si="3">G21*E21</f>
        <v>0</v>
      </c>
      <c r="I21" s="927">
        <f t="shared" si="1"/>
        <v>0</v>
      </c>
      <c r="J21" s="11"/>
      <c r="K21" s="964">
        <f t="shared" si="2"/>
        <v>0</v>
      </c>
    </row>
    <row r="22" spans="1:11" ht="15.75" hidden="1" x14ac:dyDescent="0.25">
      <c r="A22" s="1156" t="str">
        <f t="shared" si="0"/>
        <v/>
      </c>
      <c r="B22" s="1068" t="s">
        <v>16</v>
      </c>
      <c r="C22" s="1068"/>
      <c r="D22" s="1072" t="s">
        <v>25</v>
      </c>
      <c r="E22" s="1068"/>
      <c r="F22" s="1068" t="s">
        <v>23</v>
      </c>
      <c r="G22" s="966"/>
      <c r="H22" s="927">
        <f t="shared" si="3"/>
        <v>0</v>
      </c>
      <c r="I22" s="927">
        <f t="shared" si="1"/>
        <v>0</v>
      </c>
      <c r="J22" s="11"/>
      <c r="K22" s="964">
        <f t="shared" si="2"/>
        <v>0</v>
      </c>
    </row>
    <row r="23" spans="1:11" ht="15.75" hidden="1" x14ac:dyDescent="0.25">
      <c r="A23" s="1156" t="str">
        <f t="shared" si="0"/>
        <v/>
      </c>
      <c r="B23" s="1068" t="s">
        <v>17</v>
      </c>
      <c r="C23" s="1068"/>
      <c r="D23" s="1072" t="s">
        <v>26</v>
      </c>
      <c r="E23" s="1068"/>
      <c r="F23" s="1068" t="s">
        <v>23</v>
      </c>
      <c r="G23" s="966"/>
      <c r="H23" s="927">
        <f t="shared" si="3"/>
        <v>0</v>
      </c>
      <c r="I23" s="927">
        <f t="shared" si="1"/>
        <v>0</v>
      </c>
      <c r="J23" s="11"/>
      <c r="K23" s="964">
        <f t="shared" si="2"/>
        <v>0</v>
      </c>
    </row>
    <row r="24" spans="1:11" ht="15.75" hidden="1" x14ac:dyDescent="0.25">
      <c r="A24" s="1156" t="str">
        <f t="shared" si="0"/>
        <v/>
      </c>
      <c r="B24" s="1068" t="s">
        <v>18</v>
      </c>
      <c r="C24" s="1068"/>
      <c r="D24" s="1072" t="s">
        <v>27</v>
      </c>
      <c r="E24" s="1068"/>
      <c r="F24" s="1068" t="s">
        <v>23</v>
      </c>
      <c r="G24" s="966"/>
      <c r="H24" s="927">
        <f t="shared" si="3"/>
        <v>0</v>
      </c>
      <c r="I24" s="927">
        <f t="shared" si="1"/>
        <v>0</v>
      </c>
      <c r="J24" s="11"/>
      <c r="K24" s="964">
        <f t="shared" si="2"/>
        <v>0</v>
      </c>
    </row>
    <row r="25" spans="1:11" ht="15.75" hidden="1" x14ac:dyDescent="0.25">
      <c r="A25" s="1156" t="str">
        <f t="shared" si="0"/>
        <v/>
      </c>
      <c r="B25" s="1068" t="s">
        <v>19</v>
      </c>
      <c r="C25" s="1068"/>
      <c r="D25" s="1072" t="s">
        <v>28</v>
      </c>
      <c r="E25" s="1068"/>
      <c r="F25" s="1068" t="s">
        <v>23</v>
      </c>
      <c r="G25" s="966"/>
      <c r="H25" s="927">
        <f t="shared" si="3"/>
        <v>0</v>
      </c>
      <c r="I25" s="927">
        <f t="shared" si="1"/>
        <v>0</v>
      </c>
      <c r="J25" s="11"/>
      <c r="K25" s="964">
        <f t="shared" si="2"/>
        <v>0</v>
      </c>
    </row>
    <row r="26" spans="1:11" ht="15" hidden="1" customHeight="1" x14ac:dyDescent="0.25">
      <c r="A26" s="1156" t="str">
        <f t="shared" si="0"/>
        <v/>
      </c>
      <c r="B26" s="1068" t="s">
        <v>20</v>
      </c>
      <c r="C26" s="1068"/>
      <c r="D26" s="1072" t="s">
        <v>29</v>
      </c>
      <c r="E26" s="1068"/>
      <c r="F26" s="1068" t="s">
        <v>23</v>
      </c>
      <c r="G26" s="966"/>
      <c r="H26" s="927">
        <f t="shared" si="3"/>
        <v>0</v>
      </c>
      <c r="I26" s="927">
        <f t="shared" si="1"/>
        <v>0</v>
      </c>
      <c r="J26" s="11"/>
      <c r="K26" s="964">
        <f t="shared" si="2"/>
        <v>0</v>
      </c>
    </row>
    <row r="27" spans="1:11" ht="15" hidden="1" customHeight="1" x14ac:dyDescent="0.25">
      <c r="A27" s="1156" t="str">
        <f t="shared" si="0"/>
        <v/>
      </c>
      <c r="B27" s="896"/>
      <c r="C27" s="896"/>
      <c r="D27" s="69"/>
      <c r="E27" s="896"/>
      <c r="F27" s="896"/>
      <c r="G27" s="1011"/>
      <c r="H27" s="1011"/>
      <c r="I27" s="1011"/>
      <c r="J27" s="896"/>
      <c r="K27" s="1011"/>
    </row>
    <row r="28" spans="1:11" ht="12.75" hidden="1" customHeight="1" x14ac:dyDescent="0.25">
      <c r="A28" s="1156" t="str">
        <f t="shared" si="0"/>
        <v/>
      </c>
      <c r="B28" s="891" t="s">
        <v>30</v>
      </c>
      <c r="C28" s="891"/>
      <c r="D28" s="21" t="s">
        <v>301</v>
      </c>
      <c r="E28" s="891"/>
      <c r="F28" s="891"/>
      <c r="G28" s="975"/>
      <c r="H28" s="975"/>
      <c r="I28" s="975"/>
      <c r="J28" s="406"/>
      <c r="K28" s="975"/>
    </row>
    <row r="29" spans="1:11" ht="15.75" hidden="1" x14ac:dyDescent="0.25">
      <c r="A29" s="1156" t="str">
        <f t="shared" si="0"/>
        <v/>
      </c>
      <c r="B29" s="1068" t="s">
        <v>31</v>
      </c>
      <c r="C29" s="1068"/>
      <c r="D29" s="1072" t="s">
        <v>61</v>
      </c>
      <c r="E29" s="1068"/>
      <c r="F29" s="1068" t="s">
        <v>60</v>
      </c>
      <c r="G29" s="966"/>
      <c r="H29" s="927">
        <f>G29*E29</f>
        <v>0</v>
      </c>
      <c r="I29" s="927">
        <f>H29*$I$12</f>
        <v>0</v>
      </c>
      <c r="J29" s="11"/>
      <c r="K29" s="964">
        <f>SUM(H29:I29)</f>
        <v>0</v>
      </c>
    </row>
    <row r="30" spans="1:11" ht="15.75" hidden="1" x14ac:dyDescent="0.25">
      <c r="A30" s="1156" t="str">
        <f t="shared" si="0"/>
        <v/>
      </c>
      <c r="B30" s="1068" t="s">
        <v>32</v>
      </c>
      <c r="C30" s="1068"/>
      <c r="D30" s="1072" t="s">
        <v>62</v>
      </c>
      <c r="E30" s="1068"/>
      <c r="F30" s="1068" t="s">
        <v>60</v>
      </c>
      <c r="G30" s="966"/>
      <c r="H30" s="927">
        <f>G30*E30</f>
        <v>0</v>
      </c>
      <c r="I30" s="927">
        <f>H30*$I$12</f>
        <v>0</v>
      </c>
      <c r="J30" s="11"/>
      <c r="K30" s="964">
        <f>SUM(H30:I30)</f>
        <v>0</v>
      </c>
    </row>
    <row r="31" spans="1:11" ht="15.75" hidden="1" x14ac:dyDescent="0.25">
      <c r="A31" s="1156" t="str">
        <f t="shared" si="0"/>
        <v/>
      </c>
      <c r="B31" s="1068" t="s">
        <v>33</v>
      </c>
      <c r="C31" s="1068"/>
      <c r="D31" s="1072" t="s">
        <v>63</v>
      </c>
      <c r="E31" s="1068"/>
      <c r="F31" s="1068" t="s">
        <v>60</v>
      </c>
      <c r="G31" s="966"/>
      <c r="H31" s="927">
        <f>G31*E31</f>
        <v>0</v>
      </c>
      <c r="I31" s="927">
        <f>H31*$I$12</f>
        <v>0</v>
      </c>
      <c r="J31" s="11"/>
      <c r="K31" s="964">
        <f>SUM(H31:I31)</f>
        <v>0</v>
      </c>
    </row>
    <row r="32" spans="1:11" ht="15.75" hidden="1" x14ac:dyDescent="0.25">
      <c r="A32" s="1156" t="str">
        <f t="shared" si="0"/>
        <v/>
      </c>
      <c r="B32" s="1068" t="s">
        <v>34</v>
      </c>
      <c r="C32" s="1068"/>
      <c r="D32" s="1072" t="s">
        <v>64</v>
      </c>
      <c r="E32" s="1068"/>
      <c r="F32" s="1068" t="s">
        <v>60</v>
      </c>
      <c r="G32" s="966"/>
      <c r="H32" s="927">
        <f>G32*E32</f>
        <v>0</v>
      </c>
      <c r="I32" s="927">
        <f>H32*$I$12</f>
        <v>0</v>
      </c>
      <c r="J32" s="11"/>
      <c r="K32" s="964">
        <f>SUM(H32:I32)</f>
        <v>0</v>
      </c>
    </row>
    <row r="33" spans="1:11" ht="15.75" hidden="1" x14ac:dyDescent="0.25">
      <c r="A33" s="1156" t="str">
        <f t="shared" si="0"/>
        <v/>
      </c>
      <c r="B33" s="1068" t="s">
        <v>35</v>
      </c>
      <c r="C33" s="1068"/>
      <c r="D33" s="1072" t="s">
        <v>65</v>
      </c>
      <c r="E33" s="1068"/>
      <c r="F33" s="1068" t="s">
        <v>60</v>
      </c>
      <c r="G33" s="966"/>
      <c r="H33" s="927">
        <f>G33*E33</f>
        <v>0</v>
      </c>
      <c r="I33" s="927">
        <f>H33*$I$12</f>
        <v>0</v>
      </c>
      <c r="J33" s="11"/>
      <c r="K33" s="964">
        <f>SUM(H33:I33)</f>
        <v>0</v>
      </c>
    </row>
    <row r="34" spans="1:11" ht="15.75" hidden="1" x14ac:dyDescent="0.25">
      <c r="A34" s="1156" t="str">
        <f t="shared" si="0"/>
        <v/>
      </c>
      <c r="B34" s="896"/>
      <c r="C34" s="896"/>
      <c r="D34" s="69"/>
      <c r="E34" s="896"/>
      <c r="F34" s="896"/>
      <c r="G34" s="1011"/>
      <c r="H34" s="1011"/>
      <c r="I34" s="1011"/>
      <c r="J34" s="896"/>
      <c r="K34" s="1011"/>
    </row>
    <row r="35" spans="1:11" ht="15.75" hidden="1" x14ac:dyDescent="0.25">
      <c r="A35" s="1156" t="str">
        <f t="shared" si="0"/>
        <v/>
      </c>
      <c r="B35" s="891" t="s">
        <v>36</v>
      </c>
      <c r="C35" s="891"/>
      <c r="D35" s="21" t="s">
        <v>302</v>
      </c>
      <c r="E35" s="891"/>
      <c r="F35" s="891"/>
      <c r="G35" s="975"/>
      <c r="H35" s="975"/>
      <c r="I35" s="975"/>
      <c r="J35" s="406"/>
      <c r="K35" s="975"/>
    </row>
    <row r="36" spans="1:11" ht="15.75" hidden="1" x14ac:dyDescent="0.25">
      <c r="A36" s="1156" t="str">
        <f t="shared" si="0"/>
        <v/>
      </c>
      <c r="B36" s="1068" t="s">
        <v>37</v>
      </c>
      <c r="C36" s="1068"/>
      <c r="D36" s="1072" t="s">
        <v>66</v>
      </c>
      <c r="E36" s="1068"/>
      <c r="F36" s="1068" t="s">
        <v>60</v>
      </c>
      <c r="G36" s="966"/>
      <c r="H36" s="927">
        <f>G36*E36</f>
        <v>0</v>
      </c>
      <c r="I36" s="927">
        <f t="shared" ref="I36:I58" si="4">H36*$I$12</f>
        <v>0</v>
      </c>
      <c r="J36" s="11"/>
      <c r="K36" s="964">
        <f t="shared" ref="K36:K58" si="5">SUM(H36:I36)</f>
        <v>0</v>
      </c>
    </row>
    <row r="37" spans="1:11" ht="15.75" hidden="1" x14ac:dyDescent="0.25">
      <c r="A37" s="1156" t="str">
        <f t="shared" si="0"/>
        <v/>
      </c>
      <c r="B37" s="1068" t="s">
        <v>38</v>
      </c>
      <c r="C37" s="1068"/>
      <c r="D37" s="1072" t="s">
        <v>67</v>
      </c>
      <c r="E37" s="1068"/>
      <c r="F37" s="1068" t="s">
        <v>60</v>
      </c>
      <c r="G37" s="966"/>
      <c r="H37" s="927">
        <f t="shared" ref="H37:H58" si="6">G37*E37</f>
        <v>0</v>
      </c>
      <c r="I37" s="927">
        <f t="shared" si="4"/>
        <v>0</v>
      </c>
      <c r="J37" s="11"/>
      <c r="K37" s="964">
        <f t="shared" si="5"/>
        <v>0</v>
      </c>
    </row>
    <row r="38" spans="1:11" ht="15.75" hidden="1" x14ac:dyDescent="0.25">
      <c r="A38" s="1156" t="str">
        <f t="shared" si="0"/>
        <v/>
      </c>
      <c r="B38" s="1068" t="s">
        <v>39</v>
      </c>
      <c r="C38" s="1068"/>
      <c r="D38" s="1072" t="s">
        <v>68</v>
      </c>
      <c r="E38" s="1068"/>
      <c r="F38" s="1068" t="s">
        <v>60</v>
      </c>
      <c r="G38" s="966"/>
      <c r="H38" s="927">
        <f t="shared" si="6"/>
        <v>0</v>
      </c>
      <c r="I38" s="927">
        <f t="shared" si="4"/>
        <v>0</v>
      </c>
      <c r="J38" s="11"/>
      <c r="K38" s="964">
        <f t="shared" si="5"/>
        <v>0</v>
      </c>
    </row>
    <row r="39" spans="1:11" ht="15.75" hidden="1" x14ac:dyDescent="0.25">
      <c r="A39" s="1156" t="str">
        <f t="shared" si="0"/>
        <v/>
      </c>
      <c r="B39" s="1068" t="s">
        <v>40</v>
      </c>
      <c r="C39" s="1068"/>
      <c r="D39" s="1072" t="s">
        <v>69</v>
      </c>
      <c r="E39" s="1068"/>
      <c r="F39" s="1068" t="s">
        <v>60</v>
      </c>
      <c r="G39" s="966"/>
      <c r="H39" s="927">
        <f t="shared" si="6"/>
        <v>0</v>
      </c>
      <c r="I39" s="927">
        <f t="shared" si="4"/>
        <v>0</v>
      </c>
      <c r="J39" s="11"/>
      <c r="K39" s="964">
        <f t="shared" si="5"/>
        <v>0</v>
      </c>
    </row>
    <row r="40" spans="1:11" ht="15.75" hidden="1" x14ac:dyDescent="0.25">
      <c r="A40" s="1156" t="str">
        <f t="shared" si="0"/>
        <v/>
      </c>
      <c r="B40" s="1068" t="s">
        <v>41</v>
      </c>
      <c r="C40" s="1068"/>
      <c r="D40" s="1072" t="s">
        <v>70</v>
      </c>
      <c r="E40" s="1068"/>
      <c r="F40" s="1068" t="s">
        <v>60</v>
      </c>
      <c r="G40" s="966"/>
      <c r="H40" s="927">
        <f t="shared" si="6"/>
        <v>0</v>
      </c>
      <c r="I40" s="927">
        <f t="shared" si="4"/>
        <v>0</v>
      </c>
      <c r="J40" s="11"/>
      <c r="K40" s="964">
        <f t="shared" si="5"/>
        <v>0</v>
      </c>
    </row>
    <row r="41" spans="1:11" ht="15.75" hidden="1" x14ac:dyDescent="0.25">
      <c r="A41" s="1156" t="str">
        <f t="shared" si="0"/>
        <v/>
      </c>
      <c r="B41" s="1068" t="s">
        <v>42</v>
      </c>
      <c r="C41" s="1068"/>
      <c r="D41" s="1072" t="s">
        <v>71</v>
      </c>
      <c r="E41" s="1068"/>
      <c r="F41" s="1068" t="s">
        <v>60</v>
      </c>
      <c r="G41" s="966"/>
      <c r="H41" s="927">
        <f t="shared" si="6"/>
        <v>0</v>
      </c>
      <c r="I41" s="927">
        <f t="shared" si="4"/>
        <v>0</v>
      </c>
      <c r="J41" s="11"/>
      <c r="K41" s="964">
        <f t="shared" si="5"/>
        <v>0</v>
      </c>
    </row>
    <row r="42" spans="1:11" ht="15.75" hidden="1" x14ac:dyDescent="0.25">
      <c r="A42" s="1156" t="str">
        <f t="shared" si="0"/>
        <v/>
      </c>
      <c r="B42" s="1068" t="s">
        <v>43</v>
      </c>
      <c r="C42" s="1068"/>
      <c r="D42" s="1072" t="s">
        <v>72</v>
      </c>
      <c r="E42" s="1068"/>
      <c r="F42" s="1068" t="s">
        <v>60</v>
      </c>
      <c r="G42" s="966"/>
      <c r="H42" s="927">
        <f t="shared" si="6"/>
        <v>0</v>
      </c>
      <c r="I42" s="927">
        <f t="shared" si="4"/>
        <v>0</v>
      </c>
      <c r="J42" s="11"/>
      <c r="K42" s="964">
        <f t="shared" si="5"/>
        <v>0</v>
      </c>
    </row>
    <row r="43" spans="1:11" ht="15.75" hidden="1" x14ac:dyDescent="0.25">
      <c r="A43" s="1156" t="str">
        <f t="shared" si="0"/>
        <v/>
      </c>
      <c r="B43" s="1068" t="s">
        <v>44</v>
      </c>
      <c r="C43" s="1068"/>
      <c r="D43" s="1072" t="s">
        <v>73</v>
      </c>
      <c r="E43" s="1068"/>
      <c r="F43" s="1068" t="s">
        <v>60</v>
      </c>
      <c r="G43" s="966"/>
      <c r="H43" s="927">
        <f t="shared" si="6"/>
        <v>0</v>
      </c>
      <c r="I43" s="927">
        <f t="shared" si="4"/>
        <v>0</v>
      </c>
      <c r="J43" s="11"/>
      <c r="K43" s="964">
        <f t="shared" si="5"/>
        <v>0</v>
      </c>
    </row>
    <row r="44" spans="1:11" ht="15.75" hidden="1" x14ac:dyDescent="0.25">
      <c r="A44" s="1156" t="str">
        <f t="shared" si="0"/>
        <v/>
      </c>
      <c r="B44" s="1068" t="s">
        <v>45</v>
      </c>
      <c r="C44" s="1068"/>
      <c r="D44" s="1072" t="s">
        <v>74</v>
      </c>
      <c r="E44" s="1068"/>
      <c r="F44" s="1068" t="s">
        <v>60</v>
      </c>
      <c r="G44" s="966"/>
      <c r="H44" s="927">
        <f t="shared" si="6"/>
        <v>0</v>
      </c>
      <c r="I44" s="927">
        <f t="shared" si="4"/>
        <v>0</v>
      </c>
      <c r="J44" s="11"/>
      <c r="K44" s="964">
        <f t="shared" si="5"/>
        <v>0</v>
      </c>
    </row>
    <row r="45" spans="1:11" ht="15.75" hidden="1" x14ac:dyDescent="0.25">
      <c r="A45" s="1156" t="str">
        <f t="shared" si="0"/>
        <v/>
      </c>
      <c r="B45" s="1068" t="s">
        <v>46</v>
      </c>
      <c r="C45" s="1068"/>
      <c r="D45" s="1072" t="s">
        <v>75</v>
      </c>
      <c r="E45" s="1068"/>
      <c r="F45" s="1068" t="s">
        <v>60</v>
      </c>
      <c r="G45" s="966"/>
      <c r="H45" s="927">
        <f t="shared" si="6"/>
        <v>0</v>
      </c>
      <c r="I45" s="927">
        <f t="shared" si="4"/>
        <v>0</v>
      </c>
      <c r="J45" s="11"/>
      <c r="K45" s="964">
        <f t="shared" si="5"/>
        <v>0</v>
      </c>
    </row>
    <row r="46" spans="1:11" ht="15.75" hidden="1" x14ac:dyDescent="0.25">
      <c r="A46" s="1156" t="str">
        <f t="shared" si="0"/>
        <v/>
      </c>
      <c r="B46" s="1068" t="s">
        <v>47</v>
      </c>
      <c r="C46" s="1068"/>
      <c r="D46" s="1072" t="s">
        <v>76</v>
      </c>
      <c r="E46" s="1068"/>
      <c r="F46" s="1068" t="s">
        <v>60</v>
      </c>
      <c r="G46" s="966"/>
      <c r="H46" s="927">
        <f t="shared" si="6"/>
        <v>0</v>
      </c>
      <c r="I46" s="927">
        <f t="shared" si="4"/>
        <v>0</v>
      </c>
      <c r="J46" s="11"/>
      <c r="K46" s="964">
        <f t="shared" si="5"/>
        <v>0</v>
      </c>
    </row>
    <row r="47" spans="1:11" ht="15.75" hidden="1" x14ac:dyDescent="0.25">
      <c r="A47" s="1156" t="str">
        <f t="shared" si="0"/>
        <v/>
      </c>
      <c r="B47" s="1068" t="s">
        <v>48</v>
      </c>
      <c r="C47" s="1068"/>
      <c r="D47" s="1072" t="s">
        <v>77</v>
      </c>
      <c r="E47" s="1068"/>
      <c r="F47" s="1068" t="s">
        <v>60</v>
      </c>
      <c r="G47" s="966"/>
      <c r="H47" s="927">
        <f t="shared" si="6"/>
        <v>0</v>
      </c>
      <c r="I47" s="927">
        <f t="shared" si="4"/>
        <v>0</v>
      </c>
      <c r="J47" s="11"/>
      <c r="K47" s="964">
        <f t="shared" si="5"/>
        <v>0</v>
      </c>
    </row>
    <row r="48" spans="1:11" ht="15.75" hidden="1" x14ac:dyDescent="0.25">
      <c r="A48" s="1156" t="str">
        <f t="shared" si="0"/>
        <v/>
      </c>
      <c r="B48" s="1068" t="s">
        <v>49</v>
      </c>
      <c r="C48" s="1068"/>
      <c r="D48" s="1072" t="s">
        <v>78</v>
      </c>
      <c r="E48" s="1068"/>
      <c r="F48" s="1068" t="s">
        <v>60</v>
      </c>
      <c r="G48" s="966"/>
      <c r="H48" s="927">
        <f t="shared" si="6"/>
        <v>0</v>
      </c>
      <c r="I48" s="927">
        <f t="shared" si="4"/>
        <v>0</v>
      </c>
      <c r="J48" s="11"/>
      <c r="K48" s="964">
        <f t="shared" si="5"/>
        <v>0</v>
      </c>
    </row>
    <row r="49" spans="1:11" ht="15.75" hidden="1" x14ac:dyDescent="0.25">
      <c r="A49" s="1156" t="str">
        <f t="shared" si="0"/>
        <v/>
      </c>
      <c r="B49" s="1068" t="s">
        <v>50</v>
      </c>
      <c r="C49" s="1068"/>
      <c r="D49" s="1072" t="s">
        <v>79</v>
      </c>
      <c r="E49" s="1068"/>
      <c r="F49" s="1068" t="s">
        <v>60</v>
      </c>
      <c r="G49" s="966"/>
      <c r="H49" s="927">
        <f t="shared" si="6"/>
        <v>0</v>
      </c>
      <c r="I49" s="927">
        <f t="shared" si="4"/>
        <v>0</v>
      </c>
      <c r="J49" s="11"/>
      <c r="K49" s="964">
        <f t="shared" si="5"/>
        <v>0</v>
      </c>
    </row>
    <row r="50" spans="1:11" ht="15.75" hidden="1" x14ac:dyDescent="0.25">
      <c r="A50" s="1156" t="str">
        <f t="shared" si="0"/>
        <v/>
      </c>
      <c r="B50" s="1068" t="s">
        <v>51</v>
      </c>
      <c r="C50" s="1068"/>
      <c r="D50" s="1072" t="s">
        <v>80</v>
      </c>
      <c r="E50" s="1068"/>
      <c r="F50" s="1068" t="s">
        <v>60</v>
      </c>
      <c r="G50" s="966"/>
      <c r="H50" s="927">
        <f t="shared" si="6"/>
        <v>0</v>
      </c>
      <c r="I50" s="927">
        <f t="shared" si="4"/>
        <v>0</v>
      </c>
      <c r="J50" s="11"/>
      <c r="K50" s="964">
        <f t="shared" si="5"/>
        <v>0</v>
      </c>
    </row>
    <row r="51" spans="1:11" ht="15.75" hidden="1" x14ac:dyDescent="0.25">
      <c r="A51" s="1156" t="str">
        <f t="shared" si="0"/>
        <v/>
      </c>
      <c r="B51" s="1068" t="s">
        <v>52</v>
      </c>
      <c r="C51" s="1068"/>
      <c r="D51" s="1072" t="s">
        <v>81</v>
      </c>
      <c r="E51" s="1068"/>
      <c r="F51" s="1068" t="s">
        <v>60</v>
      </c>
      <c r="G51" s="966"/>
      <c r="H51" s="927">
        <f t="shared" si="6"/>
        <v>0</v>
      </c>
      <c r="I51" s="927">
        <f t="shared" si="4"/>
        <v>0</v>
      </c>
      <c r="J51" s="11"/>
      <c r="K51" s="964">
        <f t="shared" si="5"/>
        <v>0</v>
      </c>
    </row>
    <row r="52" spans="1:11" ht="15.75" hidden="1" x14ac:dyDescent="0.25">
      <c r="A52" s="1156" t="str">
        <f t="shared" si="0"/>
        <v/>
      </c>
      <c r="B52" s="1068" t="s">
        <v>53</v>
      </c>
      <c r="C52" s="1068"/>
      <c r="D52" s="1072" t="s">
        <v>82</v>
      </c>
      <c r="E52" s="1068"/>
      <c r="F52" s="1068" t="s">
        <v>60</v>
      </c>
      <c r="G52" s="966"/>
      <c r="H52" s="927">
        <f t="shared" si="6"/>
        <v>0</v>
      </c>
      <c r="I52" s="927">
        <f t="shared" si="4"/>
        <v>0</v>
      </c>
      <c r="J52" s="11"/>
      <c r="K52" s="964">
        <f t="shared" si="5"/>
        <v>0</v>
      </c>
    </row>
    <row r="53" spans="1:11" ht="15.75" hidden="1" x14ac:dyDescent="0.25">
      <c r="A53" s="1156" t="str">
        <f t="shared" si="0"/>
        <v/>
      </c>
      <c r="B53" s="1068" t="s">
        <v>54</v>
      </c>
      <c r="C53" s="1068"/>
      <c r="D53" s="1072" t="s">
        <v>83</v>
      </c>
      <c r="E53" s="1068"/>
      <c r="F53" s="1068" t="s">
        <v>60</v>
      </c>
      <c r="G53" s="966"/>
      <c r="H53" s="927">
        <f t="shared" si="6"/>
        <v>0</v>
      </c>
      <c r="I53" s="927">
        <f t="shared" si="4"/>
        <v>0</v>
      </c>
      <c r="J53" s="11"/>
      <c r="K53" s="964">
        <f t="shared" si="5"/>
        <v>0</v>
      </c>
    </row>
    <row r="54" spans="1:11" ht="15.75" hidden="1" x14ac:dyDescent="0.25">
      <c r="A54" s="1156" t="str">
        <f t="shared" si="0"/>
        <v/>
      </c>
      <c r="B54" s="1068" t="s">
        <v>55</v>
      </c>
      <c r="C54" s="1068"/>
      <c r="D54" s="1072" t="s">
        <v>84</v>
      </c>
      <c r="E54" s="1068"/>
      <c r="F54" s="1068" t="s">
        <v>60</v>
      </c>
      <c r="G54" s="966"/>
      <c r="H54" s="927">
        <f t="shared" si="6"/>
        <v>0</v>
      </c>
      <c r="I54" s="927">
        <f t="shared" si="4"/>
        <v>0</v>
      </c>
      <c r="J54" s="11"/>
      <c r="K54" s="964">
        <f t="shared" si="5"/>
        <v>0</v>
      </c>
    </row>
    <row r="55" spans="1:11" ht="12.75" hidden="1" customHeight="1" x14ac:dyDescent="0.25">
      <c r="A55" s="1156" t="str">
        <f t="shared" si="0"/>
        <v/>
      </c>
      <c r="B55" s="1068" t="s">
        <v>56</v>
      </c>
      <c r="C55" s="1068"/>
      <c r="D55" s="1072" t="s">
        <v>85</v>
      </c>
      <c r="E55" s="1068"/>
      <c r="F55" s="1068" t="s">
        <v>60</v>
      </c>
      <c r="G55" s="966"/>
      <c r="H55" s="927">
        <f t="shared" si="6"/>
        <v>0</v>
      </c>
      <c r="I55" s="927">
        <f t="shared" si="4"/>
        <v>0</v>
      </c>
      <c r="J55" s="11"/>
      <c r="K55" s="964">
        <f t="shared" si="5"/>
        <v>0</v>
      </c>
    </row>
    <row r="56" spans="1:11" ht="12.75" hidden="1" customHeight="1" x14ac:dyDescent="0.25">
      <c r="A56" s="1156" t="str">
        <f t="shared" si="0"/>
        <v/>
      </c>
      <c r="B56" s="1068" t="s">
        <v>57</v>
      </c>
      <c r="C56" s="1068"/>
      <c r="D56" s="1072" t="s">
        <v>86</v>
      </c>
      <c r="E56" s="1068"/>
      <c r="F56" s="1068" t="s">
        <v>60</v>
      </c>
      <c r="G56" s="966"/>
      <c r="H56" s="927">
        <f t="shared" si="6"/>
        <v>0</v>
      </c>
      <c r="I56" s="927">
        <f t="shared" si="4"/>
        <v>0</v>
      </c>
      <c r="J56" s="11"/>
      <c r="K56" s="964">
        <f t="shared" si="5"/>
        <v>0</v>
      </c>
    </row>
    <row r="57" spans="1:11" ht="15.75" hidden="1" x14ac:dyDescent="0.25">
      <c r="A57" s="1156" t="str">
        <f t="shared" si="0"/>
        <v/>
      </c>
      <c r="B57" s="1068" t="s">
        <v>58</v>
      </c>
      <c r="C57" s="1068"/>
      <c r="D57" s="1072" t="s">
        <v>87</v>
      </c>
      <c r="E57" s="1068"/>
      <c r="F57" s="1068" t="s">
        <v>60</v>
      </c>
      <c r="G57" s="966"/>
      <c r="H57" s="927">
        <f t="shared" si="6"/>
        <v>0</v>
      </c>
      <c r="I57" s="927">
        <f t="shared" si="4"/>
        <v>0</v>
      </c>
      <c r="J57" s="11"/>
      <c r="K57" s="964">
        <f t="shared" si="5"/>
        <v>0</v>
      </c>
    </row>
    <row r="58" spans="1:11" ht="15.75" hidden="1" x14ac:dyDescent="0.25">
      <c r="A58" s="1156" t="str">
        <f t="shared" si="0"/>
        <v/>
      </c>
      <c r="B58" s="1068" t="s">
        <v>59</v>
      </c>
      <c r="C58" s="1068"/>
      <c r="D58" s="1072" t="s">
        <v>88</v>
      </c>
      <c r="E58" s="1068"/>
      <c r="F58" s="1068" t="s">
        <v>60</v>
      </c>
      <c r="G58" s="966"/>
      <c r="H58" s="927">
        <f t="shared" si="6"/>
        <v>0</v>
      </c>
      <c r="I58" s="927">
        <f t="shared" si="4"/>
        <v>0</v>
      </c>
      <c r="J58" s="11"/>
      <c r="K58" s="964">
        <f t="shared" si="5"/>
        <v>0</v>
      </c>
    </row>
    <row r="59" spans="1:11" ht="15.75" hidden="1" x14ac:dyDescent="0.25">
      <c r="A59" s="1156" t="str">
        <f t="shared" si="0"/>
        <v/>
      </c>
      <c r="B59" s="896"/>
      <c r="C59" s="896"/>
      <c r="D59" s="69"/>
      <c r="E59" s="896"/>
      <c r="F59" s="896"/>
      <c r="G59" s="1009"/>
      <c r="H59" s="1009"/>
      <c r="I59" s="1009"/>
      <c r="J59" s="70"/>
      <c r="K59" s="1009"/>
    </row>
    <row r="60" spans="1:11" ht="15.75" hidden="1" x14ac:dyDescent="0.25">
      <c r="A60" s="1156" t="str">
        <f t="shared" si="0"/>
        <v/>
      </c>
      <c r="B60" s="891" t="s">
        <v>89</v>
      </c>
      <c r="C60" s="891"/>
      <c r="D60" s="21" t="s">
        <v>303</v>
      </c>
      <c r="E60" s="891"/>
      <c r="F60" s="891" t="s">
        <v>90</v>
      </c>
      <c r="G60" s="975"/>
      <c r="H60" s="975">
        <f>G60*E60</f>
        <v>0</v>
      </c>
      <c r="I60" s="975">
        <f>H60*$I$12</f>
        <v>0</v>
      </c>
      <c r="J60" s="406"/>
      <c r="K60" s="975">
        <f>SUM(H60:I60)</f>
        <v>0</v>
      </c>
    </row>
    <row r="61" spans="1:11" ht="15.75" hidden="1" x14ac:dyDescent="0.25">
      <c r="A61" s="1156" t="str">
        <f t="shared" si="0"/>
        <v/>
      </c>
      <c r="B61" s="1068"/>
      <c r="C61" s="1068"/>
      <c r="D61" s="1068"/>
      <c r="E61" s="1068"/>
      <c r="F61" s="1068"/>
      <c r="G61" s="966"/>
      <c r="H61" s="966"/>
      <c r="I61" s="966"/>
      <c r="J61" s="1068"/>
      <c r="K61" s="966"/>
    </row>
    <row r="62" spans="1:11" ht="15.75" hidden="1" x14ac:dyDescent="0.25">
      <c r="A62" s="1156" t="str">
        <f t="shared" si="0"/>
        <v/>
      </c>
      <c r="B62" s="410" t="s">
        <v>304</v>
      </c>
      <c r="C62" s="410"/>
      <c r="D62" s="411" t="s">
        <v>91</v>
      </c>
      <c r="E62" s="410"/>
      <c r="F62" s="410"/>
      <c r="G62" s="977"/>
      <c r="H62" s="977">
        <f>SUM(H63:H95)</f>
        <v>0</v>
      </c>
      <c r="I62" s="977">
        <f>SUM(I63:I95)</f>
        <v>0</v>
      </c>
      <c r="J62" s="412"/>
      <c r="K62" s="977">
        <f>SUM(K63:K95)</f>
        <v>0</v>
      </c>
    </row>
    <row r="63" spans="1:11" ht="15.75" hidden="1" x14ac:dyDescent="0.25">
      <c r="A63" s="1156" t="str">
        <f t="shared" si="0"/>
        <v/>
      </c>
      <c r="B63" s="891" t="s">
        <v>92</v>
      </c>
      <c r="C63" s="891"/>
      <c r="D63" s="21" t="s">
        <v>305</v>
      </c>
      <c r="E63" s="891"/>
      <c r="F63" s="891" t="s">
        <v>112</v>
      </c>
      <c r="G63" s="975"/>
      <c r="H63" s="975">
        <f>G63*E63</f>
        <v>0</v>
      </c>
      <c r="I63" s="975">
        <f>H63*$I$12</f>
        <v>0</v>
      </c>
      <c r="J63" s="406"/>
      <c r="K63" s="975">
        <f>SUM(H63:I63)</f>
        <v>0</v>
      </c>
    </row>
    <row r="64" spans="1:11" ht="15.75" hidden="1" x14ac:dyDescent="0.25">
      <c r="A64" s="1156" t="str">
        <f t="shared" si="0"/>
        <v/>
      </c>
      <c r="B64" s="896"/>
      <c r="C64" s="896"/>
      <c r="D64" s="69"/>
      <c r="E64" s="896"/>
      <c r="F64" s="896"/>
      <c r="G64" s="1011"/>
      <c r="H64" s="1011"/>
      <c r="I64" s="1011"/>
      <c r="J64" s="896"/>
      <c r="K64" s="1011"/>
    </row>
    <row r="65" spans="1:11" ht="15.75" hidden="1" x14ac:dyDescent="0.25">
      <c r="A65" s="1156" t="str">
        <f t="shared" si="0"/>
        <v/>
      </c>
      <c r="B65" s="891" t="s">
        <v>93</v>
      </c>
      <c r="C65" s="891"/>
      <c r="D65" s="21" t="s">
        <v>306</v>
      </c>
      <c r="E65" s="891"/>
      <c r="F65" s="891" t="s">
        <v>112</v>
      </c>
      <c r="G65" s="975"/>
      <c r="H65" s="975">
        <f>G65*E65</f>
        <v>0</v>
      </c>
      <c r="I65" s="975">
        <f>H65*$I$12</f>
        <v>0</v>
      </c>
      <c r="J65" s="406"/>
      <c r="K65" s="975">
        <f>SUM(H65:I65)</f>
        <v>0</v>
      </c>
    </row>
    <row r="66" spans="1:11" ht="15.75" hidden="1" x14ac:dyDescent="0.25">
      <c r="A66" s="1156" t="str">
        <f t="shared" si="0"/>
        <v/>
      </c>
      <c r="B66" s="896"/>
      <c r="C66" s="896"/>
      <c r="D66" s="69"/>
      <c r="E66" s="896"/>
      <c r="F66" s="896"/>
      <c r="G66" s="1011"/>
      <c r="H66" s="1011"/>
      <c r="I66" s="1011"/>
      <c r="J66" s="896"/>
      <c r="K66" s="1011"/>
    </row>
    <row r="67" spans="1:11" ht="15.75" hidden="1" x14ac:dyDescent="0.25">
      <c r="A67" s="1156" t="str">
        <f t="shared" si="0"/>
        <v/>
      </c>
      <c r="B67" s="891" t="s">
        <v>94</v>
      </c>
      <c r="C67" s="891"/>
      <c r="D67" s="21" t="s">
        <v>307</v>
      </c>
      <c r="E67" s="891"/>
      <c r="F67" s="891"/>
      <c r="G67" s="975"/>
      <c r="H67" s="975"/>
      <c r="I67" s="975"/>
      <c r="J67" s="406"/>
      <c r="K67" s="975"/>
    </row>
    <row r="68" spans="1:11" ht="15.75" hidden="1" x14ac:dyDescent="0.25">
      <c r="A68" s="1156" t="str">
        <f t="shared" si="0"/>
        <v/>
      </c>
      <c r="B68" s="1068" t="s">
        <v>95</v>
      </c>
      <c r="C68" s="1068"/>
      <c r="D68" s="1072" t="s">
        <v>113</v>
      </c>
      <c r="E68" s="1068"/>
      <c r="F68" s="1068" t="s">
        <v>112</v>
      </c>
      <c r="G68" s="966"/>
      <c r="H68" s="927">
        <f>G68*E68</f>
        <v>0</v>
      </c>
      <c r="I68" s="927">
        <f t="shared" ref="I68:I75" si="7">H68*$I$12</f>
        <v>0</v>
      </c>
      <c r="J68" s="11"/>
      <c r="K68" s="964">
        <f t="shared" ref="K68:K75" si="8">SUM(H68:I68)</f>
        <v>0</v>
      </c>
    </row>
    <row r="69" spans="1:11" ht="15.75" hidden="1" x14ac:dyDescent="0.25">
      <c r="A69" s="1156" t="str">
        <f t="shared" si="0"/>
        <v/>
      </c>
      <c r="B69" s="1068" t="s">
        <v>96</v>
      </c>
      <c r="C69" s="1068"/>
      <c r="D69" s="1072" t="s">
        <v>114</v>
      </c>
      <c r="E69" s="1068"/>
      <c r="F69" s="1068" t="s">
        <v>112</v>
      </c>
      <c r="G69" s="966"/>
      <c r="H69" s="927">
        <f t="shared" ref="H69:H75" si="9">G69*E69</f>
        <v>0</v>
      </c>
      <c r="I69" s="927">
        <f t="shared" si="7"/>
        <v>0</v>
      </c>
      <c r="J69" s="11"/>
      <c r="K69" s="964">
        <f t="shared" si="8"/>
        <v>0</v>
      </c>
    </row>
    <row r="70" spans="1:11" ht="15.75" hidden="1" x14ac:dyDescent="0.25">
      <c r="A70" s="1156" t="str">
        <f t="shared" si="0"/>
        <v/>
      </c>
      <c r="B70" s="1068" t="s">
        <v>97</v>
      </c>
      <c r="C70" s="1068"/>
      <c r="D70" s="1072" t="s">
        <v>115</v>
      </c>
      <c r="E70" s="1068"/>
      <c r="F70" s="1068" t="s">
        <v>112</v>
      </c>
      <c r="G70" s="966"/>
      <c r="H70" s="927">
        <f t="shared" si="9"/>
        <v>0</v>
      </c>
      <c r="I70" s="927">
        <f t="shared" si="7"/>
        <v>0</v>
      </c>
      <c r="J70" s="11"/>
      <c r="K70" s="964">
        <f t="shared" si="8"/>
        <v>0</v>
      </c>
    </row>
    <row r="71" spans="1:11" ht="15" hidden="1" customHeight="1" x14ac:dyDescent="0.25">
      <c r="A71" s="1156" t="str">
        <f t="shared" si="0"/>
        <v/>
      </c>
      <c r="B71" s="1068" t="s">
        <v>98</v>
      </c>
      <c r="C71" s="1068"/>
      <c r="D71" s="1072" t="s">
        <v>116</v>
      </c>
      <c r="E71" s="1068"/>
      <c r="F71" s="1068" t="s">
        <v>112</v>
      </c>
      <c r="G71" s="966"/>
      <c r="H71" s="927">
        <f t="shared" si="9"/>
        <v>0</v>
      </c>
      <c r="I71" s="927">
        <f t="shared" si="7"/>
        <v>0</v>
      </c>
      <c r="J71" s="11"/>
      <c r="K71" s="964">
        <f t="shared" si="8"/>
        <v>0</v>
      </c>
    </row>
    <row r="72" spans="1:11" ht="12.75" hidden="1" customHeight="1" x14ac:dyDescent="0.25">
      <c r="A72" s="1156" t="str">
        <f t="shared" si="0"/>
        <v/>
      </c>
      <c r="B72" s="1068" t="s">
        <v>99</v>
      </c>
      <c r="C72" s="1068"/>
      <c r="D72" s="1072" t="s">
        <v>117</v>
      </c>
      <c r="E72" s="1068"/>
      <c r="F72" s="1068" t="s">
        <v>112</v>
      </c>
      <c r="G72" s="966"/>
      <c r="H72" s="927">
        <f t="shared" si="9"/>
        <v>0</v>
      </c>
      <c r="I72" s="927">
        <f t="shared" si="7"/>
        <v>0</v>
      </c>
      <c r="J72" s="11"/>
      <c r="K72" s="964">
        <f t="shared" si="8"/>
        <v>0</v>
      </c>
    </row>
    <row r="73" spans="1:11" ht="15.75" hidden="1" x14ac:dyDescent="0.25">
      <c r="A73" s="1156" t="str">
        <f t="shared" si="0"/>
        <v/>
      </c>
      <c r="B73" s="1068" t="s">
        <v>100</v>
      </c>
      <c r="C73" s="1068"/>
      <c r="D73" s="1072" t="s">
        <v>118</v>
      </c>
      <c r="E73" s="1068"/>
      <c r="F73" s="1068" t="s">
        <v>112</v>
      </c>
      <c r="G73" s="966"/>
      <c r="H73" s="927">
        <f t="shared" si="9"/>
        <v>0</v>
      </c>
      <c r="I73" s="927">
        <f t="shared" si="7"/>
        <v>0</v>
      </c>
      <c r="J73" s="11"/>
      <c r="K73" s="964">
        <f t="shared" si="8"/>
        <v>0</v>
      </c>
    </row>
    <row r="74" spans="1:11" ht="15.75" hidden="1" x14ac:dyDescent="0.25">
      <c r="A74" s="1156" t="str">
        <f t="shared" ref="A74:A143" si="10">IF(K74&lt;&gt;0,"x","")</f>
        <v/>
      </c>
      <c r="B74" s="1068" t="s">
        <v>101</v>
      </c>
      <c r="C74" s="1068"/>
      <c r="D74" s="1072" t="s">
        <v>119</v>
      </c>
      <c r="E74" s="1068"/>
      <c r="F74" s="1068" t="s">
        <v>112</v>
      </c>
      <c r="G74" s="966"/>
      <c r="H74" s="927">
        <f t="shared" si="9"/>
        <v>0</v>
      </c>
      <c r="I74" s="927">
        <f t="shared" si="7"/>
        <v>0</v>
      </c>
      <c r="J74" s="11"/>
      <c r="K74" s="964">
        <f t="shared" si="8"/>
        <v>0</v>
      </c>
    </row>
    <row r="75" spans="1:11" ht="15.75" hidden="1" x14ac:dyDescent="0.25">
      <c r="A75" s="1156" t="str">
        <f t="shared" si="10"/>
        <v/>
      </c>
      <c r="B75" s="1068" t="s">
        <v>102</v>
      </c>
      <c r="C75" s="1068"/>
      <c r="D75" s="1072" t="s">
        <v>120</v>
      </c>
      <c r="E75" s="1068"/>
      <c r="F75" s="1068" t="s">
        <v>112</v>
      </c>
      <c r="G75" s="966"/>
      <c r="H75" s="927">
        <f t="shared" si="9"/>
        <v>0</v>
      </c>
      <c r="I75" s="927">
        <f t="shared" si="7"/>
        <v>0</v>
      </c>
      <c r="J75" s="11"/>
      <c r="K75" s="964">
        <f t="shared" si="8"/>
        <v>0</v>
      </c>
    </row>
    <row r="76" spans="1:11" ht="15.75" hidden="1" x14ac:dyDescent="0.25">
      <c r="A76" s="1156" t="str">
        <f t="shared" si="10"/>
        <v/>
      </c>
      <c r="B76" s="896"/>
      <c r="C76" s="896"/>
      <c r="D76" s="69"/>
      <c r="E76" s="896"/>
      <c r="F76" s="896"/>
      <c r="G76" s="1011"/>
      <c r="H76" s="1011"/>
      <c r="I76" s="1011"/>
      <c r="J76" s="896"/>
      <c r="K76" s="1011"/>
    </row>
    <row r="77" spans="1:11" ht="15.75" hidden="1" x14ac:dyDescent="0.25">
      <c r="A77" s="1156" t="str">
        <f t="shared" si="10"/>
        <v/>
      </c>
      <c r="B77" s="891" t="s">
        <v>103</v>
      </c>
      <c r="C77" s="891"/>
      <c r="D77" s="21" t="s">
        <v>308</v>
      </c>
      <c r="E77" s="891"/>
      <c r="F77" s="891"/>
      <c r="G77" s="975"/>
      <c r="H77" s="975"/>
      <c r="I77" s="975"/>
      <c r="J77" s="406"/>
      <c r="K77" s="975"/>
    </row>
    <row r="78" spans="1:11" ht="15.75" hidden="1" x14ac:dyDescent="0.25">
      <c r="A78" s="1156" t="str">
        <f t="shared" si="10"/>
        <v/>
      </c>
      <c r="B78" s="1068" t="s">
        <v>104</v>
      </c>
      <c r="C78" s="1068"/>
      <c r="D78" s="1072" t="s">
        <v>113</v>
      </c>
      <c r="E78" s="1068"/>
      <c r="F78" s="1068" t="s">
        <v>112</v>
      </c>
      <c r="G78" s="966"/>
      <c r="H78" s="927">
        <f>G78*E78</f>
        <v>0</v>
      </c>
      <c r="I78" s="927">
        <f t="shared" ref="I78:I85" si="11">H78*$I$12</f>
        <v>0</v>
      </c>
      <c r="J78" s="11"/>
      <c r="K78" s="964">
        <f t="shared" ref="K78:K85" si="12">SUM(H78:I78)</f>
        <v>0</v>
      </c>
    </row>
    <row r="79" spans="1:11" ht="15.75" hidden="1" x14ac:dyDescent="0.25">
      <c r="A79" s="1156" t="str">
        <f t="shared" si="10"/>
        <v/>
      </c>
      <c r="B79" s="1068" t="s">
        <v>105</v>
      </c>
      <c r="C79" s="1068"/>
      <c r="D79" s="1072" t="s">
        <v>114</v>
      </c>
      <c r="E79" s="1068"/>
      <c r="F79" s="1068" t="s">
        <v>112</v>
      </c>
      <c r="G79" s="966"/>
      <c r="H79" s="927">
        <f t="shared" ref="H79:H85" si="13">G79*E79</f>
        <v>0</v>
      </c>
      <c r="I79" s="927">
        <f t="shared" si="11"/>
        <v>0</v>
      </c>
      <c r="J79" s="11"/>
      <c r="K79" s="964">
        <f t="shared" si="12"/>
        <v>0</v>
      </c>
    </row>
    <row r="80" spans="1:11" s="615" customFormat="1" ht="15.75" hidden="1" x14ac:dyDescent="0.25">
      <c r="A80" s="1156" t="str">
        <f t="shared" si="10"/>
        <v/>
      </c>
      <c r="B80" s="1068" t="s">
        <v>106</v>
      </c>
      <c r="C80" s="1068"/>
      <c r="D80" s="1072" t="s">
        <v>115</v>
      </c>
      <c r="E80" s="1068"/>
      <c r="F80" s="1068" t="s">
        <v>112</v>
      </c>
      <c r="G80" s="966"/>
      <c r="H80" s="927">
        <f t="shared" si="13"/>
        <v>0</v>
      </c>
      <c r="I80" s="927">
        <f t="shared" si="11"/>
        <v>0</v>
      </c>
      <c r="J80" s="11"/>
      <c r="K80" s="964">
        <f t="shared" si="12"/>
        <v>0</v>
      </c>
    </row>
    <row r="81" spans="1:11" s="615" customFormat="1" ht="15.75" hidden="1" x14ac:dyDescent="0.25">
      <c r="A81" s="1156" t="str">
        <f t="shared" si="10"/>
        <v/>
      </c>
      <c r="B81" s="1068" t="s">
        <v>107</v>
      </c>
      <c r="C81" s="1068"/>
      <c r="D81" s="1072" t="s">
        <v>116</v>
      </c>
      <c r="E81" s="1068"/>
      <c r="F81" s="1068" t="s">
        <v>112</v>
      </c>
      <c r="G81" s="966"/>
      <c r="H81" s="927">
        <f t="shared" si="13"/>
        <v>0</v>
      </c>
      <c r="I81" s="927">
        <f t="shared" si="11"/>
        <v>0</v>
      </c>
      <c r="J81" s="11"/>
      <c r="K81" s="964">
        <f t="shared" si="12"/>
        <v>0</v>
      </c>
    </row>
    <row r="82" spans="1:11" ht="15.75" hidden="1" x14ac:dyDescent="0.25">
      <c r="A82" s="1156" t="str">
        <f t="shared" si="10"/>
        <v/>
      </c>
      <c r="B82" s="1068" t="s">
        <v>108</v>
      </c>
      <c r="C82" s="1068"/>
      <c r="D82" s="1072" t="s">
        <v>117</v>
      </c>
      <c r="E82" s="1068"/>
      <c r="F82" s="1068" t="s">
        <v>112</v>
      </c>
      <c r="G82" s="966"/>
      <c r="H82" s="927">
        <f t="shared" si="13"/>
        <v>0</v>
      </c>
      <c r="I82" s="927">
        <f t="shared" si="11"/>
        <v>0</v>
      </c>
      <c r="J82" s="11"/>
      <c r="K82" s="964">
        <f t="shared" si="12"/>
        <v>0</v>
      </c>
    </row>
    <row r="83" spans="1:11" ht="15.75" hidden="1" x14ac:dyDescent="0.25">
      <c r="A83" s="1156" t="str">
        <f t="shared" si="10"/>
        <v/>
      </c>
      <c r="B83" s="1068" t="s">
        <v>109</v>
      </c>
      <c r="C83" s="1068"/>
      <c r="D83" s="1072" t="s">
        <v>118</v>
      </c>
      <c r="E83" s="1068"/>
      <c r="F83" s="1068" t="s">
        <v>112</v>
      </c>
      <c r="G83" s="966"/>
      <c r="H83" s="927">
        <f t="shared" si="13"/>
        <v>0</v>
      </c>
      <c r="I83" s="927">
        <f t="shared" si="11"/>
        <v>0</v>
      </c>
      <c r="J83" s="11"/>
      <c r="K83" s="964">
        <f t="shared" si="12"/>
        <v>0</v>
      </c>
    </row>
    <row r="84" spans="1:11" ht="15.75" hidden="1" x14ac:dyDescent="0.25">
      <c r="A84" s="1156" t="str">
        <f t="shared" si="10"/>
        <v/>
      </c>
      <c r="B84" s="1068" t="s">
        <v>110</v>
      </c>
      <c r="C84" s="1068"/>
      <c r="D84" s="1072" t="s">
        <v>119</v>
      </c>
      <c r="E84" s="1068"/>
      <c r="F84" s="1068" t="s">
        <v>112</v>
      </c>
      <c r="G84" s="966"/>
      <c r="H84" s="927">
        <f t="shared" si="13"/>
        <v>0</v>
      </c>
      <c r="I84" s="927">
        <f t="shared" si="11"/>
        <v>0</v>
      </c>
      <c r="J84" s="11"/>
      <c r="K84" s="964">
        <f t="shared" si="12"/>
        <v>0</v>
      </c>
    </row>
    <row r="85" spans="1:11" ht="15.75" hidden="1" x14ac:dyDescent="0.25">
      <c r="A85" s="1156" t="str">
        <f t="shared" si="10"/>
        <v/>
      </c>
      <c r="B85" s="1068" t="s">
        <v>111</v>
      </c>
      <c r="C85" s="1068"/>
      <c r="D85" s="1072" t="s">
        <v>120</v>
      </c>
      <c r="E85" s="1068"/>
      <c r="F85" s="1068" t="s">
        <v>112</v>
      </c>
      <c r="G85" s="966"/>
      <c r="H85" s="927">
        <f t="shared" si="13"/>
        <v>0</v>
      </c>
      <c r="I85" s="927">
        <f t="shared" si="11"/>
        <v>0</v>
      </c>
      <c r="J85" s="11"/>
      <c r="K85" s="964">
        <f t="shared" si="12"/>
        <v>0</v>
      </c>
    </row>
    <row r="86" spans="1:11" ht="15.75" hidden="1" x14ac:dyDescent="0.25">
      <c r="A86" s="1156" t="str">
        <f t="shared" si="10"/>
        <v/>
      </c>
      <c r="B86" s="896"/>
      <c r="C86" s="896"/>
      <c r="D86" s="69"/>
      <c r="E86" s="896"/>
      <c r="F86" s="896"/>
      <c r="G86" s="1011"/>
      <c r="H86" s="927"/>
      <c r="I86" s="927"/>
      <c r="J86" s="11"/>
      <c r="K86" s="964"/>
    </row>
    <row r="87" spans="1:11" ht="15.75" hidden="1" x14ac:dyDescent="0.25">
      <c r="A87" s="1156" t="str">
        <f t="shared" si="10"/>
        <v/>
      </c>
      <c r="B87" s="891" t="s">
        <v>121</v>
      </c>
      <c r="C87" s="891"/>
      <c r="D87" s="21" t="s">
        <v>309</v>
      </c>
      <c r="E87" s="891"/>
      <c r="F87" s="891"/>
      <c r="G87" s="975"/>
      <c r="H87" s="975"/>
      <c r="I87" s="975"/>
      <c r="J87" s="406"/>
      <c r="K87" s="975"/>
    </row>
    <row r="88" spans="1:11" ht="15.75" hidden="1" x14ac:dyDescent="0.25">
      <c r="A88" s="1156" t="str">
        <f t="shared" si="10"/>
        <v/>
      </c>
      <c r="B88" s="1068" t="s">
        <v>122</v>
      </c>
      <c r="C88" s="1068"/>
      <c r="D88" s="1072" t="s">
        <v>113</v>
      </c>
      <c r="E88" s="1068"/>
      <c r="F88" s="1068" t="s">
        <v>112</v>
      </c>
      <c r="G88" s="966"/>
      <c r="H88" s="927">
        <f>G88*E88</f>
        <v>0</v>
      </c>
      <c r="I88" s="927">
        <f t="shared" ref="I88:I95" si="14">H88*$I$12</f>
        <v>0</v>
      </c>
      <c r="J88" s="11"/>
      <c r="K88" s="964">
        <f t="shared" ref="K88:K95" si="15">SUM(H88:I88)</f>
        <v>0</v>
      </c>
    </row>
    <row r="89" spans="1:11" ht="15.75" hidden="1" x14ac:dyDescent="0.25">
      <c r="A89" s="1156" t="str">
        <f t="shared" si="10"/>
        <v/>
      </c>
      <c r="B89" s="1068" t="s">
        <v>123</v>
      </c>
      <c r="C89" s="1068"/>
      <c r="D89" s="1072" t="s">
        <v>114</v>
      </c>
      <c r="E89" s="1068"/>
      <c r="F89" s="1068" t="s">
        <v>112</v>
      </c>
      <c r="G89" s="966"/>
      <c r="H89" s="927">
        <f t="shared" ref="H89:H95" si="16">G89*E89</f>
        <v>0</v>
      </c>
      <c r="I89" s="927">
        <f t="shared" si="14"/>
        <v>0</v>
      </c>
      <c r="J89" s="11"/>
      <c r="K89" s="964">
        <f t="shared" si="15"/>
        <v>0</v>
      </c>
    </row>
    <row r="90" spans="1:11" ht="15.75" hidden="1" x14ac:dyDescent="0.25">
      <c r="A90" s="1156" t="str">
        <f t="shared" si="10"/>
        <v/>
      </c>
      <c r="B90" s="1068" t="s">
        <v>124</v>
      </c>
      <c r="C90" s="1068"/>
      <c r="D90" s="1072" t="s">
        <v>115</v>
      </c>
      <c r="E90" s="1068"/>
      <c r="F90" s="1068" t="s">
        <v>112</v>
      </c>
      <c r="G90" s="966"/>
      <c r="H90" s="927">
        <f t="shared" si="16"/>
        <v>0</v>
      </c>
      <c r="I90" s="927">
        <f t="shared" si="14"/>
        <v>0</v>
      </c>
      <c r="J90" s="11"/>
      <c r="K90" s="964">
        <f t="shared" si="15"/>
        <v>0</v>
      </c>
    </row>
    <row r="91" spans="1:11" ht="15.75" hidden="1" x14ac:dyDescent="0.25">
      <c r="A91" s="1156" t="str">
        <f t="shared" si="10"/>
        <v/>
      </c>
      <c r="B91" s="1068" t="s">
        <v>125</v>
      </c>
      <c r="C91" s="1068"/>
      <c r="D91" s="1072" t="s">
        <v>116</v>
      </c>
      <c r="E91" s="1068"/>
      <c r="F91" s="1068" t="s">
        <v>112</v>
      </c>
      <c r="G91" s="966"/>
      <c r="H91" s="927">
        <f t="shared" si="16"/>
        <v>0</v>
      </c>
      <c r="I91" s="927">
        <f t="shared" si="14"/>
        <v>0</v>
      </c>
      <c r="J91" s="11"/>
      <c r="K91" s="964">
        <f t="shared" si="15"/>
        <v>0</v>
      </c>
    </row>
    <row r="92" spans="1:11" ht="15.75" hidden="1" x14ac:dyDescent="0.25">
      <c r="A92" s="1156" t="str">
        <f t="shared" si="10"/>
        <v/>
      </c>
      <c r="B92" s="1068" t="s">
        <v>126</v>
      </c>
      <c r="C92" s="1068"/>
      <c r="D92" s="1072" t="s">
        <v>117</v>
      </c>
      <c r="E92" s="1068"/>
      <c r="F92" s="1068" t="s">
        <v>112</v>
      </c>
      <c r="G92" s="966"/>
      <c r="H92" s="927">
        <f t="shared" si="16"/>
        <v>0</v>
      </c>
      <c r="I92" s="927">
        <f t="shared" si="14"/>
        <v>0</v>
      </c>
      <c r="J92" s="11"/>
      <c r="K92" s="964">
        <f t="shared" si="15"/>
        <v>0</v>
      </c>
    </row>
    <row r="93" spans="1:11" ht="15.75" hidden="1" x14ac:dyDescent="0.25">
      <c r="A93" s="1156" t="str">
        <f t="shared" si="10"/>
        <v/>
      </c>
      <c r="B93" s="1068" t="s">
        <v>127</v>
      </c>
      <c r="C93" s="1068"/>
      <c r="D93" s="1072" t="s">
        <v>118</v>
      </c>
      <c r="E93" s="1068"/>
      <c r="F93" s="1068" t="s">
        <v>112</v>
      </c>
      <c r="G93" s="966"/>
      <c r="H93" s="927">
        <f t="shared" si="16"/>
        <v>0</v>
      </c>
      <c r="I93" s="927">
        <f t="shared" si="14"/>
        <v>0</v>
      </c>
      <c r="J93" s="11"/>
      <c r="K93" s="964">
        <f t="shared" si="15"/>
        <v>0</v>
      </c>
    </row>
    <row r="94" spans="1:11" ht="15.75" hidden="1" x14ac:dyDescent="0.25">
      <c r="A94" s="1156" t="str">
        <f t="shared" si="10"/>
        <v/>
      </c>
      <c r="B94" s="1068" t="s">
        <v>128</v>
      </c>
      <c r="C94" s="1068"/>
      <c r="D94" s="1072" t="s">
        <v>134</v>
      </c>
      <c r="E94" s="1068"/>
      <c r="F94" s="1068" t="s">
        <v>112</v>
      </c>
      <c r="G94" s="966"/>
      <c r="H94" s="927">
        <f t="shared" si="16"/>
        <v>0</v>
      </c>
      <c r="I94" s="927">
        <f t="shared" si="14"/>
        <v>0</v>
      </c>
      <c r="J94" s="11"/>
      <c r="K94" s="964">
        <f t="shared" si="15"/>
        <v>0</v>
      </c>
    </row>
    <row r="95" spans="1:11" ht="15.75" hidden="1" x14ac:dyDescent="0.25">
      <c r="A95" s="1156" t="str">
        <f t="shared" si="10"/>
        <v/>
      </c>
      <c r="B95" s="1068" t="s">
        <v>129</v>
      </c>
      <c r="C95" s="1068"/>
      <c r="D95" s="1072" t="s">
        <v>120</v>
      </c>
      <c r="E95" s="1068"/>
      <c r="F95" s="1068" t="s">
        <v>112</v>
      </c>
      <c r="G95" s="966"/>
      <c r="H95" s="927">
        <f t="shared" si="16"/>
        <v>0</v>
      </c>
      <c r="I95" s="927">
        <f t="shared" si="14"/>
        <v>0</v>
      </c>
      <c r="J95" s="11"/>
      <c r="K95" s="964">
        <f t="shared" si="15"/>
        <v>0</v>
      </c>
    </row>
    <row r="96" spans="1:11" ht="15.75" hidden="1" x14ac:dyDescent="0.25">
      <c r="A96" s="1156" t="str">
        <f t="shared" si="10"/>
        <v/>
      </c>
      <c r="B96" s="1068"/>
      <c r="C96" s="1068"/>
      <c r="D96" s="1072"/>
      <c r="E96" s="1068"/>
      <c r="F96" s="1068"/>
      <c r="G96" s="966"/>
      <c r="H96" s="966"/>
      <c r="I96" s="966"/>
      <c r="J96" s="1068"/>
      <c r="K96" s="966"/>
    </row>
    <row r="97" spans="1:11" ht="15.75" hidden="1" x14ac:dyDescent="0.25">
      <c r="A97" s="1156" t="str">
        <f t="shared" si="10"/>
        <v/>
      </c>
      <c r="B97" s="410" t="s">
        <v>130</v>
      </c>
      <c r="C97" s="410"/>
      <c r="D97" s="411" t="s">
        <v>135</v>
      </c>
      <c r="E97" s="410"/>
      <c r="F97" s="410" t="s">
        <v>112</v>
      </c>
      <c r="G97" s="977"/>
      <c r="H97" s="977">
        <f>G97*E97</f>
        <v>0</v>
      </c>
      <c r="I97" s="977">
        <f>H97*$I$12</f>
        <v>0</v>
      </c>
      <c r="J97" s="412"/>
      <c r="K97" s="977">
        <f>SUM(H97:I97)</f>
        <v>0</v>
      </c>
    </row>
    <row r="98" spans="1:11" ht="15.75" hidden="1" x14ac:dyDescent="0.25">
      <c r="A98" s="1156" t="str">
        <f t="shared" si="10"/>
        <v/>
      </c>
      <c r="B98" s="1068"/>
      <c r="C98" s="1068"/>
      <c r="D98" s="1068"/>
      <c r="E98" s="1068"/>
      <c r="F98" s="1068"/>
      <c r="G98" s="966"/>
      <c r="H98" s="966"/>
      <c r="I98" s="966"/>
      <c r="J98" s="1068"/>
      <c r="K98" s="966"/>
    </row>
    <row r="99" spans="1:11" ht="15.75" hidden="1" x14ac:dyDescent="0.25">
      <c r="A99" s="1156" t="str">
        <f t="shared" si="10"/>
        <v/>
      </c>
      <c r="B99" s="410" t="s">
        <v>131</v>
      </c>
      <c r="C99" s="410"/>
      <c r="D99" s="411" t="s">
        <v>136</v>
      </c>
      <c r="E99" s="410"/>
      <c r="F99" s="410" t="s">
        <v>112</v>
      </c>
      <c r="G99" s="977"/>
      <c r="H99" s="977">
        <f>G99*E99</f>
        <v>0</v>
      </c>
      <c r="I99" s="977">
        <f>H99*$I$12</f>
        <v>0</v>
      </c>
      <c r="J99" s="412"/>
      <c r="K99" s="977">
        <f>SUM(H99:I99)</f>
        <v>0</v>
      </c>
    </row>
    <row r="100" spans="1:11" ht="15.75" hidden="1" x14ac:dyDescent="0.25">
      <c r="A100" s="1156" t="str">
        <f t="shared" si="10"/>
        <v/>
      </c>
      <c r="B100" s="1068"/>
      <c r="C100" s="1068"/>
      <c r="D100" s="1068"/>
      <c r="E100" s="1068"/>
      <c r="F100" s="1068"/>
      <c r="G100" s="966"/>
      <c r="H100" s="966"/>
      <c r="I100" s="966"/>
      <c r="J100" s="1068"/>
      <c r="K100" s="966"/>
    </row>
    <row r="101" spans="1:11" ht="15.75" hidden="1" x14ac:dyDescent="0.25">
      <c r="A101" s="1156" t="str">
        <f t="shared" si="10"/>
        <v/>
      </c>
      <c r="B101" s="410" t="s">
        <v>132</v>
      </c>
      <c r="C101" s="410"/>
      <c r="D101" s="411" t="s">
        <v>137</v>
      </c>
      <c r="E101" s="410"/>
      <c r="F101" s="410" t="s">
        <v>112</v>
      </c>
      <c r="G101" s="977"/>
      <c r="H101" s="977">
        <f>G101*E101</f>
        <v>0</v>
      </c>
      <c r="I101" s="977">
        <f>H101*$I$12</f>
        <v>0</v>
      </c>
      <c r="J101" s="412"/>
      <c r="K101" s="977">
        <f>SUM(H101:I101)</f>
        <v>0</v>
      </c>
    </row>
    <row r="102" spans="1:11" ht="15.75" hidden="1" x14ac:dyDescent="0.25">
      <c r="A102" s="1156" t="str">
        <f t="shared" si="10"/>
        <v/>
      </c>
      <c r="B102" s="1068"/>
      <c r="C102" s="1068"/>
      <c r="D102" s="1068"/>
      <c r="E102" s="1068"/>
      <c r="F102" s="1068"/>
      <c r="G102" s="966"/>
      <c r="H102" s="966"/>
      <c r="I102" s="966"/>
      <c r="J102" s="1068"/>
      <c r="K102" s="966"/>
    </row>
    <row r="103" spans="1:11" ht="15.75" hidden="1" x14ac:dyDescent="0.25">
      <c r="A103" s="1156" t="str">
        <f t="shared" si="10"/>
        <v/>
      </c>
      <c r="B103" s="410" t="s">
        <v>133</v>
      </c>
      <c r="C103" s="410"/>
      <c r="D103" s="411" t="s">
        <v>138</v>
      </c>
      <c r="E103" s="410"/>
      <c r="F103" s="410" t="s">
        <v>112</v>
      </c>
      <c r="G103" s="977"/>
      <c r="H103" s="977">
        <f>G103*E103</f>
        <v>0</v>
      </c>
      <c r="I103" s="977">
        <f>H103*$I$12</f>
        <v>0</v>
      </c>
      <c r="J103" s="412"/>
      <c r="K103" s="977">
        <f>SUM(H103:I103)</f>
        <v>0</v>
      </c>
    </row>
    <row r="104" spans="1:11" ht="15.75" hidden="1" x14ac:dyDescent="0.25">
      <c r="A104" s="1156" t="str">
        <f t="shared" si="10"/>
        <v/>
      </c>
      <c r="B104" s="1068"/>
      <c r="C104" s="1068"/>
      <c r="D104" s="1068"/>
      <c r="E104" s="1068"/>
      <c r="F104" s="1068"/>
      <c r="G104" s="966"/>
      <c r="H104" s="966"/>
      <c r="I104" s="966"/>
      <c r="J104" s="1068"/>
      <c r="K104" s="966"/>
    </row>
    <row r="105" spans="1:11" ht="15.75" customHeight="1" x14ac:dyDescent="0.25">
      <c r="A105" s="1156" t="s">
        <v>4462</v>
      </c>
      <c r="B105" s="7" t="s">
        <v>225</v>
      </c>
      <c r="C105" s="1150"/>
      <c r="D105" s="766" t="s">
        <v>4</v>
      </c>
      <c r="E105" s="1150"/>
      <c r="F105" s="1150"/>
      <c r="G105" s="1151"/>
      <c r="H105" s="1151"/>
      <c r="I105" s="1151"/>
      <c r="J105" s="1150"/>
      <c r="K105" s="1151"/>
    </row>
    <row r="106" spans="1:11" ht="12.75" customHeight="1" x14ac:dyDescent="0.25">
      <c r="A106" s="1156" t="s">
        <v>4462</v>
      </c>
      <c r="B106" s="1317" t="s">
        <v>226</v>
      </c>
      <c r="C106" s="1311" t="s">
        <v>227</v>
      </c>
      <c r="D106" s="1311" t="s">
        <v>228</v>
      </c>
      <c r="E106" s="1311" t="s">
        <v>229</v>
      </c>
      <c r="F106" s="1311" t="s">
        <v>230</v>
      </c>
      <c r="G106" s="1313" t="s">
        <v>231</v>
      </c>
      <c r="H106" s="1313" t="s">
        <v>232</v>
      </c>
      <c r="I106" s="1153" t="s">
        <v>233</v>
      </c>
      <c r="J106" s="1152" t="s">
        <v>4052</v>
      </c>
      <c r="K106" s="1313" t="s">
        <v>4721</v>
      </c>
    </row>
    <row r="107" spans="1:11" ht="15" customHeight="1" x14ac:dyDescent="0.25">
      <c r="A107" s="1156" t="s">
        <v>4462</v>
      </c>
      <c r="B107" s="1318"/>
      <c r="C107" s="1312"/>
      <c r="D107" s="1312"/>
      <c r="E107" s="1312"/>
      <c r="F107" s="1312"/>
      <c r="G107" s="1313"/>
      <c r="H107" s="1314"/>
      <c r="I107" s="1051">
        <v>0.26960000000000001</v>
      </c>
      <c r="J107" s="635">
        <v>0.20930000000000001</v>
      </c>
      <c r="K107" s="1314"/>
    </row>
    <row r="108" spans="1:11" ht="15.75" x14ac:dyDescent="0.25">
      <c r="A108" s="1156" t="str">
        <f t="shared" si="10"/>
        <v/>
      </c>
      <c r="B108" s="410" t="s">
        <v>140</v>
      </c>
      <c r="C108" s="410"/>
      <c r="D108" s="411" t="s">
        <v>139</v>
      </c>
      <c r="E108" s="410"/>
      <c r="F108" s="410"/>
      <c r="G108" s="977"/>
      <c r="H108" s="977"/>
      <c r="I108" s="977"/>
      <c r="J108" s="977"/>
      <c r="K108" s="977"/>
    </row>
    <row r="109" spans="1:11" ht="15.75" x14ac:dyDescent="0.25">
      <c r="A109" s="1156" t="s">
        <v>4462</v>
      </c>
      <c r="B109" s="891" t="s">
        <v>141</v>
      </c>
      <c r="C109" s="891"/>
      <c r="D109" s="21" t="s">
        <v>235</v>
      </c>
      <c r="E109" s="891"/>
      <c r="F109" s="891"/>
      <c r="G109" s="975"/>
      <c r="H109" s="975"/>
      <c r="I109" s="975"/>
      <c r="J109" s="406"/>
      <c r="K109" s="975"/>
    </row>
    <row r="110" spans="1:11" ht="15.75" hidden="1" x14ac:dyDescent="0.25">
      <c r="A110" s="1156" t="str">
        <f t="shared" si="10"/>
        <v/>
      </c>
      <c r="B110" s="1068" t="s">
        <v>142</v>
      </c>
      <c r="C110" s="1068"/>
      <c r="D110" s="1072" t="s">
        <v>160</v>
      </c>
      <c r="E110" s="1068"/>
      <c r="F110" s="1068" t="s">
        <v>8</v>
      </c>
      <c r="G110" s="966"/>
      <c r="H110" s="927">
        <f t="shared" ref="H110:H115" si="17">G110*E110</f>
        <v>0</v>
      </c>
      <c r="I110" s="927">
        <f t="shared" ref="I110:I115" si="18">H110*$I$12</f>
        <v>0</v>
      </c>
      <c r="J110" s="11"/>
      <c r="K110" s="964">
        <f t="shared" ref="K110:K115" si="19">SUM(H110:I110)</f>
        <v>0</v>
      </c>
    </row>
    <row r="111" spans="1:11" ht="15.75" hidden="1" x14ac:dyDescent="0.25">
      <c r="A111" s="1156" t="str">
        <f t="shared" si="10"/>
        <v/>
      </c>
      <c r="B111" s="1068" t="s">
        <v>143</v>
      </c>
      <c r="C111" s="1068"/>
      <c r="D111" s="1072" t="s">
        <v>161</v>
      </c>
      <c r="E111" s="1068"/>
      <c r="F111" s="1068" t="s">
        <v>8</v>
      </c>
      <c r="G111" s="966"/>
      <c r="H111" s="927">
        <f t="shared" si="17"/>
        <v>0</v>
      </c>
      <c r="I111" s="927">
        <f t="shared" si="18"/>
        <v>0</v>
      </c>
      <c r="J111" s="11"/>
      <c r="K111" s="964">
        <f t="shared" si="19"/>
        <v>0</v>
      </c>
    </row>
    <row r="112" spans="1:11" ht="15.75" hidden="1" x14ac:dyDescent="0.25">
      <c r="A112" s="1156" t="str">
        <f t="shared" si="10"/>
        <v/>
      </c>
      <c r="B112" s="1068" t="s">
        <v>144</v>
      </c>
      <c r="C112" s="1068"/>
      <c r="D112" s="1072" t="s">
        <v>162</v>
      </c>
      <c r="E112" s="1068"/>
      <c r="F112" s="1068" t="s">
        <v>8</v>
      </c>
      <c r="G112" s="966"/>
      <c r="H112" s="927">
        <f t="shared" si="17"/>
        <v>0</v>
      </c>
      <c r="I112" s="927">
        <f t="shared" si="18"/>
        <v>0</v>
      </c>
      <c r="J112" s="11"/>
      <c r="K112" s="964">
        <f t="shared" si="19"/>
        <v>0</v>
      </c>
    </row>
    <row r="113" spans="1:11" ht="15.75" hidden="1" x14ac:dyDescent="0.25">
      <c r="A113" s="1156" t="str">
        <f t="shared" si="10"/>
        <v/>
      </c>
      <c r="B113" s="1068" t="s">
        <v>145</v>
      </c>
      <c r="C113" s="1068"/>
      <c r="D113" s="1072" t="s">
        <v>163</v>
      </c>
      <c r="E113" s="1068"/>
      <c r="F113" s="1068" t="s">
        <v>8</v>
      </c>
      <c r="G113" s="966"/>
      <c r="H113" s="927">
        <f t="shared" si="17"/>
        <v>0</v>
      </c>
      <c r="I113" s="927">
        <f t="shared" si="18"/>
        <v>0</v>
      </c>
      <c r="J113" s="11"/>
      <c r="K113" s="964">
        <f t="shared" si="19"/>
        <v>0</v>
      </c>
    </row>
    <row r="114" spans="1:11" ht="15.75" hidden="1" x14ac:dyDescent="0.25">
      <c r="A114" s="1156" t="str">
        <f t="shared" si="10"/>
        <v/>
      </c>
      <c r="B114" s="1068" t="s">
        <v>146</v>
      </c>
      <c r="C114" s="1068"/>
      <c r="D114" s="1072" t="s">
        <v>164</v>
      </c>
      <c r="E114" s="1068"/>
      <c r="F114" s="1068" t="s">
        <v>8</v>
      </c>
      <c r="G114" s="966"/>
      <c r="H114" s="927">
        <f t="shared" si="17"/>
        <v>0</v>
      </c>
      <c r="I114" s="927">
        <f t="shared" si="18"/>
        <v>0</v>
      </c>
      <c r="J114" s="11"/>
      <c r="K114" s="964">
        <f t="shared" si="19"/>
        <v>0</v>
      </c>
    </row>
    <row r="115" spans="1:11" ht="15.75" hidden="1" x14ac:dyDescent="0.25">
      <c r="A115" s="1156" t="str">
        <f t="shared" si="10"/>
        <v/>
      </c>
      <c r="B115" s="1068" t="s">
        <v>147</v>
      </c>
      <c r="C115" s="1068"/>
      <c r="D115" s="1072" t="s">
        <v>165</v>
      </c>
      <c r="E115" s="1068"/>
      <c r="F115" s="1068" t="s">
        <v>8</v>
      </c>
      <c r="G115" s="966"/>
      <c r="H115" s="927">
        <f t="shared" si="17"/>
        <v>0</v>
      </c>
      <c r="I115" s="927">
        <f t="shared" si="18"/>
        <v>0</v>
      </c>
      <c r="J115" s="11"/>
      <c r="K115" s="964">
        <f t="shared" si="19"/>
        <v>0</v>
      </c>
    </row>
    <row r="116" spans="1:11" ht="15.75" x14ac:dyDescent="0.25">
      <c r="A116" s="1156" t="s">
        <v>4462</v>
      </c>
      <c r="B116" s="895" t="s">
        <v>3085</v>
      </c>
      <c r="C116" s="895"/>
      <c r="D116" s="905" t="s">
        <v>3086</v>
      </c>
      <c r="E116" s="155"/>
      <c r="F116" s="895"/>
      <c r="G116" s="863"/>
      <c r="H116" s="863"/>
      <c r="I116" s="1024"/>
      <c r="J116" s="617"/>
      <c r="K116" s="1024"/>
    </row>
    <row r="117" spans="1:11" ht="15.75" x14ac:dyDescent="0.25">
      <c r="A117" s="1156" t="str">
        <f t="shared" si="10"/>
        <v/>
      </c>
      <c r="B117" s="892" t="s">
        <v>3087</v>
      </c>
      <c r="C117" s="915" t="s">
        <v>3088</v>
      </c>
      <c r="D117" s="900" t="s">
        <v>3089</v>
      </c>
      <c r="E117" s="914">
        <v>1</v>
      </c>
      <c r="F117" s="902" t="s">
        <v>60</v>
      </c>
      <c r="G117" s="927"/>
      <c r="H117" s="927"/>
      <c r="I117" s="927"/>
      <c r="J117" s="11"/>
      <c r="K117" s="964"/>
    </row>
    <row r="118" spans="1:11" ht="15.75" hidden="1" x14ac:dyDescent="0.25">
      <c r="A118" s="1156" t="str">
        <f t="shared" si="10"/>
        <v/>
      </c>
      <c r="B118" s="892" t="s">
        <v>3090</v>
      </c>
      <c r="C118" s="915" t="s">
        <v>3091</v>
      </c>
      <c r="D118" s="398" t="s">
        <v>3092</v>
      </c>
      <c r="E118" s="399"/>
      <c r="F118" s="902" t="s">
        <v>60</v>
      </c>
      <c r="G118" s="980">
        <f>'Composições Unitárias'!G73</f>
        <v>443.25</v>
      </c>
      <c r="H118" s="980">
        <f>E118*G118</f>
        <v>0</v>
      </c>
      <c r="I118" s="980">
        <f>(H118*$I$12)</f>
        <v>0</v>
      </c>
      <c r="J118" s="19"/>
      <c r="K118" s="964">
        <f t="shared" ref="K118" si="20">TRUNC(SUM(H118:I118),2)</f>
        <v>0</v>
      </c>
    </row>
    <row r="119" spans="1:11" ht="15.75" x14ac:dyDescent="0.25">
      <c r="A119" s="1156" t="str">
        <f t="shared" si="10"/>
        <v/>
      </c>
      <c r="B119" s="892" t="s">
        <v>3697</v>
      </c>
      <c r="C119" s="915" t="s">
        <v>4244</v>
      </c>
      <c r="D119" s="888" t="s">
        <v>4100</v>
      </c>
      <c r="E119" s="914">
        <v>2</v>
      </c>
      <c r="F119" s="902" t="s">
        <v>60</v>
      </c>
      <c r="G119" s="927"/>
      <c r="H119" s="927"/>
      <c r="I119" s="927"/>
      <c r="J119" s="19"/>
      <c r="K119" s="964"/>
    </row>
    <row r="120" spans="1:11" ht="25.5" x14ac:dyDescent="0.25">
      <c r="A120" s="1156" t="str">
        <f t="shared" si="10"/>
        <v/>
      </c>
      <c r="B120" s="892" t="s">
        <v>3759</v>
      </c>
      <c r="C120" s="892" t="s">
        <v>3761</v>
      </c>
      <c r="D120" s="888" t="s">
        <v>4175</v>
      </c>
      <c r="E120" s="914">
        <v>6</v>
      </c>
      <c r="F120" s="902" t="s">
        <v>210</v>
      </c>
      <c r="G120" s="927"/>
      <c r="H120" s="927"/>
      <c r="I120" s="927"/>
      <c r="J120" s="19"/>
      <c r="K120" s="964"/>
    </row>
    <row r="121" spans="1:11" ht="25.5" x14ac:dyDescent="0.25">
      <c r="A121" s="1156" t="str">
        <f t="shared" si="10"/>
        <v/>
      </c>
      <c r="B121" s="892" t="s">
        <v>3760</v>
      </c>
      <c r="C121" s="892" t="s">
        <v>4095</v>
      </c>
      <c r="D121" s="888" t="s">
        <v>4176</v>
      </c>
      <c r="E121" s="914">
        <v>24</v>
      </c>
      <c r="F121" s="902" t="s">
        <v>3758</v>
      </c>
      <c r="G121" s="927"/>
      <c r="H121" s="927"/>
      <c r="I121" s="927"/>
      <c r="J121" s="19"/>
      <c r="K121" s="964"/>
    </row>
    <row r="122" spans="1:11" ht="25.5" x14ac:dyDescent="0.25">
      <c r="A122" s="1156" t="str">
        <f t="shared" si="10"/>
        <v/>
      </c>
      <c r="B122" s="892" t="s">
        <v>4101</v>
      </c>
      <c r="C122" s="916" t="s">
        <v>4096</v>
      </c>
      <c r="D122" s="888" t="s">
        <v>4097</v>
      </c>
      <c r="E122" s="914">
        <v>4</v>
      </c>
      <c r="F122" s="902" t="s">
        <v>2319</v>
      </c>
      <c r="G122" s="927"/>
      <c r="H122" s="927"/>
      <c r="I122" s="927"/>
      <c r="J122" s="19"/>
      <c r="K122" s="964"/>
    </row>
    <row r="123" spans="1:11" ht="25.5" x14ac:dyDescent="0.25">
      <c r="A123" s="1156" t="str">
        <f t="shared" si="10"/>
        <v/>
      </c>
      <c r="B123" s="892" t="s">
        <v>4102</v>
      </c>
      <c r="C123" s="916" t="s">
        <v>4098</v>
      </c>
      <c r="D123" s="888" t="s">
        <v>4099</v>
      </c>
      <c r="E123" s="914">
        <v>4</v>
      </c>
      <c r="F123" s="902" t="s">
        <v>2319</v>
      </c>
      <c r="G123" s="927"/>
      <c r="H123" s="927"/>
      <c r="I123" s="927"/>
      <c r="J123" s="19"/>
      <c r="K123" s="964"/>
    </row>
    <row r="124" spans="1:11" ht="15.75" x14ac:dyDescent="0.25">
      <c r="A124" s="1156" t="str">
        <f t="shared" si="10"/>
        <v/>
      </c>
      <c r="B124" s="892" t="s">
        <v>4623</v>
      </c>
      <c r="C124" s="916" t="s">
        <v>4621</v>
      </c>
      <c r="D124" s="888" t="s">
        <v>4622</v>
      </c>
      <c r="E124" s="914">
        <v>1</v>
      </c>
      <c r="F124" s="902" t="s">
        <v>2569</v>
      </c>
      <c r="G124" s="927"/>
      <c r="H124" s="927"/>
      <c r="I124" s="927"/>
      <c r="J124" s="19"/>
      <c r="K124" s="964"/>
    </row>
    <row r="125" spans="1:11" ht="15.75" x14ac:dyDescent="0.25">
      <c r="A125" s="1156" t="s">
        <v>4462</v>
      </c>
      <c r="B125" s="484"/>
      <c r="C125" s="483"/>
      <c r="D125" s="485"/>
      <c r="E125" s="485"/>
      <c r="F125" s="513"/>
      <c r="G125" s="994"/>
      <c r="H125" s="980"/>
      <c r="I125" s="980"/>
      <c r="J125" s="19"/>
      <c r="K125" s="980"/>
    </row>
    <row r="126" spans="1:11" ht="15.75" x14ac:dyDescent="0.25">
      <c r="A126" s="1156" t="s">
        <v>4462</v>
      </c>
      <c r="B126" s="897" t="s">
        <v>148</v>
      </c>
      <c r="C126" s="897"/>
      <c r="D126" s="66" t="s">
        <v>310</v>
      </c>
      <c r="E126" s="66"/>
      <c r="F126" s="66"/>
      <c r="G126" s="1025"/>
      <c r="H126" s="1025"/>
      <c r="I126" s="1025"/>
      <c r="J126" s="66"/>
      <c r="K126" s="1025"/>
    </row>
    <row r="127" spans="1:11" ht="15.75" hidden="1" x14ac:dyDescent="0.25">
      <c r="A127" s="1156"/>
      <c r="B127" s="895" t="s">
        <v>149</v>
      </c>
      <c r="C127" s="895"/>
      <c r="D127" s="905" t="s">
        <v>4552</v>
      </c>
      <c r="E127" s="859"/>
      <c r="F127" s="895"/>
      <c r="G127" s="863"/>
      <c r="H127" s="863"/>
      <c r="I127" s="1026"/>
      <c r="J127" s="861"/>
      <c r="K127" s="1026"/>
    </row>
    <row r="128" spans="1:11" ht="25.5" hidden="1" x14ac:dyDescent="0.25">
      <c r="A128" s="1156" t="str">
        <f t="shared" si="10"/>
        <v/>
      </c>
      <c r="B128" s="583" t="s">
        <v>4561</v>
      </c>
      <c r="C128" s="1068" t="s">
        <v>4274</v>
      </c>
      <c r="D128" s="1072" t="s">
        <v>4103</v>
      </c>
      <c r="E128" s="576"/>
      <c r="F128" s="707" t="s">
        <v>60</v>
      </c>
      <c r="G128" s="995">
        <f>'Composições Unitárias'!G73</f>
        <v>443.25</v>
      </c>
      <c r="H128" s="970">
        <f>G128*E128</f>
        <v>0</v>
      </c>
      <c r="I128" s="970">
        <f>H128*$I$12</f>
        <v>0</v>
      </c>
      <c r="J128" s="127"/>
      <c r="K128" s="1027">
        <f>SUM(H128:I128)</f>
        <v>0</v>
      </c>
    </row>
    <row r="129" spans="1:11" ht="25.5" x14ac:dyDescent="0.25">
      <c r="A129" s="1156" t="str">
        <f t="shared" si="10"/>
        <v/>
      </c>
      <c r="B129" s="583" t="s">
        <v>4557</v>
      </c>
      <c r="C129" s="1068" t="s">
        <v>3914</v>
      </c>
      <c r="D129" s="1072" t="s">
        <v>4558</v>
      </c>
      <c r="E129" s="399">
        <v>35</v>
      </c>
      <c r="F129" s="902" t="s">
        <v>210</v>
      </c>
      <c r="G129" s="980"/>
      <c r="H129" s="927"/>
      <c r="I129" s="927"/>
      <c r="J129" s="127"/>
      <c r="K129" s="964"/>
    </row>
    <row r="130" spans="1:11" ht="15.75" x14ac:dyDescent="0.25">
      <c r="A130" s="1156" t="s">
        <v>4462</v>
      </c>
      <c r="B130" s="583"/>
      <c r="C130" s="1068"/>
      <c r="D130" s="1072"/>
      <c r="E130" s="399"/>
      <c r="F130" s="902"/>
      <c r="G130" s="980"/>
      <c r="H130" s="927"/>
      <c r="I130" s="927"/>
      <c r="J130" s="127"/>
      <c r="K130" s="1027"/>
    </row>
    <row r="131" spans="1:11" ht="15.75" x14ac:dyDescent="0.25">
      <c r="A131" s="1156" t="s">
        <v>4462</v>
      </c>
      <c r="B131" s="895" t="s">
        <v>150</v>
      </c>
      <c r="C131" s="895"/>
      <c r="D131" s="905" t="s">
        <v>4559</v>
      </c>
      <c r="E131" s="859"/>
      <c r="F131" s="895"/>
      <c r="G131" s="863"/>
      <c r="H131" s="863"/>
      <c r="I131" s="863"/>
      <c r="J131" s="860"/>
      <c r="K131" s="863"/>
    </row>
    <row r="132" spans="1:11" ht="15.75" hidden="1" x14ac:dyDescent="0.25">
      <c r="A132" s="1156"/>
      <c r="B132" s="583" t="s">
        <v>4560</v>
      </c>
      <c r="C132" s="1068" t="s">
        <v>4277</v>
      </c>
      <c r="D132" s="1072" t="s">
        <v>4104</v>
      </c>
      <c r="E132" s="576"/>
      <c r="F132" s="707" t="s">
        <v>60</v>
      </c>
      <c r="G132" s="995">
        <f>'Composições Unitárias'!G96</f>
        <v>38.43</v>
      </c>
      <c r="H132" s="970">
        <f>G132*E132</f>
        <v>0</v>
      </c>
      <c r="I132" s="970">
        <f>H132*$I$12</f>
        <v>0</v>
      </c>
      <c r="J132" s="127"/>
      <c r="K132" s="1027">
        <f>SUM(H132:I132)</f>
        <v>0</v>
      </c>
    </row>
    <row r="133" spans="1:11" ht="15.75" x14ac:dyDescent="0.25">
      <c r="A133" s="1156" t="str">
        <f t="shared" si="10"/>
        <v/>
      </c>
      <c r="B133" s="583" t="s">
        <v>4553</v>
      </c>
      <c r="C133" s="1068" t="s">
        <v>2659</v>
      </c>
      <c r="D133" s="1072" t="s">
        <v>4554</v>
      </c>
      <c r="E133" s="399">
        <v>35</v>
      </c>
      <c r="F133" s="902" t="s">
        <v>210</v>
      </c>
      <c r="G133" s="980"/>
      <c r="H133" s="927"/>
      <c r="I133" s="927"/>
      <c r="J133" s="127"/>
      <c r="K133" s="964"/>
    </row>
    <row r="134" spans="1:11" ht="51" hidden="1" x14ac:dyDescent="0.25">
      <c r="A134" s="1156"/>
      <c r="B134" s="583" t="s">
        <v>4624</v>
      </c>
      <c r="C134" s="1068" t="s">
        <v>4555</v>
      </c>
      <c r="D134" s="1072" t="s">
        <v>4556</v>
      </c>
      <c r="E134" s="399"/>
      <c r="F134" s="902" t="s">
        <v>60</v>
      </c>
      <c r="G134" s="980">
        <v>131.05000000000001</v>
      </c>
      <c r="H134" s="927">
        <f t="shared" ref="H134" si="21">TRUNC(E134*G134,2)</f>
        <v>0</v>
      </c>
      <c r="I134" s="927">
        <f t="shared" ref="I134" si="22">TRUNC(H134*$I$12,2)</f>
        <v>0</v>
      </c>
      <c r="J134" s="127"/>
      <c r="K134" s="1027">
        <f t="shared" ref="K134" si="23">SUM(H134:I134)</f>
        <v>0</v>
      </c>
    </row>
    <row r="135" spans="1:11" ht="15.75" hidden="1" x14ac:dyDescent="0.25">
      <c r="A135" s="1156" t="str">
        <f t="shared" si="10"/>
        <v/>
      </c>
      <c r="B135" s="583"/>
      <c r="C135" s="1068"/>
      <c r="D135" s="1072"/>
      <c r="E135" s="862"/>
      <c r="F135" s="707"/>
      <c r="G135" s="995"/>
      <c r="H135" s="970"/>
      <c r="I135" s="970"/>
      <c r="J135" s="127"/>
      <c r="K135" s="1027"/>
    </row>
    <row r="136" spans="1:11" ht="38.25" hidden="1" x14ac:dyDescent="0.25">
      <c r="A136" s="1156"/>
      <c r="B136" s="895" t="s">
        <v>151</v>
      </c>
      <c r="C136" s="895" t="s">
        <v>4106</v>
      </c>
      <c r="D136" s="905" t="s">
        <v>4105</v>
      </c>
      <c r="E136" s="508"/>
      <c r="F136" s="895" t="s">
        <v>60</v>
      </c>
      <c r="G136" s="863">
        <f>'Composições Unitárias'!G107</f>
        <v>4004.98</v>
      </c>
      <c r="H136" s="863">
        <f>G136*E136</f>
        <v>0</v>
      </c>
      <c r="I136" s="887">
        <f>H136*$I$12</f>
        <v>0</v>
      </c>
      <c r="J136" s="887"/>
      <c r="K136" s="887">
        <f>SUM(H136:I136)</f>
        <v>0</v>
      </c>
    </row>
    <row r="137" spans="1:11" ht="12" hidden="1" customHeight="1" x14ac:dyDescent="0.25">
      <c r="A137" s="1156" t="str">
        <f t="shared" si="10"/>
        <v/>
      </c>
      <c r="B137" s="636"/>
      <c r="D137" s="637"/>
      <c r="E137" s="1073"/>
      <c r="F137" s="15"/>
      <c r="G137" s="973"/>
      <c r="H137" s="980"/>
      <c r="I137" s="980"/>
      <c r="J137" s="19"/>
      <c r="K137" s="969"/>
    </row>
    <row r="138" spans="1:11" ht="15.75" hidden="1" x14ac:dyDescent="0.25">
      <c r="A138" s="1156" t="str">
        <f t="shared" si="10"/>
        <v/>
      </c>
      <c r="B138" s="891" t="s">
        <v>148</v>
      </c>
      <c r="C138" s="891"/>
      <c r="D138" s="21" t="s">
        <v>310</v>
      </c>
      <c r="E138" s="891"/>
      <c r="F138" s="891"/>
      <c r="G138" s="975"/>
      <c r="H138" s="975"/>
      <c r="I138" s="975"/>
      <c r="J138" s="406"/>
      <c r="K138" s="975"/>
    </row>
    <row r="139" spans="1:11" ht="15.75" hidden="1" x14ac:dyDescent="0.25">
      <c r="A139" s="1156" t="str">
        <f t="shared" si="10"/>
        <v/>
      </c>
      <c r="B139" s="1068" t="s">
        <v>149</v>
      </c>
      <c r="C139" s="1068"/>
      <c r="D139" s="1072" t="s">
        <v>166</v>
      </c>
      <c r="E139" s="1068"/>
      <c r="F139" s="902" t="s">
        <v>60</v>
      </c>
      <c r="G139" s="966"/>
      <c r="H139" s="927">
        <f>G139*E139</f>
        <v>0</v>
      </c>
      <c r="I139" s="927">
        <f>H139*$I$12</f>
        <v>0</v>
      </c>
      <c r="J139" s="11"/>
      <c r="K139" s="964">
        <f>SUM(H139:I139)</f>
        <v>0</v>
      </c>
    </row>
    <row r="140" spans="1:11" ht="15.75" hidden="1" x14ac:dyDescent="0.25">
      <c r="A140" s="1156" t="str">
        <f t="shared" si="10"/>
        <v/>
      </c>
      <c r="B140" s="1068" t="s">
        <v>150</v>
      </c>
      <c r="C140" s="1068"/>
      <c r="D140" s="1072" t="s">
        <v>167</v>
      </c>
      <c r="E140" s="1068"/>
      <c r="F140" s="902" t="s">
        <v>60</v>
      </c>
      <c r="G140" s="966"/>
      <c r="H140" s="927">
        <f>G140*E140</f>
        <v>0</v>
      </c>
      <c r="I140" s="927">
        <f>H140*$I$12</f>
        <v>0</v>
      </c>
      <c r="J140" s="11"/>
      <c r="K140" s="964">
        <f>SUM(H140:I140)</f>
        <v>0</v>
      </c>
    </row>
    <row r="141" spans="1:11" ht="15.75" hidden="1" x14ac:dyDescent="0.25">
      <c r="A141" s="1156" t="str">
        <f t="shared" si="10"/>
        <v/>
      </c>
      <c r="B141" s="1068" t="s">
        <v>151</v>
      </c>
      <c r="C141" s="1068"/>
      <c r="D141" s="1072" t="s">
        <v>168</v>
      </c>
      <c r="E141" s="1068"/>
      <c r="F141" s="902" t="s">
        <v>60</v>
      </c>
      <c r="G141" s="966"/>
      <c r="H141" s="927">
        <f>G141*E141</f>
        <v>0</v>
      </c>
      <c r="I141" s="927">
        <f>H141*$I$12</f>
        <v>0</v>
      </c>
      <c r="J141" s="11"/>
      <c r="K141" s="964">
        <f>SUM(H141:I141)</f>
        <v>0</v>
      </c>
    </row>
    <row r="142" spans="1:11" ht="15.75" hidden="1" x14ac:dyDescent="0.25">
      <c r="A142" s="1156" t="str">
        <f t="shared" si="10"/>
        <v/>
      </c>
      <c r="B142" s="1068" t="s">
        <v>152</v>
      </c>
      <c r="C142" s="1068"/>
      <c r="D142" s="1072" t="s">
        <v>169</v>
      </c>
      <c r="E142" s="1068"/>
      <c r="F142" s="902" t="s">
        <v>60</v>
      </c>
      <c r="G142" s="966"/>
      <c r="H142" s="927">
        <f>G142*E142</f>
        <v>0</v>
      </c>
      <c r="I142" s="927">
        <f>H142*$I$12</f>
        <v>0</v>
      </c>
      <c r="J142" s="11"/>
      <c r="K142" s="964">
        <f>SUM(H142:I142)</f>
        <v>0</v>
      </c>
    </row>
    <row r="143" spans="1:11" ht="15.75" hidden="1" x14ac:dyDescent="0.25">
      <c r="A143" s="1156" t="str">
        <f t="shared" si="10"/>
        <v/>
      </c>
      <c r="B143" s="1068" t="s">
        <v>153</v>
      </c>
      <c r="C143" s="1068"/>
      <c r="D143" s="1072" t="s">
        <v>170</v>
      </c>
      <c r="E143" s="1068"/>
      <c r="F143" s="902" t="s">
        <v>60</v>
      </c>
      <c r="G143" s="966"/>
      <c r="H143" s="927">
        <f>G143*E143</f>
        <v>0</v>
      </c>
      <c r="I143" s="927">
        <f>H143*$I$12</f>
        <v>0</v>
      </c>
      <c r="J143" s="11"/>
      <c r="K143" s="964">
        <f>SUM(H143:I143)</f>
        <v>0</v>
      </c>
    </row>
    <row r="144" spans="1:11" ht="15.75" x14ac:dyDescent="0.25">
      <c r="A144" s="1156" t="s">
        <v>4462</v>
      </c>
      <c r="B144" s="1068"/>
      <c r="C144" s="1068"/>
      <c r="D144" s="1072"/>
      <c r="E144" s="1068"/>
      <c r="F144" s="1068"/>
      <c r="G144" s="966"/>
      <c r="H144" s="927"/>
      <c r="I144" s="927"/>
      <c r="J144" s="11"/>
      <c r="K144" s="964"/>
    </row>
    <row r="145" spans="1:12" ht="15.75" x14ac:dyDescent="0.25">
      <c r="A145" s="1156" t="s">
        <v>4462</v>
      </c>
      <c r="B145" s="891" t="s">
        <v>154</v>
      </c>
      <c r="C145" s="891"/>
      <c r="D145" s="21" t="s">
        <v>236</v>
      </c>
      <c r="E145" s="891"/>
      <c r="F145" s="891"/>
      <c r="G145" s="975"/>
      <c r="H145" s="975"/>
      <c r="I145" s="975"/>
      <c r="J145" s="406"/>
      <c r="K145" s="975"/>
    </row>
    <row r="146" spans="1:12" ht="15.75" x14ac:dyDescent="0.25">
      <c r="A146" s="1156" t="s">
        <v>4462</v>
      </c>
      <c r="B146" s="895" t="s">
        <v>155</v>
      </c>
      <c r="C146" s="895"/>
      <c r="D146" s="905" t="s">
        <v>171</v>
      </c>
      <c r="E146" s="155"/>
      <c r="F146" s="895"/>
      <c r="G146" s="863"/>
      <c r="H146" s="863"/>
      <c r="I146" s="1028"/>
      <c r="J146" s="615"/>
      <c r="K146" s="1028"/>
    </row>
    <row r="147" spans="1:12" ht="25.5" x14ac:dyDescent="0.25">
      <c r="A147" s="1156" t="str">
        <f t="shared" ref="A147:A210" si="24">IF(K147&lt;&gt;0,"x","")</f>
        <v/>
      </c>
      <c r="B147" s="1068" t="s">
        <v>3236</v>
      </c>
      <c r="C147" s="1068" t="s">
        <v>3238</v>
      </c>
      <c r="D147" s="1072" t="s">
        <v>4177</v>
      </c>
      <c r="E147" s="399">
        <v>254.98000000000005</v>
      </c>
      <c r="F147" s="899" t="s">
        <v>237</v>
      </c>
      <c r="G147" s="980"/>
      <c r="H147" s="927"/>
      <c r="I147" s="927"/>
      <c r="J147" s="11"/>
      <c r="K147" s="964"/>
    </row>
    <row r="148" spans="1:12" ht="15.75" x14ac:dyDescent="0.25">
      <c r="A148" s="1156" t="s">
        <v>4462</v>
      </c>
      <c r="B148" s="1068"/>
      <c r="C148" s="1068"/>
      <c r="D148" s="1072"/>
      <c r="E148" s="1068"/>
      <c r="F148" s="902"/>
      <c r="G148" s="966"/>
      <c r="H148" s="927"/>
      <c r="I148" s="927"/>
      <c r="J148" s="11"/>
      <c r="K148" s="964"/>
    </row>
    <row r="149" spans="1:12" ht="15.75" hidden="1" x14ac:dyDescent="0.25">
      <c r="A149" s="1156" t="str">
        <f t="shared" si="24"/>
        <v/>
      </c>
      <c r="B149" s="1068" t="s">
        <v>156</v>
      </c>
      <c r="C149" s="1068"/>
      <c r="D149" s="1072" t="s">
        <v>172</v>
      </c>
      <c r="E149" s="1068"/>
      <c r="F149" s="902" t="s">
        <v>60</v>
      </c>
      <c r="G149" s="966"/>
      <c r="H149" s="927">
        <f t="shared" ref="H149:H154" si="25">G149*E149</f>
        <v>0</v>
      </c>
      <c r="I149" s="927">
        <f>H149*$I$12</f>
        <v>0</v>
      </c>
      <c r="J149" s="11"/>
      <c r="K149" s="964">
        <f>SUM(H149:I149)</f>
        <v>0</v>
      </c>
    </row>
    <row r="150" spans="1:12" ht="15.75" hidden="1" x14ac:dyDescent="0.25">
      <c r="A150" s="1156" t="str">
        <f t="shared" si="24"/>
        <v/>
      </c>
      <c r="B150" s="1068" t="s">
        <v>157</v>
      </c>
      <c r="C150" s="1068"/>
      <c r="D150" s="1072" t="s">
        <v>173</v>
      </c>
      <c r="E150" s="1068"/>
      <c r="F150" s="902" t="s">
        <v>60</v>
      </c>
      <c r="G150" s="966"/>
      <c r="H150" s="927">
        <f t="shared" si="25"/>
        <v>0</v>
      </c>
      <c r="I150" s="927">
        <f>H150*$I$12</f>
        <v>0</v>
      </c>
      <c r="J150" s="11"/>
      <c r="K150" s="964">
        <f>SUM(H150:I150)</f>
        <v>0</v>
      </c>
    </row>
    <row r="151" spans="1:12" ht="15.75" x14ac:dyDescent="0.25">
      <c r="A151" s="1156" t="s">
        <v>4462</v>
      </c>
      <c r="B151" s="895" t="s">
        <v>158</v>
      </c>
      <c r="C151" s="895"/>
      <c r="D151" s="905" t="s">
        <v>174</v>
      </c>
      <c r="E151" s="155"/>
      <c r="F151" s="895"/>
      <c r="G151" s="863"/>
      <c r="H151" s="863"/>
      <c r="I151" s="1028"/>
      <c r="J151" s="615"/>
      <c r="K151" s="1028"/>
    </row>
    <row r="152" spans="1:12" ht="15.75" x14ac:dyDescent="0.25">
      <c r="A152" s="1156" t="str">
        <f t="shared" si="24"/>
        <v/>
      </c>
      <c r="B152" s="133" t="s">
        <v>3237</v>
      </c>
      <c r="C152" s="1068" t="s">
        <v>3239</v>
      </c>
      <c r="D152" s="398" t="s">
        <v>4178</v>
      </c>
      <c r="E152" s="399">
        <v>16.649999999999999</v>
      </c>
      <c r="F152" s="899" t="s">
        <v>237</v>
      </c>
      <c r="G152" s="980"/>
      <c r="H152" s="927"/>
      <c r="I152" s="927"/>
      <c r="J152" s="11"/>
      <c r="K152" s="964"/>
      <c r="L152" s="616"/>
    </row>
    <row r="153" spans="1:12" ht="15.75" x14ac:dyDescent="0.25">
      <c r="A153" s="1156" t="s">
        <v>4462</v>
      </c>
      <c r="B153" s="1068"/>
      <c r="C153" s="1068"/>
      <c r="D153" s="1072"/>
      <c r="E153" s="1068"/>
      <c r="F153" s="902"/>
      <c r="G153" s="966"/>
      <c r="H153" s="927"/>
      <c r="I153" s="927"/>
      <c r="J153" s="11"/>
      <c r="K153" s="964"/>
    </row>
    <row r="154" spans="1:12" ht="15.75" hidden="1" x14ac:dyDescent="0.25">
      <c r="A154" s="1156" t="str">
        <f t="shared" si="24"/>
        <v/>
      </c>
      <c r="B154" s="1068" t="s">
        <v>159</v>
      </c>
      <c r="C154" s="1068"/>
      <c r="D154" s="1072" t="s">
        <v>175</v>
      </c>
      <c r="E154" s="1068"/>
      <c r="F154" s="902" t="s">
        <v>60</v>
      </c>
      <c r="G154" s="966"/>
      <c r="H154" s="927">
        <f t="shared" si="25"/>
        <v>0</v>
      </c>
      <c r="I154" s="927">
        <f>H154*$I$12</f>
        <v>0</v>
      </c>
      <c r="J154" s="11"/>
      <c r="K154" s="964">
        <f>SUM(H154:I154)</f>
        <v>0</v>
      </c>
    </row>
    <row r="155" spans="1:12" ht="15.75" hidden="1" x14ac:dyDescent="0.25">
      <c r="A155" s="1156" t="str">
        <f t="shared" si="24"/>
        <v/>
      </c>
      <c r="B155" s="37"/>
      <c r="C155" s="37"/>
      <c r="D155" s="35"/>
      <c r="E155" s="1067"/>
      <c r="F155" s="1067"/>
      <c r="G155" s="927"/>
      <c r="H155" s="927"/>
      <c r="I155" s="927"/>
      <c r="J155" s="11"/>
      <c r="K155" s="964"/>
    </row>
    <row r="156" spans="1:12" ht="15.75" x14ac:dyDescent="0.25">
      <c r="A156" s="1156" t="str">
        <f t="shared" si="24"/>
        <v/>
      </c>
      <c r="B156" s="410" t="s">
        <v>177</v>
      </c>
      <c r="C156" s="410"/>
      <c r="D156" s="411" t="s">
        <v>176</v>
      </c>
      <c r="E156" s="410"/>
      <c r="F156" s="410"/>
      <c r="G156" s="977"/>
      <c r="H156" s="977"/>
      <c r="I156" s="977"/>
      <c r="J156" s="977"/>
      <c r="K156" s="977"/>
    </row>
    <row r="157" spans="1:12" ht="15.75" x14ac:dyDescent="0.25">
      <c r="A157" s="1156" t="s">
        <v>4462</v>
      </c>
      <c r="B157" s="891" t="s">
        <v>178</v>
      </c>
      <c r="C157" s="891"/>
      <c r="D157" s="21" t="s">
        <v>365</v>
      </c>
      <c r="E157" s="891"/>
      <c r="F157" s="891"/>
      <c r="G157" s="975"/>
      <c r="H157" s="975"/>
      <c r="I157" s="975"/>
      <c r="J157" s="406"/>
      <c r="K157" s="975"/>
    </row>
    <row r="158" spans="1:12" ht="15.75" hidden="1" x14ac:dyDescent="0.25">
      <c r="A158" s="1156" t="str">
        <f t="shared" si="24"/>
        <v/>
      </c>
      <c r="B158" s="897" t="s">
        <v>180</v>
      </c>
      <c r="C158" s="897"/>
      <c r="D158" s="66" t="s">
        <v>179</v>
      </c>
      <c r="E158" s="897"/>
      <c r="F158" s="897"/>
      <c r="G158" s="967"/>
      <c r="H158" s="1040"/>
      <c r="I158" s="1040"/>
      <c r="J158" s="32"/>
      <c r="K158" s="1029"/>
    </row>
    <row r="159" spans="1:12" ht="15.75" x14ac:dyDescent="0.25">
      <c r="A159" s="1156" t="s">
        <v>4462</v>
      </c>
      <c r="B159" s="639" t="s">
        <v>181</v>
      </c>
      <c r="C159" s="639"/>
      <c r="D159" s="640" t="s">
        <v>198</v>
      </c>
      <c r="E159" s="639"/>
      <c r="F159" s="639"/>
      <c r="G159" s="1008"/>
      <c r="H159" s="1008"/>
      <c r="I159" s="1008"/>
      <c r="J159" s="639"/>
      <c r="K159" s="1008"/>
    </row>
    <row r="160" spans="1:12" ht="15.75" x14ac:dyDescent="0.25">
      <c r="A160" s="1156" t="str">
        <f t="shared" si="24"/>
        <v/>
      </c>
      <c r="B160" s="1068" t="s">
        <v>2741</v>
      </c>
      <c r="C160" s="915" t="s">
        <v>4710</v>
      </c>
      <c r="D160" s="1072" t="s">
        <v>4708</v>
      </c>
      <c r="E160" s="1068">
        <f>TRUNC(9.24*0.12,2)</f>
        <v>1.1000000000000001</v>
      </c>
      <c r="F160" s="1068" t="s">
        <v>238</v>
      </c>
      <c r="G160" s="927"/>
      <c r="H160" s="927"/>
      <c r="I160" s="927"/>
      <c r="J160" s="11"/>
      <c r="K160" s="964"/>
    </row>
    <row r="161" spans="1:11" ht="25.5" x14ac:dyDescent="0.25">
      <c r="A161" s="1156" t="str">
        <f t="shared" si="24"/>
        <v/>
      </c>
      <c r="B161" s="1068" t="s">
        <v>3762</v>
      </c>
      <c r="C161" s="1068" t="s">
        <v>3763</v>
      </c>
      <c r="D161" s="1072" t="s">
        <v>4179</v>
      </c>
      <c r="E161" s="901">
        <v>2</v>
      </c>
      <c r="F161" s="903" t="s">
        <v>2701</v>
      </c>
      <c r="G161" s="927"/>
      <c r="H161" s="927"/>
      <c r="I161" s="927"/>
      <c r="J161" s="11"/>
      <c r="K161" s="964"/>
    </row>
    <row r="162" spans="1:11" ht="15.75" hidden="1" x14ac:dyDescent="0.25">
      <c r="A162" s="1156" t="str">
        <f t="shared" si="24"/>
        <v/>
      </c>
      <c r="B162" s="1068" t="s">
        <v>182</v>
      </c>
      <c r="C162" s="1068"/>
      <c r="D162" s="1072" t="s">
        <v>199</v>
      </c>
      <c r="E162" s="1068"/>
      <c r="F162" s="1068" t="s">
        <v>22</v>
      </c>
      <c r="G162" s="966"/>
      <c r="H162" s="927">
        <f>G162*E162</f>
        <v>0</v>
      </c>
      <c r="I162" s="927">
        <f>H162*$I$12</f>
        <v>0</v>
      </c>
      <c r="J162" s="11"/>
      <c r="K162" s="927">
        <f>SUM(H162:I162)</f>
        <v>0</v>
      </c>
    </row>
    <row r="163" spans="1:11" ht="15.75" hidden="1" x14ac:dyDescent="0.25">
      <c r="A163" s="1156" t="str">
        <f t="shared" si="24"/>
        <v/>
      </c>
      <c r="B163" s="1073"/>
      <c r="D163" s="1073"/>
      <c r="E163" s="1073"/>
      <c r="F163" s="1073"/>
      <c r="G163" s="1030"/>
      <c r="H163" s="1030"/>
      <c r="I163" s="1030"/>
      <c r="J163" s="1073"/>
      <c r="K163" s="1030"/>
    </row>
    <row r="164" spans="1:11" ht="15.75" hidden="1" x14ac:dyDescent="0.25">
      <c r="A164" s="1156" t="str">
        <f t="shared" si="24"/>
        <v/>
      </c>
      <c r="B164" s="897" t="s">
        <v>183</v>
      </c>
      <c r="C164" s="897"/>
      <c r="D164" s="66" t="s">
        <v>200</v>
      </c>
      <c r="E164" s="897"/>
      <c r="F164" s="897" t="s">
        <v>201</v>
      </c>
      <c r="G164" s="967"/>
      <c r="H164" s="1040">
        <f>G164*E164</f>
        <v>0</v>
      </c>
      <c r="I164" s="1040">
        <f>H164*$I$12</f>
        <v>0</v>
      </c>
      <c r="J164" s="32"/>
      <c r="K164" s="1029">
        <f>SUM(H164:I164)</f>
        <v>0</v>
      </c>
    </row>
    <row r="165" spans="1:11" ht="15.75" x14ac:dyDescent="0.25">
      <c r="A165" s="1156" t="s">
        <v>4462</v>
      </c>
      <c r="B165" s="1068"/>
      <c r="C165" s="1068"/>
      <c r="D165" s="1068"/>
      <c r="E165" s="1068"/>
      <c r="F165" s="1068"/>
      <c r="G165" s="966"/>
      <c r="H165" s="966"/>
      <c r="I165" s="966"/>
      <c r="J165" s="1068"/>
      <c r="K165" s="966"/>
    </row>
    <row r="166" spans="1:11" ht="15.75" x14ac:dyDescent="0.25">
      <c r="A166" s="1156" t="s">
        <v>4462</v>
      </c>
      <c r="B166" s="897" t="s">
        <v>184</v>
      </c>
      <c r="C166" s="897"/>
      <c r="D166" s="66" t="s">
        <v>916</v>
      </c>
      <c r="E166" s="897"/>
      <c r="F166" s="897"/>
      <c r="G166" s="967"/>
      <c r="H166" s="1040"/>
      <c r="I166" s="1040"/>
      <c r="J166" s="32"/>
      <c r="K166" s="1029"/>
    </row>
    <row r="167" spans="1:11" ht="15.75" x14ac:dyDescent="0.25">
      <c r="A167" s="1156" t="str">
        <f t="shared" si="24"/>
        <v/>
      </c>
      <c r="B167" s="1068" t="s">
        <v>2743</v>
      </c>
      <c r="C167" s="1068" t="s">
        <v>2742</v>
      </c>
      <c r="D167" s="1072" t="s">
        <v>4157</v>
      </c>
      <c r="E167" s="1068">
        <v>33.020000000000003</v>
      </c>
      <c r="F167" s="1068" t="s">
        <v>237</v>
      </c>
      <c r="G167" s="927"/>
      <c r="H167" s="927"/>
      <c r="I167" s="927"/>
      <c r="J167" s="11"/>
      <c r="K167" s="964"/>
    </row>
    <row r="168" spans="1:11" ht="15.75" x14ac:dyDescent="0.25">
      <c r="A168" s="1156" t="str">
        <f t="shared" si="24"/>
        <v/>
      </c>
      <c r="B168" s="1068" t="s">
        <v>4160</v>
      </c>
      <c r="C168" s="1068" t="s">
        <v>4159</v>
      </c>
      <c r="D168" s="1072" t="s">
        <v>4158</v>
      </c>
      <c r="E168" s="901">
        <v>22.6</v>
      </c>
      <c r="F168" s="1068" t="s">
        <v>237</v>
      </c>
      <c r="G168" s="927"/>
      <c r="H168" s="927"/>
      <c r="I168" s="927"/>
      <c r="J168" s="11"/>
      <c r="K168" s="927"/>
    </row>
    <row r="169" spans="1:11" ht="15.75" x14ac:dyDescent="0.25">
      <c r="A169" s="1156" t="s">
        <v>4462</v>
      </c>
      <c r="B169" s="1068"/>
      <c r="C169" s="1068"/>
      <c r="D169" s="1068"/>
      <c r="E169" s="1068"/>
      <c r="F169" s="1068"/>
      <c r="G169" s="966"/>
      <c r="H169" s="966"/>
      <c r="I169" s="966"/>
      <c r="J169" s="1068"/>
      <c r="K169" s="966"/>
    </row>
    <row r="170" spans="1:11" ht="15.75" x14ac:dyDescent="0.25">
      <c r="A170" s="1156" t="s">
        <v>4462</v>
      </c>
      <c r="B170" s="897" t="s">
        <v>185</v>
      </c>
      <c r="C170" s="897"/>
      <c r="D170" s="66" t="s">
        <v>203</v>
      </c>
      <c r="E170" s="897"/>
      <c r="F170" s="897"/>
      <c r="G170" s="967"/>
      <c r="H170" s="1040"/>
      <c r="I170" s="1040"/>
      <c r="J170" s="32"/>
      <c r="K170" s="1029"/>
    </row>
    <row r="171" spans="1:11" ht="25.5" x14ac:dyDescent="0.25">
      <c r="A171" s="1156" t="str">
        <f t="shared" si="24"/>
        <v/>
      </c>
      <c r="B171" s="70" t="s">
        <v>2745</v>
      </c>
      <c r="C171" s="70" t="s">
        <v>2744</v>
      </c>
      <c r="D171" s="1072" t="s">
        <v>4180</v>
      </c>
      <c r="E171" s="901">
        <v>150.02000000000001</v>
      </c>
      <c r="F171" s="641" t="s">
        <v>237</v>
      </c>
      <c r="G171" s="981"/>
      <c r="H171" s="927"/>
      <c r="I171" s="927"/>
      <c r="J171" s="31"/>
      <c r="K171" s="964"/>
    </row>
    <row r="172" spans="1:11" ht="15.75" x14ac:dyDescent="0.25">
      <c r="A172" s="1156" t="str">
        <f t="shared" si="24"/>
        <v/>
      </c>
      <c r="B172" s="902" t="s">
        <v>2747</v>
      </c>
      <c r="C172" s="902" t="s">
        <v>2746</v>
      </c>
      <c r="D172" s="1072" t="s">
        <v>4181</v>
      </c>
      <c r="E172" s="901">
        <v>19.100000000000001</v>
      </c>
      <c r="F172" s="903" t="s">
        <v>237</v>
      </c>
      <c r="G172" s="927"/>
      <c r="H172" s="927"/>
      <c r="I172" s="927"/>
      <c r="J172" s="11"/>
      <c r="K172" s="964"/>
    </row>
    <row r="173" spans="1:11" ht="15.75" x14ac:dyDescent="0.25">
      <c r="A173" s="1156" t="str">
        <f t="shared" si="24"/>
        <v/>
      </c>
      <c r="B173" s="902" t="s">
        <v>4625</v>
      </c>
      <c r="C173" s="915" t="s">
        <v>3027</v>
      </c>
      <c r="D173" s="1072" t="s">
        <v>2703</v>
      </c>
      <c r="E173" s="840">
        <v>69.040000000000006</v>
      </c>
      <c r="F173" s="840" t="s">
        <v>237</v>
      </c>
      <c r="G173" s="1006"/>
      <c r="H173" s="927"/>
      <c r="I173" s="927"/>
      <c r="J173" s="11"/>
      <c r="K173" s="964"/>
    </row>
    <row r="174" spans="1:11" ht="15.75" x14ac:dyDescent="0.25">
      <c r="A174" s="1156" t="s">
        <v>4462</v>
      </c>
      <c r="B174" s="1068"/>
      <c r="C174" s="1068"/>
      <c r="D174" s="1068"/>
      <c r="E174" s="1068"/>
      <c r="F174" s="1068"/>
      <c r="G174" s="966"/>
      <c r="H174" s="966"/>
      <c r="I174" s="966"/>
      <c r="J174" s="1068"/>
      <c r="K174" s="966"/>
    </row>
    <row r="175" spans="1:11" ht="15.75" x14ac:dyDescent="0.25">
      <c r="A175" s="1156" t="s">
        <v>4462</v>
      </c>
      <c r="B175" s="897" t="s">
        <v>186</v>
      </c>
      <c r="C175" s="897"/>
      <c r="D175" s="66" t="s">
        <v>204</v>
      </c>
      <c r="E175" s="897"/>
      <c r="F175" s="897"/>
      <c r="G175" s="967"/>
      <c r="H175" s="1040"/>
      <c r="I175" s="1040"/>
      <c r="J175" s="32"/>
      <c r="K175" s="1029"/>
    </row>
    <row r="176" spans="1:11" ht="15.75" x14ac:dyDescent="0.25">
      <c r="A176" s="1156" t="str">
        <f t="shared" si="24"/>
        <v/>
      </c>
      <c r="B176" s="1068" t="s">
        <v>2750</v>
      </c>
      <c r="C176" s="915" t="s">
        <v>3298</v>
      </c>
      <c r="D176" s="1072" t="s">
        <v>4182</v>
      </c>
      <c r="E176" s="901">
        <v>281.54000000000002</v>
      </c>
      <c r="F176" s="903" t="s">
        <v>237</v>
      </c>
      <c r="G176" s="927"/>
      <c r="H176" s="927"/>
      <c r="I176" s="927"/>
      <c r="J176" s="11"/>
      <c r="K176" s="964"/>
    </row>
    <row r="177" spans="1:11" ht="15.75" x14ac:dyDescent="0.25">
      <c r="A177" s="1156" t="str">
        <f t="shared" si="24"/>
        <v/>
      </c>
      <c r="B177" s="1068" t="s">
        <v>2751</v>
      </c>
      <c r="C177" s="915" t="s">
        <v>3303</v>
      </c>
      <c r="D177" s="1072" t="s">
        <v>3921</v>
      </c>
      <c r="E177" s="901">
        <v>21.95</v>
      </c>
      <c r="F177" s="642" t="s">
        <v>210</v>
      </c>
      <c r="G177" s="927"/>
      <c r="H177" s="927"/>
      <c r="I177" s="927"/>
      <c r="J177" s="15"/>
      <c r="K177" s="964"/>
    </row>
    <row r="178" spans="1:11" ht="15.75" x14ac:dyDescent="0.25">
      <c r="A178" s="1156" t="str">
        <f t="shared" si="24"/>
        <v/>
      </c>
      <c r="B178" s="1068" t="s">
        <v>2752</v>
      </c>
      <c r="C178" s="70" t="s">
        <v>3702</v>
      </c>
      <c r="D178" s="1072" t="s">
        <v>3023</v>
      </c>
      <c r="E178" s="901">
        <v>48</v>
      </c>
      <c r="F178" s="903" t="s">
        <v>210</v>
      </c>
      <c r="G178" s="981"/>
      <c r="H178" s="927"/>
      <c r="I178" s="927"/>
      <c r="J178" s="11"/>
      <c r="K178" s="964"/>
    </row>
    <row r="179" spans="1:11" ht="15.75" x14ac:dyDescent="0.25">
      <c r="A179" s="1156" t="str">
        <f t="shared" si="24"/>
        <v/>
      </c>
      <c r="B179" s="1068" t="s">
        <v>3025</v>
      </c>
      <c r="C179" s="915" t="s">
        <v>3304</v>
      </c>
      <c r="D179" s="1072" t="s">
        <v>2698</v>
      </c>
      <c r="E179" s="901">
        <f>1.95+7.05</f>
        <v>9</v>
      </c>
      <c r="F179" s="642" t="s">
        <v>237</v>
      </c>
      <c r="G179" s="981"/>
      <c r="H179" s="927"/>
      <c r="I179" s="927"/>
      <c r="J179" s="15"/>
      <c r="K179" s="964"/>
    </row>
    <row r="180" spans="1:11" ht="15.75" x14ac:dyDescent="0.25">
      <c r="A180" s="1156" t="str">
        <f t="shared" si="24"/>
        <v/>
      </c>
      <c r="B180" s="1068" t="s">
        <v>3026</v>
      </c>
      <c r="C180" s="915" t="s">
        <v>3305</v>
      </c>
      <c r="D180" s="1072" t="s">
        <v>2704</v>
      </c>
      <c r="E180" s="901">
        <v>25.8</v>
      </c>
      <c r="F180" s="903" t="s">
        <v>237</v>
      </c>
      <c r="G180" s="927"/>
      <c r="H180" s="927"/>
      <c r="I180" s="927"/>
      <c r="J180" s="11"/>
      <c r="K180" s="964"/>
    </row>
    <row r="181" spans="1:11" ht="15.75" x14ac:dyDescent="0.25">
      <c r="A181" s="1156" t="s">
        <v>4462</v>
      </c>
      <c r="B181" s="840"/>
      <c r="C181" s="840"/>
      <c r="D181" s="840"/>
      <c r="E181" s="840"/>
      <c r="F181" s="840"/>
      <c r="G181" s="1006"/>
      <c r="H181" s="1006"/>
      <c r="I181" s="1006"/>
      <c r="J181" s="840"/>
      <c r="K181" s="1006"/>
    </row>
    <row r="182" spans="1:11" ht="15.75" hidden="1" x14ac:dyDescent="0.25">
      <c r="A182" s="1156" t="str">
        <f t="shared" si="24"/>
        <v/>
      </c>
      <c r="B182" s="897" t="s">
        <v>187</v>
      </c>
      <c r="C182" s="897"/>
      <c r="D182" s="66" t="s">
        <v>205</v>
      </c>
      <c r="E182" s="897"/>
      <c r="F182" s="897" t="s">
        <v>8</v>
      </c>
      <c r="G182" s="967"/>
      <c r="H182" s="1040">
        <f>G182*E182</f>
        <v>0</v>
      </c>
      <c r="I182" s="1040">
        <f>H182*$I$12</f>
        <v>0</v>
      </c>
      <c r="J182" s="32"/>
      <c r="K182" s="1029">
        <f>SUM(H182:I182)</f>
        <v>0</v>
      </c>
    </row>
    <row r="183" spans="1:11" ht="15.75" hidden="1" x14ac:dyDescent="0.25">
      <c r="A183" s="1156" t="str">
        <f t="shared" si="24"/>
        <v/>
      </c>
      <c r="B183" s="1068"/>
      <c r="C183" s="1068"/>
      <c r="D183" s="1068"/>
      <c r="E183" s="1068"/>
      <c r="F183" s="1068"/>
      <c r="G183" s="966"/>
      <c r="H183" s="966"/>
      <c r="I183" s="966"/>
      <c r="J183" s="1068"/>
      <c r="K183" s="966"/>
    </row>
    <row r="184" spans="1:11" ht="15.75" x14ac:dyDescent="0.25">
      <c r="A184" s="1156" t="s">
        <v>4462</v>
      </c>
      <c r="B184" s="897" t="s">
        <v>188</v>
      </c>
      <c r="C184" s="897"/>
      <c r="D184" s="66" t="s">
        <v>206</v>
      </c>
      <c r="E184" s="897"/>
      <c r="F184" s="897"/>
      <c r="G184" s="967"/>
      <c r="H184" s="1040"/>
      <c r="I184" s="1040"/>
      <c r="J184" s="32"/>
      <c r="K184" s="1029"/>
    </row>
    <row r="185" spans="1:11" ht="15.75" x14ac:dyDescent="0.25">
      <c r="A185" s="1156" t="str">
        <f t="shared" si="24"/>
        <v/>
      </c>
      <c r="B185" s="902" t="s">
        <v>2749</v>
      </c>
      <c r="C185" s="902" t="s">
        <v>2748</v>
      </c>
      <c r="D185" s="1072" t="s">
        <v>4515</v>
      </c>
      <c r="E185" s="901">
        <v>281.54000000000002</v>
      </c>
      <c r="F185" s="903" t="s">
        <v>237</v>
      </c>
      <c r="G185" s="927"/>
      <c r="H185" s="927"/>
      <c r="I185" s="927"/>
      <c r="J185" s="11"/>
      <c r="K185" s="964"/>
    </row>
    <row r="186" spans="1:11" ht="15.75" x14ac:dyDescent="0.25">
      <c r="A186" s="1156" t="s">
        <v>4462</v>
      </c>
      <c r="B186" s="840"/>
      <c r="C186" s="840"/>
      <c r="D186" s="840"/>
      <c r="E186" s="643"/>
      <c r="F186" s="840"/>
      <c r="G186" s="1006"/>
      <c r="H186" s="1006"/>
      <c r="I186" s="1006"/>
      <c r="J186" s="840"/>
      <c r="K186" s="1006"/>
    </row>
    <row r="187" spans="1:11" ht="15.75" hidden="1" x14ac:dyDescent="0.25">
      <c r="A187" s="1156" t="str">
        <f t="shared" si="24"/>
        <v/>
      </c>
      <c r="B187" s="897" t="s">
        <v>189</v>
      </c>
      <c r="C187" s="897"/>
      <c r="D187" s="66" t="s">
        <v>207</v>
      </c>
      <c r="E187" s="897"/>
      <c r="F187" s="897"/>
      <c r="G187" s="967"/>
      <c r="H187" s="1040"/>
      <c r="I187" s="1040"/>
      <c r="J187" s="32"/>
      <c r="K187" s="1029"/>
    </row>
    <row r="188" spans="1:11" ht="15.75" hidden="1" x14ac:dyDescent="0.25">
      <c r="A188" s="1156" t="str">
        <f t="shared" si="24"/>
        <v/>
      </c>
      <c r="B188" s="1068"/>
      <c r="C188" s="1068"/>
      <c r="D188" s="1068"/>
      <c r="E188" s="643"/>
      <c r="F188" s="1068"/>
      <c r="G188" s="966"/>
      <c r="H188" s="966"/>
      <c r="I188" s="966"/>
      <c r="J188" s="1068"/>
      <c r="K188" s="966"/>
    </row>
    <row r="189" spans="1:11" ht="15.75" hidden="1" x14ac:dyDescent="0.25">
      <c r="A189" s="1156" t="str">
        <f t="shared" si="24"/>
        <v/>
      </c>
      <c r="B189" s="891" t="s">
        <v>190</v>
      </c>
      <c r="C189" s="891"/>
      <c r="D189" s="21" t="s">
        <v>366</v>
      </c>
      <c r="E189" s="891"/>
      <c r="F189" s="891" t="s">
        <v>22</v>
      </c>
      <c r="G189" s="975"/>
      <c r="H189" s="975">
        <f>G189*E189</f>
        <v>0</v>
      </c>
      <c r="I189" s="975">
        <f>H189*$I$12</f>
        <v>0</v>
      </c>
      <c r="J189" s="406"/>
      <c r="K189" s="975">
        <f>SUM(H189:I189)</f>
        <v>0</v>
      </c>
    </row>
    <row r="190" spans="1:11" ht="15.75" hidden="1" x14ac:dyDescent="0.25">
      <c r="A190" s="1156" t="str">
        <f t="shared" si="24"/>
        <v/>
      </c>
      <c r="B190" s="1073"/>
      <c r="D190" s="1073"/>
      <c r="E190" s="1073"/>
      <c r="F190" s="1073"/>
      <c r="G190" s="973"/>
      <c r="H190" s="927"/>
      <c r="I190" s="927"/>
      <c r="J190" s="11"/>
      <c r="K190" s="964"/>
    </row>
    <row r="191" spans="1:11" ht="15.75" hidden="1" x14ac:dyDescent="0.25">
      <c r="A191" s="1156" t="str">
        <f t="shared" si="24"/>
        <v/>
      </c>
      <c r="B191" s="891" t="s">
        <v>191</v>
      </c>
      <c r="C191" s="891"/>
      <c r="D191" s="21" t="s">
        <v>367</v>
      </c>
      <c r="E191" s="891"/>
      <c r="F191" s="891"/>
      <c r="G191" s="975"/>
      <c r="H191" s="975"/>
      <c r="I191" s="975"/>
      <c r="J191" s="406"/>
      <c r="K191" s="975"/>
    </row>
    <row r="192" spans="1:11" ht="15.75" x14ac:dyDescent="0.25">
      <c r="A192" s="1156" t="s">
        <v>4462</v>
      </c>
      <c r="B192" s="897" t="s">
        <v>192</v>
      </c>
      <c r="C192" s="897"/>
      <c r="D192" s="66" t="s">
        <v>208</v>
      </c>
      <c r="E192" s="897"/>
      <c r="F192" s="897"/>
      <c r="G192" s="967"/>
      <c r="H192" s="967"/>
      <c r="I192" s="967"/>
      <c r="J192" s="897"/>
      <c r="K192" s="967"/>
    </row>
    <row r="193" spans="1:11" ht="51.75" customHeight="1" x14ac:dyDescent="0.25">
      <c r="A193" s="1156" t="str">
        <f t="shared" si="24"/>
        <v/>
      </c>
      <c r="B193" s="1068" t="s">
        <v>2754</v>
      </c>
      <c r="C193" s="915" t="s">
        <v>3308</v>
      </c>
      <c r="D193" s="1072" t="s">
        <v>2702</v>
      </c>
      <c r="E193" s="901">
        <v>3</v>
      </c>
      <c r="F193" s="903" t="s">
        <v>2701</v>
      </c>
      <c r="G193" s="927"/>
      <c r="H193" s="927"/>
      <c r="I193" s="927"/>
      <c r="J193" s="11"/>
      <c r="K193" s="964"/>
    </row>
    <row r="194" spans="1:11" ht="12" customHeight="1" x14ac:dyDescent="0.25">
      <c r="A194" s="1156" t="s">
        <v>4462</v>
      </c>
      <c r="B194" s="1073"/>
      <c r="D194" s="637"/>
      <c r="E194" s="1073"/>
      <c r="F194" s="1073"/>
      <c r="G194" s="1030"/>
      <c r="H194" s="927"/>
      <c r="I194" s="927"/>
      <c r="J194" s="11"/>
      <c r="K194" s="964"/>
    </row>
    <row r="195" spans="1:11" ht="15.75" hidden="1" x14ac:dyDescent="0.25">
      <c r="A195" s="1156" t="str">
        <f t="shared" si="24"/>
        <v/>
      </c>
      <c r="B195" s="897" t="s">
        <v>193</v>
      </c>
      <c r="C195" s="897"/>
      <c r="D195" s="66" t="s">
        <v>209</v>
      </c>
      <c r="E195" s="897"/>
      <c r="F195" s="897"/>
      <c r="G195" s="967"/>
      <c r="H195" s="967"/>
      <c r="I195" s="967"/>
      <c r="J195" s="897"/>
      <c r="K195" s="967"/>
    </row>
    <row r="196" spans="1:11" ht="15.75" hidden="1" x14ac:dyDescent="0.25">
      <c r="A196" s="1156" t="str">
        <f t="shared" si="24"/>
        <v/>
      </c>
      <c r="B196" s="1068" t="s">
        <v>194</v>
      </c>
      <c r="C196" s="1068"/>
      <c r="D196" s="1072" t="s">
        <v>211</v>
      </c>
      <c r="E196" s="1068"/>
      <c r="F196" s="1068" t="s">
        <v>210</v>
      </c>
      <c r="G196" s="1031"/>
      <c r="H196" s="927">
        <f>G196*E196</f>
        <v>0</v>
      </c>
      <c r="I196" s="927">
        <f>H196*$I$12</f>
        <v>0</v>
      </c>
      <c r="J196" s="11"/>
      <c r="K196" s="964">
        <f>SUM(H196:I196)</f>
        <v>0</v>
      </c>
    </row>
    <row r="197" spans="1:11" ht="15.75" x14ac:dyDescent="0.25">
      <c r="A197" s="1156" t="s">
        <v>4462</v>
      </c>
      <c r="B197" s="895" t="s">
        <v>195</v>
      </c>
      <c r="C197" s="895"/>
      <c r="D197" s="905" t="s">
        <v>212</v>
      </c>
      <c r="E197" s="155"/>
      <c r="F197" s="895"/>
      <c r="G197" s="863"/>
      <c r="H197" s="863"/>
      <c r="I197" s="863"/>
      <c r="J197" s="76"/>
      <c r="K197" s="863"/>
    </row>
    <row r="198" spans="1:11" ht="15.75" x14ac:dyDescent="0.25">
      <c r="A198" s="1156" t="str">
        <f t="shared" si="24"/>
        <v/>
      </c>
      <c r="B198" s="1068" t="s">
        <v>2755</v>
      </c>
      <c r="C198" s="915" t="s">
        <v>3309</v>
      </c>
      <c r="D198" s="851" t="s">
        <v>2699</v>
      </c>
      <c r="E198" s="901">
        <v>139</v>
      </c>
      <c r="F198" s="903" t="s">
        <v>210</v>
      </c>
      <c r="G198" s="927"/>
      <c r="H198" s="927"/>
      <c r="I198" s="927"/>
      <c r="J198" s="11"/>
      <c r="K198" s="964"/>
    </row>
    <row r="199" spans="1:11" ht="15.75" hidden="1" x14ac:dyDescent="0.25">
      <c r="A199" s="1156" t="str">
        <f t="shared" si="24"/>
        <v/>
      </c>
      <c r="B199" s="840"/>
      <c r="C199" s="840"/>
      <c r="D199" s="84"/>
      <c r="E199" s="840"/>
      <c r="F199" s="840"/>
      <c r="G199" s="1041"/>
      <c r="H199" s="980"/>
      <c r="I199" s="980"/>
      <c r="J199" s="19"/>
      <c r="K199" s="969"/>
    </row>
    <row r="200" spans="1:11" ht="15.75" hidden="1" x14ac:dyDescent="0.25">
      <c r="A200" s="1156" t="str">
        <f t="shared" si="24"/>
        <v/>
      </c>
      <c r="B200" s="1068" t="s">
        <v>196</v>
      </c>
      <c r="C200" s="1068"/>
      <c r="D200" s="1072" t="s">
        <v>213</v>
      </c>
      <c r="E200" s="1068"/>
      <c r="F200" s="1068" t="s">
        <v>210</v>
      </c>
      <c r="G200" s="1031"/>
      <c r="H200" s="927">
        <f>G200*E200</f>
        <v>0</v>
      </c>
      <c r="I200" s="927">
        <f>H200*$I$12</f>
        <v>0</v>
      </c>
      <c r="J200" s="11"/>
      <c r="K200" s="964">
        <f>SUM(H200:I200)</f>
        <v>0</v>
      </c>
    </row>
    <row r="201" spans="1:11" ht="15.75" x14ac:dyDescent="0.25">
      <c r="A201" s="1156" t="s">
        <v>4462</v>
      </c>
      <c r="B201" s="1073"/>
      <c r="D201" s="1073"/>
      <c r="E201" s="1073"/>
      <c r="F201" s="1073"/>
      <c r="G201" s="1031"/>
      <c r="H201" s="927"/>
      <c r="I201" s="927"/>
      <c r="J201" s="11"/>
      <c r="K201" s="964"/>
    </row>
    <row r="202" spans="1:11" ht="15.75" x14ac:dyDescent="0.25">
      <c r="A202" s="1156" t="s">
        <v>4462</v>
      </c>
      <c r="B202" s="897" t="s">
        <v>197</v>
      </c>
      <c r="C202" s="897"/>
      <c r="D202" s="66" t="s">
        <v>214</v>
      </c>
      <c r="E202" s="897"/>
      <c r="F202" s="897"/>
      <c r="G202" s="967"/>
      <c r="H202" s="967"/>
      <c r="I202" s="967"/>
      <c r="J202" s="897"/>
      <c r="K202" s="967"/>
    </row>
    <row r="203" spans="1:11" ht="24" customHeight="1" x14ac:dyDescent="0.25">
      <c r="A203" s="1156" t="str">
        <f t="shared" si="24"/>
        <v/>
      </c>
      <c r="B203" s="892" t="s">
        <v>3241</v>
      </c>
      <c r="C203" s="1068" t="s">
        <v>4110</v>
      </c>
      <c r="D203" s="888" t="s">
        <v>4111</v>
      </c>
      <c r="E203" s="914">
        <v>21</v>
      </c>
      <c r="F203" s="899" t="s">
        <v>238</v>
      </c>
      <c r="G203" s="927"/>
      <c r="H203" s="927"/>
      <c r="I203" s="927"/>
      <c r="J203" s="11"/>
      <c r="K203" s="964"/>
    </row>
    <row r="204" spans="1:11" ht="24" customHeight="1" x14ac:dyDescent="0.25">
      <c r="A204" s="1156" t="str">
        <f t="shared" si="24"/>
        <v/>
      </c>
      <c r="B204" s="892" t="s">
        <v>4113</v>
      </c>
      <c r="C204" s="1068" t="s">
        <v>4112</v>
      </c>
      <c r="D204" s="888" t="s">
        <v>4885</v>
      </c>
      <c r="E204" s="914">
        <v>21</v>
      </c>
      <c r="F204" s="899" t="s">
        <v>238</v>
      </c>
      <c r="G204" s="927"/>
      <c r="H204" s="927"/>
      <c r="I204" s="927"/>
      <c r="J204" s="11"/>
      <c r="K204" s="964"/>
    </row>
    <row r="205" spans="1:11" ht="15.75" x14ac:dyDescent="0.25">
      <c r="A205" s="1156" t="s">
        <v>4462</v>
      </c>
      <c r="B205" s="645"/>
      <c r="C205" s="645"/>
      <c r="D205" s="646"/>
      <c r="E205" s="645"/>
      <c r="F205" s="645"/>
      <c r="G205" s="1038"/>
      <c r="H205" s="927"/>
      <c r="I205" s="927"/>
      <c r="J205" s="11"/>
      <c r="K205" s="927"/>
    </row>
    <row r="206" spans="1:11" ht="15.75" x14ac:dyDescent="0.25">
      <c r="A206" s="1156" t="s">
        <v>4462</v>
      </c>
      <c r="B206" s="897" t="s">
        <v>2784</v>
      </c>
      <c r="C206" s="897"/>
      <c r="D206" s="66" t="s">
        <v>2821</v>
      </c>
      <c r="E206" s="897"/>
      <c r="F206" s="897"/>
      <c r="G206" s="967"/>
      <c r="H206" s="967"/>
      <c r="I206" s="967"/>
      <c r="J206" s="897"/>
      <c r="K206" s="967"/>
    </row>
    <row r="207" spans="1:11" ht="15.75" x14ac:dyDescent="0.25">
      <c r="A207" s="1156" t="str">
        <f t="shared" si="24"/>
        <v/>
      </c>
      <c r="B207" s="102" t="s">
        <v>2785</v>
      </c>
      <c r="C207" s="915" t="s">
        <v>3310</v>
      </c>
      <c r="D207" s="1072" t="s">
        <v>2700</v>
      </c>
      <c r="E207" s="901">
        <v>74</v>
      </c>
      <c r="F207" s="903" t="s">
        <v>2701</v>
      </c>
      <c r="G207" s="927"/>
      <c r="H207" s="927"/>
      <c r="I207" s="927"/>
      <c r="J207" s="11"/>
      <c r="K207" s="964"/>
    </row>
    <row r="208" spans="1:11" ht="15.75" x14ac:dyDescent="0.25">
      <c r="A208" s="1156" t="str">
        <f t="shared" si="24"/>
        <v/>
      </c>
      <c r="B208" s="102" t="s">
        <v>2786</v>
      </c>
      <c r="C208" s="915" t="s">
        <v>3029</v>
      </c>
      <c r="D208" s="1072" t="s">
        <v>4626</v>
      </c>
      <c r="E208" s="901">
        <v>8</v>
      </c>
      <c r="F208" s="642" t="s">
        <v>2701</v>
      </c>
      <c r="G208" s="927"/>
      <c r="H208" s="927"/>
      <c r="I208" s="927"/>
      <c r="J208" s="11"/>
      <c r="K208" s="964"/>
    </row>
    <row r="209" spans="1:11" ht="15.75" x14ac:dyDescent="0.25">
      <c r="A209" s="1156" t="str">
        <f t="shared" si="24"/>
        <v/>
      </c>
      <c r="B209" s="102" t="s">
        <v>2787</v>
      </c>
      <c r="C209" s="915" t="s">
        <v>3028</v>
      </c>
      <c r="D209" s="1072" t="s">
        <v>4183</v>
      </c>
      <c r="E209" s="901">
        <v>44</v>
      </c>
      <c r="F209" s="903" t="s">
        <v>2701</v>
      </c>
      <c r="G209" s="927"/>
      <c r="H209" s="927"/>
      <c r="I209" s="927"/>
      <c r="J209" s="11"/>
      <c r="K209" s="964"/>
    </row>
    <row r="210" spans="1:11" ht="15.75" hidden="1" x14ac:dyDescent="0.25">
      <c r="A210" s="1156" t="str">
        <f t="shared" si="24"/>
        <v/>
      </c>
      <c r="B210" s="102" t="s">
        <v>2788</v>
      </c>
      <c r="C210" s="915" t="s">
        <v>3027</v>
      </c>
      <c r="D210" s="1072" t="s">
        <v>2703</v>
      </c>
      <c r="E210" s="901"/>
      <c r="F210" s="642" t="s">
        <v>237</v>
      </c>
      <c r="G210" s="927">
        <v>11.01</v>
      </c>
      <c r="H210" s="927">
        <f t="shared" ref="H210:H211" si="26">G210*E210</f>
        <v>0</v>
      </c>
      <c r="I210" s="927">
        <f t="shared" ref="I210:I211" si="27">H210*$I$12</f>
        <v>0</v>
      </c>
      <c r="J210" s="11"/>
      <c r="K210" s="927">
        <f t="shared" ref="K210:K211" si="28">SUM(H210:I210)</f>
        <v>0</v>
      </c>
    </row>
    <row r="211" spans="1:11" ht="15.75" hidden="1" x14ac:dyDescent="0.25">
      <c r="A211" s="1156" t="str">
        <f t="shared" ref="A211:A270" si="29">IF(K211&lt;&gt;0,"x","")</f>
        <v/>
      </c>
      <c r="B211" s="102" t="s">
        <v>2789</v>
      </c>
      <c r="C211" s="915" t="s">
        <v>3311</v>
      </c>
      <c r="D211" s="1072" t="s">
        <v>2707</v>
      </c>
      <c r="E211" s="901"/>
      <c r="F211" s="903" t="s">
        <v>237</v>
      </c>
      <c r="G211" s="927">
        <v>9.58</v>
      </c>
      <c r="H211" s="927">
        <f t="shared" si="26"/>
        <v>0</v>
      </c>
      <c r="I211" s="927">
        <f t="shared" si="27"/>
        <v>0</v>
      </c>
      <c r="J211" s="11"/>
      <c r="K211" s="927">
        <f t="shared" si="28"/>
        <v>0</v>
      </c>
    </row>
    <row r="212" spans="1:11" ht="15.75" x14ac:dyDescent="0.25">
      <c r="A212" s="1156" t="str">
        <f t="shared" si="29"/>
        <v/>
      </c>
      <c r="B212" s="102" t="s">
        <v>2790</v>
      </c>
      <c r="C212" s="915" t="s">
        <v>3356</v>
      </c>
      <c r="D212" s="1072" t="s">
        <v>2705</v>
      </c>
      <c r="E212" s="901">
        <v>21</v>
      </c>
      <c r="F212" s="903" t="s">
        <v>210</v>
      </c>
      <c r="G212" s="927"/>
      <c r="H212" s="927"/>
      <c r="I212" s="927"/>
      <c r="J212" s="11"/>
      <c r="K212" s="964"/>
    </row>
    <row r="213" spans="1:11" ht="15.75" x14ac:dyDescent="0.25">
      <c r="A213" s="1156" t="str">
        <f t="shared" si="29"/>
        <v/>
      </c>
      <c r="B213" s="102" t="s">
        <v>2791</v>
      </c>
      <c r="C213" s="915" t="s">
        <v>3357</v>
      </c>
      <c r="D213" s="1072" t="s">
        <v>2706</v>
      </c>
      <c r="E213" s="901">
        <v>1</v>
      </c>
      <c r="F213" s="642" t="s">
        <v>2701</v>
      </c>
      <c r="G213" s="927"/>
      <c r="H213" s="927"/>
      <c r="I213" s="927"/>
      <c r="J213" s="11"/>
      <c r="K213" s="964"/>
    </row>
    <row r="214" spans="1:11" ht="15.75" x14ac:dyDescent="0.25">
      <c r="A214" s="1156" t="str">
        <f t="shared" si="29"/>
        <v/>
      </c>
      <c r="B214" s="102" t="s">
        <v>3764</v>
      </c>
      <c r="C214" s="915" t="s">
        <v>3806</v>
      </c>
      <c r="D214" s="1072" t="s">
        <v>3765</v>
      </c>
      <c r="E214" s="901">
        <v>5</v>
      </c>
      <c r="F214" s="903" t="s">
        <v>2701</v>
      </c>
      <c r="G214" s="927"/>
      <c r="H214" s="927"/>
      <c r="I214" s="927"/>
      <c r="J214" s="11"/>
      <c r="K214" s="964"/>
    </row>
    <row r="215" spans="1:11" ht="15.75" hidden="1" x14ac:dyDescent="0.25">
      <c r="A215" s="1156" t="str">
        <f t="shared" si="29"/>
        <v/>
      </c>
      <c r="B215" s="647"/>
      <c r="D215" s="647"/>
      <c r="E215" s="13"/>
      <c r="F215" s="15"/>
      <c r="H215" s="980"/>
      <c r="I215" s="980"/>
      <c r="J215" s="19"/>
      <c r="K215" s="969"/>
    </row>
    <row r="216" spans="1:11" ht="15.75" hidden="1" x14ac:dyDescent="0.25">
      <c r="A216" s="1156" t="str">
        <f t="shared" si="29"/>
        <v/>
      </c>
      <c r="B216" s="410" t="s">
        <v>312</v>
      </c>
      <c r="C216" s="410"/>
      <c r="D216" s="411" t="s">
        <v>311</v>
      </c>
      <c r="E216" s="410"/>
      <c r="F216" s="410"/>
      <c r="G216" s="977"/>
      <c r="H216" s="977"/>
      <c r="I216" s="977"/>
      <c r="J216" s="412"/>
      <c r="K216" s="977"/>
    </row>
    <row r="217" spans="1:11" ht="15.75" hidden="1" x14ac:dyDescent="0.25">
      <c r="A217" s="1156" t="str">
        <f t="shared" si="29"/>
        <v/>
      </c>
      <c r="B217" s="891" t="s">
        <v>313</v>
      </c>
      <c r="C217" s="891"/>
      <c r="D217" s="21" t="s">
        <v>347</v>
      </c>
      <c r="E217" s="891"/>
      <c r="F217" s="891" t="s">
        <v>8</v>
      </c>
      <c r="G217" s="975"/>
      <c r="H217" s="975">
        <f>G217*E217</f>
        <v>0</v>
      </c>
      <c r="I217" s="975">
        <f>H217*$I$12</f>
        <v>0</v>
      </c>
      <c r="J217" s="406"/>
      <c r="K217" s="975">
        <f>SUM(H217:I217)</f>
        <v>0</v>
      </c>
    </row>
    <row r="218" spans="1:11" ht="15.75" hidden="1" x14ac:dyDescent="0.25">
      <c r="A218" s="1156" t="str">
        <f t="shared" si="29"/>
        <v/>
      </c>
      <c r="B218" s="1073"/>
      <c r="D218" s="637"/>
      <c r="E218" s="870"/>
      <c r="F218" s="870"/>
      <c r="G218" s="980"/>
      <c r="H218" s="980"/>
      <c r="I218" s="927"/>
      <c r="J218" s="11"/>
      <c r="K218" s="964"/>
    </row>
    <row r="219" spans="1:11" ht="15.75" hidden="1" x14ac:dyDescent="0.25">
      <c r="A219" s="1156" t="str">
        <f t="shared" si="29"/>
        <v/>
      </c>
      <c r="B219" s="891" t="s">
        <v>314</v>
      </c>
      <c r="C219" s="891"/>
      <c r="D219" s="21" t="s">
        <v>348</v>
      </c>
      <c r="E219" s="891"/>
      <c r="F219" s="891" t="s">
        <v>210</v>
      </c>
      <c r="G219" s="975"/>
      <c r="H219" s="975">
        <f t="shared" ref="H219:H270" si="30">G219*E219</f>
        <v>0</v>
      </c>
      <c r="I219" s="975">
        <f>H219*$I$12</f>
        <v>0</v>
      </c>
      <c r="J219" s="406"/>
      <c r="K219" s="975">
        <f>SUM(H219:I219)</f>
        <v>0</v>
      </c>
    </row>
    <row r="220" spans="1:11" ht="15.75" hidden="1" x14ac:dyDescent="0.25">
      <c r="A220" s="1156" t="str">
        <f t="shared" si="29"/>
        <v/>
      </c>
      <c r="B220" s="1073"/>
      <c r="D220" s="637"/>
      <c r="E220" s="870"/>
      <c r="F220" s="870"/>
      <c r="G220" s="980"/>
      <c r="H220" s="980"/>
      <c r="I220" s="980"/>
      <c r="J220" s="870"/>
      <c r="K220" s="980"/>
    </row>
    <row r="221" spans="1:11" ht="15.75" hidden="1" x14ac:dyDescent="0.25">
      <c r="A221" s="1156" t="str">
        <f t="shared" si="29"/>
        <v/>
      </c>
      <c r="B221" s="410" t="s">
        <v>316</v>
      </c>
      <c r="C221" s="410"/>
      <c r="D221" s="411" t="s">
        <v>315</v>
      </c>
      <c r="E221" s="410"/>
      <c r="F221" s="410"/>
      <c r="G221" s="977"/>
      <c r="H221" s="977">
        <f>H227</f>
        <v>0</v>
      </c>
      <c r="I221" s="977">
        <f>I227</f>
        <v>0</v>
      </c>
      <c r="J221" s="412"/>
      <c r="K221" s="977">
        <f>K227</f>
        <v>0</v>
      </c>
    </row>
    <row r="222" spans="1:11" ht="15.75" hidden="1" x14ac:dyDescent="0.25">
      <c r="A222" s="1156" t="str">
        <f t="shared" si="29"/>
        <v/>
      </c>
      <c r="B222" s="891" t="s">
        <v>714</v>
      </c>
      <c r="C222" s="891"/>
      <c r="D222" s="21" t="s">
        <v>317</v>
      </c>
      <c r="E222" s="891"/>
      <c r="F222" s="891"/>
      <c r="G222" s="975"/>
      <c r="H222" s="975"/>
      <c r="I222" s="975"/>
      <c r="J222" s="406"/>
      <c r="K222" s="975"/>
    </row>
    <row r="223" spans="1:11" ht="15.75" hidden="1" x14ac:dyDescent="0.25">
      <c r="A223" s="1156" t="str">
        <f t="shared" si="29"/>
        <v/>
      </c>
      <c r="B223" s="1068" t="s">
        <v>318</v>
      </c>
      <c r="C223" s="1068"/>
      <c r="D223" s="1072" t="s">
        <v>349</v>
      </c>
      <c r="E223" s="1068"/>
      <c r="F223" s="1068" t="s">
        <v>8</v>
      </c>
      <c r="G223" s="927"/>
      <c r="H223" s="927">
        <f t="shared" si="30"/>
        <v>0</v>
      </c>
      <c r="I223" s="927">
        <f>H223*$I$12</f>
        <v>0</v>
      </c>
      <c r="J223" s="11"/>
      <c r="K223" s="964">
        <f>SUM(H223:I223)</f>
        <v>0</v>
      </c>
    </row>
    <row r="224" spans="1:11" ht="15.75" hidden="1" x14ac:dyDescent="0.25">
      <c r="A224" s="1156" t="str">
        <f t="shared" si="29"/>
        <v/>
      </c>
      <c r="B224" s="1068" t="s">
        <v>319</v>
      </c>
      <c r="C224" s="1068"/>
      <c r="D224" s="1072" t="s">
        <v>350</v>
      </c>
      <c r="E224" s="1068"/>
      <c r="F224" s="1068" t="s">
        <v>90</v>
      </c>
      <c r="G224" s="927"/>
      <c r="H224" s="927">
        <f t="shared" si="30"/>
        <v>0</v>
      </c>
      <c r="I224" s="927">
        <f>H224*$I$12</f>
        <v>0</v>
      </c>
      <c r="J224" s="11"/>
      <c r="K224" s="964">
        <f>SUM(H224:I224)</f>
        <v>0</v>
      </c>
    </row>
    <row r="225" spans="1:11" ht="15.75" hidden="1" x14ac:dyDescent="0.25">
      <c r="A225" s="1156" t="str">
        <f t="shared" si="29"/>
        <v/>
      </c>
      <c r="B225" s="1073"/>
      <c r="D225" s="637"/>
      <c r="E225" s="1067"/>
      <c r="F225" s="1067"/>
      <c r="G225" s="927"/>
      <c r="H225" s="927"/>
      <c r="I225" s="927"/>
      <c r="J225" s="1067"/>
      <c r="K225" s="927"/>
    </row>
    <row r="226" spans="1:11" ht="15.75" hidden="1" x14ac:dyDescent="0.25">
      <c r="A226" s="1156" t="str">
        <f t="shared" si="29"/>
        <v/>
      </c>
      <c r="B226" s="891" t="s">
        <v>321</v>
      </c>
      <c r="C226" s="891"/>
      <c r="D226" s="21" t="s">
        <v>320</v>
      </c>
      <c r="E226" s="891"/>
      <c r="F226" s="891"/>
      <c r="G226" s="975"/>
      <c r="H226" s="975"/>
      <c r="I226" s="975"/>
      <c r="J226" s="406"/>
      <c r="K226" s="975"/>
    </row>
    <row r="227" spans="1:11" ht="15.75" hidden="1" x14ac:dyDescent="0.25">
      <c r="A227" s="1156" t="str">
        <f t="shared" si="29"/>
        <v/>
      </c>
      <c r="B227" s="895" t="s">
        <v>322</v>
      </c>
      <c r="C227" s="895" t="s">
        <v>3240</v>
      </c>
      <c r="D227" s="905" t="s">
        <v>3242</v>
      </c>
      <c r="E227" s="155"/>
      <c r="F227" s="895" t="s">
        <v>22</v>
      </c>
      <c r="G227" s="863"/>
      <c r="H227" s="863">
        <f t="shared" si="30"/>
        <v>0</v>
      </c>
      <c r="I227" s="863">
        <f>H227*$I$12</f>
        <v>0</v>
      </c>
      <c r="J227" s="76"/>
      <c r="K227" s="863">
        <f>SUM(H227:I227)</f>
        <v>0</v>
      </c>
    </row>
    <row r="228" spans="1:11" ht="15.75" hidden="1" x14ac:dyDescent="0.25">
      <c r="A228" s="1156" t="str">
        <f t="shared" si="29"/>
        <v/>
      </c>
      <c r="B228" s="1068"/>
      <c r="C228" s="1068"/>
      <c r="D228" s="1072"/>
      <c r="E228" s="1068"/>
      <c r="F228" s="1068"/>
      <c r="G228" s="927"/>
      <c r="H228" s="927"/>
      <c r="I228" s="927"/>
      <c r="J228" s="11"/>
      <c r="K228" s="964"/>
    </row>
    <row r="229" spans="1:11" ht="15.75" hidden="1" x14ac:dyDescent="0.25">
      <c r="A229" s="1156" t="str">
        <f t="shared" si="29"/>
        <v/>
      </c>
      <c r="B229" s="1068" t="s">
        <v>323</v>
      </c>
      <c r="C229" s="1068"/>
      <c r="D229" s="1072" t="s">
        <v>351</v>
      </c>
      <c r="E229" s="1068"/>
      <c r="F229" s="1068" t="s">
        <v>22</v>
      </c>
      <c r="G229" s="966"/>
      <c r="H229" s="927">
        <f t="shared" si="30"/>
        <v>0</v>
      </c>
      <c r="I229" s="927">
        <f>H229*$I$12</f>
        <v>0</v>
      </c>
      <c r="J229" s="11"/>
      <c r="K229" s="964">
        <f>SUM(H229:I229)</f>
        <v>0</v>
      </c>
    </row>
    <row r="230" spans="1:11" ht="15.75" hidden="1" x14ac:dyDescent="0.25">
      <c r="A230" s="1156" t="str">
        <f t="shared" si="29"/>
        <v/>
      </c>
      <c r="B230" s="1068" t="s">
        <v>324</v>
      </c>
      <c r="C230" s="1068"/>
      <c r="D230" s="1072" t="s">
        <v>352</v>
      </c>
      <c r="E230" s="1068"/>
      <c r="F230" s="1068" t="s">
        <v>22</v>
      </c>
      <c r="G230" s="966"/>
      <c r="H230" s="927">
        <f t="shared" si="30"/>
        <v>0</v>
      </c>
      <c r="I230" s="927">
        <f>H230*$I$12</f>
        <v>0</v>
      </c>
      <c r="J230" s="11"/>
      <c r="K230" s="964">
        <f>SUM(H230:I230)</f>
        <v>0</v>
      </c>
    </row>
    <row r="231" spans="1:11" ht="15.75" hidden="1" x14ac:dyDescent="0.25">
      <c r="A231" s="1156" t="str">
        <f t="shared" si="29"/>
        <v/>
      </c>
      <c r="B231" s="1068" t="s">
        <v>325</v>
      </c>
      <c r="C231" s="1068"/>
      <c r="D231" s="1072" t="s">
        <v>353</v>
      </c>
      <c r="E231" s="1068"/>
      <c r="F231" s="1068" t="s">
        <v>22</v>
      </c>
      <c r="G231" s="966"/>
      <c r="H231" s="927">
        <f t="shared" si="30"/>
        <v>0</v>
      </c>
      <c r="I231" s="927">
        <f>H231*$I$12</f>
        <v>0</v>
      </c>
      <c r="J231" s="11"/>
      <c r="K231" s="964">
        <f>SUM(H231:I231)</f>
        <v>0</v>
      </c>
    </row>
    <row r="232" spans="1:11" ht="15.75" hidden="1" x14ac:dyDescent="0.25">
      <c r="A232" s="1156" t="str">
        <f t="shared" si="29"/>
        <v/>
      </c>
      <c r="B232" s="1073"/>
      <c r="D232" s="637"/>
      <c r="E232" s="13"/>
      <c r="F232" s="13"/>
      <c r="G232" s="973"/>
      <c r="H232" s="973"/>
      <c r="I232" s="927"/>
      <c r="J232" s="11"/>
      <c r="K232" s="964"/>
    </row>
    <row r="233" spans="1:11" ht="15.75" hidden="1" x14ac:dyDescent="0.25">
      <c r="A233" s="1156" t="str">
        <f t="shared" si="29"/>
        <v/>
      </c>
      <c r="B233" s="891" t="s">
        <v>326</v>
      </c>
      <c r="C233" s="891"/>
      <c r="D233" s="21" t="s">
        <v>354</v>
      </c>
      <c r="E233" s="891"/>
      <c r="F233" s="891" t="s">
        <v>22</v>
      </c>
      <c r="G233" s="975"/>
      <c r="H233" s="975">
        <f t="shared" si="30"/>
        <v>0</v>
      </c>
      <c r="I233" s="975">
        <f>H233*$I$12</f>
        <v>0</v>
      </c>
      <c r="J233" s="406"/>
      <c r="K233" s="975">
        <f>SUM(H233:I233)</f>
        <v>0</v>
      </c>
    </row>
    <row r="234" spans="1:11" ht="15.75" hidden="1" x14ac:dyDescent="0.25">
      <c r="A234" s="1156" t="str">
        <f t="shared" si="29"/>
        <v/>
      </c>
      <c r="B234" s="11"/>
      <c r="C234" s="11"/>
      <c r="D234" s="11"/>
      <c r="E234" s="11"/>
      <c r="F234" s="11"/>
      <c r="G234" s="927"/>
      <c r="H234" s="927"/>
      <c r="I234" s="927"/>
      <c r="J234" s="11"/>
      <c r="K234" s="964"/>
    </row>
    <row r="235" spans="1:11" ht="15.75" hidden="1" x14ac:dyDescent="0.25">
      <c r="A235" s="1156" t="str">
        <f t="shared" si="29"/>
        <v/>
      </c>
      <c r="B235" s="891" t="s">
        <v>327</v>
      </c>
      <c r="C235" s="891"/>
      <c r="D235" s="21" t="s">
        <v>328</v>
      </c>
      <c r="E235" s="891"/>
      <c r="F235" s="891"/>
      <c r="G235" s="975"/>
      <c r="H235" s="975">
        <f t="shared" si="30"/>
        <v>0</v>
      </c>
      <c r="I235" s="975"/>
      <c r="J235" s="406"/>
      <c r="K235" s="975"/>
    </row>
    <row r="236" spans="1:11" ht="15.75" hidden="1" x14ac:dyDescent="0.25">
      <c r="A236" s="1156" t="str">
        <f t="shared" si="29"/>
        <v/>
      </c>
      <c r="B236" s="1068" t="s">
        <v>329</v>
      </c>
      <c r="C236" s="1068"/>
      <c r="D236" s="1072" t="s">
        <v>355</v>
      </c>
      <c r="E236" s="1068"/>
      <c r="F236" s="1068" t="s">
        <v>356</v>
      </c>
      <c r="G236" s="966"/>
      <c r="H236" s="927">
        <f t="shared" si="30"/>
        <v>0</v>
      </c>
      <c r="I236" s="927">
        <f>H236*$I$12</f>
        <v>0</v>
      </c>
      <c r="J236" s="11"/>
      <c r="K236" s="964">
        <f>SUM(H236:I236)</f>
        <v>0</v>
      </c>
    </row>
    <row r="237" spans="1:11" ht="15.75" hidden="1" x14ac:dyDescent="0.25">
      <c r="A237" s="1156" t="str">
        <f t="shared" si="29"/>
        <v/>
      </c>
      <c r="B237" s="1068" t="s">
        <v>330</v>
      </c>
      <c r="C237" s="1068"/>
      <c r="D237" s="1072" t="s">
        <v>357</v>
      </c>
      <c r="E237" s="1068"/>
      <c r="F237" s="1068" t="s">
        <v>358</v>
      </c>
      <c r="G237" s="966"/>
      <c r="H237" s="927">
        <f t="shared" si="30"/>
        <v>0</v>
      </c>
      <c r="I237" s="927">
        <f>H237*$I$12</f>
        <v>0</v>
      </c>
      <c r="J237" s="11"/>
      <c r="K237" s="964">
        <f>SUM(H237:I237)</f>
        <v>0</v>
      </c>
    </row>
    <row r="238" spans="1:11" ht="15.75" hidden="1" x14ac:dyDescent="0.25">
      <c r="A238" s="1156" t="str">
        <f t="shared" si="29"/>
        <v/>
      </c>
      <c r="B238" s="1073"/>
      <c r="D238" s="637"/>
      <c r="E238" s="13"/>
      <c r="F238" s="13"/>
      <c r="G238" s="973"/>
      <c r="H238" s="973"/>
      <c r="I238" s="927"/>
      <c r="J238" s="11"/>
      <c r="K238" s="964"/>
    </row>
    <row r="239" spans="1:11" ht="15.75" hidden="1" x14ac:dyDescent="0.25">
      <c r="A239" s="1156" t="str">
        <f t="shared" si="29"/>
        <v/>
      </c>
      <c r="B239" s="410" t="s">
        <v>332</v>
      </c>
      <c r="C239" s="410"/>
      <c r="D239" s="411" t="s">
        <v>331</v>
      </c>
      <c r="E239" s="410"/>
      <c r="F239" s="410"/>
      <c r="G239" s="977"/>
      <c r="H239" s="977"/>
      <c r="I239" s="977"/>
      <c r="J239" s="412"/>
      <c r="K239" s="977"/>
    </row>
    <row r="240" spans="1:11" ht="15.75" hidden="1" x14ac:dyDescent="0.25">
      <c r="A240" s="1156" t="str">
        <f t="shared" si="29"/>
        <v/>
      </c>
      <c r="B240" s="891" t="s">
        <v>334</v>
      </c>
      <c r="C240" s="891"/>
      <c r="D240" s="21" t="s">
        <v>333</v>
      </c>
      <c r="E240" s="891"/>
      <c r="F240" s="891"/>
      <c r="G240" s="975"/>
      <c r="H240" s="975"/>
      <c r="I240" s="975"/>
      <c r="J240" s="406"/>
      <c r="K240" s="975"/>
    </row>
    <row r="241" spans="1:11" ht="15.75" hidden="1" x14ac:dyDescent="0.25">
      <c r="A241" s="1156" t="str">
        <f t="shared" si="29"/>
        <v/>
      </c>
      <c r="B241" s="1068" t="s">
        <v>335</v>
      </c>
      <c r="C241" s="1068"/>
      <c r="D241" s="1072" t="s">
        <v>359</v>
      </c>
      <c r="E241" s="1068"/>
      <c r="F241" s="1068" t="s">
        <v>60</v>
      </c>
      <c r="G241" s="966"/>
      <c r="H241" s="927">
        <f t="shared" si="30"/>
        <v>0</v>
      </c>
      <c r="I241" s="927">
        <f>H241*$I$12</f>
        <v>0</v>
      </c>
      <c r="J241" s="11"/>
      <c r="K241" s="964">
        <f>SUM(H241:I241)</f>
        <v>0</v>
      </c>
    </row>
    <row r="242" spans="1:11" ht="15.75" hidden="1" x14ac:dyDescent="0.25">
      <c r="A242" s="1156" t="str">
        <f t="shared" si="29"/>
        <v/>
      </c>
      <c r="B242" s="1068" t="s">
        <v>336</v>
      </c>
      <c r="C242" s="1068"/>
      <c r="D242" s="1072" t="s">
        <v>360</v>
      </c>
      <c r="E242" s="1068"/>
      <c r="F242" s="1068" t="s">
        <v>361</v>
      </c>
      <c r="G242" s="966"/>
      <c r="H242" s="927">
        <f t="shared" si="30"/>
        <v>0</v>
      </c>
      <c r="I242" s="927">
        <f>H242*$I$12</f>
        <v>0</v>
      </c>
      <c r="J242" s="11"/>
      <c r="K242" s="964">
        <f>SUM(H242:I242)</f>
        <v>0</v>
      </c>
    </row>
    <row r="243" spans="1:11" ht="15.75" hidden="1" x14ac:dyDescent="0.25">
      <c r="A243" s="1156" t="str">
        <f t="shared" si="29"/>
        <v/>
      </c>
      <c r="B243" s="1073"/>
      <c r="D243" s="637"/>
      <c r="E243" s="13"/>
      <c r="F243" s="13"/>
      <c r="G243" s="973"/>
      <c r="H243" s="973"/>
      <c r="I243" s="927"/>
      <c r="J243" s="11"/>
      <c r="K243" s="964"/>
    </row>
    <row r="244" spans="1:11" ht="15.75" hidden="1" x14ac:dyDescent="0.25">
      <c r="A244" s="1156" t="str">
        <f t="shared" si="29"/>
        <v/>
      </c>
      <c r="B244" s="891" t="s">
        <v>338</v>
      </c>
      <c r="C244" s="891"/>
      <c r="D244" s="21" t="s">
        <v>337</v>
      </c>
      <c r="E244" s="891"/>
      <c r="F244" s="891"/>
      <c r="G244" s="975"/>
      <c r="H244" s="975"/>
      <c r="I244" s="975"/>
      <c r="J244" s="406"/>
      <c r="K244" s="975"/>
    </row>
    <row r="245" spans="1:11" ht="15.75" hidden="1" x14ac:dyDescent="0.25">
      <c r="A245" s="1156" t="str">
        <f t="shared" si="29"/>
        <v/>
      </c>
      <c r="B245" s="1068" t="s">
        <v>339</v>
      </c>
      <c r="C245" s="1068"/>
      <c r="D245" s="1072" t="s">
        <v>362</v>
      </c>
      <c r="E245" s="1068"/>
      <c r="F245" s="1068" t="s">
        <v>23</v>
      </c>
      <c r="G245" s="973"/>
      <c r="H245" s="927">
        <f t="shared" si="30"/>
        <v>0</v>
      </c>
      <c r="I245" s="927">
        <f>H245*$I$12</f>
        <v>0</v>
      </c>
      <c r="J245" s="11"/>
      <c r="K245" s="964">
        <f>SUM(H245:I245)</f>
        <v>0</v>
      </c>
    </row>
    <row r="246" spans="1:11" ht="15.75" hidden="1" x14ac:dyDescent="0.25">
      <c r="A246" s="1156" t="str">
        <f t="shared" si="29"/>
        <v/>
      </c>
      <c r="B246" s="1068" t="s">
        <v>340</v>
      </c>
      <c r="C246" s="1068"/>
      <c r="D246" s="1072" t="s">
        <v>360</v>
      </c>
      <c r="E246" s="1068"/>
      <c r="F246" s="1068" t="s">
        <v>361</v>
      </c>
      <c r="G246" s="927"/>
      <c r="H246" s="927">
        <f t="shared" si="30"/>
        <v>0</v>
      </c>
      <c r="I246" s="927">
        <f>H246*$I$12</f>
        <v>0</v>
      </c>
      <c r="J246" s="11"/>
      <c r="K246" s="964">
        <f>SUM(H246:I246)</f>
        <v>0</v>
      </c>
    </row>
    <row r="247" spans="1:11" ht="15.75" hidden="1" x14ac:dyDescent="0.25">
      <c r="A247" s="1156" t="str">
        <f t="shared" si="29"/>
        <v/>
      </c>
      <c r="B247" s="1073"/>
      <c r="D247" s="637"/>
      <c r="E247" s="1067"/>
      <c r="F247" s="1067"/>
      <c r="G247" s="927"/>
      <c r="H247" s="927"/>
      <c r="I247" s="927"/>
      <c r="J247" s="11"/>
      <c r="K247" s="964"/>
    </row>
    <row r="248" spans="1:11" ht="15.75" hidden="1" x14ac:dyDescent="0.25">
      <c r="A248" s="1156" t="str">
        <f t="shared" si="29"/>
        <v/>
      </c>
      <c r="B248" s="891" t="s">
        <v>342</v>
      </c>
      <c r="C248" s="891"/>
      <c r="D248" s="21" t="s">
        <v>341</v>
      </c>
      <c r="E248" s="891"/>
      <c r="F248" s="891"/>
      <c r="G248" s="975"/>
      <c r="H248" s="975"/>
      <c r="I248" s="975"/>
      <c r="J248" s="406"/>
      <c r="K248" s="975"/>
    </row>
    <row r="249" spans="1:11" ht="15.75" hidden="1" x14ac:dyDescent="0.25">
      <c r="A249" s="1156" t="str">
        <f t="shared" si="29"/>
        <v/>
      </c>
      <c r="B249" s="1068" t="s">
        <v>343</v>
      </c>
      <c r="C249" s="1068"/>
      <c r="D249" s="1072" t="s">
        <v>362</v>
      </c>
      <c r="E249" s="1068"/>
      <c r="F249" s="1068" t="s">
        <v>23</v>
      </c>
      <c r="G249" s="966"/>
      <c r="H249" s="927">
        <f t="shared" si="30"/>
        <v>0</v>
      </c>
      <c r="I249" s="927">
        <f>H249*$I$12</f>
        <v>0</v>
      </c>
      <c r="J249" s="11"/>
      <c r="K249" s="964">
        <f>SUM(H249:I249)</f>
        <v>0</v>
      </c>
    </row>
    <row r="250" spans="1:11" ht="15.75" hidden="1" x14ac:dyDescent="0.25">
      <c r="A250" s="1156" t="str">
        <f t="shared" si="29"/>
        <v/>
      </c>
      <c r="B250" s="1068" t="s">
        <v>344</v>
      </c>
      <c r="C250" s="1068"/>
      <c r="D250" s="1072" t="s">
        <v>360</v>
      </c>
      <c r="E250" s="1068"/>
      <c r="F250" s="1068" t="s">
        <v>361</v>
      </c>
      <c r="G250" s="966"/>
      <c r="H250" s="927">
        <f t="shared" si="30"/>
        <v>0</v>
      </c>
      <c r="I250" s="927">
        <f>H250*$I$12</f>
        <v>0</v>
      </c>
      <c r="J250" s="11"/>
      <c r="K250" s="964">
        <f>SUM(H250:I250)</f>
        <v>0</v>
      </c>
    </row>
    <row r="251" spans="1:11" ht="15.75" hidden="1" x14ac:dyDescent="0.25">
      <c r="A251" s="1156" t="str">
        <f t="shared" si="29"/>
        <v/>
      </c>
      <c r="B251" s="1068" t="s">
        <v>345</v>
      </c>
      <c r="C251" s="1068"/>
      <c r="D251" s="1072" t="s">
        <v>363</v>
      </c>
      <c r="E251" s="1068"/>
      <c r="F251" s="1068" t="s">
        <v>23</v>
      </c>
      <c r="G251" s="966"/>
      <c r="H251" s="927">
        <f t="shared" si="30"/>
        <v>0</v>
      </c>
      <c r="I251" s="927">
        <f>H251*$I$12</f>
        <v>0</v>
      </c>
      <c r="J251" s="11"/>
      <c r="K251" s="964">
        <f>SUM(H251:I251)</f>
        <v>0</v>
      </c>
    </row>
    <row r="252" spans="1:11" ht="15.75" hidden="1" x14ac:dyDescent="0.25">
      <c r="A252" s="1156" t="str">
        <f t="shared" si="29"/>
        <v/>
      </c>
      <c r="B252" s="1068" t="s">
        <v>346</v>
      </c>
      <c r="C252" s="1068"/>
      <c r="D252" s="1072" t="s">
        <v>364</v>
      </c>
      <c r="E252" s="1068"/>
      <c r="F252" s="1068" t="s">
        <v>23</v>
      </c>
      <c r="G252" s="966"/>
      <c r="H252" s="927">
        <f t="shared" si="30"/>
        <v>0</v>
      </c>
      <c r="I252" s="927">
        <f>H252*$I$12</f>
        <v>0</v>
      </c>
      <c r="J252" s="11"/>
      <c r="K252" s="964">
        <f>SUM(H252:I252)</f>
        <v>0</v>
      </c>
    </row>
    <row r="253" spans="1:11" ht="15.75" hidden="1" x14ac:dyDescent="0.25">
      <c r="A253" s="1156" t="str">
        <f t="shared" si="29"/>
        <v/>
      </c>
      <c r="B253" s="1073"/>
      <c r="D253" s="637"/>
      <c r="E253" s="1067"/>
      <c r="F253" s="1067"/>
      <c r="G253" s="927"/>
      <c r="H253" s="927"/>
      <c r="I253" s="927"/>
      <c r="J253" s="11"/>
      <c r="K253" s="964"/>
    </row>
    <row r="254" spans="1:11" ht="15.75" hidden="1" x14ac:dyDescent="0.25">
      <c r="A254" s="1156" t="str">
        <f t="shared" si="29"/>
        <v/>
      </c>
      <c r="B254" s="891" t="s">
        <v>368</v>
      </c>
      <c r="C254" s="891"/>
      <c r="D254" s="21" t="s">
        <v>381</v>
      </c>
      <c r="E254" s="891"/>
      <c r="F254" s="891"/>
      <c r="G254" s="975"/>
      <c r="H254" s="975"/>
      <c r="I254" s="975"/>
      <c r="J254" s="406"/>
      <c r="K254" s="975"/>
    </row>
    <row r="255" spans="1:11" ht="15.75" hidden="1" x14ac:dyDescent="0.25">
      <c r="A255" s="1156" t="str">
        <f t="shared" si="29"/>
        <v/>
      </c>
      <c r="B255" s="1068" t="s">
        <v>369</v>
      </c>
      <c r="C255" s="1068"/>
      <c r="D255" s="1072" t="s">
        <v>383</v>
      </c>
      <c r="E255" s="1068"/>
      <c r="F255" s="1068" t="s">
        <v>8</v>
      </c>
      <c r="G255" s="966"/>
      <c r="H255" s="927">
        <f t="shared" si="30"/>
        <v>0</v>
      </c>
      <c r="I255" s="927">
        <f>H255*$I$12</f>
        <v>0</v>
      </c>
      <c r="J255" s="11"/>
      <c r="K255" s="964">
        <f>SUM(H255:I255)</f>
        <v>0</v>
      </c>
    </row>
    <row r="256" spans="1:11" ht="15.75" hidden="1" x14ac:dyDescent="0.25">
      <c r="A256" s="1156" t="str">
        <f t="shared" si="29"/>
        <v/>
      </c>
      <c r="B256" s="1068" t="s">
        <v>370</v>
      </c>
      <c r="C256" s="1068"/>
      <c r="D256" s="1072" t="s">
        <v>384</v>
      </c>
      <c r="E256" s="1068"/>
      <c r="F256" s="1068" t="s">
        <v>22</v>
      </c>
      <c r="G256" s="966"/>
      <c r="H256" s="927">
        <f t="shared" si="30"/>
        <v>0</v>
      </c>
      <c r="I256" s="927">
        <f>H256*$I$12</f>
        <v>0</v>
      </c>
      <c r="J256" s="11"/>
      <c r="K256" s="964">
        <f>SUM(H256:I256)</f>
        <v>0</v>
      </c>
    </row>
    <row r="257" spans="1:11" ht="15.75" hidden="1" x14ac:dyDescent="0.25">
      <c r="A257" s="1156" t="str">
        <f t="shared" si="29"/>
        <v/>
      </c>
      <c r="B257" s="1068" t="s">
        <v>371</v>
      </c>
      <c r="C257" s="1068"/>
      <c r="D257" s="1072" t="s">
        <v>385</v>
      </c>
      <c r="E257" s="1068"/>
      <c r="F257" s="1068" t="s">
        <v>201</v>
      </c>
      <c r="G257" s="966"/>
      <c r="H257" s="927">
        <f t="shared" si="30"/>
        <v>0</v>
      </c>
      <c r="I257" s="927">
        <f>H257*$I$12</f>
        <v>0</v>
      </c>
      <c r="J257" s="11"/>
      <c r="K257" s="964">
        <f>SUM(H257:I257)</f>
        <v>0</v>
      </c>
    </row>
    <row r="258" spans="1:11" ht="15.75" hidden="1" x14ac:dyDescent="0.25">
      <c r="A258" s="1156" t="str">
        <f t="shared" si="29"/>
        <v/>
      </c>
      <c r="B258" s="1068" t="s">
        <v>372</v>
      </c>
      <c r="C258" s="1068"/>
      <c r="D258" s="1072" t="s">
        <v>386</v>
      </c>
      <c r="E258" s="1068"/>
      <c r="F258" s="1068" t="s">
        <v>22</v>
      </c>
      <c r="G258" s="966"/>
      <c r="H258" s="927">
        <f t="shared" si="30"/>
        <v>0</v>
      </c>
      <c r="I258" s="927">
        <f>H258*$I$12</f>
        <v>0</v>
      </c>
      <c r="J258" s="11"/>
      <c r="K258" s="964">
        <f>SUM(H258:I258)</f>
        <v>0</v>
      </c>
    </row>
    <row r="259" spans="1:11" ht="15.75" hidden="1" x14ac:dyDescent="0.25">
      <c r="A259" s="1156" t="str">
        <f t="shared" si="29"/>
        <v/>
      </c>
      <c r="B259" s="1068"/>
      <c r="C259" s="1068"/>
      <c r="D259" s="1072"/>
      <c r="E259" s="1068"/>
      <c r="F259" s="1068"/>
      <c r="G259" s="966"/>
      <c r="H259" s="966"/>
      <c r="I259" s="927"/>
      <c r="J259" s="11"/>
      <c r="K259" s="964"/>
    </row>
    <row r="260" spans="1:11" ht="15.75" hidden="1" x14ac:dyDescent="0.25">
      <c r="A260" s="1156" t="str">
        <f t="shared" si="29"/>
        <v/>
      </c>
      <c r="B260" s="891" t="s">
        <v>373</v>
      </c>
      <c r="C260" s="891"/>
      <c r="D260" s="21" t="s">
        <v>387</v>
      </c>
      <c r="E260" s="891"/>
      <c r="F260" s="891" t="s">
        <v>8</v>
      </c>
      <c r="G260" s="975"/>
      <c r="H260" s="975">
        <f t="shared" si="30"/>
        <v>0</v>
      </c>
      <c r="I260" s="975">
        <f>H260*$I$12</f>
        <v>0</v>
      </c>
      <c r="J260" s="406"/>
      <c r="K260" s="975">
        <f>SUM(H260:I260)</f>
        <v>0</v>
      </c>
    </row>
    <row r="261" spans="1:11" ht="15.75" hidden="1" x14ac:dyDescent="0.25">
      <c r="A261" s="1156" t="str">
        <f t="shared" si="29"/>
        <v/>
      </c>
      <c r="B261" s="1068"/>
      <c r="C261" s="1068"/>
      <c r="D261" s="1068"/>
      <c r="E261" s="1068"/>
      <c r="F261" s="1068"/>
      <c r="G261" s="966"/>
      <c r="H261" s="966"/>
      <c r="I261" s="927"/>
      <c r="J261" s="11"/>
      <c r="K261" s="964"/>
    </row>
    <row r="262" spans="1:11" ht="15.75" hidden="1" x14ac:dyDescent="0.25">
      <c r="A262" s="1156" t="str">
        <f t="shared" si="29"/>
        <v/>
      </c>
      <c r="B262" s="891" t="s">
        <v>374</v>
      </c>
      <c r="C262" s="891"/>
      <c r="D262" s="21" t="s">
        <v>382</v>
      </c>
      <c r="E262" s="891"/>
      <c r="F262" s="891"/>
      <c r="G262" s="975"/>
      <c r="H262" s="975"/>
      <c r="I262" s="975"/>
      <c r="J262" s="406"/>
      <c r="K262" s="975"/>
    </row>
    <row r="263" spans="1:11" ht="15.75" hidden="1" x14ac:dyDescent="0.25">
      <c r="A263" s="1156" t="str">
        <f t="shared" si="29"/>
        <v/>
      </c>
      <c r="B263" s="1068" t="s">
        <v>375</v>
      </c>
      <c r="C263" s="1068"/>
      <c r="D263" s="1072" t="s">
        <v>388</v>
      </c>
      <c r="E263" s="1068"/>
      <c r="F263" s="1068" t="s">
        <v>389</v>
      </c>
      <c r="G263" s="966"/>
      <c r="H263" s="927">
        <f t="shared" si="30"/>
        <v>0</v>
      </c>
      <c r="I263" s="927">
        <f t="shared" ref="I263:I268" si="31">H263*$I$12</f>
        <v>0</v>
      </c>
      <c r="J263" s="11"/>
      <c r="K263" s="964">
        <f t="shared" ref="K263:K268" si="32">SUM(H263:I263)</f>
        <v>0</v>
      </c>
    </row>
    <row r="264" spans="1:11" ht="15.75" hidden="1" x14ac:dyDescent="0.25">
      <c r="A264" s="1156" t="str">
        <f t="shared" si="29"/>
        <v/>
      </c>
      <c r="B264" s="1068" t="s">
        <v>376</v>
      </c>
      <c r="C264" s="1068"/>
      <c r="D264" s="1072" t="s">
        <v>390</v>
      </c>
      <c r="E264" s="1068"/>
      <c r="F264" s="1068" t="s">
        <v>22</v>
      </c>
      <c r="G264" s="966"/>
      <c r="H264" s="927">
        <f t="shared" si="30"/>
        <v>0</v>
      </c>
      <c r="I264" s="927">
        <f t="shared" si="31"/>
        <v>0</v>
      </c>
      <c r="J264" s="11"/>
      <c r="K264" s="964">
        <f t="shared" si="32"/>
        <v>0</v>
      </c>
    </row>
    <row r="265" spans="1:11" ht="15.75" hidden="1" x14ac:dyDescent="0.25">
      <c r="A265" s="1156" t="str">
        <f t="shared" si="29"/>
        <v/>
      </c>
      <c r="B265" s="1068" t="s">
        <v>377</v>
      </c>
      <c r="C265" s="1068"/>
      <c r="D265" s="1072" t="s">
        <v>391</v>
      </c>
      <c r="E265" s="1068"/>
      <c r="F265" s="1068" t="s">
        <v>23</v>
      </c>
      <c r="G265" s="966"/>
      <c r="H265" s="927">
        <f t="shared" si="30"/>
        <v>0</v>
      </c>
      <c r="I265" s="927">
        <f t="shared" si="31"/>
        <v>0</v>
      </c>
      <c r="J265" s="11"/>
      <c r="K265" s="964">
        <f t="shared" si="32"/>
        <v>0</v>
      </c>
    </row>
    <row r="266" spans="1:11" ht="15.75" hidden="1" x14ac:dyDescent="0.25">
      <c r="A266" s="1156" t="str">
        <f t="shared" si="29"/>
        <v/>
      </c>
      <c r="B266" s="1068" t="s">
        <v>378</v>
      </c>
      <c r="C266" s="1068"/>
      <c r="D266" s="1072" t="s">
        <v>392</v>
      </c>
      <c r="E266" s="1068"/>
      <c r="F266" s="1068" t="s">
        <v>393</v>
      </c>
      <c r="G266" s="966"/>
      <c r="H266" s="927">
        <f t="shared" si="30"/>
        <v>0</v>
      </c>
      <c r="I266" s="927">
        <f t="shared" si="31"/>
        <v>0</v>
      </c>
      <c r="J266" s="11"/>
      <c r="K266" s="964">
        <f t="shared" si="32"/>
        <v>0</v>
      </c>
    </row>
    <row r="267" spans="1:11" ht="15.75" hidden="1" x14ac:dyDescent="0.25">
      <c r="A267" s="1156" t="str">
        <f t="shared" si="29"/>
        <v/>
      </c>
      <c r="B267" s="1068"/>
      <c r="C267" s="1068"/>
      <c r="D267" s="1072"/>
      <c r="E267" s="1068"/>
      <c r="F267" s="1068"/>
      <c r="G267" s="966"/>
      <c r="H267" s="966"/>
      <c r="I267" s="927">
        <f t="shared" si="31"/>
        <v>0</v>
      </c>
      <c r="J267" s="11"/>
      <c r="K267" s="964">
        <f t="shared" si="32"/>
        <v>0</v>
      </c>
    </row>
    <row r="268" spans="1:11" ht="15.75" hidden="1" x14ac:dyDescent="0.25">
      <c r="A268" s="1156" t="str">
        <f t="shared" si="29"/>
        <v/>
      </c>
      <c r="B268" s="891" t="s">
        <v>379</v>
      </c>
      <c r="C268" s="891"/>
      <c r="D268" s="21" t="s">
        <v>394</v>
      </c>
      <c r="E268" s="891"/>
      <c r="F268" s="891" t="s">
        <v>23</v>
      </c>
      <c r="G268" s="975"/>
      <c r="H268" s="975">
        <f t="shared" si="30"/>
        <v>0</v>
      </c>
      <c r="I268" s="975">
        <f t="shared" si="31"/>
        <v>0</v>
      </c>
      <c r="J268" s="406"/>
      <c r="K268" s="975">
        <f t="shared" si="32"/>
        <v>0</v>
      </c>
    </row>
    <row r="269" spans="1:11" ht="15.75" hidden="1" x14ac:dyDescent="0.25">
      <c r="A269" s="1156" t="str">
        <f t="shared" si="29"/>
        <v/>
      </c>
      <c r="B269" s="1068"/>
      <c r="C269" s="1068"/>
      <c r="D269" s="1072"/>
      <c r="E269" s="1068"/>
      <c r="F269" s="1068"/>
      <c r="G269" s="966"/>
      <c r="H269" s="966"/>
      <c r="I269" s="927"/>
      <c r="J269" s="11"/>
      <c r="K269" s="964"/>
    </row>
    <row r="270" spans="1:11" ht="15.75" hidden="1" x14ac:dyDescent="0.25">
      <c r="A270" s="1156" t="str">
        <f t="shared" si="29"/>
        <v/>
      </c>
      <c r="B270" s="891" t="s">
        <v>380</v>
      </c>
      <c r="C270" s="891"/>
      <c r="D270" s="21" t="s">
        <v>395</v>
      </c>
      <c r="E270" s="891"/>
      <c r="F270" s="891" t="s">
        <v>23</v>
      </c>
      <c r="G270" s="975"/>
      <c r="H270" s="975">
        <f t="shared" si="30"/>
        <v>0</v>
      </c>
      <c r="I270" s="975">
        <f>H270*$I$12</f>
        <v>0</v>
      </c>
      <c r="J270" s="406"/>
      <c r="K270" s="975">
        <f>SUM(H270:I270)</f>
        <v>0</v>
      </c>
    </row>
    <row r="271" spans="1:11" ht="15.75" x14ac:dyDescent="0.25">
      <c r="A271" s="1156" t="s">
        <v>4462</v>
      </c>
      <c r="B271" s="872"/>
      <c r="C271" s="604"/>
      <c r="D271" s="36"/>
      <c r="E271" s="13"/>
      <c r="F271" s="14"/>
      <c r="G271" s="973"/>
      <c r="H271" s="973"/>
      <c r="I271" s="927"/>
      <c r="J271" s="15"/>
      <c r="K271" s="973"/>
    </row>
    <row r="272" spans="1:11" ht="15" customHeight="1" x14ac:dyDescent="0.25">
      <c r="A272" s="1156" t="s">
        <v>4462</v>
      </c>
      <c r="B272" s="34" t="s">
        <v>396</v>
      </c>
      <c r="C272" s="765"/>
      <c r="D272" s="765" t="s">
        <v>397</v>
      </c>
      <c r="E272" s="765"/>
      <c r="F272" s="765"/>
      <c r="G272" s="979"/>
      <c r="H272" s="979"/>
      <c r="I272" s="979"/>
      <c r="J272" s="765"/>
      <c r="K272" s="979"/>
    </row>
    <row r="273" spans="1:11" ht="15" hidden="1" customHeight="1" x14ac:dyDescent="0.25">
      <c r="A273" s="1156"/>
      <c r="B273" s="1317" t="s">
        <v>226</v>
      </c>
      <c r="C273" s="1311" t="s">
        <v>227</v>
      </c>
      <c r="D273" s="1311" t="s">
        <v>228</v>
      </c>
      <c r="E273" s="1311" t="s">
        <v>229</v>
      </c>
      <c r="F273" s="1311" t="s">
        <v>230</v>
      </c>
      <c r="G273" s="1313" t="s">
        <v>4053</v>
      </c>
      <c r="H273" s="1313" t="s">
        <v>4054</v>
      </c>
      <c r="I273" s="1153" t="s">
        <v>233</v>
      </c>
      <c r="J273" s="1152" t="s">
        <v>4052</v>
      </c>
      <c r="K273" s="1313" t="s">
        <v>4055</v>
      </c>
    </row>
    <row r="274" spans="1:11" ht="15.75" hidden="1" x14ac:dyDescent="0.25">
      <c r="A274" s="1156"/>
      <c r="B274" s="1318"/>
      <c r="C274" s="1312"/>
      <c r="D274" s="1312"/>
      <c r="E274" s="1312"/>
      <c r="F274" s="1312"/>
      <c r="G274" s="1314"/>
      <c r="H274" s="1314"/>
      <c r="I274" s="1154">
        <v>0.26960000000000001</v>
      </c>
      <c r="J274" s="635">
        <v>0.20930000000000001</v>
      </c>
      <c r="K274" s="1314"/>
    </row>
    <row r="275" spans="1:11" ht="15.75" x14ac:dyDescent="0.25">
      <c r="A275" s="1156" t="str">
        <f t="shared" ref="A275:A338" si="33">IF(K275&lt;&gt;0,"x","")</f>
        <v/>
      </c>
      <c r="B275" s="410" t="s">
        <v>398</v>
      </c>
      <c r="C275" s="410"/>
      <c r="D275" s="411" t="s">
        <v>399</v>
      </c>
      <c r="E275" s="410"/>
      <c r="F275" s="410"/>
      <c r="G275" s="977"/>
      <c r="H275" s="977"/>
      <c r="I275" s="977"/>
      <c r="J275" s="977"/>
      <c r="K275" s="977"/>
    </row>
    <row r="276" spans="1:11" ht="15.75" hidden="1" x14ac:dyDescent="0.25">
      <c r="A276" s="1156" t="str">
        <f t="shared" si="33"/>
        <v/>
      </c>
      <c r="B276" s="891" t="s">
        <v>400</v>
      </c>
      <c r="C276" s="891"/>
      <c r="D276" s="21" t="s">
        <v>401</v>
      </c>
      <c r="E276" s="891"/>
      <c r="F276" s="891"/>
      <c r="G276" s="975"/>
      <c r="H276" s="975"/>
      <c r="I276" s="975"/>
      <c r="J276" s="406"/>
      <c r="K276" s="975"/>
    </row>
    <row r="277" spans="1:11" ht="15.75" hidden="1" x14ac:dyDescent="0.25">
      <c r="A277" s="1156" t="str">
        <f t="shared" si="33"/>
        <v/>
      </c>
      <c r="B277" s="1068" t="s">
        <v>402</v>
      </c>
      <c r="C277" s="1068"/>
      <c r="D277" s="1072" t="s">
        <v>415</v>
      </c>
      <c r="E277" s="1068"/>
      <c r="F277" s="1068" t="s">
        <v>238</v>
      </c>
      <c r="G277" s="966"/>
      <c r="H277" s="927">
        <f>G277*E277</f>
        <v>0</v>
      </c>
      <c r="I277" s="927">
        <f>H277*$I$12</f>
        <v>0</v>
      </c>
      <c r="J277" s="11"/>
      <c r="K277" s="964">
        <f>SUM(H277:I277)</f>
        <v>0</v>
      </c>
    </row>
    <row r="278" spans="1:11" ht="15.75" hidden="1" x14ac:dyDescent="0.25">
      <c r="A278" s="1156" t="str">
        <f t="shared" si="33"/>
        <v/>
      </c>
      <c r="B278" s="1068" t="s">
        <v>403</v>
      </c>
      <c r="C278" s="1068"/>
      <c r="D278" s="1072" t="s">
        <v>417</v>
      </c>
      <c r="E278" s="1068"/>
      <c r="F278" s="1068" t="s">
        <v>238</v>
      </c>
      <c r="G278" s="966"/>
      <c r="H278" s="927">
        <f t="shared" ref="H278:H341" si="34">G278*E278</f>
        <v>0</v>
      </c>
      <c r="I278" s="927">
        <f>H278*$I$12</f>
        <v>0</v>
      </c>
      <c r="J278" s="11"/>
      <c r="K278" s="964">
        <f>SUM(H278:I278)</f>
        <v>0</v>
      </c>
    </row>
    <row r="279" spans="1:11" ht="15.75" hidden="1" x14ac:dyDescent="0.25">
      <c r="A279" s="1156" t="str">
        <f t="shared" si="33"/>
        <v/>
      </c>
      <c r="B279" s="1068" t="s">
        <v>404</v>
      </c>
      <c r="C279" s="1068"/>
      <c r="D279" s="1072" t="s">
        <v>418</v>
      </c>
      <c r="E279" s="1068"/>
      <c r="F279" s="1068" t="s">
        <v>238</v>
      </c>
      <c r="G279" s="966"/>
      <c r="H279" s="927">
        <f t="shared" si="34"/>
        <v>0</v>
      </c>
      <c r="I279" s="927">
        <f>H279*$I$12</f>
        <v>0</v>
      </c>
      <c r="J279" s="11"/>
      <c r="K279" s="964">
        <f>SUM(H279:I279)</f>
        <v>0</v>
      </c>
    </row>
    <row r="280" spans="1:11" ht="15.75" hidden="1" x14ac:dyDescent="0.25">
      <c r="A280" s="1156" t="str">
        <f t="shared" si="33"/>
        <v/>
      </c>
      <c r="B280" s="1068" t="s">
        <v>405</v>
      </c>
      <c r="C280" s="1068"/>
      <c r="D280" s="1072" t="s">
        <v>416</v>
      </c>
      <c r="E280" s="1068"/>
      <c r="F280" s="1068" t="s">
        <v>356</v>
      </c>
      <c r="G280" s="966"/>
      <c r="H280" s="927">
        <f t="shared" si="34"/>
        <v>0</v>
      </c>
      <c r="I280" s="927">
        <f>H280*$I$12</f>
        <v>0</v>
      </c>
      <c r="J280" s="11"/>
      <c r="K280" s="964">
        <f>SUM(H280:I280)</f>
        <v>0</v>
      </c>
    </row>
    <row r="281" spans="1:11" ht="15.75" hidden="1" x14ac:dyDescent="0.25">
      <c r="A281" s="1156" t="str">
        <f t="shared" si="33"/>
        <v/>
      </c>
      <c r="B281" s="1068" t="s">
        <v>406</v>
      </c>
      <c r="C281" s="1068"/>
      <c r="D281" s="1072" t="s">
        <v>420</v>
      </c>
      <c r="E281" s="1068"/>
      <c r="F281" s="1068" t="s">
        <v>393</v>
      </c>
      <c r="G281" s="1031"/>
      <c r="H281" s="927">
        <f t="shared" si="34"/>
        <v>0</v>
      </c>
      <c r="I281" s="927">
        <f>H281*$I$12</f>
        <v>0</v>
      </c>
      <c r="J281" s="11"/>
      <c r="K281" s="964">
        <f>SUM(H281:I281)</f>
        <v>0</v>
      </c>
    </row>
    <row r="282" spans="1:11" ht="15.75" hidden="1" x14ac:dyDescent="0.25">
      <c r="A282" s="1156" t="str">
        <f t="shared" si="33"/>
        <v/>
      </c>
      <c r="B282" s="1068"/>
      <c r="C282" s="1068"/>
      <c r="D282" s="1072"/>
      <c r="E282" s="1072"/>
      <c r="F282" s="1072"/>
      <c r="G282" s="1031"/>
      <c r="H282" s="1031"/>
      <c r="I282" s="1031"/>
      <c r="J282" s="1072"/>
      <c r="K282" s="1031"/>
    </row>
    <row r="283" spans="1:11" ht="15.75" hidden="1" x14ac:dyDescent="0.25">
      <c r="A283" s="1156" t="str">
        <f t="shared" si="33"/>
        <v/>
      </c>
      <c r="B283" s="891" t="s">
        <v>407</v>
      </c>
      <c r="C283" s="891"/>
      <c r="D283" s="21" t="s">
        <v>413</v>
      </c>
      <c r="E283" s="891"/>
      <c r="F283" s="891"/>
      <c r="G283" s="975"/>
      <c r="H283" s="975"/>
      <c r="I283" s="975"/>
      <c r="J283" s="406"/>
      <c r="K283" s="975"/>
    </row>
    <row r="284" spans="1:11" ht="15.75" hidden="1" x14ac:dyDescent="0.25">
      <c r="A284" s="1156" t="str">
        <f t="shared" si="33"/>
        <v/>
      </c>
      <c r="B284" s="897" t="s">
        <v>408</v>
      </c>
      <c r="C284" s="897"/>
      <c r="D284" s="66" t="s">
        <v>419</v>
      </c>
      <c r="E284" s="897"/>
      <c r="F284" s="897" t="s">
        <v>8</v>
      </c>
      <c r="G284" s="967"/>
      <c r="H284" s="967">
        <f t="shared" si="34"/>
        <v>0</v>
      </c>
      <c r="I284" s="967">
        <f>H284*$I$12</f>
        <v>0</v>
      </c>
      <c r="J284" s="897"/>
      <c r="K284" s="967">
        <f>SUM(H284:I284)</f>
        <v>0</v>
      </c>
    </row>
    <row r="285" spans="1:11" ht="15.75" hidden="1" x14ac:dyDescent="0.25">
      <c r="A285" s="1156" t="str">
        <f t="shared" si="33"/>
        <v/>
      </c>
      <c r="B285" s="1068"/>
      <c r="C285" s="1068"/>
      <c r="D285" s="1072"/>
      <c r="E285" s="1068"/>
      <c r="F285" s="1068"/>
      <c r="G285" s="966"/>
      <c r="H285" s="966"/>
      <c r="I285" s="927"/>
      <c r="J285" s="11"/>
      <c r="K285" s="964"/>
    </row>
    <row r="286" spans="1:11" ht="15.75" hidden="1" x14ac:dyDescent="0.25">
      <c r="A286" s="1156" t="str">
        <f t="shared" si="33"/>
        <v/>
      </c>
      <c r="B286" s="897" t="s">
        <v>409</v>
      </c>
      <c r="C286" s="897"/>
      <c r="D286" s="66" t="s">
        <v>543</v>
      </c>
      <c r="E286" s="897"/>
      <c r="F286" s="897" t="s">
        <v>8</v>
      </c>
      <c r="G286" s="967"/>
      <c r="H286" s="967">
        <f t="shared" si="34"/>
        <v>0</v>
      </c>
      <c r="I286" s="967">
        <f>H286*$I$12</f>
        <v>0</v>
      </c>
      <c r="J286" s="897"/>
      <c r="K286" s="967">
        <f>SUM(H286:I286)</f>
        <v>0</v>
      </c>
    </row>
    <row r="287" spans="1:11" ht="15.75" hidden="1" x14ac:dyDescent="0.25">
      <c r="A287" s="1156" t="str">
        <f t="shared" si="33"/>
        <v/>
      </c>
      <c r="B287" s="1068"/>
      <c r="C287" s="1068"/>
      <c r="D287" s="1072"/>
      <c r="E287" s="1068"/>
      <c r="F287" s="1068"/>
      <c r="G287" s="966"/>
      <c r="H287" s="966"/>
      <c r="I287" s="927"/>
      <c r="J287" s="11"/>
      <c r="K287" s="964"/>
    </row>
    <row r="288" spans="1:11" ht="15.75" hidden="1" x14ac:dyDescent="0.25">
      <c r="A288" s="1156" t="str">
        <f t="shared" si="33"/>
        <v/>
      </c>
      <c r="B288" s="897" t="s">
        <v>410</v>
      </c>
      <c r="C288" s="897"/>
      <c r="D288" s="66" t="s">
        <v>544</v>
      </c>
      <c r="E288" s="897"/>
      <c r="F288" s="897" t="s">
        <v>8</v>
      </c>
      <c r="G288" s="967"/>
      <c r="H288" s="967">
        <f t="shared" si="34"/>
        <v>0</v>
      </c>
      <c r="I288" s="967">
        <f>H288*$I$12</f>
        <v>0</v>
      </c>
      <c r="J288" s="897"/>
      <c r="K288" s="967">
        <f>SUM(H288:I288)</f>
        <v>0</v>
      </c>
    </row>
    <row r="289" spans="1:11" ht="15.75" hidden="1" x14ac:dyDescent="0.25">
      <c r="A289" s="1156" t="str">
        <f t="shared" si="33"/>
        <v/>
      </c>
      <c r="B289" s="1068"/>
      <c r="C289" s="1068"/>
      <c r="D289" s="1072"/>
      <c r="E289" s="1068"/>
      <c r="F289" s="1068"/>
      <c r="G289" s="966"/>
      <c r="H289" s="966"/>
      <c r="I289" s="966"/>
      <c r="J289" s="1068"/>
      <c r="K289" s="966"/>
    </row>
    <row r="290" spans="1:11" ht="15.75" hidden="1" x14ac:dyDescent="0.25">
      <c r="A290" s="1156" t="str">
        <f t="shared" si="33"/>
        <v/>
      </c>
      <c r="B290" s="897" t="s">
        <v>411</v>
      </c>
      <c r="C290" s="897"/>
      <c r="D290" s="66" t="s">
        <v>414</v>
      </c>
      <c r="E290" s="897"/>
      <c r="F290" s="897"/>
      <c r="G290" s="967"/>
      <c r="H290" s="967"/>
      <c r="I290" s="967"/>
      <c r="J290" s="897"/>
      <c r="K290" s="967"/>
    </row>
    <row r="291" spans="1:11" ht="15.75" hidden="1" x14ac:dyDescent="0.25">
      <c r="A291" s="1156" t="str">
        <f t="shared" si="33"/>
        <v/>
      </c>
      <c r="B291" s="1068" t="s">
        <v>412</v>
      </c>
      <c r="C291" s="1068"/>
      <c r="D291" s="1072" t="s">
        <v>545</v>
      </c>
      <c r="E291" s="1068"/>
      <c r="F291" s="1068" t="s">
        <v>8</v>
      </c>
      <c r="G291" s="966"/>
      <c r="H291" s="927">
        <f t="shared" si="34"/>
        <v>0</v>
      </c>
      <c r="I291" s="927">
        <f t="shared" ref="I291:I296" si="35">H291*$I$12</f>
        <v>0</v>
      </c>
      <c r="J291" s="11"/>
      <c r="K291" s="964">
        <f t="shared" ref="K291:K296" si="36">SUM(H291:I291)</f>
        <v>0</v>
      </c>
    </row>
    <row r="292" spans="1:11" ht="15.75" hidden="1" x14ac:dyDescent="0.25">
      <c r="A292" s="1156" t="str">
        <f t="shared" si="33"/>
        <v/>
      </c>
      <c r="B292" s="1068" t="s">
        <v>421</v>
      </c>
      <c r="C292" s="1068"/>
      <c r="D292" s="1072" t="s">
        <v>459</v>
      </c>
      <c r="E292" s="1068"/>
      <c r="F292" s="1068" t="s">
        <v>237</v>
      </c>
      <c r="G292" s="966"/>
      <c r="H292" s="927">
        <f t="shared" si="34"/>
        <v>0</v>
      </c>
      <c r="I292" s="927">
        <f t="shared" si="35"/>
        <v>0</v>
      </c>
      <c r="J292" s="11"/>
      <c r="K292" s="964">
        <f t="shared" si="36"/>
        <v>0</v>
      </c>
    </row>
    <row r="293" spans="1:11" ht="15.75" hidden="1" x14ac:dyDescent="0.25">
      <c r="A293" s="1156" t="str">
        <f t="shared" si="33"/>
        <v/>
      </c>
      <c r="B293" s="1068" t="s">
        <v>422</v>
      </c>
      <c r="C293" s="1068"/>
      <c r="D293" s="1072" t="s">
        <v>460</v>
      </c>
      <c r="E293" s="1068"/>
      <c r="F293" s="1068" t="s">
        <v>237</v>
      </c>
      <c r="G293" s="966"/>
      <c r="H293" s="927">
        <f t="shared" si="34"/>
        <v>0</v>
      </c>
      <c r="I293" s="927">
        <f t="shared" si="35"/>
        <v>0</v>
      </c>
      <c r="J293" s="11"/>
      <c r="K293" s="964">
        <f t="shared" si="36"/>
        <v>0</v>
      </c>
    </row>
    <row r="294" spans="1:11" ht="15.75" hidden="1" x14ac:dyDescent="0.25">
      <c r="A294" s="1156" t="str">
        <f t="shared" si="33"/>
        <v/>
      </c>
      <c r="B294" s="1068" t="s">
        <v>423</v>
      </c>
      <c r="C294" s="1068"/>
      <c r="D294" s="1072" t="s">
        <v>461</v>
      </c>
      <c r="E294" s="1068"/>
      <c r="F294" s="1068" t="s">
        <v>237</v>
      </c>
      <c r="G294" s="966"/>
      <c r="H294" s="927">
        <f t="shared" si="34"/>
        <v>0</v>
      </c>
      <c r="I294" s="927">
        <f t="shared" si="35"/>
        <v>0</v>
      </c>
      <c r="J294" s="11"/>
      <c r="K294" s="964">
        <f t="shared" si="36"/>
        <v>0</v>
      </c>
    </row>
    <row r="295" spans="1:11" ht="15.75" hidden="1" x14ac:dyDescent="0.25">
      <c r="A295" s="1156" t="str">
        <f t="shared" si="33"/>
        <v/>
      </c>
      <c r="B295" s="1068" t="s">
        <v>424</v>
      </c>
      <c r="C295" s="1068"/>
      <c r="D295" s="1072" t="s">
        <v>462</v>
      </c>
      <c r="E295" s="1068"/>
      <c r="F295" s="1068" t="s">
        <v>23</v>
      </c>
      <c r="G295" s="966"/>
      <c r="H295" s="927">
        <f t="shared" si="34"/>
        <v>0</v>
      </c>
      <c r="I295" s="927">
        <f t="shared" si="35"/>
        <v>0</v>
      </c>
      <c r="J295" s="11"/>
      <c r="K295" s="964">
        <f t="shared" si="36"/>
        <v>0</v>
      </c>
    </row>
    <row r="296" spans="1:11" ht="15.75" hidden="1" x14ac:dyDescent="0.25">
      <c r="A296" s="1156" t="str">
        <f t="shared" si="33"/>
        <v/>
      </c>
      <c r="B296" s="1068" t="s">
        <v>2858</v>
      </c>
      <c r="C296" s="1068"/>
      <c r="D296" s="1072" t="s">
        <v>2859</v>
      </c>
      <c r="E296" s="1068"/>
      <c r="F296" s="1068"/>
      <c r="G296" s="966"/>
      <c r="H296" s="927">
        <f t="shared" si="34"/>
        <v>0</v>
      </c>
      <c r="I296" s="927">
        <f t="shared" si="35"/>
        <v>0</v>
      </c>
      <c r="J296" s="11"/>
      <c r="K296" s="964">
        <f t="shared" si="36"/>
        <v>0</v>
      </c>
    </row>
    <row r="297" spans="1:11" ht="15.75" hidden="1" x14ac:dyDescent="0.25">
      <c r="A297" s="1156" t="str">
        <f t="shared" si="33"/>
        <v/>
      </c>
      <c r="B297" s="1068"/>
      <c r="C297" s="1068"/>
      <c r="D297" s="1072"/>
      <c r="E297" s="1068"/>
      <c r="F297" s="1068"/>
      <c r="G297" s="966"/>
      <c r="H297" s="966"/>
      <c r="I297" s="966"/>
      <c r="J297" s="1068"/>
      <c r="K297" s="966"/>
    </row>
    <row r="298" spans="1:11" ht="15.75" hidden="1" x14ac:dyDescent="0.25">
      <c r="A298" s="1156" t="str">
        <f t="shared" si="33"/>
        <v/>
      </c>
      <c r="B298" s="897" t="s">
        <v>425</v>
      </c>
      <c r="C298" s="897"/>
      <c r="D298" s="66" t="s">
        <v>458</v>
      </c>
      <c r="E298" s="897"/>
      <c r="F298" s="897"/>
      <c r="G298" s="967"/>
      <c r="H298" s="967"/>
      <c r="I298" s="967"/>
      <c r="J298" s="897"/>
      <c r="K298" s="967"/>
    </row>
    <row r="299" spans="1:11" ht="15.75" hidden="1" x14ac:dyDescent="0.25">
      <c r="A299" s="1156" t="str">
        <f t="shared" si="33"/>
        <v/>
      </c>
      <c r="B299" s="1068" t="s">
        <v>426</v>
      </c>
      <c r="C299" s="1068"/>
      <c r="D299" s="1072" t="s">
        <v>463</v>
      </c>
      <c r="E299" s="1068"/>
      <c r="F299" s="1068" t="s">
        <v>22</v>
      </c>
      <c r="G299" s="966"/>
      <c r="H299" s="927">
        <f t="shared" si="34"/>
        <v>0</v>
      </c>
      <c r="I299" s="927">
        <f>H299*$I$12</f>
        <v>0</v>
      </c>
      <c r="J299" s="11"/>
      <c r="K299" s="964">
        <f>SUM(H299:I299)</f>
        <v>0</v>
      </c>
    </row>
    <row r="300" spans="1:11" ht="15.75" hidden="1" x14ac:dyDescent="0.25">
      <c r="A300" s="1156" t="str">
        <f t="shared" si="33"/>
        <v/>
      </c>
      <c r="B300" s="1068" t="s">
        <v>427</v>
      </c>
      <c r="C300" s="1068"/>
      <c r="D300" s="1072" t="s">
        <v>464</v>
      </c>
      <c r="E300" s="1068"/>
      <c r="F300" s="1068" t="s">
        <v>22</v>
      </c>
      <c r="G300" s="966"/>
      <c r="H300" s="927">
        <f t="shared" si="34"/>
        <v>0</v>
      </c>
      <c r="I300" s="927">
        <f>H300*$I$12</f>
        <v>0</v>
      </c>
      <c r="J300" s="11"/>
      <c r="K300" s="964">
        <f>SUM(H300:I300)</f>
        <v>0</v>
      </c>
    </row>
    <row r="301" spans="1:11" ht="15.75" hidden="1" x14ac:dyDescent="0.25">
      <c r="A301" s="1156" t="str">
        <f t="shared" si="33"/>
        <v/>
      </c>
      <c r="B301" s="1068" t="s">
        <v>428</v>
      </c>
      <c r="C301" s="1068"/>
      <c r="D301" s="1072" t="s">
        <v>465</v>
      </c>
      <c r="E301" s="1068"/>
      <c r="F301" s="1068" t="s">
        <v>22</v>
      </c>
      <c r="G301" s="966"/>
      <c r="H301" s="927">
        <f t="shared" si="34"/>
        <v>0</v>
      </c>
      <c r="I301" s="927">
        <f>H301*$I$12</f>
        <v>0</v>
      </c>
      <c r="J301" s="11"/>
      <c r="K301" s="964">
        <f>SUM(H301:I301)</f>
        <v>0</v>
      </c>
    </row>
    <row r="302" spans="1:11" ht="15.75" hidden="1" x14ac:dyDescent="0.25">
      <c r="A302" s="1156" t="str">
        <f t="shared" si="33"/>
        <v/>
      </c>
      <c r="B302" s="1068"/>
      <c r="C302" s="1068"/>
      <c r="D302" s="1072"/>
      <c r="E302" s="1068"/>
      <c r="F302" s="1068"/>
      <c r="G302" s="966"/>
      <c r="H302" s="966"/>
      <c r="I302" s="966"/>
      <c r="J302" s="1068"/>
      <c r="K302" s="966"/>
    </row>
    <row r="303" spans="1:11" ht="15.75" hidden="1" x14ac:dyDescent="0.25">
      <c r="A303" s="1156" t="str">
        <f t="shared" si="33"/>
        <v/>
      </c>
      <c r="B303" s="897" t="s">
        <v>429</v>
      </c>
      <c r="C303" s="897"/>
      <c r="D303" s="66" t="s">
        <v>457</v>
      </c>
      <c r="E303" s="897"/>
      <c r="F303" s="897"/>
      <c r="G303" s="967"/>
      <c r="H303" s="967"/>
      <c r="I303" s="967"/>
      <c r="J303" s="897"/>
      <c r="K303" s="967"/>
    </row>
    <row r="304" spans="1:11" ht="15.75" hidden="1" x14ac:dyDescent="0.25">
      <c r="A304" s="1156" t="str">
        <f t="shared" si="33"/>
        <v/>
      </c>
      <c r="B304" s="1068" t="s">
        <v>430</v>
      </c>
      <c r="C304" s="1068"/>
      <c r="D304" s="1072" t="s">
        <v>466</v>
      </c>
      <c r="E304" s="1068"/>
      <c r="F304" s="1068" t="s">
        <v>237</v>
      </c>
      <c r="G304" s="966"/>
      <c r="H304" s="927">
        <f t="shared" si="34"/>
        <v>0</v>
      </c>
      <c r="I304" s="927">
        <f>H304*$I$12</f>
        <v>0</v>
      </c>
      <c r="J304" s="11"/>
      <c r="K304" s="964">
        <f>SUM(H304:I304)</f>
        <v>0</v>
      </c>
    </row>
    <row r="305" spans="1:11" ht="15.75" hidden="1" x14ac:dyDescent="0.25">
      <c r="A305" s="1156" t="str">
        <f t="shared" si="33"/>
        <v/>
      </c>
      <c r="B305" s="1068" t="s">
        <v>431</v>
      </c>
      <c r="C305" s="1068"/>
      <c r="D305" s="1072" t="s">
        <v>467</v>
      </c>
      <c r="E305" s="1068"/>
      <c r="F305" s="1068" t="s">
        <v>237</v>
      </c>
      <c r="G305" s="966"/>
      <c r="H305" s="927">
        <f t="shared" si="34"/>
        <v>0</v>
      </c>
      <c r="I305" s="927">
        <f>H305*$I$12</f>
        <v>0</v>
      </c>
      <c r="J305" s="11"/>
      <c r="K305" s="964">
        <f>SUM(H305:I305)</f>
        <v>0</v>
      </c>
    </row>
    <row r="306" spans="1:11" ht="15.75" hidden="1" x14ac:dyDescent="0.25">
      <c r="A306" s="1156" t="str">
        <f t="shared" si="33"/>
        <v/>
      </c>
      <c r="B306" s="1068" t="s">
        <v>432</v>
      </c>
      <c r="C306" s="1068"/>
      <c r="D306" s="1072" t="s">
        <v>468</v>
      </c>
      <c r="E306" s="1068"/>
      <c r="F306" s="1068" t="s">
        <v>237</v>
      </c>
      <c r="G306" s="966"/>
      <c r="H306" s="927">
        <f t="shared" si="34"/>
        <v>0</v>
      </c>
      <c r="I306" s="927">
        <f>H306*$I$12</f>
        <v>0</v>
      </c>
      <c r="J306" s="11"/>
      <c r="K306" s="964">
        <f>SUM(H306:I306)</f>
        <v>0</v>
      </c>
    </row>
    <row r="307" spans="1:11" ht="15.75" hidden="1" x14ac:dyDescent="0.25">
      <c r="A307" s="1156" t="str">
        <f t="shared" si="33"/>
        <v/>
      </c>
      <c r="B307" s="1068" t="s">
        <v>433</v>
      </c>
      <c r="C307" s="1068"/>
      <c r="D307" s="1072" t="s">
        <v>469</v>
      </c>
      <c r="E307" s="1068"/>
      <c r="F307" s="1068" t="s">
        <v>237</v>
      </c>
      <c r="G307" s="966"/>
      <c r="H307" s="927">
        <f t="shared" si="34"/>
        <v>0</v>
      </c>
      <c r="I307" s="927">
        <f>H307*$I$12</f>
        <v>0</v>
      </c>
      <c r="J307" s="11"/>
      <c r="K307" s="964">
        <f>SUM(H307:I307)</f>
        <v>0</v>
      </c>
    </row>
    <row r="308" spans="1:11" ht="15.75" hidden="1" x14ac:dyDescent="0.25">
      <c r="A308" s="1156" t="str">
        <f t="shared" si="33"/>
        <v/>
      </c>
      <c r="B308" s="1068"/>
      <c r="C308" s="1068"/>
      <c r="D308" s="1072"/>
      <c r="E308" s="1068"/>
      <c r="F308" s="1068"/>
      <c r="G308" s="966"/>
      <c r="H308" s="966"/>
      <c r="I308" s="966"/>
      <c r="J308" s="1068"/>
      <c r="K308" s="966"/>
    </row>
    <row r="309" spans="1:11" ht="15.75" hidden="1" x14ac:dyDescent="0.25">
      <c r="A309" s="1156" t="str">
        <f t="shared" si="33"/>
        <v/>
      </c>
      <c r="B309" s="891" t="s">
        <v>434</v>
      </c>
      <c r="C309" s="891"/>
      <c r="D309" s="21" t="s">
        <v>456</v>
      </c>
      <c r="E309" s="891"/>
      <c r="F309" s="891"/>
      <c r="G309" s="975"/>
      <c r="H309" s="975"/>
      <c r="I309" s="975"/>
      <c r="J309" s="406"/>
      <c r="K309" s="975"/>
    </row>
    <row r="310" spans="1:11" ht="15.75" hidden="1" x14ac:dyDescent="0.25">
      <c r="A310" s="1156" t="str">
        <f t="shared" si="33"/>
        <v/>
      </c>
      <c r="B310" s="897" t="s">
        <v>435</v>
      </c>
      <c r="C310" s="897"/>
      <c r="D310" s="66" t="s">
        <v>455</v>
      </c>
      <c r="E310" s="897"/>
      <c r="F310" s="897"/>
      <c r="G310" s="967"/>
      <c r="H310" s="967"/>
      <c r="I310" s="967"/>
      <c r="J310" s="897"/>
      <c r="K310" s="967"/>
    </row>
    <row r="311" spans="1:11" ht="15.75" hidden="1" x14ac:dyDescent="0.25">
      <c r="A311" s="1156" t="str">
        <f t="shared" si="33"/>
        <v/>
      </c>
      <c r="B311" s="1068" t="s">
        <v>436</v>
      </c>
      <c r="C311" s="1068"/>
      <c r="D311" s="1072" t="s">
        <v>470</v>
      </c>
      <c r="E311" s="1068"/>
      <c r="F311" s="1068" t="s">
        <v>22</v>
      </c>
      <c r="G311" s="966"/>
      <c r="H311" s="927">
        <f t="shared" si="34"/>
        <v>0</v>
      </c>
      <c r="I311" s="927">
        <f>H311*$I$12</f>
        <v>0</v>
      </c>
      <c r="J311" s="11"/>
      <c r="K311" s="964">
        <f>SUM(H311:I311)</f>
        <v>0</v>
      </c>
    </row>
    <row r="312" spans="1:11" ht="15.75" hidden="1" x14ac:dyDescent="0.25">
      <c r="A312" s="1156" t="str">
        <f t="shared" si="33"/>
        <v/>
      </c>
      <c r="B312" s="1068" t="s">
        <v>437</v>
      </c>
      <c r="C312" s="1068"/>
      <c r="D312" s="1072" t="s">
        <v>471</v>
      </c>
      <c r="E312" s="1068"/>
      <c r="F312" s="1068" t="s">
        <v>22</v>
      </c>
      <c r="G312" s="966"/>
      <c r="H312" s="927">
        <f t="shared" si="34"/>
        <v>0</v>
      </c>
      <c r="I312" s="927">
        <f>H312*$I$12</f>
        <v>0</v>
      </c>
      <c r="J312" s="11"/>
      <c r="K312" s="964">
        <f>SUM(H312:I312)</f>
        <v>0</v>
      </c>
    </row>
    <row r="313" spans="1:11" ht="15.75" hidden="1" x14ac:dyDescent="0.25">
      <c r="A313" s="1156" t="str">
        <f t="shared" si="33"/>
        <v/>
      </c>
      <c r="B313" s="1068"/>
      <c r="C313" s="1068"/>
      <c r="D313" s="1072"/>
      <c r="E313" s="1068"/>
      <c r="F313" s="1068"/>
      <c r="G313" s="966"/>
      <c r="H313" s="966"/>
      <c r="I313" s="966"/>
      <c r="J313" s="1068"/>
      <c r="K313" s="966"/>
    </row>
    <row r="314" spans="1:11" ht="15.75" hidden="1" x14ac:dyDescent="0.25">
      <c r="A314" s="1156" t="str">
        <f t="shared" si="33"/>
        <v/>
      </c>
      <c r="B314" s="897" t="s">
        <v>438</v>
      </c>
      <c r="C314" s="897"/>
      <c r="D314" s="66" t="s">
        <v>454</v>
      </c>
      <c r="E314" s="897"/>
      <c r="F314" s="897"/>
      <c r="G314" s="967"/>
      <c r="H314" s="967"/>
      <c r="I314" s="967"/>
      <c r="J314" s="897"/>
      <c r="K314" s="967"/>
    </row>
    <row r="315" spans="1:11" ht="15.75" hidden="1" x14ac:dyDescent="0.25">
      <c r="A315" s="1156" t="str">
        <f t="shared" si="33"/>
        <v/>
      </c>
      <c r="B315" s="1068" t="s">
        <v>439</v>
      </c>
      <c r="C315" s="1068"/>
      <c r="D315" s="1072" t="s">
        <v>472</v>
      </c>
      <c r="E315" s="1068"/>
      <c r="F315" s="1068" t="s">
        <v>22</v>
      </c>
      <c r="G315" s="966"/>
      <c r="H315" s="927">
        <f t="shared" si="34"/>
        <v>0</v>
      </c>
      <c r="I315" s="927">
        <f>H315*$I$12</f>
        <v>0</v>
      </c>
      <c r="J315" s="11"/>
      <c r="K315" s="964">
        <f>SUM(H315:I315)</f>
        <v>0</v>
      </c>
    </row>
    <row r="316" spans="1:11" ht="15.75" hidden="1" x14ac:dyDescent="0.25">
      <c r="A316" s="1156" t="str">
        <f t="shared" si="33"/>
        <v/>
      </c>
      <c r="B316" s="1068" t="s">
        <v>440</v>
      </c>
      <c r="C316" s="1068"/>
      <c r="D316" s="1072" t="s">
        <v>474</v>
      </c>
      <c r="E316" s="1068"/>
      <c r="F316" s="1068" t="s">
        <v>22</v>
      </c>
      <c r="G316" s="966"/>
      <c r="H316" s="927">
        <f t="shared" si="34"/>
        <v>0</v>
      </c>
      <c r="I316" s="927">
        <f>H316*$I$12</f>
        <v>0</v>
      </c>
      <c r="J316" s="11"/>
      <c r="K316" s="964">
        <f>SUM(H316:I316)</f>
        <v>0</v>
      </c>
    </row>
    <row r="317" spans="1:11" ht="15.75" hidden="1" x14ac:dyDescent="0.25">
      <c r="A317" s="1156" t="str">
        <f t="shared" si="33"/>
        <v/>
      </c>
      <c r="B317" s="1068"/>
      <c r="C317" s="1068"/>
      <c r="D317" s="1072"/>
      <c r="E317" s="1068"/>
      <c r="F317" s="1068"/>
      <c r="G317" s="966"/>
      <c r="H317" s="966"/>
      <c r="I317" s="927"/>
      <c r="J317" s="11"/>
      <c r="K317" s="964"/>
    </row>
    <row r="318" spans="1:11" ht="15.75" hidden="1" x14ac:dyDescent="0.25">
      <c r="A318" s="1156" t="str">
        <f t="shared" si="33"/>
        <v/>
      </c>
      <c r="B318" s="897" t="s">
        <v>441</v>
      </c>
      <c r="C318" s="897"/>
      <c r="D318" s="66" t="s">
        <v>473</v>
      </c>
      <c r="E318" s="897"/>
      <c r="F318" s="897" t="s">
        <v>22</v>
      </c>
      <c r="G318" s="967"/>
      <c r="H318" s="967">
        <f t="shared" si="34"/>
        <v>0</v>
      </c>
      <c r="I318" s="967">
        <f>H318*$I$12</f>
        <v>0</v>
      </c>
      <c r="J318" s="897"/>
      <c r="K318" s="967">
        <f>SUM(H318:I318)</f>
        <v>0</v>
      </c>
    </row>
    <row r="319" spans="1:11" ht="15.75" hidden="1" x14ac:dyDescent="0.25">
      <c r="A319" s="1156" t="str">
        <f t="shared" si="33"/>
        <v/>
      </c>
      <c r="B319" s="1068"/>
      <c r="C319" s="1068"/>
      <c r="D319" s="1072"/>
      <c r="E319" s="1068"/>
      <c r="F319" s="1068"/>
      <c r="G319" s="966"/>
      <c r="H319" s="966"/>
      <c r="I319" s="966"/>
      <c r="J319" s="1068"/>
      <c r="K319" s="966"/>
    </row>
    <row r="320" spans="1:11" ht="15.75" hidden="1" x14ac:dyDescent="0.25">
      <c r="A320" s="1156" t="str">
        <f t="shared" si="33"/>
        <v/>
      </c>
      <c r="B320" s="897" t="s">
        <v>442</v>
      </c>
      <c r="C320" s="897"/>
      <c r="D320" s="66" t="s">
        <v>453</v>
      </c>
      <c r="E320" s="897"/>
      <c r="F320" s="897"/>
      <c r="G320" s="967"/>
      <c r="H320" s="967"/>
      <c r="I320" s="967"/>
      <c r="J320" s="897"/>
      <c r="K320" s="967"/>
    </row>
    <row r="321" spans="1:11" ht="15.75" hidden="1" x14ac:dyDescent="0.25">
      <c r="A321" s="1156" t="str">
        <f t="shared" si="33"/>
        <v/>
      </c>
      <c r="B321" s="1068" t="s">
        <v>443</v>
      </c>
      <c r="C321" s="1068"/>
      <c r="D321" s="1072" t="s">
        <v>475</v>
      </c>
      <c r="E321" s="1068"/>
      <c r="F321" s="1068" t="s">
        <v>8</v>
      </c>
      <c r="G321" s="966"/>
      <c r="H321" s="927">
        <f t="shared" si="34"/>
        <v>0</v>
      </c>
      <c r="I321" s="927">
        <f>H321*$I$12</f>
        <v>0</v>
      </c>
      <c r="J321" s="11"/>
      <c r="K321" s="964">
        <f>SUM(H321:I321)</f>
        <v>0</v>
      </c>
    </row>
    <row r="322" spans="1:11" ht="15.75" hidden="1" x14ac:dyDescent="0.25">
      <c r="A322" s="1156" t="str">
        <f t="shared" si="33"/>
        <v/>
      </c>
      <c r="B322" s="1068" t="s">
        <v>444</v>
      </c>
      <c r="C322" s="1068"/>
      <c r="D322" s="1072" t="s">
        <v>385</v>
      </c>
      <c r="E322" s="1068"/>
      <c r="F322" s="1068" t="s">
        <v>201</v>
      </c>
      <c r="G322" s="966"/>
      <c r="H322" s="927">
        <f t="shared" si="34"/>
        <v>0</v>
      </c>
      <c r="I322" s="927">
        <f>H322*$I$12</f>
        <v>0</v>
      </c>
      <c r="J322" s="11"/>
      <c r="K322" s="964">
        <f>SUM(H322:I322)</f>
        <v>0</v>
      </c>
    </row>
    <row r="323" spans="1:11" ht="15.75" hidden="1" x14ac:dyDescent="0.25">
      <c r="A323" s="1156" t="str">
        <f t="shared" si="33"/>
        <v/>
      </c>
      <c r="B323" s="1068" t="s">
        <v>445</v>
      </c>
      <c r="C323" s="1068"/>
      <c r="D323" s="1072" t="s">
        <v>386</v>
      </c>
      <c r="E323" s="1068"/>
      <c r="F323" s="1068" t="s">
        <v>22</v>
      </c>
      <c r="G323" s="966"/>
      <c r="H323" s="927">
        <f t="shared" si="34"/>
        <v>0</v>
      </c>
      <c r="I323" s="927">
        <f>H323*$I$12</f>
        <v>0</v>
      </c>
      <c r="J323" s="11"/>
      <c r="K323" s="964">
        <f>SUM(H323:I323)</f>
        <v>0</v>
      </c>
    </row>
    <row r="324" spans="1:11" ht="15.75" hidden="1" x14ac:dyDescent="0.25">
      <c r="A324" s="1156" t="str">
        <f t="shared" si="33"/>
        <v/>
      </c>
      <c r="B324" s="1068" t="s">
        <v>446</v>
      </c>
      <c r="C324" s="1068"/>
      <c r="D324" s="1072" t="s">
        <v>476</v>
      </c>
      <c r="E324" s="1068"/>
      <c r="F324" s="1068" t="s">
        <v>22</v>
      </c>
      <c r="G324" s="966"/>
      <c r="H324" s="927">
        <f t="shared" si="34"/>
        <v>0</v>
      </c>
      <c r="I324" s="927">
        <f>H324*$I$12</f>
        <v>0</v>
      </c>
      <c r="J324" s="11"/>
      <c r="K324" s="964">
        <f>SUM(H324:I324)</f>
        <v>0</v>
      </c>
    </row>
    <row r="325" spans="1:11" ht="15.75" hidden="1" x14ac:dyDescent="0.25">
      <c r="A325" s="1156" t="str">
        <f t="shared" si="33"/>
        <v/>
      </c>
      <c r="B325" s="1068"/>
      <c r="C325" s="1068"/>
      <c r="D325" s="1072"/>
      <c r="E325" s="1068"/>
      <c r="F325" s="1068"/>
      <c r="G325" s="966"/>
      <c r="H325" s="966"/>
      <c r="I325" s="966"/>
      <c r="J325" s="1068"/>
      <c r="K325" s="966"/>
    </row>
    <row r="326" spans="1:11" ht="15.75" hidden="1" x14ac:dyDescent="0.25">
      <c r="A326" s="1156" t="str">
        <f t="shared" si="33"/>
        <v/>
      </c>
      <c r="B326" s="897" t="s">
        <v>447</v>
      </c>
      <c r="C326" s="897"/>
      <c r="D326" s="66" t="s">
        <v>452</v>
      </c>
      <c r="E326" s="897"/>
      <c r="F326" s="897"/>
      <c r="G326" s="967"/>
      <c r="H326" s="967"/>
      <c r="I326" s="967"/>
      <c r="J326" s="897"/>
      <c r="K326" s="967"/>
    </row>
    <row r="327" spans="1:11" ht="15.75" hidden="1" x14ac:dyDescent="0.25">
      <c r="A327" s="1156" t="str">
        <f t="shared" si="33"/>
        <v/>
      </c>
      <c r="B327" s="1068" t="s">
        <v>448</v>
      </c>
      <c r="C327" s="1068"/>
      <c r="D327" s="1072" t="s">
        <v>475</v>
      </c>
      <c r="E327" s="1068"/>
      <c r="F327" s="1068" t="s">
        <v>8</v>
      </c>
      <c r="G327" s="966"/>
      <c r="H327" s="927">
        <f t="shared" si="34"/>
        <v>0</v>
      </c>
      <c r="I327" s="927">
        <f>H327*$I$12</f>
        <v>0</v>
      </c>
      <c r="J327" s="11"/>
      <c r="K327" s="964">
        <f>SUM(H327:I327)</f>
        <v>0</v>
      </c>
    </row>
    <row r="328" spans="1:11" ht="15.75" hidden="1" x14ac:dyDescent="0.25">
      <c r="A328" s="1156" t="str">
        <f t="shared" si="33"/>
        <v/>
      </c>
      <c r="B328" s="1068" t="s">
        <v>449</v>
      </c>
      <c r="C328" s="1068"/>
      <c r="D328" s="1072" t="s">
        <v>385</v>
      </c>
      <c r="E328" s="1068"/>
      <c r="F328" s="1068" t="s">
        <v>201</v>
      </c>
      <c r="G328" s="966"/>
      <c r="H328" s="927">
        <f t="shared" si="34"/>
        <v>0</v>
      </c>
      <c r="I328" s="927">
        <f>H328*$I$12</f>
        <v>0</v>
      </c>
      <c r="J328" s="11"/>
      <c r="K328" s="964">
        <f>SUM(H328:I328)</f>
        <v>0</v>
      </c>
    </row>
    <row r="329" spans="1:11" ht="15.75" hidden="1" x14ac:dyDescent="0.25">
      <c r="A329" s="1156" t="str">
        <f t="shared" si="33"/>
        <v/>
      </c>
      <c r="B329" s="1068" t="s">
        <v>450</v>
      </c>
      <c r="C329" s="1068"/>
      <c r="D329" s="1072" t="s">
        <v>386</v>
      </c>
      <c r="E329" s="1068"/>
      <c r="F329" s="1068" t="s">
        <v>22</v>
      </c>
      <c r="G329" s="966"/>
      <c r="H329" s="927">
        <f t="shared" si="34"/>
        <v>0</v>
      </c>
      <c r="I329" s="927">
        <f>H329*$I$12</f>
        <v>0</v>
      </c>
      <c r="J329" s="11"/>
      <c r="K329" s="964">
        <f>SUM(H329:I329)</f>
        <v>0</v>
      </c>
    </row>
    <row r="330" spans="1:11" ht="15.75" hidden="1" x14ac:dyDescent="0.25">
      <c r="A330" s="1156" t="str">
        <f t="shared" si="33"/>
        <v/>
      </c>
      <c r="B330" s="1068" t="s">
        <v>451</v>
      </c>
      <c r="C330" s="1068"/>
      <c r="D330" s="1072" t="s">
        <v>477</v>
      </c>
      <c r="E330" s="1068"/>
      <c r="F330" s="1068" t="s">
        <v>22</v>
      </c>
      <c r="G330" s="966"/>
      <c r="H330" s="927">
        <f t="shared" si="34"/>
        <v>0</v>
      </c>
      <c r="I330" s="927">
        <f>H330*$I$12</f>
        <v>0</v>
      </c>
      <c r="J330" s="11"/>
      <c r="K330" s="964">
        <f>SUM(H330:I330)</f>
        <v>0</v>
      </c>
    </row>
    <row r="331" spans="1:11" ht="15.75" hidden="1" x14ac:dyDescent="0.25">
      <c r="A331" s="1156" t="str">
        <f t="shared" si="33"/>
        <v/>
      </c>
      <c r="B331" s="1068"/>
      <c r="C331" s="1068"/>
      <c r="D331" s="1072"/>
      <c r="E331" s="1068"/>
      <c r="F331" s="1068"/>
      <c r="G331" s="966"/>
      <c r="H331" s="966"/>
      <c r="I331" s="966"/>
      <c r="J331" s="1068"/>
      <c r="K331" s="966"/>
    </row>
    <row r="332" spans="1:11" ht="15.75" hidden="1" x14ac:dyDescent="0.25">
      <c r="A332" s="1156" t="str">
        <f t="shared" si="33"/>
        <v/>
      </c>
      <c r="B332" s="897" t="s">
        <v>478</v>
      </c>
      <c r="C332" s="897"/>
      <c r="D332" s="66" t="s">
        <v>514</v>
      </c>
      <c r="E332" s="897"/>
      <c r="F332" s="897"/>
      <c r="G332" s="967"/>
      <c r="H332" s="967"/>
      <c r="I332" s="967"/>
      <c r="J332" s="897"/>
      <c r="K332" s="967"/>
    </row>
    <row r="333" spans="1:11" ht="15.75" hidden="1" x14ac:dyDescent="0.25">
      <c r="A333" s="1156" t="str">
        <f t="shared" si="33"/>
        <v/>
      </c>
      <c r="B333" s="1068" t="s">
        <v>479</v>
      </c>
      <c r="C333" s="1068"/>
      <c r="D333" s="1072" t="s">
        <v>475</v>
      </c>
      <c r="E333" s="1068"/>
      <c r="F333" s="1068" t="s">
        <v>8</v>
      </c>
      <c r="G333" s="927"/>
      <c r="H333" s="927">
        <f t="shared" si="34"/>
        <v>0</v>
      </c>
      <c r="I333" s="927">
        <f>H333*$I$12</f>
        <v>0</v>
      </c>
      <c r="J333" s="11"/>
      <c r="K333" s="964">
        <f>SUM(H333:I333)</f>
        <v>0</v>
      </c>
    </row>
    <row r="334" spans="1:11" ht="15.75" hidden="1" x14ac:dyDescent="0.25">
      <c r="A334" s="1156" t="str">
        <f t="shared" si="33"/>
        <v/>
      </c>
      <c r="B334" s="1068" t="s">
        <v>480</v>
      </c>
      <c r="C334" s="1068"/>
      <c r="D334" s="1072" t="s">
        <v>385</v>
      </c>
      <c r="E334" s="1068"/>
      <c r="F334" s="1068" t="s">
        <v>201</v>
      </c>
      <c r="G334" s="927"/>
      <c r="H334" s="927">
        <f t="shared" si="34"/>
        <v>0</v>
      </c>
      <c r="I334" s="927">
        <f>H334*$I$12</f>
        <v>0</v>
      </c>
      <c r="J334" s="11"/>
      <c r="K334" s="964">
        <f>SUM(H334:I334)</f>
        <v>0</v>
      </c>
    </row>
    <row r="335" spans="1:11" ht="15.75" hidden="1" x14ac:dyDescent="0.25">
      <c r="A335" s="1156" t="str">
        <f t="shared" si="33"/>
        <v/>
      </c>
      <c r="B335" s="1068" t="s">
        <v>481</v>
      </c>
      <c r="C335" s="1068"/>
      <c r="D335" s="1072" t="s">
        <v>520</v>
      </c>
      <c r="E335" s="1068"/>
      <c r="F335" s="1068" t="s">
        <v>238</v>
      </c>
      <c r="G335" s="927"/>
      <c r="H335" s="927">
        <f t="shared" si="34"/>
        <v>0</v>
      </c>
      <c r="I335" s="927">
        <f>H335*$I$12</f>
        <v>0</v>
      </c>
      <c r="J335" s="11"/>
      <c r="K335" s="964">
        <f>SUM(H335:I335)</f>
        <v>0</v>
      </c>
    </row>
    <row r="336" spans="1:11" ht="15.75" hidden="1" x14ac:dyDescent="0.25">
      <c r="A336" s="1156" t="str">
        <f t="shared" si="33"/>
        <v/>
      </c>
      <c r="B336" s="891" t="s">
        <v>482</v>
      </c>
      <c r="C336" s="891"/>
      <c r="D336" s="21" t="s">
        <v>515</v>
      </c>
      <c r="E336" s="891"/>
      <c r="F336" s="891"/>
      <c r="G336" s="975"/>
      <c r="H336" s="975"/>
      <c r="I336" s="975"/>
      <c r="J336" s="406"/>
      <c r="K336" s="975"/>
    </row>
    <row r="337" spans="1:11" ht="15.75" hidden="1" x14ac:dyDescent="0.25">
      <c r="A337" s="1156" t="str">
        <f t="shared" si="33"/>
        <v/>
      </c>
      <c r="B337" s="897" t="s">
        <v>483</v>
      </c>
      <c r="C337" s="897"/>
      <c r="D337" s="66" t="s">
        <v>516</v>
      </c>
      <c r="E337" s="897"/>
      <c r="F337" s="897"/>
      <c r="G337" s="967"/>
      <c r="H337" s="967"/>
      <c r="I337" s="967"/>
      <c r="J337" s="897"/>
      <c r="K337" s="967"/>
    </row>
    <row r="338" spans="1:11" ht="15.75" hidden="1" x14ac:dyDescent="0.25">
      <c r="A338" s="1156" t="str">
        <f t="shared" si="33"/>
        <v/>
      </c>
      <c r="B338" s="1068" t="s">
        <v>484</v>
      </c>
      <c r="C338" s="1068"/>
      <c r="D338" s="1072" t="s">
        <v>521</v>
      </c>
      <c r="E338" s="1068"/>
      <c r="F338" s="1068" t="s">
        <v>23</v>
      </c>
      <c r="G338" s="927"/>
      <c r="H338" s="927">
        <f t="shared" si="34"/>
        <v>0</v>
      </c>
      <c r="I338" s="927">
        <f>H338*$I$12</f>
        <v>0</v>
      </c>
      <c r="J338" s="11"/>
      <c r="K338" s="964">
        <f>SUM(H338:I338)</f>
        <v>0</v>
      </c>
    </row>
    <row r="339" spans="1:11" ht="15.75" hidden="1" x14ac:dyDescent="0.25">
      <c r="A339" s="1156" t="str">
        <f t="shared" ref="A339:A404" si="37">IF(K339&lt;&gt;0,"x","")</f>
        <v/>
      </c>
      <c r="B339" s="1068" t="s">
        <v>485</v>
      </c>
      <c r="C339" s="1068"/>
      <c r="D339" s="1072" t="s">
        <v>522</v>
      </c>
      <c r="E339" s="1068"/>
      <c r="F339" s="1068" t="s">
        <v>23</v>
      </c>
      <c r="G339" s="927"/>
      <c r="H339" s="927">
        <f t="shared" si="34"/>
        <v>0</v>
      </c>
      <c r="I339" s="927">
        <f>H339*$I$12</f>
        <v>0</v>
      </c>
      <c r="J339" s="11"/>
      <c r="K339" s="964">
        <f>SUM(H339:I339)</f>
        <v>0</v>
      </c>
    </row>
    <row r="340" spans="1:11" ht="15.75" hidden="1" x14ac:dyDescent="0.25">
      <c r="A340" s="1156" t="str">
        <f t="shared" si="37"/>
        <v/>
      </c>
      <c r="B340" s="1068" t="s">
        <v>486</v>
      </c>
      <c r="C340" s="1068"/>
      <c r="D340" s="1072" t="s">
        <v>523</v>
      </c>
      <c r="E340" s="1068"/>
      <c r="F340" s="1068" t="s">
        <v>23</v>
      </c>
      <c r="G340" s="927"/>
      <c r="H340" s="927">
        <f t="shared" si="34"/>
        <v>0</v>
      </c>
      <c r="I340" s="927">
        <f>H340*$I$12</f>
        <v>0</v>
      </c>
      <c r="J340" s="11"/>
      <c r="K340" s="964">
        <f>SUM(H340:I340)</f>
        <v>0</v>
      </c>
    </row>
    <row r="341" spans="1:11" ht="15.75" hidden="1" x14ac:dyDescent="0.25">
      <c r="A341" s="1156" t="str">
        <f t="shared" si="37"/>
        <v/>
      </c>
      <c r="B341" s="1068" t="s">
        <v>487</v>
      </c>
      <c r="C341" s="1068"/>
      <c r="D341" s="1072" t="s">
        <v>524</v>
      </c>
      <c r="E341" s="1068"/>
      <c r="F341" s="1068" t="s">
        <v>23</v>
      </c>
      <c r="G341" s="927"/>
      <c r="H341" s="927">
        <f t="shared" si="34"/>
        <v>0</v>
      </c>
      <c r="I341" s="927">
        <f>H341*$I$12</f>
        <v>0</v>
      </c>
      <c r="J341" s="11"/>
      <c r="K341" s="964">
        <f>SUM(H341:I341)</f>
        <v>0</v>
      </c>
    </row>
    <row r="342" spans="1:11" ht="15.75" hidden="1" x14ac:dyDescent="0.25">
      <c r="A342" s="1156" t="str">
        <f t="shared" si="37"/>
        <v/>
      </c>
      <c r="B342" s="1068" t="s">
        <v>488</v>
      </c>
      <c r="C342" s="1068"/>
      <c r="D342" s="1072" t="s">
        <v>525</v>
      </c>
      <c r="E342" s="1068"/>
      <c r="F342" s="1068" t="s">
        <v>23</v>
      </c>
      <c r="G342" s="927"/>
      <c r="H342" s="927">
        <f t="shared" ref="H342:H376" si="38">G342*E342</f>
        <v>0</v>
      </c>
      <c r="I342" s="927">
        <f>H342*$I$12</f>
        <v>0</v>
      </c>
      <c r="J342" s="11"/>
      <c r="K342" s="964">
        <f>SUM(H342:I342)</f>
        <v>0</v>
      </c>
    </row>
    <row r="343" spans="1:11" ht="15.75" hidden="1" x14ac:dyDescent="0.25">
      <c r="A343" s="1156" t="str">
        <f t="shared" si="37"/>
        <v/>
      </c>
      <c r="B343" s="1068"/>
      <c r="C343" s="1068"/>
      <c r="D343" s="1072"/>
      <c r="E343" s="1068"/>
      <c r="F343" s="1068"/>
      <c r="G343" s="966"/>
      <c r="H343" s="966"/>
      <c r="I343" s="966"/>
      <c r="J343" s="1068"/>
      <c r="K343" s="966"/>
    </row>
    <row r="344" spans="1:11" ht="15.75" hidden="1" x14ac:dyDescent="0.25">
      <c r="A344" s="1156" t="str">
        <f t="shared" si="37"/>
        <v/>
      </c>
      <c r="B344" s="897" t="s">
        <v>489</v>
      </c>
      <c r="C344" s="897"/>
      <c r="D344" s="66" t="s">
        <v>517</v>
      </c>
      <c r="E344" s="897"/>
      <c r="F344" s="897"/>
      <c r="G344" s="967"/>
      <c r="H344" s="967"/>
      <c r="I344" s="967"/>
      <c r="J344" s="897"/>
      <c r="K344" s="967"/>
    </row>
    <row r="345" spans="1:11" ht="15.75" hidden="1" x14ac:dyDescent="0.25">
      <c r="A345" s="1156" t="str">
        <f t="shared" si="37"/>
        <v/>
      </c>
      <c r="B345" s="1068" t="s">
        <v>490</v>
      </c>
      <c r="C345" s="1068"/>
      <c r="D345" s="1072" t="s">
        <v>526</v>
      </c>
      <c r="E345" s="1068"/>
      <c r="F345" s="1068" t="s">
        <v>23</v>
      </c>
      <c r="G345" s="927"/>
      <c r="H345" s="927">
        <f t="shared" si="38"/>
        <v>0</v>
      </c>
      <c r="I345" s="927">
        <f>H345*$I$12</f>
        <v>0</v>
      </c>
      <c r="J345" s="11"/>
      <c r="K345" s="964">
        <f>SUM(H345:I345)</f>
        <v>0</v>
      </c>
    </row>
    <row r="346" spans="1:11" ht="15.75" hidden="1" x14ac:dyDescent="0.25">
      <c r="A346" s="1156" t="str">
        <f t="shared" si="37"/>
        <v/>
      </c>
      <c r="B346" s="1068" t="s">
        <v>491</v>
      </c>
      <c r="C346" s="1068"/>
      <c r="D346" s="1072" t="s">
        <v>527</v>
      </c>
      <c r="E346" s="1068"/>
      <c r="F346" s="1068" t="s">
        <v>23</v>
      </c>
      <c r="G346" s="927"/>
      <c r="H346" s="927">
        <f t="shared" si="38"/>
        <v>0</v>
      </c>
      <c r="I346" s="927">
        <f>H346*$I$12</f>
        <v>0</v>
      </c>
      <c r="J346" s="11"/>
      <c r="K346" s="964">
        <f>SUM(H346:I346)</f>
        <v>0</v>
      </c>
    </row>
    <row r="347" spans="1:11" ht="15.75" hidden="1" x14ac:dyDescent="0.25">
      <c r="A347" s="1156" t="str">
        <f t="shared" si="37"/>
        <v/>
      </c>
      <c r="B347" s="1068" t="s">
        <v>492</v>
      </c>
      <c r="C347" s="1068"/>
      <c r="D347" s="1072" t="s">
        <v>528</v>
      </c>
      <c r="E347" s="1068"/>
      <c r="F347" s="1068" t="s">
        <v>23</v>
      </c>
      <c r="G347" s="927"/>
      <c r="H347" s="927">
        <f t="shared" si="38"/>
        <v>0</v>
      </c>
      <c r="I347" s="927">
        <f>H347*$I$12</f>
        <v>0</v>
      </c>
      <c r="J347" s="11"/>
      <c r="K347" s="964">
        <f>SUM(H347:I347)</f>
        <v>0</v>
      </c>
    </row>
    <row r="348" spans="1:11" ht="15.75" hidden="1" x14ac:dyDescent="0.25">
      <c r="A348" s="1156" t="str">
        <f t="shared" si="37"/>
        <v/>
      </c>
      <c r="B348" s="1068" t="s">
        <v>493</v>
      </c>
      <c r="C348" s="1068"/>
      <c r="D348" s="1072" t="s">
        <v>529</v>
      </c>
      <c r="E348" s="1068"/>
      <c r="F348" s="1068" t="s">
        <v>23</v>
      </c>
      <c r="G348" s="927"/>
      <c r="H348" s="927">
        <f t="shared" si="38"/>
        <v>0</v>
      </c>
      <c r="I348" s="927">
        <f>H348*$I$12</f>
        <v>0</v>
      </c>
      <c r="J348" s="11"/>
      <c r="K348" s="964">
        <f>SUM(H348:I348)</f>
        <v>0</v>
      </c>
    </row>
    <row r="349" spans="1:11" ht="15.75" hidden="1" x14ac:dyDescent="0.25">
      <c r="A349" s="1156" t="str">
        <f t="shared" si="37"/>
        <v/>
      </c>
      <c r="B349" s="1068" t="s">
        <v>2861</v>
      </c>
      <c r="C349" s="1068"/>
      <c r="D349" s="1072" t="s">
        <v>2860</v>
      </c>
      <c r="E349" s="1068"/>
      <c r="F349" s="1068" t="s">
        <v>112</v>
      </c>
      <c r="G349" s="927"/>
      <c r="H349" s="927">
        <f t="shared" si="38"/>
        <v>0</v>
      </c>
      <c r="I349" s="927">
        <f>H349*$I$12</f>
        <v>0</v>
      </c>
      <c r="J349" s="11"/>
      <c r="K349" s="964">
        <f>SUM(H349:I349)</f>
        <v>0</v>
      </c>
    </row>
    <row r="350" spans="1:11" ht="15.75" hidden="1" x14ac:dyDescent="0.25">
      <c r="A350" s="1156" t="str">
        <f t="shared" si="37"/>
        <v/>
      </c>
      <c r="B350" s="1068"/>
      <c r="C350" s="1068"/>
      <c r="D350" s="1072"/>
      <c r="E350" s="1068"/>
      <c r="F350" s="1068"/>
      <c r="G350" s="927"/>
      <c r="H350" s="927">
        <f t="shared" si="38"/>
        <v>0</v>
      </c>
      <c r="I350" s="927"/>
      <c r="J350" s="11"/>
      <c r="K350" s="964"/>
    </row>
    <row r="351" spans="1:11" ht="15.75" hidden="1" x14ac:dyDescent="0.25">
      <c r="A351" s="1156" t="str">
        <f t="shared" si="37"/>
        <v/>
      </c>
      <c r="B351" s="1068" t="s">
        <v>494</v>
      </c>
      <c r="C351" s="1068"/>
      <c r="D351" s="1072" t="s">
        <v>530</v>
      </c>
      <c r="E351" s="1068"/>
      <c r="F351" s="1068" t="s">
        <v>23</v>
      </c>
      <c r="G351" s="927"/>
      <c r="H351" s="927">
        <f t="shared" si="38"/>
        <v>0</v>
      </c>
      <c r="I351" s="927">
        <f>H351*$I$12</f>
        <v>0</v>
      </c>
      <c r="J351" s="11"/>
      <c r="K351" s="964">
        <f>SUM(H351:I351)</f>
        <v>0</v>
      </c>
    </row>
    <row r="352" spans="1:11" ht="15.75" hidden="1" x14ac:dyDescent="0.25">
      <c r="A352" s="1156" t="str">
        <f t="shared" si="37"/>
        <v/>
      </c>
      <c r="B352" s="1068" t="s">
        <v>495</v>
      </c>
      <c r="C352" s="1068"/>
      <c r="D352" s="1072" t="s">
        <v>531</v>
      </c>
      <c r="E352" s="1068"/>
      <c r="F352" s="1068" t="s">
        <v>23</v>
      </c>
      <c r="G352" s="927"/>
      <c r="H352" s="927">
        <f t="shared" si="38"/>
        <v>0</v>
      </c>
      <c r="I352" s="927">
        <f>H352*$I$12</f>
        <v>0</v>
      </c>
      <c r="J352" s="11"/>
      <c r="K352" s="964">
        <f>SUM(H352:I352)</f>
        <v>0</v>
      </c>
    </row>
    <row r="353" spans="1:11" ht="15.75" hidden="1" x14ac:dyDescent="0.25">
      <c r="A353" s="1156" t="str">
        <f t="shared" si="37"/>
        <v/>
      </c>
      <c r="B353" s="1068" t="s">
        <v>3051</v>
      </c>
      <c r="C353" s="1068" t="s">
        <v>3083</v>
      </c>
      <c r="D353" s="1072" t="s">
        <v>3084</v>
      </c>
      <c r="E353" s="901"/>
      <c r="F353" s="1068" t="s">
        <v>210</v>
      </c>
      <c r="G353" s="927"/>
      <c r="H353" s="927">
        <f t="shared" si="38"/>
        <v>0</v>
      </c>
      <c r="I353" s="927">
        <f>H353*$I$12</f>
        <v>0</v>
      </c>
      <c r="J353" s="11"/>
      <c r="K353" s="964">
        <f>SUM(H353:I353)</f>
        <v>0</v>
      </c>
    </row>
    <row r="354" spans="1:11" ht="15.75" hidden="1" x14ac:dyDescent="0.25">
      <c r="A354" s="1156" t="str">
        <f t="shared" si="37"/>
        <v/>
      </c>
      <c r="B354" s="1068"/>
      <c r="C354" s="1068"/>
      <c r="D354" s="1072"/>
      <c r="E354" s="1068"/>
      <c r="F354" s="1068"/>
      <c r="G354" s="966"/>
      <c r="H354" s="927"/>
      <c r="I354" s="966"/>
      <c r="J354" s="1068"/>
      <c r="K354" s="966"/>
    </row>
    <row r="355" spans="1:11" ht="15.75" hidden="1" x14ac:dyDescent="0.25">
      <c r="A355" s="1156" t="str">
        <f t="shared" si="37"/>
        <v/>
      </c>
      <c r="B355" s="897" t="s">
        <v>496</v>
      </c>
      <c r="C355" s="897"/>
      <c r="D355" s="66" t="s">
        <v>532</v>
      </c>
      <c r="E355" s="897"/>
      <c r="F355" s="897" t="s">
        <v>60</v>
      </c>
      <c r="G355" s="967"/>
      <c r="H355" s="967">
        <f t="shared" si="38"/>
        <v>0</v>
      </c>
      <c r="I355" s="967">
        <f>H355*$I$12</f>
        <v>0</v>
      </c>
      <c r="J355" s="897"/>
      <c r="K355" s="967">
        <f>SUM(H355:I355)</f>
        <v>0</v>
      </c>
    </row>
    <row r="356" spans="1:11" ht="15.75" hidden="1" x14ac:dyDescent="0.25">
      <c r="A356" s="1156" t="str">
        <f t="shared" si="37"/>
        <v/>
      </c>
      <c r="B356" s="1068"/>
      <c r="C356" s="1068"/>
      <c r="D356" s="1072"/>
      <c r="E356" s="1068"/>
      <c r="F356" s="1068"/>
      <c r="G356" s="966"/>
      <c r="H356" s="966"/>
      <c r="I356" s="966"/>
      <c r="J356" s="1068"/>
      <c r="K356" s="966"/>
    </row>
    <row r="357" spans="1:11" ht="15.75" hidden="1" x14ac:dyDescent="0.25">
      <c r="A357" s="1156" t="str">
        <f t="shared" si="37"/>
        <v/>
      </c>
      <c r="B357" s="897" t="s">
        <v>497</v>
      </c>
      <c r="C357" s="897"/>
      <c r="D357" s="66" t="s">
        <v>518</v>
      </c>
      <c r="E357" s="897"/>
      <c r="F357" s="897"/>
      <c r="G357" s="967"/>
      <c r="H357" s="967"/>
      <c r="I357" s="967"/>
      <c r="J357" s="897"/>
      <c r="K357" s="967"/>
    </row>
    <row r="358" spans="1:11" ht="15.75" hidden="1" x14ac:dyDescent="0.25">
      <c r="A358" s="1156" t="str">
        <f t="shared" si="37"/>
        <v/>
      </c>
      <c r="B358" s="1068" t="s">
        <v>498</v>
      </c>
      <c r="C358" s="1068"/>
      <c r="D358" s="1072" t="s">
        <v>533</v>
      </c>
      <c r="E358" s="1068"/>
      <c r="F358" s="1068" t="s">
        <v>22</v>
      </c>
      <c r="G358" s="927"/>
      <c r="H358" s="927">
        <f t="shared" si="38"/>
        <v>0</v>
      </c>
      <c r="I358" s="927">
        <f t="shared" ref="I358:I365" si="39">H358*$I$12</f>
        <v>0</v>
      </c>
      <c r="J358" s="11"/>
      <c r="K358" s="964">
        <f t="shared" ref="K358:K365" si="40">SUM(H358:I358)</f>
        <v>0</v>
      </c>
    </row>
    <row r="359" spans="1:11" ht="15.75" hidden="1" x14ac:dyDescent="0.25">
      <c r="A359" s="1156" t="str">
        <f t="shared" si="37"/>
        <v/>
      </c>
      <c r="B359" s="1068" t="s">
        <v>499</v>
      </c>
      <c r="C359" s="1068"/>
      <c r="D359" s="1072" t="s">
        <v>540</v>
      </c>
      <c r="E359" s="1068"/>
      <c r="F359" s="1068" t="s">
        <v>22</v>
      </c>
      <c r="G359" s="927"/>
      <c r="H359" s="927">
        <f t="shared" si="38"/>
        <v>0</v>
      </c>
      <c r="I359" s="927">
        <f t="shared" si="39"/>
        <v>0</v>
      </c>
      <c r="J359" s="11"/>
      <c r="K359" s="964">
        <f t="shared" si="40"/>
        <v>0</v>
      </c>
    </row>
    <row r="360" spans="1:11" ht="15.75" hidden="1" x14ac:dyDescent="0.25">
      <c r="A360" s="1156" t="str">
        <f t="shared" si="37"/>
        <v/>
      </c>
      <c r="B360" s="1068" t="s">
        <v>500</v>
      </c>
      <c r="C360" s="1068"/>
      <c r="D360" s="1072" t="s">
        <v>539</v>
      </c>
      <c r="E360" s="1068"/>
      <c r="F360" s="1068" t="s">
        <v>22</v>
      </c>
      <c r="G360" s="927"/>
      <c r="H360" s="927">
        <f t="shared" si="38"/>
        <v>0</v>
      </c>
      <c r="I360" s="927">
        <f t="shared" si="39"/>
        <v>0</v>
      </c>
      <c r="J360" s="11"/>
      <c r="K360" s="964">
        <f t="shared" si="40"/>
        <v>0</v>
      </c>
    </row>
    <row r="361" spans="1:11" ht="15.75" hidden="1" x14ac:dyDescent="0.25">
      <c r="A361" s="1156" t="str">
        <f t="shared" si="37"/>
        <v/>
      </c>
      <c r="B361" s="1068" t="s">
        <v>501</v>
      </c>
      <c r="C361" s="1068"/>
      <c r="D361" s="1072" t="s">
        <v>538</v>
      </c>
      <c r="E361" s="1068"/>
      <c r="F361" s="1068" t="s">
        <v>22</v>
      </c>
      <c r="G361" s="927"/>
      <c r="H361" s="927">
        <f t="shared" si="38"/>
        <v>0</v>
      </c>
      <c r="I361" s="927">
        <f t="shared" si="39"/>
        <v>0</v>
      </c>
      <c r="J361" s="11"/>
      <c r="K361" s="964">
        <f t="shared" si="40"/>
        <v>0</v>
      </c>
    </row>
    <row r="362" spans="1:11" ht="15.75" hidden="1" x14ac:dyDescent="0.25">
      <c r="A362" s="1156" t="str">
        <f t="shared" si="37"/>
        <v/>
      </c>
      <c r="B362" s="1068" t="s">
        <v>502</v>
      </c>
      <c r="C362" s="1068"/>
      <c r="D362" s="1072" t="s">
        <v>537</v>
      </c>
      <c r="E362" s="1068"/>
      <c r="F362" s="1068" t="s">
        <v>22</v>
      </c>
      <c r="G362" s="927"/>
      <c r="H362" s="927">
        <f t="shared" si="38"/>
        <v>0</v>
      </c>
      <c r="I362" s="927">
        <f t="shared" si="39"/>
        <v>0</v>
      </c>
      <c r="J362" s="11"/>
      <c r="K362" s="964">
        <f t="shared" si="40"/>
        <v>0</v>
      </c>
    </row>
    <row r="363" spans="1:11" ht="15.75" hidden="1" x14ac:dyDescent="0.25">
      <c r="A363" s="1156" t="str">
        <f t="shared" si="37"/>
        <v/>
      </c>
      <c r="B363" s="1068" t="s">
        <v>503</v>
      </c>
      <c r="C363" s="1068"/>
      <c r="D363" s="1072" t="s">
        <v>536</v>
      </c>
      <c r="E363" s="1068"/>
      <c r="F363" s="1068" t="s">
        <v>22</v>
      </c>
      <c r="G363" s="927"/>
      <c r="H363" s="927">
        <f t="shared" si="38"/>
        <v>0</v>
      </c>
      <c r="I363" s="927">
        <f t="shared" si="39"/>
        <v>0</v>
      </c>
      <c r="J363" s="11"/>
      <c r="K363" s="964">
        <f t="shared" si="40"/>
        <v>0</v>
      </c>
    </row>
    <row r="364" spans="1:11" ht="15.75" hidden="1" x14ac:dyDescent="0.25">
      <c r="A364" s="1156" t="str">
        <f t="shared" si="37"/>
        <v/>
      </c>
      <c r="B364" s="1068" t="s">
        <v>504</v>
      </c>
      <c r="C364" s="1068"/>
      <c r="D364" s="1072" t="s">
        <v>535</v>
      </c>
      <c r="E364" s="1068"/>
      <c r="F364" s="1068" t="s">
        <v>22</v>
      </c>
      <c r="G364" s="927"/>
      <c r="H364" s="927">
        <f t="shared" si="38"/>
        <v>0</v>
      </c>
      <c r="I364" s="927">
        <f t="shared" si="39"/>
        <v>0</v>
      </c>
      <c r="J364" s="11"/>
      <c r="K364" s="964">
        <f t="shared" si="40"/>
        <v>0</v>
      </c>
    </row>
    <row r="365" spans="1:11" ht="15.75" hidden="1" x14ac:dyDescent="0.25">
      <c r="A365" s="1156" t="str">
        <f t="shared" si="37"/>
        <v/>
      </c>
      <c r="B365" s="1068" t="s">
        <v>505</v>
      </c>
      <c r="C365" s="1068"/>
      <c r="D365" s="1072" t="s">
        <v>534</v>
      </c>
      <c r="E365" s="1068"/>
      <c r="F365" s="1068" t="s">
        <v>22</v>
      </c>
      <c r="G365" s="927"/>
      <c r="H365" s="927">
        <f t="shared" si="38"/>
        <v>0</v>
      </c>
      <c r="I365" s="927">
        <f t="shared" si="39"/>
        <v>0</v>
      </c>
      <c r="J365" s="11"/>
      <c r="K365" s="964">
        <f t="shared" si="40"/>
        <v>0</v>
      </c>
    </row>
    <row r="366" spans="1:11" ht="15.75" hidden="1" x14ac:dyDescent="0.25">
      <c r="A366" s="1156" t="str">
        <f t="shared" si="37"/>
        <v/>
      </c>
      <c r="B366" s="1068"/>
      <c r="C366" s="1068"/>
      <c r="D366" s="1072"/>
      <c r="E366" s="1068"/>
      <c r="F366" s="1068"/>
      <c r="G366" s="966"/>
      <c r="H366" s="966"/>
      <c r="I366" s="966"/>
      <c r="J366" s="1068"/>
      <c r="K366" s="966"/>
    </row>
    <row r="367" spans="1:11" ht="15.75" hidden="1" x14ac:dyDescent="0.25">
      <c r="A367" s="1156" t="str">
        <f t="shared" si="37"/>
        <v/>
      </c>
      <c r="B367" s="897" t="s">
        <v>506</v>
      </c>
      <c r="C367" s="897"/>
      <c r="D367" s="66" t="s">
        <v>519</v>
      </c>
      <c r="E367" s="897"/>
      <c r="F367" s="897"/>
      <c r="G367" s="967"/>
      <c r="H367" s="967"/>
      <c r="I367" s="967"/>
      <c r="J367" s="897"/>
      <c r="K367" s="967"/>
    </row>
    <row r="368" spans="1:11" ht="15.75" hidden="1" x14ac:dyDescent="0.25">
      <c r="A368" s="1156" t="str">
        <f t="shared" si="37"/>
        <v/>
      </c>
      <c r="B368" s="1068" t="s">
        <v>507</v>
      </c>
      <c r="C368" s="1068"/>
      <c r="D368" s="1072" t="s">
        <v>541</v>
      </c>
      <c r="E368" s="1068"/>
      <c r="F368" s="1068" t="s">
        <v>201</v>
      </c>
      <c r="G368" s="927"/>
      <c r="H368" s="927">
        <f t="shared" si="38"/>
        <v>0</v>
      </c>
      <c r="I368" s="927">
        <f t="shared" ref="I368:I376" si="41">H368*$I$12</f>
        <v>0</v>
      </c>
      <c r="J368" s="11"/>
      <c r="K368" s="964">
        <f t="shared" ref="K368:K376" si="42">SUM(H368:I368)</f>
        <v>0</v>
      </c>
    </row>
    <row r="369" spans="1:11" ht="15.75" hidden="1" x14ac:dyDescent="0.25">
      <c r="A369" s="1156" t="str">
        <f t="shared" si="37"/>
        <v/>
      </c>
      <c r="B369" s="1068" t="s">
        <v>508</v>
      </c>
      <c r="C369" s="1068"/>
      <c r="D369" s="1072" t="s">
        <v>542</v>
      </c>
      <c r="E369" s="1068"/>
      <c r="F369" s="1068" t="s">
        <v>201</v>
      </c>
      <c r="G369" s="927"/>
      <c r="H369" s="927">
        <f t="shared" si="38"/>
        <v>0</v>
      </c>
      <c r="I369" s="927">
        <f t="shared" si="41"/>
        <v>0</v>
      </c>
      <c r="J369" s="11"/>
      <c r="K369" s="964">
        <f t="shared" si="42"/>
        <v>0</v>
      </c>
    </row>
    <row r="370" spans="1:11" ht="15.75" hidden="1" x14ac:dyDescent="0.25">
      <c r="A370" s="1156" t="str">
        <f t="shared" si="37"/>
        <v/>
      </c>
      <c r="B370" s="1068" t="s">
        <v>509</v>
      </c>
      <c r="C370" s="1068"/>
      <c r="D370" s="1072" t="s">
        <v>540</v>
      </c>
      <c r="E370" s="1068"/>
      <c r="F370" s="1068" t="s">
        <v>22</v>
      </c>
      <c r="G370" s="927"/>
      <c r="H370" s="927">
        <f t="shared" si="38"/>
        <v>0</v>
      </c>
      <c r="I370" s="927">
        <f t="shared" si="41"/>
        <v>0</v>
      </c>
      <c r="J370" s="11"/>
      <c r="K370" s="964">
        <f t="shared" si="42"/>
        <v>0</v>
      </c>
    </row>
    <row r="371" spans="1:11" ht="15.75" hidden="1" x14ac:dyDescent="0.25">
      <c r="A371" s="1156" t="str">
        <f t="shared" si="37"/>
        <v/>
      </c>
      <c r="B371" s="1068" t="s">
        <v>510</v>
      </c>
      <c r="C371" s="1068"/>
      <c r="D371" s="1072" t="s">
        <v>539</v>
      </c>
      <c r="E371" s="1068"/>
      <c r="F371" s="1068" t="s">
        <v>22</v>
      </c>
      <c r="G371" s="927"/>
      <c r="H371" s="927">
        <f t="shared" si="38"/>
        <v>0</v>
      </c>
      <c r="I371" s="927">
        <f t="shared" si="41"/>
        <v>0</v>
      </c>
      <c r="J371" s="11"/>
      <c r="K371" s="964">
        <f t="shared" si="42"/>
        <v>0</v>
      </c>
    </row>
    <row r="372" spans="1:11" ht="15.75" hidden="1" x14ac:dyDescent="0.25">
      <c r="A372" s="1156" t="str">
        <f t="shared" si="37"/>
        <v/>
      </c>
      <c r="B372" s="1068" t="s">
        <v>511</v>
      </c>
      <c r="C372" s="1068"/>
      <c r="D372" s="1072" t="s">
        <v>538</v>
      </c>
      <c r="E372" s="1068"/>
      <c r="F372" s="1068" t="s">
        <v>22</v>
      </c>
      <c r="G372" s="927"/>
      <c r="H372" s="927">
        <f t="shared" si="38"/>
        <v>0</v>
      </c>
      <c r="I372" s="927">
        <f t="shared" si="41"/>
        <v>0</v>
      </c>
      <c r="J372" s="11"/>
      <c r="K372" s="964">
        <f t="shared" si="42"/>
        <v>0</v>
      </c>
    </row>
    <row r="373" spans="1:11" ht="15.75" hidden="1" x14ac:dyDescent="0.25">
      <c r="A373" s="1156" t="str">
        <f t="shared" si="37"/>
        <v/>
      </c>
      <c r="B373" s="1068" t="s">
        <v>512</v>
      </c>
      <c r="C373" s="1068"/>
      <c r="D373" s="1072" t="s">
        <v>537</v>
      </c>
      <c r="E373" s="1068"/>
      <c r="F373" s="1068" t="s">
        <v>22</v>
      </c>
      <c r="G373" s="927"/>
      <c r="H373" s="927">
        <f t="shared" si="38"/>
        <v>0</v>
      </c>
      <c r="I373" s="927">
        <f t="shared" si="41"/>
        <v>0</v>
      </c>
      <c r="J373" s="11"/>
      <c r="K373" s="964">
        <f t="shared" si="42"/>
        <v>0</v>
      </c>
    </row>
    <row r="374" spans="1:11" ht="15.75" hidden="1" x14ac:dyDescent="0.25">
      <c r="A374" s="1156" t="str">
        <f t="shared" si="37"/>
        <v/>
      </c>
      <c r="B374" s="1068" t="s">
        <v>513</v>
      </c>
      <c r="C374" s="1068"/>
      <c r="D374" s="1072" t="s">
        <v>536</v>
      </c>
      <c r="E374" s="1068"/>
      <c r="F374" s="1068" t="s">
        <v>22</v>
      </c>
      <c r="G374" s="927"/>
      <c r="H374" s="927">
        <f t="shared" si="38"/>
        <v>0</v>
      </c>
      <c r="I374" s="927">
        <f t="shared" si="41"/>
        <v>0</v>
      </c>
      <c r="J374" s="11"/>
      <c r="K374" s="964">
        <f t="shared" si="42"/>
        <v>0</v>
      </c>
    </row>
    <row r="375" spans="1:11" ht="15.75" hidden="1" x14ac:dyDescent="0.25">
      <c r="A375" s="1156" t="str">
        <f t="shared" si="37"/>
        <v/>
      </c>
      <c r="B375" s="1068" t="s">
        <v>546</v>
      </c>
      <c r="C375" s="1068"/>
      <c r="D375" s="1072" t="s">
        <v>535</v>
      </c>
      <c r="E375" s="1068"/>
      <c r="F375" s="1068" t="s">
        <v>22</v>
      </c>
      <c r="G375" s="927"/>
      <c r="H375" s="927">
        <f t="shared" si="38"/>
        <v>0</v>
      </c>
      <c r="I375" s="927">
        <f t="shared" si="41"/>
        <v>0</v>
      </c>
      <c r="J375" s="11"/>
      <c r="K375" s="964">
        <f t="shared" si="42"/>
        <v>0</v>
      </c>
    </row>
    <row r="376" spans="1:11" ht="15.75" hidden="1" x14ac:dyDescent="0.25">
      <c r="A376" s="1156" t="str">
        <f t="shared" si="37"/>
        <v/>
      </c>
      <c r="B376" s="1068" t="s">
        <v>547</v>
      </c>
      <c r="C376" s="1068"/>
      <c r="D376" s="1072" t="s">
        <v>578</v>
      </c>
      <c r="E376" s="1068"/>
      <c r="F376" s="1068" t="s">
        <v>22</v>
      </c>
      <c r="G376" s="927"/>
      <c r="H376" s="927">
        <f t="shared" si="38"/>
        <v>0</v>
      </c>
      <c r="I376" s="927">
        <f t="shared" si="41"/>
        <v>0</v>
      </c>
      <c r="J376" s="11"/>
      <c r="K376" s="964">
        <f t="shared" si="42"/>
        <v>0</v>
      </c>
    </row>
    <row r="377" spans="1:11" ht="15.75" hidden="1" x14ac:dyDescent="0.25">
      <c r="A377" s="1156" t="str">
        <f t="shared" si="37"/>
        <v/>
      </c>
      <c r="B377" s="1068"/>
      <c r="C377" s="1068"/>
      <c r="D377" s="1072"/>
      <c r="E377" s="1068"/>
      <c r="F377" s="1068"/>
      <c r="G377" s="966"/>
      <c r="H377" s="966"/>
      <c r="I377" s="966"/>
      <c r="J377" s="1068"/>
      <c r="K377" s="966"/>
    </row>
    <row r="378" spans="1:11" ht="15.75" hidden="1" x14ac:dyDescent="0.25">
      <c r="A378" s="1156" t="str">
        <f t="shared" si="37"/>
        <v/>
      </c>
      <c r="B378" s="897" t="s">
        <v>548</v>
      </c>
      <c r="C378" s="897"/>
      <c r="D378" s="66" t="s">
        <v>569</v>
      </c>
      <c r="E378" s="897"/>
      <c r="F378" s="897"/>
      <c r="G378" s="967"/>
      <c r="H378" s="967"/>
      <c r="I378" s="967"/>
      <c r="J378" s="897"/>
      <c r="K378" s="967"/>
    </row>
    <row r="379" spans="1:11" ht="15.75" hidden="1" x14ac:dyDescent="0.25">
      <c r="A379" s="1156" t="str">
        <f t="shared" si="37"/>
        <v/>
      </c>
      <c r="B379" s="1068" t="s">
        <v>549</v>
      </c>
      <c r="C379" s="1068"/>
      <c r="D379" s="1072" t="s">
        <v>579</v>
      </c>
      <c r="E379" s="901"/>
      <c r="F379" s="1068" t="s">
        <v>22</v>
      </c>
      <c r="G379" s="927"/>
      <c r="H379" s="927">
        <f>G379*E379</f>
        <v>0</v>
      </c>
      <c r="I379" s="927">
        <f>H379*$I$12</f>
        <v>0</v>
      </c>
      <c r="J379" s="11"/>
      <c r="K379" s="964">
        <f>SUM(H379:I379)</f>
        <v>0</v>
      </c>
    </row>
    <row r="380" spans="1:11" ht="15.75" hidden="1" x14ac:dyDescent="0.25">
      <c r="A380" s="1156" t="str">
        <f t="shared" si="37"/>
        <v/>
      </c>
      <c r="B380" s="1068" t="s">
        <v>550</v>
      </c>
      <c r="C380" s="1068"/>
      <c r="D380" s="1072" t="s">
        <v>3054</v>
      </c>
      <c r="E380" s="901"/>
      <c r="F380" s="1068" t="s">
        <v>22</v>
      </c>
      <c r="G380" s="927"/>
      <c r="H380" s="927">
        <f>G380*E380</f>
        <v>0</v>
      </c>
      <c r="I380" s="927">
        <f>H380*$I$12</f>
        <v>0</v>
      </c>
      <c r="J380" s="11"/>
      <c r="K380" s="964">
        <f>SUM(H380:I380)</f>
        <v>0</v>
      </c>
    </row>
    <row r="381" spans="1:11" ht="15.75" hidden="1" x14ac:dyDescent="0.25">
      <c r="A381" s="1156" t="str">
        <f t="shared" si="37"/>
        <v/>
      </c>
      <c r="B381" s="1068"/>
      <c r="C381" s="1068"/>
      <c r="D381" s="1072"/>
      <c r="E381" s="901"/>
      <c r="F381" s="1068"/>
      <c r="G381" s="927"/>
      <c r="H381" s="927"/>
      <c r="I381" s="927"/>
      <c r="J381" s="11"/>
      <c r="K381" s="927"/>
    </row>
    <row r="382" spans="1:11" ht="15.75" x14ac:dyDescent="0.25">
      <c r="A382" s="1156" t="s">
        <v>4462</v>
      </c>
      <c r="B382" s="542" t="s">
        <v>3725</v>
      </c>
      <c r="C382" s="542"/>
      <c r="D382" s="543" t="s">
        <v>3726</v>
      </c>
      <c r="E382" s="66"/>
      <c r="F382" s="66"/>
      <c r="G382" s="1025"/>
      <c r="H382" s="1025"/>
      <c r="I382" s="1025"/>
      <c r="J382" s="66"/>
      <c r="K382" s="1025"/>
    </row>
    <row r="383" spans="1:11" ht="15.75" x14ac:dyDescent="0.25">
      <c r="A383" s="1156" t="str">
        <f t="shared" si="37"/>
        <v/>
      </c>
      <c r="B383" s="707" t="s">
        <v>3749</v>
      </c>
      <c r="C383" s="707" t="s">
        <v>4285</v>
      </c>
      <c r="D383" s="509" t="s">
        <v>4130</v>
      </c>
      <c r="E383" s="488">
        <f>25*10</f>
        <v>250</v>
      </c>
      <c r="F383" s="707" t="s">
        <v>210</v>
      </c>
      <c r="G383" s="927"/>
      <c r="H383" s="927"/>
      <c r="I383" s="927"/>
      <c r="J383" s="11"/>
      <c r="K383" s="964"/>
    </row>
    <row r="384" spans="1:11" ht="15.75" x14ac:dyDescent="0.25">
      <c r="A384" s="1156" t="s">
        <v>4462</v>
      </c>
      <c r="B384" s="72"/>
      <c r="C384" s="72"/>
      <c r="D384" s="73"/>
      <c r="E384" s="73"/>
      <c r="F384" s="73"/>
      <c r="G384" s="1032"/>
      <c r="H384" s="1032"/>
      <c r="I384" s="1032"/>
      <c r="J384" s="73"/>
      <c r="K384" s="1032"/>
    </row>
    <row r="385" spans="1:11" s="871" customFormat="1" ht="15.75" x14ac:dyDescent="0.25">
      <c r="A385" s="1156" t="s">
        <v>4462</v>
      </c>
      <c r="B385" s="506" t="s">
        <v>3951</v>
      </c>
      <c r="C385" s="639"/>
      <c r="D385" s="640" t="s">
        <v>3944</v>
      </c>
      <c r="E385" s="639"/>
      <c r="F385" s="639"/>
      <c r="G385" s="1008"/>
      <c r="H385" s="1008"/>
      <c r="I385" s="1008"/>
      <c r="J385" s="639"/>
      <c r="K385" s="1008"/>
    </row>
    <row r="386" spans="1:11" s="871" customFormat="1" ht="15.75" x14ac:dyDescent="0.25">
      <c r="A386" s="1156" t="str">
        <f t="shared" si="37"/>
        <v/>
      </c>
      <c r="B386" s="707" t="s">
        <v>3952</v>
      </c>
      <c r="C386" s="583" t="s">
        <v>3945</v>
      </c>
      <c r="D386" s="486" t="s">
        <v>3946</v>
      </c>
      <c r="E386" s="512">
        <v>10</v>
      </c>
      <c r="F386" s="512" t="s">
        <v>3947</v>
      </c>
      <c r="G386" s="970"/>
      <c r="H386" s="927"/>
      <c r="I386" s="927"/>
      <c r="J386" s="127"/>
      <c r="K386" s="964"/>
    </row>
    <row r="387" spans="1:11" s="871" customFormat="1" ht="15.75" x14ac:dyDescent="0.25">
      <c r="A387" s="1156" t="str">
        <f t="shared" si="37"/>
        <v/>
      </c>
      <c r="B387" s="707" t="s">
        <v>3953</v>
      </c>
      <c r="C387" s="583" t="s">
        <v>3948</v>
      </c>
      <c r="D387" s="486" t="s">
        <v>3949</v>
      </c>
      <c r="E387" s="512">
        <f>10*100</f>
        <v>1000</v>
      </c>
      <c r="F387" s="512" t="s">
        <v>3950</v>
      </c>
      <c r="G387" s="970"/>
      <c r="H387" s="927"/>
      <c r="I387" s="927"/>
      <c r="J387" s="127"/>
      <c r="K387" s="964"/>
    </row>
    <row r="388" spans="1:11" ht="15.75" x14ac:dyDescent="0.25">
      <c r="A388" s="1156" t="s">
        <v>4462</v>
      </c>
      <c r="B388" s="494"/>
      <c r="C388" s="494"/>
      <c r="D388" s="495"/>
      <c r="E388" s="498"/>
      <c r="F388" s="494"/>
      <c r="G388" s="927"/>
      <c r="H388" s="927"/>
      <c r="I388" s="927"/>
      <c r="J388" s="11"/>
      <c r="K388" s="927"/>
    </row>
    <row r="389" spans="1:11" s="871" customFormat="1" ht="13.5" customHeight="1" x14ac:dyDescent="0.25">
      <c r="A389" s="1156" t="s">
        <v>4462</v>
      </c>
      <c r="B389" s="506" t="s">
        <v>4528</v>
      </c>
      <c r="C389" s="639"/>
      <c r="D389" s="640" t="s">
        <v>4527</v>
      </c>
      <c r="E389" s="639"/>
      <c r="F389" s="639"/>
      <c r="G389" s="1008"/>
      <c r="H389" s="1008"/>
      <c r="I389" s="1008"/>
      <c r="J389" s="639"/>
      <c r="K389" s="1008"/>
    </row>
    <row r="390" spans="1:11" s="871" customFormat="1" ht="15.75" x14ac:dyDescent="0.25">
      <c r="A390" s="1156" t="str">
        <f t="shared" si="37"/>
        <v/>
      </c>
      <c r="B390" s="902" t="s">
        <v>4529</v>
      </c>
      <c r="C390" s="902" t="s">
        <v>4530</v>
      </c>
      <c r="D390" s="509" t="s">
        <v>3052</v>
      </c>
      <c r="E390" s="488">
        <v>56</v>
      </c>
      <c r="F390" s="707" t="s">
        <v>583</v>
      </c>
      <c r="G390" s="927"/>
      <c r="H390" s="927"/>
      <c r="I390" s="927"/>
      <c r="J390" s="127"/>
      <c r="K390" s="964"/>
    </row>
    <row r="391" spans="1:11" ht="15.75" x14ac:dyDescent="0.25">
      <c r="A391" s="1156" t="s">
        <v>4462</v>
      </c>
      <c r="B391" s="902"/>
      <c r="C391" s="494"/>
      <c r="D391" s="495"/>
      <c r="E391" s="498"/>
      <c r="F391" s="494"/>
      <c r="G391" s="927"/>
      <c r="H391" s="927"/>
      <c r="I391" s="927"/>
      <c r="J391" s="11"/>
      <c r="K391" s="927"/>
    </row>
    <row r="392" spans="1:11" ht="15.75" x14ac:dyDescent="0.25">
      <c r="A392" s="1156" t="s">
        <v>4462</v>
      </c>
      <c r="B392" s="891" t="s">
        <v>551</v>
      </c>
      <c r="C392" s="891"/>
      <c r="D392" s="21" t="s">
        <v>570</v>
      </c>
      <c r="E392" s="891"/>
      <c r="F392" s="891"/>
      <c r="G392" s="975"/>
      <c r="H392" s="975"/>
      <c r="I392" s="975"/>
      <c r="J392" s="891"/>
      <c r="K392" s="975"/>
    </row>
    <row r="393" spans="1:11" s="616" customFormat="1" ht="15.75" hidden="1" x14ac:dyDescent="0.25">
      <c r="A393" s="1156" t="str">
        <f t="shared" si="37"/>
        <v/>
      </c>
      <c r="B393" s="438" t="s">
        <v>552</v>
      </c>
      <c r="C393" s="438"/>
      <c r="D393" s="489" t="s">
        <v>580</v>
      </c>
      <c r="E393" s="490"/>
      <c r="F393" s="438"/>
      <c r="G393" s="1033"/>
      <c r="H393" s="1033"/>
      <c r="I393" s="1033"/>
      <c r="J393" s="491"/>
      <c r="K393" s="1033"/>
    </row>
    <row r="394" spans="1:11" s="616" customFormat="1" ht="15.75" hidden="1" x14ac:dyDescent="0.25">
      <c r="A394" s="1156" t="str">
        <f t="shared" si="37"/>
        <v/>
      </c>
      <c r="B394" s="438"/>
      <c r="C394" s="439"/>
      <c r="D394" s="489"/>
      <c r="E394" s="492"/>
      <c r="F394" s="439"/>
      <c r="G394" s="1034"/>
      <c r="H394" s="1034"/>
      <c r="I394" s="1034"/>
      <c r="J394" s="493"/>
      <c r="K394" s="1034"/>
    </row>
    <row r="395" spans="1:11" s="871" customFormat="1" ht="15.75" x14ac:dyDescent="0.25">
      <c r="A395" s="1156" t="s">
        <v>4462</v>
      </c>
      <c r="B395" s="506" t="s">
        <v>553</v>
      </c>
      <c r="C395" s="506"/>
      <c r="D395" s="507" t="s">
        <v>581</v>
      </c>
      <c r="E395" s="508"/>
      <c r="F395" s="506"/>
      <c r="G395" s="863"/>
      <c r="H395" s="863"/>
      <c r="I395" s="863"/>
      <c r="J395" s="76"/>
      <c r="K395" s="863"/>
    </row>
    <row r="396" spans="1:11" s="871" customFormat="1" ht="25.5" x14ac:dyDescent="0.25">
      <c r="A396" s="1156" t="str">
        <f t="shared" si="37"/>
        <v/>
      </c>
      <c r="B396" s="707" t="s">
        <v>2999</v>
      </c>
      <c r="C396" s="902" t="s">
        <v>3703</v>
      </c>
      <c r="D396" s="509" t="s">
        <v>4184</v>
      </c>
      <c r="E396" s="511">
        <v>26.64</v>
      </c>
      <c r="F396" s="707" t="s">
        <v>237</v>
      </c>
      <c r="G396" s="927"/>
      <c r="H396" s="927"/>
      <c r="I396" s="927"/>
      <c r="J396" s="11"/>
      <c r="K396" s="964"/>
    </row>
    <row r="397" spans="1:11" s="616" customFormat="1" ht="15.75" x14ac:dyDescent="0.25">
      <c r="A397" s="1156" t="s">
        <v>4462</v>
      </c>
      <c r="B397" s="438"/>
      <c r="C397" s="438"/>
      <c r="D397" s="489"/>
      <c r="E397" s="490"/>
      <c r="F397" s="438"/>
      <c r="G397" s="1033"/>
      <c r="H397" s="1033"/>
      <c r="I397" s="1033"/>
      <c r="J397" s="491"/>
      <c r="K397" s="1033"/>
    </row>
    <row r="398" spans="1:11" s="871" customFormat="1" ht="15.75" x14ac:dyDescent="0.25">
      <c r="A398" s="1156" t="s">
        <v>4462</v>
      </c>
      <c r="B398" s="506" t="s">
        <v>554</v>
      </c>
      <c r="C398" s="506"/>
      <c r="D398" s="507" t="s">
        <v>582</v>
      </c>
      <c r="E398" s="508"/>
      <c r="F398" s="506"/>
      <c r="G398" s="863"/>
      <c r="H398" s="863"/>
      <c r="I398" s="863"/>
      <c r="J398" s="76"/>
      <c r="K398" s="863"/>
    </row>
    <row r="399" spans="1:11" s="871" customFormat="1" ht="15.75" x14ac:dyDescent="0.25">
      <c r="A399" s="1156" t="str">
        <f t="shared" si="37"/>
        <v/>
      </c>
      <c r="B399" s="707" t="s">
        <v>2756</v>
      </c>
      <c r="C399" s="902" t="s">
        <v>3704</v>
      </c>
      <c r="D399" s="509" t="s">
        <v>2989</v>
      </c>
      <c r="E399" s="511">
        <v>59.2</v>
      </c>
      <c r="F399" s="707" t="s">
        <v>583</v>
      </c>
      <c r="G399" s="927"/>
      <c r="H399" s="927"/>
      <c r="I399" s="927"/>
      <c r="J399" s="11"/>
      <c r="K399" s="964"/>
    </row>
    <row r="400" spans="1:11" s="616" customFormat="1" ht="15.75" hidden="1" x14ac:dyDescent="0.25">
      <c r="A400" s="1156" t="str">
        <f t="shared" si="37"/>
        <v/>
      </c>
      <c r="B400" s="494" t="s">
        <v>2757</v>
      </c>
      <c r="C400" s="494" t="s">
        <v>3705</v>
      </c>
      <c r="D400" s="495" t="s">
        <v>2990</v>
      </c>
      <c r="E400" s="496"/>
      <c r="F400" s="494" t="s">
        <v>583</v>
      </c>
      <c r="G400" s="1037">
        <v>9.89</v>
      </c>
      <c r="H400" s="1033">
        <f t="shared" ref="H400:H404" si="43">G400*E400</f>
        <v>0</v>
      </c>
      <c r="I400" s="1033">
        <f>H400*$I$12</f>
        <v>0</v>
      </c>
      <c r="J400" s="491"/>
      <c r="K400" s="964">
        <f t="shared" ref="K400" si="44">TRUNC(SUM(H400:I400),2)</f>
        <v>0</v>
      </c>
    </row>
    <row r="401" spans="1:11" s="871" customFormat="1" ht="15.75" x14ac:dyDescent="0.25">
      <c r="A401" s="1156" t="str">
        <f t="shared" si="37"/>
        <v/>
      </c>
      <c r="B401" s="707" t="s">
        <v>2994</v>
      </c>
      <c r="C401" s="902" t="s">
        <v>3706</v>
      </c>
      <c r="D401" s="509" t="s">
        <v>2991</v>
      </c>
      <c r="E401" s="511">
        <v>56.9</v>
      </c>
      <c r="F401" s="707" t="s">
        <v>583</v>
      </c>
      <c r="G401" s="927"/>
      <c r="H401" s="927"/>
      <c r="I401" s="927"/>
      <c r="J401" s="11"/>
      <c r="K401" s="964"/>
    </row>
    <row r="402" spans="1:11" s="616" customFormat="1" ht="15.75" hidden="1" x14ac:dyDescent="0.25">
      <c r="A402" s="1156" t="str">
        <f t="shared" si="37"/>
        <v/>
      </c>
      <c r="B402" s="494" t="s">
        <v>2995</v>
      </c>
      <c r="C402" s="494" t="s">
        <v>3707</v>
      </c>
      <c r="D402" s="495" t="s">
        <v>2992</v>
      </c>
      <c r="E402" s="496"/>
      <c r="F402" s="494" t="s">
        <v>583</v>
      </c>
      <c r="G402" s="1037">
        <v>7.21</v>
      </c>
      <c r="H402" s="1033">
        <f t="shared" si="43"/>
        <v>0</v>
      </c>
      <c r="I402" s="1033">
        <f>H402*$I$12</f>
        <v>0</v>
      </c>
      <c r="J402" s="491"/>
      <c r="K402" s="1033">
        <f>SUM(H402:I402)</f>
        <v>0</v>
      </c>
    </row>
    <row r="403" spans="1:11" s="616" customFormat="1" ht="15.75" hidden="1" x14ac:dyDescent="0.25">
      <c r="A403" s="1156" t="str">
        <f t="shared" si="37"/>
        <v/>
      </c>
      <c r="B403" s="494" t="s">
        <v>2996</v>
      </c>
      <c r="C403" s="494"/>
      <c r="D403" s="495" t="s">
        <v>3052</v>
      </c>
      <c r="E403" s="498"/>
      <c r="F403" s="494" t="s">
        <v>583</v>
      </c>
      <c r="G403" s="1037"/>
      <c r="H403" s="1033"/>
      <c r="I403" s="1033"/>
      <c r="J403" s="491"/>
      <c r="K403" s="1033"/>
    </row>
    <row r="404" spans="1:11" s="616" customFormat="1" ht="15.75" hidden="1" x14ac:dyDescent="0.25">
      <c r="A404" s="1156" t="str">
        <f t="shared" si="37"/>
        <v/>
      </c>
      <c r="B404" s="494" t="s">
        <v>3058</v>
      </c>
      <c r="C404" s="494" t="s">
        <v>3708</v>
      </c>
      <c r="D404" s="495" t="s">
        <v>2993</v>
      </c>
      <c r="E404" s="496"/>
      <c r="F404" s="494" t="s">
        <v>583</v>
      </c>
      <c r="G404" s="1037">
        <v>11.63</v>
      </c>
      <c r="H404" s="1033">
        <f t="shared" si="43"/>
        <v>0</v>
      </c>
      <c r="I404" s="1033">
        <f>H404*$I$12</f>
        <v>0</v>
      </c>
      <c r="J404" s="491"/>
      <c r="K404" s="1033">
        <f>SUM(H404:I404)</f>
        <v>0</v>
      </c>
    </row>
    <row r="405" spans="1:11" s="616" customFormat="1" ht="15.75" x14ac:dyDescent="0.25">
      <c r="A405" s="1156" t="s">
        <v>4462</v>
      </c>
      <c r="B405" s="494"/>
      <c r="C405" s="494"/>
      <c r="D405" s="495"/>
      <c r="E405" s="496"/>
      <c r="F405" s="494"/>
      <c r="G405" s="1037"/>
      <c r="H405" s="1033"/>
      <c r="I405" s="1033"/>
      <c r="J405" s="491"/>
      <c r="K405" s="1033"/>
    </row>
    <row r="406" spans="1:11" s="616" customFormat="1" ht="15.75" hidden="1" x14ac:dyDescent="0.25">
      <c r="A406" s="1156" t="str">
        <f t="shared" ref="A406:A469" si="45">IF(K406&lt;&gt;0,"x","")</f>
        <v/>
      </c>
      <c r="B406" s="438"/>
      <c r="C406" s="438"/>
      <c r="D406" s="489"/>
      <c r="E406" s="490"/>
      <c r="F406" s="438"/>
      <c r="G406" s="1033"/>
      <c r="H406" s="1033"/>
      <c r="I406" s="1033"/>
      <c r="J406" s="491"/>
      <c r="K406" s="1033"/>
    </row>
    <row r="407" spans="1:11" s="871" customFormat="1" ht="15.75" x14ac:dyDescent="0.25">
      <c r="A407" s="1156" t="s">
        <v>4462</v>
      </c>
      <c r="B407" s="506" t="s">
        <v>555</v>
      </c>
      <c r="C407" s="506"/>
      <c r="D407" s="507" t="s">
        <v>386</v>
      </c>
      <c r="E407" s="508"/>
      <c r="F407" s="506"/>
      <c r="G407" s="863"/>
      <c r="H407" s="863"/>
      <c r="I407" s="863"/>
      <c r="J407" s="76"/>
      <c r="K407" s="863"/>
    </row>
    <row r="408" spans="1:11" s="871" customFormat="1" ht="25.5" x14ac:dyDescent="0.25">
      <c r="A408" s="1156" t="str">
        <f t="shared" si="45"/>
        <v/>
      </c>
      <c r="B408" s="707" t="s">
        <v>3001</v>
      </c>
      <c r="C408" s="707" t="s">
        <v>4169</v>
      </c>
      <c r="D408" s="509" t="s">
        <v>4713</v>
      </c>
      <c r="E408" s="511">
        <v>2.78</v>
      </c>
      <c r="F408" s="707" t="s">
        <v>22</v>
      </c>
      <c r="G408" s="970"/>
      <c r="H408" s="927"/>
      <c r="I408" s="927"/>
      <c r="J408" s="11"/>
      <c r="K408" s="964"/>
    </row>
    <row r="409" spans="1:11" s="616" customFormat="1" ht="15.75" x14ac:dyDescent="0.25">
      <c r="A409" s="1156" t="s">
        <v>4462</v>
      </c>
      <c r="B409" s="438"/>
      <c r="C409" s="438"/>
      <c r="D409" s="489"/>
      <c r="E409" s="438"/>
      <c r="F409" s="438"/>
      <c r="G409" s="1042"/>
      <c r="H409" s="1033"/>
      <c r="I409" s="1033"/>
      <c r="J409" s="491"/>
      <c r="K409" s="1033"/>
    </row>
    <row r="410" spans="1:11" s="871" customFormat="1" ht="15.75" x14ac:dyDescent="0.25">
      <c r="A410" s="1156" t="str">
        <f t="shared" si="45"/>
        <v/>
      </c>
      <c r="B410" s="506" t="s">
        <v>3709</v>
      </c>
      <c r="C410" s="506" t="s">
        <v>3710</v>
      </c>
      <c r="D410" s="507" t="s">
        <v>4185</v>
      </c>
      <c r="E410" s="508">
        <v>4.62</v>
      </c>
      <c r="F410" s="506" t="s">
        <v>238</v>
      </c>
      <c r="G410" s="863"/>
      <c r="H410" s="863"/>
      <c r="I410" s="863"/>
      <c r="J410" s="76"/>
      <c r="K410" s="863"/>
    </row>
    <row r="411" spans="1:11" s="871" customFormat="1" ht="15.75" x14ac:dyDescent="0.25">
      <c r="A411" s="1156" t="s">
        <v>4462</v>
      </c>
      <c r="B411" s="902"/>
      <c r="C411" s="902"/>
      <c r="D411" s="510"/>
      <c r="E411" s="425"/>
      <c r="F411" s="902"/>
      <c r="G411" s="927"/>
      <c r="H411" s="927"/>
      <c r="I411" s="927"/>
      <c r="J411" s="11"/>
      <c r="K411" s="927"/>
    </row>
    <row r="412" spans="1:11" ht="12.75" customHeight="1" x14ac:dyDescent="0.25">
      <c r="A412" s="1156" t="str">
        <f t="shared" si="45"/>
        <v/>
      </c>
      <c r="B412" s="895" t="s">
        <v>4118</v>
      </c>
      <c r="C412" s="895" t="s">
        <v>4725</v>
      </c>
      <c r="D412" s="905" t="s">
        <v>4524</v>
      </c>
      <c r="E412" s="508">
        <v>3.3</v>
      </c>
      <c r="F412" s="895" t="s">
        <v>238</v>
      </c>
      <c r="G412" s="685"/>
      <c r="H412" s="685"/>
      <c r="I412" s="685"/>
      <c r="J412" s="895"/>
      <c r="K412" s="685"/>
    </row>
    <row r="413" spans="1:11" ht="12.75" customHeight="1" x14ac:dyDescent="0.25">
      <c r="A413" s="1156" t="s">
        <v>4462</v>
      </c>
      <c r="B413" s="1068"/>
      <c r="C413" s="1068"/>
      <c r="D413" s="1072"/>
      <c r="E413" s="1068"/>
      <c r="F413" s="1068"/>
      <c r="G413" s="966"/>
      <c r="H413" s="966"/>
      <c r="I413" s="966"/>
      <c r="J413" s="1068"/>
      <c r="K413" s="1035"/>
    </row>
    <row r="414" spans="1:11" s="871" customFormat="1" ht="15.75" x14ac:dyDescent="0.25">
      <c r="A414" s="1156" t="s">
        <v>4462</v>
      </c>
      <c r="B414" s="506" t="s">
        <v>5061</v>
      </c>
      <c r="C414" s="506"/>
      <c r="D414" s="507" t="s">
        <v>571</v>
      </c>
      <c r="E414" s="506"/>
      <c r="F414" s="506"/>
      <c r="G414" s="1036"/>
      <c r="H414" s="1036"/>
      <c r="I414" s="1036"/>
      <c r="J414" s="506"/>
      <c r="K414" s="1036"/>
    </row>
    <row r="415" spans="1:11" s="871" customFormat="1" ht="25.5" x14ac:dyDescent="0.25">
      <c r="A415" s="1156" t="str">
        <f t="shared" si="45"/>
        <v/>
      </c>
      <c r="B415" s="902" t="s">
        <v>5062</v>
      </c>
      <c r="C415" s="902" t="s">
        <v>4116</v>
      </c>
      <c r="D415" s="509" t="s">
        <v>4117</v>
      </c>
      <c r="E415" s="88">
        <v>6.66</v>
      </c>
      <c r="F415" s="707" t="s">
        <v>8</v>
      </c>
      <c r="G415" s="927"/>
      <c r="H415" s="927"/>
      <c r="I415" s="927"/>
      <c r="J415" s="127"/>
      <c r="K415" s="964"/>
    </row>
    <row r="416" spans="1:11" s="616" customFormat="1" ht="15.75" hidden="1" x14ac:dyDescent="0.25">
      <c r="A416" s="1156" t="str">
        <f t="shared" si="45"/>
        <v/>
      </c>
      <c r="B416" s="494"/>
      <c r="C416" s="494"/>
      <c r="D416" s="495"/>
      <c r="E416" s="498"/>
      <c r="F416" s="494"/>
      <c r="G416" s="1037"/>
      <c r="H416" s="1033"/>
      <c r="I416" s="1033"/>
      <c r="J416" s="491"/>
      <c r="K416" s="1033"/>
    </row>
    <row r="417" spans="1:11" ht="15.75" x14ac:dyDescent="0.25">
      <c r="A417" s="1156" t="s">
        <v>4462</v>
      </c>
      <c r="B417" s="1068"/>
      <c r="C417" s="1068"/>
      <c r="D417" s="1072"/>
      <c r="E417" s="1068"/>
      <c r="F417" s="1068"/>
      <c r="G417" s="927"/>
      <c r="H417" s="927"/>
      <c r="I417" s="927"/>
      <c r="J417" s="11"/>
      <c r="K417" s="964"/>
    </row>
    <row r="418" spans="1:11" ht="15.75" x14ac:dyDescent="0.25">
      <c r="A418" s="1156" t="str">
        <f t="shared" si="45"/>
        <v/>
      </c>
      <c r="B418" s="410" t="s">
        <v>556</v>
      </c>
      <c r="C418" s="410"/>
      <c r="D418" s="411" t="s">
        <v>572</v>
      </c>
      <c r="E418" s="411"/>
      <c r="F418" s="411"/>
      <c r="G418" s="1043"/>
      <c r="H418" s="977"/>
      <c r="I418" s="977"/>
      <c r="J418" s="977"/>
      <c r="K418" s="977"/>
    </row>
    <row r="419" spans="1:11" ht="15.75" hidden="1" x14ac:dyDescent="0.25">
      <c r="A419" s="1156" t="str">
        <f t="shared" si="45"/>
        <v/>
      </c>
      <c r="B419" s="891" t="s">
        <v>557</v>
      </c>
      <c r="C419" s="891"/>
      <c r="D419" s="21" t="s">
        <v>573</v>
      </c>
      <c r="E419" s="21"/>
      <c r="F419" s="21"/>
      <c r="G419" s="983"/>
      <c r="H419" s="983"/>
      <c r="I419" s="983"/>
      <c r="J419" s="21"/>
      <c r="K419" s="983"/>
    </row>
    <row r="420" spans="1:11" ht="15.75" x14ac:dyDescent="0.25">
      <c r="A420" s="1156" t="s">
        <v>4462</v>
      </c>
      <c r="B420" s="897" t="s">
        <v>558</v>
      </c>
      <c r="C420" s="897"/>
      <c r="D420" s="66" t="s">
        <v>575</v>
      </c>
      <c r="E420" s="897"/>
      <c r="F420" s="897"/>
      <c r="G420" s="967"/>
      <c r="H420" s="967"/>
      <c r="I420" s="967"/>
      <c r="J420" s="897"/>
      <c r="K420" s="967"/>
    </row>
    <row r="421" spans="1:11" ht="15.75" x14ac:dyDescent="0.25">
      <c r="A421" s="1156" t="s">
        <v>4462</v>
      </c>
      <c r="B421" s="499" t="s">
        <v>559</v>
      </c>
      <c r="C421" s="499"/>
      <c r="D421" s="500" t="s">
        <v>3711</v>
      </c>
      <c r="E421" s="501"/>
      <c r="F421" s="499"/>
      <c r="G421" s="985"/>
      <c r="H421" s="985"/>
      <c r="I421" s="985"/>
      <c r="J421" s="26"/>
      <c r="K421" s="985"/>
    </row>
    <row r="422" spans="1:11" ht="15.75" x14ac:dyDescent="0.25">
      <c r="A422" s="1156" t="s">
        <v>4462</v>
      </c>
      <c r="B422" s="895" t="s">
        <v>3055</v>
      </c>
      <c r="C422" s="895"/>
      <c r="D422" s="905" t="s">
        <v>475</v>
      </c>
      <c r="E422" s="155"/>
      <c r="F422" s="895"/>
      <c r="G422" s="863"/>
      <c r="H422" s="863"/>
      <c r="I422" s="863"/>
      <c r="J422" s="76"/>
      <c r="K422" s="863"/>
    </row>
    <row r="423" spans="1:11" s="871" customFormat="1" ht="25.5" x14ac:dyDescent="0.25">
      <c r="A423" s="1156" t="str">
        <f t="shared" si="45"/>
        <v/>
      </c>
      <c r="B423" s="707" t="s">
        <v>3712</v>
      </c>
      <c r="C423" s="902" t="s">
        <v>3713</v>
      </c>
      <c r="D423" s="509" t="s">
        <v>4186</v>
      </c>
      <c r="E423" s="707">
        <v>96.05</v>
      </c>
      <c r="F423" s="707" t="s">
        <v>8</v>
      </c>
      <c r="G423" s="927"/>
      <c r="H423" s="927"/>
      <c r="I423" s="927"/>
      <c r="J423" s="11"/>
      <c r="K423" s="964"/>
    </row>
    <row r="424" spans="1:11" s="616" customFormat="1" ht="15.75" x14ac:dyDescent="0.25">
      <c r="A424" s="1156" t="s">
        <v>4462</v>
      </c>
      <c r="B424" s="438"/>
      <c r="C424" s="438"/>
      <c r="D424" s="489"/>
      <c r="E424" s="438"/>
      <c r="F424" s="438"/>
      <c r="G424" s="1033"/>
      <c r="H424" s="1033"/>
      <c r="I424" s="1033"/>
      <c r="J424" s="491"/>
      <c r="K424" s="1033"/>
    </row>
    <row r="425" spans="1:11" s="871" customFormat="1" ht="15.75" x14ac:dyDescent="0.25">
      <c r="A425" s="1156" t="s">
        <v>4462</v>
      </c>
      <c r="B425" s="506" t="s">
        <v>3714</v>
      </c>
      <c r="C425" s="506"/>
      <c r="D425" s="507" t="s">
        <v>385</v>
      </c>
      <c r="E425" s="506"/>
      <c r="F425" s="506"/>
      <c r="G425" s="1036"/>
      <c r="H425" s="1036"/>
      <c r="I425" s="1036"/>
      <c r="J425" s="506"/>
      <c r="K425" s="1036"/>
    </row>
    <row r="426" spans="1:11" s="871" customFormat="1" ht="15.75" hidden="1" x14ac:dyDescent="0.25">
      <c r="A426" s="1156" t="str">
        <f t="shared" si="45"/>
        <v/>
      </c>
      <c r="B426" s="707" t="s">
        <v>3715</v>
      </c>
      <c r="C426" s="707" t="s">
        <v>3704</v>
      </c>
      <c r="D426" s="509" t="s">
        <v>2989</v>
      </c>
      <c r="E426" s="488"/>
      <c r="F426" s="707" t="s">
        <v>583</v>
      </c>
      <c r="G426" s="970">
        <v>10.19</v>
      </c>
      <c r="H426" s="927">
        <f>G426*E426</f>
        <v>0</v>
      </c>
      <c r="I426" s="927">
        <f>H426*$I$12</f>
        <v>0</v>
      </c>
      <c r="J426" s="11"/>
      <c r="K426" s="927">
        <f>SUM(H426:I426)</f>
        <v>0</v>
      </c>
    </row>
    <row r="427" spans="1:11" s="871" customFormat="1" ht="15.75" x14ac:dyDescent="0.25">
      <c r="A427" s="1156" t="str">
        <f t="shared" si="45"/>
        <v/>
      </c>
      <c r="B427" s="707" t="s">
        <v>3716</v>
      </c>
      <c r="C427" s="902" t="s">
        <v>3705</v>
      </c>
      <c r="D427" s="509" t="s">
        <v>2990</v>
      </c>
      <c r="E427" s="488">
        <v>123.8</v>
      </c>
      <c r="F427" s="707" t="s">
        <v>583</v>
      </c>
      <c r="G427" s="927"/>
      <c r="H427" s="927"/>
      <c r="I427" s="927"/>
      <c r="J427" s="11"/>
      <c r="K427" s="964"/>
    </row>
    <row r="428" spans="1:11" s="871" customFormat="1" ht="15.75" x14ac:dyDescent="0.25">
      <c r="A428" s="1156" t="str">
        <f t="shared" si="45"/>
        <v/>
      </c>
      <c r="B428" s="707" t="s">
        <v>3717</v>
      </c>
      <c r="C428" s="902" t="s">
        <v>3706</v>
      </c>
      <c r="D428" s="509" t="s">
        <v>2991</v>
      </c>
      <c r="E428" s="488">
        <v>59.4</v>
      </c>
      <c r="F428" s="707" t="s">
        <v>583</v>
      </c>
      <c r="G428" s="927"/>
      <c r="H428" s="927"/>
      <c r="I428" s="927"/>
      <c r="J428" s="11"/>
      <c r="K428" s="964"/>
    </row>
    <row r="429" spans="1:11" s="871" customFormat="1" ht="15.75" x14ac:dyDescent="0.25">
      <c r="A429" s="1156" t="str">
        <f t="shared" si="45"/>
        <v/>
      </c>
      <c r="B429" s="707" t="s">
        <v>3718</v>
      </c>
      <c r="C429" s="902" t="s">
        <v>3707</v>
      </c>
      <c r="D429" s="509" t="s">
        <v>2992</v>
      </c>
      <c r="E429" s="488">
        <v>72.3</v>
      </c>
      <c r="F429" s="707" t="s">
        <v>583</v>
      </c>
      <c r="G429" s="927"/>
      <c r="H429" s="927"/>
      <c r="I429" s="927"/>
      <c r="J429" s="11"/>
      <c r="K429" s="964"/>
    </row>
    <row r="430" spans="1:11" s="871" customFormat="1" ht="15.75" x14ac:dyDescent="0.25">
      <c r="A430" s="1156" t="str">
        <f t="shared" si="45"/>
        <v/>
      </c>
      <c r="B430" s="707" t="s">
        <v>3719</v>
      </c>
      <c r="C430" s="902" t="s">
        <v>3708</v>
      </c>
      <c r="D430" s="509" t="s">
        <v>2993</v>
      </c>
      <c r="E430" s="488">
        <v>115.4</v>
      </c>
      <c r="F430" s="707" t="s">
        <v>583</v>
      </c>
      <c r="G430" s="927"/>
      <c r="H430" s="927"/>
      <c r="I430" s="927"/>
      <c r="J430" s="11"/>
      <c r="K430" s="964"/>
    </row>
    <row r="431" spans="1:11" s="616" customFormat="1" ht="15.75" x14ac:dyDescent="0.25">
      <c r="A431" s="1156" t="s">
        <v>4462</v>
      </c>
      <c r="B431" s="494"/>
      <c r="C431" s="494"/>
      <c r="D431" s="495"/>
      <c r="E431" s="498"/>
      <c r="F431" s="494"/>
      <c r="G431" s="1037"/>
      <c r="H431" s="1033"/>
      <c r="I431" s="1033"/>
      <c r="J431" s="491"/>
      <c r="K431" s="1033"/>
    </row>
    <row r="432" spans="1:11" s="871" customFormat="1" ht="15.75" x14ac:dyDescent="0.25">
      <c r="A432" s="1156" t="s">
        <v>4462</v>
      </c>
      <c r="B432" s="506" t="s">
        <v>3720</v>
      </c>
      <c r="C432" s="506"/>
      <c r="D432" s="507" t="s">
        <v>386</v>
      </c>
      <c r="E432" s="506"/>
      <c r="F432" s="506"/>
      <c r="G432" s="1036"/>
      <c r="H432" s="1036"/>
      <c r="I432" s="1036"/>
      <c r="J432" s="506"/>
      <c r="K432" s="1036"/>
    </row>
    <row r="433" spans="1:11" s="871" customFormat="1" ht="15.75" x14ac:dyDescent="0.25">
      <c r="A433" s="1156" t="str">
        <f t="shared" si="45"/>
        <v/>
      </c>
      <c r="B433" s="707" t="s">
        <v>3721</v>
      </c>
      <c r="C433" s="902" t="s">
        <v>3722</v>
      </c>
      <c r="D433" s="509" t="s">
        <v>3685</v>
      </c>
      <c r="E433" s="707">
        <v>7.36</v>
      </c>
      <c r="F433" s="707" t="s">
        <v>22</v>
      </c>
      <c r="G433" s="970"/>
      <c r="H433" s="927"/>
      <c r="I433" s="927"/>
      <c r="J433" s="127"/>
      <c r="K433" s="964"/>
    </row>
    <row r="434" spans="1:11" s="616" customFormat="1" ht="15.75" x14ac:dyDescent="0.25">
      <c r="A434" s="1156" t="s">
        <v>4462</v>
      </c>
      <c r="B434" s="494"/>
      <c r="C434" s="438"/>
      <c r="D434" s="495"/>
      <c r="E434" s="494"/>
      <c r="F434" s="494"/>
      <c r="G434" s="1037"/>
      <c r="H434" s="1037"/>
      <c r="I434" s="1037"/>
      <c r="J434" s="497"/>
      <c r="K434" s="1037"/>
    </row>
    <row r="435" spans="1:11" s="871" customFormat="1" ht="15.75" x14ac:dyDescent="0.25">
      <c r="A435" s="1156" t="s">
        <v>4462</v>
      </c>
      <c r="B435" s="506" t="s">
        <v>3723</v>
      </c>
      <c r="C435" s="506"/>
      <c r="D435" s="507" t="s">
        <v>571</v>
      </c>
      <c r="E435" s="506"/>
      <c r="F435" s="506"/>
      <c r="G435" s="1036"/>
      <c r="H435" s="1036"/>
      <c r="I435" s="1036"/>
      <c r="J435" s="506"/>
      <c r="K435" s="1036"/>
    </row>
    <row r="436" spans="1:11" s="871" customFormat="1" ht="25.5" x14ac:dyDescent="0.25">
      <c r="A436" s="1156" t="str">
        <f t="shared" si="45"/>
        <v/>
      </c>
      <c r="B436" s="902" t="s">
        <v>3724</v>
      </c>
      <c r="C436" s="902" t="s">
        <v>4116</v>
      </c>
      <c r="D436" s="509" t="s">
        <v>4117</v>
      </c>
      <c r="E436" s="88">
        <v>34</v>
      </c>
      <c r="F436" s="707" t="s">
        <v>8</v>
      </c>
      <c r="G436" s="927"/>
      <c r="H436" s="927"/>
      <c r="I436" s="927"/>
      <c r="J436" s="127"/>
      <c r="K436" s="964"/>
    </row>
    <row r="437" spans="1:11" s="616" customFormat="1" ht="15.75" x14ac:dyDescent="0.25">
      <c r="A437" s="1156" t="s">
        <v>4462</v>
      </c>
      <c r="B437" s="494"/>
      <c r="C437" s="494"/>
      <c r="D437" s="495"/>
      <c r="E437" s="498"/>
      <c r="F437" s="494"/>
      <c r="G437" s="1037"/>
      <c r="H437" s="1033"/>
      <c r="I437" s="1033"/>
      <c r="J437" s="491"/>
      <c r="K437" s="1033"/>
    </row>
    <row r="438" spans="1:11" ht="15.75" hidden="1" x14ac:dyDescent="0.25">
      <c r="A438" s="1156"/>
      <c r="B438" s="897" t="s">
        <v>560</v>
      </c>
      <c r="C438" s="897"/>
      <c r="D438" s="66" t="s">
        <v>576</v>
      </c>
      <c r="E438" s="897"/>
      <c r="F438" s="897"/>
      <c r="G438" s="967"/>
      <c r="H438" s="967"/>
      <c r="I438" s="967"/>
      <c r="J438" s="897"/>
      <c r="K438" s="967"/>
    </row>
    <row r="439" spans="1:11" ht="14.25" hidden="1" customHeight="1" x14ac:dyDescent="0.25">
      <c r="A439" s="1156"/>
      <c r="B439" s="895" t="s">
        <v>561</v>
      </c>
      <c r="C439" s="895"/>
      <c r="D439" s="905" t="s">
        <v>475</v>
      </c>
      <c r="E439" s="895"/>
      <c r="F439" s="895"/>
      <c r="G439" s="685"/>
      <c r="H439" s="685"/>
      <c r="I439" s="685"/>
      <c r="J439" s="895"/>
      <c r="K439" s="685"/>
    </row>
    <row r="440" spans="1:11" ht="15.75" hidden="1" x14ac:dyDescent="0.25">
      <c r="A440" s="1156" t="str">
        <f t="shared" si="45"/>
        <v/>
      </c>
      <c r="B440" s="1068" t="s">
        <v>3055</v>
      </c>
      <c r="C440" s="1068" t="s">
        <v>2997</v>
      </c>
      <c r="D440" s="1072" t="s">
        <v>3000</v>
      </c>
      <c r="E440" s="1068"/>
      <c r="F440" s="1068" t="s">
        <v>8</v>
      </c>
      <c r="G440" s="927"/>
      <c r="H440" s="927">
        <f>G440*E440</f>
        <v>0</v>
      </c>
      <c r="I440" s="927">
        <f>H440*$I$12</f>
        <v>0</v>
      </c>
      <c r="J440" s="11"/>
      <c r="K440" s="964">
        <f>SUM(H440:I440)</f>
        <v>0</v>
      </c>
    </row>
    <row r="441" spans="1:11" ht="15.75" hidden="1" x14ac:dyDescent="0.25">
      <c r="A441" s="1156" t="str">
        <f t="shared" si="45"/>
        <v/>
      </c>
      <c r="B441" s="1068"/>
      <c r="C441" s="1068"/>
      <c r="D441" s="1072"/>
      <c r="E441" s="1068"/>
      <c r="F441" s="1068"/>
      <c r="G441" s="927"/>
      <c r="H441" s="927"/>
      <c r="I441" s="927"/>
      <c r="J441" s="11"/>
      <c r="K441" s="964"/>
    </row>
    <row r="442" spans="1:11" ht="15.75" hidden="1" x14ac:dyDescent="0.25">
      <c r="A442" s="1156" t="str">
        <f t="shared" si="45"/>
        <v/>
      </c>
      <c r="B442" s="639" t="s">
        <v>562</v>
      </c>
      <c r="C442" s="639"/>
      <c r="D442" s="640" t="s">
        <v>385</v>
      </c>
      <c r="E442" s="639"/>
      <c r="F442" s="639"/>
      <c r="G442" s="1008"/>
      <c r="H442" s="1008"/>
      <c r="I442" s="1008"/>
      <c r="J442" s="639"/>
      <c r="K442" s="1008"/>
    </row>
    <row r="443" spans="1:11" ht="25.5" hidden="1" x14ac:dyDescent="0.25">
      <c r="A443" s="1156" t="str">
        <f t="shared" si="45"/>
        <v/>
      </c>
      <c r="B443" s="1068" t="s">
        <v>3043</v>
      </c>
      <c r="C443" s="1068" t="s">
        <v>3094</v>
      </c>
      <c r="D443" s="1072" t="s">
        <v>2989</v>
      </c>
      <c r="E443" s="88"/>
      <c r="F443" s="1068" t="s">
        <v>583</v>
      </c>
      <c r="G443" s="927"/>
      <c r="H443" s="927">
        <f>G443*E443</f>
        <v>0</v>
      </c>
      <c r="I443" s="927">
        <f>H443*$I$12</f>
        <v>0</v>
      </c>
      <c r="J443" s="11"/>
      <c r="K443" s="964">
        <f>SUM(H443:I443)</f>
        <v>0</v>
      </c>
    </row>
    <row r="444" spans="1:11" ht="25.5" hidden="1" x14ac:dyDescent="0.25">
      <c r="A444" s="1156" t="str">
        <f t="shared" si="45"/>
        <v/>
      </c>
      <c r="B444" s="1068" t="s">
        <v>3044</v>
      </c>
      <c r="C444" s="1068" t="s">
        <v>3095</v>
      </c>
      <c r="D444" s="1072" t="s">
        <v>2990</v>
      </c>
      <c r="E444" s="88"/>
      <c r="F444" s="1068" t="s">
        <v>583</v>
      </c>
      <c r="G444" s="927"/>
      <c r="H444" s="927">
        <f>G444*E444</f>
        <v>0</v>
      </c>
      <c r="I444" s="927">
        <f>H444*$I$12</f>
        <v>0</v>
      </c>
      <c r="J444" s="11"/>
      <c r="K444" s="964">
        <f>SUM(H444:I444)</f>
        <v>0</v>
      </c>
    </row>
    <row r="445" spans="1:11" ht="25.5" hidden="1" x14ac:dyDescent="0.25">
      <c r="A445" s="1156" t="str">
        <f t="shared" si="45"/>
        <v/>
      </c>
      <c r="B445" s="1068" t="s">
        <v>3045</v>
      </c>
      <c r="C445" s="1068" t="s">
        <v>3096</v>
      </c>
      <c r="D445" s="1072" t="s">
        <v>2991</v>
      </c>
      <c r="E445" s="88"/>
      <c r="F445" s="1068" t="s">
        <v>583</v>
      </c>
      <c r="G445" s="927"/>
      <c r="H445" s="927">
        <f>G445*E445</f>
        <v>0</v>
      </c>
      <c r="I445" s="927">
        <f>H445*$I$12</f>
        <v>0</v>
      </c>
      <c r="J445" s="11"/>
      <c r="K445" s="964">
        <f>SUM(H445:I445)</f>
        <v>0</v>
      </c>
    </row>
    <row r="446" spans="1:11" ht="25.5" hidden="1" x14ac:dyDescent="0.25">
      <c r="A446" s="1156" t="str">
        <f t="shared" si="45"/>
        <v/>
      </c>
      <c r="B446" s="1068" t="s">
        <v>3046</v>
      </c>
      <c r="C446" s="1068" t="s">
        <v>3097</v>
      </c>
      <c r="D446" s="1072" t="s">
        <v>2993</v>
      </c>
      <c r="E446" s="88"/>
      <c r="F446" s="1068" t="s">
        <v>583</v>
      </c>
      <c r="G446" s="927"/>
      <c r="H446" s="927">
        <f>G446*E446</f>
        <v>0</v>
      </c>
      <c r="I446" s="927">
        <f>H446*$I$12</f>
        <v>0</v>
      </c>
      <c r="J446" s="11"/>
      <c r="K446" s="964">
        <f>SUM(H446:I446)</f>
        <v>0</v>
      </c>
    </row>
    <row r="447" spans="1:11" ht="25.5" hidden="1" x14ac:dyDescent="0.25">
      <c r="A447" s="1156" t="str">
        <f t="shared" si="45"/>
        <v/>
      </c>
      <c r="B447" s="1068" t="s">
        <v>3047</v>
      </c>
      <c r="C447" s="1068" t="s">
        <v>3098</v>
      </c>
      <c r="D447" s="1072" t="s">
        <v>3243</v>
      </c>
      <c r="E447" s="88"/>
      <c r="F447" s="1068" t="s">
        <v>583</v>
      </c>
      <c r="G447" s="927"/>
      <c r="H447" s="927">
        <f>G447*E447</f>
        <v>0</v>
      </c>
      <c r="I447" s="927">
        <f>H447*$I$12</f>
        <v>0</v>
      </c>
      <c r="J447" s="11"/>
      <c r="K447" s="964">
        <f>SUM(H447:I447)</f>
        <v>0</v>
      </c>
    </row>
    <row r="448" spans="1:11" ht="15.75" hidden="1" x14ac:dyDescent="0.25">
      <c r="A448" s="1156" t="str">
        <f t="shared" si="45"/>
        <v/>
      </c>
      <c r="B448" s="1068"/>
      <c r="C448" s="1068"/>
      <c r="D448" s="1072"/>
      <c r="E448" s="1068"/>
      <c r="F448" s="1068"/>
      <c r="G448" s="927"/>
      <c r="H448" s="927"/>
      <c r="I448" s="927"/>
      <c r="J448" s="11"/>
      <c r="K448" s="964"/>
    </row>
    <row r="449" spans="1:11" ht="15.75" hidden="1" x14ac:dyDescent="0.25">
      <c r="A449" s="1156" t="str">
        <f t="shared" si="45"/>
        <v/>
      </c>
      <c r="B449" s="639" t="s">
        <v>563</v>
      </c>
      <c r="C449" s="639"/>
      <c r="D449" s="640" t="s">
        <v>386</v>
      </c>
      <c r="E449" s="639"/>
      <c r="F449" s="639"/>
      <c r="G449" s="1008"/>
      <c r="H449" s="1008"/>
      <c r="I449" s="1008"/>
      <c r="J449" s="639"/>
      <c r="K449" s="1008"/>
    </row>
    <row r="450" spans="1:11" ht="15.75" hidden="1" x14ac:dyDescent="0.25">
      <c r="A450" s="1156" t="str">
        <f t="shared" si="45"/>
        <v/>
      </c>
      <c r="B450" s="1068" t="s">
        <v>3048</v>
      </c>
      <c r="C450" s="1068" t="s">
        <v>2998</v>
      </c>
      <c r="D450" s="1072" t="s">
        <v>3002</v>
      </c>
      <c r="E450" s="1068"/>
      <c r="F450" s="1068" t="s">
        <v>22</v>
      </c>
      <c r="G450" s="927"/>
      <c r="H450" s="927">
        <f>G450*E450</f>
        <v>0</v>
      </c>
      <c r="I450" s="927">
        <f>H450*$I$12</f>
        <v>0</v>
      </c>
      <c r="J450" s="11"/>
      <c r="K450" s="964">
        <f>SUM(H450:I450)</f>
        <v>0</v>
      </c>
    </row>
    <row r="451" spans="1:11" ht="15.75" hidden="1" x14ac:dyDescent="0.25">
      <c r="A451" s="1156" t="str">
        <f t="shared" si="45"/>
        <v/>
      </c>
      <c r="B451" s="1068" t="s">
        <v>3049</v>
      </c>
      <c r="C451" s="1068" t="s">
        <v>3056</v>
      </c>
      <c r="D451" s="1072" t="s">
        <v>3050</v>
      </c>
      <c r="E451" s="901"/>
      <c r="F451" s="1068" t="s">
        <v>22</v>
      </c>
      <c r="G451" s="927"/>
      <c r="H451" s="927">
        <f>G451*E451</f>
        <v>0</v>
      </c>
      <c r="I451" s="927">
        <f>H451*$I$12</f>
        <v>0</v>
      </c>
      <c r="J451" s="11"/>
      <c r="K451" s="964">
        <f>SUM(H451:I451)</f>
        <v>0</v>
      </c>
    </row>
    <row r="452" spans="1:11" ht="15.75" hidden="1" x14ac:dyDescent="0.25">
      <c r="A452" s="1156" t="s">
        <v>4462</v>
      </c>
      <c r="B452" s="1068"/>
      <c r="C452" s="1068"/>
      <c r="D452" s="1072"/>
      <c r="E452" s="901"/>
      <c r="F452" s="1068"/>
      <c r="G452" s="927"/>
      <c r="H452" s="927"/>
      <c r="I452" s="927"/>
      <c r="J452" s="11"/>
      <c r="K452" s="964"/>
    </row>
    <row r="453" spans="1:11" ht="15.75" x14ac:dyDescent="0.25">
      <c r="A453" s="1156" t="s">
        <v>4462</v>
      </c>
      <c r="B453" s="506" t="s">
        <v>3770</v>
      </c>
      <c r="C453" s="639"/>
      <c r="D453" s="507" t="s">
        <v>4568</v>
      </c>
      <c r="E453" s="639"/>
      <c r="F453" s="639"/>
      <c r="G453" s="1008"/>
      <c r="H453" s="1008"/>
      <c r="I453" s="1008"/>
      <c r="J453" s="639"/>
      <c r="K453" s="1008"/>
    </row>
    <row r="454" spans="1:11" ht="15.75" x14ac:dyDescent="0.25">
      <c r="A454" s="1156" t="s">
        <v>4462</v>
      </c>
      <c r="B454" s="506" t="s">
        <v>3771</v>
      </c>
      <c r="C454" s="506"/>
      <c r="D454" s="507" t="s">
        <v>385</v>
      </c>
      <c r="E454" s="506"/>
      <c r="F454" s="506"/>
      <c r="G454" s="1036"/>
      <c r="H454" s="1008"/>
      <c r="I454" s="1008"/>
      <c r="J454" s="639"/>
      <c r="K454" s="1008"/>
    </row>
    <row r="455" spans="1:11" ht="15.75" x14ac:dyDescent="0.25">
      <c r="A455" s="1156" t="str">
        <f t="shared" si="45"/>
        <v/>
      </c>
      <c r="B455" s="902" t="s">
        <v>3907</v>
      </c>
      <c r="C455" s="1068" t="s">
        <v>3929</v>
      </c>
      <c r="D455" s="486" t="s">
        <v>3908</v>
      </c>
      <c r="E455" s="901">
        <v>62.55</v>
      </c>
      <c r="F455" s="583" t="s">
        <v>583</v>
      </c>
      <c r="G455" s="927"/>
      <c r="H455" s="927"/>
      <c r="I455" s="927"/>
      <c r="J455" s="11"/>
      <c r="K455" s="964"/>
    </row>
    <row r="456" spans="1:11" ht="12" customHeight="1" x14ac:dyDescent="0.25">
      <c r="A456" s="1156" t="s">
        <v>4462</v>
      </c>
      <c r="B456" s="902"/>
      <c r="C456" s="645"/>
      <c r="D456" s="646"/>
      <c r="E456" s="645"/>
      <c r="F456" s="645"/>
      <c r="G456" s="1038"/>
      <c r="H456" s="1038"/>
      <c r="I456" s="1038"/>
      <c r="J456" s="645"/>
      <c r="K456" s="1038"/>
    </row>
    <row r="457" spans="1:11" ht="15.75" x14ac:dyDescent="0.25">
      <c r="A457" s="1156" t="s">
        <v>4462</v>
      </c>
      <c r="B457" s="506" t="s">
        <v>5063</v>
      </c>
      <c r="C457" s="506"/>
      <c r="D457" s="507" t="s">
        <v>520</v>
      </c>
      <c r="E457" s="506"/>
      <c r="F457" s="506"/>
      <c r="G457" s="1036"/>
      <c r="H457" s="863"/>
      <c r="I457" s="863"/>
      <c r="J457" s="76"/>
      <c r="K457" s="863"/>
    </row>
    <row r="458" spans="1:11" ht="15.75" x14ac:dyDescent="0.25">
      <c r="A458" s="1156" t="str">
        <f t="shared" si="45"/>
        <v/>
      </c>
      <c r="B458" s="902" t="s">
        <v>5064</v>
      </c>
      <c r="C458" s="1068" t="s">
        <v>4169</v>
      </c>
      <c r="D458" s="486" t="s">
        <v>3685</v>
      </c>
      <c r="E458" s="901">
        <f>27.55*0.08</f>
        <v>2.2040000000000002</v>
      </c>
      <c r="F458" s="583" t="s">
        <v>22</v>
      </c>
      <c r="G458" s="970"/>
      <c r="H458" s="927"/>
      <c r="I458" s="927"/>
      <c r="J458" s="11"/>
      <c r="K458" s="964"/>
    </row>
    <row r="459" spans="1:11" ht="25.5" x14ac:dyDescent="0.25">
      <c r="A459" s="1156" t="str">
        <f t="shared" si="45"/>
        <v/>
      </c>
      <c r="B459" s="902" t="s">
        <v>5065</v>
      </c>
      <c r="C459" s="1068" t="s">
        <v>3959</v>
      </c>
      <c r="D459" s="648" t="s">
        <v>4187</v>
      </c>
      <c r="E459" s="649">
        <v>1.38</v>
      </c>
      <c r="F459" s="583" t="s">
        <v>22</v>
      </c>
      <c r="G459" s="927"/>
      <c r="H459" s="927"/>
      <c r="I459" s="927"/>
      <c r="J459" s="11"/>
      <c r="K459" s="964"/>
    </row>
    <row r="460" spans="1:11" ht="15.75" x14ac:dyDescent="0.25">
      <c r="A460" s="1156" t="s">
        <v>4462</v>
      </c>
      <c r="B460" s="1068"/>
      <c r="C460" s="1068"/>
      <c r="D460" s="1072"/>
      <c r="E460" s="901"/>
      <c r="F460" s="1068"/>
      <c r="G460" s="927"/>
      <c r="H460" s="927"/>
      <c r="I460" s="927"/>
      <c r="J460" s="11"/>
      <c r="K460" s="964"/>
    </row>
    <row r="461" spans="1:11" ht="15.75" hidden="1" x14ac:dyDescent="0.25">
      <c r="A461" s="1156" t="str">
        <f t="shared" si="45"/>
        <v/>
      </c>
      <c r="B461" s="897" t="s">
        <v>564</v>
      </c>
      <c r="C461" s="897"/>
      <c r="D461" s="66" t="s">
        <v>577</v>
      </c>
      <c r="E461" s="897"/>
      <c r="F461" s="897"/>
      <c r="G461" s="967"/>
      <c r="H461" s="967"/>
      <c r="I461" s="967"/>
      <c r="J461" s="897"/>
      <c r="K461" s="967"/>
    </row>
    <row r="462" spans="1:11" ht="15.75" hidden="1" x14ac:dyDescent="0.25">
      <c r="A462" s="1156" t="str">
        <f t="shared" si="45"/>
        <v/>
      </c>
      <c r="B462" s="1068" t="s">
        <v>565</v>
      </c>
      <c r="C462" s="1068"/>
      <c r="D462" s="1072" t="s">
        <v>475</v>
      </c>
      <c r="E462" s="1068"/>
      <c r="F462" s="1068" t="s">
        <v>8</v>
      </c>
      <c r="G462" s="927"/>
      <c r="H462" s="927">
        <f>G462*E462</f>
        <v>0</v>
      </c>
      <c r="I462" s="927">
        <f>H462*$I$12</f>
        <v>0</v>
      </c>
      <c r="J462" s="11"/>
      <c r="K462" s="964">
        <f>SUM(H462:I462)</f>
        <v>0</v>
      </c>
    </row>
    <row r="463" spans="1:11" ht="15.75" hidden="1" x14ac:dyDescent="0.25">
      <c r="A463" s="1156" t="str">
        <f t="shared" si="45"/>
        <v/>
      </c>
      <c r="B463" s="1068" t="s">
        <v>566</v>
      </c>
      <c r="C463" s="1068"/>
      <c r="D463" s="1072" t="s">
        <v>385</v>
      </c>
      <c r="E463" s="1068"/>
      <c r="F463" s="1068" t="s">
        <v>201</v>
      </c>
      <c r="G463" s="927"/>
      <c r="H463" s="927">
        <f t="shared" ref="H463:H531" si="46">G463*E463</f>
        <v>0</v>
      </c>
      <c r="I463" s="927">
        <f>H463*$I$12</f>
        <v>0</v>
      </c>
      <c r="J463" s="11"/>
      <c r="K463" s="964">
        <f>SUM(H463:I463)</f>
        <v>0</v>
      </c>
    </row>
    <row r="464" spans="1:11" ht="15.75" hidden="1" x14ac:dyDescent="0.25">
      <c r="A464" s="1156" t="str">
        <f t="shared" si="45"/>
        <v/>
      </c>
      <c r="B464" s="1068" t="s">
        <v>567</v>
      </c>
      <c r="C464" s="1068"/>
      <c r="D464" s="1072" t="s">
        <v>386</v>
      </c>
      <c r="E464" s="1068"/>
      <c r="F464" s="1068" t="s">
        <v>22</v>
      </c>
      <c r="G464" s="927"/>
      <c r="H464" s="927">
        <f t="shared" si="46"/>
        <v>0</v>
      </c>
      <c r="I464" s="927">
        <f>H464*$I$12</f>
        <v>0</v>
      </c>
      <c r="J464" s="11"/>
      <c r="K464" s="964">
        <f>SUM(H464:I464)</f>
        <v>0</v>
      </c>
    </row>
    <row r="465" spans="1:11" ht="15.75" hidden="1" x14ac:dyDescent="0.25">
      <c r="A465" s="1156" t="str">
        <f t="shared" si="45"/>
        <v/>
      </c>
      <c r="B465" s="1068" t="s">
        <v>568</v>
      </c>
      <c r="C465" s="1068"/>
      <c r="D465" s="1072" t="s">
        <v>584</v>
      </c>
      <c r="E465" s="1068"/>
      <c r="F465" s="1068" t="s">
        <v>210</v>
      </c>
      <c r="G465" s="927"/>
      <c r="H465" s="927">
        <f t="shared" si="46"/>
        <v>0</v>
      </c>
      <c r="I465" s="927">
        <f>H465*$I$12</f>
        <v>0</v>
      </c>
      <c r="J465" s="11"/>
      <c r="K465" s="964">
        <f>SUM(H465:I465)</f>
        <v>0</v>
      </c>
    </row>
    <row r="466" spans="1:11" ht="15.75" hidden="1" x14ac:dyDescent="0.25">
      <c r="A466" s="1156" t="str">
        <f t="shared" si="45"/>
        <v/>
      </c>
      <c r="B466" s="1073"/>
      <c r="C466" s="636"/>
      <c r="D466" s="637"/>
      <c r="E466" s="16"/>
      <c r="F466" s="16"/>
      <c r="G466" s="927"/>
      <c r="H466" s="927"/>
      <c r="I466" s="927"/>
      <c r="J466" s="11"/>
      <c r="K466" s="964"/>
    </row>
    <row r="467" spans="1:11" ht="15.75" hidden="1" x14ac:dyDescent="0.25">
      <c r="A467" s="1156" t="str">
        <f t="shared" si="45"/>
        <v/>
      </c>
      <c r="B467" s="897" t="s">
        <v>585</v>
      </c>
      <c r="C467" s="897"/>
      <c r="D467" s="66" t="s">
        <v>624</v>
      </c>
      <c r="E467" s="897"/>
      <c r="F467" s="897"/>
      <c r="G467" s="967"/>
      <c r="H467" s="967"/>
      <c r="I467" s="967"/>
      <c r="J467" s="897"/>
      <c r="K467" s="967"/>
    </row>
    <row r="468" spans="1:11" ht="15.75" hidden="1" x14ac:dyDescent="0.25">
      <c r="A468" s="1156" t="str">
        <f t="shared" si="45"/>
        <v/>
      </c>
      <c r="B468" s="1068" t="s">
        <v>586</v>
      </c>
      <c r="C468" s="1068"/>
      <c r="D468" s="1072" t="s">
        <v>383</v>
      </c>
      <c r="E468" s="1068"/>
      <c r="F468" s="1068" t="s">
        <v>8</v>
      </c>
      <c r="G468" s="927"/>
      <c r="H468" s="927">
        <f t="shared" si="46"/>
        <v>0</v>
      </c>
      <c r="I468" s="927">
        <f>H468*$I$12</f>
        <v>0</v>
      </c>
      <c r="J468" s="11"/>
      <c r="K468" s="964">
        <f>SUM(H468:I468)</f>
        <v>0</v>
      </c>
    </row>
    <row r="469" spans="1:11" ht="15.75" hidden="1" x14ac:dyDescent="0.25">
      <c r="A469" s="1156" t="str">
        <f t="shared" si="45"/>
        <v/>
      </c>
      <c r="B469" s="1068" t="s">
        <v>587</v>
      </c>
      <c r="C469" s="1068"/>
      <c r="D469" s="1072" t="s">
        <v>384</v>
      </c>
      <c r="E469" s="1068"/>
      <c r="F469" s="1068" t="s">
        <v>22</v>
      </c>
      <c r="G469" s="927"/>
      <c r="H469" s="927">
        <f t="shared" si="46"/>
        <v>0</v>
      </c>
      <c r="I469" s="927">
        <f>H469*$I$12</f>
        <v>0</v>
      </c>
      <c r="J469" s="11"/>
      <c r="K469" s="964">
        <f>SUM(H469:I469)</f>
        <v>0</v>
      </c>
    </row>
    <row r="470" spans="1:11" ht="15.75" hidden="1" x14ac:dyDescent="0.25">
      <c r="A470" s="1156" t="str">
        <f t="shared" ref="A470:A533" si="47">IF(K470&lt;&gt;0,"x","")</f>
        <v/>
      </c>
      <c r="B470" s="1068" t="s">
        <v>588</v>
      </c>
      <c r="C470" s="1068"/>
      <c r="D470" s="1072" t="s">
        <v>385</v>
      </c>
      <c r="E470" s="1068"/>
      <c r="F470" s="1068" t="s">
        <v>583</v>
      </c>
      <c r="G470" s="927"/>
      <c r="H470" s="927">
        <f t="shared" si="46"/>
        <v>0</v>
      </c>
      <c r="I470" s="927">
        <f>H470*$I$12</f>
        <v>0</v>
      </c>
      <c r="J470" s="11"/>
      <c r="K470" s="964">
        <f>SUM(H470:I470)</f>
        <v>0</v>
      </c>
    </row>
    <row r="471" spans="1:11" ht="15.75" hidden="1" x14ac:dyDescent="0.25">
      <c r="A471" s="1156" t="str">
        <f t="shared" si="47"/>
        <v/>
      </c>
      <c r="B471" s="1068" t="s">
        <v>589</v>
      </c>
      <c r="C471" s="1068"/>
      <c r="D471" s="1072" t="s">
        <v>386</v>
      </c>
      <c r="E471" s="1068"/>
      <c r="F471" s="1068" t="s">
        <v>22</v>
      </c>
      <c r="G471" s="927"/>
      <c r="H471" s="927">
        <f t="shared" si="46"/>
        <v>0</v>
      </c>
      <c r="I471" s="927">
        <f>H471*$I$12</f>
        <v>0</v>
      </c>
      <c r="J471" s="11"/>
      <c r="K471" s="964">
        <f>SUM(H471:I471)</f>
        <v>0</v>
      </c>
    </row>
    <row r="472" spans="1:11" ht="15.75" hidden="1" x14ac:dyDescent="0.25">
      <c r="A472" s="1156" t="str">
        <f t="shared" si="47"/>
        <v/>
      </c>
      <c r="B472" s="1068"/>
      <c r="C472" s="1068"/>
      <c r="D472" s="1072"/>
      <c r="E472" s="1068"/>
      <c r="F472" s="1068"/>
      <c r="G472" s="927"/>
      <c r="H472" s="927"/>
      <c r="I472" s="927"/>
      <c r="J472" s="11"/>
      <c r="K472" s="964"/>
    </row>
    <row r="473" spans="1:11" ht="15.75" hidden="1" x14ac:dyDescent="0.25">
      <c r="A473" s="1156" t="str">
        <f t="shared" si="47"/>
        <v/>
      </c>
      <c r="B473" s="897" t="s">
        <v>590</v>
      </c>
      <c r="C473" s="897"/>
      <c r="D473" s="66" t="s">
        <v>623</v>
      </c>
      <c r="E473" s="897"/>
      <c r="F473" s="897"/>
      <c r="G473" s="967"/>
      <c r="H473" s="967"/>
      <c r="I473" s="967"/>
      <c r="J473" s="897"/>
      <c r="K473" s="967"/>
    </row>
    <row r="474" spans="1:11" ht="15.75" hidden="1" x14ac:dyDescent="0.25">
      <c r="A474" s="1156" t="str">
        <f t="shared" si="47"/>
        <v/>
      </c>
      <c r="B474" s="1068" t="s">
        <v>591</v>
      </c>
      <c r="C474" s="1068"/>
      <c r="D474" s="1072" t="s">
        <v>475</v>
      </c>
      <c r="E474" s="1068"/>
      <c r="F474" s="1068" t="s">
        <v>8</v>
      </c>
      <c r="G474" s="927"/>
      <c r="H474" s="927">
        <f t="shared" si="46"/>
        <v>0</v>
      </c>
      <c r="I474" s="927">
        <f>H474*$I$12</f>
        <v>0</v>
      </c>
      <c r="J474" s="11"/>
      <c r="K474" s="964">
        <f>SUM(H474:I474)</f>
        <v>0</v>
      </c>
    </row>
    <row r="475" spans="1:11" ht="15.75" hidden="1" x14ac:dyDescent="0.25">
      <c r="A475" s="1156" t="str">
        <f t="shared" si="47"/>
        <v/>
      </c>
      <c r="B475" s="1068" t="s">
        <v>592</v>
      </c>
      <c r="C475" s="1068"/>
      <c r="D475" s="1072" t="s">
        <v>385</v>
      </c>
      <c r="E475" s="1068"/>
      <c r="F475" s="1068" t="s">
        <v>583</v>
      </c>
      <c r="G475" s="927"/>
      <c r="H475" s="927">
        <f t="shared" si="46"/>
        <v>0</v>
      </c>
      <c r="I475" s="927">
        <f>H475*$I$12</f>
        <v>0</v>
      </c>
      <c r="J475" s="11"/>
      <c r="K475" s="964">
        <f>SUM(H475:I475)</f>
        <v>0</v>
      </c>
    </row>
    <row r="476" spans="1:11" ht="15.75" hidden="1" x14ac:dyDescent="0.25">
      <c r="A476" s="1156" t="str">
        <f t="shared" si="47"/>
        <v/>
      </c>
      <c r="B476" s="1068" t="s">
        <v>593</v>
      </c>
      <c r="C476" s="1068"/>
      <c r="D476" s="1072" t="s">
        <v>386</v>
      </c>
      <c r="E476" s="1068"/>
      <c r="F476" s="1068" t="s">
        <v>22</v>
      </c>
      <c r="G476" s="927"/>
      <c r="H476" s="927">
        <f t="shared" si="46"/>
        <v>0</v>
      </c>
      <c r="I476" s="927">
        <f>H476*$I$12</f>
        <v>0</v>
      </c>
      <c r="J476" s="11"/>
      <c r="K476" s="964">
        <f>SUM(H476:I476)</f>
        <v>0</v>
      </c>
    </row>
    <row r="477" spans="1:11" ht="15.75" hidden="1" x14ac:dyDescent="0.25">
      <c r="A477" s="1156" t="str">
        <f t="shared" si="47"/>
        <v/>
      </c>
      <c r="B477" s="1068"/>
      <c r="C477" s="1068"/>
      <c r="D477" s="1072"/>
      <c r="E477" s="1068"/>
      <c r="F477" s="1068"/>
      <c r="G477" s="927"/>
      <c r="H477" s="927"/>
      <c r="I477" s="927"/>
      <c r="J477" s="11"/>
      <c r="K477" s="964"/>
    </row>
    <row r="478" spans="1:11" ht="15.75" hidden="1" x14ac:dyDescent="0.25">
      <c r="A478" s="1156" t="str">
        <f t="shared" si="47"/>
        <v/>
      </c>
      <c r="B478" s="897" t="s">
        <v>594</v>
      </c>
      <c r="C478" s="897"/>
      <c r="D478" s="66" t="s">
        <v>622</v>
      </c>
      <c r="E478" s="897"/>
      <c r="F478" s="897"/>
      <c r="G478" s="967"/>
      <c r="H478" s="967"/>
      <c r="I478" s="967"/>
      <c r="J478" s="897"/>
      <c r="K478" s="967"/>
    </row>
    <row r="479" spans="1:11" ht="15.75" hidden="1" x14ac:dyDescent="0.25">
      <c r="A479" s="1156" t="str">
        <f t="shared" si="47"/>
        <v/>
      </c>
      <c r="B479" s="1068" t="s">
        <v>595</v>
      </c>
      <c r="C479" s="1068"/>
      <c r="D479" s="1072" t="s">
        <v>475</v>
      </c>
      <c r="E479" s="1068"/>
      <c r="F479" s="1068" t="s">
        <v>8</v>
      </c>
      <c r="G479" s="927"/>
      <c r="H479" s="927">
        <f t="shared" si="46"/>
        <v>0</v>
      </c>
      <c r="I479" s="927">
        <f>H479*$I$12</f>
        <v>0</v>
      </c>
      <c r="J479" s="11"/>
      <c r="K479" s="964">
        <f>SUM(H479:I479)</f>
        <v>0</v>
      </c>
    </row>
    <row r="480" spans="1:11" ht="15.75" hidden="1" x14ac:dyDescent="0.25">
      <c r="A480" s="1156" t="str">
        <f t="shared" si="47"/>
        <v/>
      </c>
      <c r="B480" s="1068" t="s">
        <v>596</v>
      </c>
      <c r="C480" s="1068"/>
      <c r="D480" s="1072" t="s">
        <v>582</v>
      </c>
      <c r="E480" s="1068"/>
      <c r="F480" s="1068" t="s">
        <v>583</v>
      </c>
      <c r="G480" s="927"/>
      <c r="H480" s="927">
        <f t="shared" si="46"/>
        <v>0</v>
      </c>
      <c r="I480" s="927">
        <f>H480*$I$12</f>
        <v>0</v>
      </c>
      <c r="J480" s="11"/>
      <c r="K480" s="964">
        <f>SUM(H480:I480)</f>
        <v>0</v>
      </c>
    </row>
    <row r="481" spans="1:11" ht="15.75" hidden="1" x14ac:dyDescent="0.25">
      <c r="A481" s="1156" t="str">
        <f t="shared" si="47"/>
        <v/>
      </c>
      <c r="B481" s="1068" t="s">
        <v>597</v>
      </c>
      <c r="C481" s="1068"/>
      <c r="D481" s="1072" t="s">
        <v>386</v>
      </c>
      <c r="E481" s="1068"/>
      <c r="F481" s="1068" t="s">
        <v>22</v>
      </c>
      <c r="G481" s="927"/>
      <c r="H481" s="927">
        <f t="shared" si="46"/>
        <v>0</v>
      </c>
      <c r="I481" s="927">
        <f>H481*$I$12</f>
        <v>0</v>
      </c>
      <c r="J481" s="11"/>
      <c r="K481" s="964">
        <f>SUM(H481:I481)</f>
        <v>0</v>
      </c>
    </row>
    <row r="482" spans="1:11" ht="15.75" hidden="1" x14ac:dyDescent="0.25">
      <c r="A482" s="1156" t="str">
        <f t="shared" si="47"/>
        <v/>
      </c>
      <c r="B482" s="1068"/>
      <c r="C482" s="1068"/>
      <c r="D482" s="1072"/>
      <c r="E482" s="1068"/>
      <c r="F482" s="1068"/>
      <c r="G482" s="927"/>
      <c r="H482" s="927"/>
      <c r="I482" s="927"/>
      <c r="J482" s="11"/>
      <c r="K482" s="964"/>
    </row>
    <row r="483" spans="1:11" ht="15.75" hidden="1" x14ac:dyDescent="0.25">
      <c r="A483" s="1156" t="str">
        <f t="shared" si="47"/>
        <v/>
      </c>
      <c r="B483" s="897" t="s">
        <v>598</v>
      </c>
      <c r="C483" s="897"/>
      <c r="D483" s="66" t="s">
        <v>621</v>
      </c>
      <c r="E483" s="897"/>
      <c r="F483" s="897"/>
      <c r="G483" s="967"/>
      <c r="H483" s="967"/>
      <c r="I483" s="967"/>
      <c r="J483" s="897"/>
      <c r="K483" s="967"/>
    </row>
    <row r="484" spans="1:11" ht="15.75" hidden="1" x14ac:dyDescent="0.25">
      <c r="A484" s="1156" t="str">
        <f t="shared" si="47"/>
        <v/>
      </c>
      <c r="B484" s="1068" t="s">
        <v>599</v>
      </c>
      <c r="C484" s="1068"/>
      <c r="D484" s="1072" t="s">
        <v>475</v>
      </c>
      <c r="E484" s="1068"/>
      <c r="F484" s="1068" t="s">
        <v>22</v>
      </c>
      <c r="G484" s="927"/>
      <c r="H484" s="927">
        <f t="shared" si="46"/>
        <v>0</v>
      </c>
      <c r="I484" s="927">
        <f>H484*$I$12</f>
        <v>0</v>
      </c>
      <c r="J484" s="11"/>
      <c r="K484" s="964">
        <f>SUM(H484:I484)</f>
        <v>0</v>
      </c>
    </row>
    <row r="485" spans="1:11" ht="15.75" hidden="1" x14ac:dyDescent="0.25">
      <c r="A485" s="1156" t="str">
        <f t="shared" si="47"/>
        <v/>
      </c>
      <c r="B485" s="1068" t="s">
        <v>600</v>
      </c>
      <c r="C485" s="1068"/>
      <c r="D485" s="1072" t="s">
        <v>385</v>
      </c>
      <c r="E485" s="1068"/>
      <c r="F485" s="1068" t="s">
        <v>201</v>
      </c>
      <c r="G485" s="927"/>
      <c r="H485" s="927">
        <f t="shared" si="46"/>
        <v>0</v>
      </c>
      <c r="I485" s="927">
        <f>H485*$I$12</f>
        <v>0</v>
      </c>
      <c r="J485" s="11"/>
      <c r="K485" s="964">
        <f>SUM(H485:I485)</f>
        <v>0</v>
      </c>
    </row>
    <row r="486" spans="1:11" ht="15.75" hidden="1" x14ac:dyDescent="0.25">
      <c r="A486" s="1156" t="str">
        <f t="shared" si="47"/>
        <v/>
      </c>
      <c r="B486" s="1068" t="s">
        <v>601</v>
      </c>
      <c r="C486" s="1068"/>
      <c r="D486" s="1072" t="s">
        <v>386</v>
      </c>
      <c r="E486" s="1068"/>
      <c r="F486" s="1068" t="s">
        <v>238</v>
      </c>
      <c r="G486" s="927"/>
      <c r="H486" s="927">
        <f t="shared" si="46"/>
        <v>0</v>
      </c>
      <c r="I486" s="927">
        <f>H486*$I$12</f>
        <v>0</v>
      </c>
      <c r="J486" s="11"/>
      <c r="K486" s="964">
        <f>SUM(H486:I486)</f>
        <v>0</v>
      </c>
    </row>
    <row r="487" spans="1:11" ht="15.75" hidden="1" x14ac:dyDescent="0.25">
      <c r="A487" s="1156" t="str">
        <f t="shared" si="47"/>
        <v/>
      </c>
      <c r="B487" s="1068"/>
      <c r="C487" s="1068"/>
      <c r="D487" s="1072"/>
      <c r="E487" s="1068"/>
      <c r="F487" s="1068"/>
      <c r="G487" s="927"/>
      <c r="H487" s="927"/>
      <c r="I487" s="927"/>
      <c r="J487" s="11"/>
      <c r="K487" s="964"/>
    </row>
    <row r="488" spans="1:11" ht="15.75" x14ac:dyDescent="0.25">
      <c r="A488" s="1156" t="s">
        <v>4462</v>
      </c>
      <c r="B488" s="897" t="s">
        <v>602</v>
      </c>
      <c r="C488" s="897"/>
      <c r="D488" s="66" t="s">
        <v>620</v>
      </c>
      <c r="E488" s="897"/>
      <c r="F488" s="897"/>
      <c r="G488" s="967"/>
      <c r="H488" s="967"/>
      <c r="I488" s="967"/>
      <c r="J488" s="897"/>
      <c r="K488" s="967"/>
    </row>
    <row r="489" spans="1:11" ht="15.75" x14ac:dyDescent="0.25">
      <c r="A489" s="1156" t="s">
        <v>4462</v>
      </c>
      <c r="B489" s="897" t="s">
        <v>603</v>
      </c>
      <c r="C489" s="897"/>
      <c r="D489" s="66" t="s">
        <v>3751</v>
      </c>
      <c r="E489" s="897"/>
      <c r="F489" s="897"/>
      <c r="G489" s="967"/>
      <c r="H489" s="967"/>
      <c r="I489" s="967"/>
      <c r="J489" s="897"/>
      <c r="K489" s="967"/>
    </row>
    <row r="490" spans="1:11" ht="15.75" x14ac:dyDescent="0.25">
      <c r="A490" s="1156" t="s">
        <v>4462</v>
      </c>
      <c r="B490" s="506" t="s">
        <v>604</v>
      </c>
      <c r="C490" s="506"/>
      <c r="D490" s="507" t="s">
        <v>475</v>
      </c>
      <c r="E490" s="506"/>
      <c r="F490" s="506"/>
      <c r="G490" s="1036"/>
      <c r="H490" s="863"/>
      <c r="I490" s="863"/>
      <c r="J490" s="76"/>
      <c r="K490" s="863"/>
    </row>
    <row r="491" spans="1:11" ht="25.5" x14ac:dyDescent="0.25">
      <c r="A491" s="1156" t="str">
        <f t="shared" si="47"/>
        <v/>
      </c>
      <c r="B491" s="707" t="s">
        <v>3752</v>
      </c>
      <c r="C491" s="902" t="s">
        <v>3703</v>
      </c>
      <c r="D491" s="509" t="s">
        <v>4188</v>
      </c>
      <c r="E491" s="511">
        <v>2.5</v>
      </c>
      <c r="F491" s="707" t="s">
        <v>237</v>
      </c>
      <c r="G491" s="927"/>
      <c r="H491" s="927"/>
      <c r="I491" s="927"/>
      <c r="J491" s="11"/>
      <c r="K491" s="964"/>
    </row>
    <row r="492" spans="1:11" ht="15.75" x14ac:dyDescent="0.25">
      <c r="A492" s="1156" t="s">
        <v>4462</v>
      </c>
      <c r="B492" s="902"/>
      <c r="C492" s="902"/>
      <c r="D492" s="510"/>
      <c r="E492" s="902"/>
      <c r="F492" s="902"/>
      <c r="G492" s="680"/>
      <c r="H492" s="927"/>
      <c r="I492" s="927"/>
      <c r="J492" s="11"/>
      <c r="K492" s="927"/>
    </row>
    <row r="493" spans="1:11" ht="15.75" x14ac:dyDescent="0.25">
      <c r="A493" s="1156" t="s">
        <v>4462</v>
      </c>
      <c r="B493" s="506" t="s">
        <v>605</v>
      </c>
      <c r="C493" s="506"/>
      <c r="D493" s="507" t="s">
        <v>385</v>
      </c>
      <c r="E493" s="506"/>
      <c r="F493" s="506"/>
      <c r="G493" s="1036"/>
      <c r="H493" s="863"/>
      <c r="I493" s="863"/>
      <c r="J493" s="76"/>
      <c r="K493" s="863"/>
    </row>
    <row r="494" spans="1:11" ht="15.75" x14ac:dyDescent="0.25">
      <c r="A494" s="1156" t="str">
        <f t="shared" si="47"/>
        <v/>
      </c>
      <c r="B494" s="583" t="s">
        <v>3753</v>
      </c>
      <c r="C494" s="1068" t="s">
        <v>3704</v>
      </c>
      <c r="D494" s="486" t="s">
        <v>2989</v>
      </c>
      <c r="E494" s="512">
        <v>3.4</v>
      </c>
      <c r="F494" s="583" t="s">
        <v>583</v>
      </c>
      <c r="G494" s="927"/>
      <c r="H494" s="927"/>
      <c r="I494" s="927"/>
      <c r="J494" s="11"/>
      <c r="K494" s="964"/>
    </row>
    <row r="495" spans="1:11" ht="15.75" x14ac:dyDescent="0.25">
      <c r="A495" s="1156" t="str">
        <f t="shared" si="47"/>
        <v/>
      </c>
      <c r="B495" s="583" t="s">
        <v>3754</v>
      </c>
      <c r="C495" s="1068" t="s">
        <v>3705</v>
      </c>
      <c r="D495" s="486" t="s">
        <v>2990</v>
      </c>
      <c r="E495" s="512">
        <v>20.399999999999999</v>
      </c>
      <c r="F495" s="583" t="s">
        <v>583</v>
      </c>
      <c r="G495" s="927"/>
      <c r="H495" s="927"/>
      <c r="I495" s="927"/>
      <c r="J495" s="11"/>
      <c r="K495" s="964"/>
    </row>
    <row r="496" spans="1:11" ht="15.75" x14ac:dyDescent="0.25">
      <c r="A496" s="1156" t="str">
        <f t="shared" si="47"/>
        <v/>
      </c>
      <c r="B496" s="583" t="s">
        <v>3755</v>
      </c>
      <c r="C496" s="1068" t="s">
        <v>3708</v>
      </c>
      <c r="D496" s="486" t="s">
        <v>2993</v>
      </c>
      <c r="E496" s="512">
        <v>2.9</v>
      </c>
      <c r="F496" s="583" t="s">
        <v>583</v>
      </c>
      <c r="G496" s="927"/>
      <c r="H496" s="927"/>
      <c r="I496" s="927"/>
      <c r="J496" s="11"/>
      <c r="K496" s="964"/>
    </row>
    <row r="497" spans="1:11" ht="15.75" x14ac:dyDescent="0.25">
      <c r="A497" s="1156" t="s">
        <v>4462</v>
      </c>
      <c r="B497" s="902"/>
      <c r="C497" s="902"/>
      <c r="D497" s="510"/>
      <c r="E497" s="902"/>
      <c r="F497" s="902"/>
      <c r="G497" s="680"/>
      <c r="H497" s="927"/>
      <c r="I497" s="927"/>
      <c r="J497" s="11"/>
      <c r="K497" s="927"/>
    </row>
    <row r="498" spans="1:11" ht="15.75" x14ac:dyDescent="0.25">
      <c r="A498" s="1156" t="s">
        <v>4462</v>
      </c>
      <c r="B498" s="506" t="s">
        <v>3756</v>
      </c>
      <c r="C498" s="506"/>
      <c r="D498" s="507" t="s">
        <v>520</v>
      </c>
      <c r="E498" s="506"/>
      <c r="F498" s="506"/>
      <c r="G498" s="1036"/>
      <c r="H498" s="863"/>
      <c r="I498" s="863"/>
      <c r="J498" s="76"/>
      <c r="K498" s="863"/>
    </row>
    <row r="499" spans="1:11" ht="38.25" x14ac:dyDescent="0.25">
      <c r="A499" s="1156" t="str">
        <f t="shared" si="47"/>
        <v/>
      </c>
      <c r="B499" s="583" t="s">
        <v>3757</v>
      </c>
      <c r="C499" s="1068" t="s">
        <v>4171</v>
      </c>
      <c r="D499" s="486" t="s">
        <v>4170</v>
      </c>
      <c r="E499" s="512">
        <v>0.55000000000000004</v>
      </c>
      <c r="F499" s="583" t="s">
        <v>22</v>
      </c>
      <c r="G499" s="927"/>
      <c r="H499" s="927"/>
      <c r="I499" s="927"/>
      <c r="J499" s="11"/>
      <c r="K499" s="964"/>
    </row>
    <row r="500" spans="1:11" ht="15.75" x14ac:dyDescent="0.25">
      <c r="A500" s="1156" t="s">
        <v>4462</v>
      </c>
      <c r="B500" s="1068"/>
      <c r="C500" s="1068"/>
      <c r="D500" s="1072"/>
      <c r="E500" s="1068"/>
      <c r="F500" s="1068"/>
      <c r="G500" s="927"/>
      <c r="H500" s="927"/>
      <c r="I500" s="927"/>
      <c r="J500" s="11"/>
      <c r="K500" s="964"/>
    </row>
    <row r="501" spans="1:11" ht="15.75" hidden="1" x14ac:dyDescent="0.25">
      <c r="A501" s="1156" t="str">
        <f t="shared" si="47"/>
        <v/>
      </c>
      <c r="B501" s="891" t="s">
        <v>606</v>
      </c>
      <c r="C501" s="891"/>
      <c r="D501" s="21" t="s">
        <v>619</v>
      </c>
      <c r="E501" s="891"/>
      <c r="F501" s="891"/>
      <c r="G501" s="975"/>
      <c r="H501" s="975"/>
      <c r="I501" s="975"/>
      <c r="J501" s="406"/>
      <c r="K501" s="975"/>
    </row>
    <row r="502" spans="1:11" ht="15.75" hidden="1" x14ac:dyDescent="0.25">
      <c r="A502" s="1156" t="str">
        <f t="shared" si="47"/>
        <v/>
      </c>
      <c r="B502" s="897" t="s">
        <v>607</v>
      </c>
      <c r="C502" s="897"/>
      <c r="D502" s="66" t="s">
        <v>618</v>
      </c>
      <c r="E502" s="897"/>
      <c r="F502" s="897"/>
      <c r="G502" s="967"/>
      <c r="H502" s="967"/>
      <c r="I502" s="967"/>
      <c r="J502" s="897"/>
      <c r="K502" s="967"/>
    </row>
    <row r="503" spans="1:11" ht="15.75" hidden="1" x14ac:dyDescent="0.25">
      <c r="A503" s="1156" t="str">
        <f t="shared" si="47"/>
        <v/>
      </c>
      <c r="B503" s="1068" t="s">
        <v>608</v>
      </c>
      <c r="C503" s="1068"/>
      <c r="D503" s="1072" t="s">
        <v>581</v>
      </c>
      <c r="E503" s="1068"/>
      <c r="F503" s="1068" t="s">
        <v>8</v>
      </c>
      <c r="G503" s="927"/>
      <c r="H503" s="927">
        <f t="shared" si="46"/>
        <v>0</v>
      </c>
      <c r="I503" s="927">
        <f t="shared" ref="I503:I510" si="48">H503*$I$12</f>
        <v>0</v>
      </c>
      <c r="J503" s="11"/>
      <c r="K503" s="964">
        <f t="shared" ref="K503:K510" si="49">SUM(H503:I503)</f>
        <v>0</v>
      </c>
    </row>
    <row r="504" spans="1:11" ht="15.75" hidden="1" x14ac:dyDescent="0.25">
      <c r="A504" s="1156" t="str">
        <f t="shared" si="47"/>
        <v/>
      </c>
      <c r="B504" s="1068" t="s">
        <v>609</v>
      </c>
      <c r="C504" s="1068"/>
      <c r="D504" s="1072" t="s">
        <v>625</v>
      </c>
      <c r="E504" s="1068"/>
      <c r="F504" s="1068" t="s">
        <v>201</v>
      </c>
      <c r="G504" s="927"/>
      <c r="H504" s="927">
        <f t="shared" si="46"/>
        <v>0</v>
      </c>
      <c r="I504" s="927">
        <f t="shared" si="48"/>
        <v>0</v>
      </c>
      <c r="J504" s="11"/>
      <c r="K504" s="964">
        <f t="shared" si="49"/>
        <v>0</v>
      </c>
    </row>
    <row r="505" spans="1:11" ht="15.75" hidden="1" x14ac:dyDescent="0.25">
      <c r="A505" s="1156" t="str">
        <f t="shared" si="47"/>
        <v/>
      </c>
      <c r="B505" s="1068" t="s">
        <v>610</v>
      </c>
      <c r="C505" s="1068"/>
      <c r="D505" s="1072" t="s">
        <v>626</v>
      </c>
      <c r="E505" s="1068"/>
      <c r="F505" s="1068" t="s">
        <v>201</v>
      </c>
      <c r="G505" s="927"/>
      <c r="H505" s="927">
        <f t="shared" si="46"/>
        <v>0</v>
      </c>
      <c r="I505" s="927">
        <f t="shared" si="48"/>
        <v>0</v>
      </c>
      <c r="J505" s="11"/>
      <c r="K505" s="964">
        <f t="shared" si="49"/>
        <v>0</v>
      </c>
    </row>
    <row r="506" spans="1:11" ht="15.75" hidden="1" x14ac:dyDescent="0.25">
      <c r="A506" s="1156" t="str">
        <f t="shared" si="47"/>
        <v/>
      </c>
      <c r="B506" s="1068" t="s">
        <v>611</v>
      </c>
      <c r="C506" s="1068"/>
      <c r="D506" s="1072" t="s">
        <v>627</v>
      </c>
      <c r="E506" s="1068"/>
      <c r="F506" s="1068" t="s">
        <v>23</v>
      </c>
      <c r="G506" s="927"/>
      <c r="H506" s="927">
        <f t="shared" si="46"/>
        <v>0</v>
      </c>
      <c r="I506" s="927">
        <f t="shared" si="48"/>
        <v>0</v>
      </c>
      <c r="J506" s="11"/>
      <c r="K506" s="964">
        <f t="shared" si="49"/>
        <v>0</v>
      </c>
    </row>
    <row r="507" spans="1:11" ht="15.75" hidden="1" x14ac:dyDescent="0.25">
      <c r="A507" s="1156" t="str">
        <f t="shared" si="47"/>
        <v/>
      </c>
      <c r="B507" s="1068" t="s">
        <v>612</v>
      </c>
      <c r="C507" s="1068"/>
      <c r="D507" s="1072" t="s">
        <v>628</v>
      </c>
      <c r="E507" s="1068"/>
      <c r="F507" s="1068" t="s">
        <v>90</v>
      </c>
      <c r="G507" s="927"/>
      <c r="H507" s="927">
        <f t="shared" si="46"/>
        <v>0</v>
      </c>
      <c r="I507" s="927">
        <f t="shared" si="48"/>
        <v>0</v>
      </c>
      <c r="J507" s="11"/>
      <c r="K507" s="964">
        <f t="shared" si="49"/>
        <v>0</v>
      </c>
    </row>
    <row r="508" spans="1:11" ht="15.75" hidden="1" x14ac:dyDescent="0.25">
      <c r="A508" s="1156" t="str">
        <f t="shared" si="47"/>
        <v/>
      </c>
      <c r="B508" s="1068" t="s">
        <v>613</v>
      </c>
      <c r="C508" s="1068"/>
      <c r="D508" s="1072" t="s">
        <v>386</v>
      </c>
      <c r="E508" s="1068"/>
      <c r="F508" s="1068" t="s">
        <v>22</v>
      </c>
      <c r="G508" s="927"/>
      <c r="H508" s="927">
        <f t="shared" si="46"/>
        <v>0</v>
      </c>
      <c r="I508" s="927">
        <f t="shared" si="48"/>
        <v>0</v>
      </c>
      <c r="J508" s="11"/>
      <c r="K508" s="964">
        <f t="shared" si="49"/>
        <v>0</v>
      </c>
    </row>
    <row r="509" spans="1:11" ht="15.75" hidden="1" x14ac:dyDescent="0.25">
      <c r="A509" s="1156" t="str">
        <f t="shared" si="47"/>
        <v/>
      </c>
      <c r="B509" s="1068" t="s">
        <v>614</v>
      </c>
      <c r="C509" s="1068"/>
      <c r="D509" s="1072" t="s">
        <v>629</v>
      </c>
      <c r="E509" s="1068"/>
      <c r="F509" s="1068" t="s">
        <v>112</v>
      </c>
      <c r="G509" s="927"/>
      <c r="H509" s="927">
        <f t="shared" si="46"/>
        <v>0</v>
      </c>
      <c r="I509" s="927">
        <f t="shared" si="48"/>
        <v>0</v>
      </c>
      <c r="J509" s="11"/>
      <c r="K509" s="964">
        <f t="shared" si="49"/>
        <v>0</v>
      </c>
    </row>
    <row r="510" spans="1:11" ht="15.75" hidden="1" x14ac:dyDescent="0.25">
      <c r="A510" s="1156" t="str">
        <f t="shared" si="47"/>
        <v/>
      </c>
      <c r="B510" s="1068" t="s">
        <v>615</v>
      </c>
      <c r="C510" s="1068"/>
      <c r="D510" s="1072" t="s">
        <v>630</v>
      </c>
      <c r="E510" s="1068"/>
      <c r="F510" s="1068" t="s">
        <v>112</v>
      </c>
      <c r="G510" s="927"/>
      <c r="H510" s="927">
        <f t="shared" si="46"/>
        <v>0</v>
      </c>
      <c r="I510" s="927">
        <f t="shared" si="48"/>
        <v>0</v>
      </c>
      <c r="J510" s="11"/>
      <c r="K510" s="964">
        <f t="shared" si="49"/>
        <v>0</v>
      </c>
    </row>
    <row r="511" spans="1:11" ht="15.75" hidden="1" x14ac:dyDescent="0.25">
      <c r="A511" s="1156" t="str">
        <f t="shared" si="47"/>
        <v/>
      </c>
      <c r="B511" s="1068"/>
      <c r="C511" s="1068"/>
      <c r="D511" s="1072"/>
      <c r="E511" s="1068"/>
      <c r="F511" s="1068"/>
      <c r="G511" s="927"/>
      <c r="H511" s="927"/>
      <c r="I511" s="927"/>
      <c r="J511" s="11"/>
      <c r="K511" s="964"/>
    </row>
    <row r="512" spans="1:11" ht="15.75" hidden="1" x14ac:dyDescent="0.25">
      <c r="A512" s="1156" t="str">
        <f t="shared" si="47"/>
        <v/>
      </c>
      <c r="B512" s="891" t="s">
        <v>616</v>
      </c>
      <c r="C512" s="891"/>
      <c r="D512" s="21" t="s">
        <v>617</v>
      </c>
      <c r="E512" s="891"/>
      <c r="F512" s="891"/>
      <c r="G512" s="975"/>
      <c r="H512" s="975"/>
      <c r="I512" s="975"/>
      <c r="J512" s="406"/>
      <c r="K512" s="975"/>
    </row>
    <row r="513" spans="1:11" ht="15.75" hidden="1" x14ac:dyDescent="0.25">
      <c r="A513" s="1156" t="str">
        <f t="shared" si="47"/>
        <v/>
      </c>
      <c r="B513" s="897" t="s">
        <v>631</v>
      </c>
      <c r="C513" s="897"/>
      <c r="D513" s="66" t="s">
        <v>655</v>
      </c>
      <c r="E513" s="897"/>
      <c r="F513" s="897"/>
      <c r="G513" s="967"/>
      <c r="H513" s="967"/>
      <c r="I513" s="967"/>
      <c r="J513" s="897"/>
      <c r="K513" s="967"/>
    </row>
    <row r="514" spans="1:11" ht="15.75" hidden="1" x14ac:dyDescent="0.25">
      <c r="A514" s="1156" t="str">
        <f t="shared" si="47"/>
        <v/>
      </c>
      <c r="B514" s="1068" t="s">
        <v>632</v>
      </c>
      <c r="C514" s="1068"/>
      <c r="D514" s="1072" t="s">
        <v>475</v>
      </c>
      <c r="E514" s="1068"/>
      <c r="F514" s="1068" t="s">
        <v>8</v>
      </c>
      <c r="G514" s="966"/>
      <c r="H514" s="927">
        <f t="shared" si="46"/>
        <v>0</v>
      </c>
      <c r="I514" s="927">
        <f>H514*$I$12</f>
        <v>0</v>
      </c>
      <c r="J514" s="11"/>
      <c r="K514" s="964">
        <f>SUM(H514:I514)</f>
        <v>0</v>
      </c>
    </row>
    <row r="515" spans="1:11" ht="15.75" hidden="1" x14ac:dyDescent="0.25">
      <c r="A515" s="1156" t="str">
        <f t="shared" si="47"/>
        <v/>
      </c>
      <c r="B515" s="1068" t="s">
        <v>633</v>
      </c>
      <c r="C515" s="1068"/>
      <c r="D515" s="1072" t="s">
        <v>385</v>
      </c>
      <c r="E515" s="1068"/>
      <c r="F515" s="1068" t="s">
        <v>201</v>
      </c>
      <c r="G515" s="966"/>
      <c r="H515" s="927">
        <f t="shared" si="46"/>
        <v>0</v>
      </c>
      <c r="I515" s="927">
        <f>H515*$I$12</f>
        <v>0</v>
      </c>
      <c r="J515" s="11"/>
      <c r="K515" s="964">
        <f>SUM(H515:I515)</f>
        <v>0</v>
      </c>
    </row>
    <row r="516" spans="1:11" ht="15.75" hidden="1" x14ac:dyDescent="0.25">
      <c r="A516" s="1156" t="str">
        <f t="shared" si="47"/>
        <v/>
      </c>
      <c r="B516" s="1068" t="s">
        <v>634</v>
      </c>
      <c r="C516" s="1068"/>
      <c r="D516" s="1072" t="s">
        <v>386</v>
      </c>
      <c r="E516" s="1068"/>
      <c r="F516" s="1068" t="s">
        <v>22</v>
      </c>
      <c r="G516" s="966"/>
      <c r="H516" s="927">
        <f t="shared" si="46"/>
        <v>0</v>
      </c>
      <c r="I516" s="927">
        <f>H516*$I$12</f>
        <v>0</v>
      </c>
      <c r="J516" s="11"/>
      <c r="K516" s="964">
        <f>SUM(H516:I516)</f>
        <v>0</v>
      </c>
    </row>
    <row r="517" spans="1:11" ht="15.75" hidden="1" x14ac:dyDescent="0.25">
      <c r="A517" s="1156" t="str">
        <f t="shared" si="47"/>
        <v/>
      </c>
      <c r="B517" s="1068"/>
      <c r="C517" s="1068"/>
      <c r="D517" s="1072"/>
      <c r="E517" s="1068"/>
      <c r="F517" s="1068"/>
      <c r="G517" s="966"/>
      <c r="H517" s="966"/>
      <c r="I517" s="927"/>
      <c r="J517" s="11"/>
      <c r="K517" s="964"/>
    </row>
    <row r="518" spans="1:11" ht="15.75" hidden="1" x14ac:dyDescent="0.25">
      <c r="A518" s="1156" t="str">
        <f t="shared" si="47"/>
        <v/>
      </c>
      <c r="B518" s="897" t="s">
        <v>635</v>
      </c>
      <c r="C518" s="897"/>
      <c r="D518" s="66" t="s">
        <v>574</v>
      </c>
      <c r="E518" s="897"/>
      <c r="F518" s="897"/>
      <c r="G518" s="967"/>
      <c r="H518" s="967"/>
      <c r="I518" s="967"/>
      <c r="J518" s="897"/>
      <c r="K518" s="967"/>
    </row>
    <row r="519" spans="1:11" ht="15.75" hidden="1" x14ac:dyDescent="0.25">
      <c r="A519" s="1156" t="str">
        <f t="shared" si="47"/>
        <v/>
      </c>
      <c r="B519" s="1068" t="s">
        <v>636</v>
      </c>
      <c r="C519" s="1068"/>
      <c r="D519" s="1072" t="s">
        <v>475</v>
      </c>
      <c r="E519" s="1068"/>
      <c r="F519" s="1068" t="s">
        <v>237</v>
      </c>
      <c r="G519" s="966"/>
      <c r="H519" s="927">
        <f t="shared" si="46"/>
        <v>0</v>
      </c>
      <c r="I519" s="927">
        <f>H519*$I$12</f>
        <v>0</v>
      </c>
      <c r="J519" s="11"/>
      <c r="K519" s="964">
        <f>SUM(H519:I519)</f>
        <v>0</v>
      </c>
    </row>
    <row r="520" spans="1:11" ht="15.75" hidden="1" x14ac:dyDescent="0.25">
      <c r="A520" s="1156" t="str">
        <f t="shared" si="47"/>
        <v/>
      </c>
      <c r="B520" s="1068" t="s">
        <v>637</v>
      </c>
      <c r="C520" s="1068"/>
      <c r="D520" s="1072" t="s">
        <v>385</v>
      </c>
      <c r="E520" s="1068"/>
      <c r="F520" s="1068" t="s">
        <v>201</v>
      </c>
      <c r="G520" s="966"/>
      <c r="H520" s="927">
        <f t="shared" si="46"/>
        <v>0</v>
      </c>
      <c r="I520" s="927">
        <f>H520*$I$12</f>
        <v>0</v>
      </c>
      <c r="J520" s="11"/>
      <c r="K520" s="964">
        <f>SUM(H520:I520)</f>
        <v>0</v>
      </c>
    </row>
    <row r="521" spans="1:11" ht="15.75" hidden="1" x14ac:dyDescent="0.25">
      <c r="A521" s="1156" t="str">
        <f t="shared" si="47"/>
        <v/>
      </c>
      <c r="B521" s="1068" t="s">
        <v>638</v>
      </c>
      <c r="C521" s="1068"/>
      <c r="D521" s="1072" t="s">
        <v>386</v>
      </c>
      <c r="E521" s="1068"/>
      <c r="F521" s="1068" t="s">
        <v>22</v>
      </c>
      <c r="G521" s="966"/>
      <c r="H521" s="927">
        <f t="shared" si="46"/>
        <v>0</v>
      </c>
      <c r="I521" s="927">
        <f>H521*$I$12</f>
        <v>0</v>
      </c>
      <c r="J521" s="11"/>
      <c r="K521" s="964">
        <f>SUM(H521:I521)</f>
        <v>0</v>
      </c>
    </row>
    <row r="522" spans="1:11" ht="15.75" hidden="1" x14ac:dyDescent="0.25">
      <c r="A522" s="1156" t="str">
        <f t="shared" si="47"/>
        <v/>
      </c>
      <c r="B522" s="1068"/>
      <c r="C522" s="1068"/>
      <c r="D522" s="1072"/>
      <c r="E522" s="1068"/>
      <c r="F522" s="1068"/>
      <c r="G522" s="966"/>
      <c r="H522" s="966"/>
      <c r="I522" s="927"/>
      <c r="J522" s="11"/>
      <c r="K522" s="964"/>
    </row>
    <row r="523" spans="1:11" ht="15.75" hidden="1" x14ac:dyDescent="0.25">
      <c r="A523" s="1156" t="str">
        <f t="shared" si="47"/>
        <v/>
      </c>
      <c r="B523" s="897" t="s">
        <v>639</v>
      </c>
      <c r="C523" s="897"/>
      <c r="D523" s="66" t="s">
        <v>656</v>
      </c>
      <c r="E523" s="897"/>
      <c r="F523" s="897"/>
      <c r="G523" s="967"/>
      <c r="H523" s="967"/>
      <c r="I523" s="967"/>
      <c r="J523" s="897"/>
      <c r="K523" s="967"/>
    </row>
    <row r="524" spans="1:11" ht="15.75" hidden="1" x14ac:dyDescent="0.25">
      <c r="A524" s="1156" t="str">
        <f t="shared" si="47"/>
        <v/>
      </c>
      <c r="B524" s="1068" t="s">
        <v>640</v>
      </c>
      <c r="C524" s="1068"/>
      <c r="D524" s="1072" t="s">
        <v>475</v>
      </c>
      <c r="E524" s="1068"/>
      <c r="F524" s="1068" t="s">
        <v>237</v>
      </c>
      <c r="G524" s="966"/>
      <c r="H524" s="927">
        <f t="shared" si="46"/>
        <v>0</v>
      </c>
      <c r="I524" s="927">
        <f>H524*$I$12</f>
        <v>0</v>
      </c>
      <c r="J524" s="11"/>
      <c r="K524" s="964">
        <f>SUM(H524:I524)</f>
        <v>0</v>
      </c>
    </row>
    <row r="525" spans="1:11" ht="15.75" hidden="1" x14ac:dyDescent="0.25">
      <c r="A525" s="1156" t="str">
        <f t="shared" si="47"/>
        <v/>
      </c>
      <c r="B525" s="1068" t="s">
        <v>641</v>
      </c>
      <c r="C525" s="1068"/>
      <c r="D525" s="1072" t="s">
        <v>582</v>
      </c>
      <c r="E525" s="1068"/>
      <c r="F525" s="1068" t="s">
        <v>201</v>
      </c>
      <c r="G525" s="966"/>
      <c r="H525" s="927">
        <f t="shared" si="46"/>
        <v>0</v>
      </c>
      <c r="I525" s="927">
        <f>H525*$I$12</f>
        <v>0</v>
      </c>
      <c r="J525" s="11"/>
      <c r="K525" s="964">
        <f>SUM(H525:I525)</f>
        <v>0</v>
      </c>
    </row>
    <row r="526" spans="1:11" ht="15.75" hidden="1" x14ac:dyDescent="0.25">
      <c r="A526" s="1156" t="str">
        <f t="shared" si="47"/>
        <v/>
      </c>
      <c r="B526" s="1068" t="s">
        <v>642</v>
      </c>
      <c r="C526" s="1068"/>
      <c r="D526" s="1072" t="s">
        <v>520</v>
      </c>
      <c r="E526" s="1068"/>
      <c r="F526" s="1068" t="s">
        <v>22</v>
      </c>
      <c r="G526" s="966"/>
      <c r="H526" s="927">
        <f t="shared" si="46"/>
        <v>0</v>
      </c>
      <c r="I526" s="927">
        <f>H526*$I$12</f>
        <v>0</v>
      </c>
      <c r="J526" s="11"/>
      <c r="K526" s="964">
        <f>SUM(H526:I526)</f>
        <v>0</v>
      </c>
    </row>
    <row r="527" spans="1:11" ht="15.75" hidden="1" x14ac:dyDescent="0.25">
      <c r="A527" s="1156" t="str">
        <f t="shared" si="47"/>
        <v/>
      </c>
      <c r="B527" s="1068"/>
      <c r="C527" s="1068"/>
      <c r="D527" s="1072"/>
      <c r="E527" s="1068"/>
      <c r="F527" s="1068"/>
      <c r="G527" s="966"/>
      <c r="H527" s="927"/>
      <c r="I527" s="927"/>
      <c r="J527" s="11"/>
      <c r="K527" s="964"/>
    </row>
    <row r="528" spans="1:11" ht="15.75" hidden="1" x14ac:dyDescent="0.25">
      <c r="A528" s="1156" t="str">
        <f t="shared" si="47"/>
        <v/>
      </c>
      <c r="B528" s="897" t="s">
        <v>643</v>
      </c>
      <c r="C528" s="897"/>
      <c r="D528" s="66" t="s">
        <v>576</v>
      </c>
      <c r="E528" s="897"/>
      <c r="F528" s="897"/>
      <c r="G528" s="967"/>
      <c r="H528" s="967"/>
      <c r="I528" s="967"/>
      <c r="J528" s="897"/>
      <c r="K528" s="967"/>
    </row>
    <row r="529" spans="1:11" ht="15.75" hidden="1" x14ac:dyDescent="0.25">
      <c r="A529" s="1156" t="str">
        <f t="shared" si="47"/>
        <v/>
      </c>
      <c r="B529" s="1068" t="s">
        <v>644</v>
      </c>
      <c r="C529" s="1068"/>
      <c r="D529" s="1072" t="s">
        <v>581</v>
      </c>
      <c r="E529" s="1068"/>
      <c r="F529" s="1068" t="s">
        <v>237</v>
      </c>
      <c r="G529" s="966"/>
      <c r="H529" s="927">
        <f t="shared" si="46"/>
        <v>0</v>
      </c>
      <c r="I529" s="927">
        <f>H529*$I$12</f>
        <v>0</v>
      </c>
      <c r="J529" s="11"/>
      <c r="K529" s="964">
        <f>SUM(H529:I529)</f>
        <v>0</v>
      </c>
    </row>
    <row r="530" spans="1:11" ht="15.75" hidden="1" x14ac:dyDescent="0.25">
      <c r="A530" s="1156" t="str">
        <f t="shared" si="47"/>
        <v/>
      </c>
      <c r="B530" s="1068" t="s">
        <v>645</v>
      </c>
      <c r="C530" s="1068"/>
      <c r="D530" s="1072" t="s">
        <v>385</v>
      </c>
      <c r="E530" s="1068"/>
      <c r="F530" s="1068" t="s">
        <v>201</v>
      </c>
      <c r="G530" s="966"/>
      <c r="H530" s="927">
        <f t="shared" si="46"/>
        <v>0</v>
      </c>
      <c r="I530" s="927">
        <f>H530*$I$12</f>
        <v>0</v>
      </c>
      <c r="J530" s="11"/>
      <c r="K530" s="964">
        <f>SUM(H530:I530)</f>
        <v>0</v>
      </c>
    </row>
    <row r="531" spans="1:11" ht="15.75" hidden="1" x14ac:dyDescent="0.25">
      <c r="A531" s="1156" t="str">
        <f t="shared" si="47"/>
        <v/>
      </c>
      <c r="B531" s="1068" t="s">
        <v>646</v>
      </c>
      <c r="C531" s="1068"/>
      <c r="D531" s="1072" t="s">
        <v>386</v>
      </c>
      <c r="E531" s="1068"/>
      <c r="F531" s="1068" t="s">
        <v>22</v>
      </c>
      <c r="G531" s="966"/>
      <c r="H531" s="927">
        <f t="shared" si="46"/>
        <v>0</v>
      </c>
      <c r="I531" s="927">
        <f>H531*$I$12</f>
        <v>0</v>
      </c>
      <c r="J531" s="11"/>
      <c r="K531" s="964">
        <f>SUM(H531:I531)</f>
        <v>0</v>
      </c>
    </row>
    <row r="532" spans="1:11" ht="15.75" hidden="1" x14ac:dyDescent="0.25">
      <c r="A532" s="1156" t="str">
        <f t="shared" si="47"/>
        <v/>
      </c>
      <c r="B532" s="1068"/>
      <c r="C532" s="1068"/>
      <c r="D532" s="1072"/>
      <c r="E532" s="1068"/>
      <c r="F532" s="1068"/>
      <c r="G532" s="966"/>
      <c r="H532" s="927"/>
      <c r="I532" s="927"/>
      <c r="J532" s="11"/>
      <c r="K532" s="964"/>
    </row>
    <row r="533" spans="1:11" ht="15.75" hidden="1" x14ac:dyDescent="0.25">
      <c r="A533" s="1156" t="str">
        <f t="shared" si="47"/>
        <v/>
      </c>
      <c r="B533" s="1068"/>
      <c r="C533" s="1068"/>
      <c r="D533" s="1072"/>
      <c r="E533" s="1068"/>
      <c r="F533" s="1068"/>
      <c r="G533" s="966"/>
      <c r="H533" s="927"/>
      <c r="I533" s="927"/>
      <c r="J533" s="11"/>
      <c r="K533" s="964"/>
    </row>
    <row r="534" spans="1:11" ht="15.75" hidden="1" x14ac:dyDescent="0.25">
      <c r="A534" s="1156" t="str">
        <f t="shared" ref="A534:A601" si="50">IF(K534&lt;&gt;0,"x","")</f>
        <v/>
      </c>
      <c r="B534" s="897" t="s">
        <v>647</v>
      </c>
      <c r="C534" s="897"/>
      <c r="D534" s="66" t="s">
        <v>661</v>
      </c>
      <c r="E534" s="897"/>
      <c r="F534" s="897" t="s">
        <v>60</v>
      </c>
      <c r="G534" s="967"/>
      <c r="H534" s="967">
        <f>G534*$I$12</f>
        <v>0</v>
      </c>
      <c r="I534" s="967">
        <f>H534*$I$12</f>
        <v>0</v>
      </c>
      <c r="J534" s="897"/>
      <c r="K534" s="967">
        <f>SUM(H534:I534)</f>
        <v>0</v>
      </c>
    </row>
    <row r="535" spans="1:11" ht="15.75" hidden="1" x14ac:dyDescent="0.25">
      <c r="A535" s="1156" t="str">
        <f t="shared" si="50"/>
        <v/>
      </c>
      <c r="B535" s="1068"/>
      <c r="C535" s="1068"/>
      <c r="D535" s="1072"/>
      <c r="E535" s="1068"/>
      <c r="F535" s="1068"/>
      <c r="G535" s="966"/>
      <c r="H535" s="927"/>
      <c r="I535" s="927"/>
      <c r="J535" s="11"/>
      <c r="K535" s="964"/>
    </row>
    <row r="536" spans="1:11" ht="15.75" hidden="1" x14ac:dyDescent="0.25">
      <c r="A536" s="1156" t="str">
        <f t="shared" si="50"/>
        <v/>
      </c>
      <c r="B536" s="897" t="s">
        <v>648</v>
      </c>
      <c r="C536" s="897"/>
      <c r="D536" s="66" t="s">
        <v>662</v>
      </c>
      <c r="E536" s="897"/>
      <c r="F536" s="897" t="s">
        <v>112</v>
      </c>
      <c r="G536" s="967"/>
      <c r="H536" s="967">
        <f>G536*$I$12</f>
        <v>0</v>
      </c>
      <c r="I536" s="967">
        <f>H536*$I$12</f>
        <v>0</v>
      </c>
      <c r="J536" s="897"/>
      <c r="K536" s="967">
        <f>SUM(H536:I536)</f>
        <v>0</v>
      </c>
    </row>
    <row r="537" spans="1:11" ht="15.75" hidden="1" x14ac:dyDescent="0.25">
      <c r="A537" s="1156" t="str">
        <f t="shared" si="50"/>
        <v/>
      </c>
      <c r="B537" s="1068"/>
      <c r="C537" s="1068"/>
      <c r="D537" s="1072"/>
      <c r="E537" s="1068"/>
      <c r="F537" s="1068"/>
      <c r="G537" s="966"/>
      <c r="H537" s="927"/>
      <c r="I537" s="927"/>
      <c r="J537" s="11"/>
      <c r="K537" s="964"/>
    </row>
    <row r="538" spans="1:11" ht="15.75" hidden="1" x14ac:dyDescent="0.25">
      <c r="A538" s="1156" t="str">
        <f t="shared" si="50"/>
        <v/>
      </c>
      <c r="B538" s="891" t="s">
        <v>649</v>
      </c>
      <c r="C538" s="891"/>
      <c r="D538" s="21" t="s">
        <v>657</v>
      </c>
      <c r="E538" s="891"/>
      <c r="F538" s="891"/>
      <c r="G538" s="975"/>
      <c r="H538" s="975"/>
      <c r="I538" s="975"/>
      <c r="J538" s="406"/>
      <c r="K538" s="975"/>
    </row>
    <row r="539" spans="1:11" ht="15.75" hidden="1" x14ac:dyDescent="0.25">
      <c r="A539" s="1156" t="str">
        <f t="shared" si="50"/>
        <v/>
      </c>
      <c r="B539" s="897" t="s">
        <v>650</v>
      </c>
      <c r="C539" s="897"/>
      <c r="D539" s="66" t="s">
        <v>458</v>
      </c>
      <c r="E539" s="897"/>
      <c r="F539" s="897" t="s">
        <v>22</v>
      </c>
      <c r="G539" s="967"/>
      <c r="H539" s="967">
        <f>G539*$I$12</f>
        <v>0</v>
      </c>
      <c r="I539" s="967">
        <f>H539*$I$12</f>
        <v>0</v>
      </c>
      <c r="J539" s="897"/>
      <c r="K539" s="967">
        <f>SUM(H539:I539)</f>
        <v>0</v>
      </c>
    </row>
    <row r="540" spans="1:11" ht="15.75" hidden="1" x14ac:dyDescent="0.25">
      <c r="A540" s="1156" t="str">
        <f t="shared" si="50"/>
        <v/>
      </c>
      <c r="B540" s="1068"/>
      <c r="C540" s="1068"/>
      <c r="D540" s="1072"/>
      <c r="E540" s="1068"/>
      <c r="F540" s="1068"/>
      <c r="G540" s="966"/>
      <c r="H540" s="927"/>
      <c r="I540" s="927"/>
      <c r="J540" s="11"/>
      <c r="K540" s="964"/>
    </row>
    <row r="541" spans="1:11" ht="15.75" hidden="1" x14ac:dyDescent="0.25">
      <c r="A541" s="1156" t="str">
        <f t="shared" si="50"/>
        <v/>
      </c>
      <c r="B541" s="897" t="s">
        <v>651</v>
      </c>
      <c r="C541" s="897"/>
      <c r="D541" s="66" t="s">
        <v>660</v>
      </c>
      <c r="E541" s="897"/>
      <c r="F541" s="897" t="s">
        <v>658</v>
      </c>
      <c r="G541" s="967"/>
      <c r="H541" s="967">
        <f>G541*$I$12</f>
        <v>0</v>
      </c>
      <c r="I541" s="967">
        <f>H541*$I$12</f>
        <v>0</v>
      </c>
      <c r="J541" s="897"/>
      <c r="K541" s="967">
        <f>SUM(H541:I541)</f>
        <v>0</v>
      </c>
    </row>
    <row r="542" spans="1:11" ht="15.75" hidden="1" x14ac:dyDescent="0.25">
      <c r="A542" s="1156" t="str">
        <f t="shared" si="50"/>
        <v/>
      </c>
      <c r="B542" s="1068"/>
      <c r="C542" s="1068"/>
      <c r="D542" s="1072"/>
      <c r="E542" s="1068"/>
      <c r="F542" s="1068"/>
      <c r="G542" s="966"/>
      <c r="H542" s="927"/>
      <c r="I542" s="927"/>
      <c r="J542" s="11"/>
      <c r="K542" s="964"/>
    </row>
    <row r="543" spans="1:11" ht="15.75" hidden="1" x14ac:dyDescent="0.25">
      <c r="A543" s="1156" t="str">
        <f t="shared" si="50"/>
        <v/>
      </c>
      <c r="B543" s="897" t="s">
        <v>652</v>
      </c>
      <c r="C543" s="897"/>
      <c r="D543" s="66" t="s">
        <v>659</v>
      </c>
      <c r="E543" s="897"/>
      <c r="F543" s="897" t="s">
        <v>210</v>
      </c>
      <c r="G543" s="967"/>
      <c r="H543" s="967">
        <f>G543*$I$12</f>
        <v>0</v>
      </c>
      <c r="I543" s="967">
        <f>H543*$I$12</f>
        <v>0</v>
      </c>
      <c r="J543" s="897"/>
      <c r="K543" s="967">
        <f>SUM(H543:I543)</f>
        <v>0</v>
      </c>
    </row>
    <row r="544" spans="1:11" ht="15.75" x14ac:dyDescent="0.25">
      <c r="A544" s="1156" t="str">
        <f t="shared" si="50"/>
        <v/>
      </c>
      <c r="B544" s="410" t="s">
        <v>653</v>
      </c>
      <c r="C544" s="410"/>
      <c r="D544" s="411" t="s">
        <v>663</v>
      </c>
      <c r="E544" s="410"/>
      <c r="F544" s="410"/>
      <c r="G544" s="977"/>
      <c r="H544" s="977"/>
      <c r="I544" s="977"/>
      <c r="J544" s="977"/>
      <c r="K544" s="977"/>
    </row>
    <row r="545" spans="1:11" ht="15.75" hidden="1" x14ac:dyDescent="0.25">
      <c r="A545" s="1156" t="str">
        <f t="shared" si="50"/>
        <v/>
      </c>
      <c r="B545" s="891" t="s">
        <v>654</v>
      </c>
      <c r="C545" s="891"/>
      <c r="D545" s="21" t="s">
        <v>2453</v>
      </c>
      <c r="E545" s="891"/>
      <c r="F545" s="891" t="s">
        <v>583</v>
      </c>
      <c r="G545" s="975"/>
      <c r="H545" s="975">
        <f>G545*E545</f>
        <v>0</v>
      </c>
      <c r="I545" s="975">
        <f>H545*$I$12</f>
        <v>0</v>
      </c>
      <c r="J545" s="406"/>
      <c r="K545" s="975">
        <f>SUM(H545:I545)</f>
        <v>0</v>
      </c>
    </row>
    <row r="546" spans="1:11" ht="15.75" hidden="1" x14ac:dyDescent="0.25">
      <c r="A546" s="1156" t="str">
        <f t="shared" si="50"/>
        <v/>
      </c>
      <c r="B546" s="1073"/>
      <c r="C546" s="636"/>
      <c r="D546" s="637"/>
      <c r="E546" s="16"/>
      <c r="F546" s="16"/>
      <c r="G546" s="927"/>
      <c r="H546" s="927"/>
      <c r="I546" s="927"/>
      <c r="J546" s="11"/>
      <c r="K546" s="964"/>
    </row>
    <row r="547" spans="1:11" ht="15.75" x14ac:dyDescent="0.25">
      <c r="A547" s="1156" t="s">
        <v>4462</v>
      </c>
      <c r="B547" s="891" t="s">
        <v>664</v>
      </c>
      <c r="C547" s="891"/>
      <c r="D547" s="21" t="s">
        <v>703</v>
      </c>
      <c r="E547" s="891"/>
      <c r="F547" s="891"/>
      <c r="G547" s="975"/>
      <c r="H547" s="975"/>
      <c r="I547" s="975"/>
      <c r="J547" s="406"/>
      <c r="K547" s="975"/>
    </row>
    <row r="548" spans="1:11" ht="15.75" x14ac:dyDescent="0.25">
      <c r="A548" s="1156" t="s">
        <v>4462</v>
      </c>
      <c r="B548" s="895" t="s">
        <v>665</v>
      </c>
      <c r="C548" s="895"/>
      <c r="D548" s="905" t="s">
        <v>704</v>
      </c>
      <c r="E548" s="895"/>
      <c r="F548" s="895"/>
      <c r="G548" s="685"/>
      <c r="H548" s="685"/>
      <c r="I548" s="863"/>
      <c r="J548" s="76"/>
      <c r="K548" s="965"/>
    </row>
    <row r="549" spans="1:11" ht="15.75" x14ac:dyDescent="0.25">
      <c r="A549" s="1156" t="str">
        <f t="shared" si="50"/>
        <v/>
      </c>
      <c r="B549" s="1068" t="s">
        <v>2758</v>
      </c>
      <c r="C549" s="915" t="s">
        <v>3312</v>
      </c>
      <c r="D549" s="1072" t="s">
        <v>2692</v>
      </c>
      <c r="E549" s="901">
        <v>2794.2</v>
      </c>
      <c r="F549" s="1068" t="s">
        <v>583</v>
      </c>
      <c r="G549" s="927"/>
      <c r="H549" s="927"/>
      <c r="I549" s="927"/>
      <c r="J549" s="11"/>
      <c r="K549" s="964"/>
    </row>
    <row r="550" spans="1:11" ht="15.75" x14ac:dyDescent="0.25">
      <c r="A550" s="1156" t="str">
        <f t="shared" si="50"/>
        <v/>
      </c>
      <c r="B550" s="1068" t="s">
        <v>2759</v>
      </c>
      <c r="C550" s="915" t="s">
        <v>3313</v>
      </c>
      <c r="D550" s="1072" t="s">
        <v>3030</v>
      </c>
      <c r="E550" s="901">
        <v>1288.8</v>
      </c>
      <c r="F550" s="1068" t="s">
        <v>583</v>
      </c>
      <c r="G550" s="927"/>
      <c r="H550" s="927"/>
      <c r="I550" s="927"/>
      <c r="J550" s="11"/>
      <c r="K550" s="964"/>
    </row>
    <row r="551" spans="1:11" ht="15.75" x14ac:dyDescent="0.25">
      <c r="A551" s="1156" t="str">
        <f t="shared" si="50"/>
        <v/>
      </c>
      <c r="B551" s="1068" t="s">
        <v>4686</v>
      </c>
      <c r="C551" s="915" t="s">
        <v>4684</v>
      </c>
      <c r="D551" s="1072" t="s">
        <v>4682</v>
      </c>
      <c r="E551" s="901">
        <v>76.3</v>
      </c>
      <c r="F551" s="1068" t="s">
        <v>583</v>
      </c>
      <c r="G551" s="927"/>
      <c r="H551" s="927"/>
      <c r="I551" s="927"/>
      <c r="J551" s="11"/>
      <c r="K551" s="964"/>
    </row>
    <row r="552" spans="1:11" ht="15.75" x14ac:dyDescent="0.25">
      <c r="A552" s="1156" t="str">
        <f t="shared" si="50"/>
        <v/>
      </c>
      <c r="B552" s="1068" t="s">
        <v>4687</v>
      </c>
      <c r="C552" s="915" t="s">
        <v>4685</v>
      </c>
      <c r="D552" s="1072" t="s">
        <v>4683</v>
      </c>
      <c r="E552" s="901">
        <v>10.7</v>
      </c>
      <c r="F552" s="1068" t="s">
        <v>583</v>
      </c>
      <c r="G552" s="927"/>
      <c r="H552" s="927"/>
      <c r="I552" s="927"/>
      <c r="J552" s="11"/>
      <c r="K552" s="964"/>
    </row>
    <row r="553" spans="1:11" ht="15.75" x14ac:dyDescent="0.25">
      <c r="A553" s="1156" t="s">
        <v>4462</v>
      </c>
      <c r="B553" s="1068"/>
      <c r="C553" s="1068"/>
      <c r="D553" s="1072"/>
      <c r="E553" s="1068"/>
      <c r="F553" s="1068"/>
      <c r="G553" s="966"/>
      <c r="H553" s="927"/>
      <c r="I553" s="927"/>
      <c r="J553" s="11"/>
      <c r="K553" s="964"/>
    </row>
    <row r="554" spans="1:11" ht="15.75" hidden="1" x14ac:dyDescent="0.25">
      <c r="A554" s="1156" t="str">
        <f t="shared" si="50"/>
        <v/>
      </c>
      <c r="B554" s="1068" t="s">
        <v>666</v>
      </c>
      <c r="C554" s="1068"/>
      <c r="D554" s="1072" t="s">
        <v>705</v>
      </c>
      <c r="E554" s="1068"/>
      <c r="F554" s="1068" t="s">
        <v>583</v>
      </c>
      <c r="G554" s="966"/>
      <c r="H554" s="927">
        <f t="shared" ref="H554:H599" si="51">G554*E554</f>
        <v>0</v>
      </c>
      <c r="I554" s="927">
        <f>H554*$I$12</f>
        <v>0</v>
      </c>
      <c r="J554" s="11"/>
      <c r="K554" s="964">
        <f>SUM(H554:I554)</f>
        <v>0</v>
      </c>
    </row>
    <row r="555" spans="1:11" ht="15.75" x14ac:dyDescent="0.25">
      <c r="A555" s="1156" t="s">
        <v>4462</v>
      </c>
      <c r="B555" s="895" t="s">
        <v>667</v>
      </c>
      <c r="C555" s="895"/>
      <c r="D555" s="905" t="s">
        <v>706</v>
      </c>
      <c r="E555" s="895"/>
      <c r="F555" s="895"/>
      <c r="G555" s="685"/>
      <c r="H555" s="685"/>
      <c r="I555" s="863"/>
      <c r="J555" s="76"/>
      <c r="K555" s="965"/>
    </row>
    <row r="556" spans="1:11" ht="15.75" x14ac:dyDescent="0.25">
      <c r="A556" s="1156" t="str">
        <f t="shared" si="50"/>
        <v/>
      </c>
      <c r="B556" s="1068" t="s">
        <v>2760</v>
      </c>
      <c r="C556" s="915" t="s">
        <v>3337</v>
      </c>
      <c r="D556" s="1072" t="s">
        <v>2687</v>
      </c>
      <c r="E556" s="901">
        <v>1251.2</v>
      </c>
      <c r="F556" s="1068" t="s">
        <v>583</v>
      </c>
      <c r="G556" s="966"/>
      <c r="H556" s="927"/>
      <c r="I556" s="927"/>
      <c r="J556" s="11"/>
      <c r="K556" s="964"/>
    </row>
    <row r="557" spans="1:11" ht="15.75" x14ac:dyDescent="0.25">
      <c r="A557" s="1156" t="str">
        <f t="shared" si="50"/>
        <v/>
      </c>
      <c r="B557" s="1068" t="s">
        <v>2761</v>
      </c>
      <c r="C557" s="915" t="s">
        <v>3338</v>
      </c>
      <c r="D557" s="1072" t="s">
        <v>2688</v>
      </c>
      <c r="E557" s="901">
        <v>2559.9</v>
      </c>
      <c r="F557" s="1068" t="s">
        <v>583</v>
      </c>
      <c r="G557" s="966"/>
      <c r="H557" s="927"/>
      <c r="I557" s="927"/>
      <c r="J557" s="11"/>
      <c r="K557" s="964"/>
    </row>
    <row r="558" spans="1:11" ht="15.75" x14ac:dyDescent="0.25">
      <c r="A558" s="1156" t="str">
        <f t="shared" si="50"/>
        <v/>
      </c>
      <c r="B558" s="1068" t="s">
        <v>2762</v>
      </c>
      <c r="C558" s="915" t="s">
        <v>3339</v>
      </c>
      <c r="D558" s="1072" t="s">
        <v>2689</v>
      </c>
      <c r="E558" s="901">
        <v>358.2</v>
      </c>
      <c r="F558" s="1068" t="s">
        <v>583</v>
      </c>
      <c r="G558" s="966"/>
      <c r="H558" s="927"/>
      <c r="I558" s="927"/>
      <c r="J558" s="11"/>
      <c r="K558" s="964"/>
    </row>
    <row r="559" spans="1:11" ht="15.75" x14ac:dyDescent="0.25">
      <c r="A559" s="1156" t="str">
        <f t="shared" si="50"/>
        <v/>
      </c>
      <c r="B559" s="1068" t="s">
        <v>2763</v>
      </c>
      <c r="C559" s="915" t="s">
        <v>3340</v>
      </c>
      <c r="D559" s="1072" t="s">
        <v>2690</v>
      </c>
      <c r="E559" s="901">
        <v>284.10000000000002</v>
      </c>
      <c r="F559" s="1068" t="s">
        <v>583</v>
      </c>
      <c r="G559" s="966"/>
      <c r="H559" s="927"/>
      <c r="I559" s="927"/>
      <c r="J559" s="11"/>
      <c r="K559" s="964"/>
    </row>
    <row r="560" spans="1:11" ht="15.75" x14ac:dyDescent="0.25">
      <c r="A560" s="1156" t="str">
        <f t="shared" si="50"/>
        <v/>
      </c>
      <c r="B560" s="1068" t="s">
        <v>2764</v>
      </c>
      <c r="C560" s="915" t="s">
        <v>3341</v>
      </c>
      <c r="D560" s="1072" t="s">
        <v>2691</v>
      </c>
      <c r="E560" s="901">
        <v>27.6</v>
      </c>
      <c r="F560" s="1068" t="s">
        <v>583</v>
      </c>
      <c r="G560" s="966"/>
      <c r="H560" s="927"/>
      <c r="I560" s="927"/>
      <c r="J560" s="11"/>
      <c r="K560" s="964"/>
    </row>
    <row r="561" spans="1:11" ht="15.75" x14ac:dyDescent="0.25">
      <c r="A561" s="1156" t="s">
        <v>4462</v>
      </c>
      <c r="B561" s="1068"/>
      <c r="C561" s="1068"/>
      <c r="D561" s="1072"/>
      <c r="E561" s="1068"/>
      <c r="F561" s="1068"/>
      <c r="G561" s="966"/>
      <c r="H561" s="927"/>
      <c r="I561" s="927"/>
      <c r="J561" s="11"/>
      <c r="K561" s="964"/>
    </row>
    <row r="562" spans="1:11" ht="15.75" hidden="1" x14ac:dyDescent="0.25">
      <c r="A562" s="1156" t="str">
        <f t="shared" si="50"/>
        <v/>
      </c>
      <c r="B562" s="1068" t="s">
        <v>668</v>
      </c>
      <c r="C562" s="1068"/>
      <c r="D562" s="1072" t="s">
        <v>707</v>
      </c>
      <c r="E562" s="1068"/>
      <c r="F562" s="1068" t="s">
        <v>583</v>
      </c>
      <c r="G562" s="966"/>
      <c r="H562" s="927">
        <f t="shared" si="51"/>
        <v>0</v>
      </c>
      <c r="I562" s="927">
        <f>H562*$I$12</f>
        <v>0</v>
      </c>
      <c r="J562" s="11"/>
      <c r="K562" s="964">
        <f>SUM(H562:I562)</f>
        <v>0</v>
      </c>
    </row>
    <row r="563" spans="1:11" ht="15.75" hidden="1" x14ac:dyDescent="0.25">
      <c r="A563" s="1156" t="str">
        <f t="shared" si="50"/>
        <v/>
      </c>
      <c r="B563" s="1068" t="s">
        <v>669</v>
      </c>
      <c r="C563" s="1068"/>
      <c r="D563" s="1072" t="s">
        <v>708</v>
      </c>
      <c r="E563" s="1068"/>
      <c r="F563" s="1068" t="s">
        <v>583</v>
      </c>
      <c r="G563" s="966"/>
      <c r="H563" s="927">
        <f t="shared" si="51"/>
        <v>0</v>
      </c>
      <c r="I563" s="927">
        <f>H563*$I$12</f>
        <v>0</v>
      </c>
      <c r="J563" s="11"/>
      <c r="K563" s="964">
        <f>SUM(H563:I563)</f>
        <v>0</v>
      </c>
    </row>
    <row r="564" spans="1:11" ht="15.75" hidden="1" x14ac:dyDescent="0.25">
      <c r="A564" s="1156" t="str">
        <f t="shared" si="50"/>
        <v/>
      </c>
      <c r="B564" s="1068" t="s">
        <v>670</v>
      </c>
      <c r="C564" s="1068"/>
      <c r="D564" s="1072" t="s">
        <v>709</v>
      </c>
      <c r="E564" s="1068"/>
      <c r="F564" s="1068" t="s">
        <v>583</v>
      </c>
      <c r="G564" s="966"/>
      <c r="H564" s="927">
        <f t="shared" si="51"/>
        <v>0</v>
      </c>
      <c r="I564" s="927">
        <f>H564*$I$12</f>
        <v>0</v>
      </c>
      <c r="J564" s="11"/>
      <c r="K564" s="964">
        <f>SUM(H564:I564)</f>
        <v>0</v>
      </c>
    </row>
    <row r="565" spans="1:11" ht="15.75" x14ac:dyDescent="0.25">
      <c r="A565" s="1156" t="s">
        <v>4462</v>
      </c>
      <c r="B565" s="895" t="s">
        <v>671</v>
      </c>
      <c r="C565" s="895"/>
      <c r="D565" s="905" t="s">
        <v>710</v>
      </c>
      <c r="E565" s="895"/>
      <c r="F565" s="615"/>
      <c r="G565" s="685"/>
      <c r="H565" s="685"/>
      <c r="I565" s="863"/>
      <c r="J565" s="76"/>
      <c r="K565" s="965"/>
    </row>
    <row r="566" spans="1:11" ht="15.75" x14ac:dyDescent="0.25">
      <c r="A566" s="1156" t="str">
        <f t="shared" si="50"/>
        <v/>
      </c>
      <c r="B566" s="1068" t="s">
        <v>2765</v>
      </c>
      <c r="C566" s="915" t="s">
        <v>3342</v>
      </c>
      <c r="D566" s="1072" t="s">
        <v>2694</v>
      </c>
      <c r="E566" s="901">
        <v>168.1</v>
      </c>
      <c r="F566" s="1068" t="s">
        <v>583</v>
      </c>
      <c r="G566" s="966"/>
      <c r="H566" s="927"/>
      <c r="I566" s="927"/>
      <c r="J566" s="11"/>
      <c r="K566" s="964"/>
    </row>
    <row r="567" spans="1:11" ht="15.75" x14ac:dyDescent="0.25">
      <c r="A567" s="1156" t="str">
        <f t="shared" si="50"/>
        <v/>
      </c>
      <c r="B567" s="1068" t="s">
        <v>2766</v>
      </c>
      <c r="C567" s="915" t="s">
        <v>3343</v>
      </c>
      <c r="D567" s="1072" t="s">
        <v>3288</v>
      </c>
      <c r="E567" s="901">
        <v>328.7</v>
      </c>
      <c r="F567" s="1068" t="s">
        <v>583</v>
      </c>
      <c r="G567" s="966"/>
      <c r="H567" s="927"/>
      <c r="I567" s="927"/>
      <c r="J567" s="11"/>
      <c r="K567" s="964"/>
    </row>
    <row r="568" spans="1:11" ht="15.75" x14ac:dyDescent="0.25">
      <c r="A568" s="1156" t="str">
        <f t="shared" si="50"/>
        <v/>
      </c>
      <c r="B568" s="1068" t="s">
        <v>2767</v>
      </c>
      <c r="C568" s="915" t="s">
        <v>3344</v>
      </c>
      <c r="D568" s="1072" t="s">
        <v>2693</v>
      </c>
      <c r="E568" s="901">
        <v>125.6</v>
      </c>
      <c r="F568" s="1068" t="s">
        <v>583</v>
      </c>
      <c r="G568" s="966"/>
      <c r="H568" s="927"/>
      <c r="I568" s="927"/>
      <c r="J568" s="11"/>
      <c r="K568" s="964"/>
    </row>
    <row r="569" spans="1:11" ht="15.75" x14ac:dyDescent="0.25">
      <c r="A569" s="1156" t="str">
        <f t="shared" si="50"/>
        <v/>
      </c>
      <c r="B569" s="1068" t="s">
        <v>4700</v>
      </c>
      <c r="C569" s="915" t="s">
        <v>4699</v>
      </c>
      <c r="D569" s="1072" t="s">
        <v>4698</v>
      </c>
      <c r="E569" s="901">
        <v>13.1</v>
      </c>
      <c r="F569" s="1068" t="s">
        <v>583</v>
      </c>
      <c r="G569" s="966"/>
      <c r="H569" s="927"/>
      <c r="I569" s="927"/>
      <c r="J569" s="11"/>
      <c r="K569" s="964"/>
    </row>
    <row r="570" spans="1:11" ht="15.75" x14ac:dyDescent="0.25">
      <c r="A570" s="1156" t="s">
        <v>4462</v>
      </c>
      <c r="B570" s="1068"/>
      <c r="C570" s="1068"/>
      <c r="D570" s="1072"/>
      <c r="E570" s="1068"/>
      <c r="F570" s="1068"/>
      <c r="G570" s="966"/>
      <c r="H570" s="927"/>
      <c r="I570" s="927"/>
      <c r="J570" s="11"/>
      <c r="K570" s="927"/>
    </row>
    <row r="571" spans="1:11" ht="15.75" x14ac:dyDescent="0.25">
      <c r="A571" s="1156" t="s">
        <v>4462</v>
      </c>
      <c r="B571" s="895" t="s">
        <v>672</v>
      </c>
      <c r="C571" s="895"/>
      <c r="D571" s="905" t="s">
        <v>711</v>
      </c>
      <c r="E571" s="895"/>
      <c r="F571" s="895"/>
      <c r="G571" s="685"/>
      <c r="H571" s="685"/>
      <c r="I571" s="685"/>
      <c r="J571" s="895"/>
      <c r="K571" s="685"/>
    </row>
    <row r="572" spans="1:11" ht="15.75" x14ac:dyDescent="0.25">
      <c r="A572" s="1156" t="str">
        <f t="shared" si="50"/>
        <v/>
      </c>
      <c r="B572" s="1068" t="s">
        <v>2768</v>
      </c>
      <c r="C572" s="915" t="s">
        <v>3358</v>
      </c>
      <c r="D572" s="1072" t="s">
        <v>2686</v>
      </c>
      <c r="E572" s="901">
        <v>332.1</v>
      </c>
      <c r="F572" s="1068" t="s">
        <v>583</v>
      </c>
      <c r="G572" s="966"/>
      <c r="H572" s="927"/>
      <c r="I572" s="927"/>
      <c r="J572" s="11"/>
      <c r="K572" s="964"/>
    </row>
    <row r="573" spans="1:11" ht="15.75" hidden="1" x14ac:dyDescent="0.25">
      <c r="A573" s="1156" t="str">
        <f t="shared" si="50"/>
        <v/>
      </c>
      <c r="B573" s="1068"/>
      <c r="C573" s="915"/>
      <c r="D573" s="1072"/>
      <c r="E573" s="901"/>
      <c r="F573" s="1068"/>
      <c r="G573" s="966"/>
      <c r="H573" s="927"/>
      <c r="I573" s="927"/>
      <c r="J573" s="11"/>
      <c r="K573" s="964"/>
    </row>
    <row r="574" spans="1:11" ht="15.75" hidden="1" x14ac:dyDescent="0.25">
      <c r="A574" s="1156" t="str">
        <f t="shared" si="50"/>
        <v/>
      </c>
      <c r="B574" s="1068" t="s">
        <v>673</v>
      </c>
      <c r="C574" s="915"/>
      <c r="D574" s="1072" t="s">
        <v>712</v>
      </c>
      <c r="E574" s="901"/>
      <c r="F574" s="1068" t="s">
        <v>583</v>
      </c>
      <c r="G574" s="966"/>
      <c r="H574" s="927">
        <f t="shared" si="51"/>
        <v>0</v>
      </c>
      <c r="I574" s="927">
        <f>H574*$I$12</f>
        <v>0</v>
      </c>
      <c r="J574" s="11"/>
      <c r="K574" s="964">
        <f>SUM(H574:I574)</f>
        <v>0</v>
      </c>
    </row>
    <row r="575" spans="1:11" ht="15.75" hidden="1" x14ac:dyDescent="0.25">
      <c r="A575" s="1156" t="str">
        <f t="shared" si="50"/>
        <v/>
      </c>
      <c r="B575" s="1068" t="s">
        <v>674</v>
      </c>
      <c r="C575" s="1068"/>
      <c r="D575" s="1072" t="s">
        <v>713</v>
      </c>
      <c r="E575" s="1068"/>
      <c r="F575" s="1068" t="s">
        <v>583</v>
      </c>
      <c r="G575" s="966"/>
      <c r="H575" s="927">
        <f t="shared" si="51"/>
        <v>0</v>
      </c>
      <c r="I575" s="927">
        <f>H575*$I$12</f>
        <v>0</v>
      </c>
      <c r="J575" s="11"/>
      <c r="K575" s="964">
        <f>SUM(H575:I575)</f>
        <v>0</v>
      </c>
    </row>
    <row r="576" spans="1:11" ht="15.75" hidden="1" x14ac:dyDescent="0.25">
      <c r="A576" s="1156" t="str">
        <f t="shared" si="50"/>
        <v/>
      </c>
      <c r="B576" s="896"/>
      <c r="C576" s="896"/>
      <c r="D576" s="69"/>
      <c r="E576" s="1068"/>
      <c r="F576" s="1068"/>
      <c r="G576" s="966"/>
      <c r="H576" s="927"/>
      <c r="I576" s="927"/>
      <c r="J576" s="11"/>
      <c r="K576" s="927"/>
    </row>
    <row r="577" spans="1:11" ht="15.75" hidden="1" x14ac:dyDescent="0.25">
      <c r="A577" s="1156" t="str">
        <f t="shared" si="50"/>
        <v/>
      </c>
      <c r="B577" s="895" t="s">
        <v>3991</v>
      </c>
      <c r="C577" s="895"/>
      <c r="D577" s="905"/>
      <c r="E577" s="155"/>
      <c r="F577" s="155"/>
      <c r="G577" s="685"/>
      <c r="H577" s="863">
        <f t="shared" ref="H577" si="52">G577*E577</f>
        <v>0</v>
      </c>
      <c r="I577" s="863">
        <f>H577*$I$12</f>
        <v>0</v>
      </c>
      <c r="J577" s="76"/>
      <c r="K577" s="965">
        <f>SUM(H577:I577)</f>
        <v>0</v>
      </c>
    </row>
    <row r="578" spans="1:11" ht="15.75" x14ac:dyDescent="0.25">
      <c r="A578" s="1156" t="s">
        <v>4462</v>
      </c>
      <c r="B578" s="1068"/>
      <c r="C578" s="1068"/>
      <c r="D578" s="1072"/>
      <c r="E578" s="1068"/>
      <c r="F578" s="1068"/>
      <c r="G578" s="966"/>
      <c r="H578" s="927"/>
      <c r="I578" s="927"/>
      <c r="J578" s="11"/>
      <c r="K578" s="927"/>
    </row>
    <row r="579" spans="1:11" ht="15.75" x14ac:dyDescent="0.25">
      <c r="A579" s="1156" t="s">
        <v>4462</v>
      </c>
      <c r="B579" s="891" t="s">
        <v>675</v>
      </c>
      <c r="C579" s="891"/>
      <c r="D579" s="21" t="s">
        <v>715</v>
      </c>
      <c r="E579" s="891"/>
      <c r="F579" s="891"/>
      <c r="G579" s="975"/>
      <c r="H579" s="975"/>
      <c r="I579" s="975"/>
      <c r="J579" s="406"/>
      <c r="K579" s="975"/>
    </row>
    <row r="580" spans="1:11" ht="15.75" x14ac:dyDescent="0.25">
      <c r="A580" s="1156" t="s">
        <v>4462</v>
      </c>
      <c r="B580" s="895" t="s">
        <v>676</v>
      </c>
      <c r="C580" s="895"/>
      <c r="D580" s="905" t="s">
        <v>716</v>
      </c>
      <c r="E580" s="895"/>
      <c r="F580" s="895"/>
      <c r="G580" s="685"/>
      <c r="H580" s="685"/>
      <c r="I580" s="863"/>
      <c r="J580" s="76"/>
      <c r="K580" s="965"/>
    </row>
    <row r="581" spans="1:11" ht="15.75" x14ac:dyDescent="0.25">
      <c r="A581" s="1156" t="str">
        <f t="shared" si="50"/>
        <v/>
      </c>
      <c r="B581" s="1068" t="s">
        <v>2769</v>
      </c>
      <c r="C581" s="915" t="s">
        <v>3359</v>
      </c>
      <c r="D581" s="1072" t="s">
        <v>2695</v>
      </c>
      <c r="E581" s="901">
        <v>352</v>
      </c>
      <c r="F581" s="1068" t="s">
        <v>60</v>
      </c>
      <c r="G581" s="966"/>
      <c r="H581" s="927"/>
      <c r="I581" s="927"/>
      <c r="J581" s="11"/>
      <c r="K581" s="964"/>
    </row>
    <row r="582" spans="1:11" ht="15.75" x14ac:dyDescent="0.25">
      <c r="A582" s="1156" t="s">
        <v>4462</v>
      </c>
      <c r="B582" s="1068"/>
      <c r="C582" s="1068"/>
      <c r="D582" s="1072"/>
      <c r="E582" s="1068"/>
      <c r="F582" s="1068"/>
      <c r="G582" s="966"/>
      <c r="H582" s="927"/>
      <c r="I582" s="927"/>
      <c r="J582" s="11"/>
      <c r="K582" s="964"/>
    </row>
    <row r="583" spans="1:11" ht="15.75" x14ac:dyDescent="0.25">
      <c r="A583" s="1156" t="str">
        <f t="shared" si="50"/>
        <v/>
      </c>
      <c r="B583" s="895" t="s">
        <v>677</v>
      </c>
      <c r="C583" s="895" t="s">
        <v>4294</v>
      </c>
      <c r="D583" s="905" t="s">
        <v>4526</v>
      </c>
      <c r="E583" s="895">
        <v>94.46</v>
      </c>
      <c r="F583" s="895" t="s">
        <v>210</v>
      </c>
      <c r="G583" s="685"/>
      <c r="H583" s="685"/>
      <c r="I583" s="863"/>
      <c r="J583" s="76"/>
      <c r="K583" s="965"/>
    </row>
    <row r="584" spans="1:11" ht="15.75" x14ac:dyDescent="0.25">
      <c r="A584" s="1156" t="s">
        <v>4462</v>
      </c>
      <c r="B584" s="1068"/>
      <c r="C584" s="915"/>
      <c r="D584" s="1072"/>
      <c r="E584" s="1068"/>
      <c r="F584" s="1068"/>
      <c r="G584" s="966"/>
      <c r="H584" s="927"/>
      <c r="I584" s="927"/>
      <c r="J584" s="11"/>
      <c r="K584" s="964"/>
    </row>
    <row r="585" spans="1:11" ht="15.75" x14ac:dyDescent="0.25">
      <c r="A585" s="1156" t="s">
        <v>4462</v>
      </c>
      <c r="B585" s="895" t="s">
        <v>678</v>
      </c>
      <c r="C585" s="895"/>
      <c r="D585" s="905" t="s">
        <v>661</v>
      </c>
      <c r="E585" s="895"/>
      <c r="F585" s="895"/>
      <c r="G585" s="685"/>
      <c r="H585" s="685"/>
      <c r="I585" s="863"/>
      <c r="J585" s="76"/>
      <c r="K585" s="965"/>
    </row>
    <row r="586" spans="1:11" ht="15.75" x14ac:dyDescent="0.25">
      <c r="A586" s="1156" t="str">
        <f t="shared" si="50"/>
        <v/>
      </c>
      <c r="B586" s="1068" t="s">
        <v>2770</v>
      </c>
      <c r="C586" s="915" t="s">
        <v>3360</v>
      </c>
      <c r="D586" s="1072" t="s">
        <v>2696</v>
      </c>
      <c r="E586" s="901">
        <v>68</v>
      </c>
      <c r="F586" s="1068" t="s">
        <v>60</v>
      </c>
      <c r="G586" s="966"/>
      <c r="H586" s="927"/>
      <c r="I586" s="927"/>
      <c r="J586" s="11"/>
      <c r="K586" s="964"/>
    </row>
    <row r="587" spans="1:11" ht="15.75" x14ac:dyDescent="0.25">
      <c r="A587" s="1156" t="str">
        <f t="shared" si="50"/>
        <v/>
      </c>
      <c r="B587" s="1068" t="s">
        <v>2771</v>
      </c>
      <c r="C587" s="915" t="s">
        <v>3457</v>
      </c>
      <c r="D587" s="1072" t="s">
        <v>2697</v>
      </c>
      <c r="E587" s="901">
        <v>16</v>
      </c>
      <c r="F587" s="1068" t="s">
        <v>60</v>
      </c>
      <c r="G587" s="966"/>
      <c r="H587" s="927"/>
      <c r="I587" s="927"/>
      <c r="J587" s="11"/>
      <c r="K587" s="964"/>
    </row>
    <row r="588" spans="1:11" ht="15.75" hidden="1" x14ac:dyDescent="0.25">
      <c r="A588" s="1156" t="str">
        <f t="shared" si="50"/>
        <v/>
      </c>
      <c r="B588" s="1068"/>
      <c r="C588" s="1068"/>
      <c r="D588" s="1072"/>
      <c r="E588" s="1068"/>
      <c r="F588" s="1068"/>
      <c r="G588" s="966"/>
      <c r="H588" s="927"/>
      <c r="I588" s="927"/>
      <c r="J588" s="11"/>
      <c r="K588" s="964"/>
    </row>
    <row r="589" spans="1:11" ht="15.75" hidden="1" x14ac:dyDescent="0.25">
      <c r="A589" s="1156" t="str">
        <f t="shared" si="50"/>
        <v/>
      </c>
      <c r="B589" s="1068" t="s">
        <v>679</v>
      </c>
      <c r="C589" s="1068"/>
      <c r="D589" s="1072" t="s">
        <v>717</v>
      </c>
      <c r="E589" s="1068"/>
      <c r="F589" s="1068" t="s">
        <v>60</v>
      </c>
      <c r="G589" s="966"/>
      <c r="H589" s="927">
        <f t="shared" si="51"/>
        <v>0</v>
      </c>
      <c r="I589" s="927">
        <f>H589*$I$12</f>
        <v>0</v>
      </c>
      <c r="J589" s="11"/>
      <c r="K589" s="964">
        <f>SUM(H589:I589)</f>
        <v>0</v>
      </c>
    </row>
    <row r="590" spans="1:11" ht="15.75" hidden="1" x14ac:dyDescent="0.25">
      <c r="A590" s="1156" t="str">
        <f t="shared" si="50"/>
        <v/>
      </c>
      <c r="B590" s="1068" t="s">
        <v>680</v>
      </c>
      <c r="C590" s="1068"/>
      <c r="D590" s="1072" t="s">
        <v>718</v>
      </c>
      <c r="E590" s="1068"/>
      <c r="F590" s="1068" t="s">
        <v>60</v>
      </c>
      <c r="G590" s="966"/>
      <c r="H590" s="927">
        <f t="shared" si="51"/>
        <v>0</v>
      </c>
      <c r="I590" s="927">
        <f>H590*$I$12</f>
        <v>0</v>
      </c>
      <c r="J590" s="11"/>
      <c r="K590" s="964">
        <f>SUM(H590:I590)</f>
        <v>0</v>
      </c>
    </row>
    <row r="591" spans="1:11" ht="15.75" hidden="1" x14ac:dyDescent="0.25">
      <c r="A591" s="1156" t="str">
        <f t="shared" si="50"/>
        <v/>
      </c>
      <c r="B591" s="1068" t="s">
        <v>681</v>
      </c>
      <c r="C591" s="1068"/>
      <c r="D591" s="1072" t="s">
        <v>719</v>
      </c>
      <c r="E591" s="1068"/>
      <c r="F591" s="1068" t="s">
        <v>60</v>
      </c>
      <c r="G591" s="966"/>
      <c r="H591" s="927">
        <f t="shared" si="51"/>
        <v>0</v>
      </c>
      <c r="I591" s="927">
        <f>H591*$I$12</f>
        <v>0</v>
      </c>
      <c r="J591" s="11"/>
      <c r="K591" s="964">
        <f>SUM(H591:I591)</f>
        <v>0</v>
      </c>
    </row>
    <row r="592" spans="1:11" ht="10.5" hidden="1" customHeight="1" x14ac:dyDescent="0.25">
      <c r="A592" s="1156" t="str">
        <f t="shared" si="50"/>
        <v/>
      </c>
      <c r="B592" s="1073"/>
      <c r="C592" s="636"/>
      <c r="D592" s="637"/>
      <c r="E592" s="16"/>
      <c r="F592" s="16"/>
      <c r="G592" s="974"/>
      <c r="H592" s="974"/>
      <c r="I592" s="974"/>
      <c r="J592" s="16"/>
      <c r="K592" s="974"/>
    </row>
    <row r="593" spans="1:11" ht="15.75" hidden="1" x14ac:dyDescent="0.25">
      <c r="A593" s="1156" t="str">
        <f t="shared" si="50"/>
        <v/>
      </c>
      <c r="B593" s="891" t="s">
        <v>682</v>
      </c>
      <c r="C593" s="891"/>
      <c r="D593" s="21" t="s">
        <v>215</v>
      </c>
      <c r="E593" s="891"/>
      <c r="F593" s="891"/>
      <c r="G593" s="975"/>
      <c r="H593" s="975"/>
      <c r="I593" s="975"/>
      <c r="J593" s="406"/>
      <c r="K593" s="975"/>
    </row>
    <row r="594" spans="1:11" ht="15.75" hidden="1" x14ac:dyDescent="0.25">
      <c r="A594" s="1156" t="str">
        <f t="shared" si="50"/>
        <v/>
      </c>
      <c r="B594" s="1068" t="s">
        <v>683</v>
      </c>
      <c r="C594" s="1068"/>
      <c r="D594" s="1072" t="s">
        <v>697</v>
      </c>
      <c r="E594" s="1068"/>
      <c r="F594" s="1068" t="s">
        <v>60</v>
      </c>
      <c r="G594" s="966"/>
      <c r="H594" s="927">
        <f t="shared" si="51"/>
        <v>0</v>
      </c>
      <c r="I594" s="927">
        <f t="shared" ref="I594:I599" si="53">H594*$I$12</f>
        <v>0</v>
      </c>
      <c r="J594" s="11"/>
      <c r="K594" s="964">
        <f t="shared" ref="K594:K599" si="54">SUM(H594:I594)</f>
        <v>0</v>
      </c>
    </row>
    <row r="595" spans="1:11" ht="15.75" hidden="1" x14ac:dyDescent="0.25">
      <c r="A595" s="1156" t="str">
        <f t="shared" si="50"/>
        <v/>
      </c>
      <c r="B595" s="1068" t="s">
        <v>684</v>
      </c>
      <c r="C595" s="1068"/>
      <c r="D595" s="1072" t="s">
        <v>698</v>
      </c>
      <c r="E595" s="1068"/>
      <c r="F595" s="1068" t="s">
        <v>60</v>
      </c>
      <c r="G595" s="966"/>
      <c r="H595" s="927">
        <f t="shared" si="51"/>
        <v>0</v>
      </c>
      <c r="I595" s="927">
        <f t="shared" si="53"/>
        <v>0</v>
      </c>
      <c r="J595" s="11"/>
      <c r="K595" s="964">
        <f t="shared" si="54"/>
        <v>0</v>
      </c>
    </row>
    <row r="596" spans="1:11" ht="15.75" hidden="1" x14ac:dyDescent="0.25">
      <c r="A596" s="1156" t="str">
        <f t="shared" si="50"/>
        <v/>
      </c>
      <c r="B596" s="1068" t="s">
        <v>685</v>
      </c>
      <c r="C596" s="1068"/>
      <c r="D596" s="1072" t="s">
        <v>699</v>
      </c>
      <c r="E596" s="1068"/>
      <c r="F596" s="1068" t="s">
        <v>60</v>
      </c>
      <c r="G596" s="966"/>
      <c r="H596" s="927">
        <f t="shared" si="51"/>
        <v>0</v>
      </c>
      <c r="I596" s="927">
        <f t="shared" si="53"/>
        <v>0</v>
      </c>
      <c r="J596" s="11"/>
      <c r="K596" s="964">
        <f t="shared" si="54"/>
        <v>0</v>
      </c>
    </row>
    <row r="597" spans="1:11" ht="15.75" hidden="1" x14ac:dyDescent="0.25">
      <c r="A597" s="1156" t="str">
        <f t="shared" si="50"/>
        <v/>
      </c>
      <c r="B597" s="1068" t="s">
        <v>686</v>
      </c>
      <c r="C597" s="1068"/>
      <c r="D597" s="1072" t="s">
        <v>700</v>
      </c>
      <c r="E597" s="1068"/>
      <c r="F597" s="1068" t="s">
        <v>583</v>
      </c>
      <c r="G597" s="966"/>
      <c r="H597" s="927">
        <f t="shared" si="51"/>
        <v>0</v>
      </c>
      <c r="I597" s="927">
        <f t="shared" si="53"/>
        <v>0</v>
      </c>
      <c r="J597" s="11"/>
      <c r="K597" s="964">
        <f t="shared" si="54"/>
        <v>0</v>
      </c>
    </row>
    <row r="598" spans="1:11" ht="15.75" hidden="1" x14ac:dyDescent="0.25">
      <c r="A598" s="1156" t="str">
        <f t="shared" si="50"/>
        <v/>
      </c>
      <c r="B598" s="1068" t="s">
        <v>687</v>
      </c>
      <c r="C598" s="1068"/>
      <c r="D598" s="1072" t="s">
        <v>701</v>
      </c>
      <c r="E598" s="1068"/>
      <c r="F598" s="1068" t="s">
        <v>60</v>
      </c>
      <c r="G598" s="966"/>
      <c r="H598" s="927">
        <f t="shared" si="51"/>
        <v>0</v>
      </c>
      <c r="I598" s="927">
        <f t="shared" si="53"/>
        <v>0</v>
      </c>
      <c r="J598" s="11"/>
      <c r="K598" s="964">
        <f t="shared" si="54"/>
        <v>0</v>
      </c>
    </row>
    <row r="599" spans="1:11" ht="15.75" hidden="1" x14ac:dyDescent="0.25">
      <c r="A599" s="1156" t="str">
        <f t="shared" si="50"/>
        <v/>
      </c>
      <c r="B599" s="1068" t="s">
        <v>688</v>
      </c>
      <c r="C599" s="1068"/>
      <c r="D599" s="1072" t="s">
        <v>702</v>
      </c>
      <c r="E599" s="1068"/>
      <c r="F599" s="1068" t="s">
        <v>60</v>
      </c>
      <c r="G599" s="966"/>
      <c r="H599" s="927">
        <f t="shared" si="51"/>
        <v>0</v>
      </c>
      <c r="I599" s="927">
        <f t="shared" si="53"/>
        <v>0</v>
      </c>
      <c r="J599" s="11"/>
      <c r="K599" s="964">
        <f t="shared" si="54"/>
        <v>0</v>
      </c>
    </row>
    <row r="600" spans="1:11" ht="15.75" hidden="1" x14ac:dyDescent="0.25">
      <c r="A600" s="1156" t="str">
        <f t="shared" si="50"/>
        <v/>
      </c>
      <c r="B600" s="1073"/>
      <c r="C600" s="636"/>
      <c r="D600" s="1073"/>
      <c r="E600" s="16"/>
      <c r="F600" s="16"/>
      <c r="G600" s="927"/>
      <c r="H600" s="927"/>
      <c r="I600" s="927"/>
      <c r="J600" s="11"/>
      <c r="K600" s="964"/>
    </row>
    <row r="601" spans="1:11" ht="15.75" hidden="1" x14ac:dyDescent="0.25">
      <c r="A601" s="1156" t="str">
        <f t="shared" si="50"/>
        <v/>
      </c>
      <c r="B601" s="891" t="s">
        <v>689</v>
      </c>
      <c r="C601" s="891"/>
      <c r="D601" s="21" t="s">
        <v>694</v>
      </c>
      <c r="E601" s="891"/>
      <c r="F601" s="891" t="s">
        <v>112</v>
      </c>
      <c r="G601" s="975"/>
      <c r="H601" s="975">
        <f>G601*$I$12</f>
        <v>0</v>
      </c>
      <c r="I601" s="975">
        <f>H601*$I$12</f>
        <v>0</v>
      </c>
      <c r="J601" s="406"/>
      <c r="K601" s="975">
        <f>SUM(H601:I601)</f>
        <v>0</v>
      </c>
    </row>
    <row r="602" spans="1:11" ht="15.75" hidden="1" x14ac:dyDescent="0.25">
      <c r="A602" s="1156" t="str">
        <f t="shared" ref="A602:A670" si="55">IF(K602&lt;&gt;0,"x","")</f>
        <v/>
      </c>
      <c r="B602" s="1073"/>
      <c r="C602" s="636"/>
      <c r="D602" s="637"/>
      <c r="E602" s="16"/>
      <c r="F602" s="16"/>
      <c r="G602" s="927"/>
      <c r="H602" s="927"/>
      <c r="I602" s="927"/>
      <c r="J602" s="11"/>
      <c r="K602" s="964"/>
    </row>
    <row r="603" spans="1:11" ht="15.75" hidden="1" x14ac:dyDescent="0.25">
      <c r="A603" s="1156" t="str">
        <f t="shared" si="55"/>
        <v/>
      </c>
      <c r="B603" s="891" t="s">
        <v>690</v>
      </c>
      <c r="C603" s="891"/>
      <c r="D603" s="21" t="s">
        <v>695</v>
      </c>
      <c r="E603" s="891"/>
      <c r="F603" s="891" t="s">
        <v>112</v>
      </c>
      <c r="G603" s="975"/>
      <c r="H603" s="975">
        <f>G603*$I$12</f>
        <v>0</v>
      </c>
      <c r="I603" s="975">
        <f>H603*$I$12</f>
        <v>0</v>
      </c>
      <c r="J603" s="406"/>
      <c r="K603" s="975">
        <f>SUM(H603:I603)</f>
        <v>0</v>
      </c>
    </row>
    <row r="604" spans="1:11" ht="15.75" x14ac:dyDescent="0.25">
      <c r="A604" s="1156" t="s">
        <v>4462</v>
      </c>
      <c r="B604" s="1073"/>
      <c r="C604" s="636"/>
      <c r="D604" s="637"/>
      <c r="E604" s="16"/>
      <c r="F604" s="16"/>
      <c r="G604" s="927"/>
      <c r="H604" s="927"/>
      <c r="I604" s="927"/>
      <c r="J604" s="11"/>
      <c r="K604" s="964"/>
    </row>
    <row r="605" spans="1:11" ht="15.75" hidden="1" x14ac:dyDescent="0.25">
      <c r="A605" s="1156" t="str">
        <f t="shared" si="55"/>
        <v/>
      </c>
      <c r="B605" s="891" t="s">
        <v>691</v>
      </c>
      <c r="C605" s="891"/>
      <c r="D605" s="21" t="s">
        <v>696</v>
      </c>
      <c r="E605" s="891"/>
      <c r="F605" s="891" t="s">
        <v>112</v>
      </c>
      <c r="G605" s="975"/>
      <c r="H605" s="975">
        <f>G605*$I$12</f>
        <v>0</v>
      </c>
      <c r="I605" s="975">
        <f>H605*$I$12</f>
        <v>0</v>
      </c>
      <c r="J605" s="406"/>
      <c r="K605" s="975">
        <f>SUM(H605:I605)</f>
        <v>0</v>
      </c>
    </row>
    <row r="606" spans="1:11" ht="15.75" hidden="1" x14ac:dyDescent="0.25">
      <c r="A606" s="1156" t="str">
        <f t="shared" si="55"/>
        <v/>
      </c>
      <c r="B606" s="502"/>
      <c r="C606" s="502"/>
      <c r="D606" s="503"/>
      <c r="E606" s="891"/>
      <c r="F606" s="891"/>
      <c r="G606" s="975"/>
      <c r="H606" s="975"/>
      <c r="I606" s="975"/>
      <c r="J606" s="406"/>
      <c r="K606" s="975"/>
    </row>
    <row r="607" spans="1:11" ht="15.75" x14ac:dyDescent="0.25">
      <c r="A607" s="1156" t="s">
        <v>4462</v>
      </c>
      <c r="B607" s="891" t="s">
        <v>3728</v>
      </c>
      <c r="C607" s="891"/>
      <c r="D607" s="21" t="s">
        <v>3729</v>
      </c>
      <c r="E607" s="891"/>
      <c r="F607" s="891"/>
      <c r="G607" s="975"/>
      <c r="H607" s="975"/>
      <c r="I607" s="975"/>
      <c r="J607" s="406"/>
      <c r="K607" s="975"/>
    </row>
    <row r="608" spans="1:11" ht="25.5" x14ac:dyDescent="0.25">
      <c r="A608" s="1156" t="str">
        <f t="shared" si="55"/>
        <v/>
      </c>
      <c r="B608" s="1068" t="s">
        <v>3730</v>
      </c>
      <c r="C608" s="915" t="s">
        <v>3316</v>
      </c>
      <c r="D608" s="900" t="s">
        <v>4814</v>
      </c>
      <c r="E608" s="901">
        <v>276</v>
      </c>
      <c r="F608" s="903" t="s">
        <v>237</v>
      </c>
      <c r="G608" s="927"/>
      <c r="H608" s="927"/>
      <c r="I608" s="927"/>
      <c r="J608" s="927"/>
      <c r="K608" s="964"/>
    </row>
    <row r="609" spans="1:11" ht="25.5" x14ac:dyDescent="0.25">
      <c r="A609" s="1156" t="str">
        <f t="shared" si="55"/>
        <v/>
      </c>
      <c r="B609" s="1068" t="s">
        <v>4812</v>
      </c>
      <c r="C609" s="915" t="s">
        <v>3894</v>
      </c>
      <c r="D609" s="900" t="s">
        <v>4813</v>
      </c>
      <c r="E609" s="901">
        <v>276</v>
      </c>
      <c r="F609" s="903" t="s">
        <v>237</v>
      </c>
      <c r="G609" s="927"/>
      <c r="H609" s="927"/>
      <c r="I609" s="927"/>
      <c r="J609" s="11"/>
      <c r="K609" s="964"/>
    </row>
    <row r="610" spans="1:11" ht="15.75" hidden="1" x14ac:dyDescent="0.25">
      <c r="A610" s="1156"/>
      <c r="B610" s="896"/>
      <c r="C610" s="483"/>
      <c r="D610" s="110"/>
      <c r="E610" s="901"/>
      <c r="F610" s="903"/>
      <c r="G610" s="927"/>
      <c r="H610" s="927"/>
      <c r="I610" s="927"/>
      <c r="J610" s="11"/>
      <c r="K610" s="964"/>
    </row>
    <row r="611" spans="1:11" ht="15.75" x14ac:dyDescent="0.25">
      <c r="A611" s="1156" t="s">
        <v>4462</v>
      </c>
      <c r="B611" s="891" t="s">
        <v>4726</v>
      </c>
      <c r="C611" s="891"/>
      <c r="D611" s="21" t="s">
        <v>4727</v>
      </c>
      <c r="E611" s="891"/>
      <c r="F611" s="891"/>
      <c r="G611" s="975"/>
      <c r="H611" s="975"/>
      <c r="I611" s="975"/>
      <c r="J611" s="406"/>
      <c r="K611" s="975"/>
    </row>
    <row r="612" spans="1:11" ht="25.5" x14ac:dyDescent="0.25">
      <c r="A612" s="1156" t="str">
        <f t="shared" ref="A612" si="56">IF(K612&lt;&gt;0,"x","")</f>
        <v/>
      </c>
      <c r="B612" s="1068" t="s">
        <v>4728</v>
      </c>
      <c r="C612" s="915" t="s">
        <v>4738</v>
      </c>
      <c r="D612" s="900" t="s">
        <v>4729</v>
      </c>
      <c r="E612" s="901">
        <v>243</v>
      </c>
      <c r="F612" s="903" t="s">
        <v>237</v>
      </c>
      <c r="G612" s="927"/>
      <c r="H612" s="927"/>
      <c r="I612" s="927"/>
      <c r="J612" s="11"/>
      <c r="K612" s="964"/>
    </row>
    <row r="613" spans="1:11" ht="15.75" hidden="1" x14ac:dyDescent="0.25">
      <c r="A613" s="1156"/>
      <c r="B613" s="1073"/>
      <c r="C613" s="636"/>
      <c r="D613" s="637"/>
      <c r="E613" s="16"/>
      <c r="F613" s="16"/>
      <c r="G613" s="927"/>
      <c r="H613" s="927"/>
      <c r="I613" s="927"/>
      <c r="J613" s="11"/>
      <c r="K613" s="927"/>
    </row>
    <row r="614" spans="1:11" ht="15.75" hidden="1" x14ac:dyDescent="0.25">
      <c r="A614" s="1156" t="str">
        <f t="shared" si="55"/>
        <v/>
      </c>
      <c r="B614" s="410" t="s">
        <v>692</v>
      </c>
      <c r="C614" s="410"/>
      <c r="D614" s="411" t="s">
        <v>693</v>
      </c>
      <c r="E614" s="410"/>
      <c r="F614" s="410"/>
      <c r="G614" s="977"/>
      <c r="H614" s="977">
        <f>SUM(H615:H639)</f>
        <v>0</v>
      </c>
      <c r="I614" s="977">
        <f>SUM(I615:I639)</f>
        <v>0</v>
      </c>
      <c r="J614" s="412"/>
      <c r="K614" s="977">
        <f>SUM(K615:K639)</f>
        <v>0</v>
      </c>
    </row>
    <row r="615" spans="1:11" ht="15.75" hidden="1" x14ac:dyDescent="0.25">
      <c r="A615" s="1156" t="str">
        <f t="shared" si="55"/>
        <v/>
      </c>
      <c r="B615" s="891" t="s">
        <v>720</v>
      </c>
      <c r="C615" s="891"/>
      <c r="D615" s="21" t="s">
        <v>742</v>
      </c>
      <c r="E615" s="891"/>
      <c r="F615" s="891" t="s">
        <v>238</v>
      </c>
      <c r="G615" s="975"/>
      <c r="H615" s="975">
        <f>G615*$I$12</f>
        <v>0</v>
      </c>
      <c r="I615" s="975">
        <f>H615*$I$12</f>
        <v>0</v>
      </c>
      <c r="J615" s="406"/>
      <c r="K615" s="975">
        <f>SUM(H615:I615)</f>
        <v>0</v>
      </c>
    </row>
    <row r="616" spans="1:11" ht="15.75" hidden="1" x14ac:dyDescent="0.25">
      <c r="A616" s="1156" t="str">
        <f t="shared" si="55"/>
        <v/>
      </c>
      <c r="B616" s="1073"/>
      <c r="C616" s="636"/>
      <c r="D616" s="637"/>
      <c r="E616" s="16"/>
      <c r="F616" s="16"/>
      <c r="G616" s="927"/>
      <c r="H616" s="927"/>
      <c r="I616" s="927"/>
      <c r="J616" s="11"/>
      <c r="K616" s="964"/>
    </row>
    <row r="617" spans="1:11" ht="15.75" hidden="1" x14ac:dyDescent="0.25">
      <c r="A617" s="1156" t="str">
        <f t="shared" si="55"/>
        <v/>
      </c>
      <c r="B617" s="891" t="s">
        <v>721</v>
      </c>
      <c r="C617" s="891"/>
      <c r="D617" s="21" t="s">
        <v>703</v>
      </c>
      <c r="E617" s="891"/>
      <c r="F617" s="891"/>
      <c r="G617" s="975"/>
      <c r="H617" s="975"/>
      <c r="I617" s="975"/>
      <c r="J617" s="406"/>
      <c r="K617" s="975"/>
    </row>
    <row r="618" spans="1:11" ht="15.75" hidden="1" x14ac:dyDescent="0.25">
      <c r="A618" s="1156" t="str">
        <f t="shared" si="55"/>
        <v/>
      </c>
      <c r="B618" s="1068" t="s">
        <v>722</v>
      </c>
      <c r="C618" s="1068"/>
      <c r="D618" s="1072" t="s">
        <v>743</v>
      </c>
      <c r="E618" s="1068"/>
      <c r="F618" s="1068" t="s">
        <v>238</v>
      </c>
      <c r="G618" s="966"/>
      <c r="H618" s="927">
        <f t="shared" ref="H618:H642" si="57">G618*E618</f>
        <v>0</v>
      </c>
      <c r="I618" s="927">
        <f t="shared" ref="I618:I625" si="58">H618*$I$12</f>
        <v>0</v>
      </c>
      <c r="J618" s="11"/>
      <c r="K618" s="964">
        <f t="shared" ref="K618:K625" si="59">SUM(H618:I618)</f>
        <v>0</v>
      </c>
    </row>
    <row r="619" spans="1:11" ht="15.75" hidden="1" x14ac:dyDescent="0.25">
      <c r="A619" s="1156" t="str">
        <f t="shared" si="55"/>
        <v/>
      </c>
      <c r="B619" s="1068" t="s">
        <v>723</v>
      </c>
      <c r="C619" s="1068"/>
      <c r="D619" s="1072" t="s">
        <v>744</v>
      </c>
      <c r="E619" s="1068"/>
      <c r="F619" s="1068" t="s">
        <v>238</v>
      </c>
      <c r="G619" s="966"/>
      <c r="H619" s="927">
        <f t="shared" si="57"/>
        <v>0</v>
      </c>
      <c r="I619" s="927">
        <f t="shared" si="58"/>
        <v>0</v>
      </c>
      <c r="J619" s="11"/>
      <c r="K619" s="964">
        <f t="shared" si="59"/>
        <v>0</v>
      </c>
    </row>
    <row r="620" spans="1:11" ht="15.75" hidden="1" x14ac:dyDescent="0.25">
      <c r="A620" s="1156" t="str">
        <f t="shared" si="55"/>
        <v/>
      </c>
      <c r="B620" s="1068" t="s">
        <v>724</v>
      </c>
      <c r="C620" s="1068"/>
      <c r="D620" s="1072" t="s">
        <v>575</v>
      </c>
      <c r="E620" s="1068"/>
      <c r="F620" s="1068" t="s">
        <v>238</v>
      </c>
      <c r="G620" s="966"/>
      <c r="H620" s="927">
        <f t="shared" si="57"/>
        <v>0</v>
      </c>
      <c r="I620" s="927">
        <f t="shared" si="58"/>
        <v>0</v>
      </c>
      <c r="J620" s="11"/>
      <c r="K620" s="964">
        <f t="shared" si="59"/>
        <v>0</v>
      </c>
    </row>
    <row r="621" spans="1:11" ht="15.75" hidden="1" x14ac:dyDescent="0.25">
      <c r="A621" s="1156" t="str">
        <f t="shared" si="55"/>
        <v/>
      </c>
      <c r="B621" s="1068" t="s">
        <v>725</v>
      </c>
      <c r="C621" s="1068"/>
      <c r="D621" s="1072" t="s">
        <v>745</v>
      </c>
      <c r="E621" s="1068"/>
      <c r="F621" s="1068" t="s">
        <v>238</v>
      </c>
      <c r="G621" s="966"/>
      <c r="H621" s="927">
        <f t="shared" si="57"/>
        <v>0</v>
      </c>
      <c r="I621" s="927">
        <f t="shared" si="58"/>
        <v>0</v>
      </c>
      <c r="J621" s="11"/>
      <c r="K621" s="964">
        <f t="shared" si="59"/>
        <v>0</v>
      </c>
    </row>
    <row r="622" spans="1:11" ht="15.75" hidden="1" x14ac:dyDescent="0.25">
      <c r="A622" s="1156" t="str">
        <f t="shared" si="55"/>
        <v/>
      </c>
      <c r="B622" s="1068" t="s">
        <v>726</v>
      </c>
      <c r="C622" s="1068"/>
      <c r="D622" s="1072" t="s">
        <v>746</v>
      </c>
      <c r="E622" s="1068"/>
      <c r="F622" s="1068" t="s">
        <v>238</v>
      </c>
      <c r="G622" s="966"/>
      <c r="H622" s="927">
        <f t="shared" si="57"/>
        <v>0</v>
      </c>
      <c r="I622" s="927">
        <f t="shared" si="58"/>
        <v>0</v>
      </c>
      <c r="J622" s="11"/>
      <c r="K622" s="964">
        <f t="shared" si="59"/>
        <v>0</v>
      </c>
    </row>
    <row r="623" spans="1:11" ht="15.75" hidden="1" x14ac:dyDescent="0.25">
      <c r="A623" s="1156" t="str">
        <f t="shared" si="55"/>
        <v/>
      </c>
      <c r="B623" s="1068" t="s">
        <v>727</v>
      </c>
      <c r="C623" s="1068"/>
      <c r="D623" s="1072" t="s">
        <v>747</v>
      </c>
      <c r="E623" s="1068"/>
      <c r="F623" s="1068" t="s">
        <v>238</v>
      </c>
      <c r="G623" s="966"/>
      <c r="H623" s="927">
        <f t="shared" si="57"/>
        <v>0</v>
      </c>
      <c r="I623" s="927">
        <f t="shared" si="58"/>
        <v>0</v>
      </c>
      <c r="J623" s="11"/>
      <c r="K623" s="964">
        <f t="shared" si="59"/>
        <v>0</v>
      </c>
    </row>
    <row r="624" spans="1:11" ht="15.75" hidden="1" x14ac:dyDescent="0.25">
      <c r="A624" s="1156" t="str">
        <f t="shared" si="55"/>
        <v/>
      </c>
      <c r="B624" s="1068" t="s">
        <v>728</v>
      </c>
      <c r="C624" s="1068"/>
      <c r="D624" s="1072" t="s">
        <v>748</v>
      </c>
      <c r="E624" s="1068"/>
      <c r="F624" s="1068" t="s">
        <v>238</v>
      </c>
      <c r="G624" s="966"/>
      <c r="H624" s="927">
        <f t="shared" si="57"/>
        <v>0</v>
      </c>
      <c r="I624" s="927">
        <f t="shared" si="58"/>
        <v>0</v>
      </c>
      <c r="J624" s="11"/>
      <c r="K624" s="964">
        <f t="shared" si="59"/>
        <v>0</v>
      </c>
    </row>
    <row r="625" spans="1:11" ht="15.75" hidden="1" x14ac:dyDescent="0.25">
      <c r="A625" s="1156" t="str">
        <f t="shared" si="55"/>
        <v/>
      </c>
      <c r="B625" s="1068" t="s">
        <v>729</v>
      </c>
      <c r="C625" s="1068"/>
      <c r="D625" s="1072" t="s">
        <v>749</v>
      </c>
      <c r="E625" s="1068"/>
      <c r="F625" s="1068" t="s">
        <v>238</v>
      </c>
      <c r="G625" s="966"/>
      <c r="H625" s="927">
        <f t="shared" si="57"/>
        <v>0</v>
      </c>
      <c r="I625" s="927">
        <f t="shared" si="58"/>
        <v>0</v>
      </c>
      <c r="J625" s="11"/>
      <c r="K625" s="964">
        <f t="shared" si="59"/>
        <v>0</v>
      </c>
    </row>
    <row r="626" spans="1:11" ht="15.75" hidden="1" x14ac:dyDescent="0.25">
      <c r="A626" s="1156" t="str">
        <f t="shared" si="55"/>
        <v/>
      </c>
      <c r="B626" s="1068"/>
      <c r="C626" s="1068"/>
      <c r="D626" s="1072"/>
      <c r="E626" s="1068"/>
      <c r="F626" s="1068"/>
      <c r="G626" s="966"/>
      <c r="H626" s="927"/>
      <c r="I626" s="927"/>
      <c r="J626" s="11"/>
      <c r="K626" s="964"/>
    </row>
    <row r="627" spans="1:11" ht="15.75" hidden="1" x14ac:dyDescent="0.25">
      <c r="A627" s="1156" t="str">
        <f t="shared" si="55"/>
        <v/>
      </c>
      <c r="B627" s="891" t="s">
        <v>730</v>
      </c>
      <c r="C627" s="891"/>
      <c r="D627" s="21" t="s">
        <v>741</v>
      </c>
      <c r="E627" s="891"/>
      <c r="F627" s="891"/>
      <c r="G627" s="975"/>
      <c r="H627" s="975"/>
      <c r="I627" s="975"/>
      <c r="J627" s="406"/>
      <c r="K627" s="975"/>
    </row>
    <row r="628" spans="1:11" ht="15.75" hidden="1" x14ac:dyDescent="0.25">
      <c r="A628" s="1156" t="str">
        <f t="shared" si="55"/>
        <v/>
      </c>
      <c r="B628" s="1068" t="s">
        <v>731</v>
      </c>
      <c r="C628" s="1068"/>
      <c r="D628" s="1072" t="s">
        <v>751</v>
      </c>
      <c r="E628" s="1068"/>
      <c r="F628" s="1068" t="s">
        <v>583</v>
      </c>
      <c r="G628" s="966"/>
      <c r="H628" s="927"/>
      <c r="I628" s="927">
        <f t="shared" ref="I628:I635" si="60">H628*$I$12</f>
        <v>0</v>
      </c>
      <c r="J628" s="11"/>
      <c r="K628" s="964">
        <f t="shared" ref="K628:K635" si="61">SUM(H628:I628)</f>
        <v>0</v>
      </c>
    </row>
    <row r="629" spans="1:11" ht="15.75" hidden="1" x14ac:dyDescent="0.25">
      <c r="A629" s="1156" t="str">
        <f t="shared" si="55"/>
        <v/>
      </c>
      <c r="B629" s="1068" t="s">
        <v>732</v>
      </c>
      <c r="C629" s="1068"/>
      <c r="D629" s="1072" t="s">
        <v>719</v>
      </c>
      <c r="E629" s="1068"/>
      <c r="F629" s="1068" t="s">
        <v>60</v>
      </c>
      <c r="G629" s="966"/>
      <c r="H629" s="927">
        <f t="shared" si="57"/>
        <v>0</v>
      </c>
      <c r="I629" s="927">
        <f t="shared" si="60"/>
        <v>0</v>
      </c>
      <c r="J629" s="11"/>
      <c r="K629" s="964">
        <f t="shared" si="61"/>
        <v>0</v>
      </c>
    </row>
    <row r="630" spans="1:11" ht="15.75" hidden="1" x14ac:dyDescent="0.25">
      <c r="A630" s="1156" t="str">
        <f t="shared" si="55"/>
        <v/>
      </c>
      <c r="B630" s="1068" t="s">
        <v>733</v>
      </c>
      <c r="C630" s="1068"/>
      <c r="D630" s="1072" t="s">
        <v>752</v>
      </c>
      <c r="E630" s="1068"/>
      <c r="F630" s="1068" t="s">
        <v>60</v>
      </c>
      <c r="G630" s="966"/>
      <c r="H630" s="927">
        <f t="shared" si="57"/>
        <v>0</v>
      </c>
      <c r="I630" s="927">
        <f t="shared" si="60"/>
        <v>0</v>
      </c>
      <c r="J630" s="11"/>
      <c r="K630" s="964">
        <f t="shared" si="61"/>
        <v>0</v>
      </c>
    </row>
    <row r="631" spans="1:11" ht="15.75" hidden="1" x14ac:dyDescent="0.25">
      <c r="A631" s="1156" t="str">
        <f t="shared" si="55"/>
        <v/>
      </c>
      <c r="B631" s="1068" t="s">
        <v>734</v>
      </c>
      <c r="C631" s="1068"/>
      <c r="D631" s="1072" t="s">
        <v>718</v>
      </c>
      <c r="E631" s="1068"/>
      <c r="F631" s="1068" t="s">
        <v>60</v>
      </c>
      <c r="G631" s="966"/>
      <c r="H631" s="927">
        <f t="shared" si="57"/>
        <v>0</v>
      </c>
      <c r="I631" s="927">
        <f t="shared" si="60"/>
        <v>0</v>
      </c>
      <c r="J631" s="11"/>
      <c r="K631" s="964">
        <f t="shared" si="61"/>
        <v>0</v>
      </c>
    </row>
    <row r="632" spans="1:11" ht="15.75" hidden="1" x14ac:dyDescent="0.25">
      <c r="A632" s="1156" t="str">
        <f t="shared" si="55"/>
        <v/>
      </c>
      <c r="B632" s="1068" t="s">
        <v>735</v>
      </c>
      <c r="C632" s="1068"/>
      <c r="D632" s="1072" t="s">
        <v>753</v>
      </c>
      <c r="E632" s="1068"/>
      <c r="F632" s="1068" t="s">
        <v>60</v>
      </c>
      <c r="G632" s="966"/>
      <c r="H632" s="927">
        <f t="shared" si="57"/>
        <v>0</v>
      </c>
      <c r="I632" s="927">
        <f t="shared" si="60"/>
        <v>0</v>
      </c>
      <c r="J632" s="11"/>
      <c r="K632" s="964">
        <f t="shared" si="61"/>
        <v>0</v>
      </c>
    </row>
    <row r="633" spans="1:11" ht="15.75" hidden="1" x14ac:dyDescent="0.25">
      <c r="A633" s="1156" t="str">
        <f t="shared" si="55"/>
        <v/>
      </c>
      <c r="B633" s="1068"/>
      <c r="C633" s="1068"/>
      <c r="D633" s="1072" t="s">
        <v>754</v>
      </c>
      <c r="E633" s="1068"/>
      <c r="F633" s="1068" t="s">
        <v>750</v>
      </c>
      <c r="G633" s="966"/>
      <c r="H633" s="927">
        <f t="shared" si="57"/>
        <v>0</v>
      </c>
      <c r="I633" s="927">
        <f t="shared" si="60"/>
        <v>0</v>
      </c>
      <c r="J633" s="11"/>
      <c r="K633" s="964">
        <f t="shared" si="61"/>
        <v>0</v>
      </c>
    </row>
    <row r="634" spans="1:11" ht="15.75" hidden="1" x14ac:dyDescent="0.25">
      <c r="A634" s="1156" t="str">
        <f t="shared" si="55"/>
        <v/>
      </c>
      <c r="B634" s="1068" t="s">
        <v>736</v>
      </c>
      <c r="C634" s="1068"/>
      <c r="D634" s="1072" t="s">
        <v>755</v>
      </c>
      <c r="E634" s="1068"/>
      <c r="F634" s="1068" t="s">
        <v>60</v>
      </c>
      <c r="G634" s="966"/>
      <c r="H634" s="927">
        <f t="shared" si="57"/>
        <v>0</v>
      </c>
      <c r="I634" s="927">
        <f t="shared" si="60"/>
        <v>0</v>
      </c>
      <c r="J634" s="11"/>
      <c r="K634" s="964">
        <f t="shared" si="61"/>
        <v>0</v>
      </c>
    </row>
    <row r="635" spans="1:11" ht="15.75" hidden="1" x14ac:dyDescent="0.25">
      <c r="A635" s="1156" t="str">
        <f t="shared" si="55"/>
        <v/>
      </c>
      <c r="B635" s="1068" t="s">
        <v>737</v>
      </c>
      <c r="C635" s="1068"/>
      <c r="D635" s="1072" t="s">
        <v>756</v>
      </c>
      <c r="E635" s="1068"/>
      <c r="F635" s="1068" t="s">
        <v>60</v>
      </c>
      <c r="G635" s="966"/>
      <c r="H635" s="927">
        <f t="shared" si="57"/>
        <v>0</v>
      </c>
      <c r="I635" s="927">
        <f t="shared" si="60"/>
        <v>0</v>
      </c>
      <c r="J635" s="11"/>
      <c r="K635" s="964">
        <f t="shared" si="61"/>
        <v>0</v>
      </c>
    </row>
    <row r="636" spans="1:11" ht="15.75" hidden="1" x14ac:dyDescent="0.25">
      <c r="A636" s="1156" t="str">
        <f t="shared" si="55"/>
        <v/>
      </c>
      <c r="B636" s="1068"/>
      <c r="C636" s="1068"/>
      <c r="D636" s="1072"/>
      <c r="E636" s="1068"/>
      <c r="F636" s="1068"/>
      <c r="G636" s="966"/>
      <c r="H636" s="927"/>
      <c r="I636" s="927"/>
      <c r="J636" s="11"/>
      <c r="K636" s="964"/>
    </row>
    <row r="637" spans="1:11" ht="15.75" hidden="1" x14ac:dyDescent="0.25">
      <c r="A637" s="1156" t="str">
        <f t="shared" si="55"/>
        <v/>
      </c>
      <c r="B637" s="891" t="s">
        <v>738</v>
      </c>
      <c r="C637" s="891"/>
      <c r="D637" s="21" t="s">
        <v>694</v>
      </c>
      <c r="E637" s="891"/>
      <c r="F637" s="891" t="s">
        <v>112</v>
      </c>
      <c r="G637" s="975"/>
      <c r="H637" s="975">
        <f>G637*$I$12</f>
        <v>0</v>
      </c>
      <c r="I637" s="975">
        <f>H637*$I$12</f>
        <v>0</v>
      </c>
      <c r="J637" s="406"/>
      <c r="K637" s="975">
        <f>SUM(H637:I637)</f>
        <v>0</v>
      </c>
    </row>
    <row r="638" spans="1:11" ht="15.75" hidden="1" x14ac:dyDescent="0.25">
      <c r="A638" s="1156" t="str">
        <f t="shared" si="55"/>
        <v/>
      </c>
      <c r="B638" s="1068"/>
      <c r="C638" s="1068"/>
      <c r="D638" s="1072"/>
      <c r="E638" s="1068"/>
      <c r="F638" s="1068"/>
      <c r="G638" s="966"/>
      <c r="H638" s="927"/>
      <c r="I638" s="927"/>
      <c r="J638" s="11"/>
      <c r="K638" s="964"/>
    </row>
    <row r="639" spans="1:11" ht="15.75" hidden="1" x14ac:dyDescent="0.25">
      <c r="A639" s="1156" t="str">
        <f t="shared" si="55"/>
        <v/>
      </c>
      <c r="B639" s="891" t="s">
        <v>739</v>
      </c>
      <c r="C639" s="891"/>
      <c r="D639" s="21" t="s">
        <v>695</v>
      </c>
      <c r="E639" s="891"/>
      <c r="F639" s="891" t="s">
        <v>112</v>
      </c>
      <c r="G639" s="975"/>
      <c r="H639" s="975">
        <f t="shared" si="57"/>
        <v>0</v>
      </c>
      <c r="I639" s="975">
        <f>H639*$I$12</f>
        <v>0</v>
      </c>
      <c r="J639" s="406"/>
      <c r="K639" s="975">
        <f>SUM(H639:I639)</f>
        <v>0</v>
      </c>
    </row>
    <row r="640" spans="1:11" ht="15.75" hidden="1" x14ac:dyDescent="0.25">
      <c r="A640" s="1156" t="str">
        <f t="shared" si="55"/>
        <v/>
      </c>
      <c r="B640" s="1068"/>
      <c r="C640" s="1068"/>
      <c r="D640" s="1072"/>
      <c r="E640" s="1068"/>
      <c r="F640" s="1068"/>
      <c r="G640" s="966"/>
      <c r="H640" s="927"/>
      <c r="I640" s="927"/>
      <c r="J640" s="11"/>
      <c r="K640" s="964"/>
    </row>
    <row r="641" spans="1:11" ht="15.75" hidden="1" x14ac:dyDescent="0.25">
      <c r="A641" s="1156" t="str">
        <f t="shared" si="55"/>
        <v/>
      </c>
      <c r="B641" s="410" t="s">
        <v>740</v>
      </c>
      <c r="C641" s="410"/>
      <c r="D641" s="411" t="s">
        <v>757</v>
      </c>
      <c r="E641" s="410"/>
      <c r="F641" s="410"/>
      <c r="G641" s="977"/>
      <c r="H641" s="977"/>
      <c r="I641" s="977"/>
      <c r="J641" s="412"/>
      <c r="K641" s="977"/>
    </row>
    <row r="642" spans="1:11" ht="15.75" hidden="1" x14ac:dyDescent="0.25">
      <c r="A642" s="1156" t="str">
        <f t="shared" si="55"/>
        <v/>
      </c>
      <c r="B642" s="1068"/>
      <c r="C642" s="1068"/>
      <c r="D642" s="1072" t="s">
        <v>216</v>
      </c>
      <c r="E642" s="1068"/>
      <c r="F642" s="1068"/>
      <c r="G642" s="966"/>
      <c r="H642" s="927">
        <f t="shared" si="57"/>
        <v>0</v>
      </c>
      <c r="I642" s="927">
        <f>H642*$I$12</f>
        <v>0</v>
      </c>
      <c r="J642" s="11"/>
      <c r="K642" s="964">
        <f>SUM(H642:I642)</f>
        <v>0</v>
      </c>
    </row>
    <row r="643" spans="1:11" ht="15.75" hidden="1" x14ac:dyDescent="0.25">
      <c r="A643" s="1156" t="str">
        <f t="shared" si="55"/>
        <v/>
      </c>
      <c r="B643" s="892"/>
      <c r="C643" s="37"/>
      <c r="D643" s="42"/>
      <c r="E643" s="16"/>
      <c r="F643" s="1069"/>
      <c r="G643" s="927"/>
      <c r="H643" s="927"/>
      <c r="I643" s="927"/>
      <c r="J643" s="11"/>
      <c r="K643" s="927"/>
    </row>
    <row r="644" spans="1:11" ht="15.75" x14ac:dyDescent="0.25">
      <c r="A644" s="1156" t="s">
        <v>4462</v>
      </c>
      <c r="B644" s="892"/>
      <c r="C644" s="37"/>
      <c r="D644" s="42"/>
      <c r="E644" s="16"/>
      <c r="F644" s="1069"/>
      <c r="G644" s="927"/>
      <c r="H644" s="927"/>
      <c r="I644" s="927"/>
      <c r="J644" s="11"/>
      <c r="K644" s="927"/>
    </row>
    <row r="645" spans="1:11" ht="15" customHeight="1" x14ac:dyDescent="0.25">
      <c r="A645" s="1156" t="s">
        <v>4462</v>
      </c>
      <c r="B645" s="34" t="s">
        <v>239</v>
      </c>
      <c r="C645" s="765"/>
      <c r="D645" s="765" t="s">
        <v>240</v>
      </c>
      <c r="E645" s="765"/>
      <c r="F645" s="765"/>
      <c r="G645" s="979"/>
      <c r="H645" s="979"/>
      <c r="I645" s="979"/>
      <c r="J645" s="765"/>
      <c r="K645" s="979"/>
    </row>
    <row r="646" spans="1:11" ht="15" hidden="1" customHeight="1" x14ac:dyDescent="0.25">
      <c r="A646" s="1156"/>
      <c r="B646" s="1317" t="s">
        <v>226</v>
      </c>
      <c r="C646" s="1311" t="s">
        <v>227</v>
      </c>
      <c r="D646" s="1311" t="s">
        <v>228</v>
      </c>
      <c r="E646" s="1311" t="s">
        <v>229</v>
      </c>
      <c r="F646" s="1311" t="s">
        <v>230</v>
      </c>
      <c r="G646" s="1313" t="s">
        <v>4053</v>
      </c>
      <c r="H646" s="1313" t="s">
        <v>4054</v>
      </c>
      <c r="I646" s="1153" t="s">
        <v>233</v>
      </c>
      <c r="J646" s="1152" t="s">
        <v>4052</v>
      </c>
      <c r="K646" s="1313" t="s">
        <v>4055</v>
      </c>
    </row>
    <row r="647" spans="1:11" ht="15.75" hidden="1" x14ac:dyDescent="0.25">
      <c r="A647" s="1156"/>
      <c r="B647" s="1318"/>
      <c r="C647" s="1312"/>
      <c r="D647" s="1312"/>
      <c r="E647" s="1312"/>
      <c r="F647" s="1312"/>
      <c r="G647" s="1314"/>
      <c r="H647" s="1314"/>
      <c r="I647" s="1154">
        <v>0.26960000000000001</v>
      </c>
      <c r="J647" s="635">
        <v>0.20930000000000001</v>
      </c>
      <c r="K647" s="1314"/>
    </row>
    <row r="648" spans="1:11" ht="15.75" x14ac:dyDescent="0.25">
      <c r="A648" s="1156" t="str">
        <f t="shared" si="55"/>
        <v/>
      </c>
      <c r="B648" s="410" t="s">
        <v>241</v>
      </c>
      <c r="C648" s="410"/>
      <c r="D648" s="411" t="s">
        <v>242</v>
      </c>
      <c r="E648" s="410"/>
      <c r="F648" s="410"/>
      <c r="G648" s="977"/>
      <c r="H648" s="977"/>
      <c r="I648" s="977"/>
      <c r="J648" s="977"/>
      <c r="K648" s="977"/>
    </row>
    <row r="649" spans="1:11" ht="15.75" x14ac:dyDescent="0.25">
      <c r="A649" s="1156" t="s">
        <v>4462</v>
      </c>
      <c r="B649" s="891" t="s">
        <v>243</v>
      </c>
      <c r="C649" s="891"/>
      <c r="D649" s="21" t="s">
        <v>891</v>
      </c>
      <c r="E649" s="891"/>
      <c r="F649" s="891"/>
      <c r="G649" s="975"/>
      <c r="H649" s="975"/>
      <c r="I649" s="975"/>
      <c r="J649" s="406"/>
      <c r="K649" s="975"/>
    </row>
    <row r="650" spans="1:11" ht="15.75" x14ac:dyDescent="0.25">
      <c r="A650" s="1156" t="s">
        <v>4462</v>
      </c>
      <c r="B650" s="906" t="s">
        <v>758</v>
      </c>
      <c r="C650" s="906"/>
      <c r="D650" s="118" t="s">
        <v>892</v>
      </c>
      <c r="E650" s="906"/>
      <c r="F650" s="906"/>
      <c r="G650" s="971"/>
      <c r="H650" s="971"/>
      <c r="I650" s="971"/>
      <c r="J650" s="111"/>
      <c r="K650" s="968"/>
    </row>
    <row r="651" spans="1:11" ht="25.5" x14ac:dyDescent="0.25">
      <c r="A651" s="1156" t="str">
        <f t="shared" si="55"/>
        <v/>
      </c>
      <c r="B651" s="1068" t="s">
        <v>2772</v>
      </c>
      <c r="C651" s="1068" t="s">
        <v>3727</v>
      </c>
      <c r="D651" s="1072" t="s">
        <v>4189</v>
      </c>
      <c r="E651" s="901">
        <v>33.89</v>
      </c>
      <c r="F651" s="1068" t="s">
        <v>8</v>
      </c>
      <c r="G651" s="927"/>
      <c r="H651" s="927"/>
      <c r="I651" s="927"/>
      <c r="J651" s="11"/>
      <c r="K651" s="964"/>
    </row>
    <row r="652" spans="1:11" ht="15.75" x14ac:dyDescent="0.25">
      <c r="A652" s="1156" t="s">
        <v>4462</v>
      </c>
      <c r="B652" s="840"/>
      <c r="C652" s="840"/>
      <c r="D652" s="84"/>
      <c r="E652" s="840"/>
      <c r="F652" s="840"/>
      <c r="G652" s="980"/>
      <c r="H652" s="980"/>
      <c r="I652" s="980"/>
      <c r="J652" s="19"/>
      <c r="K652" s="969"/>
    </row>
    <row r="653" spans="1:11" ht="15.75" x14ac:dyDescent="0.25">
      <c r="A653" s="1156" t="s">
        <v>4462</v>
      </c>
      <c r="B653" s="906" t="s">
        <v>244</v>
      </c>
      <c r="C653" s="906"/>
      <c r="D653" s="118" t="s">
        <v>894</v>
      </c>
      <c r="E653" s="906"/>
      <c r="F653" s="615"/>
      <c r="G653" s="971"/>
      <c r="H653" s="971"/>
      <c r="I653" s="971"/>
      <c r="J653" s="111"/>
      <c r="K653" s="968"/>
    </row>
    <row r="654" spans="1:11" ht="15.75" hidden="1" x14ac:dyDescent="0.25">
      <c r="A654" s="1156" t="str">
        <f t="shared" si="55"/>
        <v/>
      </c>
      <c r="B654" s="899" t="s">
        <v>2773</v>
      </c>
      <c r="C654" s="899"/>
      <c r="D654" s="900" t="s">
        <v>3244</v>
      </c>
      <c r="E654" s="901"/>
      <c r="F654" s="902" t="s">
        <v>8</v>
      </c>
      <c r="G654" s="927"/>
      <c r="H654" s="927">
        <f>G654*E654</f>
        <v>0</v>
      </c>
      <c r="I654" s="927">
        <f>H654*$I$12</f>
        <v>0</v>
      </c>
      <c r="J654" s="11"/>
      <c r="K654" s="964">
        <f>SUM(H654:I654)</f>
        <v>0</v>
      </c>
    </row>
    <row r="655" spans="1:11" ht="51" x14ac:dyDescent="0.25">
      <c r="A655" s="1156" t="str">
        <f t="shared" si="55"/>
        <v/>
      </c>
      <c r="B655" s="899" t="s">
        <v>3247</v>
      </c>
      <c r="C655" s="899" t="s">
        <v>3290</v>
      </c>
      <c r="D655" s="900" t="s">
        <v>4190</v>
      </c>
      <c r="E655" s="901">
        <v>75.599999999999994</v>
      </c>
      <c r="F655" s="902" t="s">
        <v>8</v>
      </c>
      <c r="G655" s="927"/>
      <c r="H655" s="927"/>
      <c r="I655" s="927"/>
      <c r="J655" s="11"/>
      <c r="K655" s="964"/>
    </row>
    <row r="656" spans="1:11" ht="51" x14ac:dyDescent="0.25">
      <c r="A656" s="1156" t="str">
        <f t="shared" si="55"/>
        <v/>
      </c>
      <c r="B656" s="899" t="s">
        <v>4629</v>
      </c>
      <c r="C656" s="919" t="s">
        <v>4628</v>
      </c>
      <c r="D656" s="907" t="s">
        <v>4627</v>
      </c>
      <c r="E656" s="920">
        <v>9.43</v>
      </c>
      <c r="F656" s="902" t="s">
        <v>8</v>
      </c>
      <c r="G656" s="980"/>
      <c r="H656" s="927"/>
      <c r="I656" s="927"/>
      <c r="J656" s="11"/>
      <c r="K656" s="964"/>
    </row>
    <row r="657" spans="1:11" ht="15.75" x14ac:dyDescent="0.25">
      <c r="A657" s="1156" t="s">
        <v>4462</v>
      </c>
      <c r="B657" s="840"/>
      <c r="C657" s="840"/>
      <c r="D657" s="84"/>
      <c r="E657" s="840"/>
      <c r="F657" s="840"/>
      <c r="G657" s="980"/>
      <c r="H657" s="980"/>
      <c r="I657" s="980"/>
      <c r="J657" s="19"/>
      <c r="K657" s="969"/>
    </row>
    <row r="658" spans="1:11" ht="15.75" hidden="1" x14ac:dyDescent="0.25">
      <c r="A658" s="1156" t="str">
        <f t="shared" si="55"/>
        <v/>
      </c>
      <c r="B658" s="1068" t="s">
        <v>759</v>
      </c>
      <c r="C658" s="1068"/>
      <c r="D658" s="1072" t="s">
        <v>895</v>
      </c>
      <c r="E658" s="1068"/>
      <c r="F658" s="1068" t="s">
        <v>8</v>
      </c>
      <c r="G658" s="927"/>
      <c r="H658" s="927">
        <f>G658*E658</f>
        <v>0</v>
      </c>
      <c r="I658" s="927">
        <f t="shared" ref="I658:I678" si="62">H658*$I$12</f>
        <v>0</v>
      </c>
      <c r="J658" s="11"/>
      <c r="K658" s="964">
        <f t="shared" ref="K658:K678" si="63">SUM(H658:I658)</f>
        <v>0</v>
      </c>
    </row>
    <row r="659" spans="1:11" ht="15.75" hidden="1" x14ac:dyDescent="0.25">
      <c r="A659" s="1156" t="str">
        <f t="shared" si="55"/>
        <v/>
      </c>
      <c r="B659" s="1068" t="s">
        <v>760</v>
      </c>
      <c r="C659" s="1068"/>
      <c r="D659" s="1072" t="s">
        <v>896</v>
      </c>
      <c r="E659" s="1068"/>
      <c r="F659" s="1068" t="s">
        <v>8</v>
      </c>
      <c r="G659" s="927"/>
      <c r="H659" s="927">
        <f t="shared" ref="H659:H678" si="64">G659*E659</f>
        <v>0</v>
      </c>
      <c r="I659" s="927">
        <f t="shared" si="62"/>
        <v>0</v>
      </c>
      <c r="J659" s="11"/>
      <c r="K659" s="964">
        <f t="shared" si="63"/>
        <v>0</v>
      </c>
    </row>
    <row r="660" spans="1:11" ht="15.75" hidden="1" x14ac:dyDescent="0.25">
      <c r="A660" s="1156" t="str">
        <f t="shared" si="55"/>
        <v/>
      </c>
      <c r="B660" s="1068" t="s">
        <v>761</v>
      </c>
      <c r="C660" s="1068"/>
      <c r="D660" s="1072" t="s">
        <v>897</v>
      </c>
      <c r="E660" s="1068"/>
      <c r="F660" s="1068" t="s">
        <v>8</v>
      </c>
      <c r="G660" s="927"/>
      <c r="H660" s="927">
        <f t="shared" si="64"/>
        <v>0</v>
      </c>
      <c r="I660" s="927">
        <f t="shared" si="62"/>
        <v>0</v>
      </c>
      <c r="J660" s="11"/>
      <c r="K660" s="964">
        <f t="shared" si="63"/>
        <v>0</v>
      </c>
    </row>
    <row r="661" spans="1:11" ht="15.75" hidden="1" x14ac:dyDescent="0.25">
      <c r="A661" s="1156" t="str">
        <f t="shared" si="55"/>
        <v/>
      </c>
      <c r="B661" s="1068" t="s">
        <v>762</v>
      </c>
      <c r="C661" s="1068"/>
      <c r="D661" s="1072" t="s">
        <v>898</v>
      </c>
      <c r="E661" s="1068"/>
      <c r="F661" s="1068" t="s">
        <v>8</v>
      </c>
      <c r="G661" s="927"/>
      <c r="H661" s="927">
        <f t="shared" si="64"/>
        <v>0</v>
      </c>
      <c r="I661" s="927">
        <f t="shared" si="62"/>
        <v>0</v>
      </c>
      <c r="J661" s="11"/>
      <c r="K661" s="964">
        <f t="shared" si="63"/>
        <v>0</v>
      </c>
    </row>
    <row r="662" spans="1:11" ht="15.75" hidden="1" x14ac:dyDescent="0.25">
      <c r="A662" s="1156" t="str">
        <f t="shared" si="55"/>
        <v/>
      </c>
      <c r="B662" s="1068" t="s">
        <v>763</v>
      </c>
      <c r="C662" s="1068"/>
      <c r="D662" s="1072" t="s">
        <v>899</v>
      </c>
      <c r="E662" s="1068"/>
      <c r="F662" s="1068" t="s">
        <v>8</v>
      </c>
      <c r="G662" s="927"/>
      <c r="H662" s="927">
        <f t="shared" si="64"/>
        <v>0</v>
      </c>
      <c r="I662" s="927">
        <f t="shared" si="62"/>
        <v>0</v>
      </c>
      <c r="J662" s="11"/>
      <c r="K662" s="964">
        <f t="shared" si="63"/>
        <v>0</v>
      </c>
    </row>
    <row r="663" spans="1:11" ht="15.75" hidden="1" x14ac:dyDescent="0.25">
      <c r="A663" s="1156" t="str">
        <f t="shared" si="55"/>
        <v/>
      </c>
      <c r="B663" s="1068" t="s">
        <v>764</v>
      </c>
      <c r="C663" s="1068"/>
      <c r="D663" s="1072" t="s">
        <v>900</v>
      </c>
      <c r="E663" s="1068"/>
      <c r="F663" s="1068" t="s">
        <v>8</v>
      </c>
      <c r="G663" s="927"/>
      <c r="H663" s="927">
        <f t="shared" si="64"/>
        <v>0</v>
      </c>
      <c r="I663" s="927">
        <f t="shared" si="62"/>
        <v>0</v>
      </c>
      <c r="J663" s="11"/>
      <c r="K663" s="964">
        <f t="shared" si="63"/>
        <v>0</v>
      </c>
    </row>
    <row r="664" spans="1:11" ht="15.75" hidden="1" x14ac:dyDescent="0.25">
      <c r="A664" s="1156" t="str">
        <f t="shared" si="55"/>
        <v/>
      </c>
      <c r="B664" s="1068" t="s">
        <v>765</v>
      </c>
      <c r="C664" s="1068"/>
      <c r="D664" s="1072" t="s">
        <v>901</v>
      </c>
      <c r="E664" s="1068"/>
      <c r="F664" s="1068" t="s">
        <v>8</v>
      </c>
      <c r="G664" s="927"/>
      <c r="H664" s="927">
        <f t="shared" si="64"/>
        <v>0</v>
      </c>
      <c r="I664" s="927">
        <f t="shared" si="62"/>
        <v>0</v>
      </c>
      <c r="J664" s="11"/>
      <c r="K664" s="964">
        <f t="shared" si="63"/>
        <v>0</v>
      </c>
    </row>
    <row r="665" spans="1:11" ht="15.75" hidden="1" x14ac:dyDescent="0.25">
      <c r="A665" s="1156" t="str">
        <f t="shared" si="55"/>
        <v/>
      </c>
      <c r="B665" s="1068" t="s">
        <v>766</v>
      </c>
      <c r="C665" s="1068"/>
      <c r="D665" s="1072" t="s">
        <v>902</v>
      </c>
      <c r="E665" s="1068"/>
      <c r="F665" s="1068" t="s">
        <v>8</v>
      </c>
      <c r="G665" s="927"/>
      <c r="H665" s="927">
        <f t="shared" si="64"/>
        <v>0</v>
      </c>
      <c r="I665" s="927">
        <f t="shared" si="62"/>
        <v>0</v>
      </c>
      <c r="J665" s="11"/>
      <c r="K665" s="964">
        <f t="shared" si="63"/>
        <v>0</v>
      </c>
    </row>
    <row r="666" spans="1:11" ht="15.75" hidden="1" x14ac:dyDescent="0.25">
      <c r="A666" s="1156" t="str">
        <f t="shared" si="55"/>
        <v/>
      </c>
      <c r="B666" s="1068" t="s">
        <v>767</v>
      </c>
      <c r="C666" s="1068"/>
      <c r="D666" s="1072" t="s">
        <v>903</v>
      </c>
      <c r="E666" s="1068"/>
      <c r="F666" s="1068" t="s">
        <v>8</v>
      </c>
      <c r="G666" s="927"/>
      <c r="H666" s="927">
        <f t="shared" si="64"/>
        <v>0</v>
      </c>
      <c r="I666" s="927">
        <f t="shared" si="62"/>
        <v>0</v>
      </c>
      <c r="J666" s="11"/>
      <c r="K666" s="964">
        <f t="shared" si="63"/>
        <v>0</v>
      </c>
    </row>
    <row r="667" spans="1:11" ht="15.75" hidden="1" x14ac:dyDescent="0.25">
      <c r="A667" s="1156" t="str">
        <f t="shared" si="55"/>
        <v/>
      </c>
      <c r="B667" s="1068" t="s">
        <v>768</v>
      </c>
      <c r="C667" s="1068"/>
      <c r="D667" s="1072" t="s">
        <v>904</v>
      </c>
      <c r="E667" s="1068"/>
      <c r="F667" s="1068" t="s">
        <v>8</v>
      </c>
      <c r="G667" s="927"/>
      <c r="H667" s="927">
        <f t="shared" si="64"/>
        <v>0</v>
      </c>
      <c r="I667" s="927">
        <f t="shared" si="62"/>
        <v>0</v>
      </c>
      <c r="J667" s="11"/>
      <c r="K667" s="964">
        <f t="shared" si="63"/>
        <v>0</v>
      </c>
    </row>
    <row r="668" spans="1:11" ht="15.75" hidden="1" x14ac:dyDescent="0.25">
      <c r="A668" s="1156" t="str">
        <f t="shared" si="55"/>
        <v/>
      </c>
      <c r="B668" s="1068" t="s">
        <v>769</v>
      </c>
      <c r="C668" s="1068"/>
      <c r="D668" s="1072" t="s">
        <v>905</v>
      </c>
      <c r="E668" s="1068"/>
      <c r="F668" s="1068" t="s">
        <v>8</v>
      </c>
      <c r="G668" s="927"/>
      <c r="H668" s="927">
        <f t="shared" si="64"/>
        <v>0</v>
      </c>
      <c r="I668" s="927">
        <f t="shared" si="62"/>
        <v>0</v>
      </c>
      <c r="J668" s="11"/>
      <c r="K668" s="964">
        <f t="shared" si="63"/>
        <v>0</v>
      </c>
    </row>
    <row r="669" spans="1:11" ht="15.75" hidden="1" x14ac:dyDescent="0.25">
      <c r="A669" s="1156" t="str">
        <f t="shared" si="55"/>
        <v/>
      </c>
      <c r="B669" s="1068" t="s">
        <v>770</v>
      </c>
      <c r="C669" s="1068"/>
      <c r="D669" s="1072" t="s">
        <v>906</v>
      </c>
      <c r="E669" s="1068"/>
      <c r="F669" s="1068" t="s">
        <v>8</v>
      </c>
      <c r="G669" s="927"/>
      <c r="H669" s="927">
        <f t="shared" si="64"/>
        <v>0</v>
      </c>
      <c r="I669" s="927">
        <f t="shared" si="62"/>
        <v>0</v>
      </c>
      <c r="J669" s="11"/>
      <c r="K669" s="964">
        <f t="shared" si="63"/>
        <v>0</v>
      </c>
    </row>
    <row r="670" spans="1:11" ht="15.75" hidden="1" x14ac:dyDescent="0.25">
      <c r="A670" s="1156" t="str">
        <f t="shared" si="55"/>
        <v/>
      </c>
      <c r="B670" s="1068" t="s">
        <v>771</v>
      </c>
      <c r="C670" s="1068"/>
      <c r="D670" s="1072" t="s">
        <v>907</v>
      </c>
      <c r="E670" s="1068"/>
      <c r="F670" s="1068" t="s">
        <v>8</v>
      </c>
      <c r="G670" s="927"/>
      <c r="H670" s="927">
        <f t="shared" si="64"/>
        <v>0</v>
      </c>
      <c r="I670" s="927">
        <f t="shared" si="62"/>
        <v>0</v>
      </c>
      <c r="J670" s="11"/>
      <c r="K670" s="964">
        <f t="shared" si="63"/>
        <v>0</v>
      </c>
    </row>
    <row r="671" spans="1:11" ht="15.75" hidden="1" x14ac:dyDescent="0.25">
      <c r="A671" s="1156" t="str">
        <f t="shared" ref="A671:A739" si="65">IF(K671&lt;&gt;0,"x","")</f>
        <v/>
      </c>
      <c r="B671" s="1068" t="s">
        <v>772</v>
      </c>
      <c r="C671" s="1068"/>
      <c r="D671" s="1072" t="s">
        <v>908</v>
      </c>
      <c r="E671" s="1068"/>
      <c r="F671" s="1068" t="s">
        <v>8</v>
      </c>
      <c r="G671" s="927"/>
      <c r="H671" s="927">
        <f t="shared" si="64"/>
        <v>0</v>
      </c>
      <c r="I671" s="927">
        <f t="shared" si="62"/>
        <v>0</v>
      </c>
      <c r="J671" s="11"/>
      <c r="K671" s="964">
        <f t="shared" si="63"/>
        <v>0</v>
      </c>
    </row>
    <row r="672" spans="1:11" ht="15.75" hidden="1" x14ac:dyDescent="0.25">
      <c r="A672" s="1156" t="str">
        <f t="shared" si="65"/>
        <v/>
      </c>
      <c r="B672" s="1068" t="s">
        <v>773</v>
      </c>
      <c r="C672" s="1068"/>
      <c r="D672" s="1072" t="s">
        <v>909</v>
      </c>
      <c r="E672" s="1068"/>
      <c r="F672" s="1068" t="s">
        <v>8</v>
      </c>
      <c r="G672" s="927"/>
      <c r="H672" s="927">
        <f t="shared" si="64"/>
        <v>0</v>
      </c>
      <c r="I672" s="927">
        <f t="shared" si="62"/>
        <v>0</v>
      </c>
      <c r="J672" s="11"/>
      <c r="K672" s="964">
        <f t="shared" si="63"/>
        <v>0</v>
      </c>
    </row>
    <row r="673" spans="1:11" ht="15.75" hidden="1" x14ac:dyDescent="0.25">
      <c r="A673" s="1156" t="str">
        <f t="shared" si="65"/>
        <v/>
      </c>
      <c r="B673" s="1068" t="s">
        <v>774</v>
      </c>
      <c r="C673" s="1068"/>
      <c r="D673" s="1072" t="s">
        <v>910</v>
      </c>
      <c r="E673" s="1068"/>
      <c r="F673" s="1068" t="s">
        <v>8</v>
      </c>
      <c r="G673" s="927"/>
      <c r="H673" s="927">
        <f t="shared" si="64"/>
        <v>0</v>
      </c>
      <c r="I673" s="927">
        <f t="shared" si="62"/>
        <v>0</v>
      </c>
      <c r="J673" s="11"/>
      <c r="K673" s="964">
        <f t="shared" si="63"/>
        <v>0</v>
      </c>
    </row>
    <row r="674" spans="1:11" ht="15.75" hidden="1" x14ac:dyDescent="0.25">
      <c r="A674" s="1156" t="str">
        <f t="shared" si="65"/>
        <v/>
      </c>
      <c r="B674" s="1068" t="s">
        <v>775</v>
      </c>
      <c r="C674" s="1068"/>
      <c r="D674" s="1072" t="s">
        <v>911</v>
      </c>
      <c r="E674" s="1068"/>
      <c r="F674" s="1068" t="s">
        <v>8</v>
      </c>
      <c r="G674" s="927"/>
      <c r="H674" s="927">
        <f t="shared" si="64"/>
        <v>0</v>
      </c>
      <c r="I674" s="927">
        <f t="shared" si="62"/>
        <v>0</v>
      </c>
      <c r="J674" s="11"/>
      <c r="K674" s="964">
        <f t="shared" si="63"/>
        <v>0</v>
      </c>
    </row>
    <row r="675" spans="1:11" ht="15.75" hidden="1" x14ac:dyDescent="0.25">
      <c r="A675" s="1156" t="str">
        <f t="shared" si="65"/>
        <v/>
      </c>
      <c r="B675" s="1068" t="s">
        <v>245</v>
      </c>
      <c r="C675" s="1068"/>
      <c r="D675" s="1072" t="s">
        <v>912</v>
      </c>
      <c r="E675" s="1068"/>
      <c r="F675" s="1068" t="s">
        <v>8</v>
      </c>
      <c r="G675" s="927"/>
      <c r="H675" s="927">
        <f t="shared" si="64"/>
        <v>0</v>
      </c>
      <c r="I675" s="927">
        <f t="shared" si="62"/>
        <v>0</v>
      </c>
      <c r="J675" s="11"/>
      <c r="K675" s="964">
        <f t="shared" si="63"/>
        <v>0</v>
      </c>
    </row>
    <row r="676" spans="1:11" ht="15.75" hidden="1" x14ac:dyDescent="0.25">
      <c r="A676" s="1156" t="str">
        <f t="shared" si="65"/>
        <v/>
      </c>
      <c r="B676" s="1068" t="s">
        <v>776</v>
      </c>
      <c r="C676" s="1068"/>
      <c r="D676" s="1072" t="s">
        <v>913</v>
      </c>
      <c r="E676" s="1068"/>
      <c r="F676" s="1068" t="s">
        <v>8</v>
      </c>
      <c r="G676" s="927"/>
      <c r="H676" s="927">
        <f t="shared" si="64"/>
        <v>0</v>
      </c>
      <c r="I676" s="927">
        <f t="shared" si="62"/>
        <v>0</v>
      </c>
      <c r="J676" s="11"/>
      <c r="K676" s="964">
        <f t="shared" si="63"/>
        <v>0</v>
      </c>
    </row>
    <row r="677" spans="1:11" ht="15.75" hidden="1" x14ac:dyDescent="0.25">
      <c r="A677" s="1156" t="str">
        <f t="shared" si="65"/>
        <v/>
      </c>
      <c r="B677" s="1068" t="s">
        <v>777</v>
      </c>
      <c r="C677" s="1068"/>
      <c r="D677" s="1072" t="s">
        <v>914</v>
      </c>
      <c r="E677" s="1068"/>
      <c r="F677" s="1068" t="s">
        <v>8</v>
      </c>
      <c r="G677" s="927"/>
      <c r="H677" s="927">
        <f t="shared" si="64"/>
        <v>0</v>
      </c>
      <c r="I677" s="927">
        <f t="shared" si="62"/>
        <v>0</v>
      </c>
      <c r="J677" s="11"/>
      <c r="K677" s="964">
        <f t="shared" si="63"/>
        <v>0</v>
      </c>
    </row>
    <row r="678" spans="1:11" ht="15.75" hidden="1" x14ac:dyDescent="0.25">
      <c r="A678" s="1156" t="str">
        <f t="shared" si="65"/>
        <v/>
      </c>
      <c r="B678" s="1068" t="s">
        <v>778</v>
      </c>
      <c r="C678" s="1068"/>
      <c r="D678" s="1072" t="s">
        <v>915</v>
      </c>
      <c r="E678" s="1068"/>
      <c r="F678" s="1068" t="s">
        <v>8</v>
      </c>
      <c r="G678" s="927"/>
      <c r="H678" s="927">
        <f t="shared" si="64"/>
        <v>0</v>
      </c>
      <c r="I678" s="927">
        <f t="shared" si="62"/>
        <v>0</v>
      </c>
      <c r="J678" s="11"/>
      <c r="K678" s="964">
        <f t="shared" si="63"/>
        <v>0</v>
      </c>
    </row>
    <row r="679" spans="1:11" ht="15.75" x14ac:dyDescent="0.25">
      <c r="A679" s="1156" t="s">
        <v>4462</v>
      </c>
      <c r="B679" s="906" t="s">
        <v>2708</v>
      </c>
      <c r="C679" s="906"/>
      <c r="D679" s="119" t="s">
        <v>2709</v>
      </c>
      <c r="E679" s="906"/>
      <c r="F679" s="906"/>
      <c r="G679" s="971"/>
      <c r="H679" s="971"/>
      <c r="I679" s="971"/>
      <c r="J679" s="111"/>
      <c r="K679" s="971"/>
    </row>
    <row r="680" spans="1:11" ht="38.25" x14ac:dyDescent="0.25">
      <c r="A680" s="1156" t="str">
        <f t="shared" si="65"/>
        <v/>
      </c>
      <c r="B680" s="1068" t="s">
        <v>2774</v>
      </c>
      <c r="C680" s="1068" t="s">
        <v>4695</v>
      </c>
      <c r="D680" s="900" t="s">
        <v>4664</v>
      </c>
      <c r="E680" s="901">
        <v>116.29</v>
      </c>
      <c r="F680" s="903" t="s">
        <v>237</v>
      </c>
      <c r="G680" s="927"/>
      <c r="H680" s="927"/>
      <c r="I680" s="927"/>
      <c r="J680" s="11"/>
      <c r="K680" s="964"/>
    </row>
    <row r="681" spans="1:11" ht="38.25" x14ac:dyDescent="0.25">
      <c r="A681" s="1156" t="str">
        <f t="shared" si="65"/>
        <v/>
      </c>
      <c r="B681" s="1068" t="s">
        <v>3766</v>
      </c>
      <c r="C681" s="1068" t="s">
        <v>4696</v>
      </c>
      <c r="D681" s="900" t="s">
        <v>4638</v>
      </c>
      <c r="E681" s="901">
        <v>8.8699999999999992</v>
      </c>
      <c r="F681" s="903" t="s">
        <v>237</v>
      </c>
      <c r="G681" s="927"/>
      <c r="H681" s="927"/>
      <c r="I681" s="927"/>
      <c r="J681" s="11"/>
      <c r="K681" s="964"/>
    </row>
    <row r="682" spans="1:11" ht="38.25" x14ac:dyDescent="0.25">
      <c r="A682" s="1156" t="str">
        <f t="shared" si="65"/>
        <v/>
      </c>
      <c r="B682" s="1068" t="s">
        <v>3768</v>
      </c>
      <c r="C682" s="1068" t="s">
        <v>4846</v>
      </c>
      <c r="D682" s="900" t="s">
        <v>4669</v>
      </c>
      <c r="E682" s="901">
        <v>241.79</v>
      </c>
      <c r="F682" s="903" t="s">
        <v>237</v>
      </c>
      <c r="G682" s="927"/>
      <c r="H682" s="927"/>
      <c r="I682" s="927"/>
      <c r="J682" s="11"/>
      <c r="K682" s="964"/>
    </row>
    <row r="683" spans="1:11" ht="38.25" x14ac:dyDescent="0.25">
      <c r="A683" s="1156" t="str">
        <f t="shared" si="65"/>
        <v/>
      </c>
      <c r="B683" s="1068" t="s">
        <v>4128</v>
      </c>
      <c r="C683" s="1068" t="s">
        <v>4847</v>
      </c>
      <c r="D683" s="514" t="s">
        <v>4127</v>
      </c>
      <c r="E683" s="901">
        <v>87.7</v>
      </c>
      <c r="F683" s="903" t="s">
        <v>237</v>
      </c>
      <c r="G683" s="980"/>
      <c r="H683" s="927"/>
      <c r="I683" s="927"/>
      <c r="J683" s="11"/>
      <c r="K683" s="964"/>
    </row>
    <row r="684" spans="1:11" ht="38.25" x14ac:dyDescent="0.25">
      <c r="A684" s="1156" t="str">
        <f t="shared" si="65"/>
        <v/>
      </c>
      <c r="B684" s="1068" t="s">
        <v>4129</v>
      </c>
      <c r="C684" s="1068" t="s">
        <v>3894</v>
      </c>
      <c r="D684" s="900" t="s">
        <v>4639</v>
      </c>
      <c r="E684" s="901">
        <v>37.700000000000003</v>
      </c>
      <c r="F684" s="903" t="s">
        <v>237</v>
      </c>
      <c r="G684" s="980"/>
      <c r="H684" s="927"/>
      <c r="I684" s="927"/>
      <c r="J684" s="11"/>
      <c r="K684" s="964"/>
    </row>
    <row r="685" spans="1:11" ht="38.25" x14ac:dyDescent="0.25">
      <c r="A685" s="1156" t="str">
        <f t="shared" si="65"/>
        <v/>
      </c>
      <c r="B685" s="1068" t="s">
        <v>4641</v>
      </c>
      <c r="C685" s="1068" t="s">
        <v>4697</v>
      </c>
      <c r="D685" s="900" t="s">
        <v>4640</v>
      </c>
      <c r="E685" s="901">
        <v>17.36</v>
      </c>
      <c r="F685" s="903" t="s">
        <v>237</v>
      </c>
      <c r="G685" s="927"/>
      <c r="H685" s="927"/>
      <c r="I685" s="927"/>
      <c r="J685" s="11"/>
      <c r="K685" s="964"/>
    </row>
    <row r="686" spans="1:11" ht="15.75" x14ac:dyDescent="0.25">
      <c r="A686" s="1156" t="s">
        <v>4462</v>
      </c>
      <c r="B686" s="896"/>
      <c r="C686" s="896"/>
      <c r="D686" s="896"/>
      <c r="E686" s="896"/>
      <c r="F686" s="896"/>
      <c r="G686" s="1011"/>
      <c r="H686" s="1011"/>
      <c r="I686" s="981"/>
      <c r="J686" s="31"/>
      <c r="K686" s="981"/>
    </row>
    <row r="687" spans="1:11" ht="15.75" x14ac:dyDescent="0.25">
      <c r="A687" s="1156" t="s">
        <v>4462</v>
      </c>
      <c r="B687" s="906" t="s">
        <v>3289</v>
      </c>
      <c r="C687" s="895"/>
      <c r="D687" s="905" t="s">
        <v>3772</v>
      </c>
      <c r="E687" s="895"/>
      <c r="F687" s="895"/>
      <c r="G687" s="863"/>
      <c r="H687" s="863"/>
      <c r="I687" s="863"/>
      <c r="J687" s="76"/>
      <c r="K687" s="863"/>
    </row>
    <row r="688" spans="1:11" ht="38.25" x14ac:dyDescent="0.25">
      <c r="A688" s="1156" t="str">
        <f t="shared" si="65"/>
        <v/>
      </c>
      <c r="B688" s="1068" t="s">
        <v>3774</v>
      </c>
      <c r="C688" s="1068" t="s">
        <v>3895</v>
      </c>
      <c r="D688" s="900" t="s">
        <v>3773</v>
      </c>
      <c r="E688" s="901">
        <v>29.15</v>
      </c>
      <c r="F688" s="903" t="s">
        <v>237</v>
      </c>
      <c r="G688" s="927"/>
      <c r="H688" s="927"/>
      <c r="I688" s="927"/>
      <c r="J688" s="11"/>
      <c r="K688" s="964"/>
    </row>
    <row r="689" spans="1:11" ht="15.75" x14ac:dyDescent="0.25">
      <c r="A689" s="1156" t="s">
        <v>4462</v>
      </c>
      <c r="B689" s="896"/>
      <c r="C689" s="896"/>
      <c r="D689" s="650"/>
      <c r="E689" s="901"/>
      <c r="F689" s="651"/>
      <c r="G689" s="1044"/>
      <c r="H689" s="927"/>
      <c r="I689" s="927"/>
      <c r="J689" s="11"/>
      <c r="K689" s="927"/>
    </row>
    <row r="690" spans="1:11" ht="15.75" x14ac:dyDescent="0.25">
      <c r="A690" s="1156" t="s">
        <v>4462</v>
      </c>
      <c r="B690" s="906" t="s">
        <v>4630</v>
      </c>
      <c r="C690" s="895"/>
      <c r="D690" s="905" t="s">
        <v>4631</v>
      </c>
      <c r="E690" s="895"/>
      <c r="F690" s="895"/>
      <c r="G690" s="863"/>
      <c r="H690" s="863"/>
      <c r="I690" s="863"/>
      <c r="J690" s="76"/>
      <c r="K690" s="863"/>
    </row>
    <row r="691" spans="1:11" ht="15.75" x14ac:dyDescent="0.25">
      <c r="A691" s="1156" t="str">
        <f t="shared" ref="A691:A692" si="66">IF(K691&lt;&gt;0,"x","")</f>
        <v/>
      </c>
      <c r="B691" s="1068" t="s">
        <v>4634</v>
      </c>
      <c r="C691" s="1068" t="s">
        <v>4633</v>
      </c>
      <c r="D691" s="900" t="s">
        <v>4632</v>
      </c>
      <c r="E691" s="901">
        <v>3.06</v>
      </c>
      <c r="F691" s="903" t="s">
        <v>210</v>
      </c>
      <c r="G691" s="927"/>
      <c r="H691" s="927"/>
      <c r="I691" s="927"/>
      <c r="J691" s="11"/>
      <c r="K691" s="964"/>
    </row>
    <row r="692" spans="1:11" ht="15.75" x14ac:dyDescent="0.25">
      <c r="A692" s="1156" t="str">
        <f t="shared" si="66"/>
        <v/>
      </c>
      <c r="B692" s="1068" t="s">
        <v>4637</v>
      </c>
      <c r="C692" s="1068" t="s">
        <v>4635</v>
      </c>
      <c r="D692" s="900" t="s">
        <v>4636</v>
      </c>
      <c r="E692" s="901">
        <v>28</v>
      </c>
      <c r="F692" s="903" t="s">
        <v>210</v>
      </c>
      <c r="G692" s="927"/>
      <c r="H692" s="927"/>
      <c r="I692" s="927"/>
      <c r="J692" s="11"/>
      <c r="K692" s="964"/>
    </row>
    <row r="693" spans="1:11" ht="15.75" x14ac:dyDescent="0.25">
      <c r="A693" s="1156" t="s">
        <v>4462</v>
      </c>
      <c r="B693" s="896"/>
      <c r="C693" s="896"/>
      <c r="D693" s="650"/>
      <c r="E693" s="920"/>
      <c r="F693" s="651"/>
      <c r="G693" s="1044"/>
      <c r="H693" s="980"/>
      <c r="I693" s="980"/>
      <c r="J693" s="19"/>
      <c r="K693" s="980"/>
    </row>
    <row r="694" spans="1:11" ht="15.75" x14ac:dyDescent="0.25">
      <c r="A694" s="1156" t="s">
        <v>4462</v>
      </c>
      <c r="B694" s="891" t="s">
        <v>246</v>
      </c>
      <c r="C694" s="891"/>
      <c r="D694" s="21" t="s">
        <v>916</v>
      </c>
      <c r="E694" s="891"/>
      <c r="F694" s="891"/>
      <c r="G694" s="975"/>
      <c r="H694" s="975"/>
      <c r="I694" s="975"/>
      <c r="J694" s="406"/>
      <c r="K694" s="975"/>
    </row>
    <row r="695" spans="1:11" ht="15.75" x14ac:dyDescent="0.25">
      <c r="A695" s="1156" t="s">
        <v>4462</v>
      </c>
      <c r="B695" s="906" t="s">
        <v>964</v>
      </c>
      <c r="C695" s="906"/>
      <c r="D695" s="118" t="s">
        <v>3838</v>
      </c>
      <c r="E695" s="906"/>
      <c r="F695" s="906"/>
      <c r="G695" s="1010"/>
      <c r="H695" s="971"/>
      <c r="I695" s="971"/>
      <c r="J695" s="111"/>
      <c r="K695" s="968"/>
    </row>
    <row r="696" spans="1:11" ht="25.5" x14ac:dyDescent="0.25">
      <c r="A696" s="1156" t="str">
        <f t="shared" si="65"/>
        <v/>
      </c>
      <c r="B696" s="1068" t="s">
        <v>2775</v>
      </c>
      <c r="C696" s="1068" t="s">
        <v>3869</v>
      </c>
      <c r="D696" s="900" t="s">
        <v>3922</v>
      </c>
      <c r="E696" s="901">
        <v>21</v>
      </c>
      <c r="F696" s="903" t="s">
        <v>60</v>
      </c>
      <c r="G696" s="927"/>
      <c r="H696" s="927"/>
      <c r="I696" s="927"/>
      <c r="J696" s="11"/>
      <c r="K696" s="964"/>
    </row>
    <row r="697" spans="1:11" ht="25.5" x14ac:dyDescent="0.25">
      <c r="A697" s="1156" t="str">
        <f t="shared" si="65"/>
        <v/>
      </c>
      <c r="B697" s="1068" t="s">
        <v>2776</v>
      </c>
      <c r="C697" s="1068" t="s">
        <v>3870</v>
      </c>
      <c r="D697" s="900" t="s">
        <v>3943</v>
      </c>
      <c r="E697" s="901">
        <v>2</v>
      </c>
      <c r="F697" s="903" t="s">
        <v>60</v>
      </c>
      <c r="G697" s="927"/>
      <c r="H697" s="927"/>
      <c r="I697" s="927"/>
      <c r="J697" s="11"/>
      <c r="K697" s="964"/>
    </row>
    <row r="698" spans="1:11" ht="38.25" x14ac:dyDescent="0.25">
      <c r="A698" s="1156" t="str">
        <f t="shared" si="65"/>
        <v/>
      </c>
      <c r="B698" s="1068" t="s">
        <v>3830</v>
      </c>
      <c r="C698" s="1068" t="s">
        <v>3871</v>
      </c>
      <c r="D698" s="900" t="s">
        <v>3925</v>
      </c>
      <c r="E698" s="901">
        <v>1</v>
      </c>
      <c r="F698" s="903" t="s">
        <v>60</v>
      </c>
      <c r="G698" s="927"/>
      <c r="H698" s="927"/>
      <c r="I698" s="927"/>
      <c r="J698" s="11"/>
      <c r="K698" s="964"/>
    </row>
    <row r="699" spans="1:11" ht="51" x14ac:dyDescent="0.25">
      <c r="A699" s="1156" t="str">
        <f t="shared" si="65"/>
        <v/>
      </c>
      <c r="B699" s="1068" t="s">
        <v>3831</v>
      </c>
      <c r="C699" s="1068" t="s">
        <v>3872</v>
      </c>
      <c r="D699" s="900" t="s">
        <v>3960</v>
      </c>
      <c r="E699" s="901">
        <v>1</v>
      </c>
      <c r="F699" s="903" t="s">
        <v>60</v>
      </c>
      <c r="G699" s="927"/>
      <c r="H699" s="927"/>
      <c r="I699" s="927"/>
      <c r="J699" s="11"/>
      <c r="K699" s="964"/>
    </row>
    <row r="700" spans="1:11" ht="25.5" x14ac:dyDescent="0.25">
      <c r="A700" s="1156" t="str">
        <f t="shared" si="65"/>
        <v/>
      </c>
      <c r="B700" s="1068" t="s">
        <v>3832</v>
      </c>
      <c r="C700" s="1068" t="s">
        <v>3873</v>
      </c>
      <c r="D700" s="900" t="s">
        <v>3942</v>
      </c>
      <c r="E700" s="901">
        <v>12</v>
      </c>
      <c r="F700" s="903" t="s">
        <v>60</v>
      </c>
      <c r="G700" s="927"/>
      <c r="H700" s="927"/>
      <c r="I700" s="927"/>
      <c r="J700" s="11"/>
      <c r="K700" s="964"/>
    </row>
    <row r="701" spans="1:11" ht="38.25" x14ac:dyDescent="0.25">
      <c r="A701" s="1156" t="str">
        <f t="shared" si="65"/>
        <v/>
      </c>
      <c r="B701" s="1068" t="s">
        <v>3833</v>
      </c>
      <c r="C701" s="1068" t="s">
        <v>3874</v>
      </c>
      <c r="D701" s="900" t="s">
        <v>3961</v>
      </c>
      <c r="E701" s="901">
        <v>1</v>
      </c>
      <c r="F701" s="903" t="s">
        <v>60</v>
      </c>
      <c r="G701" s="927"/>
      <c r="H701" s="927"/>
      <c r="I701" s="927"/>
      <c r="J701" s="11"/>
      <c r="K701" s="964"/>
    </row>
    <row r="702" spans="1:11" ht="38.25" x14ac:dyDescent="0.25">
      <c r="A702" s="1156" t="str">
        <f t="shared" si="65"/>
        <v/>
      </c>
      <c r="B702" s="1068" t="s">
        <v>3834</v>
      </c>
      <c r="C702" s="1068" t="s">
        <v>3875</v>
      </c>
      <c r="D702" s="900" t="s">
        <v>3962</v>
      </c>
      <c r="E702" s="901">
        <v>2</v>
      </c>
      <c r="F702" s="903" t="s">
        <v>60</v>
      </c>
      <c r="G702" s="927"/>
      <c r="H702" s="927"/>
      <c r="I702" s="927"/>
      <c r="J702" s="11"/>
      <c r="K702" s="964"/>
    </row>
    <row r="703" spans="1:11" ht="38.25" x14ac:dyDescent="0.25">
      <c r="A703" s="1156" t="str">
        <f t="shared" si="65"/>
        <v/>
      </c>
      <c r="B703" s="1068" t="s">
        <v>3835</v>
      </c>
      <c r="C703" s="1068" t="s">
        <v>3876</v>
      </c>
      <c r="D703" s="900" t="s">
        <v>3963</v>
      </c>
      <c r="E703" s="901">
        <v>2</v>
      </c>
      <c r="F703" s="903" t="s">
        <v>60</v>
      </c>
      <c r="G703" s="927"/>
      <c r="H703" s="927"/>
      <c r="I703" s="927"/>
      <c r="J703" s="11"/>
      <c r="K703" s="964"/>
    </row>
    <row r="704" spans="1:11" ht="25.5" x14ac:dyDescent="0.25">
      <c r="A704" s="1156" t="str">
        <f t="shared" si="65"/>
        <v/>
      </c>
      <c r="B704" s="1068" t="s">
        <v>3836</v>
      </c>
      <c r="C704" s="1068" t="s">
        <v>3877</v>
      </c>
      <c r="D704" s="900" t="s">
        <v>3923</v>
      </c>
      <c r="E704" s="901">
        <v>19</v>
      </c>
      <c r="F704" s="903" t="s">
        <v>60</v>
      </c>
      <c r="G704" s="927"/>
      <c r="H704" s="927"/>
      <c r="I704" s="927"/>
      <c r="J704" s="11"/>
      <c r="K704" s="964"/>
    </row>
    <row r="705" spans="1:11" ht="25.5" x14ac:dyDescent="0.25">
      <c r="A705" s="1156" t="str">
        <f t="shared" si="65"/>
        <v/>
      </c>
      <c r="B705" s="1068" t="s">
        <v>3837</v>
      </c>
      <c r="C705" s="1068" t="s">
        <v>3878</v>
      </c>
      <c r="D705" s="900" t="s">
        <v>4835</v>
      </c>
      <c r="E705" s="901">
        <v>16</v>
      </c>
      <c r="F705" s="903" t="s">
        <v>60</v>
      </c>
      <c r="G705" s="927"/>
      <c r="H705" s="927"/>
      <c r="I705" s="927"/>
      <c r="J705" s="11"/>
      <c r="K705" s="964"/>
    </row>
    <row r="706" spans="1:11" ht="25.5" x14ac:dyDescent="0.25">
      <c r="A706" s="1156" t="str">
        <f t="shared" si="65"/>
        <v/>
      </c>
      <c r="B706" s="1068" t="s">
        <v>3845</v>
      </c>
      <c r="C706" s="1068" t="s">
        <v>3879</v>
      </c>
      <c r="D706" s="900" t="s">
        <v>3924</v>
      </c>
      <c r="E706" s="901">
        <v>7</v>
      </c>
      <c r="F706" s="903" t="s">
        <v>60</v>
      </c>
      <c r="G706" s="927"/>
      <c r="H706" s="927"/>
      <c r="I706" s="927"/>
      <c r="J706" s="11"/>
      <c r="K706" s="964"/>
    </row>
    <row r="707" spans="1:11" ht="25.5" x14ac:dyDescent="0.25">
      <c r="A707" s="1156" t="str">
        <f t="shared" si="65"/>
        <v/>
      </c>
      <c r="B707" s="1068" t="s">
        <v>3846</v>
      </c>
      <c r="C707" s="1068" t="s">
        <v>3880</v>
      </c>
      <c r="D707" s="900" t="s">
        <v>3964</v>
      </c>
      <c r="E707" s="901">
        <v>27</v>
      </c>
      <c r="F707" s="903" t="s">
        <v>60</v>
      </c>
      <c r="G707" s="927"/>
      <c r="H707" s="927"/>
      <c r="I707" s="927"/>
      <c r="J707" s="11"/>
      <c r="K707" s="964"/>
    </row>
    <row r="708" spans="1:11" ht="38.25" x14ac:dyDescent="0.25">
      <c r="A708" s="1156" t="str">
        <f t="shared" si="65"/>
        <v/>
      </c>
      <c r="B708" s="1068" t="s">
        <v>3847</v>
      </c>
      <c r="C708" s="1068" t="s">
        <v>3881</v>
      </c>
      <c r="D708" s="900" t="s">
        <v>3965</v>
      </c>
      <c r="E708" s="901">
        <v>48</v>
      </c>
      <c r="F708" s="903" t="s">
        <v>60</v>
      </c>
      <c r="G708" s="927"/>
      <c r="H708" s="927"/>
      <c r="I708" s="927"/>
      <c r="J708" s="11"/>
      <c r="K708" s="964"/>
    </row>
    <row r="709" spans="1:11" ht="25.5" x14ac:dyDescent="0.25">
      <c r="A709" s="1156" t="str">
        <f t="shared" si="65"/>
        <v/>
      </c>
      <c r="B709" s="1068" t="s">
        <v>3850</v>
      </c>
      <c r="C709" s="1068" t="s">
        <v>3882</v>
      </c>
      <c r="D709" s="900" t="s">
        <v>3966</v>
      </c>
      <c r="E709" s="901">
        <v>21</v>
      </c>
      <c r="F709" s="903" t="s">
        <v>60</v>
      </c>
      <c r="G709" s="927"/>
      <c r="H709" s="927"/>
      <c r="I709" s="927"/>
      <c r="J709" s="11"/>
      <c r="K709" s="964"/>
    </row>
    <row r="710" spans="1:11" ht="25.5" x14ac:dyDescent="0.25">
      <c r="A710" s="1156" t="str">
        <f t="shared" si="65"/>
        <v/>
      </c>
      <c r="B710" s="1068" t="s">
        <v>3851</v>
      </c>
      <c r="C710" s="1068" t="s">
        <v>3883</v>
      </c>
      <c r="D710" s="900" t="s">
        <v>3967</v>
      </c>
      <c r="E710" s="901">
        <v>1</v>
      </c>
      <c r="F710" s="903" t="s">
        <v>60</v>
      </c>
      <c r="G710" s="927"/>
      <c r="H710" s="927"/>
      <c r="I710" s="927"/>
      <c r="J710" s="11"/>
      <c r="K710" s="964"/>
    </row>
    <row r="711" spans="1:11" ht="15.75" x14ac:dyDescent="0.25">
      <c r="A711" s="1156" t="str">
        <f t="shared" si="65"/>
        <v/>
      </c>
      <c r="B711" s="1068" t="s">
        <v>3996</v>
      </c>
      <c r="C711" s="1068" t="s">
        <v>3997</v>
      </c>
      <c r="D711" s="514" t="s">
        <v>3998</v>
      </c>
      <c r="E711" s="536">
        <v>6</v>
      </c>
      <c r="F711" s="641" t="s">
        <v>60</v>
      </c>
      <c r="G711" s="981"/>
      <c r="H711" s="927"/>
      <c r="I711" s="927"/>
      <c r="J711" s="11"/>
      <c r="K711" s="964"/>
    </row>
    <row r="712" spans="1:11" ht="15.75" x14ac:dyDescent="0.25">
      <c r="A712" s="1156" t="s">
        <v>4462</v>
      </c>
      <c r="B712" s="70"/>
      <c r="C712" s="70"/>
      <c r="D712" s="81"/>
      <c r="E712" s="70"/>
      <c r="F712" s="70"/>
      <c r="G712" s="1009"/>
      <c r="H712" s="981"/>
      <c r="I712" s="981"/>
      <c r="J712" s="31"/>
      <c r="K712" s="981"/>
    </row>
    <row r="713" spans="1:11" ht="15.75" hidden="1" x14ac:dyDescent="0.25">
      <c r="A713" s="1156" t="str">
        <f t="shared" si="65"/>
        <v/>
      </c>
      <c r="B713" s="906"/>
      <c r="C713" s="906"/>
      <c r="D713" s="118"/>
      <c r="E713" s="906"/>
      <c r="F713" s="906"/>
      <c r="G713" s="1010"/>
      <c r="H713" s="971"/>
      <c r="I713" s="971"/>
      <c r="J713" s="111"/>
      <c r="K713" s="971"/>
    </row>
    <row r="714" spans="1:11" ht="15.75" hidden="1" x14ac:dyDescent="0.25">
      <c r="A714" s="1156" t="str">
        <f t="shared" si="65"/>
        <v/>
      </c>
      <c r="B714" s="906"/>
      <c r="C714" s="906"/>
      <c r="D714" s="118"/>
      <c r="E714" s="906"/>
      <c r="F714" s="906"/>
      <c r="G714" s="1010"/>
      <c r="H714" s="971"/>
      <c r="I714" s="971"/>
      <c r="J714" s="111"/>
      <c r="K714" s="971"/>
    </row>
    <row r="715" spans="1:11" ht="51" hidden="1" x14ac:dyDescent="0.25">
      <c r="A715" s="1156" t="str">
        <f t="shared" si="65"/>
        <v/>
      </c>
      <c r="B715" s="902" t="s">
        <v>2775</v>
      </c>
      <c r="C715" s="902" t="s">
        <v>3380</v>
      </c>
      <c r="D715" s="851" t="s">
        <v>2716</v>
      </c>
      <c r="E715" s="901"/>
      <c r="F715" s="1068" t="s">
        <v>60</v>
      </c>
      <c r="G715" s="927"/>
      <c r="H715" s="927">
        <f>G715*E715</f>
        <v>0</v>
      </c>
      <c r="I715" s="927">
        <f>H715*$I$12</f>
        <v>0</v>
      </c>
      <c r="J715" s="11"/>
      <c r="K715" s="927">
        <f>SUM(H715:I715)</f>
        <v>0</v>
      </c>
    </row>
    <row r="716" spans="1:11" ht="51" hidden="1" x14ac:dyDescent="0.25">
      <c r="A716" s="1156" t="str">
        <f t="shared" si="65"/>
        <v/>
      </c>
      <c r="B716" s="902" t="s">
        <v>2776</v>
      </c>
      <c r="C716" s="902" t="s">
        <v>3381</v>
      </c>
      <c r="D716" s="851" t="s">
        <v>2717</v>
      </c>
      <c r="E716" s="901"/>
      <c r="F716" s="1068" t="s">
        <v>60</v>
      </c>
      <c r="G716" s="927"/>
      <c r="H716" s="927">
        <f>G716*E716</f>
        <v>0</v>
      </c>
      <c r="I716" s="927">
        <f>H716*$I$12</f>
        <v>0</v>
      </c>
      <c r="J716" s="11"/>
      <c r="K716" s="927">
        <f>SUM(H716:I716)</f>
        <v>0</v>
      </c>
    </row>
    <row r="717" spans="1:11" ht="15.75" hidden="1" x14ac:dyDescent="0.25">
      <c r="A717" s="1156" t="str">
        <f t="shared" si="65"/>
        <v/>
      </c>
      <c r="B717" s="840"/>
      <c r="C717" s="840"/>
      <c r="D717" s="84"/>
      <c r="E717" s="840"/>
      <c r="F717" s="840"/>
      <c r="G717" s="1006"/>
      <c r="H717" s="980"/>
      <c r="I717" s="980"/>
      <c r="J717" s="19"/>
      <c r="K717" s="969"/>
    </row>
    <row r="718" spans="1:11" ht="15.75" hidden="1" x14ac:dyDescent="0.25">
      <c r="A718" s="1156" t="str">
        <f t="shared" si="65"/>
        <v/>
      </c>
      <c r="B718" s="1068" t="s">
        <v>965</v>
      </c>
      <c r="C718" s="1068"/>
      <c r="D718" s="1072" t="s">
        <v>919</v>
      </c>
      <c r="E718" s="1068"/>
      <c r="F718" s="1068" t="s">
        <v>60</v>
      </c>
      <c r="G718" s="966"/>
      <c r="H718" s="927">
        <f>G718*E718</f>
        <v>0</v>
      </c>
      <c r="I718" s="927">
        <f>H718*$I$12</f>
        <v>0</v>
      </c>
      <c r="J718" s="11"/>
      <c r="K718" s="964">
        <f>SUM(H718:I718)</f>
        <v>0</v>
      </c>
    </row>
    <row r="719" spans="1:11" ht="15.75" hidden="1" x14ac:dyDescent="0.25">
      <c r="A719" s="1156" t="str">
        <f t="shared" si="65"/>
        <v/>
      </c>
      <c r="B719" s="906" t="s">
        <v>966</v>
      </c>
      <c r="C719" s="906"/>
      <c r="D719" s="118" t="s">
        <v>920</v>
      </c>
      <c r="E719" s="906"/>
      <c r="F719" s="906" t="s">
        <v>60</v>
      </c>
      <c r="G719" s="1010"/>
      <c r="H719" s="1010"/>
      <c r="I719" s="971"/>
      <c r="J719" s="111"/>
      <c r="K719" s="968"/>
    </row>
    <row r="720" spans="1:11" ht="25.5" hidden="1" x14ac:dyDescent="0.25">
      <c r="A720" s="1156" t="str">
        <f t="shared" si="65"/>
        <v/>
      </c>
      <c r="B720" s="902" t="s">
        <v>2777</v>
      </c>
      <c r="C720" s="1068" t="s">
        <v>3588</v>
      </c>
      <c r="D720" s="851" t="s">
        <v>2718</v>
      </c>
      <c r="E720" s="901"/>
      <c r="F720" s="903" t="s">
        <v>2701</v>
      </c>
      <c r="G720" s="927">
        <f>(278.24*(1.25*0.3))+57.09+0.99</f>
        <v>162.42000000000002</v>
      </c>
      <c r="H720" s="927">
        <f t="shared" ref="H720:H735" si="67">G720*E720</f>
        <v>0</v>
      </c>
      <c r="I720" s="927">
        <f>H720*$I$12</f>
        <v>0</v>
      </c>
      <c r="J720" s="11"/>
      <c r="K720" s="927">
        <f>SUM(H720:I720)</f>
        <v>0</v>
      </c>
    </row>
    <row r="721" spans="1:11" ht="15.75" hidden="1" x14ac:dyDescent="0.25">
      <c r="A721" s="1156" t="str">
        <f t="shared" si="65"/>
        <v/>
      </c>
      <c r="B721" s="840"/>
      <c r="C721" s="840"/>
      <c r="D721" s="84"/>
      <c r="E721" s="901"/>
      <c r="F721" s="840"/>
      <c r="G721" s="1006"/>
      <c r="H721" s="1006"/>
      <c r="I721" s="980"/>
      <c r="J721" s="19"/>
      <c r="K721" s="969"/>
    </row>
    <row r="722" spans="1:11" ht="15.75" hidden="1" x14ac:dyDescent="0.25">
      <c r="A722" s="1156" t="str">
        <f t="shared" si="65"/>
        <v/>
      </c>
      <c r="B722" s="1068" t="s">
        <v>967</v>
      </c>
      <c r="C722" s="1068"/>
      <c r="D722" s="1072" t="s">
        <v>921</v>
      </c>
      <c r="E722" s="1068"/>
      <c r="F722" s="1068" t="s">
        <v>60</v>
      </c>
      <c r="G722" s="966"/>
      <c r="H722" s="927">
        <f t="shared" si="67"/>
        <v>0</v>
      </c>
      <c r="I722" s="927">
        <f t="shared" ref="I722:I735" si="68">H722*$I$12</f>
        <v>0</v>
      </c>
      <c r="J722" s="11"/>
      <c r="K722" s="964">
        <f t="shared" ref="K722:K735" si="69">SUM(H722:I722)</f>
        <v>0</v>
      </c>
    </row>
    <row r="723" spans="1:11" ht="15.75" hidden="1" x14ac:dyDescent="0.25">
      <c r="A723" s="1156" t="str">
        <f t="shared" si="65"/>
        <v/>
      </c>
      <c r="B723" s="1068" t="s">
        <v>968</v>
      </c>
      <c r="C723" s="1068"/>
      <c r="D723" s="1072" t="s">
        <v>922</v>
      </c>
      <c r="E723" s="1068"/>
      <c r="F723" s="1068" t="s">
        <v>60</v>
      </c>
      <c r="G723" s="966"/>
      <c r="H723" s="927">
        <f t="shared" si="67"/>
        <v>0</v>
      </c>
      <c r="I723" s="927">
        <f t="shared" si="68"/>
        <v>0</v>
      </c>
      <c r="J723" s="11"/>
      <c r="K723" s="964">
        <f t="shared" si="69"/>
        <v>0</v>
      </c>
    </row>
    <row r="724" spans="1:11" ht="15.75" hidden="1" x14ac:dyDescent="0.25">
      <c r="A724" s="1156" t="str">
        <f t="shared" si="65"/>
        <v/>
      </c>
      <c r="B724" s="1068" t="s">
        <v>969</v>
      </c>
      <c r="C724" s="1068"/>
      <c r="D724" s="1072" t="s">
        <v>923</v>
      </c>
      <c r="E724" s="1068"/>
      <c r="F724" s="1068" t="s">
        <v>60</v>
      </c>
      <c r="G724" s="966"/>
      <c r="H724" s="927">
        <f t="shared" si="67"/>
        <v>0</v>
      </c>
      <c r="I724" s="927">
        <f t="shared" si="68"/>
        <v>0</v>
      </c>
      <c r="J724" s="11"/>
      <c r="K724" s="964">
        <f t="shared" si="69"/>
        <v>0</v>
      </c>
    </row>
    <row r="725" spans="1:11" ht="15.75" hidden="1" x14ac:dyDescent="0.25">
      <c r="A725" s="1156" t="str">
        <f t="shared" si="65"/>
        <v/>
      </c>
      <c r="B725" s="1068" t="s">
        <v>970</v>
      </c>
      <c r="C725" s="1068"/>
      <c r="D725" s="1072" t="s">
        <v>917</v>
      </c>
      <c r="E725" s="1068"/>
      <c r="F725" s="1068" t="s">
        <v>60</v>
      </c>
      <c r="G725" s="966"/>
      <c r="H725" s="927">
        <f t="shared" si="67"/>
        <v>0</v>
      </c>
      <c r="I725" s="927">
        <f t="shared" si="68"/>
        <v>0</v>
      </c>
      <c r="J725" s="11"/>
      <c r="K725" s="964">
        <f t="shared" si="69"/>
        <v>0</v>
      </c>
    </row>
    <row r="726" spans="1:11" ht="15.75" hidden="1" x14ac:dyDescent="0.25">
      <c r="A726" s="1156" t="str">
        <f t="shared" si="65"/>
        <v/>
      </c>
      <c r="B726" s="1068" t="s">
        <v>971</v>
      </c>
      <c r="C726" s="1068"/>
      <c r="D726" s="1072" t="s">
        <v>924</v>
      </c>
      <c r="E726" s="1068"/>
      <c r="F726" s="1068" t="s">
        <v>60</v>
      </c>
      <c r="G726" s="966"/>
      <c r="H726" s="927">
        <f t="shared" si="67"/>
        <v>0</v>
      </c>
      <c r="I726" s="927">
        <f t="shared" si="68"/>
        <v>0</v>
      </c>
      <c r="J726" s="11"/>
      <c r="K726" s="964">
        <f t="shared" si="69"/>
        <v>0</v>
      </c>
    </row>
    <row r="727" spans="1:11" ht="15.75" hidden="1" x14ac:dyDescent="0.25">
      <c r="A727" s="1156" t="str">
        <f t="shared" si="65"/>
        <v/>
      </c>
      <c r="B727" s="1068" t="s">
        <v>972</v>
      </c>
      <c r="C727" s="1068"/>
      <c r="D727" s="1072" t="s">
        <v>925</v>
      </c>
      <c r="E727" s="1068"/>
      <c r="F727" s="1068" t="s">
        <v>210</v>
      </c>
      <c r="G727" s="966"/>
      <c r="H727" s="927">
        <f t="shared" si="67"/>
        <v>0</v>
      </c>
      <c r="I727" s="927">
        <f t="shared" si="68"/>
        <v>0</v>
      </c>
      <c r="J727" s="11"/>
      <c r="K727" s="964">
        <f t="shared" si="69"/>
        <v>0</v>
      </c>
    </row>
    <row r="728" spans="1:11" ht="15.75" hidden="1" x14ac:dyDescent="0.25">
      <c r="A728" s="1156" t="str">
        <f t="shared" si="65"/>
        <v/>
      </c>
      <c r="B728" s="1068" t="s">
        <v>973</v>
      </c>
      <c r="C728" s="1068"/>
      <c r="D728" s="1072" t="s">
        <v>918</v>
      </c>
      <c r="E728" s="1068"/>
      <c r="F728" s="1068" t="s">
        <v>8</v>
      </c>
      <c r="G728" s="966"/>
      <c r="H728" s="927">
        <f t="shared" si="67"/>
        <v>0</v>
      </c>
      <c r="I728" s="927">
        <f t="shared" si="68"/>
        <v>0</v>
      </c>
      <c r="J728" s="11"/>
      <c r="K728" s="964">
        <f t="shared" si="69"/>
        <v>0</v>
      </c>
    </row>
    <row r="729" spans="1:11" ht="15.75" hidden="1" x14ac:dyDescent="0.25">
      <c r="A729" s="1156" t="str">
        <f t="shared" si="65"/>
        <v/>
      </c>
      <c r="B729" s="1068" t="s">
        <v>974</v>
      </c>
      <c r="C729" s="1068"/>
      <c r="D729" s="1072" t="s">
        <v>926</v>
      </c>
      <c r="E729" s="1068"/>
      <c r="F729" s="1068" t="s">
        <v>8</v>
      </c>
      <c r="G729" s="966"/>
      <c r="H729" s="927">
        <f t="shared" si="67"/>
        <v>0</v>
      </c>
      <c r="I729" s="927">
        <f t="shared" si="68"/>
        <v>0</v>
      </c>
      <c r="J729" s="11"/>
      <c r="K729" s="964">
        <f t="shared" si="69"/>
        <v>0</v>
      </c>
    </row>
    <row r="730" spans="1:11" ht="15.75" hidden="1" x14ac:dyDescent="0.25">
      <c r="A730" s="1156" t="str">
        <f t="shared" si="65"/>
        <v/>
      </c>
      <c r="B730" s="1068" t="s">
        <v>975</v>
      </c>
      <c r="C730" s="1068"/>
      <c r="D730" s="1072" t="s">
        <v>927</v>
      </c>
      <c r="E730" s="1068"/>
      <c r="F730" s="1068" t="s">
        <v>8</v>
      </c>
      <c r="G730" s="966"/>
      <c r="H730" s="927">
        <f t="shared" si="67"/>
        <v>0</v>
      </c>
      <c r="I730" s="927">
        <f t="shared" si="68"/>
        <v>0</v>
      </c>
      <c r="J730" s="11"/>
      <c r="K730" s="964">
        <f t="shared" si="69"/>
        <v>0</v>
      </c>
    </row>
    <row r="731" spans="1:11" ht="15.75" hidden="1" x14ac:dyDescent="0.25">
      <c r="A731" s="1156" t="str">
        <f t="shared" si="65"/>
        <v/>
      </c>
      <c r="B731" s="1068" t="s">
        <v>976</v>
      </c>
      <c r="C731" s="1068"/>
      <c r="D731" s="1072" t="s">
        <v>928</v>
      </c>
      <c r="E731" s="1068"/>
      <c r="F731" s="1068" t="s">
        <v>8</v>
      </c>
      <c r="G731" s="966"/>
      <c r="H731" s="927">
        <f t="shared" si="67"/>
        <v>0</v>
      </c>
      <c r="I731" s="927">
        <f t="shared" si="68"/>
        <v>0</v>
      </c>
      <c r="J731" s="11"/>
      <c r="K731" s="964">
        <f t="shared" si="69"/>
        <v>0</v>
      </c>
    </row>
    <row r="732" spans="1:11" ht="15.75" hidden="1" x14ac:dyDescent="0.25">
      <c r="A732" s="1156" t="str">
        <f t="shared" si="65"/>
        <v/>
      </c>
      <c r="B732" s="1068" t="s">
        <v>977</v>
      </c>
      <c r="C732" s="1068"/>
      <c r="D732" s="1072" t="s">
        <v>929</v>
      </c>
      <c r="E732" s="1068"/>
      <c r="F732" s="1068" t="s">
        <v>8</v>
      </c>
      <c r="G732" s="966"/>
      <c r="H732" s="927">
        <f t="shared" si="67"/>
        <v>0</v>
      </c>
      <c r="I732" s="927">
        <f t="shared" si="68"/>
        <v>0</v>
      </c>
      <c r="J732" s="11"/>
      <c r="K732" s="964">
        <f t="shared" si="69"/>
        <v>0</v>
      </c>
    </row>
    <row r="733" spans="1:11" ht="15.75" hidden="1" x14ac:dyDescent="0.25">
      <c r="A733" s="1156" t="str">
        <f t="shared" si="65"/>
        <v/>
      </c>
      <c r="B733" s="1068" t="s">
        <v>978</v>
      </c>
      <c r="C733" s="1068"/>
      <c r="D733" s="1072" t="s">
        <v>930</v>
      </c>
      <c r="E733" s="1068"/>
      <c r="F733" s="1068" t="s">
        <v>8</v>
      </c>
      <c r="G733" s="966"/>
      <c r="H733" s="927">
        <f t="shared" si="67"/>
        <v>0</v>
      </c>
      <c r="I733" s="927">
        <f t="shared" si="68"/>
        <v>0</v>
      </c>
      <c r="J733" s="11"/>
      <c r="K733" s="964">
        <f t="shared" si="69"/>
        <v>0</v>
      </c>
    </row>
    <row r="734" spans="1:11" ht="15.75" hidden="1" x14ac:dyDescent="0.25">
      <c r="A734" s="1156" t="str">
        <f t="shared" si="65"/>
        <v/>
      </c>
      <c r="B734" s="1068" t="s">
        <v>979</v>
      </c>
      <c r="C734" s="1068"/>
      <c r="D734" s="1072" t="s">
        <v>931</v>
      </c>
      <c r="E734" s="1068"/>
      <c r="F734" s="1068" t="s">
        <v>8</v>
      </c>
      <c r="G734" s="966"/>
      <c r="H734" s="927">
        <f t="shared" si="67"/>
        <v>0</v>
      </c>
      <c r="I734" s="927">
        <f t="shared" si="68"/>
        <v>0</v>
      </c>
      <c r="J734" s="11"/>
      <c r="K734" s="964">
        <f t="shared" si="69"/>
        <v>0</v>
      </c>
    </row>
    <row r="735" spans="1:11" ht="15.75" hidden="1" x14ac:dyDescent="0.25">
      <c r="A735" s="1156" t="str">
        <f t="shared" si="65"/>
        <v/>
      </c>
      <c r="B735" s="1068" t="s">
        <v>980</v>
      </c>
      <c r="C735" s="1068"/>
      <c r="D735" s="1072" t="s">
        <v>932</v>
      </c>
      <c r="E735" s="1068"/>
      <c r="F735" s="1068" t="s">
        <v>8</v>
      </c>
      <c r="G735" s="966"/>
      <c r="H735" s="927">
        <f t="shared" si="67"/>
        <v>0</v>
      </c>
      <c r="I735" s="927">
        <f t="shared" si="68"/>
        <v>0</v>
      </c>
      <c r="J735" s="11"/>
      <c r="K735" s="964">
        <f t="shared" si="69"/>
        <v>0</v>
      </c>
    </row>
    <row r="736" spans="1:11" ht="15.75" hidden="1" x14ac:dyDescent="0.25">
      <c r="A736" s="1156" t="str">
        <f t="shared" si="65"/>
        <v/>
      </c>
      <c r="B736" s="906" t="s">
        <v>981</v>
      </c>
      <c r="C736" s="906"/>
      <c r="D736" s="118" t="s">
        <v>933</v>
      </c>
      <c r="E736" s="906"/>
      <c r="F736" s="906" t="s">
        <v>60</v>
      </c>
      <c r="G736" s="1010"/>
      <c r="H736" s="971"/>
      <c r="I736" s="971"/>
      <c r="J736" s="111"/>
      <c r="K736" s="968"/>
    </row>
    <row r="737" spans="1:11" ht="38.25" hidden="1" x14ac:dyDescent="0.25">
      <c r="A737" s="1156" t="str">
        <f t="shared" si="65"/>
        <v/>
      </c>
      <c r="B737" s="1068" t="s">
        <v>3061</v>
      </c>
      <c r="C737" s="1068" t="s">
        <v>3210</v>
      </c>
      <c r="D737" s="851" t="s">
        <v>3059</v>
      </c>
      <c r="E737" s="901"/>
      <c r="F737" s="1068" t="s">
        <v>60</v>
      </c>
      <c r="G737" s="927"/>
      <c r="H737" s="927">
        <f>G737*E737</f>
        <v>0</v>
      </c>
      <c r="I737" s="927">
        <f>H737*$I$12</f>
        <v>0</v>
      </c>
      <c r="J737" s="11"/>
      <c r="K737" s="964">
        <f>SUM(H737:I737)</f>
        <v>0</v>
      </c>
    </row>
    <row r="738" spans="1:11" ht="38.25" hidden="1" x14ac:dyDescent="0.25">
      <c r="A738" s="1156" t="str">
        <f t="shared" si="65"/>
        <v/>
      </c>
      <c r="B738" s="1068" t="s">
        <v>3062</v>
      </c>
      <c r="C738" s="1068" t="s">
        <v>3210</v>
      </c>
      <c r="D738" s="851" t="s">
        <v>3060</v>
      </c>
      <c r="E738" s="901"/>
      <c r="F738" s="1068" t="s">
        <v>60</v>
      </c>
      <c r="G738" s="927"/>
      <c r="H738" s="927">
        <f>G738*E738</f>
        <v>0</v>
      </c>
      <c r="I738" s="927">
        <f>H738*$I$12</f>
        <v>0</v>
      </c>
      <c r="J738" s="11"/>
      <c r="K738" s="964">
        <f>SUM(H738:I738)</f>
        <v>0</v>
      </c>
    </row>
    <row r="739" spans="1:11" ht="15.75" hidden="1" x14ac:dyDescent="0.25">
      <c r="A739" s="1156" t="str">
        <f t="shared" si="65"/>
        <v/>
      </c>
      <c r="B739" s="1068"/>
      <c r="C739" s="1068"/>
      <c r="D739" s="1072"/>
      <c r="E739" s="1068"/>
      <c r="F739" s="1068"/>
      <c r="G739" s="966"/>
      <c r="H739" s="927"/>
      <c r="I739" s="927"/>
      <c r="J739" s="11"/>
      <c r="K739" s="964"/>
    </row>
    <row r="740" spans="1:11" ht="15.75" hidden="1" x14ac:dyDescent="0.25">
      <c r="A740" s="1156" t="str">
        <f t="shared" ref="A740:A803" si="70">IF(K740&lt;&gt;0,"x","")</f>
        <v/>
      </c>
      <c r="B740" s="1068" t="s">
        <v>982</v>
      </c>
      <c r="C740" s="1068"/>
      <c r="D740" s="1072" t="s">
        <v>934</v>
      </c>
      <c r="E740" s="1068"/>
      <c r="F740" s="1068" t="s">
        <v>60</v>
      </c>
      <c r="G740" s="966"/>
      <c r="H740" s="927">
        <f>G740*E740</f>
        <v>0</v>
      </c>
      <c r="I740" s="927">
        <f t="shared" ref="I740:I750" si="71">H740*$I$12</f>
        <v>0</v>
      </c>
      <c r="J740" s="11"/>
      <c r="K740" s="964">
        <f t="shared" ref="K740:K750" si="72">SUM(H740:I740)</f>
        <v>0</v>
      </c>
    </row>
    <row r="741" spans="1:11" ht="15.75" hidden="1" x14ac:dyDescent="0.25">
      <c r="A741" s="1156" t="str">
        <f t="shared" si="70"/>
        <v/>
      </c>
      <c r="B741" s="1068" t="s">
        <v>983</v>
      </c>
      <c r="C741" s="1068"/>
      <c r="D741" s="1072" t="s">
        <v>935</v>
      </c>
      <c r="E741" s="1068"/>
      <c r="F741" s="1068" t="s">
        <v>60</v>
      </c>
      <c r="G741" s="966"/>
      <c r="H741" s="927">
        <f t="shared" ref="H741:H750" si="73">G741*E741</f>
        <v>0</v>
      </c>
      <c r="I741" s="927">
        <f t="shared" si="71"/>
        <v>0</v>
      </c>
      <c r="J741" s="11"/>
      <c r="K741" s="964">
        <f t="shared" si="72"/>
        <v>0</v>
      </c>
    </row>
    <row r="742" spans="1:11" ht="15.75" hidden="1" x14ac:dyDescent="0.25">
      <c r="A742" s="1156" t="str">
        <f t="shared" si="70"/>
        <v/>
      </c>
      <c r="B742" s="1068" t="s">
        <v>984</v>
      </c>
      <c r="C742" s="1068"/>
      <c r="D742" s="1072" t="s">
        <v>936</v>
      </c>
      <c r="E742" s="1068"/>
      <c r="F742" s="1068" t="s">
        <v>60</v>
      </c>
      <c r="G742" s="966"/>
      <c r="H742" s="927">
        <f t="shared" si="73"/>
        <v>0</v>
      </c>
      <c r="I742" s="927">
        <f t="shared" si="71"/>
        <v>0</v>
      </c>
      <c r="J742" s="11"/>
      <c r="K742" s="964">
        <f t="shared" si="72"/>
        <v>0</v>
      </c>
    </row>
    <row r="743" spans="1:11" ht="15.75" hidden="1" x14ac:dyDescent="0.25">
      <c r="A743" s="1156" t="str">
        <f t="shared" si="70"/>
        <v/>
      </c>
      <c r="B743" s="1068" t="s">
        <v>985</v>
      </c>
      <c r="C743" s="1068"/>
      <c r="D743" s="1072" t="s">
        <v>937</v>
      </c>
      <c r="E743" s="1068"/>
      <c r="F743" s="1068" t="s">
        <v>210</v>
      </c>
      <c r="G743" s="966"/>
      <c r="H743" s="927">
        <f t="shared" si="73"/>
        <v>0</v>
      </c>
      <c r="I743" s="927">
        <f t="shared" si="71"/>
        <v>0</v>
      </c>
      <c r="J743" s="11"/>
      <c r="K743" s="964">
        <f t="shared" si="72"/>
        <v>0</v>
      </c>
    </row>
    <row r="744" spans="1:11" ht="15.75" hidden="1" x14ac:dyDescent="0.25">
      <c r="A744" s="1156" t="str">
        <f t="shared" si="70"/>
        <v/>
      </c>
      <c r="B744" s="1068" t="s">
        <v>986</v>
      </c>
      <c r="C744" s="1068"/>
      <c r="D744" s="1072" t="s">
        <v>938</v>
      </c>
      <c r="E744" s="1068"/>
      <c r="F744" s="1068" t="s">
        <v>8</v>
      </c>
      <c r="G744" s="966"/>
      <c r="H744" s="927">
        <f t="shared" si="73"/>
        <v>0</v>
      </c>
      <c r="I744" s="927">
        <f t="shared" si="71"/>
        <v>0</v>
      </c>
      <c r="J744" s="11"/>
      <c r="K744" s="964">
        <f t="shared" si="72"/>
        <v>0</v>
      </c>
    </row>
    <row r="745" spans="1:11" ht="15.75" hidden="1" x14ac:dyDescent="0.25">
      <c r="A745" s="1156" t="str">
        <f t="shared" si="70"/>
        <v/>
      </c>
      <c r="B745" s="1068" t="s">
        <v>987</v>
      </c>
      <c r="C745" s="1068"/>
      <c r="D745" s="1072" t="s">
        <v>939</v>
      </c>
      <c r="E745" s="1068"/>
      <c r="F745" s="1068" t="s">
        <v>8</v>
      </c>
      <c r="G745" s="966"/>
      <c r="H745" s="927">
        <f t="shared" si="73"/>
        <v>0</v>
      </c>
      <c r="I745" s="927">
        <f t="shared" si="71"/>
        <v>0</v>
      </c>
      <c r="J745" s="11"/>
      <c r="K745" s="964">
        <f t="shared" si="72"/>
        <v>0</v>
      </c>
    </row>
    <row r="746" spans="1:11" ht="15.75" hidden="1" x14ac:dyDescent="0.25">
      <c r="A746" s="1156" t="str">
        <f t="shared" si="70"/>
        <v/>
      </c>
      <c r="B746" s="1068" t="s">
        <v>988</v>
      </c>
      <c r="C746" s="1068"/>
      <c r="D746" s="1072" t="s">
        <v>940</v>
      </c>
      <c r="E746" s="1068"/>
      <c r="F746" s="1068" t="s">
        <v>8</v>
      </c>
      <c r="G746" s="966"/>
      <c r="H746" s="927">
        <f t="shared" si="73"/>
        <v>0</v>
      </c>
      <c r="I746" s="927">
        <f t="shared" si="71"/>
        <v>0</v>
      </c>
      <c r="J746" s="11"/>
      <c r="K746" s="964">
        <f t="shared" si="72"/>
        <v>0</v>
      </c>
    </row>
    <row r="747" spans="1:11" ht="15.75" hidden="1" x14ac:dyDescent="0.25">
      <c r="A747" s="1156" t="str">
        <f t="shared" si="70"/>
        <v/>
      </c>
      <c r="B747" s="1068" t="s">
        <v>989</v>
      </c>
      <c r="C747" s="1068"/>
      <c r="D747" s="1072" t="s">
        <v>941</v>
      </c>
      <c r="E747" s="1068"/>
      <c r="F747" s="1068" t="s">
        <v>8</v>
      </c>
      <c r="G747" s="966"/>
      <c r="H747" s="927">
        <f t="shared" si="73"/>
        <v>0</v>
      </c>
      <c r="I747" s="927">
        <f t="shared" si="71"/>
        <v>0</v>
      </c>
      <c r="J747" s="11"/>
      <c r="K747" s="964">
        <f t="shared" si="72"/>
        <v>0</v>
      </c>
    </row>
    <row r="748" spans="1:11" ht="15.75" hidden="1" x14ac:dyDescent="0.25">
      <c r="A748" s="1156" t="str">
        <f t="shared" si="70"/>
        <v/>
      </c>
      <c r="B748" s="1068" t="s">
        <v>990</v>
      </c>
      <c r="C748" s="1068"/>
      <c r="D748" s="1072" t="s">
        <v>942</v>
      </c>
      <c r="E748" s="1068"/>
      <c r="F748" s="1068" t="s">
        <v>8</v>
      </c>
      <c r="G748" s="966"/>
      <c r="H748" s="927">
        <f t="shared" si="73"/>
        <v>0</v>
      </c>
      <c r="I748" s="927">
        <f t="shared" si="71"/>
        <v>0</v>
      </c>
      <c r="J748" s="11"/>
      <c r="K748" s="964">
        <f t="shared" si="72"/>
        <v>0</v>
      </c>
    </row>
    <row r="749" spans="1:11" ht="15.75" hidden="1" x14ac:dyDescent="0.25">
      <c r="A749" s="1156" t="str">
        <f t="shared" si="70"/>
        <v/>
      </c>
      <c r="B749" s="1068" t="s">
        <v>991</v>
      </c>
      <c r="C749" s="1068"/>
      <c r="D749" s="1072" t="s">
        <v>943</v>
      </c>
      <c r="E749" s="1068"/>
      <c r="F749" s="1068" t="s">
        <v>8</v>
      </c>
      <c r="G749" s="966"/>
      <c r="H749" s="927">
        <f t="shared" si="73"/>
        <v>0</v>
      </c>
      <c r="I749" s="927">
        <f t="shared" si="71"/>
        <v>0</v>
      </c>
      <c r="J749" s="11"/>
      <c r="K749" s="964">
        <f t="shared" si="72"/>
        <v>0</v>
      </c>
    </row>
    <row r="750" spans="1:11" ht="15.75" hidden="1" x14ac:dyDescent="0.25">
      <c r="A750" s="1156" t="str">
        <f t="shared" si="70"/>
        <v/>
      </c>
      <c r="B750" s="1068" t="s">
        <v>992</v>
      </c>
      <c r="C750" s="1068"/>
      <c r="D750" s="1072" t="s">
        <v>944</v>
      </c>
      <c r="E750" s="1068"/>
      <c r="F750" s="1068" t="s">
        <v>60</v>
      </c>
      <c r="G750" s="966"/>
      <c r="H750" s="927">
        <f t="shared" si="73"/>
        <v>0</v>
      </c>
      <c r="I750" s="927">
        <f t="shared" si="71"/>
        <v>0</v>
      </c>
      <c r="J750" s="11"/>
      <c r="K750" s="964">
        <f t="shared" si="72"/>
        <v>0</v>
      </c>
    </row>
    <row r="751" spans="1:11" ht="15.75" x14ac:dyDescent="0.25">
      <c r="A751" s="1156" t="s">
        <v>4462</v>
      </c>
      <c r="B751" s="906" t="s">
        <v>247</v>
      </c>
      <c r="C751" s="906"/>
      <c r="D751" s="118" t="s">
        <v>3839</v>
      </c>
      <c r="E751" s="906"/>
      <c r="F751" s="906"/>
      <c r="G751" s="1010"/>
      <c r="H751" s="971"/>
      <c r="I751" s="971"/>
      <c r="J751" s="111"/>
      <c r="K751" s="968"/>
    </row>
    <row r="752" spans="1:11" ht="38.25" x14ac:dyDescent="0.25">
      <c r="A752" s="1156" t="str">
        <f t="shared" si="70"/>
        <v/>
      </c>
      <c r="B752" s="902" t="s">
        <v>2778</v>
      </c>
      <c r="C752" s="902" t="s">
        <v>3827</v>
      </c>
      <c r="D752" s="1072" t="s">
        <v>3828</v>
      </c>
      <c r="E752" s="901">
        <v>1</v>
      </c>
      <c r="F752" s="641" t="s">
        <v>60</v>
      </c>
      <c r="G752" s="927"/>
      <c r="H752" s="927"/>
      <c r="I752" s="927"/>
      <c r="J752" s="11"/>
      <c r="K752" s="964"/>
    </row>
    <row r="753" spans="1:11" ht="38.25" x14ac:dyDescent="0.25">
      <c r="A753" s="1156" t="str">
        <f t="shared" si="70"/>
        <v/>
      </c>
      <c r="B753" s="107" t="s">
        <v>2779</v>
      </c>
      <c r="C753" s="902" t="s">
        <v>3531</v>
      </c>
      <c r="D753" s="1072" t="s">
        <v>3829</v>
      </c>
      <c r="E753" s="901">
        <v>20</v>
      </c>
      <c r="F753" s="641" t="s">
        <v>60</v>
      </c>
      <c r="G753" s="927"/>
      <c r="H753" s="927"/>
      <c r="I753" s="927"/>
      <c r="J753" s="11"/>
      <c r="K753" s="964"/>
    </row>
    <row r="754" spans="1:11" ht="48" customHeight="1" x14ac:dyDescent="0.25">
      <c r="A754" s="1156" t="str">
        <f t="shared" si="70"/>
        <v/>
      </c>
      <c r="B754" s="902" t="s">
        <v>2780</v>
      </c>
      <c r="C754" s="915" t="s">
        <v>4314</v>
      </c>
      <c r="D754" s="1072" t="s">
        <v>3926</v>
      </c>
      <c r="E754" s="901">
        <v>4</v>
      </c>
      <c r="F754" s="641" t="s">
        <v>60</v>
      </c>
      <c r="G754" s="927"/>
      <c r="H754" s="927"/>
      <c r="I754" s="927"/>
      <c r="J754" s="11"/>
      <c r="K754" s="964"/>
    </row>
    <row r="755" spans="1:11" ht="51" x14ac:dyDescent="0.25">
      <c r="A755" s="1156" t="str">
        <f t="shared" si="70"/>
        <v/>
      </c>
      <c r="B755" s="902" t="s">
        <v>2781</v>
      </c>
      <c r="C755" s="915" t="s">
        <v>3382</v>
      </c>
      <c r="D755" s="1072" t="s">
        <v>4907</v>
      </c>
      <c r="E755" s="901">
        <v>2</v>
      </c>
      <c r="F755" s="903" t="s">
        <v>60</v>
      </c>
      <c r="G755" s="927"/>
      <c r="H755" s="927"/>
      <c r="I755" s="927"/>
      <c r="J755" s="11"/>
      <c r="K755" s="964"/>
    </row>
    <row r="756" spans="1:11" ht="15.75" x14ac:dyDescent="0.25">
      <c r="A756" s="1156" t="s">
        <v>4462</v>
      </c>
      <c r="B756" s="840"/>
      <c r="C756" s="840"/>
      <c r="D756" s="84"/>
      <c r="E756" s="840"/>
      <c r="F756" s="840"/>
      <c r="G756" s="1006"/>
      <c r="H756" s="980"/>
      <c r="I756" s="980"/>
      <c r="J756" s="19"/>
      <c r="K756" s="969"/>
    </row>
    <row r="757" spans="1:11" ht="15.75" hidden="1" x14ac:dyDescent="0.25">
      <c r="A757" s="1156" t="str">
        <f t="shared" si="70"/>
        <v/>
      </c>
      <c r="B757" s="1068" t="s">
        <v>993</v>
      </c>
      <c r="C757" s="1068"/>
      <c r="D757" s="1072" t="s">
        <v>946</v>
      </c>
      <c r="E757" s="1068"/>
      <c r="F757" s="1068" t="s">
        <v>60</v>
      </c>
      <c r="G757" s="966"/>
      <c r="H757" s="927">
        <f>G757*E757</f>
        <v>0</v>
      </c>
      <c r="I757" s="927">
        <f t="shared" ref="I757:I774" si="74">H757*$I$12</f>
        <v>0</v>
      </c>
      <c r="J757" s="11"/>
      <c r="K757" s="964">
        <f t="shared" ref="K757:K774" si="75">SUM(H757:I757)</f>
        <v>0</v>
      </c>
    </row>
    <row r="758" spans="1:11" ht="15.75" hidden="1" x14ac:dyDescent="0.25">
      <c r="A758" s="1156" t="str">
        <f t="shared" si="70"/>
        <v/>
      </c>
      <c r="B758" s="1068" t="s">
        <v>994</v>
      </c>
      <c r="C758" s="1068"/>
      <c r="D758" s="1072" t="s">
        <v>947</v>
      </c>
      <c r="E758" s="1068"/>
      <c r="F758" s="1068" t="s">
        <v>60</v>
      </c>
      <c r="G758" s="966"/>
      <c r="H758" s="927">
        <f t="shared" ref="H758:H774" si="76">G758*E758</f>
        <v>0</v>
      </c>
      <c r="I758" s="927">
        <f t="shared" si="74"/>
        <v>0</v>
      </c>
      <c r="J758" s="11"/>
      <c r="K758" s="964">
        <f t="shared" si="75"/>
        <v>0</v>
      </c>
    </row>
    <row r="759" spans="1:11" ht="15.75" hidden="1" x14ac:dyDescent="0.25">
      <c r="A759" s="1156" t="str">
        <f t="shared" si="70"/>
        <v/>
      </c>
      <c r="B759" s="1068" t="s">
        <v>995</v>
      </c>
      <c r="C759" s="1068"/>
      <c r="D759" s="1072" t="s">
        <v>948</v>
      </c>
      <c r="E759" s="1068"/>
      <c r="F759" s="1068" t="s">
        <v>210</v>
      </c>
      <c r="G759" s="966"/>
      <c r="H759" s="927">
        <f t="shared" si="76"/>
        <v>0</v>
      </c>
      <c r="I759" s="927">
        <f t="shared" si="74"/>
        <v>0</v>
      </c>
      <c r="J759" s="11"/>
      <c r="K759" s="964">
        <f t="shared" si="75"/>
        <v>0</v>
      </c>
    </row>
    <row r="760" spans="1:11" ht="15.75" hidden="1" x14ac:dyDescent="0.25">
      <c r="A760" s="1156" t="str">
        <f t="shared" si="70"/>
        <v/>
      </c>
      <c r="B760" s="1068" t="s">
        <v>996</v>
      </c>
      <c r="C760" s="1068"/>
      <c r="D760" s="1072" t="s">
        <v>949</v>
      </c>
      <c r="E760" s="1068"/>
      <c r="F760" s="1068" t="s">
        <v>8</v>
      </c>
      <c r="G760" s="966"/>
      <c r="H760" s="927">
        <f t="shared" si="76"/>
        <v>0</v>
      </c>
      <c r="I760" s="927">
        <f t="shared" si="74"/>
        <v>0</v>
      </c>
      <c r="J760" s="11"/>
      <c r="K760" s="964">
        <f t="shared" si="75"/>
        <v>0</v>
      </c>
    </row>
    <row r="761" spans="1:11" ht="15.75" hidden="1" x14ac:dyDescent="0.25">
      <c r="A761" s="1156" t="str">
        <f t="shared" si="70"/>
        <v/>
      </c>
      <c r="B761" s="1068" t="s">
        <v>997</v>
      </c>
      <c r="C761" s="1068"/>
      <c r="D761" s="1072" t="s">
        <v>950</v>
      </c>
      <c r="E761" s="1068"/>
      <c r="F761" s="1068" t="s">
        <v>8</v>
      </c>
      <c r="G761" s="966"/>
      <c r="H761" s="927">
        <f t="shared" si="76"/>
        <v>0</v>
      </c>
      <c r="I761" s="927">
        <f t="shared" si="74"/>
        <v>0</v>
      </c>
      <c r="J761" s="11"/>
      <c r="K761" s="964">
        <f t="shared" si="75"/>
        <v>0</v>
      </c>
    </row>
    <row r="762" spans="1:11" ht="15.75" hidden="1" x14ac:dyDescent="0.25">
      <c r="A762" s="1156" t="str">
        <f t="shared" si="70"/>
        <v/>
      </c>
      <c r="B762" s="1068" t="s">
        <v>998</v>
      </c>
      <c r="C762" s="1068"/>
      <c r="D762" s="1072" t="s">
        <v>951</v>
      </c>
      <c r="E762" s="1068"/>
      <c r="F762" s="1068" t="s">
        <v>8</v>
      </c>
      <c r="G762" s="966"/>
      <c r="H762" s="927">
        <f t="shared" si="76"/>
        <v>0</v>
      </c>
      <c r="I762" s="927">
        <f t="shared" si="74"/>
        <v>0</v>
      </c>
      <c r="J762" s="11"/>
      <c r="K762" s="964">
        <f t="shared" si="75"/>
        <v>0</v>
      </c>
    </row>
    <row r="763" spans="1:11" ht="15.75" hidden="1" x14ac:dyDescent="0.25">
      <c r="A763" s="1156" t="str">
        <f t="shared" si="70"/>
        <v/>
      </c>
      <c r="B763" s="1068" t="s">
        <v>999</v>
      </c>
      <c r="C763" s="1068"/>
      <c r="D763" s="1072" t="s">
        <v>952</v>
      </c>
      <c r="E763" s="1068"/>
      <c r="F763" s="1068" t="s">
        <v>8</v>
      </c>
      <c r="G763" s="966"/>
      <c r="H763" s="927">
        <f t="shared" si="76"/>
        <v>0</v>
      </c>
      <c r="I763" s="927">
        <f t="shared" si="74"/>
        <v>0</v>
      </c>
      <c r="J763" s="11"/>
      <c r="K763" s="964">
        <f t="shared" si="75"/>
        <v>0</v>
      </c>
    </row>
    <row r="764" spans="1:11" ht="15.75" hidden="1" x14ac:dyDescent="0.25">
      <c r="A764" s="1156" t="str">
        <f t="shared" si="70"/>
        <v/>
      </c>
      <c r="B764" s="1068" t="s">
        <v>1000</v>
      </c>
      <c r="C764" s="1068"/>
      <c r="D764" s="1072" t="s">
        <v>953</v>
      </c>
      <c r="E764" s="1068"/>
      <c r="F764" s="1068" t="s">
        <v>8</v>
      </c>
      <c r="G764" s="966"/>
      <c r="H764" s="927">
        <f t="shared" si="76"/>
        <v>0</v>
      </c>
      <c r="I764" s="927">
        <f t="shared" si="74"/>
        <v>0</v>
      </c>
      <c r="J764" s="11"/>
      <c r="K764" s="964">
        <f t="shared" si="75"/>
        <v>0</v>
      </c>
    </row>
    <row r="765" spans="1:11" ht="15.75" hidden="1" x14ac:dyDescent="0.25">
      <c r="A765" s="1156" t="str">
        <f t="shared" si="70"/>
        <v/>
      </c>
      <c r="B765" s="1068" t="s">
        <v>1001</v>
      </c>
      <c r="C765" s="1068"/>
      <c r="D765" s="1072" t="s">
        <v>954</v>
      </c>
      <c r="E765" s="1068"/>
      <c r="F765" s="1068" t="s">
        <v>8</v>
      </c>
      <c r="G765" s="966"/>
      <c r="H765" s="927">
        <f t="shared" si="76"/>
        <v>0</v>
      </c>
      <c r="I765" s="927">
        <f t="shared" si="74"/>
        <v>0</v>
      </c>
      <c r="J765" s="11"/>
      <c r="K765" s="964">
        <f t="shared" si="75"/>
        <v>0</v>
      </c>
    </row>
    <row r="766" spans="1:11" ht="15.75" hidden="1" x14ac:dyDescent="0.25">
      <c r="A766" s="1156" t="str">
        <f t="shared" si="70"/>
        <v/>
      </c>
      <c r="B766" s="1068" t="s">
        <v>1002</v>
      </c>
      <c r="C766" s="1068"/>
      <c r="D766" s="1072" t="s">
        <v>955</v>
      </c>
      <c r="E766" s="1068"/>
      <c r="F766" s="1068" t="s">
        <v>60</v>
      </c>
      <c r="G766" s="966"/>
      <c r="H766" s="927">
        <f t="shared" si="76"/>
        <v>0</v>
      </c>
      <c r="I766" s="927">
        <f t="shared" si="74"/>
        <v>0</v>
      </c>
      <c r="J766" s="11"/>
      <c r="K766" s="964">
        <f t="shared" si="75"/>
        <v>0</v>
      </c>
    </row>
    <row r="767" spans="1:11" ht="15.75" hidden="1" x14ac:dyDescent="0.25">
      <c r="A767" s="1156" t="str">
        <f t="shared" si="70"/>
        <v/>
      </c>
      <c r="B767" s="1068" t="s">
        <v>1003</v>
      </c>
      <c r="C767" s="1068"/>
      <c r="D767" s="1072" t="s">
        <v>956</v>
      </c>
      <c r="E767" s="1068"/>
      <c r="F767" s="1068" t="s">
        <v>8</v>
      </c>
      <c r="G767" s="966"/>
      <c r="H767" s="927">
        <f t="shared" si="76"/>
        <v>0</v>
      </c>
      <c r="I767" s="927">
        <f t="shared" si="74"/>
        <v>0</v>
      </c>
      <c r="J767" s="11"/>
      <c r="K767" s="964">
        <f t="shared" si="75"/>
        <v>0</v>
      </c>
    </row>
    <row r="768" spans="1:11" ht="15.75" hidden="1" x14ac:dyDescent="0.25">
      <c r="A768" s="1156" t="str">
        <f t="shared" si="70"/>
        <v/>
      </c>
      <c r="B768" s="1068" t="s">
        <v>1004</v>
      </c>
      <c r="C768" s="1068"/>
      <c r="D768" s="1072" t="s">
        <v>957</v>
      </c>
      <c r="E768" s="1068"/>
      <c r="F768" s="1068" t="s">
        <v>60</v>
      </c>
      <c r="G768" s="966"/>
      <c r="H768" s="927">
        <f t="shared" si="76"/>
        <v>0</v>
      </c>
      <c r="I768" s="927">
        <f t="shared" si="74"/>
        <v>0</v>
      </c>
      <c r="J768" s="11"/>
      <c r="K768" s="964">
        <f t="shared" si="75"/>
        <v>0</v>
      </c>
    </row>
    <row r="769" spans="1:11" ht="15.75" hidden="1" x14ac:dyDescent="0.25">
      <c r="A769" s="1156" t="str">
        <f t="shared" si="70"/>
        <v/>
      </c>
      <c r="B769" s="1068" t="s">
        <v>1005</v>
      </c>
      <c r="C769" s="1068"/>
      <c r="D769" s="1072" t="s">
        <v>958</v>
      </c>
      <c r="E769" s="1068"/>
      <c r="F769" s="1068" t="s">
        <v>60</v>
      </c>
      <c r="G769" s="966"/>
      <c r="H769" s="927">
        <f t="shared" si="76"/>
        <v>0</v>
      </c>
      <c r="I769" s="927">
        <f t="shared" si="74"/>
        <v>0</v>
      </c>
      <c r="J769" s="11"/>
      <c r="K769" s="964">
        <f t="shared" si="75"/>
        <v>0</v>
      </c>
    </row>
    <row r="770" spans="1:11" ht="15.75" hidden="1" x14ac:dyDescent="0.25">
      <c r="A770" s="1156" t="str">
        <f t="shared" si="70"/>
        <v/>
      </c>
      <c r="B770" s="1068" t="s">
        <v>1006</v>
      </c>
      <c r="C770" s="1068"/>
      <c r="D770" s="1072" t="s">
        <v>959</v>
      </c>
      <c r="E770" s="1068"/>
      <c r="F770" s="1068" t="s">
        <v>60</v>
      </c>
      <c r="G770" s="966"/>
      <c r="H770" s="927">
        <f t="shared" si="76"/>
        <v>0</v>
      </c>
      <c r="I770" s="927">
        <f t="shared" si="74"/>
        <v>0</v>
      </c>
      <c r="J770" s="11"/>
      <c r="K770" s="964">
        <f t="shared" si="75"/>
        <v>0</v>
      </c>
    </row>
    <row r="771" spans="1:11" ht="15.75" hidden="1" x14ac:dyDescent="0.25">
      <c r="A771" s="1156" t="str">
        <f t="shared" si="70"/>
        <v/>
      </c>
      <c r="B771" s="1068" t="s">
        <v>1007</v>
      </c>
      <c r="C771" s="1068"/>
      <c r="D771" s="1072" t="s">
        <v>960</v>
      </c>
      <c r="E771" s="1068"/>
      <c r="F771" s="1068" t="s">
        <v>60</v>
      </c>
      <c r="G771" s="966"/>
      <c r="H771" s="927">
        <f t="shared" si="76"/>
        <v>0</v>
      </c>
      <c r="I771" s="927">
        <f t="shared" si="74"/>
        <v>0</v>
      </c>
      <c r="J771" s="11"/>
      <c r="K771" s="964">
        <f t="shared" si="75"/>
        <v>0</v>
      </c>
    </row>
    <row r="772" spans="1:11" ht="15.75" hidden="1" x14ac:dyDescent="0.25">
      <c r="A772" s="1156" t="str">
        <f t="shared" si="70"/>
        <v/>
      </c>
      <c r="B772" s="1068" t="s">
        <v>1008</v>
      </c>
      <c r="C772" s="1068"/>
      <c r="D772" s="1072" t="s">
        <v>961</v>
      </c>
      <c r="E772" s="1068"/>
      <c r="F772" s="1068" t="s">
        <v>60</v>
      </c>
      <c r="G772" s="966"/>
      <c r="H772" s="927">
        <f t="shared" si="76"/>
        <v>0</v>
      </c>
      <c r="I772" s="927">
        <f t="shared" si="74"/>
        <v>0</v>
      </c>
      <c r="J772" s="11"/>
      <c r="K772" s="964">
        <f t="shared" si="75"/>
        <v>0</v>
      </c>
    </row>
    <row r="773" spans="1:11" ht="15.75" hidden="1" x14ac:dyDescent="0.25">
      <c r="A773" s="1156" t="str">
        <f t="shared" si="70"/>
        <v/>
      </c>
      <c r="B773" s="1068" t="s">
        <v>1009</v>
      </c>
      <c r="C773" s="1068"/>
      <c r="D773" s="1072" t="s">
        <v>962</v>
      </c>
      <c r="E773" s="1068"/>
      <c r="F773" s="1068" t="s">
        <v>60</v>
      </c>
      <c r="G773" s="966"/>
      <c r="H773" s="927">
        <f t="shared" si="76"/>
        <v>0</v>
      </c>
      <c r="I773" s="927">
        <f t="shared" si="74"/>
        <v>0</v>
      </c>
      <c r="J773" s="11"/>
      <c r="K773" s="964">
        <f t="shared" si="75"/>
        <v>0</v>
      </c>
    </row>
    <row r="774" spans="1:11" ht="15.75" hidden="1" x14ac:dyDescent="0.25">
      <c r="A774" s="1156" t="str">
        <f t="shared" si="70"/>
        <v/>
      </c>
      <c r="B774" s="1068" t="s">
        <v>1010</v>
      </c>
      <c r="C774" s="1068"/>
      <c r="D774" s="1072" t="s">
        <v>963</v>
      </c>
      <c r="E774" s="1068"/>
      <c r="F774" s="1068" t="s">
        <v>60</v>
      </c>
      <c r="G774" s="966"/>
      <c r="H774" s="927">
        <f t="shared" si="76"/>
        <v>0</v>
      </c>
      <c r="I774" s="927">
        <f t="shared" si="74"/>
        <v>0</v>
      </c>
      <c r="J774" s="11"/>
      <c r="K774" s="964">
        <f t="shared" si="75"/>
        <v>0</v>
      </c>
    </row>
    <row r="775" spans="1:11" ht="15.75" hidden="1" x14ac:dyDescent="0.25">
      <c r="A775" s="1156" t="str">
        <f t="shared" si="70"/>
        <v/>
      </c>
      <c r="B775" s="1068"/>
      <c r="C775" s="1068"/>
      <c r="D775" s="1072"/>
      <c r="E775" s="1068"/>
      <c r="F775" s="1068"/>
      <c r="G775" s="966"/>
      <c r="H775" s="927"/>
      <c r="I775" s="927"/>
      <c r="J775" s="11"/>
      <c r="K775" s="927"/>
    </row>
    <row r="776" spans="1:11" ht="15.75" hidden="1" x14ac:dyDescent="0.25">
      <c r="A776" s="1156" t="str">
        <f t="shared" si="70"/>
        <v/>
      </c>
      <c r="B776" s="895" t="s">
        <v>2782</v>
      </c>
      <c r="C776" s="895"/>
      <c r="D776" s="905" t="s">
        <v>2783</v>
      </c>
      <c r="E776" s="617"/>
      <c r="F776" s="617"/>
      <c r="G776" s="685"/>
      <c r="H776" s="863"/>
      <c r="I776" s="863"/>
      <c r="J776" s="76"/>
      <c r="K776" s="863"/>
    </row>
    <row r="777" spans="1:11" s="618" customFormat="1" ht="38.25" hidden="1" x14ac:dyDescent="0.25">
      <c r="A777" s="1156" t="str">
        <f t="shared" si="70"/>
        <v/>
      </c>
      <c r="B777" s="902" t="s">
        <v>3639</v>
      </c>
      <c r="C777" s="902" t="s">
        <v>3562</v>
      </c>
      <c r="D777" s="850" t="s">
        <v>2710</v>
      </c>
      <c r="E777" s="901"/>
      <c r="F777" s="841" t="s">
        <v>60</v>
      </c>
      <c r="G777" s="927">
        <f>(1.2*1.4)*677.26</f>
        <v>1137.7967999999998</v>
      </c>
      <c r="H777" s="980">
        <f t="shared" ref="H777:H783" si="77">G777*E777</f>
        <v>0</v>
      </c>
      <c r="I777" s="980">
        <f t="shared" ref="I777:I783" si="78">H777*$I$12</f>
        <v>0</v>
      </c>
      <c r="J777" s="19"/>
      <c r="K777" s="980">
        <f t="shared" ref="K777:K783" si="79">SUM(H777:I777)</f>
        <v>0</v>
      </c>
    </row>
    <row r="778" spans="1:11" s="618" customFormat="1" ht="38.25" hidden="1" x14ac:dyDescent="0.25">
      <c r="A778" s="1156" t="str">
        <f t="shared" si="70"/>
        <v/>
      </c>
      <c r="B778" s="902" t="s">
        <v>3640</v>
      </c>
      <c r="C778" s="902" t="s">
        <v>3563</v>
      </c>
      <c r="D778" s="851" t="s">
        <v>2711</v>
      </c>
      <c r="E778" s="901"/>
      <c r="F778" s="902" t="s">
        <v>60</v>
      </c>
      <c r="G778" s="927">
        <f>(1.2*1.3)*425.64</f>
        <v>663.99839999999995</v>
      </c>
      <c r="H778" s="927">
        <f t="shared" si="77"/>
        <v>0</v>
      </c>
      <c r="I778" s="927">
        <f t="shared" si="78"/>
        <v>0</v>
      </c>
      <c r="J778" s="11"/>
      <c r="K778" s="927">
        <f t="shared" si="79"/>
        <v>0</v>
      </c>
    </row>
    <row r="779" spans="1:11" s="618" customFormat="1" ht="38.25" hidden="1" x14ac:dyDescent="0.25">
      <c r="A779" s="1156" t="str">
        <f t="shared" si="70"/>
        <v/>
      </c>
      <c r="B779" s="902" t="s">
        <v>3641</v>
      </c>
      <c r="C779" s="902" t="s">
        <v>3563</v>
      </c>
      <c r="D779" s="851" t="s">
        <v>2712</v>
      </c>
      <c r="E779" s="901"/>
      <c r="F779" s="902" t="s">
        <v>60</v>
      </c>
      <c r="G779" s="927">
        <f>(1.2*1.4)*425.64</f>
        <v>715.0752</v>
      </c>
      <c r="H779" s="927">
        <f t="shared" si="77"/>
        <v>0</v>
      </c>
      <c r="I779" s="927">
        <f t="shared" si="78"/>
        <v>0</v>
      </c>
      <c r="J779" s="11"/>
      <c r="K779" s="927">
        <f t="shared" si="79"/>
        <v>0</v>
      </c>
    </row>
    <row r="780" spans="1:11" ht="51" hidden="1" x14ac:dyDescent="0.25">
      <c r="A780" s="1156" t="str">
        <f t="shared" si="70"/>
        <v/>
      </c>
      <c r="B780" s="902" t="s">
        <v>3065</v>
      </c>
      <c r="C780" s="902" t="s">
        <v>3233</v>
      </c>
      <c r="D780" s="851" t="s">
        <v>3063</v>
      </c>
      <c r="E780" s="652"/>
      <c r="F780" s="902" t="s">
        <v>60</v>
      </c>
      <c r="G780" s="680"/>
      <c r="H780" s="927">
        <f t="shared" si="77"/>
        <v>0</v>
      </c>
      <c r="I780" s="927">
        <f t="shared" si="78"/>
        <v>0</v>
      </c>
      <c r="J780" s="11"/>
      <c r="K780" s="927">
        <f t="shared" si="79"/>
        <v>0</v>
      </c>
    </row>
    <row r="781" spans="1:11" ht="51" hidden="1" x14ac:dyDescent="0.25">
      <c r="A781" s="1156" t="str">
        <f t="shared" si="70"/>
        <v/>
      </c>
      <c r="B781" s="902" t="s">
        <v>3066</v>
      </c>
      <c r="C781" s="902" t="s">
        <v>3234</v>
      </c>
      <c r="D781" s="851" t="s">
        <v>3064</v>
      </c>
      <c r="E781" s="652"/>
      <c r="F781" s="902" t="s">
        <v>60</v>
      </c>
      <c r="G781" s="680"/>
      <c r="H781" s="927">
        <f t="shared" si="77"/>
        <v>0</v>
      </c>
      <c r="I781" s="927">
        <f t="shared" si="78"/>
        <v>0</v>
      </c>
      <c r="J781" s="11"/>
      <c r="K781" s="927">
        <f t="shared" si="79"/>
        <v>0</v>
      </c>
    </row>
    <row r="782" spans="1:11" ht="63.75" hidden="1" x14ac:dyDescent="0.25">
      <c r="A782" s="1156" t="str">
        <f t="shared" si="70"/>
        <v/>
      </c>
      <c r="B782" s="902" t="s">
        <v>3069</v>
      </c>
      <c r="C782" s="902" t="s">
        <v>3211</v>
      </c>
      <c r="D782" s="851" t="s">
        <v>3067</v>
      </c>
      <c r="E782" s="652"/>
      <c r="F782" s="902" t="s">
        <v>60</v>
      </c>
      <c r="G782" s="927"/>
      <c r="H782" s="927">
        <f t="shared" si="77"/>
        <v>0</v>
      </c>
      <c r="I782" s="927">
        <f t="shared" si="78"/>
        <v>0</v>
      </c>
      <c r="J782" s="11"/>
      <c r="K782" s="927">
        <f t="shared" si="79"/>
        <v>0</v>
      </c>
    </row>
    <row r="783" spans="1:11" ht="63.75" hidden="1" x14ac:dyDescent="0.25">
      <c r="A783" s="1156" t="str">
        <f t="shared" si="70"/>
        <v/>
      </c>
      <c r="B783" s="902" t="s">
        <v>3070</v>
      </c>
      <c r="C783" s="902" t="s">
        <v>3211</v>
      </c>
      <c r="D783" s="851" t="s">
        <v>3068</v>
      </c>
      <c r="E783" s="652"/>
      <c r="F783" s="902" t="s">
        <v>60</v>
      </c>
      <c r="G783" s="927"/>
      <c r="H783" s="927">
        <f t="shared" si="77"/>
        <v>0</v>
      </c>
      <c r="I783" s="927">
        <f t="shared" si="78"/>
        <v>0</v>
      </c>
      <c r="J783" s="11"/>
      <c r="K783" s="927">
        <f t="shared" si="79"/>
        <v>0</v>
      </c>
    </row>
    <row r="784" spans="1:11" ht="15.75" hidden="1" x14ac:dyDescent="0.25">
      <c r="A784" s="1156" t="str">
        <f t="shared" si="70"/>
        <v/>
      </c>
      <c r="B784" s="896"/>
      <c r="C784" s="840"/>
      <c r="D784" s="840"/>
      <c r="E784" s="840"/>
      <c r="F784" s="840"/>
      <c r="G784" s="1006"/>
      <c r="H784" s="980"/>
      <c r="I784" s="980"/>
      <c r="J784" s="19"/>
      <c r="K784" s="980"/>
    </row>
    <row r="785" spans="1:11" ht="15.75" x14ac:dyDescent="0.25">
      <c r="A785" s="1156" t="s">
        <v>4462</v>
      </c>
      <c r="B785" s="891" t="s">
        <v>779</v>
      </c>
      <c r="C785" s="891"/>
      <c r="D785" s="21" t="s">
        <v>1011</v>
      </c>
      <c r="E785" s="891"/>
      <c r="F785" s="891"/>
      <c r="G785" s="975"/>
      <c r="H785" s="975"/>
      <c r="I785" s="975"/>
      <c r="J785" s="406"/>
      <c r="K785" s="975"/>
    </row>
    <row r="786" spans="1:11" ht="15.75" hidden="1" x14ac:dyDescent="0.25">
      <c r="A786" s="1156" t="str">
        <f t="shared" si="70"/>
        <v/>
      </c>
      <c r="B786" s="1068" t="s">
        <v>780</v>
      </c>
      <c r="C786" s="1068"/>
      <c r="D786" s="1072" t="s">
        <v>1027</v>
      </c>
      <c r="E786" s="1068"/>
      <c r="F786" s="1068" t="s">
        <v>8</v>
      </c>
      <c r="G786" s="927"/>
      <c r="H786" s="927">
        <f>G786*E786</f>
        <v>0</v>
      </c>
      <c r="I786" s="927">
        <f>H786*$I$12</f>
        <v>0</v>
      </c>
      <c r="J786" s="11"/>
      <c r="K786" s="964">
        <f>SUM(H786:I786)</f>
        <v>0</v>
      </c>
    </row>
    <row r="787" spans="1:11" ht="15.75" hidden="1" x14ac:dyDescent="0.25">
      <c r="A787" s="1156" t="str">
        <f t="shared" si="70"/>
        <v/>
      </c>
      <c r="B787" s="1068" t="s">
        <v>781</v>
      </c>
      <c r="C787" s="1068"/>
      <c r="D787" s="1072" t="s">
        <v>1026</v>
      </c>
      <c r="E787" s="1068"/>
      <c r="F787" s="1068" t="s">
        <v>8</v>
      </c>
      <c r="G787" s="927"/>
      <c r="H787" s="927">
        <f>G787*E787</f>
        <v>0</v>
      </c>
      <c r="I787" s="927">
        <f>H787*$I$12</f>
        <v>0</v>
      </c>
      <c r="J787" s="11"/>
      <c r="K787" s="964">
        <f>SUM(H787:I787)</f>
        <v>0</v>
      </c>
    </row>
    <row r="788" spans="1:11" ht="15.75" x14ac:dyDescent="0.25">
      <c r="A788" s="1156" t="s">
        <v>4462</v>
      </c>
      <c r="B788" s="906" t="s">
        <v>782</v>
      </c>
      <c r="C788" s="906"/>
      <c r="D788" s="118" t="s">
        <v>1025</v>
      </c>
      <c r="E788" s="906"/>
      <c r="F788" s="906"/>
      <c r="G788" s="971"/>
      <c r="H788" s="971"/>
      <c r="I788" s="971"/>
      <c r="J788" s="111"/>
      <c r="K788" s="968"/>
    </row>
    <row r="789" spans="1:11" ht="51" x14ac:dyDescent="0.25">
      <c r="A789" s="1156" t="str">
        <f t="shared" si="70"/>
        <v/>
      </c>
      <c r="B789" s="902" t="s">
        <v>2792</v>
      </c>
      <c r="C789" s="915" t="s">
        <v>3383</v>
      </c>
      <c r="D789" s="851" t="s">
        <v>2719</v>
      </c>
      <c r="E789" s="901">
        <v>1</v>
      </c>
      <c r="F789" s="902" t="s">
        <v>60</v>
      </c>
      <c r="G789" s="927"/>
      <c r="H789" s="927"/>
      <c r="I789" s="927"/>
      <c r="J789" s="11"/>
      <c r="K789" s="964"/>
    </row>
    <row r="790" spans="1:11" ht="15.75" x14ac:dyDescent="0.25">
      <c r="A790" s="1156" t="s">
        <v>4462</v>
      </c>
      <c r="B790" s="840"/>
      <c r="C790" s="840"/>
      <c r="D790" s="84"/>
      <c r="E790" s="901"/>
      <c r="F790" s="840"/>
      <c r="G790" s="980"/>
      <c r="H790" s="927"/>
      <c r="I790" s="980"/>
      <c r="J790" s="19"/>
      <c r="K790" s="969"/>
    </row>
    <row r="791" spans="1:11" ht="15.75" hidden="1" x14ac:dyDescent="0.25">
      <c r="A791" s="1156" t="str">
        <f t="shared" si="70"/>
        <v/>
      </c>
      <c r="B791" s="1068" t="s">
        <v>783</v>
      </c>
      <c r="C791" s="1068"/>
      <c r="D791" s="1072" t="s">
        <v>1024</v>
      </c>
      <c r="E791" s="901"/>
      <c r="F791" s="1068" t="s">
        <v>8</v>
      </c>
      <c r="G791" s="927"/>
      <c r="H791" s="927">
        <f t="shared" ref="H791:H823" si="80">G791*E791</f>
        <v>0</v>
      </c>
      <c r="I791" s="927">
        <f t="shared" ref="I791:I803" si="81">H791*$I$12</f>
        <v>0</v>
      </c>
      <c r="J791" s="11"/>
      <c r="K791" s="964">
        <f t="shared" ref="K791:K803" si="82">SUM(H791:I791)</f>
        <v>0</v>
      </c>
    </row>
    <row r="792" spans="1:11" ht="15.75" hidden="1" x14ac:dyDescent="0.25">
      <c r="A792" s="1156" t="str">
        <f t="shared" si="70"/>
        <v/>
      </c>
      <c r="B792" s="1068" t="s">
        <v>784</v>
      </c>
      <c r="C792" s="1068"/>
      <c r="D792" s="1072" t="s">
        <v>1023</v>
      </c>
      <c r="E792" s="901"/>
      <c r="F792" s="1068" t="s">
        <v>8</v>
      </c>
      <c r="G792" s="927"/>
      <c r="H792" s="927">
        <f t="shared" si="80"/>
        <v>0</v>
      </c>
      <c r="I792" s="927">
        <f t="shared" si="81"/>
        <v>0</v>
      </c>
      <c r="J792" s="11"/>
      <c r="K792" s="964">
        <f t="shared" si="82"/>
        <v>0</v>
      </c>
    </row>
    <row r="793" spans="1:11" ht="15.75" hidden="1" x14ac:dyDescent="0.25">
      <c r="A793" s="1156" t="str">
        <f t="shared" si="70"/>
        <v/>
      </c>
      <c r="B793" s="1068" t="s">
        <v>785</v>
      </c>
      <c r="C793" s="1068"/>
      <c r="D793" s="1072" t="s">
        <v>1022</v>
      </c>
      <c r="E793" s="901"/>
      <c r="F793" s="1068" t="s">
        <v>8</v>
      </c>
      <c r="G793" s="927"/>
      <c r="H793" s="927">
        <f t="shared" si="80"/>
        <v>0</v>
      </c>
      <c r="I793" s="927">
        <f t="shared" si="81"/>
        <v>0</v>
      </c>
      <c r="J793" s="11"/>
      <c r="K793" s="964">
        <f t="shared" si="82"/>
        <v>0</v>
      </c>
    </row>
    <row r="794" spans="1:11" ht="15.75" hidden="1" x14ac:dyDescent="0.25">
      <c r="A794" s="1156" t="str">
        <f t="shared" si="70"/>
        <v/>
      </c>
      <c r="B794" s="1068" t="s">
        <v>786</v>
      </c>
      <c r="C794" s="1068"/>
      <c r="D794" s="1072" t="s">
        <v>1021</v>
      </c>
      <c r="E794" s="901"/>
      <c r="F794" s="1068" t="s">
        <v>8</v>
      </c>
      <c r="G794" s="927"/>
      <c r="H794" s="927">
        <f t="shared" si="80"/>
        <v>0</v>
      </c>
      <c r="I794" s="927">
        <f t="shared" si="81"/>
        <v>0</v>
      </c>
      <c r="J794" s="11"/>
      <c r="K794" s="964">
        <f t="shared" si="82"/>
        <v>0</v>
      </c>
    </row>
    <row r="795" spans="1:11" ht="15.75" hidden="1" x14ac:dyDescent="0.25">
      <c r="A795" s="1156" t="str">
        <f t="shared" si="70"/>
        <v/>
      </c>
      <c r="B795" s="1068" t="s">
        <v>787</v>
      </c>
      <c r="C795" s="1068"/>
      <c r="D795" s="1072" t="s">
        <v>1020</v>
      </c>
      <c r="E795" s="901"/>
      <c r="F795" s="1068" t="s">
        <v>8</v>
      </c>
      <c r="G795" s="927"/>
      <c r="H795" s="927">
        <f t="shared" si="80"/>
        <v>0</v>
      </c>
      <c r="I795" s="927">
        <f t="shared" si="81"/>
        <v>0</v>
      </c>
      <c r="J795" s="11"/>
      <c r="K795" s="964">
        <f t="shared" si="82"/>
        <v>0</v>
      </c>
    </row>
    <row r="796" spans="1:11" ht="15.75" hidden="1" x14ac:dyDescent="0.25">
      <c r="A796" s="1156" t="str">
        <f t="shared" si="70"/>
        <v/>
      </c>
      <c r="B796" s="1068" t="s">
        <v>788</v>
      </c>
      <c r="C796" s="1068"/>
      <c r="D796" s="1072" t="s">
        <v>1019</v>
      </c>
      <c r="E796" s="901"/>
      <c r="F796" s="1068" t="s">
        <v>8</v>
      </c>
      <c r="G796" s="927"/>
      <c r="H796" s="927">
        <f t="shared" si="80"/>
        <v>0</v>
      </c>
      <c r="I796" s="927">
        <f t="shared" si="81"/>
        <v>0</v>
      </c>
      <c r="J796" s="11"/>
      <c r="K796" s="964">
        <f t="shared" si="82"/>
        <v>0</v>
      </c>
    </row>
    <row r="797" spans="1:11" ht="15.75" hidden="1" x14ac:dyDescent="0.25">
      <c r="A797" s="1156" t="str">
        <f t="shared" si="70"/>
        <v/>
      </c>
      <c r="B797" s="1068" t="s">
        <v>789</v>
      </c>
      <c r="C797" s="1068"/>
      <c r="D797" s="1072" t="s">
        <v>1018</v>
      </c>
      <c r="E797" s="901"/>
      <c r="F797" s="1068" t="s">
        <v>8</v>
      </c>
      <c r="G797" s="927"/>
      <c r="H797" s="927">
        <f t="shared" si="80"/>
        <v>0</v>
      </c>
      <c r="I797" s="927">
        <f t="shared" si="81"/>
        <v>0</v>
      </c>
      <c r="J797" s="11"/>
      <c r="K797" s="964">
        <f t="shared" si="82"/>
        <v>0</v>
      </c>
    </row>
    <row r="798" spans="1:11" ht="15.75" hidden="1" x14ac:dyDescent="0.25">
      <c r="A798" s="1156" t="str">
        <f t="shared" si="70"/>
        <v/>
      </c>
      <c r="B798" s="1068" t="s">
        <v>790</v>
      </c>
      <c r="C798" s="1068"/>
      <c r="D798" s="1072" t="s">
        <v>1017</v>
      </c>
      <c r="E798" s="901"/>
      <c r="F798" s="1068" t="s">
        <v>8</v>
      </c>
      <c r="G798" s="927"/>
      <c r="H798" s="927">
        <f t="shared" si="80"/>
        <v>0</v>
      </c>
      <c r="I798" s="927">
        <f t="shared" si="81"/>
        <v>0</v>
      </c>
      <c r="J798" s="11"/>
      <c r="K798" s="964">
        <f t="shared" si="82"/>
        <v>0</v>
      </c>
    </row>
    <row r="799" spans="1:11" ht="15.75" hidden="1" x14ac:dyDescent="0.25">
      <c r="A799" s="1156" t="str">
        <f t="shared" si="70"/>
        <v/>
      </c>
      <c r="B799" s="1068" t="s">
        <v>791</v>
      </c>
      <c r="C799" s="1068"/>
      <c r="D799" s="1072" t="s">
        <v>1016</v>
      </c>
      <c r="E799" s="901"/>
      <c r="F799" s="1068" t="s">
        <v>8</v>
      </c>
      <c r="G799" s="927"/>
      <c r="H799" s="927">
        <f t="shared" si="80"/>
        <v>0</v>
      </c>
      <c r="I799" s="927">
        <f t="shared" si="81"/>
        <v>0</v>
      </c>
      <c r="J799" s="11"/>
      <c r="K799" s="964">
        <f t="shared" si="82"/>
        <v>0</v>
      </c>
    </row>
    <row r="800" spans="1:11" ht="15.75" hidden="1" x14ac:dyDescent="0.25">
      <c r="A800" s="1156" t="str">
        <f t="shared" si="70"/>
        <v/>
      </c>
      <c r="B800" s="1068" t="s">
        <v>792</v>
      </c>
      <c r="C800" s="1068"/>
      <c r="D800" s="1072" t="s">
        <v>1015</v>
      </c>
      <c r="E800" s="901"/>
      <c r="F800" s="1068" t="s">
        <v>8</v>
      </c>
      <c r="G800" s="927"/>
      <c r="H800" s="927">
        <f t="shared" si="80"/>
        <v>0</v>
      </c>
      <c r="I800" s="927">
        <f t="shared" si="81"/>
        <v>0</v>
      </c>
      <c r="J800" s="11"/>
      <c r="K800" s="964">
        <f t="shared" si="82"/>
        <v>0</v>
      </c>
    </row>
    <row r="801" spans="1:11" ht="15.75" hidden="1" x14ac:dyDescent="0.25">
      <c r="A801" s="1156" t="str">
        <f t="shared" si="70"/>
        <v/>
      </c>
      <c r="B801" s="1068" t="s">
        <v>793</v>
      </c>
      <c r="C801" s="1068"/>
      <c r="D801" s="1072" t="s">
        <v>1014</v>
      </c>
      <c r="E801" s="901"/>
      <c r="F801" s="1068" t="s">
        <v>8</v>
      </c>
      <c r="G801" s="927"/>
      <c r="H801" s="927">
        <f t="shared" si="80"/>
        <v>0</v>
      </c>
      <c r="I801" s="927">
        <f t="shared" si="81"/>
        <v>0</v>
      </c>
      <c r="J801" s="11"/>
      <c r="K801" s="964">
        <f t="shared" si="82"/>
        <v>0</v>
      </c>
    </row>
    <row r="802" spans="1:11" ht="15.75" hidden="1" x14ac:dyDescent="0.25">
      <c r="A802" s="1156" t="str">
        <f t="shared" si="70"/>
        <v/>
      </c>
      <c r="B802" s="1068" t="s">
        <v>794</v>
      </c>
      <c r="C802" s="1068"/>
      <c r="D802" s="1072" t="s">
        <v>1013</v>
      </c>
      <c r="E802" s="901"/>
      <c r="F802" s="1068" t="s">
        <v>8</v>
      </c>
      <c r="G802" s="927"/>
      <c r="H802" s="927">
        <f t="shared" si="80"/>
        <v>0</v>
      </c>
      <c r="I802" s="927">
        <f t="shared" si="81"/>
        <v>0</v>
      </c>
      <c r="J802" s="11"/>
      <c r="K802" s="964">
        <f t="shared" si="82"/>
        <v>0</v>
      </c>
    </row>
    <row r="803" spans="1:11" ht="15.75" hidden="1" x14ac:dyDescent="0.25">
      <c r="A803" s="1156" t="str">
        <f t="shared" si="70"/>
        <v/>
      </c>
      <c r="B803" s="1068" t="s">
        <v>795</v>
      </c>
      <c r="C803" s="1068"/>
      <c r="D803" s="1072" t="s">
        <v>1012</v>
      </c>
      <c r="E803" s="901"/>
      <c r="F803" s="1068" t="s">
        <v>8</v>
      </c>
      <c r="G803" s="927"/>
      <c r="H803" s="927">
        <f t="shared" si="80"/>
        <v>0</v>
      </c>
      <c r="I803" s="927">
        <f t="shared" si="81"/>
        <v>0</v>
      </c>
      <c r="J803" s="11"/>
      <c r="K803" s="964">
        <f t="shared" si="82"/>
        <v>0</v>
      </c>
    </row>
    <row r="804" spans="1:11" ht="15.75" hidden="1" x14ac:dyDescent="0.25">
      <c r="A804" s="1156" t="str">
        <f t="shared" ref="A804:A870" si="83">IF(K804&lt;&gt;0,"x","")</f>
        <v/>
      </c>
      <c r="B804" s="896" t="s">
        <v>2793</v>
      </c>
      <c r="C804" s="70"/>
      <c r="D804" s="69" t="s">
        <v>2794</v>
      </c>
      <c r="E804" s="70"/>
      <c r="F804" s="70"/>
      <c r="G804" s="981"/>
      <c r="H804" s="981"/>
      <c r="I804" s="981"/>
      <c r="J804" s="31"/>
      <c r="K804" s="981"/>
    </row>
    <row r="805" spans="1:11" ht="15.75" hidden="1" x14ac:dyDescent="0.25">
      <c r="A805" s="1156" t="str">
        <f t="shared" si="83"/>
        <v/>
      </c>
      <c r="B805" s="1068" t="s">
        <v>2795</v>
      </c>
      <c r="C805" s="915" t="s">
        <v>3384</v>
      </c>
      <c r="D805" s="1072" t="s">
        <v>2720</v>
      </c>
      <c r="E805" s="901"/>
      <c r="F805" s="903" t="s">
        <v>237</v>
      </c>
      <c r="G805" s="927"/>
      <c r="H805" s="927">
        <f t="shared" si="80"/>
        <v>0</v>
      </c>
      <c r="I805" s="927">
        <f>H805*$I$12</f>
        <v>0</v>
      </c>
      <c r="J805" s="11"/>
      <c r="K805" s="927">
        <f>SUM(H805:I805)</f>
        <v>0</v>
      </c>
    </row>
    <row r="806" spans="1:11" ht="15.75" hidden="1" x14ac:dyDescent="0.25">
      <c r="A806" s="1156" t="str">
        <f t="shared" si="83"/>
        <v/>
      </c>
      <c r="B806" s="1068"/>
      <c r="C806" s="902"/>
      <c r="D806" s="1072"/>
      <c r="E806" s="643"/>
      <c r="F806" s="903"/>
      <c r="G806" s="1045"/>
      <c r="H806" s="927"/>
      <c r="I806" s="927"/>
      <c r="J806" s="11"/>
      <c r="K806" s="927"/>
    </row>
    <row r="807" spans="1:11" ht="15.75" hidden="1" x14ac:dyDescent="0.25">
      <c r="A807" s="1156" t="str">
        <f t="shared" si="83"/>
        <v/>
      </c>
      <c r="B807" s="891" t="s">
        <v>796</v>
      </c>
      <c r="C807" s="891"/>
      <c r="D807" s="21" t="s">
        <v>1044</v>
      </c>
      <c r="E807" s="891"/>
      <c r="F807" s="891"/>
      <c r="G807" s="975"/>
      <c r="H807" s="975"/>
      <c r="I807" s="975"/>
      <c r="J807" s="406"/>
      <c r="K807" s="975"/>
    </row>
    <row r="808" spans="1:11" ht="15.75" hidden="1" x14ac:dyDescent="0.25">
      <c r="A808" s="1156" t="str">
        <f t="shared" si="83"/>
        <v/>
      </c>
      <c r="B808" s="1068" t="s">
        <v>797</v>
      </c>
      <c r="C808" s="1068"/>
      <c r="D808" s="1072" t="s">
        <v>1028</v>
      </c>
      <c r="E808" s="1068"/>
      <c r="F808" s="1068" t="s">
        <v>8</v>
      </c>
      <c r="G808" s="927"/>
      <c r="H808" s="927">
        <f t="shared" si="80"/>
        <v>0</v>
      </c>
      <c r="I808" s="927">
        <f t="shared" ref="I808:I823" si="84">H808*$I$12</f>
        <v>0</v>
      </c>
      <c r="J808" s="11"/>
      <c r="K808" s="964">
        <f t="shared" ref="K808:K823" si="85">SUM(H808:I808)</f>
        <v>0</v>
      </c>
    </row>
    <row r="809" spans="1:11" ht="15.75" hidden="1" x14ac:dyDescent="0.25">
      <c r="A809" s="1156" t="str">
        <f t="shared" si="83"/>
        <v/>
      </c>
      <c r="B809" s="1068" t="s">
        <v>798</v>
      </c>
      <c r="C809" s="1068"/>
      <c r="D809" s="1072" t="s">
        <v>1029</v>
      </c>
      <c r="E809" s="1068"/>
      <c r="F809" s="1068" t="s">
        <v>8</v>
      </c>
      <c r="G809" s="927"/>
      <c r="H809" s="927">
        <f t="shared" si="80"/>
        <v>0</v>
      </c>
      <c r="I809" s="927">
        <f t="shared" si="84"/>
        <v>0</v>
      </c>
      <c r="J809" s="11"/>
      <c r="K809" s="964">
        <f t="shared" si="85"/>
        <v>0</v>
      </c>
    </row>
    <row r="810" spans="1:11" ht="15.75" hidden="1" x14ac:dyDescent="0.25">
      <c r="A810" s="1156" t="str">
        <f t="shared" si="83"/>
        <v/>
      </c>
      <c r="B810" s="1068" t="s">
        <v>799</v>
      </c>
      <c r="C810" s="1068"/>
      <c r="D810" s="1072" t="s">
        <v>1030</v>
      </c>
      <c r="E810" s="1068"/>
      <c r="F810" s="1068" t="s">
        <v>8</v>
      </c>
      <c r="G810" s="927"/>
      <c r="H810" s="927">
        <f t="shared" si="80"/>
        <v>0</v>
      </c>
      <c r="I810" s="927">
        <f t="shared" si="84"/>
        <v>0</v>
      </c>
      <c r="J810" s="11"/>
      <c r="K810" s="964">
        <f t="shared" si="85"/>
        <v>0</v>
      </c>
    </row>
    <row r="811" spans="1:11" ht="15.75" hidden="1" x14ac:dyDescent="0.25">
      <c r="A811" s="1156" t="str">
        <f t="shared" si="83"/>
        <v/>
      </c>
      <c r="B811" s="1068" t="s">
        <v>800</v>
      </c>
      <c r="C811" s="1068"/>
      <c r="D811" s="1072" t="s">
        <v>1031</v>
      </c>
      <c r="E811" s="1068"/>
      <c r="F811" s="1068" t="s">
        <v>8</v>
      </c>
      <c r="G811" s="927"/>
      <c r="H811" s="927">
        <f t="shared" si="80"/>
        <v>0</v>
      </c>
      <c r="I811" s="927">
        <f t="shared" si="84"/>
        <v>0</v>
      </c>
      <c r="J811" s="11"/>
      <c r="K811" s="964">
        <f t="shared" si="85"/>
        <v>0</v>
      </c>
    </row>
    <row r="812" spans="1:11" ht="15.75" hidden="1" x14ac:dyDescent="0.25">
      <c r="A812" s="1156" t="str">
        <f t="shared" si="83"/>
        <v/>
      </c>
      <c r="B812" s="1068" t="s">
        <v>801</v>
      </c>
      <c r="C812" s="1068"/>
      <c r="D812" s="1072" t="s">
        <v>1032</v>
      </c>
      <c r="E812" s="1068"/>
      <c r="F812" s="1068" t="s">
        <v>8</v>
      </c>
      <c r="G812" s="927"/>
      <c r="H812" s="927">
        <f t="shared" si="80"/>
        <v>0</v>
      </c>
      <c r="I812" s="927">
        <f t="shared" si="84"/>
        <v>0</v>
      </c>
      <c r="J812" s="11"/>
      <c r="K812" s="964">
        <f t="shared" si="85"/>
        <v>0</v>
      </c>
    </row>
    <row r="813" spans="1:11" ht="15.75" hidden="1" x14ac:dyDescent="0.25">
      <c r="A813" s="1156" t="str">
        <f t="shared" si="83"/>
        <v/>
      </c>
      <c r="B813" s="1068" t="s">
        <v>802</v>
      </c>
      <c r="C813" s="1068"/>
      <c r="D813" s="1072" t="s">
        <v>1033</v>
      </c>
      <c r="E813" s="1068"/>
      <c r="F813" s="1068" t="s">
        <v>8</v>
      </c>
      <c r="G813" s="927"/>
      <c r="H813" s="927">
        <f t="shared" si="80"/>
        <v>0</v>
      </c>
      <c r="I813" s="927">
        <f t="shared" si="84"/>
        <v>0</v>
      </c>
      <c r="J813" s="11"/>
      <c r="K813" s="964">
        <f t="shared" si="85"/>
        <v>0</v>
      </c>
    </row>
    <row r="814" spans="1:11" ht="15.75" hidden="1" x14ac:dyDescent="0.25">
      <c r="A814" s="1156" t="str">
        <f t="shared" si="83"/>
        <v/>
      </c>
      <c r="B814" s="1068" t="s">
        <v>803</v>
      </c>
      <c r="C814" s="1068"/>
      <c r="D814" s="1072" t="s">
        <v>1034</v>
      </c>
      <c r="E814" s="1068"/>
      <c r="F814" s="1068" t="s">
        <v>8</v>
      </c>
      <c r="G814" s="927"/>
      <c r="H814" s="927">
        <f t="shared" si="80"/>
        <v>0</v>
      </c>
      <c r="I814" s="927">
        <f t="shared" si="84"/>
        <v>0</v>
      </c>
      <c r="J814" s="11"/>
      <c r="K814" s="964">
        <f t="shared" si="85"/>
        <v>0</v>
      </c>
    </row>
    <row r="815" spans="1:11" ht="15.75" hidden="1" x14ac:dyDescent="0.25">
      <c r="A815" s="1156" t="str">
        <f t="shared" si="83"/>
        <v/>
      </c>
      <c r="B815" s="1068" t="s">
        <v>804</v>
      </c>
      <c r="C815" s="1068"/>
      <c r="D815" s="1072" t="s">
        <v>1035</v>
      </c>
      <c r="E815" s="1068"/>
      <c r="F815" s="1068" t="s">
        <v>8</v>
      </c>
      <c r="G815" s="927"/>
      <c r="H815" s="927">
        <f t="shared" si="80"/>
        <v>0</v>
      </c>
      <c r="I815" s="927">
        <f t="shared" si="84"/>
        <v>0</v>
      </c>
      <c r="J815" s="11"/>
      <c r="K815" s="964">
        <f t="shared" si="85"/>
        <v>0</v>
      </c>
    </row>
    <row r="816" spans="1:11" ht="15.75" hidden="1" x14ac:dyDescent="0.25">
      <c r="A816" s="1156" t="str">
        <f t="shared" si="83"/>
        <v/>
      </c>
      <c r="B816" s="1068" t="s">
        <v>805</v>
      </c>
      <c r="C816" s="1068"/>
      <c r="D816" s="1072" t="s">
        <v>1036</v>
      </c>
      <c r="E816" s="1068"/>
      <c r="F816" s="1068" t="s">
        <v>8</v>
      </c>
      <c r="G816" s="927"/>
      <c r="H816" s="927">
        <f t="shared" si="80"/>
        <v>0</v>
      </c>
      <c r="I816" s="927">
        <f t="shared" si="84"/>
        <v>0</v>
      </c>
      <c r="J816" s="11"/>
      <c r="K816" s="964">
        <f t="shared" si="85"/>
        <v>0</v>
      </c>
    </row>
    <row r="817" spans="1:11" ht="15.75" hidden="1" x14ac:dyDescent="0.25">
      <c r="A817" s="1156" t="str">
        <f t="shared" si="83"/>
        <v/>
      </c>
      <c r="B817" s="1068" t="s">
        <v>806</v>
      </c>
      <c r="C817" s="1068"/>
      <c r="D817" s="1072" t="s">
        <v>1037</v>
      </c>
      <c r="E817" s="1068"/>
      <c r="F817" s="1068" t="s">
        <v>8</v>
      </c>
      <c r="G817" s="927"/>
      <c r="H817" s="927">
        <f t="shared" si="80"/>
        <v>0</v>
      </c>
      <c r="I817" s="927">
        <f t="shared" si="84"/>
        <v>0</v>
      </c>
      <c r="J817" s="11"/>
      <c r="K817" s="964">
        <f t="shared" si="85"/>
        <v>0</v>
      </c>
    </row>
    <row r="818" spans="1:11" ht="15.75" hidden="1" x14ac:dyDescent="0.25">
      <c r="A818" s="1156" t="str">
        <f t="shared" si="83"/>
        <v/>
      </c>
      <c r="B818" s="1068" t="s">
        <v>807</v>
      </c>
      <c r="C818" s="1068"/>
      <c r="D818" s="1072" t="s">
        <v>1038</v>
      </c>
      <c r="E818" s="1068"/>
      <c r="F818" s="1068" t="s">
        <v>8</v>
      </c>
      <c r="G818" s="927"/>
      <c r="H818" s="927">
        <f t="shared" si="80"/>
        <v>0</v>
      </c>
      <c r="I818" s="927">
        <f t="shared" si="84"/>
        <v>0</v>
      </c>
      <c r="J818" s="11"/>
      <c r="K818" s="964">
        <f t="shared" si="85"/>
        <v>0</v>
      </c>
    </row>
    <row r="819" spans="1:11" ht="15.75" hidden="1" x14ac:dyDescent="0.25">
      <c r="A819" s="1156" t="str">
        <f t="shared" si="83"/>
        <v/>
      </c>
      <c r="B819" s="1068" t="s">
        <v>808</v>
      </c>
      <c r="C819" s="1068"/>
      <c r="D819" s="1072" t="s">
        <v>1039</v>
      </c>
      <c r="E819" s="1068"/>
      <c r="F819" s="1068" t="s">
        <v>8</v>
      </c>
      <c r="G819" s="927"/>
      <c r="H819" s="927">
        <f t="shared" si="80"/>
        <v>0</v>
      </c>
      <c r="I819" s="927">
        <f t="shared" si="84"/>
        <v>0</v>
      </c>
      <c r="J819" s="11"/>
      <c r="K819" s="964">
        <f t="shared" si="85"/>
        <v>0</v>
      </c>
    </row>
    <row r="820" spans="1:11" ht="15.75" hidden="1" x14ac:dyDescent="0.25">
      <c r="A820" s="1156" t="str">
        <f t="shared" si="83"/>
        <v/>
      </c>
      <c r="B820" s="1068" t="s">
        <v>809</v>
      </c>
      <c r="C820" s="1068"/>
      <c r="D820" s="1072" t="s">
        <v>1040</v>
      </c>
      <c r="E820" s="1068"/>
      <c r="F820" s="1068" t="s">
        <v>8</v>
      </c>
      <c r="G820" s="927"/>
      <c r="H820" s="927">
        <f t="shared" si="80"/>
        <v>0</v>
      </c>
      <c r="I820" s="927">
        <f t="shared" si="84"/>
        <v>0</v>
      </c>
      <c r="J820" s="11"/>
      <c r="K820" s="964">
        <f t="shared" si="85"/>
        <v>0</v>
      </c>
    </row>
    <row r="821" spans="1:11" ht="15.75" hidden="1" x14ac:dyDescent="0.25">
      <c r="A821" s="1156" t="str">
        <f t="shared" si="83"/>
        <v/>
      </c>
      <c r="B821" s="1068" t="s">
        <v>810</v>
      </c>
      <c r="C821" s="1068"/>
      <c r="D821" s="1072" t="s">
        <v>1041</v>
      </c>
      <c r="E821" s="1068"/>
      <c r="F821" s="1068" t="s">
        <v>8</v>
      </c>
      <c r="G821" s="927"/>
      <c r="H821" s="927">
        <f t="shared" si="80"/>
        <v>0</v>
      </c>
      <c r="I821" s="927">
        <f t="shared" si="84"/>
        <v>0</v>
      </c>
      <c r="J821" s="11"/>
      <c r="K821" s="964">
        <f t="shared" si="85"/>
        <v>0</v>
      </c>
    </row>
    <row r="822" spans="1:11" ht="15.75" hidden="1" x14ac:dyDescent="0.25">
      <c r="A822" s="1156" t="str">
        <f t="shared" si="83"/>
        <v/>
      </c>
      <c r="B822" s="1068" t="s">
        <v>811</v>
      </c>
      <c r="C822" s="1068"/>
      <c r="D822" s="1072" t="s">
        <v>1042</v>
      </c>
      <c r="E822" s="1068"/>
      <c r="F822" s="1068" t="s">
        <v>8</v>
      </c>
      <c r="G822" s="927"/>
      <c r="H822" s="927">
        <f t="shared" si="80"/>
        <v>0</v>
      </c>
      <c r="I822" s="927">
        <f t="shared" si="84"/>
        <v>0</v>
      </c>
      <c r="J822" s="11"/>
      <c r="K822" s="964">
        <f t="shared" si="85"/>
        <v>0</v>
      </c>
    </row>
    <row r="823" spans="1:11" ht="15.75" hidden="1" x14ac:dyDescent="0.25">
      <c r="A823" s="1156" t="str">
        <f t="shared" si="83"/>
        <v/>
      </c>
      <c r="B823" s="1068" t="s">
        <v>812</v>
      </c>
      <c r="C823" s="1068"/>
      <c r="D823" s="1072" t="s">
        <v>1043</v>
      </c>
      <c r="E823" s="1068"/>
      <c r="F823" s="1068" t="s">
        <v>8</v>
      </c>
      <c r="G823" s="927"/>
      <c r="H823" s="927">
        <f t="shared" si="80"/>
        <v>0</v>
      </c>
      <c r="I823" s="927">
        <f t="shared" si="84"/>
        <v>0</v>
      </c>
      <c r="J823" s="11"/>
      <c r="K823" s="964">
        <f t="shared" si="85"/>
        <v>0</v>
      </c>
    </row>
    <row r="824" spans="1:11" ht="15.75" hidden="1" x14ac:dyDescent="0.25">
      <c r="A824" s="1156" t="s">
        <v>4462</v>
      </c>
      <c r="B824" s="1073"/>
      <c r="C824" s="37"/>
      <c r="D824" s="1073"/>
      <c r="E824" s="16"/>
      <c r="F824" s="16"/>
      <c r="G824" s="974"/>
      <c r="H824" s="974"/>
      <c r="I824" s="974"/>
      <c r="J824" s="16"/>
      <c r="K824" s="974"/>
    </row>
    <row r="825" spans="1:11" ht="15.75" x14ac:dyDescent="0.25">
      <c r="A825" s="1156" t="s">
        <v>4462</v>
      </c>
      <c r="B825" s="891" t="s">
        <v>813</v>
      </c>
      <c r="C825" s="891"/>
      <c r="D825" s="21" t="s">
        <v>1107</v>
      </c>
      <c r="E825" s="891"/>
      <c r="F825" s="891"/>
      <c r="G825" s="975"/>
      <c r="H825" s="975"/>
      <c r="I825" s="975"/>
      <c r="J825" s="406"/>
      <c r="K825" s="975"/>
    </row>
    <row r="826" spans="1:11" ht="15.75" x14ac:dyDescent="0.25">
      <c r="A826" s="1156" t="s">
        <v>4462</v>
      </c>
      <c r="B826" s="897" t="s">
        <v>248</v>
      </c>
      <c r="C826" s="897"/>
      <c r="D826" s="66" t="s">
        <v>1045</v>
      </c>
      <c r="E826" s="897"/>
      <c r="F826" s="897"/>
      <c r="G826" s="967"/>
      <c r="H826" s="967"/>
      <c r="I826" s="967"/>
      <c r="J826" s="897"/>
      <c r="K826" s="967"/>
    </row>
    <row r="827" spans="1:11" ht="15.75" x14ac:dyDescent="0.25">
      <c r="A827" s="1156" t="s">
        <v>4462</v>
      </c>
      <c r="B827" s="906" t="s">
        <v>814</v>
      </c>
      <c r="C827" s="895"/>
      <c r="D827" s="118" t="s">
        <v>1106</v>
      </c>
      <c r="E827" s="906"/>
      <c r="F827" s="906"/>
      <c r="G827" s="971"/>
      <c r="H827" s="971"/>
      <c r="I827" s="971"/>
      <c r="J827" s="111"/>
      <c r="K827" s="968"/>
    </row>
    <row r="828" spans="1:11" ht="15.75" hidden="1" x14ac:dyDescent="0.25">
      <c r="A828" s="1156" t="str">
        <f t="shared" si="83"/>
        <v/>
      </c>
      <c r="B828" s="899" t="s">
        <v>2824</v>
      </c>
      <c r="C828" s="899" t="s">
        <v>3003</v>
      </c>
      <c r="D828" s="900" t="s">
        <v>3078</v>
      </c>
      <c r="E828" s="901"/>
      <c r="F828" s="902" t="s">
        <v>237</v>
      </c>
      <c r="G828" s="927"/>
      <c r="H828" s="927">
        <f>G828*E828</f>
        <v>0</v>
      </c>
      <c r="I828" s="927">
        <f>H828*$I$12</f>
        <v>0</v>
      </c>
      <c r="J828" s="11"/>
      <c r="K828" s="964">
        <f>SUM(H828:I828)</f>
        <v>0</v>
      </c>
    </row>
    <row r="829" spans="1:11" ht="15.75" hidden="1" x14ac:dyDescent="0.25">
      <c r="A829" s="1156" t="str">
        <f t="shared" si="83"/>
        <v/>
      </c>
      <c r="B829" s="1068" t="s">
        <v>2976</v>
      </c>
      <c r="C829" s="902" t="s">
        <v>2975</v>
      </c>
      <c r="D829" s="1072" t="s">
        <v>3291</v>
      </c>
      <c r="E829" s="901"/>
      <c r="F829" s="652" t="s">
        <v>238</v>
      </c>
      <c r="G829" s="927">
        <v>291.14</v>
      </c>
      <c r="H829" s="927">
        <f>G829*E829</f>
        <v>0</v>
      </c>
      <c r="I829" s="927">
        <f>H829*$I$12</f>
        <v>0</v>
      </c>
      <c r="J829" s="11"/>
      <c r="K829" s="927">
        <f>SUM(H829:I829)</f>
        <v>0</v>
      </c>
    </row>
    <row r="830" spans="1:11" ht="38.25" x14ac:dyDescent="0.25">
      <c r="A830" s="1156" t="str">
        <f t="shared" si="83"/>
        <v/>
      </c>
      <c r="B830" s="1068" t="s">
        <v>3024</v>
      </c>
      <c r="C830" s="841" t="s">
        <v>4317</v>
      </c>
      <c r="D830" s="1072" t="s">
        <v>4642</v>
      </c>
      <c r="E830" s="901">
        <v>1.44</v>
      </c>
      <c r="F830" s="902" t="s">
        <v>237</v>
      </c>
      <c r="G830" s="927"/>
      <c r="H830" s="927"/>
      <c r="I830" s="927"/>
      <c r="J830" s="11"/>
      <c r="K830" s="964"/>
    </row>
    <row r="831" spans="1:11" ht="25.5" x14ac:dyDescent="0.25">
      <c r="A831" s="1156" t="str">
        <f t="shared" si="83"/>
        <v/>
      </c>
      <c r="B831" s="1068" t="s">
        <v>3250</v>
      </c>
      <c r="C831" s="841" t="s">
        <v>3769</v>
      </c>
      <c r="D831" s="1072" t="s">
        <v>4191</v>
      </c>
      <c r="E831" s="901">
        <v>9.6199999999999992</v>
      </c>
      <c r="F831" s="902" t="s">
        <v>237</v>
      </c>
      <c r="G831" s="927"/>
      <c r="H831" s="927"/>
      <c r="I831" s="927"/>
      <c r="J831" s="11"/>
      <c r="K831" s="964"/>
    </row>
    <row r="832" spans="1:11" ht="15.75" x14ac:dyDescent="0.25">
      <c r="A832" s="1156" t="s">
        <v>4462</v>
      </c>
      <c r="B832" s="840"/>
      <c r="C832" s="841"/>
      <c r="D832" s="850"/>
      <c r="E832" s="654"/>
      <c r="F832" s="655"/>
      <c r="G832" s="1046"/>
      <c r="H832" s="927"/>
      <c r="I832" s="980"/>
      <c r="J832" s="19"/>
      <c r="K832" s="980"/>
    </row>
    <row r="833" spans="1:11" ht="15.75" hidden="1" x14ac:dyDescent="0.25">
      <c r="A833" s="1156" t="str">
        <f t="shared" si="83"/>
        <v/>
      </c>
      <c r="B833" s="1068" t="s">
        <v>815</v>
      </c>
      <c r="C833" s="1068"/>
      <c r="D833" s="1072" t="s">
        <v>1105</v>
      </c>
      <c r="E833" s="1068"/>
      <c r="F833" s="1068" t="s">
        <v>8</v>
      </c>
      <c r="G833" s="927"/>
      <c r="H833" s="927">
        <f>G833*E833</f>
        <v>0</v>
      </c>
      <c r="I833" s="927">
        <f>H833*$I$12</f>
        <v>0</v>
      </c>
      <c r="J833" s="11"/>
      <c r="K833" s="964">
        <f>SUM(H833:I833)</f>
        <v>0</v>
      </c>
    </row>
    <row r="834" spans="1:11" ht="15.75" hidden="1" x14ac:dyDescent="0.25">
      <c r="A834" s="1156" t="str">
        <f t="shared" si="83"/>
        <v/>
      </c>
      <c r="B834" s="1068" t="s">
        <v>816</v>
      </c>
      <c r="C834" s="1068"/>
      <c r="D834" s="1072" t="s">
        <v>1104</v>
      </c>
      <c r="E834" s="1068"/>
      <c r="F834" s="1068" t="s">
        <v>8</v>
      </c>
      <c r="G834" s="927"/>
      <c r="H834" s="927">
        <f>G834*E834</f>
        <v>0</v>
      </c>
      <c r="I834" s="927">
        <f>H834*$I$12</f>
        <v>0</v>
      </c>
      <c r="J834" s="11"/>
      <c r="K834" s="964">
        <f>SUM(H834:I834)</f>
        <v>0</v>
      </c>
    </row>
    <row r="835" spans="1:11" ht="15.75" hidden="1" x14ac:dyDescent="0.25">
      <c r="A835" s="1156" t="str">
        <f t="shared" si="83"/>
        <v/>
      </c>
      <c r="B835" s="1068" t="s">
        <v>817</v>
      </c>
      <c r="C835" s="1068"/>
      <c r="D835" s="1072" t="s">
        <v>1103</v>
      </c>
      <c r="E835" s="1068"/>
      <c r="F835" s="1068" t="s">
        <v>8</v>
      </c>
      <c r="G835" s="927"/>
      <c r="H835" s="927">
        <f>G835*E835</f>
        <v>0</v>
      </c>
      <c r="I835" s="927">
        <f>H835*$I$12</f>
        <v>0</v>
      </c>
      <c r="J835" s="11"/>
      <c r="K835" s="964">
        <f>SUM(H835:I835)</f>
        <v>0</v>
      </c>
    </row>
    <row r="836" spans="1:11" ht="15.75" x14ac:dyDescent="0.25">
      <c r="A836" s="1156" t="s">
        <v>4462</v>
      </c>
      <c r="B836" s="906" t="s">
        <v>249</v>
      </c>
      <c r="C836" s="906"/>
      <c r="D836" s="118" t="s">
        <v>1102</v>
      </c>
      <c r="E836" s="906"/>
      <c r="F836" s="906"/>
      <c r="G836" s="971"/>
      <c r="H836" s="971"/>
      <c r="I836" s="971"/>
      <c r="J836" s="111"/>
      <c r="K836" s="968"/>
    </row>
    <row r="837" spans="1:11" ht="25.5" x14ac:dyDescent="0.25">
      <c r="A837" s="1156" t="str">
        <f t="shared" si="83"/>
        <v/>
      </c>
      <c r="B837" s="123" t="s">
        <v>2796</v>
      </c>
      <c r="C837" s="1068" t="s">
        <v>2977</v>
      </c>
      <c r="D837" s="1072" t="s">
        <v>2726</v>
      </c>
      <c r="E837" s="901">
        <v>16.27</v>
      </c>
      <c r="F837" s="656" t="s">
        <v>237</v>
      </c>
      <c r="G837" s="927"/>
      <c r="H837" s="927"/>
      <c r="I837" s="927"/>
      <c r="J837" s="11"/>
      <c r="K837" s="964"/>
    </row>
    <row r="838" spans="1:11" ht="25.5" x14ac:dyDescent="0.25">
      <c r="A838" s="1156" t="str">
        <f t="shared" si="83"/>
        <v/>
      </c>
      <c r="B838" s="123" t="s">
        <v>2797</v>
      </c>
      <c r="C838" s="1068" t="s">
        <v>2977</v>
      </c>
      <c r="D838" s="1072" t="s">
        <v>2727</v>
      </c>
      <c r="E838" s="901">
        <v>2.52</v>
      </c>
      <c r="F838" s="657" t="s">
        <v>237</v>
      </c>
      <c r="G838" s="927"/>
      <c r="H838" s="927"/>
      <c r="I838" s="927"/>
      <c r="J838" s="11"/>
      <c r="K838" s="964"/>
    </row>
    <row r="839" spans="1:11" ht="25.5" x14ac:dyDescent="0.25">
      <c r="A839" s="1156" t="str">
        <f t="shared" si="83"/>
        <v/>
      </c>
      <c r="B839" s="583" t="s">
        <v>2798</v>
      </c>
      <c r="C839" s="1068" t="s">
        <v>3004</v>
      </c>
      <c r="D839" s="1072" t="s">
        <v>4854</v>
      </c>
      <c r="E839" s="901">
        <v>3.02</v>
      </c>
      <c r="F839" s="657" t="s">
        <v>210</v>
      </c>
      <c r="G839" s="927"/>
      <c r="H839" s="927"/>
      <c r="I839" s="927"/>
      <c r="J839" s="11"/>
      <c r="K839" s="964"/>
    </row>
    <row r="840" spans="1:11" ht="25.5" x14ac:dyDescent="0.25">
      <c r="A840" s="1156" t="str">
        <f t="shared" si="83"/>
        <v/>
      </c>
      <c r="B840" s="583" t="s">
        <v>4857</v>
      </c>
      <c r="C840" s="1068" t="s">
        <v>3004</v>
      </c>
      <c r="D840" s="1072" t="s">
        <v>4829</v>
      </c>
      <c r="E840" s="901">
        <v>4.16</v>
      </c>
      <c r="F840" s="657" t="s">
        <v>210</v>
      </c>
      <c r="G840" s="927"/>
      <c r="H840" s="927"/>
      <c r="I840" s="927"/>
      <c r="J840" s="11"/>
      <c r="K840" s="964"/>
    </row>
    <row r="841" spans="1:11" ht="15.75" x14ac:dyDescent="0.25">
      <c r="A841" s="1156" t="s">
        <v>4462</v>
      </c>
      <c r="B841" s="840"/>
      <c r="C841" s="840"/>
      <c r="D841" s="84"/>
      <c r="E841" s="840"/>
      <c r="F841" s="840"/>
      <c r="G841" s="980"/>
      <c r="H841" s="980"/>
      <c r="I841" s="980"/>
      <c r="J841" s="19"/>
      <c r="K841" s="969"/>
    </row>
    <row r="842" spans="1:11" ht="15.75" x14ac:dyDescent="0.25">
      <c r="A842" s="1156" t="s">
        <v>4462</v>
      </c>
      <c r="B842" s="906" t="s">
        <v>250</v>
      </c>
      <c r="C842" s="906"/>
      <c r="D842" s="118" t="s">
        <v>1101</v>
      </c>
      <c r="E842" s="906"/>
      <c r="F842" s="906"/>
      <c r="G842" s="971"/>
      <c r="H842" s="971"/>
      <c r="I842" s="971"/>
      <c r="J842" s="111"/>
      <c r="K842" s="968"/>
    </row>
    <row r="843" spans="1:11" ht="38.25" x14ac:dyDescent="0.25">
      <c r="A843" s="1156" t="str">
        <f t="shared" si="83"/>
        <v/>
      </c>
      <c r="B843" s="1068" t="s">
        <v>4831</v>
      </c>
      <c r="C843" s="1068" t="s">
        <v>4832</v>
      </c>
      <c r="D843" s="1072" t="s">
        <v>4830</v>
      </c>
      <c r="E843" s="901">
        <v>2</v>
      </c>
      <c r="F843" s="1068" t="s">
        <v>237</v>
      </c>
      <c r="G843" s="927"/>
      <c r="H843" s="927"/>
      <c r="I843" s="927"/>
      <c r="J843" s="11"/>
      <c r="K843" s="964"/>
    </row>
    <row r="844" spans="1:11" ht="15.75" x14ac:dyDescent="0.25">
      <c r="A844" s="1156" t="s">
        <v>4462</v>
      </c>
      <c r="B844" s="1068"/>
      <c r="C844" s="1068"/>
      <c r="D844" s="1072"/>
      <c r="E844" s="1068"/>
      <c r="F844" s="1068"/>
      <c r="G844" s="927"/>
      <c r="H844" s="927"/>
      <c r="I844" s="927"/>
      <c r="J844" s="11"/>
      <c r="K844" s="964"/>
    </row>
    <row r="845" spans="1:11" ht="15.75" hidden="1" x14ac:dyDescent="0.25">
      <c r="A845" s="1156" t="str">
        <f t="shared" si="83"/>
        <v/>
      </c>
      <c r="B845" s="1068" t="s">
        <v>818</v>
      </c>
      <c r="C845" s="1068"/>
      <c r="D845" s="1072" t="s">
        <v>1100</v>
      </c>
      <c r="E845" s="1068"/>
      <c r="F845" s="1068" t="s">
        <v>8</v>
      </c>
      <c r="G845" s="927"/>
      <c r="H845" s="927">
        <f t="shared" ref="H845:H859" si="86">G845*E845</f>
        <v>0</v>
      </c>
      <c r="I845" s="927">
        <f>H845*$I$12</f>
        <v>0</v>
      </c>
      <c r="J845" s="11"/>
      <c r="K845" s="964">
        <f>SUM(H845:I845)</f>
        <v>0</v>
      </c>
    </row>
    <row r="846" spans="1:11" ht="15.75" hidden="1" x14ac:dyDescent="0.25">
      <c r="A846" s="1156" t="str">
        <f t="shared" si="83"/>
        <v/>
      </c>
      <c r="B846" s="1068" t="s">
        <v>819</v>
      </c>
      <c r="C846" s="1068"/>
      <c r="D846" s="1072" t="s">
        <v>1099</v>
      </c>
      <c r="E846" s="1068"/>
      <c r="F846" s="1068" t="s">
        <v>8</v>
      </c>
      <c r="G846" s="927"/>
      <c r="H846" s="927">
        <f t="shared" si="86"/>
        <v>0</v>
      </c>
      <c r="I846" s="927">
        <f>H846*$I$12</f>
        <v>0</v>
      </c>
      <c r="J846" s="11"/>
      <c r="K846" s="964">
        <f>SUM(H846:I846)</f>
        <v>0</v>
      </c>
    </row>
    <row r="847" spans="1:11" ht="15.75" hidden="1" x14ac:dyDescent="0.25">
      <c r="A847" s="1156" t="str">
        <f t="shared" si="83"/>
        <v/>
      </c>
      <c r="B847" s="1068" t="s">
        <v>820</v>
      </c>
      <c r="C847" s="1068"/>
      <c r="D847" s="1072" t="s">
        <v>1098</v>
      </c>
      <c r="E847" s="1068"/>
      <c r="F847" s="1068" t="s">
        <v>8</v>
      </c>
      <c r="G847" s="927"/>
      <c r="H847" s="927">
        <f t="shared" si="86"/>
        <v>0</v>
      </c>
      <c r="I847" s="927">
        <f>H847*$I$12</f>
        <v>0</v>
      </c>
      <c r="J847" s="11"/>
      <c r="K847" s="964">
        <f>SUM(H847:I847)</f>
        <v>0</v>
      </c>
    </row>
    <row r="848" spans="1:11" ht="15.75" hidden="1" x14ac:dyDescent="0.25">
      <c r="A848" s="1156" t="str">
        <f t="shared" si="83"/>
        <v/>
      </c>
      <c r="B848" s="1068" t="s">
        <v>821</v>
      </c>
      <c r="C848" s="1068"/>
      <c r="D848" s="1072" t="s">
        <v>1097</v>
      </c>
      <c r="E848" s="1068"/>
      <c r="F848" s="1068" t="s">
        <v>8</v>
      </c>
      <c r="G848" s="927"/>
      <c r="H848" s="927">
        <f t="shared" si="86"/>
        <v>0</v>
      </c>
      <c r="I848" s="927">
        <f>H848*$I$12</f>
        <v>0</v>
      </c>
      <c r="J848" s="11"/>
      <c r="K848" s="964">
        <f>SUM(H848:I848)</f>
        <v>0</v>
      </c>
    </row>
    <row r="849" spans="1:11" ht="15.75" x14ac:dyDescent="0.25">
      <c r="A849" s="1156" t="s">
        <v>4462</v>
      </c>
      <c r="B849" s="906" t="s">
        <v>822</v>
      </c>
      <c r="C849" s="906"/>
      <c r="D849" s="118" t="s">
        <v>1096</v>
      </c>
      <c r="E849" s="906"/>
      <c r="F849" s="906"/>
      <c r="G849" s="971"/>
      <c r="H849" s="971"/>
      <c r="I849" s="971"/>
      <c r="J849" s="111"/>
      <c r="K849" s="968"/>
    </row>
    <row r="850" spans="1:11" ht="25.5" x14ac:dyDescent="0.25">
      <c r="A850" s="1156" t="str">
        <f t="shared" si="83"/>
        <v/>
      </c>
      <c r="B850" s="583" t="s">
        <v>2799</v>
      </c>
      <c r="C850" s="1068" t="s">
        <v>2978</v>
      </c>
      <c r="D850" s="1072" t="s">
        <v>4192</v>
      </c>
      <c r="E850" s="901">
        <v>496.91999999999996</v>
      </c>
      <c r="F850" s="657" t="s">
        <v>237</v>
      </c>
      <c r="G850" s="927"/>
      <c r="H850" s="927"/>
      <c r="I850" s="927"/>
      <c r="J850" s="127"/>
      <c r="K850" s="964"/>
    </row>
    <row r="851" spans="1:11" ht="25.5" x14ac:dyDescent="0.25">
      <c r="A851" s="1156" t="str">
        <f t="shared" si="83"/>
        <v/>
      </c>
      <c r="B851" s="583" t="s">
        <v>4834</v>
      </c>
      <c r="C851" s="1068" t="s">
        <v>2978</v>
      </c>
      <c r="D851" s="1072" t="s">
        <v>4833</v>
      </c>
      <c r="E851" s="920">
        <f>5.5*0.15</f>
        <v>0.82499999999999996</v>
      </c>
      <c r="F851" s="1064" t="s">
        <v>237</v>
      </c>
      <c r="G851" s="927"/>
      <c r="H851" s="927"/>
      <c r="I851" s="927"/>
      <c r="J851" s="127"/>
      <c r="K851" s="964"/>
    </row>
    <row r="852" spans="1:11" ht="15.75" hidden="1" x14ac:dyDescent="0.25">
      <c r="A852" s="1156"/>
      <c r="B852" s="840"/>
      <c r="C852" s="840"/>
      <c r="D852" s="1072"/>
      <c r="E852" s="840"/>
      <c r="F852" s="840"/>
      <c r="G852" s="980"/>
      <c r="H852" s="927"/>
      <c r="I852" s="980"/>
      <c r="J852" s="19"/>
      <c r="K852" s="969"/>
    </row>
    <row r="853" spans="1:11" ht="15.75" hidden="1" x14ac:dyDescent="0.25">
      <c r="A853" s="1156"/>
      <c r="B853" s="1068" t="s">
        <v>823</v>
      </c>
      <c r="C853" s="1068"/>
      <c r="D853" s="1072" t="s">
        <v>1095</v>
      </c>
      <c r="E853" s="1068"/>
      <c r="F853" s="1068" t="s">
        <v>8</v>
      </c>
      <c r="G853" s="927"/>
      <c r="H853" s="927">
        <f t="shared" si="86"/>
        <v>0</v>
      </c>
      <c r="I853" s="927">
        <f t="shared" ref="I853:I859" si="87">H853*$I$12</f>
        <v>0</v>
      </c>
      <c r="J853" s="11"/>
      <c r="K853" s="964">
        <f t="shared" ref="K853:K859" si="88">SUM(H853:I853)</f>
        <v>0</v>
      </c>
    </row>
    <row r="854" spans="1:11" ht="15.75" hidden="1" x14ac:dyDescent="0.25">
      <c r="A854" s="1156"/>
      <c r="B854" s="1068" t="s">
        <v>824</v>
      </c>
      <c r="C854" s="1068"/>
      <c r="D854" s="1072" t="s">
        <v>1094</v>
      </c>
      <c r="E854" s="1068"/>
      <c r="F854" s="1068" t="s">
        <v>8</v>
      </c>
      <c r="G854" s="927"/>
      <c r="H854" s="927">
        <f t="shared" si="86"/>
        <v>0</v>
      </c>
      <c r="I854" s="927">
        <f t="shared" si="87"/>
        <v>0</v>
      </c>
      <c r="J854" s="11"/>
      <c r="K854" s="964">
        <f t="shared" si="88"/>
        <v>0</v>
      </c>
    </row>
    <row r="855" spans="1:11" ht="15.75" hidden="1" x14ac:dyDescent="0.25">
      <c r="A855" s="1156"/>
      <c r="B855" s="1068" t="s">
        <v>825</v>
      </c>
      <c r="C855" s="1068"/>
      <c r="D855" s="1072" t="s">
        <v>1093</v>
      </c>
      <c r="E855" s="1068"/>
      <c r="F855" s="1068" t="s">
        <v>8</v>
      </c>
      <c r="G855" s="927"/>
      <c r="H855" s="927">
        <f t="shared" si="86"/>
        <v>0</v>
      </c>
      <c r="I855" s="927">
        <f t="shared" si="87"/>
        <v>0</v>
      </c>
      <c r="J855" s="11"/>
      <c r="K855" s="964">
        <f t="shared" si="88"/>
        <v>0</v>
      </c>
    </row>
    <row r="856" spans="1:11" ht="15.75" hidden="1" x14ac:dyDescent="0.25">
      <c r="A856" s="1156"/>
      <c r="B856" s="1068" t="s">
        <v>826</v>
      </c>
      <c r="C856" s="1068"/>
      <c r="D856" s="1072" t="s">
        <v>1092</v>
      </c>
      <c r="E856" s="1068"/>
      <c r="F856" s="1068" t="s">
        <v>8</v>
      </c>
      <c r="G856" s="927"/>
      <c r="H856" s="927">
        <f t="shared" si="86"/>
        <v>0</v>
      </c>
      <c r="I856" s="927">
        <f t="shared" si="87"/>
        <v>0</v>
      </c>
      <c r="J856" s="11"/>
      <c r="K856" s="964">
        <f t="shared" si="88"/>
        <v>0</v>
      </c>
    </row>
    <row r="857" spans="1:11" ht="15.75" hidden="1" x14ac:dyDescent="0.25">
      <c r="A857" s="1156"/>
      <c r="B857" s="1068" t="s">
        <v>827</v>
      </c>
      <c r="C857" s="1068"/>
      <c r="D857" s="1072" t="s">
        <v>1091</v>
      </c>
      <c r="E857" s="1068"/>
      <c r="F857" s="1068" t="s">
        <v>8</v>
      </c>
      <c r="G857" s="927"/>
      <c r="H857" s="927">
        <f t="shared" si="86"/>
        <v>0</v>
      </c>
      <c r="I857" s="927">
        <f t="shared" si="87"/>
        <v>0</v>
      </c>
      <c r="J857" s="11"/>
      <c r="K857" s="964">
        <f t="shared" si="88"/>
        <v>0</v>
      </c>
    </row>
    <row r="858" spans="1:11" ht="15.75" hidden="1" x14ac:dyDescent="0.25">
      <c r="A858" s="1156"/>
      <c r="B858" s="1068" t="s">
        <v>828</v>
      </c>
      <c r="C858" s="1068"/>
      <c r="D858" s="1072" t="s">
        <v>1090</v>
      </c>
      <c r="E858" s="1068"/>
      <c r="F858" s="1068" t="s">
        <v>8</v>
      </c>
      <c r="G858" s="927"/>
      <c r="H858" s="927">
        <f t="shared" si="86"/>
        <v>0</v>
      </c>
      <c r="I858" s="927">
        <f t="shared" si="87"/>
        <v>0</v>
      </c>
      <c r="J858" s="11"/>
      <c r="K858" s="964">
        <f t="shared" si="88"/>
        <v>0</v>
      </c>
    </row>
    <row r="859" spans="1:11" ht="15.75" hidden="1" x14ac:dyDescent="0.25">
      <c r="A859" s="1156"/>
      <c r="B859" s="1068" t="s">
        <v>251</v>
      </c>
      <c r="C859" s="1068"/>
      <c r="D859" s="1072" t="s">
        <v>1089</v>
      </c>
      <c r="E859" s="1068"/>
      <c r="F859" s="1068" t="s">
        <v>8</v>
      </c>
      <c r="G859" s="927"/>
      <c r="H859" s="927">
        <f t="shared" si="86"/>
        <v>0</v>
      </c>
      <c r="I859" s="927">
        <f t="shared" si="87"/>
        <v>0</v>
      </c>
      <c r="J859" s="11"/>
      <c r="K859" s="964">
        <f t="shared" si="88"/>
        <v>0</v>
      </c>
    </row>
    <row r="860" spans="1:11" ht="15.75" hidden="1" x14ac:dyDescent="0.25">
      <c r="A860" s="1156"/>
      <c r="B860" s="70"/>
      <c r="C860" s="70"/>
      <c r="D860" s="81"/>
      <c r="E860" s="70"/>
      <c r="F860" s="70"/>
      <c r="G860" s="981"/>
      <c r="H860" s="981"/>
      <c r="I860" s="981"/>
      <c r="J860" s="31"/>
      <c r="K860" s="981"/>
    </row>
    <row r="861" spans="1:11" ht="15.75" x14ac:dyDescent="0.25">
      <c r="A861" s="1156"/>
      <c r="B861" s="70"/>
      <c r="C861" s="70"/>
      <c r="D861" s="81"/>
      <c r="E861" s="70"/>
      <c r="F861" s="70"/>
      <c r="G861" s="981"/>
      <c r="H861" s="981"/>
      <c r="I861" s="981"/>
      <c r="J861" s="31"/>
      <c r="K861" s="981"/>
    </row>
    <row r="862" spans="1:11" ht="15.75" x14ac:dyDescent="0.25">
      <c r="A862" s="1156" t="s">
        <v>4462</v>
      </c>
      <c r="B862" s="906" t="s">
        <v>2800</v>
      </c>
      <c r="C862" s="906"/>
      <c r="D862" s="118" t="s">
        <v>2801</v>
      </c>
      <c r="E862" s="906"/>
      <c r="F862" s="906"/>
      <c r="G862" s="971"/>
      <c r="H862" s="971"/>
      <c r="I862" s="971"/>
      <c r="J862" s="111"/>
      <c r="K862" s="971"/>
    </row>
    <row r="863" spans="1:11" ht="25.5" hidden="1" x14ac:dyDescent="0.25">
      <c r="A863" s="1156"/>
      <c r="B863" s="902" t="s">
        <v>2802</v>
      </c>
      <c r="C863" s="902" t="s">
        <v>3385</v>
      </c>
      <c r="D863" s="851" t="s">
        <v>2807</v>
      </c>
      <c r="E863" s="901"/>
      <c r="F863" s="903" t="s">
        <v>210</v>
      </c>
      <c r="G863" s="927"/>
      <c r="H863" s="927">
        <f>G863*E863</f>
        <v>0</v>
      </c>
      <c r="I863" s="927">
        <f>H863*$I$12</f>
        <v>0</v>
      </c>
      <c r="J863" s="11"/>
      <c r="K863" s="927">
        <f>SUM(H863:I863)</f>
        <v>0</v>
      </c>
    </row>
    <row r="864" spans="1:11" ht="15.75" x14ac:dyDescent="0.25">
      <c r="A864" s="1156" t="s">
        <v>4462</v>
      </c>
      <c r="B864" s="902" t="s">
        <v>2802</v>
      </c>
      <c r="C864" s="902" t="s">
        <v>4879</v>
      </c>
      <c r="D864" s="851" t="s">
        <v>4863</v>
      </c>
      <c r="E864" s="901">
        <v>2.13</v>
      </c>
      <c r="F864" s="903" t="s">
        <v>237</v>
      </c>
      <c r="G864" s="927"/>
      <c r="H864" s="927"/>
      <c r="I864" s="927"/>
      <c r="J864" s="11"/>
      <c r="K864" s="964"/>
    </row>
    <row r="865" spans="1:11" ht="15.75" x14ac:dyDescent="0.25">
      <c r="A865" s="1156" t="s">
        <v>4462</v>
      </c>
      <c r="B865" s="902" t="s">
        <v>4889</v>
      </c>
      <c r="C865" s="902" t="s">
        <v>4880</v>
      </c>
      <c r="D865" s="851" t="s">
        <v>4864</v>
      </c>
      <c r="E865" s="901">
        <v>0.38</v>
      </c>
      <c r="F865" s="651" t="s">
        <v>237</v>
      </c>
      <c r="G865" s="927"/>
      <c r="H865" s="927"/>
      <c r="I865" s="927"/>
      <c r="J865" s="11"/>
      <c r="K865" s="964"/>
    </row>
    <row r="866" spans="1:11" ht="15.75" x14ac:dyDescent="0.25">
      <c r="A866" s="1156" t="s">
        <v>4462</v>
      </c>
      <c r="B866" s="1068"/>
      <c r="C866" s="1068"/>
      <c r="D866" s="1068"/>
      <c r="E866" s="1068"/>
      <c r="F866" s="1068"/>
      <c r="G866" s="966"/>
      <c r="H866" s="966"/>
      <c r="I866" s="966"/>
      <c r="J866" s="1068"/>
      <c r="K866" s="966"/>
    </row>
    <row r="867" spans="1:11" ht="15.75" x14ac:dyDescent="0.25">
      <c r="A867" s="1156" t="s">
        <v>4462</v>
      </c>
      <c r="B867" s="897" t="s">
        <v>252</v>
      </c>
      <c r="C867" s="897"/>
      <c r="D867" s="66" t="s">
        <v>1088</v>
      </c>
      <c r="E867" s="897"/>
      <c r="F867" s="897"/>
      <c r="G867" s="967"/>
      <c r="H867" s="967"/>
      <c r="I867" s="967"/>
      <c r="J867" s="897"/>
      <c r="K867" s="967"/>
    </row>
    <row r="868" spans="1:11" ht="15.75" x14ac:dyDescent="0.25">
      <c r="A868" s="1156" t="s">
        <v>4462</v>
      </c>
      <c r="B868" s="906" t="s">
        <v>253</v>
      </c>
      <c r="C868" s="895"/>
      <c r="D868" s="118" t="s">
        <v>1087</v>
      </c>
      <c r="E868" s="906"/>
      <c r="F868" s="906"/>
      <c r="G868" s="863"/>
      <c r="H868" s="971"/>
      <c r="I868" s="971"/>
      <c r="J868" s="111"/>
      <c r="K868" s="968"/>
    </row>
    <row r="869" spans="1:11" ht="38.25" hidden="1" x14ac:dyDescent="0.25">
      <c r="A869" s="1156"/>
      <c r="B869" s="899" t="s">
        <v>2803</v>
      </c>
      <c r="C869" s="899" t="s">
        <v>3731</v>
      </c>
      <c r="D869" s="900" t="s">
        <v>4193</v>
      </c>
      <c r="E869" s="901"/>
      <c r="F869" s="902" t="s">
        <v>237</v>
      </c>
      <c r="G869" s="927">
        <v>6.13</v>
      </c>
      <c r="H869" s="927">
        <f>G869*E869</f>
        <v>0</v>
      </c>
      <c r="I869" s="927">
        <f>H869*$I$12</f>
        <v>0</v>
      </c>
      <c r="J869" s="11"/>
      <c r="K869" s="964">
        <f>SUM(H869:I869)</f>
        <v>0</v>
      </c>
    </row>
    <row r="870" spans="1:11" ht="38.25" x14ac:dyDescent="0.25">
      <c r="A870" s="1156" t="str">
        <f t="shared" si="83"/>
        <v/>
      </c>
      <c r="B870" s="899" t="s">
        <v>3732</v>
      </c>
      <c r="C870" s="919" t="s">
        <v>2979</v>
      </c>
      <c r="D870" s="900" t="s">
        <v>4194</v>
      </c>
      <c r="E870" s="901">
        <v>122.15</v>
      </c>
      <c r="F870" s="902" t="s">
        <v>237</v>
      </c>
      <c r="G870" s="980"/>
      <c r="H870" s="927"/>
      <c r="I870" s="927"/>
      <c r="J870" s="11"/>
      <c r="K870" s="964"/>
    </row>
    <row r="871" spans="1:11" ht="38.25" hidden="1" x14ac:dyDescent="0.25">
      <c r="A871" s="1156"/>
      <c r="B871" s="899" t="s">
        <v>3733</v>
      </c>
      <c r="C871" s="919" t="s">
        <v>3734</v>
      </c>
      <c r="D871" s="900" t="s">
        <v>4195</v>
      </c>
      <c r="E871" s="901"/>
      <c r="F871" s="902" t="s">
        <v>237</v>
      </c>
      <c r="G871" s="980">
        <v>2.99</v>
      </c>
      <c r="H871" s="927">
        <f>G871*E871</f>
        <v>0</v>
      </c>
      <c r="I871" s="927">
        <f>H871*$I$12</f>
        <v>0</v>
      </c>
      <c r="J871" s="11"/>
      <c r="K871" s="964">
        <f>SUM(H871:I871)</f>
        <v>0</v>
      </c>
    </row>
    <row r="872" spans="1:11" ht="38.25" x14ac:dyDescent="0.25">
      <c r="A872" s="1156" t="str">
        <f t="shared" ref="A872:A937" si="89">IF(K872&lt;&gt;0,"x","")</f>
        <v/>
      </c>
      <c r="B872" s="899" t="s">
        <v>3735</v>
      </c>
      <c r="C872" s="919" t="s">
        <v>3734</v>
      </c>
      <c r="D872" s="900" t="s">
        <v>4196</v>
      </c>
      <c r="E872" s="901">
        <v>26.41</v>
      </c>
      <c r="F872" s="902" t="s">
        <v>237</v>
      </c>
      <c r="G872" s="980"/>
      <c r="H872" s="927"/>
      <c r="I872" s="927"/>
      <c r="J872" s="11"/>
      <c r="K872" s="964"/>
    </row>
    <row r="873" spans="1:11" ht="15.75" x14ac:dyDescent="0.25">
      <c r="A873" s="1156" t="s">
        <v>4462</v>
      </c>
      <c r="B873" s="840"/>
      <c r="C873" s="840"/>
      <c r="E873" s="1074"/>
      <c r="G873" s="980"/>
      <c r="H873" s="980"/>
      <c r="I873" s="980"/>
      <c r="J873" s="19"/>
      <c r="K873" s="969"/>
    </row>
    <row r="874" spans="1:11" ht="15.75" x14ac:dyDescent="0.25">
      <c r="A874" s="1156" t="s">
        <v>4462</v>
      </c>
      <c r="B874" s="906" t="s">
        <v>254</v>
      </c>
      <c r="C874" s="895"/>
      <c r="D874" s="905" t="s">
        <v>1086</v>
      </c>
      <c r="E874" s="906"/>
      <c r="F874" s="906"/>
      <c r="G874" s="863"/>
      <c r="H874" s="971"/>
      <c r="I874" s="971"/>
      <c r="J874" s="111"/>
      <c r="K874" s="968"/>
    </row>
    <row r="875" spans="1:11" ht="38.25" hidden="1" x14ac:dyDescent="0.25">
      <c r="A875" s="1156"/>
      <c r="B875" s="899" t="s">
        <v>2804</v>
      </c>
      <c r="C875" s="899" t="s">
        <v>3736</v>
      </c>
      <c r="D875" s="900" t="s">
        <v>4197</v>
      </c>
      <c r="E875" s="901"/>
      <c r="F875" s="902" t="s">
        <v>237</v>
      </c>
      <c r="G875" s="927">
        <v>40.700000000000003</v>
      </c>
      <c r="H875" s="927">
        <f>G875*E875</f>
        <v>0</v>
      </c>
      <c r="I875" s="927">
        <f>H875*$I$12</f>
        <v>0</v>
      </c>
      <c r="J875" s="11"/>
      <c r="K875" s="964">
        <f>SUM(H875:I875)</f>
        <v>0</v>
      </c>
    </row>
    <row r="876" spans="1:11" ht="38.25" hidden="1" x14ac:dyDescent="0.25">
      <c r="A876" s="1156"/>
      <c r="B876" s="899" t="s">
        <v>3737</v>
      </c>
      <c r="C876" s="919" t="s">
        <v>3738</v>
      </c>
      <c r="D876" s="900" t="s">
        <v>4198</v>
      </c>
      <c r="E876" s="901"/>
      <c r="F876" s="902" t="s">
        <v>237</v>
      </c>
      <c r="G876" s="980">
        <v>28.08</v>
      </c>
      <c r="H876" s="927">
        <f>G876*E876</f>
        <v>0</v>
      </c>
      <c r="I876" s="927">
        <f>H876*$I$12</f>
        <v>0</v>
      </c>
      <c r="J876" s="11"/>
      <c r="K876" s="964">
        <f>SUM(H876:I876)</f>
        <v>0</v>
      </c>
    </row>
    <row r="877" spans="1:11" ht="63.75" x14ac:dyDescent="0.25">
      <c r="A877" s="1156" t="str">
        <f t="shared" si="89"/>
        <v/>
      </c>
      <c r="B877" s="899" t="s">
        <v>3739</v>
      </c>
      <c r="C877" s="919" t="s">
        <v>3740</v>
      </c>
      <c r="D877" s="907" t="s">
        <v>4643</v>
      </c>
      <c r="E877" s="901">
        <v>26.41</v>
      </c>
      <c r="F877" s="902" t="s">
        <v>237</v>
      </c>
      <c r="G877" s="980"/>
      <c r="H877" s="927"/>
      <c r="I877" s="927"/>
      <c r="J877" s="11"/>
      <c r="K877" s="964"/>
    </row>
    <row r="878" spans="1:11" ht="63.75" x14ac:dyDescent="0.25">
      <c r="A878" s="1156" t="str">
        <f t="shared" si="89"/>
        <v/>
      </c>
      <c r="B878" s="899" t="s">
        <v>3741</v>
      </c>
      <c r="C878" s="919" t="s">
        <v>3740</v>
      </c>
      <c r="D878" s="907" t="s">
        <v>4644</v>
      </c>
      <c r="E878" s="901">
        <v>122.15</v>
      </c>
      <c r="F878" s="902" t="s">
        <v>237</v>
      </c>
      <c r="G878" s="980"/>
      <c r="H878" s="927"/>
      <c r="I878" s="927"/>
      <c r="J878" s="11"/>
      <c r="K878" s="964"/>
    </row>
    <row r="879" spans="1:11" ht="15.75" x14ac:dyDescent="0.25">
      <c r="A879" s="1156" t="s">
        <v>4462</v>
      </c>
      <c r="B879" s="919"/>
      <c r="C879" s="919"/>
      <c r="D879" s="907"/>
      <c r="E879" s="920"/>
      <c r="F879" s="841"/>
      <c r="G879" s="980"/>
      <c r="H879" s="980"/>
      <c r="I879" s="980"/>
      <c r="J879" s="19"/>
      <c r="K879" s="969"/>
    </row>
    <row r="880" spans="1:11" ht="15.75" hidden="1" x14ac:dyDescent="0.25">
      <c r="A880" s="1156" t="str">
        <f t="shared" si="89"/>
        <v/>
      </c>
      <c r="B880" s="1068" t="s">
        <v>255</v>
      </c>
      <c r="C880" s="1068"/>
      <c r="D880" s="1072" t="s">
        <v>1085</v>
      </c>
      <c r="E880" s="1068"/>
      <c r="F880" s="1068" t="s">
        <v>8</v>
      </c>
      <c r="G880" s="927"/>
      <c r="H880" s="927">
        <f>G880*E880</f>
        <v>0</v>
      </c>
      <c r="I880" s="927">
        <f>H880*$I$12</f>
        <v>0</v>
      </c>
      <c r="J880" s="11"/>
      <c r="K880" s="964">
        <f>SUM(H880:I880)</f>
        <v>0</v>
      </c>
    </row>
    <row r="881" spans="1:11" ht="15.75" x14ac:dyDescent="0.25">
      <c r="A881" s="1156" t="s">
        <v>4462</v>
      </c>
      <c r="B881" s="906" t="s">
        <v>256</v>
      </c>
      <c r="C881" s="906"/>
      <c r="D881" s="118" t="s">
        <v>1084</v>
      </c>
      <c r="E881" s="906"/>
      <c r="F881" s="906"/>
      <c r="G881" s="971"/>
      <c r="H881" s="971"/>
      <c r="I881" s="971"/>
      <c r="J881" s="111"/>
      <c r="K881" s="968"/>
    </row>
    <row r="882" spans="1:11" ht="38.25" x14ac:dyDescent="0.25">
      <c r="A882" s="1156" t="str">
        <f t="shared" si="89"/>
        <v/>
      </c>
      <c r="B882" s="1068" t="s">
        <v>2805</v>
      </c>
      <c r="C882" s="1068" t="s">
        <v>4855</v>
      </c>
      <c r="D882" s="900" t="s">
        <v>4856</v>
      </c>
      <c r="E882" s="901">
        <v>105.55</v>
      </c>
      <c r="F882" s="903" t="s">
        <v>237</v>
      </c>
      <c r="G882" s="927"/>
      <c r="H882" s="927"/>
      <c r="I882" s="927"/>
      <c r="J882" s="127"/>
      <c r="K882" s="970"/>
    </row>
    <row r="883" spans="1:11" ht="15.75" x14ac:dyDescent="0.25">
      <c r="A883" s="1156" t="s">
        <v>4462</v>
      </c>
      <c r="B883" s="840"/>
      <c r="C883" s="840"/>
      <c r="D883" s="84"/>
      <c r="E883" s="840"/>
      <c r="F883" s="840"/>
      <c r="G883" s="980"/>
      <c r="H883" s="927"/>
      <c r="I883" s="980"/>
      <c r="J883" s="19"/>
      <c r="K883" s="969"/>
    </row>
    <row r="884" spans="1:11" ht="15.75" hidden="1" x14ac:dyDescent="0.25">
      <c r="A884" s="1156"/>
      <c r="B884" s="1068" t="s">
        <v>829</v>
      </c>
      <c r="C884" s="1068"/>
      <c r="D884" s="1072" t="s">
        <v>1083</v>
      </c>
      <c r="E884" s="1068"/>
      <c r="F884" s="1068" t="s">
        <v>8</v>
      </c>
      <c r="G884" s="927"/>
      <c r="H884" s="927">
        <f t="shared" ref="H884:H906" si="90">G884*E884</f>
        <v>0</v>
      </c>
      <c r="I884" s="927">
        <f>H884*$I$12</f>
        <v>0</v>
      </c>
      <c r="J884" s="11"/>
      <c r="K884" s="964">
        <f>SUM(H884:I884)</f>
        <v>0</v>
      </c>
    </row>
    <row r="885" spans="1:11" ht="15.75" hidden="1" x14ac:dyDescent="0.25">
      <c r="A885" s="1156"/>
      <c r="B885" s="1068" t="s">
        <v>830</v>
      </c>
      <c r="C885" s="1068"/>
      <c r="D885" s="1072" t="s">
        <v>1082</v>
      </c>
      <c r="E885" s="1068"/>
      <c r="F885" s="1068" t="s">
        <v>8</v>
      </c>
      <c r="G885" s="927"/>
      <c r="H885" s="927">
        <f t="shared" si="90"/>
        <v>0</v>
      </c>
      <c r="I885" s="927">
        <f>H885*$I$12</f>
        <v>0</v>
      </c>
      <c r="J885" s="11"/>
      <c r="K885" s="964">
        <f>SUM(H885:I885)</f>
        <v>0</v>
      </c>
    </row>
    <row r="886" spans="1:11" ht="15.75" hidden="1" x14ac:dyDescent="0.25">
      <c r="A886" s="1156"/>
      <c r="B886" s="1068" t="s">
        <v>831</v>
      </c>
      <c r="C886" s="1068"/>
      <c r="D886" s="1072" t="s">
        <v>1081</v>
      </c>
      <c r="E886" s="1068"/>
      <c r="F886" s="1068" t="s">
        <v>8</v>
      </c>
      <c r="G886" s="927"/>
      <c r="H886" s="927">
        <f t="shared" si="90"/>
        <v>0</v>
      </c>
      <c r="I886" s="927">
        <f>H886*$I$12</f>
        <v>0</v>
      </c>
      <c r="J886" s="11"/>
      <c r="K886" s="964">
        <f>SUM(H886:I886)</f>
        <v>0</v>
      </c>
    </row>
    <row r="887" spans="1:11" ht="15.75" hidden="1" x14ac:dyDescent="0.25">
      <c r="A887" s="1156"/>
      <c r="B887" s="1068" t="s">
        <v>832</v>
      </c>
      <c r="C887" s="1068"/>
      <c r="D887" s="1072" t="s">
        <v>1080</v>
      </c>
      <c r="E887" s="1068"/>
      <c r="F887" s="1068" t="s">
        <v>8</v>
      </c>
      <c r="G887" s="927"/>
      <c r="H887" s="927">
        <f t="shared" si="90"/>
        <v>0</v>
      </c>
      <c r="I887" s="927">
        <f>H887*$I$12</f>
        <v>0</v>
      </c>
      <c r="J887" s="11"/>
      <c r="K887" s="964">
        <f>SUM(H887:I887)</f>
        <v>0</v>
      </c>
    </row>
    <row r="888" spans="1:11" ht="15.75" x14ac:dyDescent="0.25">
      <c r="A888" s="1156" t="s">
        <v>4462</v>
      </c>
      <c r="B888" s="906" t="s">
        <v>833</v>
      </c>
      <c r="C888" s="906"/>
      <c r="D888" s="118" t="s">
        <v>1079</v>
      </c>
      <c r="E888" s="906"/>
      <c r="F888" s="906"/>
      <c r="G888" s="971"/>
      <c r="H888" s="971"/>
      <c r="I888" s="971"/>
      <c r="J888" s="111"/>
      <c r="K888" s="968"/>
    </row>
    <row r="889" spans="1:11" ht="15.75" x14ac:dyDescent="0.25">
      <c r="A889" s="1156" t="str">
        <f t="shared" si="89"/>
        <v/>
      </c>
      <c r="B889" s="1068" t="s">
        <v>2806</v>
      </c>
      <c r="C889" s="1068" t="s">
        <v>4172</v>
      </c>
      <c r="D889" s="900" t="s">
        <v>4173</v>
      </c>
      <c r="E889" s="901">
        <v>35.96</v>
      </c>
      <c r="F889" s="657" t="s">
        <v>210</v>
      </c>
      <c r="G889" s="927"/>
      <c r="H889" s="927"/>
      <c r="I889" s="927"/>
      <c r="J889" s="127"/>
      <c r="K889" s="964"/>
    </row>
    <row r="890" spans="1:11" ht="15.75" x14ac:dyDescent="0.25">
      <c r="A890" s="1156" t="s">
        <v>4462</v>
      </c>
      <c r="B890" s="840"/>
      <c r="C890" s="840"/>
      <c r="D890" s="84"/>
      <c r="E890" s="840"/>
      <c r="F890" s="840"/>
      <c r="G890" s="980"/>
      <c r="H890" s="927"/>
      <c r="I890" s="980"/>
      <c r="J890" s="19"/>
      <c r="K890" s="969"/>
    </row>
    <row r="891" spans="1:11" ht="15.75" hidden="1" x14ac:dyDescent="0.25">
      <c r="A891" s="1156"/>
      <c r="B891" s="1068" t="s">
        <v>834</v>
      </c>
      <c r="C891" s="1068"/>
      <c r="D891" s="1072" t="s">
        <v>1068</v>
      </c>
      <c r="E891" s="1068"/>
      <c r="F891" s="1068" t="s">
        <v>8</v>
      </c>
      <c r="G891" s="927"/>
      <c r="H891" s="927">
        <f t="shared" si="90"/>
        <v>0</v>
      </c>
      <c r="I891" s="927">
        <f t="shared" ref="I891:I899" si="91">H891*$I$12</f>
        <v>0</v>
      </c>
      <c r="J891" s="11"/>
      <c r="K891" s="964">
        <f t="shared" ref="K891:K899" si="92">SUM(H891:I891)</f>
        <v>0</v>
      </c>
    </row>
    <row r="892" spans="1:11" ht="15.75" hidden="1" x14ac:dyDescent="0.25">
      <c r="A892" s="1156"/>
      <c r="B892" s="1068" t="s">
        <v>835</v>
      </c>
      <c r="C892" s="1068"/>
      <c r="D892" s="1072" t="s">
        <v>1078</v>
      </c>
      <c r="E892" s="1068"/>
      <c r="F892" s="1068" t="s">
        <v>8</v>
      </c>
      <c r="G892" s="927"/>
      <c r="H892" s="927">
        <f t="shared" si="90"/>
        <v>0</v>
      </c>
      <c r="I892" s="927">
        <f t="shared" si="91"/>
        <v>0</v>
      </c>
      <c r="J892" s="11"/>
      <c r="K892" s="964">
        <f t="shared" si="92"/>
        <v>0</v>
      </c>
    </row>
    <row r="893" spans="1:11" ht="15.75" hidden="1" x14ac:dyDescent="0.25">
      <c r="A893" s="1156"/>
      <c r="B893" s="1068" t="s">
        <v>836</v>
      </c>
      <c r="C893" s="1068"/>
      <c r="D893" s="1072" t="s">
        <v>1077</v>
      </c>
      <c r="E893" s="1068"/>
      <c r="F893" s="1068" t="s">
        <v>8</v>
      </c>
      <c r="G893" s="927"/>
      <c r="H893" s="927">
        <f t="shared" si="90"/>
        <v>0</v>
      </c>
      <c r="I893" s="927">
        <f t="shared" si="91"/>
        <v>0</v>
      </c>
      <c r="J893" s="11"/>
      <c r="K893" s="964">
        <f t="shared" si="92"/>
        <v>0</v>
      </c>
    </row>
    <row r="894" spans="1:11" ht="15.75" hidden="1" x14ac:dyDescent="0.25">
      <c r="A894" s="1156"/>
      <c r="B894" s="1068" t="s">
        <v>837</v>
      </c>
      <c r="C894" s="1068"/>
      <c r="D894" s="1072" t="s">
        <v>1076</v>
      </c>
      <c r="E894" s="1068"/>
      <c r="F894" s="1068" t="s">
        <v>8</v>
      </c>
      <c r="G894" s="927"/>
      <c r="H894" s="927">
        <f t="shared" si="90"/>
        <v>0</v>
      </c>
      <c r="I894" s="927">
        <f t="shared" si="91"/>
        <v>0</v>
      </c>
      <c r="J894" s="11"/>
      <c r="K894" s="964">
        <f t="shared" si="92"/>
        <v>0</v>
      </c>
    </row>
    <row r="895" spans="1:11" ht="15.75" hidden="1" x14ac:dyDescent="0.25">
      <c r="A895" s="1156"/>
      <c r="B895" s="1068" t="s">
        <v>838</v>
      </c>
      <c r="C895" s="1068"/>
      <c r="D895" s="1072" t="s">
        <v>1075</v>
      </c>
      <c r="E895" s="1068"/>
      <c r="F895" s="1068" t="s">
        <v>8</v>
      </c>
      <c r="G895" s="927"/>
      <c r="H895" s="927">
        <f t="shared" si="90"/>
        <v>0</v>
      </c>
      <c r="I895" s="927">
        <f t="shared" si="91"/>
        <v>0</v>
      </c>
      <c r="J895" s="11"/>
      <c r="K895" s="964">
        <f t="shared" si="92"/>
        <v>0</v>
      </c>
    </row>
    <row r="896" spans="1:11" ht="15.75" hidden="1" x14ac:dyDescent="0.25">
      <c r="A896" s="1156"/>
      <c r="B896" s="1068" t="s">
        <v>839</v>
      </c>
      <c r="C896" s="1068"/>
      <c r="D896" s="1072" t="s">
        <v>1074</v>
      </c>
      <c r="E896" s="1068"/>
      <c r="F896" s="1068" t="s">
        <v>8</v>
      </c>
      <c r="G896" s="927"/>
      <c r="H896" s="927">
        <f t="shared" si="90"/>
        <v>0</v>
      </c>
      <c r="I896" s="927">
        <f t="shared" si="91"/>
        <v>0</v>
      </c>
      <c r="J896" s="11"/>
      <c r="K896" s="964">
        <f t="shared" si="92"/>
        <v>0</v>
      </c>
    </row>
    <row r="897" spans="1:11" ht="15.75" hidden="1" x14ac:dyDescent="0.25">
      <c r="A897" s="1156"/>
      <c r="B897" s="1068" t="s">
        <v>840</v>
      </c>
      <c r="C897" s="1068"/>
      <c r="D897" s="1072" t="s">
        <v>1073</v>
      </c>
      <c r="E897" s="1068"/>
      <c r="F897" s="1068" t="s">
        <v>8</v>
      </c>
      <c r="G897" s="927"/>
      <c r="H897" s="927">
        <f t="shared" si="90"/>
        <v>0</v>
      </c>
      <c r="I897" s="927">
        <f t="shared" si="91"/>
        <v>0</v>
      </c>
      <c r="J897" s="11"/>
      <c r="K897" s="964">
        <f t="shared" si="92"/>
        <v>0</v>
      </c>
    </row>
    <row r="898" spans="1:11" ht="15.75" hidden="1" x14ac:dyDescent="0.25">
      <c r="A898" s="1156"/>
      <c r="B898" s="1068" t="s">
        <v>841</v>
      </c>
      <c r="C898" s="1068"/>
      <c r="D898" s="1072" t="s">
        <v>1072</v>
      </c>
      <c r="E898" s="1068"/>
      <c r="F898" s="1068" t="s">
        <v>8</v>
      </c>
      <c r="G898" s="927"/>
      <c r="H898" s="927">
        <f t="shared" si="90"/>
        <v>0</v>
      </c>
      <c r="I898" s="927">
        <f t="shared" si="91"/>
        <v>0</v>
      </c>
      <c r="J898" s="11"/>
      <c r="K898" s="964">
        <f t="shared" si="92"/>
        <v>0</v>
      </c>
    </row>
    <row r="899" spans="1:11" ht="15.75" hidden="1" x14ac:dyDescent="0.25">
      <c r="A899" s="1156"/>
      <c r="B899" s="1068" t="s">
        <v>842</v>
      </c>
      <c r="C899" s="1068"/>
      <c r="D899" s="1072" t="s">
        <v>1071</v>
      </c>
      <c r="E899" s="1068"/>
      <c r="F899" s="1068" t="s">
        <v>8</v>
      </c>
      <c r="G899" s="927"/>
      <c r="H899" s="927">
        <f t="shared" si="90"/>
        <v>0</v>
      </c>
      <c r="I899" s="927">
        <f t="shared" si="91"/>
        <v>0</v>
      </c>
      <c r="J899" s="11"/>
      <c r="K899" s="964">
        <f t="shared" si="92"/>
        <v>0</v>
      </c>
    </row>
    <row r="900" spans="1:11" ht="15.75" hidden="1" x14ac:dyDescent="0.25">
      <c r="A900" s="1156"/>
      <c r="B900" s="906" t="s">
        <v>2808</v>
      </c>
      <c r="C900" s="906"/>
      <c r="D900" s="118" t="s">
        <v>2809</v>
      </c>
      <c r="E900" s="906"/>
      <c r="F900" s="906"/>
      <c r="G900" s="1010"/>
      <c r="H900" s="971"/>
      <c r="I900" s="971"/>
      <c r="J900" s="111"/>
      <c r="K900" s="971"/>
    </row>
    <row r="901" spans="1:11" ht="15.75" hidden="1" x14ac:dyDescent="0.25">
      <c r="A901" s="1156"/>
      <c r="B901" s="123" t="s">
        <v>2822</v>
      </c>
      <c r="C901" s="915" t="s">
        <v>3386</v>
      </c>
      <c r="D901" s="900" t="s">
        <v>2723</v>
      </c>
      <c r="E901" s="901"/>
      <c r="F901" s="641" t="s">
        <v>237</v>
      </c>
      <c r="G901" s="927"/>
      <c r="H901" s="927">
        <f t="shared" si="90"/>
        <v>0</v>
      </c>
      <c r="I901" s="997">
        <f>H901*$I$12</f>
        <v>0</v>
      </c>
      <c r="J901" s="124"/>
      <c r="K901" s="997">
        <f>SUM(H901:I901)</f>
        <v>0</v>
      </c>
    </row>
    <row r="902" spans="1:11" ht="15.75" hidden="1" x14ac:dyDescent="0.25">
      <c r="A902" s="1156"/>
      <c r="B902" s="123" t="s">
        <v>2823</v>
      </c>
      <c r="C902" s="70" t="s">
        <v>3005</v>
      </c>
      <c r="D902" s="900" t="s">
        <v>2725</v>
      </c>
      <c r="E902" s="901"/>
      <c r="F902" s="903" t="s">
        <v>237</v>
      </c>
      <c r="G902" s="927">
        <v>7.06</v>
      </c>
      <c r="H902" s="927">
        <f t="shared" si="90"/>
        <v>0</v>
      </c>
      <c r="I902" s="997">
        <f>H902*$I$12</f>
        <v>0</v>
      </c>
      <c r="J902" s="124"/>
      <c r="K902" s="997">
        <f>SUM(H902:I902)</f>
        <v>0</v>
      </c>
    </row>
    <row r="903" spans="1:11" ht="15.75" hidden="1" x14ac:dyDescent="0.25">
      <c r="A903" s="1156"/>
      <c r="B903" s="1068"/>
      <c r="C903" s="1068"/>
      <c r="D903" s="1068"/>
      <c r="E903" s="1068"/>
      <c r="F903" s="1068"/>
      <c r="G903" s="966"/>
      <c r="H903" s="927"/>
      <c r="I903" s="966"/>
      <c r="J903" s="1068"/>
      <c r="K903" s="966"/>
    </row>
    <row r="904" spans="1:11" ht="15.75" hidden="1" x14ac:dyDescent="0.25">
      <c r="A904" s="1156"/>
      <c r="B904" s="897" t="s">
        <v>257</v>
      </c>
      <c r="C904" s="897"/>
      <c r="D904" s="66" t="s">
        <v>1070</v>
      </c>
      <c r="E904" s="897"/>
      <c r="F904" s="897"/>
      <c r="G904" s="967"/>
      <c r="H904" s="967"/>
      <c r="I904" s="967"/>
      <c r="J904" s="897"/>
      <c r="K904" s="967"/>
    </row>
    <row r="905" spans="1:11" ht="15.75" hidden="1" x14ac:dyDescent="0.25">
      <c r="A905" s="1156"/>
      <c r="B905" s="1068" t="s">
        <v>843</v>
      </c>
      <c r="C905" s="1068"/>
      <c r="D905" s="1072" t="s">
        <v>1069</v>
      </c>
      <c r="E905" s="1068"/>
      <c r="F905" s="1068" t="s">
        <v>8</v>
      </c>
      <c r="G905" s="927"/>
      <c r="H905" s="927">
        <f t="shared" si="90"/>
        <v>0</v>
      </c>
      <c r="I905" s="927">
        <f>H905*$I$12</f>
        <v>0</v>
      </c>
      <c r="J905" s="11"/>
      <c r="K905" s="964">
        <f>SUM(H905:I905)</f>
        <v>0</v>
      </c>
    </row>
    <row r="906" spans="1:11" ht="15.75" hidden="1" x14ac:dyDescent="0.25">
      <c r="A906" s="1156"/>
      <c r="B906" s="1068" t="s">
        <v>844</v>
      </c>
      <c r="C906" s="1068"/>
      <c r="D906" s="1072" t="s">
        <v>1068</v>
      </c>
      <c r="E906" s="1068"/>
      <c r="F906" s="1068" t="s">
        <v>8</v>
      </c>
      <c r="G906" s="927"/>
      <c r="H906" s="927">
        <f t="shared" si="90"/>
        <v>0</v>
      </c>
      <c r="I906" s="927">
        <f>H906*$I$12</f>
        <v>0</v>
      </c>
      <c r="J906" s="11"/>
      <c r="K906" s="964">
        <f>SUM(H906:I906)</f>
        <v>0</v>
      </c>
    </row>
    <row r="907" spans="1:11" ht="15.75" x14ac:dyDescent="0.25">
      <c r="A907" s="1156" t="s">
        <v>4462</v>
      </c>
      <c r="B907" s="906" t="s">
        <v>845</v>
      </c>
      <c r="C907" s="906"/>
      <c r="D907" s="118" t="s">
        <v>1067</v>
      </c>
      <c r="E907" s="906"/>
      <c r="F907" s="906"/>
      <c r="G907" s="971"/>
      <c r="H907" s="971"/>
      <c r="I907" s="971"/>
      <c r="J907" s="111"/>
      <c r="K907" s="971"/>
    </row>
    <row r="908" spans="1:11" ht="51" x14ac:dyDescent="0.25">
      <c r="A908" s="1156" t="str">
        <f t="shared" si="89"/>
        <v/>
      </c>
      <c r="B908" s="902" t="s">
        <v>2810</v>
      </c>
      <c r="C908" s="915" t="s">
        <v>3387</v>
      </c>
      <c r="D908" s="851" t="s">
        <v>4819</v>
      </c>
      <c r="E908" s="901">
        <v>238.61000000000004</v>
      </c>
      <c r="F908" s="903" t="s">
        <v>237</v>
      </c>
      <c r="G908" s="927"/>
      <c r="H908" s="927"/>
      <c r="I908" s="927"/>
      <c r="J908" s="927"/>
      <c r="K908" s="964"/>
    </row>
    <row r="909" spans="1:11" ht="51" x14ac:dyDescent="0.25">
      <c r="A909" s="1156" t="str">
        <f t="shared" si="89"/>
        <v/>
      </c>
      <c r="B909" s="902" t="s">
        <v>4817</v>
      </c>
      <c r="C909" s="915" t="s">
        <v>3387</v>
      </c>
      <c r="D909" s="851" t="s">
        <v>4818</v>
      </c>
      <c r="E909" s="901">
        <v>238.61000000000004</v>
      </c>
      <c r="F909" s="903" t="s">
        <v>237</v>
      </c>
      <c r="G909" s="927"/>
      <c r="H909" s="927"/>
      <c r="I909" s="927"/>
      <c r="J909" s="11"/>
      <c r="K909" s="964"/>
    </row>
    <row r="910" spans="1:11" ht="15.75" x14ac:dyDescent="0.25">
      <c r="A910" s="1156" t="s">
        <v>4462</v>
      </c>
      <c r="B910" s="840"/>
      <c r="C910" s="840"/>
      <c r="D910" s="84"/>
      <c r="E910" s="840"/>
      <c r="F910" s="840"/>
      <c r="G910" s="980"/>
      <c r="H910" s="980"/>
      <c r="I910" s="980"/>
      <c r="J910" s="19"/>
      <c r="K910" s="969"/>
    </row>
    <row r="911" spans="1:11" ht="15.75" x14ac:dyDescent="0.25">
      <c r="A911" s="1156" t="s">
        <v>4462</v>
      </c>
      <c r="B911" s="906" t="s">
        <v>258</v>
      </c>
      <c r="C911" s="906"/>
      <c r="D911" s="118" t="s">
        <v>1066</v>
      </c>
      <c r="E911" s="906"/>
      <c r="F911" s="906"/>
      <c r="G911" s="971"/>
      <c r="H911" s="971"/>
      <c r="I911" s="971"/>
      <c r="J911" s="111"/>
      <c r="K911" s="971"/>
    </row>
    <row r="912" spans="1:11" ht="15.75" x14ac:dyDescent="0.25">
      <c r="A912" s="1156" t="str">
        <f t="shared" si="89"/>
        <v/>
      </c>
      <c r="B912" s="1068" t="s">
        <v>2811</v>
      </c>
      <c r="C912" s="1068" t="s">
        <v>3006</v>
      </c>
      <c r="D912" s="900" t="s">
        <v>2721</v>
      </c>
      <c r="E912" s="901">
        <v>247.64000000000001</v>
      </c>
      <c r="F912" s="903" t="s">
        <v>237</v>
      </c>
      <c r="G912" s="927"/>
      <c r="H912" s="927"/>
      <c r="I912" s="927"/>
      <c r="J912" s="127"/>
      <c r="K912" s="964"/>
    </row>
    <row r="913" spans="1:11" ht="15.75" hidden="1" x14ac:dyDescent="0.25">
      <c r="A913" s="1156" t="str">
        <f t="shared" si="89"/>
        <v/>
      </c>
      <c r="B913" s="1068" t="s">
        <v>2812</v>
      </c>
      <c r="C913" s="915" t="s">
        <v>3010</v>
      </c>
      <c r="D913" s="900" t="s">
        <v>2722</v>
      </c>
      <c r="E913" s="901"/>
      <c r="F913" s="903" t="s">
        <v>237</v>
      </c>
      <c r="G913" s="927">
        <f>'Composições Unitárias'!G1056</f>
        <v>158.53</v>
      </c>
      <c r="H913" s="970">
        <f>G913*E913</f>
        <v>0</v>
      </c>
      <c r="I913" s="970">
        <f>H913*$I$12</f>
        <v>0</v>
      </c>
      <c r="J913" s="127"/>
      <c r="K913" s="964">
        <f t="shared" ref="K913" si="93">TRUNC(SUM(H913:I913),2)</f>
        <v>0</v>
      </c>
    </row>
    <row r="914" spans="1:11" ht="15.75" x14ac:dyDescent="0.25">
      <c r="A914" s="1156" t="str">
        <f t="shared" si="89"/>
        <v/>
      </c>
      <c r="B914" s="1068" t="s">
        <v>4646</v>
      </c>
      <c r="C914" s="916" t="s">
        <v>4647</v>
      </c>
      <c r="D914" s="907" t="s">
        <v>4645</v>
      </c>
      <c r="E914" s="920">
        <v>51.42</v>
      </c>
      <c r="F914" s="903" t="s">
        <v>237</v>
      </c>
      <c r="G914" s="980"/>
      <c r="H914" s="927"/>
      <c r="I914" s="927"/>
      <c r="J914" s="127"/>
      <c r="K914" s="964"/>
    </row>
    <row r="915" spans="1:11" ht="15.75" x14ac:dyDescent="0.25">
      <c r="A915" s="1156" t="s">
        <v>4462</v>
      </c>
      <c r="B915" s="840"/>
      <c r="C915" s="840"/>
      <c r="D915" s="84"/>
      <c r="E915" s="840"/>
      <c r="F915" s="840"/>
      <c r="G915" s="980"/>
      <c r="H915" s="980"/>
      <c r="I915" s="980"/>
      <c r="J915" s="19"/>
      <c r="K915" s="969"/>
    </row>
    <row r="916" spans="1:11" ht="15.75" hidden="1" x14ac:dyDescent="0.25">
      <c r="A916" s="1156"/>
      <c r="B916" s="1068" t="s">
        <v>846</v>
      </c>
      <c r="C916" s="1068"/>
      <c r="D916" s="1072" t="s">
        <v>1065</v>
      </c>
      <c r="E916" s="1068"/>
      <c r="F916" s="1068" t="s">
        <v>8</v>
      </c>
      <c r="G916" s="927"/>
      <c r="H916" s="927">
        <f>G916*E916</f>
        <v>0</v>
      </c>
      <c r="I916" s="927">
        <f>H916*$I$12</f>
        <v>0</v>
      </c>
      <c r="J916" s="11"/>
      <c r="K916" s="964">
        <f>SUM(H916:I916)</f>
        <v>0</v>
      </c>
    </row>
    <row r="917" spans="1:11" ht="15.75" hidden="1" x14ac:dyDescent="0.25">
      <c r="A917" s="1156"/>
      <c r="B917" s="1068" t="s">
        <v>847</v>
      </c>
      <c r="C917" s="1068"/>
      <c r="D917" s="1072" t="s">
        <v>1064</v>
      </c>
      <c r="E917" s="1068"/>
      <c r="F917" s="1068" t="s">
        <v>8</v>
      </c>
      <c r="G917" s="927"/>
      <c r="H917" s="927">
        <f>G917*E917</f>
        <v>0</v>
      </c>
      <c r="I917" s="927">
        <f>H917*$I$12</f>
        <v>0</v>
      </c>
      <c r="J917" s="11"/>
      <c r="K917" s="964">
        <f>SUM(H917:I917)</f>
        <v>0</v>
      </c>
    </row>
    <row r="918" spans="1:11" ht="15.75" hidden="1" x14ac:dyDescent="0.25">
      <c r="A918" s="1156"/>
      <c r="B918" s="1068" t="s">
        <v>848</v>
      </c>
      <c r="C918" s="1068"/>
      <c r="D918" s="1072" t="s">
        <v>1063</v>
      </c>
      <c r="E918" s="1068"/>
      <c r="F918" s="1068" t="s">
        <v>8</v>
      </c>
      <c r="G918" s="927"/>
      <c r="H918" s="927">
        <f>G918*E918</f>
        <v>0</v>
      </c>
      <c r="I918" s="927">
        <f>H918*$I$12</f>
        <v>0</v>
      </c>
      <c r="J918" s="11"/>
      <c r="K918" s="964">
        <f>SUM(H918:I918)</f>
        <v>0</v>
      </c>
    </row>
    <row r="919" spans="1:11" ht="15.75" hidden="1" x14ac:dyDescent="0.25">
      <c r="A919" s="1156"/>
      <c r="B919" s="1068"/>
      <c r="C919" s="1068"/>
      <c r="D919" s="1068"/>
      <c r="E919" s="1068"/>
      <c r="F919" s="1068"/>
      <c r="G919" s="966"/>
      <c r="H919" s="966"/>
      <c r="I919" s="966"/>
      <c r="J919" s="1068"/>
      <c r="K919" s="966"/>
    </row>
    <row r="920" spans="1:11" ht="15.75" x14ac:dyDescent="0.25">
      <c r="A920" s="1156" t="s">
        <v>4462</v>
      </c>
      <c r="B920" s="897" t="s">
        <v>259</v>
      </c>
      <c r="C920" s="897"/>
      <c r="D920" s="66" t="s">
        <v>1062</v>
      </c>
      <c r="E920" s="897"/>
      <c r="F920" s="897"/>
      <c r="G920" s="967"/>
      <c r="H920" s="967"/>
      <c r="I920" s="967"/>
      <c r="J920" s="897"/>
      <c r="K920" s="967"/>
    </row>
    <row r="921" spans="1:11" ht="15.75" x14ac:dyDescent="0.25">
      <c r="A921" s="1156" t="s">
        <v>4462</v>
      </c>
      <c r="B921" s="906" t="s">
        <v>260</v>
      </c>
      <c r="C921" s="906"/>
      <c r="D921" s="118" t="s">
        <v>1046</v>
      </c>
      <c r="E921" s="906"/>
      <c r="F921" s="906"/>
      <c r="G921" s="971"/>
      <c r="H921" s="971"/>
      <c r="I921" s="971"/>
      <c r="J921" s="111"/>
      <c r="K921" s="968"/>
    </row>
    <row r="922" spans="1:11" ht="25.5" x14ac:dyDescent="0.25">
      <c r="A922" s="1156" t="str">
        <f t="shared" si="89"/>
        <v/>
      </c>
      <c r="B922" s="899" t="s">
        <v>3071</v>
      </c>
      <c r="C922" s="899" t="s">
        <v>2980</v>
      </c>
      <c r="D922" s="900" t="s">
        <v>4199</v>
      </c>
      <c r="E922" s="901">
        <v>107.5</v>
      </c>
      <c r="F922" s="902" t="s">
        <v>8</v>
      </c>
      <c r="G922" s="927"/>
      <c r="H922" s="927"/>
      <c r="I922" s="927"/>
      <c r="J922" s="11"/>
      <c r="K922" s="964"/>
    </row>
    <row r="923" spans="1:11" ht="15.75" x14ac:dyDescent="0.25">
      <c r="A923" s="1156" t="str">
        <f t="shared" si="89"/>
        <v/>
      </c>
      <c r="B923" s="899" t="s">
        <v>3072</v>
      </c>
      <c r="C923" s="899" t="s">
        <v>4808</v>
      </c>
      <c r="D923" s="900" t="s">
        <v>4809</v>
      </c>
      <c r="E923" s="901">
        <v>1169.27</v>
      </c>
      <c r="F923" s="902" t="s">
        <v>8</v>
      </c>
      <c r="G923" s="927"/>
      <c r="H923" s="927"/>
      <c r="I923" s="927"/>
      <c r="J923" s="11"/>
      <c r="K923" s="964"/>
    </row>
    <row r="924" spans="1:11" ht="14.25" customHeight="1" x14ac:dyDescent="0.25">
      <c r="A924" s="1156" t="str">
        <f t="shared" si="89"/>
        <v/>
      </c>
      <c r="B924" s="899" t="s">
        <v>3775</v>
      </c>
      <c r="C924" s="899" t="s">
        <v>4810</v>
      </c>
      <c r="D924" s="900" t="s">
        <v>4811</v>
      </c>
      <c r="E924" s="901">
        <v>299.06</v>
      </c>
      <c r="F924" s="902" t="s">
        <v>8</v>
      </c>
      <c r="G924" s="927"/>
      <c r="H924" s="927"/>
      <c r="I924" s="927"/>
      <c r="J924" s="11"/>
      <c r="K924" s="964"/>
    </row>
    <row r="925" spans="1:11" ht="15.75" x14ac:dyDescent="0.25">
      <c r="A925" s="1156" t="s">
        <v>4462</v>
      </c>
      <c r="B925" s="1068"/>
      <c r="C925" s="1068"/>
      <c r="D925" s="1072"/>
      <c r="E925" s="1068"/>
      <c r="F925" s="1068"/>
      <c r="G925" s="927"/>
      <c r="H925" s="927"/>
      <c r="I925" s="927"/>
      <c r="J925" s="11"/>
      <c r="K925" s="964"/>
    </row>
    <row r="926" spans="1:11" ht="15.75" hidden="1" x14ac:dyDescent="0.25">
      <c r="A926" s="1156"/>
      <c r="B926" s="1068" t="s">
        <v>849</v>
      </c>
      <c r="C926" s="1068"/>
      <c r="D926" s="1072" t="s">
        <v>1047</v>
      </c>
      <c r="E926" s="1068"/>
      <c r="F926" s="1068" t="s">
        <v>8</v>
      </c>
      <c r="G926" s="927"/>
      <c r="H926" s="927">
        <f>G926*E926</f>
        <v>0</v>
      </c>
      <c r="I926" s="927">
        <f>H926*$I$12</f>
        <v>0</v>
      </c>
      <c r="J926" s="11"/>
      <c r="K926" s="964">
        <f>SUM(H926:I926)</f>
        <v>0</v>
      </c>
    </row>
    <row r="927" spans="1:11" ht="15.75" hidden="1" x14ac:dyDescent="0.25">
      <c r="A927" s="1156"/>
      <c r="B927" s="1068" t="s">
        <v>850</v>
      </c>
      <c r="C927" s="1068"/>
      <c r="D927" s="1072" t="s">
        <v>1048</v>
      </c>
      <c r="E927" s="1068"/>
      <c r="F927" s="1068" t="s">
        <v>8</v>
      </c>
      <c r="G927" s="927"/>
      <c r="H927" s="927">
        <f>G927*E927</f>
        <v>0</v>
      </c>
      <c r="I927" s="927">
        <f>H927*$I$12</f>
        <v>0</v>
      </c>
      <c r="J927" s="11"/>
      <c r="K927" s="964">
        <f>SUM(H927:I927)</f>
        <v>0</v>
      </c>
    </row>
    <row r="928" spans="1:11" ht="15.75" hidden="1" x14ac:dyDescent="0.25">
      <c r="A928" s="1156"/>
      <c r="B928" s="1068" t="s">
        <v>261</v>
      </c>
      <c r="C928" s="1068"/>
      <c r="D928" s="1072" t="s">
        <v>1049</v>
      </c>
      <c r="E928" s="1068"/>
      <c r="F928" s="1068" t="s">
        <v>8</v>
      </c>
      <c r="G928" s="927"/>
      <c r="H928" s="927">
        <f>G928*E928</f>
        <v>0</v>
      </c>
      <c r="I928" s="927">
        <f>H928*$I$12</f>
        <v>0</v>
      </c>
      <c r="J928" s="11"/>
      <c r="K928" s="964">
        <f>SUM(H928:I928)</f>
        <v>0</v>
      </c>
    </row>
    <row r="929" spans="1:11" ht="15.75" hidden="1" x14ac:dyDescent="0.25">
      <c r="A929" s="1156"/>
      <c r="B929" s="1068" t="s">
        <v>851</v>
      </c>
      <c r="C929" s="1068"/>
      <c r="D929" s="1072" t="s">
        <v>1050</v>
      </c>
      <c r="E929" s="1068"/>
      <c r="F929" s="1068" t="s">
        <v>8</v>
      </c>
      <c r="G929" s="927"/>
      <c r="H929" s="927">
        <f>G929*E929</f>
        <v>0</v>
      </c>
      <c r="I929" s="927">
        <f>H929*$I$12</f>
        <v>0</v>
      </c>
      <c r="J929" s="11"/>
      <c r="K929" s="964">
        <f>SUM(H929:I929)</f>
        <v>0</v>
      </c>
    </row>
    <row r="930" spans="1:11" ht="15.75" x14ac:dyDescent="0.25">
      <c r="A930" s="1156" t="s">
        <v>4462</v>
      </c>
      <c r="B930" s="906" t="s">
        <v>262</v>
      </c>
      <c r="C930" s="906"/>
      <c r="D930" s="118" t="s">
        <v>1051</v>
      </c>
      <c r="E930" s="906"/>
      <c r="F930" s="906"/>
      <c r="G930" s="971"/>
      <c r="H930" s="971"/>
      <c r="I930" s="971"/>
      <c r="J930" s="111"/>
      <c r="K930" s="968"/>
    </row>
    <row r="931" spans="1:11" ht="25.5" x14ac:dyDescent="0.25">
      <c r="A931" s="1156" t="str">
        <f t="shared" si="89"/>
        <v/>
      </c>
      <c r="B931" s="899" t="s">
        <v>3074</v>
      </c>
      <c r="C931" s="899" t="s">
        <v>3776</v>
      </c>
      <c r="D931" s="900" t="s">
        <v>4648</v>
      </c>
      <c r="E931" s="901">
        <v>299.06</v>
      </c>
      <c r="F931" s="902" t="s">
        <v>237</v>
      </c>
      <c r="G931" s="927"/>
      <c r="H931" s="927"/>
      <c r="I931" s="927"/>
      <c r="J931" s="11"/>
      <c r="K931" s="964"/>
    </row>
    <row r="932" spans="1:11" ht="15.75" x14ac:dyDescent="0.25">
      <c r="A932" s="1156" t="s">
        <v>4462</v>
      </c>
      <c r="B932" s="1068"/>
      <c r="C932" s="1068"/>
      <c r="D932" s="1072"/>
      <c r="E932" s="1068"/>
      <c r="F932" s="1068"/>
      <c r="G932" s="927"/>
      <c r="H932" s="927"/>
      <c r="I932" s="927"/>
      <c r="J932" s="11"/>
      <c r="K932" s="964"/>
    </row>
    <row r="933" spans="1:11" ht="15.75" hidden="1" x14ac:dyDescent="0.25">
      <c r="A933" s="1156"/>
      <c r="B933" s="1068" t="s">
        <v>852</v>
      </c>
      <c r="C933" s="1068"/>
      <c r="D933" s="1072" t="s">
        <v>1052</v>
      </c>
      <c r="E933" s="1068"/>
      <c r="F933" s="1068" t="s">
        <v>8</v>
      </c>
      <c r="G933" s="927"/>
      <c r="H933" s="927">
        <f>G933*E933</f>
        <v>0</v>
      </c>
      <c r="I933" s="927">
        <f>H933*$I$12</f>
        <v>0</v>
      </c>
      <c r="J933" s="11"/>
      <c r="K933" s="964">
        <f>SUM(H933:I933)</f>
        <v>0</v>
      </c>
    </row>
    <row r="934" spans="1:11" ht="15.75" hidden="1" x14ac:dyDescent="0.25">
      <c r="A934" s="1156"/>
      <c r="B934" s="1068" t="s">
        <v>853</v>
      </c>
      <c r="C934" s="1068"/>
      <c r="D934" s="1072" t="s">
        <v>1053</v>
      </c>
      <c r="E934" s="1068"/>
      <c r="F934" s="1068" t="s">
        <v>8</v>
      </c>
      <c r="G934" s="927"/>
      <c r="H934" s="927">
        <f>G934*E934</f>
        <v>0</v>
      </c>
      <c r="I934" s="927">
        <f>H934*$I$12</f>
        <v>0</v>
      </c>
      <c r="J934" s="11"/>
      <c r="K934" s="964">
        <f>SUM(H934:I934)</f>
        <v>0</v>
      </c>
    </row>
    <row r="935" spans="1:11" ht="15.75" x14ac:dyDescent="0.25">
      <c r="A935" s="1156" t="s">
        <v>4462</v>
      </c>
      <c r="B935" s="906" t="s">
        <v>263</v>
      </c>
      <c r="C935" s="906"/>
      <c r="D935" s="118" t="s">
        <v>1054</v>
      </c>
      <c r="E935" s="906"/>
      <c r="F935" s="906"/>
      <c r="G935" s="971"/>
      <c r="H935" s="971"/>
      <c r="I935" s="971"/>
      <c r="J935" s="111"/>
      <c r="K935" s="968"/>
    </row>
    <row r="936" spans="1:11" ht="25.5" x14ac:dyDescent="0.25">
      <c r="A936" s="1156" t="str">
        <f t="shared" si="89"/>
        <v/>
      </c>
      <c r="B936" s="70" t="s">
        <v>2813</v>
      </c>
      <c r="C936" s="1068" t="s">
        <v>2981</v>
      </c>
      <c r="D936" s="1072" t="s">
        <v>4853</v>
      </c>
      <c r="E936" s="901">
        <v>47.822300000000006</v>
      </c>
      <c r="F936" s="641" t="s">
        <v>237</v>
      </c>
      <c r="G936" s="927"/>
      <c r="H936" s="927"/>
      <c r="I936" s="927"/>
      <c r="J936" s="127"/>
      <c r="K936" s="964"/>
    </row>
    <row r="937" spans="1:11" ht="25.5" x14ac:dyDescent="0.25">
      <c r="A937" s="1156" t="str">
        <f t="shared" si="89"/>
        <v/>
      </c>
      <c r="B937" s="1068" t="s">
        <v>2814</v>
      </c>
      <c r="C937" s="1068" t="s">
        <v>2981</v>
      </c>
      <c r="D937" s="1072" t="s">
        <v>4222</v>
      </c>
      <c r="E937" s="901">
        <v>1343.1923000000002</v>
      </c>
      <c r="F937" s="903" t="s">
        <v>237</v>
      </c>
      <c r="G937" s="927"/>
      <c r="H937" s="927"/>
      <c r="I937" s="927"/>
      <c r="J937" s="127"/>
      <c r="K937" s="964"/>
    </row>
    <row r="938" spans="1:11" ht="15.75" x14ac:dyDescent="0.25">
      <c r="A938" s="1156" t="s">
        <v>4462</v>
      </c>
      <c r="B938" s="1068"/>
      <c r="C938" s="1068"/>
      <c r="D938" s="851"/>
      <c r="E938" s="1068"/>
      <c r="F938" s="1068"/>
      <c r="G938" s="927"/>
      <c r="H938" s="970"/>
      <c r="I938" s="927"/>
      <c r="J938" s="11"/>
      <c r="K938" s="964"/>
    </row>
    <row r="939" spans="1:11" ht="15.75" hidden="1" x14ac:dyDescent="0.25">
      <c r="A939" s="1156"/>
      <c r="B939" s="1068" t="s">
        <v>854</v>
      </c>
      <c r="C939" s="1068"/>
      <c r="D939" s="1072" t="s">
        <v>1055</v>
      </c>
      <c r="E939" s="1068"/>
      <c r="F939" s="1068" t="s">
        <v>8</v>
      </c>
      <c r="G939" s="927"/>
      <c r="H939" s="970">
        <f t="shared" ref="H939:H944" si="94">G939*E939</f>
        <v>0</v>
      </c>
      <c r="I939" s="927">
        <f t="shared" ref="I939:I944" si="95">H939*$I$12</f>
        <v>0</v>
      </c>
      <c r="J939" s="11"/>
      <c r="K939" s="964">
        <f t="shared" ref="K939:K944" si="96">SUM(H939:I939)</f>
        <v>0</v>
      </c>
    </row>
    <row r="940" spans="1:11" ht="15.75" hidden="1" x14ac:dyDescent="0.25">
      <c r="A940" s="1156"/>
      <c r="B940" s="1068" t="s">
        <v>855</v>
      </c>
      <c r="C940" s="1068"/>
      <c r="D940" s="1072" t="s">
        <v>1056</v>
      </c>
      <c r="E940" s="1068"/>
      <c r="F940" s="1068" t="s">
        <v>8</v>
      </c>
      <c r="G940" s="927"/>
      <c r="H940" s="970">
        <f t="shared" si="94"/>
        <v>0</v>
      </c>
      <c r="I940" s="927">
        <f t="shared" si="95"/>
        <v>0</v>
      </c>
      <c r="J940" s="11"/>
      <c r="K940" s="964">
        <f t="shared" si="96"/>
        <v>0</v>
      </c>
    </row>
    <row r="941" spans="1:11" ht="15.75" hidden="1" x14ac:dyDescent="0.25">
      <c r="A941" s="1156"/>
      <c r="B941" s="1068" t="s">
        <v>856</v>
      </c>
      <c r="C941" s="1068"/>
      <c r="D941" s="1072" t="s">
        <v>1057</v>
      </c>
      <c r="E941" s="1068"/>
      <c r="F941" s="1068" t="s">
        <v>8</v>
      </c>
      <c r="G941" s="927"/>
      <c r="H941" s="970">
        <f t="shared" si="94"/>
        <v>0</v>
      </c>
      <c r="I941" s="927">
        <f t="shared" si="95"/>
        <v>0</v>
      </c>
      <c r="J941" s="11"/>
      <c r="K941" s="964">
        <f t="shared" si="96"/>
        <v>0</v>
      </c>
    </row>
    <row r="942" spans="1:11" ht="15.75" hidden="1" x14ac:dyDescent="0.25">
      <c r="A942" s="1156"/>
      <c r="B942" s="1068" t="s">
        <v>857</v>
      </c>
      <c r="C942" s="1068"/>
      <c r="D942" s="1072" t="s">
        <v>1058</v>
      </c>
      <c r="E942" s="1068"/>
      <c r="F942" s="1068" t="s">
        <v>8</v>
      </c>
      <c r="G942" s="927"/>
      <c r="H942" s="970">
        <f t="shared" si="94"/>
        <v>0</v>
      </c>
      <c r="I942" s="927">
        <f t="shared" si="95"/>
        <v>0</v>
      </c>
      <c r="J942" s="11"/>
      <c r="K942" s="964">
        <f t="shared" si="96"/>
        <v>0</v>
      </c>
    </row>
    <row r="943" spans="1:11" ht="15.75" hidden="1" x14ac:dyDescent="0.25">
      <c r="A943" s="1156"/>
      <c r="B943" s="1068" t="s">
        <v>858</v>
      </c>
      <c r="C943" s="1068"/>
      <c r="D943" s="1072" t="s">
        <v>1059</v>
      </c>
      <c r="E943" s="1068"/>
      <c r="F943" s="1068" t="s">
        <v>8</v>
      </c>
      <c r="G943" s="927"/>
      <c r="H943" s="970">
        <f t="shared" si="94"/>
        <v>0</v>
      </c>
      <c r="I943" s="927">
        <f t="shared" si="95"/>
        <v>0</v>
      </c>
      <c r="J943" s="11"/>
      <c r="K943" s="964">
        <f t="shared" si="96"/>
        <v>0</v>
      </c>
    </row>
    <row r="944" spans="1:11" ht="15.75" hidden="1" x14ac:dyDescent="0.25">
      <c r="A944" s="1156"/>
      <c r="B944" s="1068" t="s">
        <v>859</v>
      </c>
      <c r="C944" s="1068"/>
      <c r="D944" s="1072" t="s">
        <v>1060</v>
      </c>
      <c r="E944" s="1068"/>
      <c r="F944" s="1068" t="s">
        <v>8</v>
      </c>
      <c r="G944" s="927"/>
      <c r="H944" s="970">
        <f t="shared" si="94"/>
        <v>0</v>
      </c>
      <c r="I944" s="927">
        <f t="shared" si="95"/>
        <v>0</v>
      </c>
      <c r="J944" s="11"/>
      <c r="K944" s="964">
        <f t="shared" si="96"/>
        <v>0</v>
      </c>
    </row>
    <row r="945" spans="1:11" ht="15.75" hidden="1" x14ac:dyDescent="0.25">
      <c r="A945" s="1156"/>
      <c r="B945" s="895" t="s">
        <v>860</v>
      </c>
      <c r="C945" s="895"/>
      <c r="D945" s="905" t="s">
        <v>1061</v>
      </c>
      <c r="E945" s="895"/>
      <c r="F945" s="895"/>
      <c r="G945" s="863"/>
      <c r="H945" s="863"/>
      <c r="I945" s="863"/>
      <c r="J945" s="76"/>
      <c r="K945" s="965"/>
    </row>
    <row r="946" spans="1:11" ht="25.5" hidden="1" x14ac:dyDescent="0.25">
      <c r="A946" s="1156"/>
      <c r="B946" s="899" t="s">
        <v>3076</v>
      </c>
      <c r="C946" s="899" t="s">
        <v>3077</v>
      </c>
      <c r="D946" s="900" t="s">
        <v>3075</v>
      </c>
      <c r="E946" s="901"/>
      <c r="F946" s="902" t="s">
        <v>237</v>
      </c>
      <c r="G946" s="927"/>
      <c r="H946" s="927">
        <f>G946*E946</f>
        <v>0</v>
      </c>
      <c r="I946" s="927">
        <f>H946*$I$12</f>
        <v>0</v>
      </c>
      <c r="J946" s="11"/>
      <c r="K946" s="964">
        <f>SUM(H946:I946)</f>
        <v>0</v>
      </c>
    </row>
    <row r="947" spans="1:11" ht="15.75" hidden="1" x14ac:dyDescent="0.25">
      <c r="A947" s="1156"/>
      <c r="B947" s="1068"/>
      <c r="C947" s="1068"/>
      <c r="D947" s="1072"/>
      <c r="E947" s="1068"/>
      <c r="F947" s="1068"/>
      <c r="G947" s="927"/>
      <c r="H947" s="927"/>
      <c r="I947" s="927"/>
      <c r="J947" s="11"/>
      <c r="K947" s="964"/>
    </row>
    <row r="948" spans="1:11" ht="15.75" x14ac:dyDescent="0.25">
      <c r="A948" s="1156" t="s">
        <v>4462</v>
      </c>
      <c r="B948" s="122" t="s">
        <v>2817</v>
      </c>
      <c r="C948" s="122"/>
      <c r="D948" s="119" t="s">
        <v>2816</v>
      </c>
      <c r="E948" s="122"/>
      <c r="F948" s="122"/>
      <c r="G948" s="993"/>
      <c r="H948" s="993"/>
      <c r="I948" s="993"/>
      <c r="J948" s="120"/>
      <c r="K948" s="972"/>
    </row>
    <row r="949" spans="1:11" ht="15.75" x14ac:dyDescent="0.25">
      <c r="A949" s="1156" t="str">
        <f t="shared" ref="A949:A997" si="97">IF(K949&lt;&gt;0,"x","")</f>
        <v/>
      </c>
      <c r="B949" s="899" t="s">
        <v>2815</v>
      </c>
      <c r="C949" s="899" t="s">
        <v>3794</v>
      </c>
      <c r="D949" s="900" t="s">
        <v>3793</v>
      </c>
      <c r="E949" s="901">
        <v>299.06</v>
      </c>
      <c r="F949" s="902" t="s">
        <v>237</v>
      </c>
      <c r="G949" s="927"/>
      <c r="H949" s="927"/>
      <c r="I949" s="927"/>
      <c r="J949" s="11"/>
      <c r="K949" s="964"/>
    </row>
    <row r="950" spans="1:11" ht="15.75" x14ac:dyDescent="0.25">
      <c r="A950" s="1156" t="str">
        <f t="shared" si="97"/>
        <v/>
      </c>
      <c r="B950" s="899" t="s">
        <v>3248</v>
      </c>
      <c r="C950" s="899" t="s">
        <v>3791</v>
      </c>
      <c r="D950" s="900" t="s">
        <v>3792</v>
      </c>
      <c r="E950" s="901">
        <v>1276.6199999999999</v>
      </c>
      <c r="F950" s="902" t="s">
        <v>237</v>
      </c>
      <c r="G950" s="927"/>
      <c r="H950" s="927"/>
      <c r="I950" s="927"/>
      <c r="J950" s="11"/>
      <c r="K950" s="964"/>
    </row>
    <row r="951" spans="1:11" ht="15.75" x14ac:dyDescent="0.25">
      <c r="A951" s="1156" t="s">
        <v>4462</v>
      </c>
      <c r="B951" s="896"/>
      <c r="C951" s="896"/>
      <c r="D951" s="650"/>
      <c r="E951" s="658"/>
      <c r="F951" s="642"/>
      <c r="H951" s="973"/>
      <c r="I951" s="973"/>
      <c r="J951" s="15"/>
      <c r="K951" s="973"/>
    </row>
    <row r="952" spans="1:11" ht="15.75" x14ac:dyDescent="0.25">
      <c r="A952" s="1156" t="s">
        <v>4462</v>
      </c>
      <c r="B952" s="129" t="s">
        <v>2818</v>
      </c>
      <c r="C952" s="129"/>
      <c r="D952" s="659" t="s">
        <v>2820</v>
      </c>
      <c r="E952" s="660"/>
      <c r="F952" s="661"/>
      <c r="G952" s="1007"/>
      <c r="H952" s="971"/>
      <c r="I952" s="971"/>
      <c r="J952" s="111"/>
      <c r="K952" s="971"/>
    </row>
    <row r="953" spans="1:11" ht="25.5" x14ac:dyDescent="0.25">
      <c r="A953" s="1156" t="str">
        <f t="shared" si="97"/>
        <v/>
      </c>
      <c r="B953" s="902" t="s">
        <v>2819</v>
      </c>
      <c r="C953" s="899" t="s">
        <v>4321</v>
      </c>
      <c r="D953" s="851" t="s">
        <v>2724</v>
      </c>
      <c r="E953" s="901">
        <v>89.351000000000013</v>
      </c>
      <c r="F953" s="903" t="s">
        <v>237</v>
      </c>
      <c r="G953" s="927"/>
      <c r="H953" s="927"/>
      <c r="I953" s="927"/>
      <c r="J953" s="127"/>
      <c r="K953" s="964"/>
    </row>
    <row r="954" spans="1:11" ht="15.75" x14ac:dyDescent="0.25">
      <c r="A954" s="1156" t="s">
        <v>4462</v>
      </c>
      <c r="B954" s="1073"/>
      <c r="C954" s="37"/>
      <c r="E954" s="1074"/>
      <c r="H954" s="927"/>
      <c r="I954" s="927"/>
      <c r="J954" s="11"/>
      <c r="K954" s="964"/>
    </row>
    <row r="955" spans="1:11" ht="15.75" hidden="1" x14ac:dyDescent="0.25">
      <c r="A955" s="1156" t="str">
        <f t="shared" si="97"/>
        <v/>
      </c>
      <c r="B955" s="639" t="s">
        <v>861</v>
      </c>
      <c r="C955" s="639"/>
      <c r="D955" s="640" t="s">
        <v>1108</v>
      </c>
      <c r="E955" s="639"/>
      <c r="F955" s="639" t="s">
        <v>893</v>
      </c>
      <c r="G955" s="1008"/>
      <c r="H955" s="863">
        <f>G955*E955</f>
        <v>0</v>
      </c>
      <c r="I955" s="863">
        <f>H955*$I$12</f>
        <v>0</v>
      </c>
      <c r="J955" s="76"/>
      <c r="K955" s="965">
        <f>SUM(H955:I955)</f>
        <v>0</v>
      </c>
    </row>
    <row r="956" spans="1:11" ht="15.75" x14ac:dyDescent="0.25">
      <c r="A956" s="1156" t="s">
        <v>4462</v>
      </c>
      <c r="B956" s="639" t="s">
        <v>3785</v>
      </c>
      <c r="C956" s="639"/>
      <c r="D956" s="640" t="s">
        <v>1635</v>
      </c>
      <c r="E956" s="639"/>
      <c r="F956" s="639"/>
      <c r="G956" s="1008"/>
      <c r="H956" s="863"/>
      <c r="I956" s="863"/>
      <c r="J956" s="76"/>
      <c r="K956" s="965"/>
    </row>
    <row r="957" spans="1:11" ht="15.75" x14ac:dyDescent="0.25">
      <c r="A957" s="1156" t="str">
        <f t="shared" si="97"/>
        <v/>
      </c>
      <c r="B957" s="902" t="s">
        <v>3786</v>
      </c>
      <c r="C957" s="1068" t="s">
        <v>3980</v>
      </c>
      <c r="D957" s="851" t="s">
        <v>3979</v>
      </c>
      <c r="E957" s="901">
        <v>4</v>
      </c>
      <c r="F957" s="903" t="s">
        <v>60</v>
      </c>
      <c r="G957" s="927"/>
      <c r="H957" s="927"/>
      <c r="I957" s="927"/>
      <c r="J957" s="127"/>
      <c r="K957" s="964"/>
    </row>
    <row r="958" spans="1:11" ht="15.75" x14ac:dyDescent="0.25">
      <c r="A958" s="1156" t="s">
        <v>4462</v>
      </c>
      <c r="B958" s="1073"/>
      <c r="C958" s="37"/>
      <c r="D958" s="637"/>
      <c r="E958" s="16"/>
      <c r="F958" s="16"/>
      <c r="G958" s="974"/>
      <c r="H958" s="974"/>
      <c r="I958" s="974"/>
      <c r="J958" s="16"/>
      <c r="K958" s="974"/>
    </row>
    <row r="959" spans="1:11" ht="15.75" x14ac:dyDescent="0.25">
      <c r="A959" s="1156" t="s">
        <v>4462</v>
      </c>
      <c r="B959" s="891" t="s">
        <v>264</v>
      </c>
      <c r="C959" s="891"/>
      <c r="D959" s="21" t="s">
        <v>1109</v>
      </c>
      <c r="E959" s="891"/>
      <c r="F959" s="891"/>
      <c r="G959" s="975"/>
      <c r="H959" s="975"/>
      <c r="I959" s="975"/>
      <c r="J959" s="406"/>
      <c r="K959" s="975"/>
    </row>
    <row r="960" spans="1:11" ht="15.75" hidden="1" x14ac:dyDescent="0.25">
      <c r="A960" s="1156"/>
      <c r="B960" s="1068" t="s">
        <v>862</v>
      </c>
      <c r="C960" s="1068"/>
      <c r="D960" s="1072" t="s">
        <v>1110</v>
      </c>
      <c r="E960" s="1068"/>
      <c r="F960" s="1068" t="s">
        <v>8</v>
      </c>
      <c r="G960" s="966"/>
      <c r="H960" s="927">
        <f>G960*E960</f>
        <v>0</v>
      </c>
      <c r="I960" s="927">
        <f>H960*$I$12</f>
        <v>0</v>
      </c>
      <c r="J960" s="11"/>
      <c r="K960" s="964">
        <f>SUM(H960:I960)</f>
        <v>0</v>
      </c>
    </row>
    <row r="961" spans="1:11" ht="15.75" hidden="1" x14ac:dyDescent="0.25">
      <c r="A961" s="1156"/>
      <c r="B961" s="1068" t="s">
        <v>863</v>
      </c>
      <c r="C961" s="1068"/>
      <c r="D961" s="1072" t="s">
        <v>1111</v>
      </c>
      <c r="E961" s="1068"/>
      <c r="F961" s="1068" t="s">
        <v>8</v>
      </c>
      <c r="G961" s="966"/>
      <c r="H961" s="927">
        <f>G961*E961</f>
        <v>0</v>
      </c>
      <c r="I961" s="927">
        <f>H961*$I$12</f>
        <v>0</v>
      </c>
      <c r="J961" s="11"/>
      <c r="K961" s="964">
        <f>SUM(H961:I961)</f>
        <v>0</v>
      </c>
    </row>
    <row r="962" spans="1:11" ht="15.75" hidden="1" x14ac:dyDescent="0.25">
      <c r="A962" s="1156"/>
      <c r="B962" s="1068" t="s">
        <v>864</v>
      </c>
      <c r="C962" s="1068"/>
      <c r="D962" s="1072" t="s">
        <v>1112</v>
      </c>
      <c r="E962" s="1068"/>
      <c r="F962" s="1068" t="s">
        <v>8</v>
      </c>
      <c r="G962" s="966"/>
      <c r="H962" s="927">
        <f>G962*E962</f>
        <v>0</v>
      </c>
      <c r="I962" s="927">
        <f>H962*$I$12</f>
        <v>0</v>
      </c>
      <c r="J962" s="11"/>
      <c r="K962" s="964">
        <f>SUM(H962:I962)</f>
        <v>0</v>
      </c>
    </row>
    <row r="963" spans="1:11" ht="15.75" hidden="1" x14ac:dyDescent="0.25">
      <c r="A963" s="1156"/>
      <c r="B963" s="1068" t="s">
        <v>865</v>
      </c>
      <c r="C963" s="1068"/>
      <c r="D963" s="1072" t="s">
        <v>1113</v>
      </c>
      <c r="E963" s="1068"/>
      <c r="F963" s="1068" t="s">
        <v>8</v>
      </c>
      <c r="G963" s="966"/>
      <c r="H963" s="927">
        <f>G963*E963</f>
        <v>0</v>
      </c>
      <c r="I963" s="927">
        <f>H963*$I$12</f>
        <v>0</v>
      </c>
      <c r="J963" s="11"/>
      <c r="K963" s="964">
        <f>SUM(H963:I963)</f>
        <v>0</v>
      </c>
    </row>
    <row r="964" spans="1:11" ht="15.75" x14ac:dyDescent="0.25">
      <c r="A964" s="1156" t="s">
        <v>4462</v>
      </c>
      <c r="B964" s="639" t="s">
        <v>265</v>
      </c>
      <c r="C964" s="639"/>
      <c r="D964" s="640" t="s">
        <v>3082</v>
      </c>
      <c r="E964" s="639"/>
      <c r="F964" s="639"/>
      <c r="G964" s="1008"/>
      <c r="H964" s="863"/>
      <c r="I964" s="863"/>
      <c r="J964" s="76"/>
      <c r="K964" s="965"/>
    </row>
    <row r="965" spans="1:11" ht="15.75" x14ac:dyDescent="0.25">
      <c r="A965" s="1156" t="str">
        <f t="shared" si="97"/>
        <v/>
      </c>
      <c r="B965" s="899" t="s">
        <v>2825</v>
      </c>
      <c r="C965" s="899" t="s">
        <v>2982</v>
      </c>
      <c r="D965" s="900" t="s">
        <v>4200</v>
      </c>
      <c r="E965" s="901">
        <v>29.21</v>
      </c>
      <c r="F965" s="902" t="s">
        <v>237</v>
      </c>
      <c r="G965" s="927"/>
      <c r="H965" s="927"/>
      <c r="I965" s="927"/>
      <c r="J965" s="11"/>
      <c r="K965" s="964"/>
    </row>
    <row r="966" spans="1:11" ht="25.5" x14ac:dyDescent="0.25">
      <c r="A966" s="1156" t="str">
        <f t="shared" si="97"/>
        <v/>
      </c>
      <c r="B966" s="1068" t="s">
        <v>2826</v>
      </c>
      <c r="C966" s="1068" t="s">
        <v>2983</v>
      </c>
      <c r="D966" s="900" t="s">
        <v>4201</v>
      </c>
      <c r="E966" s="901">
        <v>16.27</v>
      </c>
      <c r="F966" s="903" t="s">
        <v>237</v>
      </c>
      <c r="G966" s="927"/>
      <c r="H966" s="927"/>
      <c r="I966" s="927"/>
      <c r="J966" s="127"/>
      <c r="K966" s="964"/>
    </row>
    <row r="967" spans="1:11" ht="15.75" x14ac:dyDescent="0.25">
      <c r="A967" s="1156" t="s">
        <v>4462</v>
      </c>
      <c r="B967" s="840"/>
      <c r="C967" s="840"/>
      <c r="D967" s="84"/>
      <c r="E967" s="840"/>
      <c r="F967" s="840"/>
      <c r="G967" s="1006"/>
      <c r="H967" s="970"/>
      <c r="I967" s="980"/>
      <c r="J967" s="19"/>
      <c r="K967" s="969"/>
    </row>
    <row r="968" spans="1:11" ht="15.75" hidden="1" x14ac:dyDescent="0.25">
      <c r="A968" s="1156"/>
      <c r="B968" s="1068" t="s">
        <v>866</v>
      </c>
      <c r="C968" s="1068"/>
      <c r="D968" s="1072" t="s">
        <v>1114</v>
      </c>
      <c r="E968" s="1068"/>
      <c r="F968" s="1068" t="s">
        <v>8</v>
      </c>
      <c r="G968" s="966"/>
      <c r="H968" s="970">
        <f t="shared" ref="H968:H970" si="98">G968*E968</f>
        <v>0</v>
      </c>
      <c r="I968" s="927">
        <f>H968*$I$12</f>
        <v>0</v>
      </c>
      <c r="J968" s="11"/>
      <c r="K968" s="964">
        <f>SUM(H968:I968)</f>
        <v>0</v>
      </c>
    </row>
    <row r="969" spans="1:11" ht="15.75" hidden="1" x14ac:dyDescent="0.25">
      <c r="A969" s="1156"/>
      <c r="B969" s="1068" t="s">
        <v>867</v>
      </c>
      <c r="C969" s="1068"/>
      <c r="D969" s="1072" t="s">
        <v>1115</v>
      </c>
      <c r="E969" s="1068"/>
      <c r="F969" s="1068" t="s">
        <v>8</v>
      </c>
      <c r="G969" s="966"/>
      <c r="H969" s="970">
        <f t="shared" si="98"/>
        <v>0</v>
      </c>
      <c r="I969" s="927">
        <f>H969*$I$12</f>
        <v>0</v>
      </c>
      <c r="J969" s="11"/>
      <c r="K969" s="964">
        <f>SUM(H969:I969)</f>
        <v>0</v>
      </c>
    </row>
    <row r="970" spans="1:11" ht="15.75" hidden="1" x14ac:dyDescent="0.25">
      <c r="A970" s="1156"/>
      <c r="B970" s="1068" t="s">
        <v>868</v>
      </c>
      <c r="C970" s="1068"/>
      <c r="D970" s="1072" t="s">
        <v>1116</v>
      </c>
      <c r="E970" s="1068"/>
      <c r="F970" s="1068" t="s">
        <v>658</v>
      </c>
      <c r="G970" s="966"/>
      <c r="H970" s="970">
        <f t="shared" si="98"/>
        <v>0</v>
      </c>
      <c r="I970" s="927">
        <f>H970*$I$12</f>
        <v>0</v>
      </c>
      <c r="J970" s="11"/>
      <c r="K970" s="964">
        <f>SUM(H970:I970)</f>
        <v>0</v>
      </c>
    </row>
    <row r="971" spans="1:11" ht="15.75" hidden="1" customHeight="1" x14ac:dyDescent="0.25">
      <c r="A971" s="1156"/>
      <c r="B971" s="1073"/>
      <c r="C971" s="37"/>
      <c r="D971" s="1073"/>
      <c r="E971" s="16"/>
      <c r="F971" s="16"/>
      <c r="G971" s="974"/>
      <c r="H971" s="974"/>
      <c r="I971" s="974"/>
      <c r="J971" s="16"/>
      <c r="K971" s="974"/>
    </row>
    <row r="972" spans="1:11" ht="15.75" x14ac:dyDescent="0.25">
      <c r="A972" s="1156" t="s">
        <v>4462</v>
      </c>
      <c r="B972" s="891" t="s">
        <v>266</v>
      </c>
      <c r="C972" s="891"/>
      <c r="D972" s="21" t="s">
        <v>1125</v>
      </c>
      <c r="E972" s="891"/>
      <c r="F972" s="891"/>
      <c r="G972" s="975"/>
      <c r="H972" s="975"/>
      <c r="I972" s="975"/>
      <c r="J972" s="406"/>
      <c r="K972" s="975"/>
    </row>
    <row r="973" spans="1:11" ht="15.75" hidden="1" x14ac:dyDescent="0.25">
      <c r="A973" s="1156"/>
      <c r="B973" s="70" t="s">
        <v>267</v>
      </c>
      <c r="C973" s="70"/>
      <c r="D973" s="81" t="s">
        <v>1117</v>
      </c>
      <c r="E973" s="70"/>
      <c r="F973" s="70"/>
      <c r="G973" s="1009"/>
      <c r="H973" s="981"/>
      <c r="I973" s="981"/>
      <c r="J973" s="31"/>
      <c r="K973" s="976"/>
    </row>
    <row r="974" spans="1:11" ht="38.25" x14ac:dyDescent="0.25">
      <c r="A974" s="1156" t="str">
        <f t="shared" si="97"/>
        <v/>
      </c>
      <c r="B974" s="1068" t="s">
        <v>2827</v>
      </c>
      <c r="C974" s="1068" t="s">
        <v>3388</v>
      </c>
      <c r="D974" s="1072" t="s">
        <v>4694</v>
      </c>
      <c r="E974" s="901">
        <v>425.79</v>
      </c>
      <c r="F974" s="903" t="s">
        <v>210</v>
      </c>
      <c r="G974" s="927"/>
      <c r="H974" s="927"/>
      <c r="I974" s="927"/>
      <c r="J974" s="127"/>
      <c r="K974" s="964"/>
    </row>
    <row r="975" spans="1:11" ht="15.75" x14ac:dyDescent="0.25">
      <c r="A975" s="1156" t="s">
        <v>4462</v>
      </c>
      <c r="B975" s="840"/>
      <c r="C975" s="840"/>
      <c r="D975" s="84"/>
      <c r="E975" s="840"/>
      <c r="F975" s="840"/>
      <c r="G975" s="1006"/>
      <c r="H975" s="970"/>
      <c r="I975" s="980"/>
      <c r="J975" s="19"/>
      <c r="K975" s="969"/>
    </row>
    <row r="976" spans="1:11" ht="15.75" hidden="1" x14ac:dyDescent="0.25">
      <c r="A976" s="1156"/>
      <c r="B976" s="1068" t="s">
        <v>268</v>
      </c>
      <c r="C976" s="1068"/>
      <c r="D976" s="1072" t="s">
        <v>1118</v>
      </c>
      <c r="E976" s="1068"/>
      <c r="F976" s="1068" t="s">
        <v>210</v>
      </c>
      <c r="G976" s="966"/>
      <c r="H976" s="970">
        <f t="shared" ref="H976:H983" si="99">G976*E976</f>
        <v>0</v>
      </c>
      <c r="I976" s="927">
        <f t="shared" ref="I976:I983" si="100">H976*$I$12</f>
        <v>0</v>
      </c>
      <c r="J976" s="11"/>
      <c r="K976" s="964">
        <f t="shared" ref="K976:K983" si="101">SUM(H976:I976)</f>
        <v>0</v>
      </c>
    </row>
    <row r="977" spans="1:11" ht="15.75" hidden="1" x14ac:dyDescent="0.25">
      <c r="A977" s="1156"/>
      <c r="B977" s="1068" t="s">
        <v>869</v>
      </c>
      <c r="C977" s="1068"/>
      <c r="D977" s="1072" t="s">
        <v>1119</v>
      </c>
      <c r="E977" s="1068"/>
      <c r="F977" s="1068" t="s">
        <v>210</v>
      </c>
      <c r="G977" s="966"/>
      <c r="H977" s="970">
        <f t="shared" si="99"/>
        <v>0</v>
      </c>
      <c r="I977" s="927">
        <f t="shared" si="100"/>
        <v>0</v>
      </c>
      <c r="J977" s="11"/>
      <c r="K977" s="964">
        <f t="shared" si="101"/>
        <v>0</v>
      </c>
    </row>
    <row r="978" spans="1:11" ht="15.75" hidden="1" x14ac:dyDescent="0.25">
      <c r="A978" s="1156"/>
      <c r="B978" s="1068" t="s">
        <v>870</v>
      </c>
      <c r="C978" s="1068"/>
      <c r="D978" s="1072" t="s">
        <v>1120</v>
      </c>
      <c r="E978" s="1068"/>
      <c r="F978" s="1068" t="s">
        <v>210</v>
      </c>
      <c r="G978" s="966"/>
      <c r="H978" s="970">
        <f t="shared" si="99"/>
        <v>0</v>
      </c>
      <c r="I978" s="927">
        <f t="shared" si="100"/>
        <v>0</v>
      </c>
      <c r="J978" s="11"/>
      <c r="K978" s="964">
        <f t="shared" si="101"/>
        <v>0</v>
      </c>
    </row>
    <row r="979" spans="1:11" ht="15.75" hidden="1" x14ac:dyDescent="0.25">
      <c r="A979" s="1156"/>
      <c r="B979" s="1068" t="s">
        <v>871</v>
      </c>
      <c r="C979" s="1068"/>
      <c r="D979" s="1072" t="s">
        <v>1121</v>
      </c>
      <c r="E979" s="1068"/>
      <c r="F979" s="1068" t="s">
        <v>210</v>
      </c>
      <c r="G979" s="966"/>
      <c r="H979" s="970">
        <f t="shared" si="99"/>
        <v>0</v>
      </c>
      <c r="I979" s="927">
        <f t="shared" si="100"/>
        <v>0</v>
      </c>
      <c r="J979" s="11"/>
      <c r="K979" s="964">
        <f t="shared" si="101"/>
        <v>0</v>
      </c>
    </row>
    <row r="980" spans="1:11" ht="15.75" hidden="1" x14ac:dyDescent="0.25">
      <c r="A980" s="1156"/>
      <c r="B980" s="1068" t="s">
        <v>872</v>
      </c>
      <c r="C980" s="1068"/>
      <c r="D980" s="1072" t="s">
        <v>1122</v>
      </c>
      <c r="E980" s="1068"/>
      <c r="F980" s="1068" t="s">
        <v>210</v>
      </c>
      <c r="G980" s="966"/>
      <c r="H980" s="970">
        <f t="shared" si="99"/>
        <v>0</v>
      </c>
      <c r="I980" s="927">
        <f t="shared" si="100"/>
        <v>0</v>
      </c>
      <c r="J980" s="11"/>
      <c r="K980" s="964">
        <f t="shared" si="101"/>
        <v>0</v>
      </c>
    </row>
    <row r="981" spans="1:11" ht="15.75" hidden="1" x14ac:dyDescent="0.25">
      <c r="A981" s="1156"/>
      <c r="B981" s="1068" t="s">
        <v>873</v>
      </c>
      <c r="C981" s="1068"/>
      <c r="D981" s="1072" t="s">
        <v>1123</v>
      </c>
      <c r="E981" s="1068"/>
      <c r="F981" s="1068" t="s">
        <v>210</v>
      </c>
      <c r="G981" s="966"/>
      <c r="H981" s="970">
        <f t="shared" si="99"/>
        <v>0</v>
      </c>
      <c r="I981" s="927">
        <f t="shared" si="100"/>
        <v>0</v>
      </c>
      <c r="J981" s="11"/>
      <c r="K981" s="964">
        <f t="shared" si="101"/>
        <v>0</v>
      </c>
    </row>
    <row r="982" spans="1:11" ht="15.75" hidden="1" x14ac:dyDescent="0.25">
      <c r="A982" s="1156"/>
      <c r="B982" s="1068" t="s">
        <v>874</v>
      </c>
      <c r="C982" s="1068"/>
      <c r="D982" s="1072" t="s">
        <v>623</v>
      </c>
      <c r="E982" s="1068"/>
      <c r="F982" s="1068" t="s">
        <v>210</v>
      </c>
      <c r="G982" s="966"/>
      <c r="H982" s="970">
        <f t="shared" si="99"/>
        <v>0</v>
      </c>
      <c r="I982" s="927">
        <f t="shared" si="100"/>
        <v>0</v>
      </c>
      <c r="J982" s="11"/>
      <c r="K982" s="964">
        <f t="shared" si="101"/>
        <v>0</v>
      </c>
    </row>
    <row r="983" spans="1:11" ht="15.75" hidden="1" x14ac:dyDescent="0.25">
      <c r="A983" s="1156"/>
      <c r="B983" s="1068" t="s">
        <v>875</v>
      </c>
      <c r="C983" s="1068"/>
      <c r="D983" s="1072" t="s">
        <v>1124</v>
      </c>
      <c r="E983" s="1068"/>
      <c r="F983" s="1068" t="s">
        <v>210</v>
      </c>
      <c r="G983" s="966"/>
      <c r="H983" s="970">
        <f t="shared" si="99"/>
        <v>0</v>
      </c>
      <c r="I983" s="927">
        <f t="shared" si="100"/>
        <v>0</v>
      </c>
      <c r="J983" s="11"/>
      <c r="K983" s="964">
        <f t="shared" si="101"/>
        <v>0</v>
      </c>
    </row>
    <row r="984" spans="1:11" ht="15.75" hidden="1" x14ac:dyDescent="0.25">
      <c r="A984" s="1156"/>
      <c r="B984" s="1073"/>
      <c r="C984" s="37"/>
      <c r="D984" s="1073"/>
      <c r="E984" s="16"/>
      <c r="F984" s="16"/>
      <c r="G984" s="974"/>
      <c r="H984" s="974"/>
      <c r="I984" s="974"/>
      <c r="J984" s="16"/>
      <c r="K984" s="974"/>
    </row>
    <row r="985" spans="1:11" ht="15.75" x14ac:dyDescent="0.25">
      <c r="A985" s="1156" t="s">
        <v>4462</v>
      </c>
      <c r="B985" s="891" t="s">
        <v>876</v>
      </c>
      <c r="C985" s="891"/>
      <c r="D985" s="21" t="s">
        <v>3781</v>
      </c>
      <c r="E985" s="891"/>
      <c r="F985" s="891"/>
      <c r="G985" s="975"/>
      <c r="H985" s="975"/>
      <c r="I985" s="975"/>
      <c r="J985" s="406"/>
      <c r="K985" s="975"/>
    </row>
    <row r="986" spans="1:11" ht="15.75" x14ac:dyDescent="0.25">
      <c r="A986" s="1156" t="s">
        <v>4462</v>
      </c>
      <c r="B986" s="895" t="s">
        <v>877</v>
      </c>
      <c r="C986" s="895"/>
      <c r="D986" s="905" t="s">
        <v>1133</v>
      </c>
      <c r="E986" s="895"/>
      <c r="F986" s="895"/>
      <c r="G986" s="863"/>
      <c r="H986" s="863"/>
      <c r="I986" s="863"/>
      <c r="J986" s="76"/>
      <c r="K986" s="965"/>
    </row>
    <row r="987" spans="1:11" ht="25.5" x14ac:dyDescent="0.25">
      <c r="A987" s="1156" t="str">
        <f t="shared" si="97"/>
        <v/>
      </c>
      <c r="B987" s="1068" t="s">
        <v>2828</v>
      </c>
      <c r="C987" s="915" t="s">
        <v>3987</v>
      </c>
      <c r="D987" s="1072" t="s">
        <v>4821</v>
      </c>
      <c r="E987" s="901">
        <v>23.05</v>
      </c>
      <c r="F987" s="903" t="s">
        <v>210</v>
      </c>
      <c r="G987" s="927"/>
      <c r="H987" s="927"/>
      <c r="I987" s="927"/>
      <c r="J987" s="927"/>
      <c r="K987" s="964"/>
    </row>
    <row r="988" spans="1:11" ht="25.5" x14ac:dyDescent="0.25">
      <c r="A988" s="1156" t="str">
        <f t="shared" si="97"/>
        <v/>
      </c>
      <c r="B988" s="1068" t="s">
        <v>4820</v>
      </c>
      <c r="C988" s="915" t="s">
        <v>3988</v>
      </c>
      <c r="D988" s="1072" t="s">
        <v>4822</v>
      </c>
      <c r="E988" s="901">
        <v>23.05</v>
      </c>
      <c r="F988" s="903" t="s">
        <v>210</v>
      </c>
      <c r="G988" s="927"/>
      <c r="H988" s="927"/>
      <c r="I988" s="927"/>
      <c r="J988" s="11"/>
      <c r="K988" s="964"/>
    </row>
    <row r="989" spans="1:11" ht="15.75" x14ac:dyDescent="0.25">
      <c r="A989" s="1156" t="s">
        <v>4462</v>
      </c>
      <c r="B989" s="840"/>
      <c r="C989" s="840"/>
      <c r="D989" s="84"/>
      <c r="E989" s="840"/>
      <c r="F989" s="840"/>
      <c r="G989" s="1006"/>
      <c r="H989" s="980"/>
      <c r="I989" s="980"/>
      <c r="J989" s="19"/>
      <c r="K989" s="969"/>
    </row>
    <row r="990" spans="1:11" ht="15.75" hidden="1" x14ac:dyDescent="0.25">
      <c r="A990" s="1156"/>
      <c r="B990" s="895" t="s">
        <v>878</v>
      </c>
      <c r="C990" s="895"/>
      <c r="D990" s="905" t="s">
        <v>1134</v>
      </c>
      <c r="E990" s="895"/>
      <c r="F990" s="895"/>
      <c r="G990" s="863"/>
      <c r="H990" s="863"/>
      <c r="I990" s="863"/>
      <c r="J990" s="76"/>
      <c r="K990" s="965"/>
    </row>
    <row r="991" spans="1:11" ht="38.25" hidden="1" x14ac:dyDescent="0.25">
      <c r="A991" s="1156"/>
      <c r="B991" s="1068" t="s">
        <v>3227</v>
      </c>
      <c r="C991" s="899" t="s">
        <v>3233</v>
      </c>
      <c r="D991" s="900" t="s">
        <v>3230</v>
      </c>
      <c r="E991" s="901"/>
      <c r="F991" s="902" t="s">
        <v>3081</v>
      </c>
      <c r="G991" s="927"/>
      <c r="H991" s="927">
        <f>G991*E991</f>
        <v>0</v>
      </c>
      <c r="I991" s="927">
        <f>H991*$I$12</f>
        <v>0</v>
      </c>
      <c r="J991" s="11"/>
      <c r="K991" s="964">
        <f>SUM(H991:I991)</f>
        <v>0</v>
      </c>
    </row>
    <row r="992" spans="1:11" ht="38.25" hidden="1" x14ac:dyDescent="0.25">
      <c r="A992" s="1156"/>
      <c r="B992" s="1068" t="s">
        <v>3228</v>
      </c>
      <c r="C992" s="899" t="s">
        <v>3233</v>
      </c>
      <c r="D992" s="900" t="s">
        <v>3231</v>
      </c>
      <c r="E992" s="901"/>
      <c r="F992" s="902" t="s">
        <v>3081</v>
      </c>
      <c r="G992" s="927"/>
      <c r="H992" s="927">
        <f>G992*E992</f>
        <v>0</v>
      </c>
      <c r="I992" s="927">
        <f>H992*$I$12</f>
        <v>0</v>
      </c>
      <c r="J992" s="11"/>
      <c r="K992" s="964">
        <f>SUM(H992:I992)</f>
        <v>0</v>
      </c>
    </row>
    <row r="993" spans="1:11" ht="38.25" hidden="1" x14ac:dyDescent="0.25">
      <c r="A993" s="1156"/>
      <c r="B993" s="1068" t="s">
        <v>3229</v>
      </c>
      <c r="C993" s="899" t="s">
        <v>3233</v>
      </c>
      <c r="D993" s="900" t="s">
        <v>3232</v>
      </c>
      <c r="E993" s="901"/>
      <c r="F993" s="902" t="s">
        <v>3081</v>
      </c>
      <c r="G993" s="927"/>
      <c r="H993" s="927">
        <f>G993*E993</f>
        <v>0</v>
      </c>
      <c r="I993" s="927">
        <f>H993*$I$12</f>
        <v>0</v>
      </c>
      <c r="J993" s="11"/>
      <c r="K993" s="964">
        <f>SUM(H993:I993)</f>
        <v>0</v>
      </c>
    </row>
    <row r="994" spans="1:11" ht="15.75" hidden="1" x14ac:dyDescent="0.25">
      <c r="A994" s="1156"/>
      <c r="B994" s="1068"/>
      <c r="C994" s="1068"/>
      <c r="D994" s="1072"/>
      <c r="E994" s="1068"/>
      <c r="F994" s="1068"/>
      <c r="G994" s="966"/>
      <c r="H994" s="927"/>
      <c r="I994" s="927"/>
      <c r="J994" s="11"/>
      <c r="K994" s="964"/>
    </row>
    <row r="995" spans="1:11" ht="15.75" x14ac:dyDescent="0.25">
      <c r="A995" s="1156" t="s">
        <v>4462</v>
      </c>
      <c r="B995" s="895" t="s">
        <v>879</v>
      </c>
      <c r="C995" s="895"/>
      <c r="D995" s="905" t="s">
        <v>1135</v>
      </c>
      <c r="E995" s="895"/>
      <c r="F995" s="895"/>
      <c r="G995" s="863"/>
      <c r="H995" s="863"/>
      <c r="I995" s="863"/>
      <c r="J995" s="76"/>
      <c r="K995" s="965"/>
    </row>
    <row r="996" spans="1:11" ht="38.25" x14ac:dyDescent="0.25">
      <c r="A996" s="1156" t="str">
        <f t="shared" si="97"/>
        <v/>
      </c>
      <c r="B996" s="1068" t="s">
        <v>3780</v>
      </c>
      <c r="C996" s="915" t="s">
        <v>3988</v>
      </c>
      <c r="D996" s="1072" t="s">
        <v>4858</v>
      </c>
      <c r="E996" s="1068">
        <v>18.45</v>
      </c>
      <c r="F996" s="903" t="s">
        <v>210</v>
      </c>
      <c r="G996" s="927"/>
      <c r="H996" s="927"/>
      <c r="I996" s="927"/>
      <c r="J996" s="927"/>
      <c r="K996" s="964"/>
    </row>
    <row r="997" spans="1:11" ht="38.25" x14ac:dyDescent="0.25">
      <c r="A997" s="1156" t="str">
        <f t="shared" si="97"/>
        <v/>
      </c>
      <c r="B997" s="1068" t="s">
        <v>4823</v>
      </c>
      <c r="C997" s="915" t="s">
        <v>3988</v>
      </c>
      <c r="D997" s="1072" t="s">
        <v>4859</v>
      </c>
      <c r="E997" s="1068">
        <v>18.45</v>
      </c>
      <c r="F997" s="903" t="s">
        <v>210</v>
      </c>
      <c r="G997" s="927"/>
      <c r="H997" s="927"/>
      <c r="I997" s="927"/>
      <c r="J997" s="11"/>
      <c r="K997" s="964"/>
    </row>
    <row r="998" spans="1:11" ht="15.75" hidden="1" x14ac:dyDescent="0.25">
      <c r="A998" s="1156"/>
      <c r="B998" s="1068"/>
      <c r="C998" s="1068"/>
      <c r="D998" s="1072"/>
      <c r="E998" s="1068"/>
      <c r="F998" s="1068"/>
      <c r="G998" s="966"/>
      <c r="H998" s="927"/>
      <c r="I998" s="927"/>
      <c r="J998" s="11"/>
      <c r="K998" s="964"/>
    </row>
    <row r="999" spans="1:11" ht="15.75" hidden="1" x14ac:dyDescent="0.25">
      <c r="A999" s="1156"/>
      <c r="B999" s="1068" t="s">
        <v>880</v>
      </c>
      <c r="C999" s="1068"/>
      <c r="D999" s="1072" t="s">
        <v>1136</v>
      </c>
      <c r="E999" s="1068"/>
      <c r="F999" s="1068" t="s">
        <v>8</v>
      </c>
      <c r="G999" s="966"/>
      <c r="H999" s="927">
        <f>G999*E999</f>
        <v>0</v>
      </c>
      <c r="I999" s="927">
        <f>H999*$I$12</f>
        <v>0</v>
      </c>
      <c r="J999" s="11"/>
      <c r="K999" s="964">
        <f>SUM(H999:I999)</f>
        <v>0</v>
      </c>
    </row>
    <row r="1000" spans="1:11" ht="15.75" hidden="1" x14ac:dyDescent="0.25">
      <c r="A1000" s="1156"/>
      <c r="B1000" s="1068" t="s">
        <v>881</v>
      </c>
      <c r="C1000" s="1068"/>
      <c r="D1000" s="1072" t="s">
        <v>1137</v>
      </c>
      <c r="E1000" s="1068"/>
      <c r="F1000" s="1068" t="s">
        <v>112</v>
      </c>
      <c r="G1000" s="966"/>
      <c r="H1000" s="927">
        <f>G1000*E1000</f>
        <v>0</v>
      </c>
      <c r="I1000" s="927">
        <f>H1000*$I$12</f>
        <v>0</v>
      </c>
      <c r="J1000" s="11"/>
      <c r="K1000" s="964">
        <f>SUM(H1000:I1000)</f>
        <v>0</v>
      </c>
    </row>
    <row r="1001" spans="1:11" ht="15.75" hidden="1" x14ac:dyDescent="0.25">
      <c r="A1001" s="1156"/>
      <c r="B1001" s="1068" t="s">
        <v>882</v>
      </c>
      <c r="C1001" s="1068"/>
      <c r="D1001" s="1072" t="s">
        <v>1138</v>
      </c>
      <c r="E1001" s="1068"/>
      <c r="F1001" s="1068" t="s">
        <v>60</v>
      </c>
      <c r="G1001" s="966"/>
      <c r="H1001" s="927">
        <f>G1001*E1001</f>
        <v>0</v>
      </c>
      <c r="I1001" s="927">
        <f>H1001*$I$12</f>
        <v>0</v>
      </c>
      <c r="J1001" s="11"/>
      <c r="K1001" s="964">
        <f>SUM(H1001:I1001)</f>
        <v>0</v>
      </c>
    </row>
    <row r="1002" spans="1:11" ht="15.75" hidden="1" x14ac:dyDescent="0.25">
      <c r="A1002" s="1156"/>
      <c r="B1002" s="1068" t="s">
        <v>883</v>
      </c>
      <c r="C1002" s="1068"/>
      <c r="D1002" s="1072" t="s">
        <v>1139</v>
      </c>
      <c r="E1002" s="1068"/>
      <c r="F1002" s="1068" t="s">
        <v>60</v>
      </c>
      <c r="G1002" s="966"/>
      <c r="H1002" s="927">
        <f>G1002*E1002</f>
        <v>0</v>
      </c>
      <c r="I1002" s="927">
        <f>H1002*$I$12</f>
        <v>0</v>
      </c>
      <c r="J1002" s="11"/>
      <c r="K1002" s="964">
        <f>SUM(H1002:I1002)</f>
        <v>0</v>
      </c>
    </row>
    <row r="1003" spans="1:11" ht="15.75" hidden="1" x14ac:dyDescent="0.25">
      <c r="A1003" s="1156"/>
      <c r="B1003" s="1073"/>
      <c r="C1003" s="37"/>
      <c r="D1003" s="1073"/>
      <c r="E1003" s="16"/>
      <c r="F1003" s="16"/>
      <c r="G1003" s="927"/>
      <c r="H1003" s="927"/>
      <c r="I1003" s="927"/>
      <c r="J1003" s="11"/>
      <c r="K1003" s="964"/>
    </row>
    <row r="1004" spans="1:11" ht="15.75" hidden="1" x14ac:dyDescent="0.25">
      <c r="A1004" s="1156"/>
      <c r="B1004" s="897" t="s">
        <v>884</v>
      </c>
      <c r="C1004" s="897"/>
      <c r="D1004" s="66" t="s">
        <v>1126</v>
      </c>
      <c r="E1004" s="897"/>
      <c r="F1004" s="897" t="s">
        <v>112</v>
      </c>
      <c r="G1004" s="967"/>
      <c r="H1004" s="967">
        <f>G1004*$I$12</f>
        <v>0</v>
      </c>
      <c r="I1004" s="967">
        <f>H1004*$I$12</f>
        <v>0</v>
      </c>
      <c r="J1004" s="897"/>
      <c r="K1004" s="967">
        <f>SUM(H1004:I1004)</f>
        <v>0</v>
      </c>
    </row>
    <row r="1005" spans="1:11" ht="15.75" hidden="1" x14ac:dyDescent="0.25">
      <c r="A1005" s="1156"/>
      <c r="B1005" s="1073"/>
      <c r="C1005" s="37"/>
      <c r="D1005" s="1073"/>
      <c r="E1005" s="16"/>
      <c r="F1005" s="16"/>
      <c r="G1005" s="974"/>
      <c r="H1005" s="974"/>
      <c r="I1005" s="974"/>
      <c r="J1005" s="16"/>
      <c r="K1005" s="974"/>
    </row>
    <row r="1006" spans="1:11" ht="15.75" hidden="1" x14ac:dyDescent="0.25">
      <c r="A1006" s="1156"/>
      <c r="B1006" s="897" t="s">
        <v>885</v>
      </c>
      <c r="C1006" s="897"/>
      <c r="D1006" s="66" t="s">
        <v>1127</v>
      </c>
      <c r="E1006" s="897"/>
      <c r="F1006" s="897" t="s">
        <v>112</v>
      </c>
      <c r="G1006" s="967"/>
      <c r="H1006" s="967">
        <f>G1006*$I$12</f>
        <v>0</v>
      </c>
      <c r="I1006" s="967">
        <f>H1006*$I$12</f>
        <v>0</v>
      </c>
      <c r="J1006" s="897"/>
      <c r="K1006" s="967">
        <f>SUM(H1006:I1006)</f>
        <v>0</v>
      </c>
    </row>
    <row r="1007" spans="1:11" ht="15.75" hidden="1" x14ac:dyDescent="0.25">
      <c r="A1007" s="1156"/>
      <c r="B1007" s="1073"/>
      <c r="C1007" s="37"/>
      <c r="D1007" s="1073"/>
      <c r="E1007" s="16"/>
      <c r="F1007" s="16"/>
      <c r="G1007" s="974"/>
      <c r="H1007" s="974"/>
      <c r="I1007" s="974"/>
      <c r="J1007" s="16"/>
      <c r="K1007" s="974"/>
    </row>
    <row r="1008" spans="1:11" ht="15.75" hidden="1" x14ac:dyDescent="0.25">
      <c r="A1008" s="1156"/>
      <c r="B1008" s="897" t="s">
        <v>886</v>
      </c>
      <c r="C1008" s="897"/>
      <c r="D1008" s="66" t="s">
        <v>1128</v>
      </c>
      <c r="E1008" s="897"/>
      <c r="F1008" s="897" t="s">
        <v>112</v>
      </c>
      <c r="G1008" s="967"/>
      <c r="H1008" s="967">
        <f>G1008*$I$12</f>
        <v>0</v>
      </c>
      <c r="I1008" s="967">
        <f>H1008*$I$12</f>
        <v>0</v>
      </c>
      <c r="J1008" s="897"/>
      <c r="K1008" s="967">
        <f>SUM(H1008:I1008)</f>
        <v>0</v>
      </c>
    </row>
    <row r="1009" spans="1:11" ht="15.75" hidden="1" x14ac:dyDescent="0.25">
      <c r="A1009" s="1156"/>
      <c r="B1009" s="1073"/>
      <c r="C1009" s="37"/>
      <c r="D1009" s="1073"/>
      <c r="E1009" s="16"/>
      <c r="F1009" s="16"/>
      <c r="G1009" s="974"/>
      <c r="H1009" s="974"/>
      <c r="I1009" s="974"/>
      <c r="J1009" s="16"/>
      <c r="K1009" s="974"/>
    </row>
    <row r="1010" spans="1:11" ht="15.75" hidden="1" x14ac:dyDescent="0.25">
      <c r="A1010" s="1156"/>
      <c r="B1010" s="897" t="s">
        <v>887</v>
      </c>
      <c r="C1010" s="897"/>
      <c r="D1010" s="66" t="s">
        <v>1129</v>
      </c>
      <c r="E1010" s="897"/>
      <c r="F1010" s="897" t="s">
        <v>112</v>
      </c>
      <c r="G1010" s="967"/>
      <c r="H1010" s="967">
        <f>G1010*$I$12</f>
        <v>0</v>
      </c>
      <c r="I1010" s="967">
        <f>H1010*$I$12</f>
        <v>0</v>
      </c>
      <c r="J1010" s="897"/>
      <c r="K1010" s="967">
        <f>SUM(H1010:I1010)</f>
        <v>0</v>
      </c>
    </row>
    <row r="1011" spans="1:11" ht="15.75" hidden="1" x14ac:dyDescent="0.25">
      <c r="A1011" s="1156"/>
      <c r="B1011" s="1073"/>
      <c r="C1011" s="37"/>
      <c r="D1011" s="1073"/>
      <c r="E1011" s="16"/>
      <c r="F1011" s="16"/>
      <c r="G1011" s="974"/>
      <c r="H1011" s="974"/>
      <c r="I1011" s="974"/>
      <c r="J1011" s="16"/>
      <c r="K1011" s="974"/>
    </row>
    <row r="1012" spans="1:11" ht="15.75" hidden="1" x14ac:dyDescent="0.25">
      <c r="A1012" s="1156"/>
      <c r="B1012" s="897" t="s">
        <v>888</v>
      </c>
      <c r="C1012" s="897"/>
      <c r="D1012" s="66" t="s">
        <v>1130</v>
      </c>
      <c r="E1012" s="897"/>
      <c r="F1012" s="897" t="s">
        <v>112</v>
      </c>
      <c r="G1012" s="967"/>
      <c r="H1012" s="967">
        <f>G1012*$I$12</f>
        <v>0</v>
      </c>
      <c r="I1012" s="967">
        <f>H1012*$I$12</f>
        <v>0</v>
      </c>
      <c r="J1012" s="897"/>
      <c r="K1012" s="967">
        <f>SUM(H1012:I1012)</f>
        <v>0</v>
      </c>
    </row>
    <row r="1013" spans="1:11" ht="15.75" hidden="1" x14ac:dyDescent="0.25">
      <c r="A1013" s="1156"/>
      <c r="B1013" s="1073"/>
      <c r="C1013" s="37"/>
      <c r="D1013" s="1073"/>
      <c r="E1013" s="16"/>
      <c r="F1013" s="16"/>
      <c r="G1013" s="974"/>
      <c r="H1013" s="974"/>
      <c r="I1013" s="974"/>
      <c r="J1013" s="16"/>
      <c r="K1013" s="974"/>
    </row>
    <row r="1014" spans="1:11" ht="15.75" hidden="1" x14ac:dyDescent="0.25">
      <c r="A1014" s="1156"/>
      <c r="B1014" s="897" t="s">
        <v>889</v>
      </c>
      <c r="C1014" s="897"/>
      <c r="D1014" s="66" t="s">
        <v>1131</v>
      </c>
      <c r="E1014" s="897"/>
      <c r="F1014" s="897" t="s">
        <v>112</v>
      </c>
      <c r="G1014" s="967"/>
      <c r="H1014" s="967">
        <f>G1014*$I$12</f>
        <v>0</v>
      </c>
      <c r="I1014" s="967">
        <f>H1014*$I$12</f>
        <v>0</v>
      </c>
      <c r="J1014" s="897"/>
      <c r="K1014" s="967">
        <f>SUM(H1014:I1014)</f>
        <v>0</v>
      </c>
    </row>
    <row r="1015" spans="1:11" ht="15.75" hidden="1" x14ac:dyDescent="0.25">
      <c r="A1015" s="1156"/>
      <c r="B1015" s="1073"/>
      <c r="C1015" s="37"/>
      <c r="D1015" s="1073"/>
      <c r="E1015" s="16"/>
      <c r="F1015" s="16"/>
      <c r="G1015" s="974"/>
      <c r="H1015" s="974"/>
      <c r="I1015" s="974"/>
      <c r="J1015" s="16"/>
      <c r="K1015" s="974"/>
    </row>
    <row r="1016" spans="1:11" ht="15.75" hidden="1" x14ac:dyDescent="0.25">
      <c r="A1016" s="1156"/>
      <c r="B1016" s="897" t="s">
        <v>890</v>
      </c>
      <c r="C1016" s="897"/>
      <c r="D1016" s="66" t="s">
        <v>1132</v>
      </c>
      <c r="E1016" s="897"/>
      <c r="F1016" s="897" t="s">
        <v>112</v>
      </c>
      <c r="G1016" s="967"/>
      <c r="H1016" s="967">
        <f>G1016*$I$12</f>
        <v>0</v>
      </c>
      <c r="I1016" s="967">
        <f>H1016*$I$12</f>
        <v>0</v>
      </c>
      <c r="J1016" s="897"/>
      <c r="K1016" s="967">
        <f>SUM(H1016:I1016)</f>
        <v>0</v>
      </c>
    </row>
    <row r="1017" spans="1:11" ht="11.25" hidden="1" customHeight="1" x14ac:dyDescent="0.25">
      <c r="A1017" s="1156"/>
      <c r="B1017" s="1073"/>
      <c r="C1017" s="37"/>
      <c r="D1017" s="1073"/>
      <c r="E1017" s="16"/>
      <c r="F1017" s="16"/>
      <c r="G1017" s="974"/>
      <c r="H1017" s="974"/>
      <c r="I1017" s="974"/>
      <c r="J1017" s="16"/>
      <c r="K1017" s="974"/>
    </row>
    <row r="1018" spans="1:11" ht="11.25" customHeight="1" x14ac:dyDescent="0.25">
      <c r="A1018" s="1156" t="s">
        <v>4462</v>
      </c>
      <c r="B1018" s="1073"/>
      <c r="C1018" s="37"/>
      <c r="D1018" s="1073"/>
      <c r="E1018" s="16"/>
      <c r="F1018" s="16"/>
      <c r="G1018" s="974"/>
      <c r="H1018" s="974"/>
      <c r="I1018" s="974"/>
      <c r="J1018" s="16"/>
      <c r="K1018" s="974"/>
    </row>
    <row r="1019" spans="1:11" ht="15.75" x14ac:dyDescent="0.25">
      <c r="A1019" s="1156" t="str">
        <f t="shared" ref="A1019:A1060" si="102">IF(K1019&lt;&gt;0,"x","")</f>
        <v/>
      </c>
      <c r="B1019" s="410" t="s">
        <v>1141</v>
      </c>
      <c r="C1019" s="410"/>
      <c r="D1019" s="411" t="s">
        <v>269</v>
      </c>
      <c r="E1019" s="410"/>
      <c r="F1019" s="410"/>
      <c r="G1019" s="977"/>
      <c r="H1019" s="977"/>
      <c r="I1019" s="977"/>
      <c r="J1019" s="977"/>
      <c r="K1019" s="977"/>
    </row>
    <row r="1020" spans="1:11" ht="15.75" x14ac:dyDescent="0.25">
      <c r="A1020" s="1156" t="s">
        <v>4462</v>
      </c>
      <c r="B1020" s="891" t="s">
        <v>1142</v>
      </c>
      <c r="C1020" s="891"/>
      <c r="D1020" s="21" t="s">
        <v>1199</v>
      </c>
      <c r="E1020" s="891"/>
      <c r="F1020" s="891"/>
      <c r="G1020" s="975"/>
      <c r="H1020" s="975"/>
      <c r="I1020" s="975"/>
      <c r="J1020" s="891"/>
      <c r="K1020" s="975"/>
    </row>
    <row r="1021" spans="1:11" ht="15.75" hidden="1" x14ac:dyDescent="0.25">
      <c r="A1021" s="1156"/>
      <c r="B1021" s="1068" t="s">
        <v>1143</v>
      </c>
      <c r="C1021" s="1068"/>
      <c r="D1021" s="1072" t="s">
        <v>1195</v>
      </c>
      <c r="E1021" s="1068"/>
      <c r="F1021" s="1068"/>
      <c r="G1021" s="966"/>
      <c r="H1021" s="927"/>
      <c r="I1021" s="927"/>
      <c r="J1021" s="11"/>
      <c r="K1021" s="964"/>
    </row>
    <row r="1022" spans="1:11" ht="15.75" x14ac:dyDescent="0.25">
      <c r="A1022" s="1156" t="s">
        <v>4462</v>
      </c>
      <c r="B1022" s="895" t="s">
        <v>270</v>
      </c>
      <c r="C1022" s="895"/>
      <c r="D1022" s="905" t="s">
        <v>1196</v>
      </c>
      <c r="E1022" s="895"/>
      <c r="F1022" s="895"/>
      <c r="G1022" s="863"/>
      <c r="H1022" s="863"/>
      <c r="I1022" s="863"/>
      <c r="J1022" s="76"/>
      <c r="K1022" s="965"/>
    </row>
    <row r="1023" spans="1:11" ht="109.5" customHeight="1" x14ac:dyDescent="0.25">
      <c r="A1023" s="1156" t="str">
        <f t="shared" si="102"/>
        <v/>
      </c>
      <c r="B1023" s="899" t="s">
        <v>2472</v>
      </c>
      <c r="C1023" s="899" t="s">
        <v>3463</v>
      </c>
      <c r="D1023" s="900" t="s">
        <v>4719</v>
      </c>
      <c r="E1023" s="901">
        <v>5</v>
      </c>
      <c r="F1023" s="641" t="s">
        <v>60</v>
      </c>
      <c r="G1023" s="927"/>
      <c r="H1023" s="927"/>
      <c r="I1023" s="927"/>
      <c r="J1023" s="11"/>
      <c r="K1023" s="964"/>
    </row>
    <row r="1024" spans="1:11" ht="119.25" customHeight="1" x14ac:dyDescent="0.25">
      <c r="A1024" s="1156" t="str">
        <f t="shared" si="102"/>
        <v/>
      </c>
      <c r="B1024" s="899" t="s">
        <v>3222</v>
      </c>
      <c r="C1024" s="899" t="s">
        <v>3464</v>
      </c>
      <c r="D1024" s="900" t="s">
        <v>4862</v>
      </c>
      <c r="E1024" s="901">
        <v>2</v>
      </c>
      <c r="F1024" s="641" t="s">
        <v>60</v>
      </c>
      <c r="G1024" s="927"/>
      <c r="H1024" s="927"/>
      <c r="I1024" s="927"/>
      <c r="J1024" s="11"/>
      <c r="K1024" s="964"/>
    </row>
    <row r="1025" spans="1:11" ht="114.75" hidden="1" x14ac:dyDescent="0.25">
      <c r="A1025" s="1156"/>
      <c r="B1025" s="899" t="s">
        <v>3223</v>
      </c>
      <c r="C1025" s="899" t="s">
        <v>3225</v>
      </c>
      <c r="D1025" s="900" t="s">
        <v>3053</v>
      </c>
      <c r="E1025" s="901"/>
      <c r="F1025" s="902" t="s">
        <v>112</v>
      </c>
      <c r="G1025" s="927">
        <f>1*177.5</f>
        <v>177.5</v>
      </c>
      <c r="H1025" s="927">
        <f t="shared" ref="H1025:H1049" si="103">G1025*E1025</f>
        <v>0</v>
      </c>
      <c r="I1025" s="927">
        <f t="shared" ref="I1025:I1026" si="104">H1025*$I$12</f>
        <v>0</v>
      </c>
      <c r="J1025" s="11"/>
      <c r="K1025" s="964">
        <f t="shared" ref="K1025:K1026" si="105">SUM(H1025:I1025)</f>
        <v>0</v>
      </c>
    </row>
    <row r="1026" spans="1:11" ht="76.5" hidden="1" x14ac:dyDescent="0.25">
      <c r="A1026" s="1156" t="str">
        <f t="shared" si="102"/>
        <v/>
      </c>
      <c r="B1026" s="899" t="s">
        <v>2473</v>
      </c>
      <c r="C1026" s="899" t="s">
        <v>3226</v>
      </c>
      <c r="D1026" s="900" t="s">
        <v>3221</v>
      </c>
      <c r="E1026" s="901"/>
      <c r="F1026" s="902" t="s">
        <v>112</v>
      </c>
      <c r="G1026" s="927">
        <f>1*217.5</f>
        <v>217.5</v>
      </c>
      <c r="H1026" s="927">
        <f>G1026*E1026</f>
        <v>0</v>
      </c>
      <c r="I1026" s="927">
        <f t="shared" si="104"/>
        <v>0</v>
      </c>
      <c r="J1026" s="11"/>
      <c r="K1026" s="964">
        <f t="shared" si="105"/>
        <v>0</v>
      </c>
    </row>
    <row r="1027" spans="1:11" ht="96.75" customHeight="1" x14ac:dyDescent="0.25">
      <c r="A1027" s="1156" t="str">
        <f t="shared" si="102"/>
        <v/>
      </c>
      <c r="B1027" s="899" t="s">
        <v>2474</v>
      </c>
      <c r="C1027" s="899" t="s">
        <v>3465</v>
      </c>
      <c r="D1027" s="900" t="s">
        <v>4720</v>
      </c>
      <c r="E1027" s="901">
        <v>8</v>
      </c>
      <c r="F1027" s="641" t="s">
        <v>60</v>
      </c>
      <c r="G1027" s="927"/>
      <c r="H1027" s="927"/>
      <c r="I1027" s="927"/>
      <c r="J1027" s="11"/>
      <c r="K1027" s="964"/>
    </row>
    <row r="1028" spans="1:11" ht="15.75" x14ac:dyDescent="0.25">
      <c r="A1028" s="1156" t="str">
        <f t="shared" si="102"/>
        <v/>
      </c>
      <c r="B1028" s="899" t="s">
        <v>2475</v>
      </c>
      <c r="C1028" s="899" t="s">
        <v>3466</v>
      </c>
      <c r="D1028" s="900" t="s">
        <v>3778</v>
      </c>
      <c r="E1028" s="914">
        <v>9</v>
      </c>
      <c r="F1028" s="641" t="s">
        <v>60</v>
      </c>
      <c r="G1028" s="680"/>
      <c r="H1028" s="927"/>
      <c r="I1028" s="927"/>
      <c r="J1028" s="11"/>
      <c r="K1028" s="964"/>
    </row>
    <row r="1029" spans="1:11" ht="15.75" x14ac:dyDescent="0.25">
      <c r="A1029" s="1156" t="str">
        <f>IF(K1029&lt;&gt;0,"x","")</f>
        <v/>
      </c>
      <c r="B1029" s="899" t="s">
        <v>3224</v>
      </c>
      <c r="C1029" s="899" t="s">
        <v>3467</v>
      </c>
      <c r="D1029" s="900" t="s">
        <v>3779</v>
      </c>
      <c r="E1029" s="914">
        <v>2</v>
      </c>
      <c r="F1029" s="641" t="s">
        <v>60</v>
      </c>
      <c r="G1029" s="680"/>
      <c r="H1029" s="927"/>
      <c r="I1029" s="927"/>
      <c r="J1029" s="11"/>
      <c r="K1029" s="964"/>
    </row>
    <row r="1030" spans="1:11" ht="89.25" x14ac:dyDescent="0.25">
      <c r="A1030" s="768" t="str">
        <f>IF(K1030&lt;&gt;0,"x","")</f>
        <v/>
      </c>
      <c r="B1030" s="899" t="s">
        <v>4138</v>
      </c>
      <c r="C1030" s="899" t="s">
        <v>4510</v>
      </c>
      <c r="D1030" s="900" t="s">
        <v>4718</v>
      </c>
      <c r="E1030" s="914">
        <v>2</v>
      </c>
      <c r="F1030" s="641" t="s">
        <v>60</v>
      </c>
      <c r="G1030" s="680"/>
      <c r="H1030" s="927"/>
      <c r="I1030" s="927"/>
      <c r="J1030" s="11"/>
      <c r="K1030" s="964"/>
    </row>
    <row r="1031" spans="1:11" ht="25.5" x14ac:dyDescent="0.25">
      <c r="A1031" s="768" t="str">
        <f t="shared" ref="A1031:A1042" si="106">IF(K1031&lt;&gt;0,"x","")</f>
        <v/>
      </c>
      <c r="B1031" s="899" t="s">
        <v>4139</v>
      </c>
      <c r="C1031" s="899" t="s">
        <v>4539</v>
      </c>
      <c r="D1031" s="900" t="s">
        <v>4140</v>
      </c>
      <c r="E1031" s="914">
        <v>2</v>
      </c>
      <c r="F1031" s="641" t="s">
        <v>60</v>
      </c>
      <c r="G1031" s="680"/>
      <c r="H1031" s="927"/>
      <c r="I1031" s="927"/>
      <c r="J1031" s="11"/>
      <c r="K1031" s="964"/>
    </row>
    <row r="1032" spans="1:11" ht="25.5" x14ac:dyDescent="0.25">
      <c r="A1032" s="768" t="str">
        <f t="shared" si="106"/>
        <v/>
      </c>
      <c r="B1032" s="899" t="s">
        <v>4142</v>
      </c>
      <c r="C1032" s="899" t="s">
        <v>4540</v>
      </c>
      <c r="D1032" s="900" t="s">
        <v>4141</v>
      </c>
      <c r="E1032" s="914">
        <v>2</v>
      </c>
      <c r="F1032" s="641" t="s">
        <v>60</v>
      </c>
      <c r="G1032" s="680"/>
      <c r="H1032" s="927"/>
      <c r="I1032" s="927"/>
      <c r="J1032" s="11"/>
      <c r="K1032" s="964"/>
    </row>
    <row r="1033" spans="1:11" ht="25.5" x14ac:dyDescent="0.25">
      <c r="A1033" s="768" t="str">
        <f t="shared" si="106"/>
        <v/>
      </c>
      <c r="B1033" s="899" t="s">
        <v>4144</v>
      </c>
      <c r="C1033" s="899" t="s">
        <v>4541</v>
      </c>
      <c r="D1033" s="900" t="s">
        <v>4908</v>
      </c>
      <c r="E1033" s="901">
        <v>2</v>
      </c>
      <c r="F1033" s="641" t="s">
        <v>60</v>
      </c>
      <c r="G1033" s="680"/>
      <c r="H1033" s="927"/>
      <c r="I1033" s="927"/>
      <c r="J1033" s="11"/>
      <c r="K1033" s="964"/>
    </row>
    <row r="1034" spans="1:11" ht="25.5" x14ac:dyDescent="0.25">
      <c r="A1034" s="768" t="str">
        <f t="shared" si="106"/>
        <v/>
      </c>
      <c r="B1034" s="899" t="s">
        <v>4146</v>
      </c>
      <c r="C1034" s="899" t="s">
        <v>4542</v>
      </c>
      <c r="D1034" s="900" t="s">
        <v>4143</v>
      </c>
      <c r="E1034" s="901">
        <v>1</v>
      </c>
      <c r="F1034" s="641" t="s">
        <v>60</v>
      </c>
      <c r="G1034" s="927"/>
      <c r="H1034" s="927"/>
      <c r="I1034" s="927"/>
      <c r="J1034" s="11"/>
      <c r="K1034" s="964"/>
    </row>
    <row r="1035" spans="1:11" ht="25.5" x14ac:dyDescent="0.25">
      <c r="A1035" s="768" t="str">
        <f t="shared" si="106"/>
        <v/>
      </c>
      <c r="B1035" s="899" t="s">
        <v>4147</v>
      </c>
      <c r="C1035" s="899" t="s">
        <v>4543</v>
      </c>
      <c r="D1035" s="900" t="s">
        <v>4145</v>
      </c>
      <c r="E1035" s="901">
        <v>1</v>
      </c>
      <c r="F1035" s="641" t="s">
        <v>60</v>
      </c>
      <c r="G1035" s="927"/>
      <c r="H1035" s="927"/>
      <c r="I1035" s="927"/>
      <c r="J1035" s="11"/>
      <c r="K1035" s="964"/>
    </row>
    <row r="1036" spans="1:11" ht="13.5" customHeight="1" x14ac:dyDescent="0.25">
      <c r="A1036" s="768" t="str">
        <f t="shared" si="106"/>
        <v/>
      </c>
      <c r="B1036" s="899" t="s">
        <v>4148</v>
      </c>
      <c r="C1036" s="899" t="s">
        <v>4544</v>
      </c>
      <c r="D1036" s="900" t="s">
        <v>4149</v>
      </c>
      <c r="E1036" s="901">
        <v>1</v>
      </c>
      <c r="F1036" s="641" t="s">
        <v>60</v>
      </c>
      <c r="G1036" s="927"/>
      <c r="H1036" s="927"/>
      <c r="I1036" s="927"/>
      <c r="J1036" s="11"/>
      <c r="K1036" s="964"/>
    </row>
    <row r="1037" spans="1:11" ht="25.5" x14ac:dyDescent="0.25">
      <c r="A1037" s="768" t="str">
        <f t="shared" si="106"/>
        <v/>
      </c>
      <c r="B1037" s="899" t="s">
        <v>4153</v>
      </c>
      <c r="C1037" s="899" t="s">
        <v>4545</v>
      </c>
      <c r="D1037" s="900" t="s">
        <v>4906</v>
      </c>
      <c r="E1037" s="901">
        <v>2</v>
      </c>
      <c r="F1037" s="641" t="s">
        <v>60</v>
      </c>
      <c r="G1037" s="927"/>
      <c r="H1037" s="927"/>
      <c r="I1037" s="927"/>
      <c r="J1037" s="11"/>
      <c r="K1037" s="964"/>
    </row>
    <row r="1038" spans="1:11" ht="25.5" x14ac:dyDescent="0.25">
      <c r="A1038" s="768" t="str">
        <f t="shared" si="106"/>
        <v/>
      </c>
      <c r="B1038" s="899" t="s">
        <v>4154</v>
      </c>
      <c r="C1038" s="899" t="s">
        <v>4546</v>
      </c>
      <c r="D1038" s="900" t="s">
        <v>4150</v>
      </c>
      <c r="E1038" s="901">
        <v>4</v>
      </c>
      <c r="F1038" s="641" t="s">
        <v>60</v>
      </c>
      <c r="G1038" s="927"/>
      <c r="H1038" s="927"/>
      <c r="I1038" s="927"/>
      <c r="J1038" s="11"/>
      <c r="K1038" s="964"/>
    </row>
    <row r="1039" spans="1:11" ht="25.5" x14ac:dyDescent="0.25">
      <c r="A1039" s="768" t="str">
        <f t="shared" si="106"/>
        <v/>
      </c>
      <c r="B1039" s="899" t="s">
        <v>4155</v>
      </c>
      <c r="C1039" s="899" t="s">
        <v>4547</v>
      </c>
      <c r="D1039" s="900" t="s">
        <v>4151</v>
      </c>
      <c r="E1039" s="901">
        <v>1</v>
      </c>
      <c r="F1039" s="641" t="s">
        <v>60</v>
      </c>
      <c r="G1039" s="927"/>
      <c r="H1039" s="927"/>
      <c r="I1039" s="927"/>
      <c r="J1039" s="11"/>
      <c r="K1039" s="964"/>
    </row>
    <row r="1040" spans="1:11" ht="25.5" x14ac:dyDescent="0.25">
      <c r="A1040" s="768" t="str">
        <f t="shared" si="106"/>
        <v/>
      </c>
      <c r="B1040" s="899" t="s">
        <v>4537</v>
      </c>
      <c r="C1040" s="899" t="s">
        <v>4548</v>
      </c>
      <c r="D1040" s="900" t="s">
        <v>4152</v>
      </c>
      <c r="E1040" s="901">
        <v>19</v>
      </c>
      <c r="F1040" s="641" t="s">
        <v>60</v>
      </c>
      <c r="G1040" s="927"/>
      <c r="H1040" s="927"/>
      <c r="I1040" s="927"/>
      <c r="J1040" s="11"/>
      <c r="K1040" s="964"/>
    </row>
    <row r="1041" spans="1:11" ht="25.5" x14ac:dyDescent="0.25">
      <c r="A1041" s="768" t="str">
        <f t="shared" si="106"/>
        <v/>
      </c>
      <c r="B1041" s="899" t="s">
        <v>4649</v>
      </c>
      <c r="C1041" s="899" t="s">
        <v>4882</v>
      </c>
      <c r="D1041" s="900" t="s">
        <v>4650</v>
      </c>
      <c r="E1041" s="901">
        <v>1</v>
      </c>
      <c r="F1041" s="641" t="s">
        <v>60</v>
      </c>
      <c r="G1041" s="927"/>
      <c r="H1041" s="927"/>
      <c r="I1041" s="927"/>
      <c r="J1041" s="11"/>
      <c r="K1041" s="964"/>
    </row>
    <row r="1042" spans="1:11" ht="102" x14ac:dyDescent="0.25">
      <c r="A1042" s="768" t="str">
        <f t="shared" si="106"/>
        <v/>
      </c>
      <c r="B1042" s="899" t="s">
        <v>4861</v>
      </c>
      <c r="C1042" s="899" t="s">
        <v>4883</v>
      </c>
      <c r="D1042" s="900" t="s">
        <v>4860</v>
      </c>
      <c r="E1042" s="901">
        <v>2</v>
      </c>
      <c r="F1042" s="641" t="s">
        <v>60</v>
      </c>
      <c r="G1042" s="927"/>
      <c r="H1042" s="927"/>
      <c r="I1042" s="927"/>
      <c r="J1042" s="927"/>
      <c r="K1042" s="964"/>
    </row>
    <row r="1043" spans="1:11" ht="15.75" x14ac:dyDescent="0.25">
      <c r="A1043" s="768"/>
      <c r="B1043" s="899" t="s">
        <v>4865</v>
      </c>
      <c r="C1043" s="899" t="s">
        <v>4901</v>
      </c>
      <c r="D1043" s="900" t="s">
        <v>4866</v>
      </c>
      <c r="E1043" s="901">
        <v>10.8</v>
      </c>
      <c r="F1043" s="641" t="s">
        <v>210</v>
      </c>
      <c r="G1043" s="927"/>
      <c r="H1043" s="927"/>
      <c r="I1043" s="927"/>
      <c r="J1043" s="927"/>
      <c r="K1043" s="964"/>
    </row>
    <row r="1044" spans="1:11" ht="25.5" x14ac:dyDescent="0.25">
      <c r="A1044" s="768"/>
      <c r="B1044" s="899" t="s">
        <v>4892</v>
      </c>
      <c r="C1044" s="899" t="s">
        <v>4902</v>
      </c>
      <c r="D1044" s="900" t="s">
        <v>4890</v>
      </c>
      <c r="E1044" s="901">
        <v>24</v>
      </c>
      <c r="F1044" s="641" t="s">
        <v>60</v>
      </c>
      <c r="G1044" s="927"/>
      <c r="H1044" s="927"/>
      <c r="I1044" s="927"/>
      <c r="J1044" s="11"/>
      <c r="K1044" s="964"/>
    </row>
    <row r="1045" spans="1:11" ht="25.5" x14ac:dyDescent="0.25">
      <c r="A1045" s="768"/>
      <c r="B1045" s="899" t="s">
        <v>4893</v>
      </c>
      <c r="C1045" s="899" t="s">
        <v>4903</v>
      </c>
      <c r="D1045" s="900" t="s">
        <v>4891</v>
      </c>
      <c r="E1045" s="901">
        <v>2</v>
      </c>
      <c r="F1045" s="641" t="s">
        <v>60</v>
      </c>
      <c r="G1045" s="927"/>
      <c r="H1045" s="927"/>
      <c r="I1045" s="927"/>
      <c r="J1045" s="11"/>
      <c r="K1045" s="964"/>
    </row>
    <row r="1046" spans="1:11" ht="15.75" x14ac:dyDescent="0.25">
      <c r="A1046" s="768"/>
      <c r="B1046" s="899" t="s">
        <v>4894</v>
      </c>
      <c r="C1046" s="899" t="s">
        <v>4904</v>
      </c>
      <c r="D1046" s="900" t="s">
        <v>4895</v>
      </c>
      <c r="E1046" s="901">
        <v>4</v>
      </c>
      <c r="F1046" s="641" t="s">
        <v>60</v>
      </c>
      <c r="G1046" s="927"/>
      <c r="H1046" s="927"/>
      <c r="I1046" s="927"/>
      <c r="J1046" s="927"/>
      <c r="K1046" s="964"/>
    </row>
    <row r="1047" spans="1:11" ht="15.75" x14ac:dyDescent="0.25">
      <c r="A1047" s="1156" t="s">
        <v>4462</v>
      </c>
      <c r="B1047" s="899"/>
      <c r="C1047" s="899"/>
      <c r="D1047" s="900"/>
      <c r="E1047" s="1068"/>
      <c r="F1047" s="902"/>
      <c r="G1047" s="927"/>
      <c r="H1047" s="927"/>
      <c r="I1047" s="927"/>
      <c r="J1047" s="11"/>
      <c r="K1047" s="964"/>
    </row>
    <row r="1048" spans="1:11" ht="15.75" hidden="1" x14ac:dyDescent="0.25">
      <c r="A1048" s="1156"/>
      <c r="B1048" s="1068" t="s">
        <v>1144</v>
      </c>
      <c r="C1048" s="1068"/>
      <c r="D1048" s="1072" t="s">
        <v>1197</v>
      </c>
      <c r="E1048" s="1068"/>
      <c r="F1048" s="902" t="s">
        <v>112</v>
      </c>
      <c r="G1048" s="966"/>
      <c r="H1048" s="927">
        <f t="shared" si="103"/>
        <v>0</v>
      </c>
      <c r="I1048" s="927">
        <f>H1048*$I$12</f>
        <v>0</v>
      </c>
      <c r="J1048" s="11"/>
      <c r="K1048" s="964">
        <f>SUM(H1048:I1048)</f>
        <v>0</v>
      </c>
    </row>
    <row r="1049" spans="1:11" ht="15.75" hidden="1" x14ac:dyDescent="0.25">
      <c r="A1049" s="1156"/>
      <c r="B1049" s="1068" t="s">
        <v>1145</v>
      </c>
      <c r="C1049" s="1068"/>
      <c r="D1049" s="1072" t="s">
        <v>1198</v>
      </c>
      <c r="E1049" s="1068"/>
      <c r="F1049" s="902" t="s">
        <v>112</v>
      </c>
      <c r="G1049" s="966"/>
      <c r="H1049" s="927">
        <f t="shared" si="103"/>
        <v>0</v>
      </c>
      <c r="I1049" s="927">
        <f>H1049*$I$12</f>
        <v>0</v>
      </c>
      <c r="J1049" s="11"/>
      <c r="K1049" s="964">
        <f>SUM(H1049:I1049)</f>
        <v>0</v>
      </c>
    </row>
    <row r="1050" spans="1:11" ht="15.75" hidden="1" x14ac:dyDescent="0.25">
      <c r="A1050" s="1156"/>
      <c r="B1050" s="1073"/>
      <c r="C1050" s="37"/>
      <c r="D1050" s="637"/>
      <c r="E1050" s="16"/>
      <c r="F1050" s="16"/>
      <c r="G1050" s="974"/>
      <c r="H1050" s="974"/>
      <c r="I1050" s="974"/>
      <c r="J1050" s="16"/>
      <c r="K1050" s="974"/>
    </row>
    <row r="1051" spans="1:11" ht="15.75" hidden="1" x14ac:dyDescent="0.25">
      <c r="A1051" s="1156"/>
      <c r="B1051" s="410" t="s">
        <v>1147</v>
      </c>
      <c r="C1051" s="410"/>
      <c r="D1051" s="411" t="s">
        <v>1146</v>
      </c>
      <c r="E1051" s="410"/>
      <c r="F1051" s="410"/>
      <c r="G1051" s="977"/>
      <c r="H1051" s="977"/>
      <c r="I1051" s="977"/>
      <c r="J1051" s="412"/>
      <c r="K1051" s="977"/>
    </row>
    <row r="1052" spans="1:11" ht="15.75" hidden="1" x14ac:dyDescent="0.25">
      <c r="A1052" s="1156"/>
      <c r="B1052" s="891" t="s">
        <v>1148</v>
      </c>
      <c r="C1052" s="891"/>
      <c r="D1052" s="21" t="s">
        <v>1199</v>
      </c>
      <c r="E1052" s="891"/>
      <c r="F1052" s="891"/>
      <c r="G1052" s="975"/>
      <c r="H1052" s="975"/>
      <c r="I1052" s="975"/>
      <c r="J1052" s="891"/>
      <c r="K1052" s="975"/>
    </row>
    <row r="1053" spans="1:11" ht="15.75" hidden="1" x14ac:dyDescent="0.25">
      <c r="A1053" s="1156"/>
      <c r="B1053" s="1068" t="s">
        <v>1149</v>
      </c>
      <c r="C1053" s="1068"/>
      <c r="D1053" s="1072" t="s">
        <v>1200</v>
      </c>
      <c r="E1053" s="1068" t="s">
        <v>112</v>
      </c>
      <c r="F1053" s="1068"/>
      <c r="G1053" s="966"/>
      <c r="H1053" s="927">
        <f t="shared" ref="H1053:H1103" si="107">G1053*F1053</f>
        <v>0</v>
      </c>
      <c r="I1053" s="927">
        <f t="shared" ref="I1053:I1058" si="108">H1053*$I$12</f>
        <v>0</v>
      </c>
      <c r="J1053" s="11"/>
      <c r="K1053" s="964">
        <f t="shared" ref="K1053:K1058" si="109">SUM(H1053:I1053)</f>
        <v>0</v>
      </c>
    </row>
    <row r="1054" spans="1:11" ht="15.75" hidden="1" x14ac:dyDescent="0.25">
      <c r="A1054" s="1156"/>
      <c r="B1054" s="1068" t="s">
        <v>1150</v>
      </c>
      <c r="C1054" s="1068"/>
      <c r="D1054" s="1072" t="s">
        <v>1201</v>
      </c>
      <c r="E1054" s="1068" t="s">
        <v>112</v>
      </c>
      <c r="F1054" s="1068"/>
      <c r="G1054" s="966"/>
      <c r="H1054" s="927">
        <f t="shared" si="107"/>
        <v>0</v>
      </c>
      <c r="I1054" s="927">
        <f t="shared" si="108"/>
        <v>0</v>
      </c>
      <c r="J1054" s="11"/>
      <c r="K1054" s="964">
        <f t="shared" si="109"/>
        <v>0</v>
      </c>
    </row>
    <row r="1055" spans="1:11" ht="15.75" hidden="1" x14ac:dyDescent="0.25">
      <c r="A1055" s="1156"/>
      <c r="B1055" s="1068" t="s">
        <v>1151</v>
      </c>
      <c r="C1055" s="1068"/>
      <c r="D1055" s="1072" t="s">
        <v>1202</v>
      </c>
      <c r="E1055" s="1068" t="s">
        <v>112</v>
      </c>
      <c r="F1055" s="1068"/>
      <c r="G1055" s="966"/>
      <c r="H1055" s="927">
        <f t="shared" si="107"/>
        <v>0</v>
      </c>
      <c r="I1055" s="927">
        <f t="shared" si="108"/>
        <v>0</v>
      </c>
      <c r="J1055" s="11"/>
      <c r="K1055" s="964">
        <f t="shared" si="109"/>
        <v>0</v>
      </c>
    </row>
    <row r="1056" spans="1:11" ht="15.75" hidden="1" x14ac:dyDescent="0.25">
      <c r="A1056" s="1156"/>
      <c r="B1056" s="1068" t="s">
        <v>1152</v>
      </c>
      <c r="C1056" s="1068"/>
      <c r="D1056" s="1072" t="s">
        <v>1203</v>
      </c>
      <c r="E1056" s="1068" t="s">
        <v>112</v>
      </c>
      <c r="F1056" s="1068"/>
      <c r="G1056" s="966"/>
      <c r="H1056" s="927">
        <f t="shared" si="107"/>
        <v>0</v>
      </c>
      <c r="I1056" s="927">
        <f t="shared" si="108"/>
        <v>0</v>
      </c>
      <c r="J1056" s="11"/>
      <c r="K1056" s="964">
        <f t="shared" si="109"/>
        <v>0</v>
      </c>
    </row>
    <row r="1057" spans="1:11" ht="15.75" hidden="1" x14ac:dyDescent="0.25">
      <c r="A1057" s="1156"/>
      <c r="B1057" s="1068" t="s">
        <v>1153</v>
      </c>
      <c r="C1057" s="1068"/>
      <c r="D1057" s="1072" t="s">
        <v>1204</v>
      </c>
      <c r="E1057" s="1068" t="s">
        <v>112</v>
      </c>
      <c r="F1057" s="1068"/>
      <c r="G1057" s="966"/>
      <c r="H1057" s="927">
        <f t="shared" si="107"/>
        <v>0</v>
      </c>
      <c r="I1057" s="927">
        <f t="shared" si="108"/>
        <v>0</v>
      </c>
      <c r="J1057" s="11"/>
      <c r="K1057" s="964">
        <f t="shared" si="109"/>
        <v>0</v>
      </c>
    </row>
    <row r="1058" spans="1:11" ht="15.75" hidden="1" x14ac:dyDescent="0.25">
      <c r="A1058" s="1156"/>
      <c r="B1058" s="1068" t="s">
        <v>1154</v>
      </c>
      <c r="C1058" s="1068"/>
      <c r="D1058" s="1072" t="s">
        <v>1205</v>
      </c>
      <c r="E1058" s="1068" t="s">
        <v>112</v>
      </c>
      <c r="F1058" s="1068"/>
      <c r="G1058" s="966"/>
      <c r="H1058" s="927">
        <f t="shared" si="107"/>
        <v>0</v>
      </c>
      <c r="I1058" s="927">
        <f t="shared" si="108"/>
        <v>0</v>
      </c>
      <c r="J1058" s="11"/>
      <c r="K1058" s="964">
        <f t="shared" si="109"/>
        <v>0</v>
      </c>
    </row>
    <row r="1059" spans="1:11" ht="15.75" hidden="1" x14ac:dyDescent="0.25">
      <c r="A1059" s="1156"/>
      <c r="B1059" s="1073"/>
      <c r="C1059" s="37"/>
      <c r="D1059" s="1073"/>
      <c r="E1059" s="16"/>
      <c r="F1059" s="16"/>
      <c r="G1059" s="974"/>
      <c r="H1059" s="974"/>
      <c r="I1059" s="974"/>
      <c r="J1059" s="16"/>
      <c r="K1059" s="974"/>
    </row>
    <row r="1060" spans="1:11" ht="15.75" x14ac:dyDescent="0.25">
      <c r="A1060" s="1156" t="str">
        <f t="shared" si="102"/>
        <v/>
      </c>
      <c r="B1060" s="410" t="s">
        <v>1156</v>
      </c>
      <c r="C1060" s="410"/>
      <c r="D1060" s="411" t="s">
        <v>1155</v>
      </c>
      <c r="E1060" s="410"/>
      <c r="F1060" s="410"/>
      <c r="G1060" s="977"/>
      <c r="H1060" s="977"/>
      <c r="I1060" s="977"/>
      <c r="J1060" s="977"/>
      <c r="K1060" s="977"/>
    </row>
    <row r="1061" spans="1:11" ht="15.75" hidden="1" x14ac:dyDescent="0.25">
      <c r="A1061" s="1156"/>
      <c r="B1061" s="891" t="s">
        <v>1157</v>
      </c>
      <c r="C1061" s="891"/>
      <c r="D1061" s="21" t="s">
        <v>1140</v>
      </c>
      <c r="E1061" s="891"/>
      <c r="F1061" s="891"/>
      <c r="G1061" s="975"/>
      <c r="H1061" s="975"/>
      <c r="I1061" s="975"/>
      <c r="J1061" s="891"/>
      <c r="K1061" s="975"/>
    </row>
    <row r="1062" spans="1:11" ht="15.75" hidden="1" x14ac:dyDescent="0.25">
      <c r="A1062" s="1156"/>
      <c r="B1062" s="1068" t="s">
        <v>1158</v>
      </c>
      <c r="C1062" s="1068"/>
      <c r="D1062" s="1072" t="s">
        <v>1206</v>
      </c>
      <c r="E1062" s="1068" t="s">
        <v>112</v>
      </c>
      <c r="F1062" s="1068"/>
      <c r="G1062" s="966"/>
      <c r="H1062" s="927">
        <f t="shared" si="107"/>
        <v>0</v>
      </c>
      <c r="I1062" s="927">
        <f t="shared" ref="I1062:I1069" si="110">H1062*$I$12</f>
        <v>0</v>
      </c>
      <c r="J1062" s="11"/>
      <c r="K1062" s="964">
        <f t="shared" ref="K1062:K1069" si="111">SUM(H1062:I1062)</f>
        <v>0</v>
      </c>
    </row>
    <row r="1063" spans="1:11" ht="15.75" hidden="1" x14ac:dyDescent="0.25">
      <c r="A1063" s="1156"/>
      <c r="B1063" s="1068" t="s">
        <v>1159</v>
      </c>
      <c r="C1063" s="1068"/>
      <c r="D1063" s="1072" t="s">
        <v>1207</v>
      </c>
      <c r="E1063" s="1068" t="s">
        <v>112</v>
      </c>
      <c r="F1063" s="1068"/>
      <c r="G1063" s="966"/>
      <c r="H1063" s="927">
        <f t="shared" si="107"/>
        <v>0</v>
      </c>
      <c r="I1063" s="927">
        <f t="shared" si="110"/>
        <v>0</v>
      </c>
      <c r="J1063" s="11"/>
      <c r="K1063" s="964">
        <f t="shared" si="111"/>
        <v>0</v>
      </c>
    </row>
    <row r="1064" spans="1:11" ht="15.75" hidden="1" x14ac:dyDescent="0.25">
      <c r="A1064" s="1156"/>
      <c r="B1064" s="1068" t="s">
        <v>1160</v>
      </c>
      <c r="C1064" s="1068"/>
      <c r="D1064" s="1072" t="s">
        <v>172</v>
      </c>
      <c r="E1064" s="1068" t="s">
        <v>210</v>
      </c>
      <c r="F1064" s="1068"/>
      <c r="G1064" s="966"/>
      <c r="H1064" s="927">
        <f t="shared" si="107"/>
        <v>0</v>
      </c>
      <c r="I1064" s="927">
        <f t="shared" si="110"/>
        <v>0</v>
      </c>
      <c r="J1064" s="11"/>
      <c r="K1064" s="964">
        <f t="shared" si="111"/>
        <v>0</v>
      </c>
    </row>
    <row r="1065" spans="1:11" ht="15.75" hidden="1" x14ac:dyDescent="0.25">
      <c r="A1065" s="1156"/>
      <c r="B1065" s="1068" t="s">
        <v>1161</v>
      </c>
      <c r="C1065" s="1068"/>
      <c r="D1065" s="1072" t="s">
        <v>175</v>
      </c>
      <c r="E1065" s="1068" t="s">
        <v>60</v>
      </c>
      <c r="F1065" s="1068"/>
      <c r="G1065" s="966"/>
      <c r="H1065" s="927">
        <f t="shared" si="107"/>
        <v>0</v>
      </c>
      <c r="I1065" s="927">
        <f t="shared" si="110"/>
        <v>0</v>
      </c>
      <c r="J1065" s="11"/>
      <c r="K1065" s="964">
        <f t="shared" si="111"/>
        <v>0</v>
      </c>
    </row>
    <row r="1066" spans="1:11" ht="15.75" hidden="1" x14ac:dyDescent="0.25">
      <c r="A1066" s="1156"/>
      <c r="B1066" s="1068" t="s">
        <v>1162</v>
      </c>
      <c r="C1066" s="1068"/>
      <c r="D1066" s="1072" t="s">
        <v>1208</v>
      </c>
      <c r="E1066" s="1068" t="s">
        <v>60</v>
      </c>
      <c r="F1066" s="1068"/>
      <c r="G1066" s="966"/>
      <c r="H1066" s="927">
        <f t="shared" si="107"/>
        <v>0</v>
      </c>
      <c r="I1066" s="927">
        <f t="shared" si="110"/>
        <v>0</v>
      </c>
      <c r="J1066" s="11"/>
      <c r="K1066" s="964">
        <f t="shared" si="111"/>
        <v>0</v>
      </c>
    </row>
    <row r="1067" spans="1:11" ht="15.75" hidden="1" x14ac:dyDescent="0.25">
      <c r="A1067" s="1156"/>
      <c r="B1067" s="1068" t="s">
        <v>1163</v>
      </c>
      <c r="C1067" s="1068"/>
      <c r="D1067" s="1072" t="s">
        <v>1209</v>
      </c>
      <c r="E1067" s="1068" t="s">
        <v>60</v>
      </c>
      <c r="F1067" s="1068"/>
      <c r="G1067" s="966"/>
      <c r="H1067" s="927">
        <f t="shared" si="107"/>
        <v>0</v>
      </c>
      <c r="I1067" s="927">
        <f t="shared" si="110"/>
        <v>0</v>
      </c>
      <c r="J1067" s="11"/>
      <c r="K1067" s="964">
        <f t="shared" si="111"/>
        <v>0</v>
      </c>
    </row>
    <row r="1068" spans="1:11" ht="15.75" hidden="1" x14ac:dyDescent="0.25">
      <c r="A1068" s="1156"/>
      <c r="B1068" s="1068" t="s">
        <v>1164</v>
      </c>
      <c r="C1068" s="1068"/>
      <c r="D1068" s="1072" t="s">
        <v>1210</v>
      </c>
      <c r="E1068" s="1068" t="s">
        <v>112</v>
      </c>
      <c r="F1068" s="1068"/>
      <c r="G1068" s="966"/>
      <c r="H1068" s="927">
        <f t="shared" si="107"/>
        <v>0</v>
      </c>
      <c r="I1068" s="927">
        <f t="shared" si="110"/>
        <v>0</v>
      </c>
      <c r="J1068" s="11"/>
      <c r="K1068" s="964">
        <f t="shared" si="111"/>
        <v>0</v>
      </c>
    </row>
    <row r="1069" spans="1:11" ht="15.75" hidden="1" x14ac:dyDescent="0.25">
      <c r="A1069" s="1156"/>
      <c r="B1069" s="1068" t="s">
        <v>1165</v>
      </c>
      <c r="C1069" s="1068"/>
      <c r="D1069" s="1072" t="s">
        <v>1211</v>
      </c>
      <c r="E1069" s="1068" t="s">
        <v>112</v>
      </c>
      <c r="F1069" s="1068"/>
      <c r="G1069" s="966"/>
      <c r="H1069" s="927">
        <f t="shared" si="107"/>
        <v>0</v>
      </c>
      <c r="I1069" s="927">
        <f t="shared" si="110"/>
        <v>0</v>
      </c>
      <c r="J1069" s="11"/>
      <c r="K1069" s="964">
        <f t="shared" si="111"/>
        <v>0</v>
      </c>
    </row>
    <row r="1070" spans="1:11" ht="15.75" hidden="1" x14ac:dyDescent="0.25">
      <c r="A1070" s="1156"/>
      <c r="B1070" s="1073"/>
      <c r="C1070" s="37"/>
      <c r="D1070" s="1073"/>
      <c r="E1070" s="16"/>
      <c r="F1070" s="16"/>
      <c r="G1070" s="974"/>
      <c r="H1070" s="974"/>
      <c r="I1070" s="974"/>
      <c r="J1070" s="16"/>
      <c r="K1070" s="974"/>
    </row>
    <row r="1071" spans="1:11" ht="15.75" hidden="1" x14ac:dyDescent="0.25">
      <c r="A1071" s="1156"/>
      <c r="B1071" s="891" t="s">
        <v>1166</v>
      </c>
      <c r="C1071" s="891"/>
      <c r="D1071" s="21" t="s">
        <v>1212</v>
      </c>
      <c r="E1071" s="891"/>
      <c r="F1071" s="891"/>
      <c r="G1071" s="975"/>
      <c r="H1071" s="975"/>
      <c r="I1071" s="975"/>
      <c r="J1071" s="891"/>
      <c r="K1071" s="975"/>
    </row>
    <row r="1072" spans="1:11" ht="15.75" hidden="1" x14ac:dyDescent="0.25">
      <c r="A1072" s="1156"/>
      <c r="B1072" s="1068" t="s">
        <v>1167</v>
      </c>
      <c r="C1072" s="1068"/>
      <c r="D1072" s="1072" t="s">
        <v>1213</v>
      </c>
      <c r="E1072" s="1068" t="s">
        <v>238</v>
      </c>
      <c r="F1072" s="1068"/>
      <c r="G1072" s="927"/>
      <c r="H1072" s="927">
        <f t="shared" si="107"/>
        <v>0</v>
      </c>
      <c r="I1072" s="927">
        <f>H1072*$I$12</f>
        <v>0</v>
      </c>
      <c r="J1072" s="11"/>
      <c r="K1072" s="964">
        <f>SUM(H1072:I1072)</f>
        <v>0</v>
      </c>
    </row>
    <row r="1073" spans="1:11" ht="15.75" hidden="1" x14ac:dyDescent="0.25">
      <c r="A1073" s="1156"/>
      <c r="B1073" s="1068" t="s">
        <v>1168</v>
      </c>
      <c r="C1073" s="1068"/>
      <c r="D1073" s="1072" t="s">
        <v>1214</v>
      </c>
      <c r="E1073" s="1068" t="s">
        <v>583</v>
      </c>
      <c r="F1073" s="1068"/>
      <c r="G1073" s="927"/>
      <c r="H1073" s="927">
        <f t="shared" si="107"/>
        <v>0</v>
      </c>
      <c r="I1073" s="927">
        <f>H1073*$I$12</f>
        <v>0</v>
      </c>
      <c r="J1073" s="11"/>
      <c r="K1073" s="964">
        <f>SUM(H1073:I1073)</f>
        <v>0</v>
      </c>
    </row>
    <row r="1074" spans="1:11" ht="15.75" hidden="1" x14ac:dyDescent="0.25">
      <c r="A1074" s="1156"/>
      <c r="B1074" s="1068" t="s">
        <v>1169</v>
      </c>
      <c r="C1074" s="1068"/>
      <c r="D1074" s="1072" t="s">
        <v>1215</v>
      </c>
      <c r="E1074" s="1068" t="s">
        <v>583</v>
      </c>
      <c r="F1074" s="1068"/>
      <c r="G1074" s="927"/>
      <c r="H1074" s="927">
        <f t="shared" si="107"/>
        <v>0</v>
      </c>
      <c r="I1074" s="927">
        <f>H1074*$I$12</f>
        <v>0</v>
      </c>
      <c r="J1074" s="11"/>
      <c r="K1074" s="964">
        <f>SUM(H1074:I1074)</f>
        <v>0</v>
      </c>
    </row>
    <row r="1075" spans="1:11" ht="15.75" hidden="1" x14ac:dyDescent="0.25">
      <c r="A1075" s="1156"/>
      <c r="B1075" s="1068" t="s">
        <v>1170</v>
      </c>
      <c r="C1075" s="1068"/>
      <c r="D1075" s="1072" t="s">
        <v>1216</v>
      </c>
      <c r="E1075" s="1068" t="s">
        <v>583</v>
      </c>
      <c r="F1075" s="1068"/>
      <c r="G1075" s="927"/>
      <c r="H1075" s="927">
        <f t="shared" si="107"/>
        <v>0</v>
      </c>
      <c r="I1075" s="927">
        <f>H1075*$I$12</f>
        <v>0</v>
      </c>
      <c r="J1075" s="11"/>
      <c r="K1075" s="964">
        <f>SUM(H1075:I1075)</f>
        <v>0</v>
      </c>
    </row>
    <row r="1076" spans="1:11" ht="15.75" x14ac:dyDescent="0.25">
      <c r="A1076" s="1156" t="s">
        <v>4462</v>
      </c>
      <c r="B1076" s="1073"/>
      <c r="C1076" s="37"/>
      <c r="D1076" s="637"/>
      <c r="E1076" s="16"/>
      <c r="F1076" s="16"/>
      <c r="G1076" s="974"/>
      <c r="H1076" s="974"/>
      <c r="I1076" s="974"/>
      <c r="J1076" s="16"/>
      <c r="K1076" s="974"/>
    </row>
    <row r="1077" spans="1:11" ht="15.75" hidden="1" x14ac:dyDescent="0.25">
      <c r="A1077" s="1156"/>
      <c r="B1077" s="891" t="s">
        <v>1171</v>
      </c>
      <c r="C1077" s="891"/>
      <c r="D1077" s="21" t="s">
        <v>1221</v>
      </c>
      <c r="E1077" s="891"/>
      <c r="F1077" s="891"/>
      <c r="G1077" s="975"/>
      <c r="H1077" s="975"/>
      <c r="I1077" s="975"/>
      <c r="J1077" s="891"/>
      <c r="K1077" s="975"/>
    </row>
    <row r="1078" spans="1:11" ht="15.75" hidden="1" x14ac:dyDescent="0.25">
      <c r="A1078" s="1156"/>
      <c r="B1078" s="1068" t="s">
        <v>1172</v>
      </c>
      <c r="C1078" s="1068"/>
      <c r="D1078" s="1072" t="s">
        <v>1220</v>
      </c>
      <c r="E1078" s="1068" t="s">
        <v>60</v>
      </c>
      <c r="F1078" s="1069"/>
      <c r="G1078" s="927"/>
      <c r="H1078" s="927">
        <f t="shared" si="107"/>
        <v>0</v>
      </c>
      <c r="I1078" s="927">
        <f>H1078*$I$12</f>
        <v>0</v>
      </c>
      <c r="J1078" s="11"/>
      <c r="K1078" s="964">
        <f>SUM(H1078:I1078)</f>
        <v>0</v>
      </c>
    </row>
    <row r="1079" spans="1:11" ht="15.75" hidden="1" x14ac:dyDescent="0.25">
      <c r="A1079" s="1156"/>
      <c r="B1079" s="1068" t="s">
        <v>1173</v>
      </c>
      <c r="C1079" s="1068"/>
      <c r="D1079" s="1072" t="s">
        <v>1219</v>
      </c>
      <c r="E1079" s="1068" t="s">
        <v>60</v>
      </c>
      <c r="F1079" s="1069"/>
      <c r="G1079" s="927"/>
      <c r="H1079" s="927">
        <f t="shared" si="107"/>
        <v>0</v>
      </c>
      <c r="I1079" s="927">
        <f>H1079*$I$12</f>
        <v>0</v>
      </c>
      <c r="J1079" s="11"/>
      <c r="K1079" s="964">
        <f>SUM(H1079:I1079)</f>
        <v>0</v>
      </c>
    </row>
    <row r="1080" spans="1:11" ht="15.75" hidden="1" x14ac:dyDescent="0.25">
      <c r="A1080" s="1156"/>
      <c r="B1080" s="1068" t="s">
        <v>1174</v>
      </c>
      <c r="C1080" s="1068"/>
      <c r="D1080" s="1072" t="s">
        <v>1218</v>
      </c>
      <c r="E1080" s="1068" t="s">
        <v>60</v>
      </c>
      <c r="F1080" s="1069"/>
      <c r="G1080" s="927"/>
      <c r="H1080" s="927">
        <f t="shared" si="107"/>
        <v>0</v>
      </c>
      <c r="I1080" s="927">
        <f>H1080*$I$12</f>
        <v>0</v>
      </c>
      <c r="J1080" s="11"/>
      <c r="K1080" s="964">
        <f>SUM(H1080:I1080)</f>
        <v>0</v>
      </c>
    </row>
    <row r="1081" spans="1:11" ht="15.75" x14ac:dyDescent="0.25">
      <c r="A1081" s="1156" t="s">
        <v>4462</v>
      </c>
      <c r="B1081" s="895" t="s">
        <v>1175</v>
      </c>
      <c r="C1081" s="895"/>
      <c r="D1081" s="905" t="s">
        <v>1217</v>
      </c>
      <c r="E1081" s="895"/>
      <c r="F1081" s="895"/>
      <c r="G1081" s="863"/>
      <c r="H1081" s="863"/>
      <c r="I1081" s="863"/>
      <c r="J1081" s="76"/>
      <c r="K1081" s="965"/>
    </row>
    <row r="1082" spans="1:11" ht="15.75" x14ac:dyDescent="0.25">
      <c r="A1082" s="1156" t="str">
        <f t="shared" ref="A1082:A1135" si="112">IF(K1082&lt;&gt;0,"x","")</f>
        <v/>
      </c>
      <c r="B1082" s="1068" t="s">
        <v>3782</v>
      </c>
      <c r="C1082" s="1068" t="s">
        <v>3826</v>
      </c>
      <c r="D1082" s="1072" t="s">
        <v>4202</v>
      </c>
      <c r="E1082" s="914">
        <v>137.75</v>
      </c>
      <c r="F1082" s="1068" t="s">
        <v>8</v>
      </c>
      <c r="G1082" s="927"/>
      <c r="H1082" s="927"/>
      <c r="I1082" s="927"/>
      <c r="J1082" s="11"/>
      <c r="K1082" s="964"/>
    </row>
    <row r="1083" spans="1:11" ht="12" customHeight="1" x14ac:dyDescent="0.25">
      <c r="A1083" s="1156" t="s">
        <v>4462</v>
      </c>
      <c r="B1083" s="1073"/>
      <c r="C1083" s="430"/>
      <c r="D1083" s="1073"/>
      <c r="E1083" s="515"/>
      <c r="F1083" s="515"/>
      <c r="G1083" s="978"/>
      <c r="H1083" s="978"/>
      <c r="I1083" s="978"/>
      <c r="J1083" s="515"/>
      <c r="K1083" s="978"/>
    </row>
    <row r="1084" spans="1:11" ht="15.75" hidden="1" x14ac:dyDescent="0.25">
      <c r="A1084" s="1156"/>
      <c r="B1084" s="410" t="s">
        <v>1177</v>
      </c>
      <c r="C1084" s="410"/>
      <c r="D1084" s="411" t="s">
        <v>1176</v>
      </c>
      <c r="E1084" s="410"/>
      <c r="F1084" s="410"/>
      <c r="G1084" s="977"/>
      <c r="H1084" s="977"/>
      <c r="I1084" s="977"/>
      <c r="J1084" s="412"/>
      <c r="K1084" s="977"/>
    </row>
    <row r="1085" spans="1:11" ht="15.75" hidden="1" x14ac:dyDescent="0.25">
      <c r="A1085" s="1156"/>
      <c r="B1085" s="891" t="s">
        <v>1178</v>
      </c>
      <c r="C1085" s="891"/>
      <c r="D1085" s="21" t="s">
        <v>1222</v>
      </c>
      <c r="E1085" s="891"/>
      <c r="F1085" s="891"/>
      <c r="G1085" s="975"/>
      <c r="H1085" s="975"/>
      <c r="I1085" s="975"/>
      <c r="J1085" s="891"/>
      <c r="K1085" s="975"/>
    </row>
    <row r="1086" spans="1:11" ht="15.75" hidden="1" x14ac:dyDescent="0.25">
      <c r="A1086" s="1156"/>
      <c r="B1086" s="1068" t="s">
        <v>1179</v>
      </c>
      <c r="C1086" s="1068"/>
      <c r="D1086" s="1072" t="s">
        <v>1223</v>
      </c>
      <c r="E1086" s="1068"/>
      <c r="F1086" s="1068" t="s">
        <v>8</v>
      </c>
      <c r="G1086" s="966"/>
      <c r="H1086" s="927">
        <v>0</v>
      </c>
      <c r="I1086" s="927">
        <f>H1086*$I$12</f>
        <v>0</v>
      </c>
      <c r="J1086" s="11"/>
      <c r="K1086" s="964">
        <f>SUM(H1086:I1086)</f>
        <v>0</v>
      </c>
    </row>
    <row r="1087" spans="1:11" ht="15.75" hidden="1" x14ac:dyDescent="0.25">
      <c r="A1087" s="1156"/>
      <c r="B1087" s="1068" t="s">
        <v>1180</v>
      </c>
      <c r="C1087" s="1068"/>
      <c r="D1087" s="1072" t="s">
        <v>1224</v>
      </c>
      <c r="E1087" s="1068"/>
      <c r="F1087" s="1068"/>
      <c r="G1087" s="966"/>
      <c r="H1087" s="927">
        <f t="shared" si="107"/>
        <v>0</v>
      </c>
      <c r="I1087" s="927">
        <f>H1087*$I$12</f>
        <v>0</v>
      </c>
      <c r="J1087" s="11"/>
      <c r="K1087" s="964">
        <f>SUM(H1087:I1087)</f>
        <v>0</v>
      </c>
    </row>
    <row r="1088" spans="1:11" ht="15.75" hidden="1" x14ac:dyDescent="0.25">
      <c r="A1088" s="1156"/>
      <c r="B1088" s="1068" t="s">
        <v>1181</v>
      </c>
      <c r="C1088" s="1068"/>
      <c r="D1088" s="1072" t="s">
        <v>1225</v>
      </c>
      <c r="E1088" s="1068"/>
      <c r="F1088" s="1068"/>
      <c r="G1088" s="966"/>
      <c r="H1088" s="927">
        <f t="shared" si="107"/>
        <v>0</v>
      </c>
      <c r="I1088" s="927">
        <f>H1088*$I$12</f>
        <v>0</v>
      </c>
      <c r="J1088" s="11"/>
      <c r="K1088" s="964">
        <f>SUM(H1088:I1088)</f>
        <v>0</v>
      </c>
    </row>
    <row r="1089" spans="1:11" ht="15.75" hidden="1" x14ac:dyDescent="0.25">
      <c r="A1089" s="1156"/>
      <c r="B1089" s="1068" t="s">
        <v>1182</v>
      </c>
      <c r="C1089" s="1068"/>
      <c r="D1089" s="1072" t="s">
        <v>1226</v>
      </c>
      <c r="E1089" s="1068"/>
      <c r="F1089" s="1068"/>
      <c r="G1089" s="966"/>
      <c r="H1089" s="927">
        <f t="shared" si="107"/>
        <v>0</v>
      </c>
      <c r="I1089" s="927">
        <f>H1089*$I$12</f>
        <v>0</v>
      </c>
      <c r="J1089" s="11"/>
      <c r="K1089" s="964">
        <f>SUM(H1089:I1089)</f>
        <v>0</v>
      </c>
    </row>
    <row r="1090" spans="1:11" ht="15.75" hidden="1" x14ac:dyDescent="0.25">
      <c r="A1090" s="1156"/>
      <c r="B1090" s="1068" t="s">
        <v>1183</v>
      </c>
      <c r="C1090" s="1068"/>
      <c r="D1090" s="1072" t="s">
        <v>1227</v>
      </c>
      <c r="E1090" s="1068"/>
      <c r="F1090" s="1068"/>
      <c r="G1090" s="966"/>
      <c r="H1090" s="927">
        <f t="shared" si="107"/>
        <v>0</v>
      </c>
      <c r="I1090" s="927">
        <f>H1090*$I$12</f>
        <v>0</v>
      </c>
      <c r="J1090" s="11"/>
      <c r="K1090" s="964">
        <f>SUM(H1090:I1090)</f>
        <v>0</v>
      </c>
    </row>
    <row r="1091" spans="1:11" ht="15.75" hidden="1" x14ac:dyDescent="0.25">
      <c r="A1091" s="1156"/>
      <c r="B1091" s="1073"/>
      <c r="C1091" s="37"/>
      <c r="D1091" s="637"/>
      <c r="E1091" s="16"/>
      <c r="F1091" s="1069"/>
      <c r="G1091" s="927"/>
      <c r="H1091" s="927"/>
      <c r="I1091" s="927"/>
      <c r="J1091" s="11"/>
      <c r="K1091" s="964"/>
    </row>
    <row r="1092" spans="1:11" ht="15.75" hidden="1" x14ac:dyDescent="0.25">
      <c r="A1092" s="1156"/>
      <c r="B1092" s="891" t="s">
        <v>1191</v>
      </c>
      <c r="C1092" s="891"/>
      <c r="D1092" s="21" t="s">
        <v>1228</v>
      </c>
      <c r="E1092" s="891" t="s">
        <v>22</v>
      </c>
      <c r="F1092" s="891"/>
      <c r="G1092" s="975"/>
      <c r="H1092" s="975">
        <f t="shared" si="107"/>
        <v>0</v>
      </c>
      <c r="I1092" s="975">
        <f>H1092*$I$12</f>
        <v>0</v>
      </c>
      <c r="J1092" s="891"/>
      <c r="K1092" s="975">
        <f>SUM(H1092:I1092)</f>
        <v>0</v>
      </c>
    </row>
    <row r="1093" spans="1:11" ht="15.75" hidden="1" x14ac:dyDescent="0.25">
      <c r="A1093" s="1156"/>
      <c r="B1093" s="1073"/>
      <c r="C1093" s="37"/>
      <c r="D1093" s="637"/>
      <c r="E1093" s="16"/>
      <c r="F1093" s="1069"/>
      <c r="G1093" s="927"/>
      <c r="H1093" s="927"/>
      <c r="I1093" s="927"/>
      <c r="J1093" s="11"/>
      <c r="K1093" s="964"/>
    </row>
    <row r="1094" spans="1:11" ht="15.75" hidden="1" x14ac:dyDescent="0.25">
      <c r="A1094" s="1156"/>
      <c r="B1094" s="891" t="s">
        <v>1192</v>
      </c>
      <c r="C1094" s="891"/>
      <c r="D1094" s="21" t="s">
        <v>1229</v>
      </c>
      <c r="E1094" s="891" t="s">
        <v>22</v>
      </c>
      <c r="F1094" s="891"/>
      <c r="G1094" s="975"/>
      <c r="H1094" s="975">
        <f t="shared" si="107"/>
        <v>0</v>
      </c>
      <c r="I1094" s="975">
        <f>H1094*$I$12</f>
        <v>0</v>
      </c>
      <c r="J1094" s="891"/>
      <c r="K1094" s="975">
        <f>SUM(H1094:I1094)</f>
        <v>0</v>
      </c>
    </row>
    <row r="1095" spans="1:11" ht="15.75" hidden="1" x14ac:dyDescent="0.25">
      <c r="A1095" s="1156"/>
      <c r="B1095" s="1073"/>
      <c r="C1095" s="37"/>
      <c r="D1095" s="637"/>
      <c r="E1095" s="16"/>
      <c r="F1095" s="1069"/>
      <c r="G1095" s="927"/>
      <c r="H1095" s="927"/>
      <c r="I1095" s="927"/>
      <c r="J1095" s="11"/>
      <c r="K1095" s="964"/>
    </row>
    <row r="1096" spans="1:11" ht="15.75" hidden="1" x14ac:dyDescent="0.25">
      <c r="A1096" s="1156"/>
      <c r="B1096" s="891" t="s">
        <v>1193</v>
      </c>
      <c r="C1096" s="891"/>
      <c r="D1096" s="21" t="s">
        <v>1230</v>
      </c>
      <c r="E1096" s="891" t="s">
        <v>8</v>
      </c>
      <c r="F1096" s="891"/>
      <c r="G1096" s="975"/>
      <c r="H1096" s="975">
        <f t="shared" si="107"/>
        <v>0</v>
      </c>
      <c r="I1096" s="975">
        <f>H1096*$I$12</f>
        <v>0</v>
      </c>
      <c r="J1096" s="891"/>
      <c r="K1096" s="975">
        <f>SUM(H1096:I1096)</f>
        <v>0</v>
      </c>
    </row>
    <row r="1097" spans="1:11" ht="15.75" hidden="1" x14ac:dyDescent="0.25">
      <c r="A1097" s="1156"/>
      <c r="B1097" s="1073"/>
      <c r="C1097" s="37"/>
      <c r="D1097" s="637"/>
      <c r="E1097" s="16"/>
      <c r="F1097" s="1069"/>
      <c r="G1097" s="927"/>
      <c r="H1097" s="927"/>
      <c r="I1097" s="927"/>
      <c r="J1097" s="11"/>
      <c r="K1097" s="964"/>
    </row>
    <row r="1098" spans="1:11" ht="15.75" hidden="1" x14ac:dyDescent="0.25">
      <c r="A1098" s="1156"/>
      <c r="B1098" s="891" t="s">
        <v>1194</v>
      </c>
      <c r="C1098" s="891"/>
      <c r="D1098" s="21" t="s">
        <v>454</v>
      </c>
      <c r="E1098" s="891" t="s">
        <v>22</v>
      </c>
      <c r="F1098" s="891"/>
      <c r="G1098" s="975"/>
      <c r="H1098" s="975">
        <f t="shared" si="107"/>
        <v>0</v>
      </c>
      <c r="I1098" s="975">
        <f>H1098*$I$12</f>
        <v>0</v>
      </c>
      <c r="J1098" s="891"/>
      <c r="K1098" s="975">
        <f>SUM(H1098:I1098)</f>
        <v>0</v>
      </c>
    </row>
    <row r="1099" spans="1:11" ht="15.75" hidden="1" x14ac:dyDescent="0.25">
      <c r="A1099" s="1156"/>
      <c r="B1099" s="1073"/>
      <c r="C1099" s="37"/>
      <c r="D1099" s="637"/>
      <c r="E1099" s="16"/>
      <c r="F1099" s="1069"/>
      <c r="G1099" s="927"/>
      <c r="H1099" s="927"/>
      <c r="I1099" s="927"/>
      <c r="J1099" s="11"/>
      <c r="K1099" s="964"/>
    </row>
    <row r="1100" spans="1:11" ht="15.75" hidden="1" x14ac:dyDescent="0.25">
      <c r="A1100" s="1156"/>
      <c r="B1100" s="891" t="s">
        <v>1184</v>
      </c>
      <c r="C1100" s="891"/>
      <c r="D1100" s="21" t="s">
        <v>1107</v>
      </c>
      <c r="E1100" s="891"/>
      <c r="F1100" s="891"/>
      <c r="G1100" s="975"/>
      <c r="H1100" s="975"/>
      <c r="I1100" s="975"/>
      <c r="J1100" s="891"/>
      <c r="K1100" s="975"/>
    </row>
    <row r="1101" spans="1:11" ht="15.75" hidden="1" x14ac:dyDescent="0.25">
      <c r="A1101" s="1156"/>
      <c r="B1101" s="1068" t="s">
        <v>1185</v>
      </c>
      <c r="C1101" s="1068"/>
      <c r="D1101" s="71" t="s">
        <v>1231</v>
      </c>
      <c r="E1101" s="1068" t="s">
        <v>22</v>
      </c>
      <c r="F1101" s="1069"/>
      <c r="G1101" s="927"/>
      <c r="H1101" s="927">
        <f t="shared" si="107"/>
        <v>0</v>
      </c>
      <c r="I1101" s="927">
        <f>H1101*$I$12</f>
        <v>0</v>
      </c>
      <c r="J1101" s="11"/>
      <c r="K1101" s="964">
        <f>SUM(H1101:I1101)</f>
        <v>0</v>
      </c>
    </row>
    <row r="1102" spans="1:11" ht="15.75" hidden="1" x14ac:dyDescent="0.25">
      <c r="A1102" s="1156"/>
      <c r="B1102" s="1068" t="s">
        <v>1186</v>
      </c>
      <c r="C1102" s="1068"/>
      <c r="D1102" s="71" t="s">
        <v>1232</v>
      </c>
      <c r="E1102" s="1068" t="s">
        <v>22</v>
      </c>
      <c r="F1102" s="1069"/>
      <c r="G1102" s="927"/>
      <c r="H1102" s="927">
        <f t="shared" si="107"/>
        <v>0</v>
      </c>
      <c r="I1102" s="927">
        <f>H1102*$I$12</f>
        <v>0</v>
      </c>
      <c r="J1102" s="11"/>
      <c r="K1102" s="964">
        <f>SUM(H1102:I1102)</f>
        <v>0</v>
      </c>
    </row>
    <row r="1103" spans="1:11" ht="15.75" hidden="1" x14ac:dyDescent="0.25">
      <c r="A1103" s="1156"/>
      <c r="B1103" s="1068" t="s">
        <v>1187</v>
      </c>
      <c r="C1103" s="1068"/>
      <c r="D1103" s="71" t="s">
        <v>1233</v>
      </c>
      <c r="E1103" s="1068" t="s">
        <v>237</v>
      </c>
      <c r="F1103" s="1069"/>
      <c r="G1103" s="927"/>
      <c r="H1103" s="927">
        <f t="shared" si="107"/>
        <v>0</v>
      </c>
      <c r="I1103" s="927">
        <f>H1103*$I$12</f>
        <v>0</v>
      </c>
      <c r="J1103" s="11"/>
      <c r="K1103" s="964">
        <f>SUM(H1103:I1103)</f>
        <v>0</v>
      </c>
    </row>
    <row r="1104" spans="1:11" ht="15.75" hidden="1" x14ac:dyDescent="0.25">
      <c r="A1104" s="1156"/>
      <c r="B1104" s="1068" t="s">
        <v>1188</v>
      </c>
      <c r="C1104" s="1068"/>
      <c r="D1104" s="71" t="s">
        <v>1234</v>
      </c>
      <c r="E1104" s="1068" t="s">
        <v>237</v>
      </c>
      <c r="F1104" s="1069"/>
      <c r="G1104" s="927"/>
      <c r="H1104" s="927">
        <f>G1104*F1104</f>
        <v>0</v>
      </c>
      <c r="I1104" s="927">
        <f>H1104*$I$12</f>
        <v>0</v>
      </c>
      <c r="J1104" s="11"/>
      <c r="K1104" s="964">
        <f>SUM(H1104:I1104)</f>
        <v>0</v>
      </c>
    </row>
    <row r="1105" spans="1:11" ht="15.75" hidden="1" x14ac:dyDescent="0.25">
      <c r="A1105" s="1156"/>
      <c r="B1105" s="1068"/>
      <c r="C1105" s="1068"/>
      <c r="D1105" s="71"/>
      <c r="E1105" s="1068"/>
      <c r="F1105" s="1069"/>
      <c r="G1105" s="927"/>
      <c r="H1105" s="927"/>
      <c r="I1105" s="927"/>
      <c r="J1105" s="11"/>
      <c r="K1105" s="927"/>
    </row>
    <row r="1106" spans="1:11" ht="15.75" hidden="1" x14ac:dyDescent="0.25">
      <c r="A1106" s="1156"/>
      <c r="B1106" s="410" t="s">
        <v>1190</v>
      </c>
      <c r="C1106" s="410"/>
      <c r="D1106" s="411" t="s">
        <v>1189</v>
      </c>
      <c r="E1106" s="410"/>
      <c r="F1106" s="410"/>
      <c r="G1106" s="977"/>
      <c r="H1106" s="977"/>
      <c r="I1106" s="977"/>
      <c r="J1106" s="412"/>
      <c r="K1106" s="977"/>
    </row>
    <row r="1107" spans="1:11" ht="15.75" hidden="1" x14ac:dyDescent="0.25">
      <c r="A1107" s="1156"/>
      <c r="B1107" s="1073" t="s">
        <v>217</v>
      </c>
      <c r="C1107" s="605"/>
      <c r="D1107" s="1073" t="s">
        <v>217</v>
      </c>
      <c r="E1107" s="156"/>
      <c r="F1107" s="30"/>
      <c r="G1107" s="981"/>
      <c r="H1107" s="981">
        <f>G1107*F1107</f>
        <v>0</v>
      </c>
      <c r="I1107" s="981">
        <f>H1107*$I$12</f>
        <v>0</v>
      </c>
      <c r="J1107" s="31"/>
      <c r="K1107" s="976">
        <f>SUM(H1107:I1107)</f>
        <v>0</v>
      </c>
    </row>
    <row r="1108" spans="1:11" ht="15.75" hidden="1" x14ac:dyDescent="0.25">
      <c r="A1108" s="1156"/>
      <c r="B1108" s="662"/>
      <c r="C1108" s="37"/>
      <c r="D1108" s="662"/>
      <c r="E1108" s="16"/>
      <c r="F1108" s="1069"/>
      <c r="G1108" s="927"/>
      <c r="H1108" s="927"/>
      <c r="I1108" s="927"/>
      <c r="J1108" s="11"/>
      <c r="K1108" s="927"/>
    </row>
    <row r="1109" spans="1:11" ht="15.75" hidden="1" x14ac:dyDescent="0.25">
      <c r="A1109" s="1156"/>
      <c r="B1109" s="892"/>
      <c r="C1109" s="37"/>
      <c r="D1109" s="42"/>
      <c r="E1109" s="16"/>
      <c r="F1109" s="1069"/>
      <c r="G1109" s="927"/>
      <c r="H1109" s="927"/>
      <c r="I1109" s="927"/>
      <c r="J1109" s="11"/>
      <c r="K1109" s="927"/>
    </row>
    <row r="1110" spans="1:11" ht="15" customHeight="1" x14ac:dyDescent="0.25">
      <c r="A1110" s="1156" t="s">
        <v>4462</v>
      </c>
      <c r="B1110" s="34" t="s">
        <v>271</v>
      </c>
      <c r="C1110" s="765"/>
      <c r="D1110" s="765" t="s">
        <v>1235</v>
      </c>
      <c r="E1110" s="765"/>
      <c r="F1110" s="765"/>
      <c r="G1110" s="979"/>
      <c r="H1110" s="979"/>
      <c r="I1110" s="979"/>
      <c r="J1110" s="765"/>
      <c r="K1110" s="979"/>
    </row>
    <row r="1111" spans="1:11" ht="15" hidden="1" customHeight="1" x14ac:dyDescent="0.25">
      <c r="A1111" s="1156"/>
      <c r="B1111" s="1317" t="s">
        <v>226</v>
      </c>
      <c r="C1111" s="1311" t="s">
        <v>227</v>
      </c>
      <c r="D1111" s="1311" t="s">
        <v>228</v>
      </c>
      <c r="E1111" s="1311" t="s">
        <v>229</v>
      </c>
      <c r="F1111" s="1311" t="s">
        <v>230</v>
      </c>
      <c r="G1111" s="1313" t="s">
        <v>4053</v>
      </c>
      <c r="H1111" s="1313" t="s">
        <v>4054</v>
      </c>
      <c r="I1111" s="1153" t="s">
        <v>233</v>
      </c>
      <c r="J1111" s="1152" t="s">
        <v>4052</v>
      </c>
      <c r="K1111" s="1313" t="s">
        <v>4055</v>
      </c>
    </row>
    <row r="1112" spans="1:11" ht="15.75" hidden="1" x14ac:dyDescent="0.25">
      <c r="A1112" s="1156"/>
      <c r="B1112" s="1318"/>
      <c r="C1112" s="1312"/>
      <c r="D1112" s="1312"/>
      <c r="E1112" s="1312"/>
      <c r="F1112" s="1312"/>
      <c r="G1112" s="1314"/>
      <c r="H1112" s="1314"/>
      <c r="I1112" s="1154">
        <v>0.26960000000000001</v>
      </c>
      <c r="J1112" s="635">
        <v>0.20930000000000001</v>
      </c>
      <c r="K1112" s="1314"/>
    </row>
    <row r="1113" spans="1:11" ht="15.75" x14ac:dyDescent="0.25">
      <c r="A1113" s="1156" t="str">
        <f t="shared" si="112"/>
        <v/>
      </c>
      <c r="B1113" s="410" t="s">
        <v>272</v>
      </c>
      <c r="C1113" s="410"/>
      <c r="D1113" s="411" t="s">
        <v>1236</v>
      </c>
      <c r="E1113" s="410"/>
      <c r="F1113" s="410"/>
      <c r="G1113" s="977"/>
      <c r="H1113" s="977"/>
      <c r="I1113" s="977"/>
      <c r="J1113" s="977"/>
      <c r="K1113" s="977"/>
    </row>
    <row r="1114" spans="1:11" ht="15.75" hidden="1" x14ac:dyDescent="0.25">
      <c r="A1114" s="1156"/>
      <c r="B1114" s="891" t="s">
        <v>1237</v>
      </c>
      <c r="C1114" s="891"/>
      <c r="D1114" s="21" t="s">
        <v>1301</v>
      </c>
      <c r="E1114" s="891"/>
      <c r="F1114" s="891"/>
      <c r="G1114" s="975"/>
      <c r="H1114" s="975"/>
      <c r="I1114" s="975"/>
      <c r="J1114" s="891"/>
      <c r="K1114" s="975"/>
    </row>
    <row r="1115" spans="1:11" ht="15.75" hidden="1" x14ac:dyDescent="0.25">
      <c r="A1115" s="1156"/>
      <c r="B1115" s="1068" t="s">
        <v>1238</v>
      </c>
      <c r="C1115" s="1068"/>
      <c r="D1115" s="1072" t="s">
        <v>1302</v>
      </c>
      <c r="E1115" s="1068"/>
      <c r="F1115" s="1068" t="s">
        <v>210</v>
      </c>
      <c r="G1115" s="966"/>
      <c r="H1115" s="927">
        <f>G1115*E1115</f>
        <v>0</v>
      </c>
      <c r="I1115" s="927">
        <f t="shared" ref="I1115:I1127" si="113">H1115*$I$12</f>
        <v>0</v>
      </c>
      <c r="J1115" s="11"/>
      <c r="K1115" s="964">
        <f t="shared" ref="K1115:K1127" si="114">SUM(H1115:I1115)</f>
        <v>0</v>
      </c>
    </row>
    <row r="1116" spans="1:11" ht="15.75" hidden="1" x14ac:dyDescent="0.25">
      <c r="A1116" s="1156"/>
      <c r="B1116" s="1068" t="s">
        <v>1239</v>
      </c>
      <c r="C1116" s="1068"/>
      <c r="D1116" s="1072" t="s">
        <v>1303</v>
      </c>
      <c r="E1116" s="1068"/>
      <c r="F1116" s="1068" t="s">
        <v>60</v>
      </c>
      <c r="G1116" s="966"/>
      <c r="H1116" s="927">
        <f t="shared" ref="H1116:H1127" si="115">G1116*E1116</f>
        <v>0</v>
      </c>
      <c r="I1116" s="927">
        <f t="shared" si="113"/>
        <v>0</v>
      </c>
      <c r="J1116" s="11"/>
      <c r="K1116" s="964">
        <f t="shared" si="114"/>
        <v>0</v>
      </c>
    </row>
    <row r="1117" spans="1:11" ht="15.75" hidden="1" x14ac:dyDescent="0.25">
      <c r="A1117" s="1156"/>
      <c r="B1117" s="1068" t="s">
        <v>1240</v>
      </c>
      <c r="C1117" s="1068"/>
      <c r="D1117" s="1072" t="s">
        <v>1304</v>
      </c>
      <c r="E1117" s="1068"/>
      <c r="F1117" s="1068" t="s">
        <v>60</v>
      </c>
      <c r="G1117" s="966"/>
      <c r="H1117" s="927">
        <f t="shared" si="115"/>
        <v>0</v>
      </c>
      <c r="I1117" s="927">
        <f t="shared" si="113"/>
        <v>0</v>
      </c>
      <c r="J1117" s="11"/>
      <c r="K1117" s="964">
        <f t="shared" si="114"/>
        <v>0</v>
      </c>
    </row>
    <row r="1118" spans="1:11" ht="15.75" hidden="1" x14ac:dyDescent="0.25">
      <c r="A1118" s="1156"/>
      <c r="B1118" s="1068" t="s">
        <v>1241</v>
      </c>
      <c r="C1118" s="1068"/>
      <c r="D1118" s="1072" t="s">
        <v>1305</v>
      </c>
      <c r="E1118" s="1068"/>
      <c r="F1118" s="1068" t="s">
        <v>60</v>
      </c>
      <c r="G1118" s="966"/>
      <c r="H1118" s="927">
        <f t="shared" si="115"/>
        <v>0</v>
      </c>
      <c r="I1118" s="927">
        <f t="shared" si="113"/>
        <v>0</v>
      </c>
      <c r="J1118" s="11"/>
      <c r="K1118" s="964">
        <f t="shared" si="114"/>
        <v>0</v>
      </c>
    </row>
    <row r="1119" spans="1:11" ht="15.75" hidden="1" x14ac:dyDescent="0.25">
      <c r="A1119" s="1156"/>
      <c r="B1119" s="1068" t="s">
        <v>1242</v>
      </c>
      <c r="C1119" s="1068"/>
      <c r="D1119" s="1072" t="s">
        <v>1306</v>
      </c>
      <c r="E1119" s="1068"/>
      <c r="F1119" s="1068" t="s">
        <v>60</v>
      </c>
      <c r="G1119" s="966"/>
      <c r="H1119" s="927">
        <f t="shared" si="115"/>
        <v>0</v>
      </c>
      <c r="I1119" s="927">
        <f t="shared" si="113"/>
        <v>0</v>
      </c>
      <c r="J1119" s="11"/>
      <c r="K1119" s="964">
        <f t="shared" si="114"/>
        <v>0</v>
      </c>
    </row>
    <row r="1120" spans="1:11" ht="15.75" hidden="1" x14ac:dyDescent="0.25">
      <c r="A1120" s="1156"/>
      <c r="B1120" s="1068" t="s">
        <v>1243</v>
      </c>
      <c r="C1120" s="1068"/>
      <c r="D1120" s="1072" t="s">
        <v>1307</v>
      </c>
      <c r="E1120" s="1068"/>
      <c r="F1120" s="1068" t="s">
        <v>60</v>
      </c>
      <c r="G1120" s="966"/>
      <c r="H1120" s="927">
        <f t="shared" si="115"/>
        <v>0</v>
      </c>
      <c r="I1120" s="927">
        <f t="shared" si="113"/>
        <v>0</v>
      </c>
      <c r="J1120" s="11"/>
      <c r="K1120" s="964">
        <f t="shared" si="114"/>
        <v>0</v>
      </c>
    </row>
    <row r="1121" spans="1:11" ht="15.75" hidden="1" x14ac:dyDescent="0.25">
      <c r="A1121" s="1156"/>
      <c r="B1121" s="1068" t="s">
        <v>1244</v>
      </c>
      <c r="C1121" s="1068"/>
      <c r="D1121" s="1072" t="s">
        <v>1308</v>
      </c>
      <c r="E1121" s="1068"/>
      <c r="F1121" s="1068" t="s">
        <v>60</v>
      </c>
      <c r="G1121" s="966"/>
      <c r="H1121" s="927">
        <f t="shared" si="115"/>
        <v>0</v>
      </c>
      <c r="I1121" s="927">
        <f t="shared" si="113"/>
        <v>0</v>
      </c>
      <c r="J1121" s="11"/>
      <c r="K1121" s="964">
        <f t="shared" si="114"/>
        <v>0</v>
      </c>
    </row>
    <row r="1122" spans="1:11" ht="15.75" hidden="1" x14ac:dyDescent="0.25">
      <c r="A1122" s="1156"/>
      <c r="B1122" s="1068" t="s">
        <v>1245</v>
      </c>
      <c r="C1122" s="1068"/>
      <c r="D1122" s="1072" t="s">
        <v>1309</v>
      </c>
      <c r="E1122" s="1068"/>
      <c r="F1122" s="1068" t="s">
        <v>60</v>
      </c>
      <c r="G1122" s="966"/>
      <c r="H1122" s="927">
        <f t="shared" si="115"/>
        <v>0</v>
      </c>
      <c r="I1122" s="927">
        <f t="shared" si="113"/>
        <v>0</v>
      </c>
      <c r="J1122" s="11"/>
      <c r="K1122" s="964">
        <f t="shared" si="114"/>
        <v>0</v>
      </c>
    </row>
    <row r="1123" spans="1:11" ht="15.75" hidden="1" x14ac:dyDescent="0.25">
      <c r="A1123" s="1156"/>
      <c r="B1123" s="1068" t="s">
        <v>1246</v>
      </c>
      <c r="C1123" s="1068"/>
      <c r="D1123" s="1072" t="s">
        <v>1310</v>
      </c>
      <c r="E1123" s="1068"/>
      <c r="F1123" s="1068" t="s">
        <v>60</v>
      </c>
      <c r="G1123" s="966"/>
      <c r="H1123" s="927">
        <f t="shared" si="115"/>
        <v>0</v>
      </c>
      <c r="I1123" s="927">
        <f t="shared" si="113"/>
        <v>0</v>
      </c>
      <c r="J1123" s="11"/>
      <c r="K1123" s="964">
        <f t="shared" si="114"/>
        <v>0</v>
      </c>
    </row>
    <row r="1124" spans="1:11" ht="15.75" hidden="1" x14ac:dyDescent="0.25">
      <c r="A1124" s="1156"/>
      <c r="B1124" s="1068" t="s">
        <v>1247</v>
      </c>
      <c r="C1124" s="1068"/>
      <c r="D1124" s="1072" t="s">
        <v>1311</v>
      </c>
      <c r="E1124" s="1068"/>
      <c r="F1124" s="1068" t="s">
        <v>60</v>
      </c>
      <c r="G1124" s="966"/>
      <c r="H1124" s="927">
        <f t="shared" si="115"/>
        <v>0</v>
      </c>
      <c r="I1124" s="927">
        <f t="shared" si="113"/>
        <v>0</v>
      </c>
      <c r="J1124" s="11"/>
      <c r="K1124" s="964">
        <f t="shared" si="114"/>
        <v>0</v>
      </c>
    </row>
    <row r="1125" spans="1:11" ht="15.75" hidden="1" x14ac:dyDescent="0.25">
      <c r="A1125" s="1156"/>
      <c r="B1125" s="1068" t="s">
        <v>1248</v>
      </c>
      <c r="C1125" s="1068"/>
      <c r="D1125" s="1072" t="s">
        <v>1312</v>
      </c>
      <c r="E1125" s="1068"/>
      <c r="F1125" s="1068" t="s">
        <v>60</v>
      </c>
      <c r="G1125" s="966"/>
      <c r="H1125" s="927">
        <f t="shared" si="115"/>
        <v>0</v>
      </c>
      <c r="I1125" s="927">
        <f t="shared" si="113"/>
        <v>0</v>
      </c>
      <c r="J1125" s="11"/>
      <c r="K1125" s="964">
        <f t="shared" si="114"/>
        <v>0</v>
      </c>
    </row>
    <row r="1126" spans="1:11" ht="15.75" hidden="1" x14ac:dyDescent="0.25">
      <c r="A1126" s="1156"/>
      <c r="B1126" s="1068" t="s">
        <v>1249</v>
      </c>
      <c r="C1126" s="1068"/>
      <c r="D1126" s="1072" t="s">
        <v>1313</v>
      </c>
      <c r="E1126" s="1068"/>
      <c r="F1126" s="1068" t="s">
        <v>60</v>
      </c>
      <c r="G1126" s="966"/>
      <c r="H1126" s="927">
        <f t="shared" si="115"/>
        <v>0</v>
      </c>
      <c r="I1126" s="927">
        <f t="shared" si="113"/>
        <v>0</v>
      </c>
      <c r="J1126" s="11"/>
      <c r="K1126" s="964">
        <f t="shared" si="114"/>
        <v>0</v>
      </c>
    </row>
    <row r="1127" spans="1:11" ht="15.75" hidden="1" x14ac:dyDescent="0.25">
      <c r="A1127" s="1156"/>
      <c r="B1127" s="1068" t="s">
        <v>1250</v>
      </c>
      <c r="C1127" s="1068"/>
      <c r="D1127" s="1072" t="s">
        <v>1314</v>
      </c>
      <c r="E1127" s="1068"/>
      <c r="F1127" s="1068" t="s">
        <v>60</v>
      </c>
      <c r="G1127" s="966"/>
      <c r="H1127" s="927">
        <f t="shared" si="115"/>
        <v>0</v>
      </c>
      <c r="I1127" s="927">
        <f t="shared" si="113"/>
        <v>0</v>
      </c>
      <c r="J1127" s="11"/>
      <c r="K1127" s="964">
        <f t="shared" si="114"/>
        <v>0</v>
      </c>
    </row>
    <row r="1128" spans="1:11" ht="15.75" hidden="1" x14ac:dyDescent="0.25">
      <c r="A1128" s="1156"/>
      <c r="B1128" s="1073"/>
      <c r="C1128" s="37"/>
      <c r="D1128" s="1073"/>
      <c r="E1128" s="16"/>
      <c r="F1128" s="16"/>
      <c r="G1128" s="974"/>
      <c r="H1128" s="974"/>
      <c r="I1128" s="974"/>
      <c r="J1128" s="16"/>
      <c r="K1128" s="974"/>
    </row>
    <row r="1129" spans="1:11" ht="15.75" x14ac:dyDescent="0.25">
      <c r="A1129" s="1156" t="s">
        <v>4462</v>
      </c>
      <c r="B1129" s="891" t="s">
        <v>273</v>
      </c>
      <c r="C1129" s="891"/>
      <c r="D1129" s="21" t="s">
        <v>1315</v>
      </c>
      <c r="E1129" s="891"/>
      <c r="F1129" s="891"/>
      <c r="G1129" s="975"/>
      <c r="H1129" s="975"/>
      <c r="I1129" s="975"/>
      <c r="J1129" s="891"/>
      <c r="K1129" s="975"/>
    </row>
    <row r="1130" spans="1:11" ht="15.75" x14ac:dyDescent="0.25">
      <c r="A1130" s="1156" t="s">
        <v>4462</v>
      </c>
      <c r="B1130" s="895" t="s">
        <v>274</v>
      </c>
      <c r="C1130" s="895"/>
      <c r="D1130" s="905" t="s">
        <v>1302</v>
      </c>
      <c r="E1130" s="895"/>
      <c r="F1130" s="895"/>
      <c r="G1130" s="863"/>
      <c r="H1130" s="863"/>
      <c r="I1130" s="863"/>
      <c r="J1130" s="76"/>
      <c r="K1130" s="965"/>
    </row>
    <row r="1131" spans="1:11" ht="38.25" x14ac:dyDescent="0.25">
      <c r="A1131" s="1156" t="str">
        <f t="shared" si="112"/>
        <v/>
      </c>
      <c r="B1131" s="1068" t="s">
        <v>2570</v>
      </c>
      <c r="C1131" s="899" t="s">
        <v>4741</v>
      </c>
      <c r="D1131" s="600" t="s">
        <v>4742</v>
      </c>
      <c r="E1131" s="901">
        <f>19-13</f>
        <v>6</v>
      </c>
      <c r="F1131" s="97" t="s">
        <v>210</v>
      </c>
      <c r="G1131" s="927"/>
      <c r="H1131" s="927"/>
      <c r="I1131" s="927"/>
      <c r="J1131" s="11"/>
      <c r="K1131" s="964"/>
    </row>
    <row r="1132" spans="1:11" ht="25.5" x14ac:dyDescent="0.25">
      <c r="A1132" s="1156" t="str">
        <f t="shared" si="112"/>
        <v/>
      </c>
      <c r="B1132" s="896" t="s">
        <v>2571</v>
      </c>
      <c r="C1132" s="426" t="s">
        <v>4743</v>
      </c>
      <c r="D1132" s="601" t="s">
        <v>4744</v>
      </c>
      <c r="E1132" s="901">
        <v>10</v>
      </c>
      <c r="F1132" s="96" t="s">
        <v>210</v>
      </c>
      <c r="G1132" s="973"/>
      <c r="H1132" s="927"/>
      <c r="I1132" s="927"/>
      <c r="J1132" s="15"/>
      <c r="K1132" s="964"/>
    </row>
    <row r="1133" spans="1:11" ht="38.25" x14ac:dyDescent="0.25">
      <c r="A1133" s="1156" t="str">
        <f t="shared" si="112"/>
        <v/>
      </c>
      <c r="B1133" s="1068" t="s">
        <v>2572</v>
      </c>
      <c r="C1133" s="899" t="s">
        <v>4745</v>
      </c>
      <c r="D1133" s="600" t="s">
        <v>4746</v>
      </c>
      <c r="E1133" s="901">
        <v>26</v>
      </c>
      <c r="F1133" s="97" t="s">
        <v>210</v>
      </c>
      <c r="G1133" s="927"/>
      <c r="H1133" s="927"/>
      <c r="I1133" s="927"/>
      <c r="J1133" s="11"/>
      <c r="K1133" s="964"/>
    </row>
    <row r="1134" spans="1:11" ht="25.5" x14ac:dyDescent="0.25">
      <c r="A1134" s="1156" t="str">
        <f t="shared" si="112"/>
        <v/>
      </c>
      <c r="B1134" s="1068" t="s">
        <v>2573</v>
      </c>
      <c r="C1134" s="899" t="s">
        <v>4739</v>
      </c>
      <c r="D1134" s="600" t="s">
        <v>4740</v>
      </c>
      <c r="E1134" s="901">
        <v>10</v>
      </c>
      <c r="F1134" s="97" t="s">
        <v>210</v>
      </c>
      <c r="G1134" s="927"/>
      <c r="H1134" s="927"/>
      <c r="I1134" s="927"/>
      <c r="J1134" s="11"/>
      <c r="K1134" s="964"/>
    </row>
    <row r="1135" spans="1:11" ht="38.25" x14ac:dyDescent="0.25">
      <c r="A1135" s="1156" t="str">
        <f t="shared" si="112"/>
        <v/>
      </c>
      <c r="B1135" s="1068" t="s">
        <v>3936</v>
      </c>
      <c r="C1135" s="899" t="s">
        <v>4747</v>
      </c>
      <c r="D1135" s="600" t="s">
        <v>4748</v>
      </c>
      <c r="E1135" s="901">
        <v>30</v>
      </c>
      <c r="F1135" s="97" t="s">
        <v>210</v>
      </c>
      <c r="G1135" s="973"/>
      <c r="H1135" s="927"/>
      <c r="I1135" s="927"/>
      <c r="J1135" s="15"/>
      <c r="K1135" s="964"/>
    </row>
    <row r="1136" spans="1:11" ht="15.75" x14ac:dyDescent="0.25">
      <c r="A1136" s="1156" t="s">
        <v>4462</v>
      </c>
      <c r="B1136" s="1068"/>
      <c r="C1136" s="1068"/>
      <c r="D1136" s="11"/>
      <c r="E1136" s="901"/>
      <c r="F1136" s="11"/>
      <c r="G1136" s="927"/>
      <c r="H1136" s="927"/>
      <c r="I1136" s="927"/>
      <c r="J1136" s="11"/>
      <c r="K1136" s="964"/>
    </row>
    <row r="1137" spans="1:11" ht="15.75" x14ac:dyDescent="0.25">
      <c r="A1137" s="1156" t="s">
        <v>4462</v>
      </c>
      <c r="B1137" s="895" t="s">
        <v>275</v>
      </c>
      <c r="C1137" s="895"/>
      <c r="D1137" s="905" t="s">
        <v>1316</v>
      </c>
      <c r="E1137" s="895"/>
      <c r="F1137" s="895"/>
      <c r="G1137" s="863"/>
      <c r="H1137" s="863"/>
      <c r="I1137" s="863"/>
      <c r="J1137" s="76"/>
      <c r="K1137" s="965"/>
    </row>
    <row r="1138" spans="1:11" ht="15.75" hidden="1" x14ac:dyDescent="0.25">
      <c r="A1138" s="1156"/>
      <c r="B1138" s="1068" t="s">
        <v>2574</v>
      </c>
      <c r="C1138" s="899" t="s">
        <v>2618</v>
      </c>
      <c r="D1138" s="35" t="s">
        <v>3287</v>
      </c>
      <c r="E1138" s="901"/>
      <c r="F1138" s="102" t="s">
        <v>60</v>
      </c>
      <c r="G1138" s="927">
        <v>24.15</v>
      </c>
      <c r="H1138" s="927">
        <f>G1138*E1138</f>
        <v>0</v>
      </c>
      <c r="I1138" s="927">
        <f>H1138*$I$12</f>
        <v>0</v>
      </c>
      <c r="J1138" s="11"/>
      <c r="K1138" s="927">
        <f>SUM(H1138:I1138)</f>
        <v>0</v>
      </c>
    </row>
    <row r="1139" spans="1:11" ht="38.25" x14ac:dyDescent="0.25">
      <c r="A1139" s="1156" t="str">
        <f t="shared" ref="A1139:A1202" si="116">IF(K1139&lt;&gt;0,"x","")</f>
        <v/>
      </c>
      <c r="B1139" s="1068" t="s">
        <v>2575</v>
      </c>
      <c r="C1139" s="899" t="s">
        <v>2619</v>
      </c>
      <c r="D1139" s="600" t="s">
        <v>4203</v>
      </c>
      <c r="E1139" s="901">
        <v>18</v>
      </c>
      <c r="F1139" s="102" t="s">
        <v>60</v>
      </c>
      <c r="G1139" s="927"/>
      <c r="H1139" s="927"/>
      <c r="I1139" s="927"/>
      <c r="J1139" s="11"/>
      <c r="K1139" s="964"/>
    </row>
    <row r="1140" spans="1:11" ht="51" x14ac:dyDescent="0.25">
      <c r="A1140" s="1156" t="str">
        <f t="shared" si="116"/>
        <v/>
      </c>
      <c r="B1140" s="1068" t="s">
        <v>3939</v>
      </c>
      <c r="C1140" s="899" t="s">
        <v>3940</v>
      </c>
      <c r="D1140" s="600" t="s">
        <v>4204</v>
      </c>
      <c r="E1140" s="901">
        <v>2</v>
      </c>
      <c r="F1140" s="102" t="s">
        <v>60</v>
      </c>
      <c r="G1140" s="980"/>
      <c r="H1140" s="927"/>
      <c r="I1140" s="927"/>
      <c r="J1140" s="11"/>
      <c r="K1140" s="964"/>
    </row>
    <row r="1141" spans="1:11" ht="15.75" x14ac:dyDescent="0.25">
      <c r="A1141" s="1156" t="s">
        <v>4462</v>
      </c>
      <c r="B1141" s="840"/>
      <c r="C1141" s="840"/>
      <c r="D1141" s="84"/>
      <c r="E1141" s="901"/>
      <c r="F1141" s="18"/>
      <c r="G1141" s="980"/>
      <c r="H1141" s="980"/>
      <c r="I1141" s="980"/>
      <c r="J1141" s="19"/>
      <c r="K1141" s="969"/>
    </row>
    <row r="1142" spans="1:11" ht="15.75" x14ac:dyDescent="0.25">
      <c r="A1142" s="1156" t="s">
        <v>4462</v>
      </c>
      <c r="B1142" s="895" t="s">
        <v>276</v>
      </c>
      <c r="C1142" s="895"/>
      <c r="D1142" s="905" t="s">
        <v>1308</v>
      </c>
      <c r="E1142" s="895"/>
      <c r="F1142" s="895"/>
      <c r="G1142" s="863"/>
      <c r="H1142" s="863"/>
      <c r="I1142" s="863"/>
      <c r="J1142" s="76"/>
      <c r="K1142" s="965"/>
    </row>
    <row r="1143" spans="1:11" ht="15.75" x14ac:dyDescent="0.25">
      <c r="A1143" s="1156" t="str">
        <f t="shared" si="116"/>
        <v/>
      </c>
      <c r="B1143" s="1068" t="s">
        <v>2576</v>
      </c>
      <c r="C1143" s="915" t="s">
        <v>4328</v>
      </c>
      <c r="D1143" s="106" t="s">
        <v>3323</v>
      </c>
      <c r="E1143" s="901">
        <v>4</v>
      </c>
      <c r="F1143" s="102" t="s">
        <v>60</v>
      </c>
      <c r="G1143" s="927"/>
      <c r="H1143" s="927"/>
      <c r="I1143" s="927"/>
      <c r="J1143" s="31"/>
      <c r="K1143" s="964"/>
    </row>
    <row r="1144" spans="1:11" ht="15.75" x14ac:dyDescent="0.25">
      <c r="A1144" s="1156" t="str">
        <f t="shared" si="116"/>
        <v/>
      </c>
      <c r="B1144" s="1068" t="s">
        <v>2577</v>
      </c>
      <c r="C1144" s="915" t="s">
        <v>4331</v>
      </c>
      <c r="D1144" s="35" t="s">
        <v>2621</v>
      </c>
      <c r="E1144" s="901">
        <v>1</v>
      </c>
      <c r="F1144" s="102" t="s">
        <v>60</v>
      </c>
      <c r="G1144" s="927"/>
      <c r="H1144" s="927"/>
      <c r="I1144" s="927"/>
      <c r="J1144" s="11"/>
      <c r="K1144" s="964"/>
    </row>
    <row r="1145" spans="1:11" ht="15.75" x14ac:dyDescent="0.25">
      <c r="A1145" s="1156" t="str">
        <f t="shared" si="116"/>
        <v/>
      </c>
      <c r="B1145" s="840" t="s">
        <v>2578</v>
      </c>
      <c r="C1145" s="915" t="s">
        <v>4334</v>
      </c>
      <c r="D1145" s="131" t="s">
        <v>2620</v>
      </c>
      <c r="E1145" s="901">
        <v>4</v>
      </c>
      <c r="F1145" s="109" t="s">
        <v>60</v>
      </c>
      <c r="G1145" s="980"/>
      <c r="H1145" s="927"/>
      <c r="I1145" s="927"/>
      <c r="J1145" s="19"/>
      <c r="K1145" s="964"/>
    </row>
    <row r="1146" spans="1:11" ht="15.75" x14ac:dyDescent="0.25">
      <c r="A1146" s="1156" t="str">
        <f t="shared" si="116"/>
        <v/>
      </c>
      <c r="B1146" s="840" t="s">
        <v>3937</v>
      </c>
      <c r="C1146" s="915" t="s">
        <v>4337</v>
      </c>
      <c r="D1146" s="131" t="s">
        <v>3938</v>
      </c>
      <c r="E1146" s="901">
        <v>1</v>
      </c>
      <c r="F1146" s="109" t="s">
        <v>60</v>
      </c>
      <c r="G1146" s="980"/>
      <c r="H1146" s="927"/>
      <c r="I1146" s="927"/>
      <c r="J1146" s="19"/>
      <c r="K1146" s="964"/>
    </row>
    <row r="1147" spans="1:11" ht="15.75" x14ac:dyDescent="0.25">
      <c r="A1147" s="1156" t="s">
        <v>4462</v>
      </c>
      <c r="B1147" s="840"/>
      <c r="C1147" s="840"/>
      <c r="D1147" s="84"/>
      <c r="E1147" s="901"/>
      <c r="F1147" s="18"/>
      <c r="G1147" s="980"/>
      <c r="H1147" s="980"/>
      <c r="I1147" s="980"/>
      <c r="J1147" s="19"/>
      <c r="K1147" s="969"/>
    </row>
    <row r="1148" spans="1:11" ht="15.75" hidden="1" x14ac:dyDescent="0.25">
      <c r="A1148" s="1156"/>
      <c r="B1148" s="1068" t="s">
        <v>1251</v>
      </c>
      <c r="C1148" s="1068"/>
      <c r="D1148" s="1072" t="s">
        <v>1317</v>
      </c>
      <c r="E1148" s="901"/>
      <c r="F1148" s="1069"/>
      <c r="G1148" s="927"/>
      <c r="H1148" s="927">
        <f>G1148*F1148</f>
        <v>0</v>
      </c>
      <c r="I1148" s="927">
        <f>H1148*$I$12</f>
        <v>0</v>
      </c>
      <c r="J1148" s="11"/>
      <c r="K1148" s="964">
        <f>SUM(H1148:I1148)</f>
        <v>0</v>
      </c>
    </row>
    <row r="1149" spans="1:11" ht="15.75" hidden="1" x14ac:dyDescent="0.25">
      <c r="A1149" s="1156"/>
      <c r="B1149" s="1068" t="s">
        <v>1252</v>
      </c>
      <c r="C1149" s="1068"/>
      <c r="D1149" s="1072" t="s">
        <v>1306</v>
      </c>
      <c r="E1149" s="901"/>
      <c r="F1149" s="1069"/>
      <c r="G1149" s="927"/>
      <c r="H1149" s="927">
        <f>G1149*F1149</f>
        <v>0</v>
      </c>
      <c r="I1149" s="927">
        <f>H1149*$I$12</f>
        <v>0</v>
      </c>
      <c r="J1149" s="11"/>
      <c r="K1149" s="964">
        <f>SUM(H1149:I1149)</f>
        <v>0</v>
      </c>
    </row>
    <row r="1150" spans="1:11" ht="15.75" x14ac:dyDescent="0.25">
      <c r="A1150" s="1156" t="s">
        <v>4462</v>
      </c>
      <c r="B1150" s="895" t="s">
        <v>1253</v>
      </c>
      <c r="C1150" s="895"/>
      <c r="D1150" s="905" t="s">
        <v>1303</v>
      </c>
      <c r="E1150" s="895"/>
      <c r="F1150" s="895"/>
      <c r="G1150" s="863"/>
      <c r="H1150" s="863"/>
      <c r="I1150" s="863"/>
      <c r="J1150" s="76"/>
      <c r="K1150" s="965"/>
    </row>
    <row r="1151" spans="1:11" ht="15.75" x14ac:dyDescent="0.25">
      <c r="A1151" s="1156" t="str">
        <f t="shared" si="116"/>
        <v/>
      </c>
      <c r="B1151" s="70" t="s">
        <v>2829</v>
      </c>
      <c r="C1151" s="70" t="s">
        <v>2984</v>
      </c>
      <c r="D1151" s="130" t="s">
        <v>2565</v>
      </c>
      <c r="E1151" s="901">
        <v>3</v>
      </c>
      <c r="F1151" s="619" t="s">
        <v>60</v>
      </c>
      <c r="G1151" s="981"/>
      <c r="H1151" s="927"/>
      <c r="I1151" s="927"/>
      <c r="J1151" s="31"/>
      <c r="K1151" s="964"/>
    </row>
    <row r="1152" spans="1:11" ht="15.75" x14ac:dyDescent="0.25">
      <c r="A1152" s="1156" t="str">
        <f t="shared" si="116"/>
        <v/>
      </c>
      <c r="B1152" s="1068" t="s">
        <v>2830</v>
      </c>
      <c r="C1152" s="70" t="s">
        <v>2985</v>
      </c>
      <c r="D1152" s="106" t="s">
        <v>2566</v>
      </c>
      <c r="E1152" s="901">
        <v>2</v>
      </c>
      <c r="F1152" s="102" t="s">
        <v>60</v>
      </c>
      <c r="G1152" s="927"/>
      <c r="H1152" s="927"/>
      <c r="I1152" s="927"/>
      <c r="J1152" s="11"/>
      <c r="K1152" s="964"/>
    </row>
    <row r="1153" spans="1:11" ht="15.75" x14ac:dyDescent="0.25">
      <c r="A1153" s="1156" t="str">
        <f t="shared" si="116"/>
        <v/>
      </c>
      <c r="B1153" s="840" t="s">
        <v>2831</v>
      </c>
      <c r="C1153" s="1068" t="s">
        <v>2986</v>
      </c>
      <c r="D1153" s="132" t="s">
        <v>2567</v>
      </c>
      <c r="E1153" s="901">
        <v>7</v>
      </c>
      <c r="F1153" s="109" t="s">
        <v>60</v>
      </c>
      <c r="G1153" s="980"/>
      <c r="H1153" s="927"/>
      <c r="I1153" s="927"/>
      <c r="J1153" s="19"/>
      <c r="K1153" s="964"/>
    </row>
    <row r="1154" spans="1:11" ht="15.75" x14ac:dyDescent="0.25">
      <c r="A1154" s="1156" t="s">
        <v>4462</v>
      </c>
      <c r="B1154" s="840"/>
      <c r="C1154" s="840"/>
      <c r="D1154" s="84"/>
      <c r="E1154" s="901"/>
      <c r="F1154" s="18"/>
      <c r="G1154" s="980"/>
      <c r="H1154" s="980"/>
      <c r="I1154" s="980"/>
      <c r="J1154" s="19"/>
      <c r="K1154" s="969"/>
    </row>
    <row r="1155" spans="1:11" ht="15.75" x14ac:dyDescent="0.25">
      <c r="A1155" s="1156" t="s">
        <v>4462</v>
      </c>
      <c r="B1155" s="895" t="s">
        <v>277</v>
      </c>
      <c r="C1155" s="895"/>
      <c r="D1155" s="905" t="s">
        <v>1318</v>
      </c>
      <c r="E1155" s="895"/>
      <c r="F1155" s="895"/>
      <c r="G1155" s="863"/>
      <c r="H1155" s="863"/>
      <c r="I1155" s="863"/>
      <c r="J1155" s="76"/>
      <c r="K1155" s="965"/>
    </row>
    <row r="1156" spans="1:11" ht="15.75" x14ac:dyDescent="0.25">
      <c r="A1156" s="1156" t="str">
        <f t="shared" si="116"/>
        <v/>
      </c>
      <c r="B1156" s="1068" t="s">
        <v>2626</v>
      </c>
      <c r="C1156" s="97" t="s">
        <v>2624</v>
      </c>
      <c r="D1156" s="35" t="s">
        <v>2622</v>
      </c>
      <c r="E1156" s="901">
        <v>9</v>
      </c>
      <c r="F1156" s="102" t="s">
        <v>60</v>
      </c>
      <c r="G1156" s="927"/>
      <c r="H1156" s="927"/>
      <c r="I1156" s="927"/>
      <c r="J1156" s="11"/>
      <c r="K1156" s="964"/>
    </row>
    <row r="1157" spans="1:11" ht="15.75" x14ac:dyDescent="0.25">
      <c r="A1157" s="1156" t="str">
        <f t="shared" si="116"/>
        <v/>
      </c>
      <c r="B1157" s="896" t="s">
        <v>2627</v>
      </c>
      <c r="C1157" s="96" t="s">
        <v>2625</v>
      </c>
      <c r="D1157" s="36" t="s">
        <v>2623</v>
      </c>
      <c r="E1157" s="901">
        <v>6</v>
      </c>
      <c r="F1157" s="104" t="s">
        <v>60</v>
      </c>
      <c r="G1157" s="973"/>
      <c r="H1157" s="927"/>
      <c r="I1157" s="927"/>
      <c r="J1157" s="15"/>
      <c r="K1157" s="964"/>
    </row>
    <row r="1158" spans="1:11" ht="15.75" x14ac:dyDescent="0.25">
      <c r="A1158" s="1156" t="str">
        <f t="shared" si="116"/>
        <v/>
      </c>
      <c r="B1158" s="1068" t="s">
        <v>2630</v>
      </c>
      <c r="C1158" s="97" t="s">
        <v>2628</v>
      </c>
      <c r="D1158" s="35" t="s">
        <v>2629</v>
      </c>
      <c r="E1158" s="901">
        <v>5</v>
      </c>
      <c r="F1158" s="102" t="s">
        <v>60</v>
      </c>
      <c r="G1158" s="927"/>
      <c r="H1158" s="927"/>
      <c r="I1158" s="927"/>
      <c r="J1158" s="11"/>
      <c r="K1158" s="964"/>
    </row>
    <row r="1159" spans="1:11" ht="15.75" x14ac:dyDescent="0.25">
      <c r="A1159" s="1156" t="s">
        <v>4462</v>
      </c>
      <c r="B1159" s="840"/>
      <c r="C1159" s="840"/>
      <c r="D1159" s="84"/>
      <c r="E1159" s="901"/>
      <c r="F1159" s="18"/>
      <c r="G1159" s="980"/>
      <c r="H1159" s="980"/>
      <c r="I1159" s="980"/>
      <c r="J1159" s="19"/>
      <c r="K1159" s="969"/>
    </row>
    <row r="1160" spans="1:11" ht="15.75" x14ac:dyDescent="0.25">
      <c r="A1160" s="1156" t="s">
        <v>4462</v>
      </c>
      <c r="B1160" s="895" t="s">
        <v>278</v>
      </c>
      <c r="C1160" s="895"/>
      <c r="D1160" s="905" t="s">
        <v>1307</v>
      </c>
      <c r="E1160" s="895"/>
      <c r="F1160" s="895"/>
      <c r="G1160" s="863"/>
      <c r="H1160" s="863"/>
      <c r="I1160" s="863"/>
      <c r="J1160" s="76"/>
      <c r="K1160" s="965"/>
    </row>
    <row r="1161" spans="1:11" ht="15.75" x14ac:dyDescent="0.25">
      <c r="A1161" s="1156" t="str">
        <f t="shared" si="116"/>
        <v/>
      </c>
      <c r="B1161" s="1068" t="s">
        <v>2637</v>
      </c>
      <c r="C1161" s="1068" t="s">
        <v>2631</v>
      </c>
      <c r="D1161" s="106" t="s">
        <v>2634</v>
      </c>
      <c r="E1161" s="901">
        <v>3</v>
      </c>
      <c r="F1161" s="102" t="s">
        <v>60</v>
      </c>
      <c r="G1161" s="927"/>
      <c r="H1161" s="927"/>
      <c r="I1161" s="927"/>
      <c r="J1161" s="11"/>
      <c r="K1161" s="964"/>
    </row>
    <row r="1162" spans="1:11" ht="15.75" x14ac:dyDescent="0.25">
      <c r="A1162" s="1156" t="str">
        <f t="shared" si="116"/>
        <v/>
      </c>
      <c r="B1162" s="896" t="s">
        <v>2638</v>
      </c>
      <c r="C1162" s="896" t="s">
        <v>2632</v>
      </c>
      <c r="D1162" s="105" t="s">
        <v>2635</v>
      </c>
      <c r="E1162" s="901">
        <v>3</v>
      </c>
      <c r="F1162" s="104" t="s">
        <v>60</v>
      </c>
      <c r="G1162" s="973"/>
      <c r="H1162" s="927"/>
      <c r="I1162" s="927"/>
      <c r="J1162" s="15"/>
      <c r="K1162" s="964"/>
    </row>
    <row r="1163" spans="1:11" ht="15.75" x14ac:dyDescent="0.25">
      <c r="A1163" s="1156" t="str">
        <f t="shared" si="116"/>
        <v/>
      </c>
      <c r="B1163" s="1068" t="s">
        <v>2639</v>
      </c>
      <c r="C1163" s="1068" t="s">
        <v>2633</v>
      </c>
      <c r="D1163" s="106" t="s">
        <v>2636</v>
      </c>
      <c r="E1163" s="901">
        <v>4</v>
      </c>
      <c r="F1163" s="102" t="s">
        <v>60</v>
      </c>
      <c r="G1163" s="927"/>
      <c r="H1163" s="927"/>
      <c r="I1163" s="927"/>
      <c r="J1163" s="11"/>
      <c r="K1163" s="964"/>
    </row>
    <row r="1164" spans="1:11" ht="11.25" customHeight="1" x14ac:dyDescent="0.25">
      <c r="A1164" s="1156" t="s">
        <v>4462</v>
      </c>
      <c r="B1164" s="840"/>
      <c r="C1164" s="840"/>
      <c r="D1164" s="84"/>
      <c r="E1164" s="901"/>
      <c r="F1164" s="18"/>
      <c r="G1164" s="980"/>
      <c r="H1164" s="980"/>
      <c r="I1164" s="980"/>
      <c r="J1164" s="19"/>
      <c r="K1164" s="969"/>
    </row>
    <row r="1165" spans="1:11" ht="15.75" x14ac:dyDescent="0.25">
      <c r="A1165" s="1156" t="s">
        <v>4462</v>
      </c>
      <c r="B1165" s="895" t="s">
        <v>279</v>
      </c>
      <c r="C1165" s="895"/>
      <c r="D1165" s="905" t="s">
        <v>1305</v>
      </c>
      <c r="E1165" s="895"/>
      <c r="F1165" s="895"/>
      <c r="G1165" s="863"/>
      <c r="H1165" s="863"/>
      <c r="I1165" s="863"/>
      <c r="J1165" s="76"/>
      <c r="K1165" s="965"/>
    </row>
    <row r="1166" spans="1:11" ht="15.75" x14ac:dyDescent="0.25">
      <c r="A1166" s="1156" t="str">
        <f t="shared" si="116"/>
        <v/>
      </c>
      <c r="B1166" s="1068" t="s">
        <v>2832</v>
      </c>
      <c r="C1166" s="915" t="s">
        <v>4340</v>
      </c>
      <c r="D1166" s="106" t="s">
        <v>2640</v>
      </c>
      <c r="E1166" s="901">
        <v>2</v>
      </c>
      <c r="F1166" s="102" t="s">
        <v>60</v>
      </c>
      <c r="G1166" s="927"/>
      <c r="H1166" s="927"/>
      <c r="I1166" s="927"/>
      <c r="J1166" s="11"/>
      <c r="K1166" s="964"/>
    </row>
    <row r="1167" spans="1:11" ht="15.75" x14ac:dyDescent="0.25">
      <c r="A1167" s="1156" t="str">
        <f t="shared" si="116"/>
        <v/>
      </c>
      <c r="B1167" s="1068" t="s">
        <v>2833</v>
      </c>
      <c r="C1167" s="96" t="s">
        <v>2647</v>
      </c>
      <c r="D1167" s="105" t="s">
        <v>2641</v>
      </c>
      <c r="E1167" s="901">
        <v>1</v>
      </c>
      <c r="F1167" s="104" t="s">
        <v>60</v>
      </c>
      <c r="G1167" s="973"/>
      <c r="H1167" s="927"/>
      <c r="I1167" s="927"/>
      <c r="J1167" s="15"/>
      <c r="K1167" s="964"/>
    </row>
    <row r="1168" spans="1:11" ht="15.75" x14ac:dyDescent="0.25">
      <c r="A1168" s="1156" t="str">
        <f t="shared" si="116"/>
        <v/>
      </c>
      <c r="B1168" s="1068" t="s">
        <v>2834</v>
      </c>
      <c r="C1168" s="97" t="s">
        <v>2643</v>
      </c>
      <c r="D1168" s="35" t="s">
        <v>2644</v>
      </c>
      <c r="E1168" s="901">
        <v>2</v>
      </c>
      <c r="F1168" s="102" t="s">
        <v>60</v>
      </c>
      <c r="G1168" s="927"/>
      <c r="H1168" s="927"/>
      <c r="I1168" s="927"/>
      <c r="J1168" s="11"/>
      <c r="K1168" s="964"/>
    </row>
    <row r="1169" spans="1:11" ht="15.75" x14ac:dyDescent="0.25">
      <c r="A1169" s="1156" t="str">
        <f t="shared" si="116"/>
        <v/>
      </c>
      <c r="B1169" s="1068" t="s">
        <v>2835</v>
      </c>
      <c r="C1169" s="97" t="s">
        <v>2645</v>
      </c>
      <c r="D1169" s="35" t="s">
        <v>2646</v>
      </c>
      <c r="E1169" s="901">
        <v>5</v>
      </c>
      <c r="F1169" s="102" t="s">
        <v>60</v>
      </c>
      <c r="G1169" s="927"/>
      <c r="H1169" s="927"/>
      <c r="I1169" s="927"/>
      <c r="J1169" s="11"/>
      <c r="K1169" s="964"/>
    </row>
    <row r="1170" spans="1:11" ht="15.75" x14ac:dyDescent="0.25">
      <c r="A1170" s="1156" t="s">
        <v>4462</v>
      </c>
      <c r="B1170" s="840"/>
      <c r="C1170" s="840"/>
      <c r="D1170" s="84"/>
      <c r="E1170" s="840"/>
      <c r="F1170" s="18"/>
      <c r="G1170" s="980"/>
      <c r="H1170" s="980"/>
      <c r="I1170" s="980"/>
      <c r="J1170" s="19"/>
      <c r="K1170" s="969"/>
    </row>
    <row r="1171" spans="1:11" ht="15.75" hidden="1" x14ac:dyDescent="0.25">
      <c r="A1171" s="1156"/>
      <c r="B1171" s="1068" t="s">
        <v>1254</v>
      </c>
      <c r="C1171" s="1068"/>
      <c r="D1171" s="1072" t="s">
        <v>1313</v>
      </c>
      <c r="E1171" s="1068"/>
      <c r="F1171" s="1069"/>
      <c r="G1171" s="927"/>
      <c r="H1171" s="927">
        <f>G1171*F1171</f>
        <v>0</v>
      </c>
      <c r="I1171" s="927">
        <f>H1171*$I$12</f>
        <v>0</v>
      </c>
      <c r="J1171" s="11"/>
      <c r="K1171" s="964">
        <f>SUM(H1171:I1171)</f>
        <v>0</v>
      </c>
    </row>
    <row r="1172" spans="1:11" ht="15.75" hidden="1" x14ac:dyDescent="0.25">
      <c r="A1172" s="1156"/>
      <c r="B1172" s="1068" t="s">
        <v>1255</v>
      </c>
      <c r="C1172" s="1068"/>
      <c r="D1172" s="1072" t="s">
        <v>1319</v>
      </c>
      <c r="E1172" s="1068"/>
      <c r="F1172" s="1069"/>
      <c r="G1172" s="927"/>
      <c r="H1172" s="927">
        <f>G1172*F1172</f>
        <v>0</v>
      </c>
      <c r="I1172" s="927">
        <f>H1172*$I$12</f>
        <v>0</v>
      </c>
      <c r="J1172" s="11"/>
      <c r="K1172" s="964">
        <f>SUM(H1172:I1172)</f>
        <v>0</v>
      </c>
    </row>
    <row r="1173" spans="1:11" ht="15.75" hidden="1" x14ac:dyDescent="0.25">
      <c r="A1173" s="1156"/>
      <c r="B1173" s="1068" t="s">
        <v>1256</v>
      </c>
      <c r="C1173" s="1068"/>
      <c r="D1173" s="1072" t="s">
        <v>1320</v>
      </c>
      <c r="E1173" s="1068"/>
      <c r="F1173" s="1069"/>
      <c r="G1173" s="927"/>
      <c r="H1173" s="927">
        <f>G1173*F1173</f>
        <v>0</v>
      </c>
      <c r="I1173" s="927">
        <f>H1173*$I$12</f>
        <v>0</v>
      </c>
      <c r="J1173" s="11"/>
      <c r="K1173" s="964">
        <f>SUM(H1173:I1173)</f>
        <v>0</v>
      </c>
    </row>
    <row r="1174" spans="1:11" ht="15.75" hidden="1" x14ac:dyDescent="0.25">
      <c r="A1174" s="1156"/>
      <c r="B1174" s="1068" t="s">
        <v>1257</v>
      </c>
      <c r="C1174" s="1068"/>
      <c r="D1174" s="1072" t="s">
        <v>1321</v>
      </c>
      <c r="E1174" s="1068"/>
      <c r="F1174" s="1069"/>
      <c r="G1174" s="927"/>
      <c r="H1174" s="927">
        <f>G1174*F1174</f>
        <v>0</v>
      </c>
      <c r="I1174" s="927">
        <f>H1174*$I$12</f>
        <v>0</v>
      </c>
      <c r="J1174" s="11"/>
      <c r="K1174" s="964">
        <f>SUM(H1174:I1174)</f>
        <v>0</v>
      </c>
    </row>
    <row r="1175" spans="1:11" ht="14.25" hidden="1" customHeight="1" x14ac:dyDescent="0.25">
      <c r="A1175" s="1156"/>
      <c r="B1175" s="1073"/>
      <c r="C1175" s="606"/>
      <c r="D1175" s="1073"/>
      <c r="E1175" s="1067"/>
      <c r="F1175" s="1067"/>
      <c r="G1175" s="927"/>
      <c r="H1175" s="927"/>
      <c r="I1175" s="927"/>
      <c r="J1175" s="1067"/>
      <c r="K1175" s="927"/>
    </row>
    <row r="1176" spans="1:11" ht="15.75" hidden="1" x14ac:dyDescent="0.25">
      <c r="A1176" s="1156"/>
      <c r="B1176" s="891" t="s">
        <v>1258</v>
      </c>
      <c r="C1176" s="891"/>
      <c r="D1176" s="21" t="s">
        <v>1322</v>
      </c>
      <c r="E1176" s="891"/>
      <c r="F1176" s="891"/>
      <c r="G1176" s="975"/>
      <c r="H1176" s="975"/>
      <c r="I1176" s="975"/>
      <c r="J1176" s="891"/>
      <c r="K1176" s="975"/>
    </row>
    <row r="1177" spans="1:11" ht="15.75" hidden="1" x14ac:dyDescent="0.25">
      <c r="A1177" s="1156"/>
      <c r="B1177" s="1068" t="s">
        <v>1259</v>
      </c>
      <c r="C1177" s="1068"/>
      <c r="D1177" s="1072" t="s">
        <v>1302</v>
      </c>
      <c r="E1177" s="1068"/>
      <c r="F1177" s="1069"/>
      <c r="G1177" s="927"/>
      <c r="H1177" s="927">
        <f t="shared" ref="H1177:H1185" si="117">G1177*F1177</f>
        <v>0</v>
      </c>
      <c r="I1177" s="927">
        <f t="shared" ref="I1177:I1185" si="118">H1177*$I$12</f>
        <v>0</v>
      </c>
      <c r="J1177" s="11"/>
      <c r="K1177" s="964">
        <f t="shared" ref="K1177:K1185" si="119">SUM(H1177:I1177)</f>
        <v>0</v>
      </c>
    </row>
    <row r="1178" spans="1:11" ht="15.75" hidden="1" x14ac:dyDescent="0.25">
      <c r="A1178" s="1156"/>
      <c r="B1178" s="1068" t="s">
        <v>1260</v>
      </c>
      <c r="C1178" s="1068"/>
      <c r="D1178" s="1072" t="s">
        <v>1307</v>
      </c>
      <c r="E1178" s="1068"/>
      <c r="F1178" s="1069"/>
      <c r="G1178" s="927"/>
      <c r="H1178" s="927">
        <f t="shared" si="117"/>
        <v>0</v>
      </c>
      <c r="I1178" s="927">
        <f t="shared" si="118"/>
        <v>0</v>
      </c>
      <c r="J1178" s="11"/>
      <c r="K1178" s="964">
        <f t="shared" si="119"/>
        <v>0</v>
      </c>
    </row>
    <row r="1179" spans="1:11" ht="15.75" hidden="1" x14ac:dyDescent="0.25">
      <c r="A1179" s="1156"/>
      <c r="B1179" s="1068" t="s">
        <v>1261</v>
      </c>
      <c r="C1179" s="1068"/>
      <c r="D1179" s="1072" t="s">
        <v>1323</v>
      </c>
      <c r="E1179" s="1068"/>
      <c r="F1179" s="1069"/>
      <c r="G1179" s="927"/>
      <c r="H1179" s="927">
        <f t="shared" si="117"/>
        <v>0</v>
      </c>
      <c r="I1179" s="927">
        <f t="shared" si="118"/>
        <v>0</v>
      </c>
      <c r="J1179" s="11"/>
      <c r="K1179" s="964">
        <f t="shared" si="119"/>
        <v>0</v>
      </c>
    </row>
    <row r="1180" spans="1:11" ht="15.75" hidden="1" x14ac:dyDescent="0.25">
      <c r="A1180" s="1156"/>
      <c r="B1180" s="1068" t="s">
        <v>1262</v>
      </c>
      <c r="C1180" s="1068"/>
      <c r="D1180" s="1072" t="s">
        <v>1324</v>
      </c>
      <c r="E1180" s="1068"/>
      <c r="F1180" s="1069"/>
      <c r="G1180" s="927"/>
      <c r="H1180" s="927">
        <f t="shared" si="117"/>
        <v>0</v>
      </c>
      <c r="I1180" s="927">
        <f t="shared" si="118"/>
        <v>0</v>
      </c>
      <c r="J1180" s="11"/>
      <c r="K1180" s="964">
        <f t="shared" si="119"/>
        <v>0</v>
      </c>
    </row>
    <row r="1181" spans="1:11" ht="15.75" hidden="1" x14ac:dyDescent="0.25">
      <c r="A1181" s="1156"/>
      <c r="B1181" s="1068" t="s">
        <v>1263</v>
      </c>
      <c r="C1181" s="1068"/>
      <c r="D1181" s="1072" t="s">
        <v>1303</v>
      </c>
      <c r="E1181" s="1068"/>
      <c r="F1181" s="1069"/>
      <c r="G1181" s="927"/>
      <c r="H1181" s="927">
        <f t="shared" si="117"/>
        <v>0</v>
      </c>
      <c r="I1181" s="927">
        <f t="shared" si="118"/>
        <v>0</v>
      </c>
      <c r="J1181" s="11"/>
      <c r="K1181" s="964">
        <f t="shared" si="119"/>
        <v>0</v>
      </c>
    </row>
    <row r="1182" spans="1:11" ht="15.75" hidden="1" x14ac:dyDescent="0.25">
      <c r="A1182" s="1156"/>
      <c r="B1182" s="1068" t="s">
        <v>1264</v>
      </c>
      <c r="C1182" s="1068"/>
      <c r="D1182" s="1072" t="s">
        <v>1304</v>
      </c>
      <c r="E1182" s="1068"/>
      <c r="F1182" s="1069"/>
      <c r="G1182" s="927"/>
      <c r="H1182" s="927">
        <f t="shared" si="117"/>
        <v>0</v>
      </c>
      <c r="I1182" s="927">
        <f t="shared" si="118"/>
        <v>0</v>
      </c>
      <c r="J1182" s="11"/>
      <c r="K1182" s="964">
        <f t="shared" si="119"/>
        <v>0</v>
      </c>
    </row>
    <row r="1183" spans="1:11" ht="15.75" hidden="1" x14ac:dyDescent="0.25">
      <c r="A1183" s="1156"/>
      <c r="B1183" s="1068" t="s">
        <v>1265</v>
      </c>
      <c r="C1183" s="1068"/>
      <c r="D1183" s="1072" t="s">
        <v>1305</v>
      </c>
      <c r="E1183" s="1068"/>
      <c r="F1183" s="1069"/>
      <c r="G1183" s="927"/>
      <c r="H1183" s="927">
        <f t="shared" si="117"/>
        <v>0</v>
      </c>
      <c r="I1183" s="927">
        <f t="shared" si="118"/>
        <v>0</v>
      </c>
      <c r="J1183" s="11"/>
      <c r="K1183" s="964">
        <f t="shared" si="119"/>
        <v>0</v>
      </c>
    </row>
    <row r="1184" spans="1:11" ht="15.75" hidden="1" x14ac:dyDescent="0.25">
      <c r="A1184" s="1156"/>
      <c r="B1184" s="1068" t="s">
        <v>1266</v>
      </c>
      <c r="C1184" s="1068"/>
      <c r="D1184" s="1072" t="s">
        <v>1311</v>
      </c>
      <c r="E1184" s="1068"/>
      <c r="F1184" s="1069"/>
      <c r="G1184" s="927"/>
      <c r="H1184" s="927">
        <f t="shared" si="117"/>
        <v>0</v>
      </c>
      <c r="I1184" s="927">
        <f t="shared" si="118"/>
        <v>0</v>
      </c>
      <c r="J1184" s="11"/>
      <c r="K1184" s="964">
        <f t="shared" si="119"/>
        <v>0</v>
      </c>
    </row>
    <row r="1185" spans="1:11" ht="15.75" hidden="1" x14ac:dyDescent="0.25">
      <c r="A1185" s="1156"/>
      <c r="B1185" s="1068" t="s">
        <v>1267</v>
      </c>
      <c r="C1185" s="1068"/>
      <c r="D1185" s="1072" t="s">
        <v>1313</v>
      </c>
      <c r="E1185" s="1068"/>
      <c r="F1185" s="1069"/>
      <c r="G1185" s="927"/>
      <c r="H1185" s="927">
        <f t="shared" si="117"/>
        <v>0</v>
      </c>
      <c r="I1185" s="927">
        <f t="shared" si="118"/>
        <v>0</v>
      </c>
      <c r="J1185" s="11"/>
      <c r="K1185" s="964">
        <f t="shared" si="119"/>
        <v>0</v>
      </c>
    </row>
    <row r="1186" spans="1:11" ht="15.75" hidden="1" x14ac:dyDescent="0.25">
      <c r="A1186" s="1156"/>
      <c r="B1186" s="1073"/>
      <c r="C1186" s="606"/>
      <c r="D1186" s="1073"/>
      <c r="E1186" s="1068"/>
      <c r="F1186" s="1068"/>
      <c r="G1186" s="966"/>
      <c r="H1186" s="966"/>
      <c r="I1186" s="966"/>
      <c r="J1186" s="1068"/>
      <c r="K1186" s="966"/>
    </row>
    <row r="1187" spans="1:11" ht="15.75" hidden="1" x14ac:dyDescent="0.25">
      <c r="A1187" s="1156"/>
      <c r="B1187" s="891" t="s">
        <v>1268</v>
      </c>
      <c r="C1187" s="891"/>
      <c r="D1187" s="21" t="s">
        <v>1325</v>
      </c>
      <c r="E1187" s="891"/>
      <c r="F1187" s="891"/>
      <c r="G1187" s="975"/>
      <c r="H1187" s="975"/>
      <c r="I1187" s="975"/>
      <c r="J1187" s="891"/>
      <c r="K1187" s="975"/>
    </row>
    <row r="1188" spans="1:11" ht="15.75" hidden="1" x14ac:dyDescent="0.25">
      <c r="A1188" s="1156"/>
      <c r="B1188" s="1068" t="s">
        <v>1269</v>
      </c>
      <c r="C1188" s="1068"/>
      <c r="D1188" s="1072" t="s">
        <v>1302</v>
      </c>
      <c r="E1188" s="1068"/>
      <c r="F1188" s="1068"/>
      <c r="G1188" s="927"/>
      <c r="H1188" s="927">
        <f>G1188*F1188</f>
        <v>0</v>
      </c>
      <c r="I1188" s="927">
        <f>H1188*$I$12</f>
        <v>0</v>
      </c>
      <c r="J1188" s="11"/>
      <c r="K1188" s="964">
        <f>SUM(H1188:I1188)</f>
        <v>0</v>
      </c>
    </row>
    <row r="1189" spans="1:11" ht="15.75" hidden="1" x14ac:dyDescent="0.25">
      <c r="A1189" s="1156"/>
      <c r="B1189" s="1068" t="s">
        <v>1270</v>
      </c>
      <c r="C1189" s="1068"/>
      <c r="D1189" s="1072" t="s">
        <v>1303</v>
      </c>
      <c r="E1189" s="1068"/>
      <c r="F1189" s="1068"/>
      <c r="G1189" s="927"/>
      <c r="H1189" s="927">
        <f>G1189*F1189</f>
        <v>0</v>
      </c>
      <c r="I1189" s="927">
        <f>H1189*$I$12</f>
        <v>0</v>
      </c>
      <c r="J1189" s="11"/>
      <c r="K1189" s="964">
        <f>SUM(H1189:I1189)</f>
        <v>0</v>
      </c>
    </row>
    <row r="1190" spans="1:11" ht="15.75" hidden="1" x14ac:dyDescent="0.25">
      <c r="A1190" s="1156"/>
      <c r="B1190" s="1068" t="s">
        <v>1271</v>
      </c>
      <c r="C1190" s="1068"/>
      <c r="D1190" s="1072" t="s">
        <v>1326</v>
      </c>
      <c r="E1190" s="1068"/>
      <c r="F1190" s="1068"/>
      <c r="G1190" s="927"/>
      <c r="H1190" s="927">
        <f>G1190*F1190</f>
        <v>0</v>
      </c>
      <c r="I1190" s="927">
        <f>H1190*$I$12</f>
        <v>0</v>
      </c>
      <c r="J1190" s="11"/>
      <c r="K1190" s="964">
        <f>SUM(H1190:I1190)</f>
        <v>0</v>
      </c>
    </row>
    <row r="1191" spans="1:11" ht="15.75" hidden="1" x14ac:dyDescent="0.25">
      <c r="A1191" s="1156"/>
      <c r="B1191" s="1068" t="s">
        <v>1272</v>
      </c>
      <c r="C1191" s="1068"/>
      <c r="D1191" s="1072" t="s">
        <v>1307</v>
      </c>
      <c r="E1191" s="1068"/>
      <c r="F1191" s="1068"/>
      <c r="G1191" s="927"/>
      <c r="H1191" s="927">
        <f>G1191*F1191</f>
        <v>0</v>
      </c>
      <c r="I1191" s="927">
        <f>H1191*$I$12</f>
        <v>0</v>
      </c>
      <c r="J1191" s="11"/>
      <c r="K1191" s="964">
        <f>SUM(H1191:I1191)</f>
        <v>0</v>
      </c>
    </row>
    <row r="1192" spans="1:11" ht="15.75" hidden="1" x14ac:dyDescent="0.25">
      <c r="A1192" s="1156"/>
      <c r="B1192" s="1068" t="s">
        <v>1273</v>
      </c>
      <c r="C1192" s="1068"/>
      <c r="D1192" s="1072" t="s">
        <v>1305</v>
      </c>
      <c r="E1192" s="1068"/>
      <c r="F1192" s="1068"/>
      <c r="G1192" s="927"/>
      <c r="H1192" s="927">
        <f>G1192*F1192</f>
        <v>0</v>
      </c>
      <c r="I1192" s="927">
        <f>H1192*$I$12</f>
        <v>0</v>
      </c>
      <c r="J1192" s="11"/>
      <c r="K1192" s="964">
        <f>SUM(H1192:I1192)</f>
        <v>0</v>
      </c>
    </row>
    <row r="1193" spans="1:11" ht="15.75" hidden="1" x14ac:dyDescent="0.25">
      <c r="A1193" s="1156"/>
      <c r="B1193" s="1073"/>
      <c r="C1193" s="606"/>
      <c r="D1193" s="1073"/>
      <c r="E1193" s="1067"/>
      <c r="F1193" s="1067"/>
      <c r="G1193" s="927"/>
      <c r="H1193" s="927"/>
      <c r="I1193" s="927"/>
      <c r="J1193" s="1067"/>
      <c r="K1193" s="927"/>
    </row>
    <row r="1194" spans="1:11" ht="15.75" x14ac:dyDescent="0.25">
      <c r="A1194" s="1156" t="s">
        <v>4462</v>
      </c>
      <c r="B1194" s="891" t="s">
        <v>280</v>
      </c>
      <c r="C1194" s="891"/>
      <c r="D1194" s="21" t="s">
        <v>1328</v>
      </c>
      <c r="E1194" s="891"/>
      <c r="F1194" s="891"/>
      <c r="G1194" s="975"/>
      <c r="H1194" s="975"/>
      <c r="I1194" s="975"/>
      <c r="J1194" s="891"/>
      <c r="K1194" s="975"/>
    </row>
    <row r="1195" spans="1:11" ht="15.75" x14ac:dyDescent="0.25">
      <c r="A1195" s="1156" t="s">
        <v>4462</v>
      </c>
      <c r="B1195" s="895" t="s">
        <v>281</v>
      </c>
      <c r="C1195" s="906"/>
      <c r="D1195" s="118" t="s">
        <v>1327</v>
      </c>
      <c r="E1195" s="906"/>
      <c r="F1195" s="906"/>
      <c r="G1195" s="1010"/>
      <c r="H1195" s="971"/>
      <c r="I1195" s="971"/>
      <c r="J1195" s="111"/>
      <c r="K1195" s="968"/>
    </row>
    <row r="1196" spans="1:11" ht="15.75" hidden="1" x14ac:dyDescent="0.25">
      <c r="A1196" s="1156"/>
      <c r="B1196" s="1068" t="s">
        <v>2836</v>
      </c>
      <c r="C1196" s="128"/>
      <c r="D1196" s="663" t="s">
        <v>2731</v>
      </c>
      <c r="E1196" s="664"/>
      <c r="F1196" s="641" t="s">
        <v>2701</v>
      </c>
      <c r="G1196" s="1047"/>
      <c r="H1196" s="981">
        <f>G1196*E1196</f>
        <v>0</v>
      </c>
      <c r="I1196" s="981">
        <f>H1196*$I$12</f>
        <v>0</v>
      </c>
      <c r="J1196" s="31"/>
      <c r="K1196" s="981">
        <f>SUM(H1196:I1196)</f>
        <v>0</v>
      </c>
    </row>
    <row r="1197" spans="1:11" ht="26.25" x14ac:dyDescent="0.25">
      <c r="A1197" s="1156" t="str">
        <f t="shared" si="116"/>
        <v/>
      </c>
      <c r="B1197" s="1068" t="s">
        <v>2837</v>
      </c>
      <c r="C1197" s="902" t="s">
        <v>4174</v>
      </c>
      <c r="D1197" s="422" t="s">
        <v>2734</v>
      </c>
      <c r="E1197" s="901">
        <v>2</v>
      </c>
      <c r="F1197" s="903" t="s">
        <v>60</v>
      </c>
      <c r="G1197" s="927"/>
      <c r="H1197" s="927"/>
      <c r="I1197" s="927"/>
      <c r="J1197" s="11"/>
      <c r="K1197" s="964"/>
    </row>
    <row r="1198" spans="1:11" ht="39" x14ac:dyDescent="0.25">
      <c r="A1198" s="1156" t="str">
        <f t="shared" si="116"/>
        <v/>
      </c>
      <c r="B1198" s="1068" t="s">
        <v>4013</v>
      </c>
      <c r="C1198" s="841" t="s">
        <v>4014</v>
      </c>
      <c r="D1198" s="544" t="s">
        <v>4024</v>
      </c>
      <c r="E1198" s="920">
        <v>2</v>
      </c>
      <c r="F1198" s="651" t="s">
        <v>60</v>
      </c>
      <c r="G1198" s="927"/>
      <c r="H1198" s="927"/>
      <c r="I1198" s="927"/>
      <c r="J1198" s="11"/>
      <c r="K1198" s="964"/>
    </row>
    <row r="1199" spans="1:11" ht="15.75" x14ac:dyDescent="0.25">
      <c r="A1199" s="1156" t="s">
        <v>4462</v>
      </c>
      <c r="B1199" s="1068"/>
      <c r="C1199" s="840"/>
      <c r="D1199" s="84"/>
      <c r="E1199" s="840"/>
      <c r="F1199" s="840"/>
      <c r="G1199" s="927"/>
      <c r="H1199" s="980"/>
      <c r="I1199" s="980"/>
      <c r="J1199" s="19"/>
      <c r="K1199" s="969"/>
    </row>
    <row r="1200" spans="1:11" ht="15.75" x14ac:dyDescent="0.25">
      <c r="A1200" s="1156" t="s">
        <v>4462</v>
      </c>
      <c r="B1200" s="906" t="s">
        <v>282</v>
      </c>
      <c r="C1200" s="906"/>
      <c r="D1200" s="118" t="s">
        <v>1329</v>
      </c>
      <c r="E1200" s="906"/>
      <c r="F1200" s="906"/>
      <c r="G1200" s="1010"/>
      <c r="H1200" s="971"/>
      <c r="I1200" s="971"/>
      <c r="J1200" s="111"/>
      <c r="K1200" s="968"/>
    </row>
    <row r="1201" spans="1:11" ht="26.25" x14ac:dyDescent="0.25">
      <c r="A1201" s="1156" t="str">
        <f t="shared" si="116"/>
        <v/>
      </c>
      <c r="B1201" s="1068" t="s">
        <v>2838</v>
      </c>
      <c r="C1201" s="902" t="s">
        <v>3014</v>
      </c>
      <c r="D1201" s="422" t="s">
        <v>2729</v>
      </c>
      <c r="E1201" s="901">
        <v>4</v>
      </c>
      <c r="F1201" s="657" t="s">
        <v>60</v>
      </c>
      <c r="G1201" s="927"/>
      <c r="H1201" s="927"/>
      <c r="I1201" s="927"/>
      <c r="J1201" s="127"/>
      <c r="K1201" s="964"/>
    </row>
    <row r="1202" spans="1:11" ht="26.25" x14ac:dyDescent="0.25">
      <c r="A1202" s="1156" t="str">
        <f t="shared" si="116"/>
        <v/>
      </c>
      <c r="B1202" s="1068" t="s">
        <v>2839</v>
      </c>
      <c r="C1202" s="107" t="s">
        <v>3015</v>
      </c>
      <c r="D1202" s="422" t="s">
        <v>3783</v>
      </c>
      <c r="E1202" s="901">
        <v>2</v>
      </c>
      <c r="F1202" s="642" t="s">
        <v>60</v>
      </c>
      <c r="G1202" s="927"/>
      <c r="H1202" s="927"/>
      <c r="I1202" s="927"/>
      <c r="J1202" s="125"/>
      <c r="K1202" s="964"/>
    </row>
    <row r="1203" spans="1:11" ht="15.75" x14ac:dyDescent="0.25">
      <c r="A1203" s="1156" t="str">
        <f t="shared" ref="A1203:A1268" si="120">IF(K1203&lt;&gt;0,"x","")</f>
        <v/>
      </c>
      <c r="B1203" s="1068" t="s">
        <v>2840</v>
      </c>
      <c r="C1203" s="915" t="s">
        <v>4344</v>
      </c>
      <c r="D1203" s="422" t="s">
        <v>2730</v>
      </c>
      <c r="E1203" s="901">
        <v>4</v>
      </c>
      <c r="F1203" s="903" t="s">
        <v>60</v>
      </c>
      <c r="G1203" s="927"/>
      <c r="H1203" s="927"/>
      <c r="I1203" s="927"/>
      <c r="J1203" s="127"/>
      <c r="K1203" s="964"/>
    </row>
    <row r="1204" spans="1:11" ht="26.25" x14ac:dyDescent="0.25">
      <c r="A1204" s="1156" t="str">
        <f t="shared" si="120"/>
        <v/>
      </c>
      <c r="B1204" s="1068" t="s">
        <v>2841</v>
      </c>
      <c r="C1204" s="915" t="s">
        <v>4346</v>
      </c>
      <c r="D1204" s="422" t="s">
        <v>4005</v>
      </c>
      <c r="E1204" s="901">
        <v>2</v>
      </c>
      <c r="F1204" s="651" t="s">
        <v>60</v>
      </c>
      <c r="G1204" s="927"/>
      <c r="H1204" s="927"/>
      <c r="I1204" s="927"/>
      <c r="J1204" s="126"/>
      <c r="K1204" s="964"/>
    </row>
    <row r="1205" spans="1:11" ht="15.75" x14ac:dyDescent="0.25">
      <c r="A1205" s="1156" t="s">
        <v>4462</v>
      </c>
      <c r="B1205" s="840"/>
      <c r="C1205" s="840"/>
      <c r="D1205" s="84"/>
      <c r="E1205" s="840"/>
      <c r="F1205" s="840"/>
      <c r="G1205" s="1006"/>
      <c r="H1205" s="980"/>
      <c r="I1205" s="980"/>
      <c r="J1205" s="19"/>
      <c r="K1205" s="969"/>
    </row>
    <row r="1206" spans="1:11" ht="15.75" hidden="1" x14ac:dyDescent="0.25">
      <c r="A1206" s="1156"/>
      <c r="B1206" s="1068" t="s">
        <v>1274</v>
      </c>
      <c r="C1206" s="1068"/>
      <c r="D1206" s="1072" t="s">
        <v>1330</v>
      </c>
      <c r="E1206" s="1068"/>
      <c r="F1206" s="1068"/>
      <c r="G1206" s="966"/>
      <c r="H1206" s="927">
        <f t="shared" ref="H1206:H1212" si="121">G1206*F1206</f>
        <v>0</v>
      </c>
      <c r="I1206" s="927">
        <f t="shared" ref="I1206:I1212" si="122">H1206*$I$12</f>
        <v>0</v>
      </c>
      <c r="J1206" s="11"/>
      <c r="K1206" s="964">
        <f t="shared" ref="K1206:K1212" si="123">SUM(H1206:I1206)</f>
        <v>0</v>
      </c>
    </row>
    <row r="1207" spans="1:11" ht="15.75" hidden="1" x14ac:dyDescent="0.25">
      <c r="A1207" s="1156"/>
      <c r="B1207" s="1068" t="s">
        <v>1275</v>
      </c>
      <c r="C1207" s="1068"/>
      <c r="D1207" s="1072" t="s">
        <v>1331</v>
      </c>
      <c r="E1207" s="1068"/>
      <c r="F1207" s="1068"/>
      <c r="G1207" s="966"/>
      <c r="H1207" s="927">
        <f t="shared" si="121"/>
        <v>0</v>
      </c>
      <c r="I1207" s="927">
        <f t="shared" si="122"/>
        <v>0</v>
      </c>
      <c r="J1207" s="11"/>
      <c r="K1207" s="964">
        <f t="shared" si="123"/>
        <v>0</v>
      </c>
    </row>
    <row r="1208" spans="1:11" ht="15.75" hidden="1" x14ac:dyDescent="0.25">
      <c r="A1208" s="1156"/>
      <c r="B1208" s="1068" t="s">
        <v>283</v>
      </c>
      <c r="C1208" s="1068"/>
      <c r="D1208" s="1072" t="s">
        <v>1332</v>
      </c>
      <c r="E1208" s="1068"/>
      <c r="F1208" s="1068"/>
      <c r="G1208" s="966"/>
      <c r="H1208" s="927">
        <f t="shared" si="121"/>
        <v>0</v>
      </c>
      <c r="I1208" s="927">
        <f t="shared" si="122"/>
        <v>0</v>
      </c>
      <c r="J1208" s="11"/>
      <c r="K1208" s="964">
        <f t="shared" si="123"/>
        <v>0</v>
      </c>
    </row>
    <row r="1209" spans="1:11" ht="15.75" hidden="1" x14ac:dyDescent="0.25">
      <c r="A1209" s="1156"/>
      <c r="B1209" s="1068" t="s">
        <v>1276</v>
      </c>
      <c r="C1209" s="1068"/>
      <c r="D1209" s="1072" t="s">
        <v>1333</v>
      </c>
      <c r="E1209" s="1068"/>
      <c r="F1209" s="1068"/>
      <c r="G1209" s="966"/>
      <c r="H1209" s="927">
        <f t="shared" si="121"/>
        <v>0</v>
      </c>
      <c r="I1209" s="927">
        <f t="shared" si="122"/>
        <v>0</v>
      </c>
      <c r="J1209" s="11"/>
      <c r="K1209" s="964">
        <f t="shared" si="123"/>
        <v>0</v>
      </c>
    </row>
    <row r="1210" spans="1:11" ht="15.75" hidden="1" x14ac:dyDescent="0.25">
      <c r="A1210" s="1156"/>
      <c r="B1210" s="1068" t="s">
        <v>284</v>
      </c>
      <c r="C1210" s="1068"/>
      <c r="D1210" s="1072" t="s">
        <v>1334</v>
      </c>
      <c r="E1210" s="1068"/>
      <c r="F1210" s="1068"/>
      <c r="G1210" s="966"/>
      <c r="H1210" s="927">
        <f t="shared" si="121"/>
        <v>0</v>
      </c>
      <c r="I1210" s="927">
        <f t="shared" si="122"/>
        <v>0</v>
      </c>
      <c r="J1210" s="11"/>
      <c r="K1210" s="964">
        <f t="shared" si="123"/>
        <v>0</v>
      </c>
    </row>
    <row r="1211" spans="1:11" ht="15.75" hidden="1" x14ac:dyDescent="0.25">
      <c r="A1211" s="1156"/>
      <c r="B1211" s="1068" t="s">
        <v>1277</v>
      </c>
      <c r="C1211" s="1068"/>
      <c r="D1211" s="1072" t="s">
        <v>1335</v>
      </c>
      <c r="E1211" s="1068"/>
      <c r="F1211" s="1068"/>
      <c r="G1211" s="966"/>
      <c r="H1211" s="927">
        <f t="shared" si="121"/>
        <v>0</v>
      </c>
      <c r="I1211" s="927">
        <f t="shared" si="122"/>
        <v>0</v>
      </c>
      <c r="J1211" s="11"/>
      <c r="K1211" s="964">
        <f t="shared" si="123"/>
        <v>0</v>
      </c>
    </row>
    <row r="1212" spans="1:11" ht="15.75" hidden="1" x14ac:dyDescent="0.25">
      <c r="A1212" s="1156"/>
      <c r="B1212" s="1068" t="s">
        <v>1278</v>
      </c>
      <c r="C1212" s="1068"/>
      <c r="D1212" s="1072" t="s">
        <v>1336</v>
      </c>
      <c r="E1212" s="1068"/>
      <c r="F1212" s="1068"/>
      <c r="G1212" s="966"/>
      <c r="H1212" s="927">
        <f t="shared" si="121"/>
        <v>0</v>
      </c>
      <c r="I1212" s="927">
        <f t="shared" si="122"/>
        <v>0</v>
      </c>
      <c r="J1212" s="11"/>
      <c r="K1212" s="964">
        <f t="shared" si="123"/>
        <v>0</v>
      </c>
    </row>
    <row r="1213" spans="1:11" ht="15.75" x14ac:dyDescent="0.25">
      <c r="A1213" s="1156" t="s">
        <v>4462</v>
      </c>
      <c r="B1213" s="906" t="s">
        <v>285</v>
      </c>
      <c r="C1213" s="906"/>
      <c r="D1213" s="118" t="s">
        <v>1337</v>
      </c>
      <c r="E1213" s="906"/>
      <c r="F1213" s="895"/>
      <c r="G1213" s="1010"/>
      <c r="H1213" s="971"/>
      <c r="I1213" s="971"/>
      <c r="J1213" s="111"/>
      <c r="K1213" s="968"/>
    </row>
    <row r="1214" spans="1:11" ht="25.5" x14ac:dyDescent="0.25">
      <c r="A1214" s="1156" t="str">
        <f t="shared" si="120"/>
        <v/>
      </c>
      <c r="B1214" s="902" t="s">
        <v>2842</v>
      </c>
      <c r="C1214" s="902" t="s">
        <v>3016</v>
      </c>
      <c r="D1214" s="851" t="s">
        <v>2735</v>
      </c>
      <c r="E1214" s="901">
        <v>1</v>
      </c>
      <c r="F1214" s="651" t="s">
        <v>60</v>
      </c>
      <c r="G1214" s="927"/>
      <c r="H1214" s="927"/>
      <c r="I1214" s="927"/>
      <c r="J1214" s="127"/>
      <c r="K1214" s="964"/>
    </row>
    <row r="1215" spans="1:11" ht="15.75" x14ac:dyDescent="0.25">
      <c r="A1215" s="1156" t="s">
        <v>4462</v>
      </c>
      <c r="B1215" s="840"/>
      <c r="C1215" s="840"/>
      <c r="D1215" s="84"/>
      <c r="E1215" s="840"/>
      <c r="F1215" s="840"/>
      <c r="G1215" s="927"/>
      <c r="H1215" s="980"/>
      <c r="I1215" s="980"/>
      <c r="J1215" s="19"/>
      <c r="K1215" s="969"/>
    </row>
    <row r="1216" spans="1:11" ht="15.75" x14ac:dyDescent="0.25">
      <c r="A1216" s="1156" t="s">
        <v>4462</v>
      </c>
      <c r="B1216" s="906" t="s">
        <v>286</v>
      </c>
      <c r="C1216" s="906"/>
      <c r="D1216" s="118" t="s">
        <v>1338</v>
      </c>
      <c r="E1216" s="906"/>
      <c r="F1216" s="906"/>
      <c r="G1216" s="1010"/>
      <c r="H1216" s="971"/>
      <c r="I1216" s="971"/>
      <c r="J1216" s="111"/>
      <c r="K1216" s="968"/>
    </row>
    <row r="1217" spans="1:11" ht="24.75" customHeight="1" x14ac:dyDescent="0.25">
      <c r="A1217" s="1156" t="str">
        <f t="shared" si="120"/>
        <v/>
      </c>
      <c r="B1217" s="1068" t="s">
        <v>2843</v>
      </c>
      <c r="C1217" s="902" t="s">
        <v>4233</v>
      </c>
      <c r="D1217" s="900" t="s">
        <v>2732</v>
      </c>
      <c r="E1217" s="901">
        <v>1</v>
      </c>
      <c r="F1217" s="102" t="s">
        <v>2569</v>
      </c>
      <c r="G1217" s="927"/>
      <c r="H1217" s="927"/>
      <c r="I1217" s="927"/>
      <c r="J1217" s="11"/>
      <c r="K1217" s="964"/>
    </row>
    <row r="1218" spans="1:11" ht="24.75" customHeight="1" x14ac:dyDescent="0.25">
      <c r="A1218" s="1156" t="str">
        <f t="shared" si="120"/>
        <v/>
      </c>
      <c r="B1218" s="1068" t="s">
        <v>2844</v>
      </c>
      <c r="C1218" s="902" t="s">
        <v>4234</v>
      </c>
      <c r="D1218" s="900" t="s">
        <v>2736</v>
      </c>
      <c r="E1218" s="901">
        <v>2</v>
      </c>
      <c r="F1218" s="102" t="s">
        <v>2569</v>
      </c>
      <c r="G1218" s="927"/>
      <c r="H1218" s="927"/>
      <c r="I1218" s="927"/>
      <c r="J1218" s="11"/>
      <c r="K1218" s="964"/>
    </row>
    <row r="1219" spans="1:11" ht="24.75" customHeight="1" x14ac:dyDescent="0.25">
      <c r="A1219" s="1156" t="str">
        <f t="shared" si="120"/>
        <v/>
      </c>
      <c r="B1219" s="1068" t="s">
        <v>2845</v>
      </c>
      <c r="C1219" s="97" t="s">
        <v>3984</v>
      </c>
      <c r="D1219" s="900" t="s">
        <v>4651</v>
      </c>
      <c r="E1219" s="901">
        <v>2</v>
      </c>
      <c r="F1219" s="102" t="s">
        <v>2569</v>
      </c>
      <c r="G1219" s="927"/>
      <c r="H1219" s="927"/>
      <c r="I1219" s="927"/>
      <c r="J1219" s="11"/>
      <c r="K1219" s="964"/>
    </row>
    <row r="1220" spans="1:11" ht="15.75" x14ac:dyDescent="0.25">
      <c r="A1220" s="1156" t="s">
        <v>4462</v>
      </c>
      <c r="B1220" s="840"/>
      <c r="C1220" s="840"/>
      <c r="D1220" s="84"/>
      <c r="E1220" s="840"/>
      <c r="F1220" s="840"/>
      <c r="G1220" s="927"/>
      <c r="H1220" s="980"/>
      <c r="I1220" s="980"/>
      <c r="J1220" s="19"/>
      <c r="K1220" s="969"/>
    </row>
    <row r="1221" spans="1:11" ht="15.75" hidden="1" x14ac:dyDescent="0.25">
      <c r="A1221" s="1156"/>
      <c r="B1221" s="1068" t="s">
        <v>1279</v>
      </c>
      <c r="C1221" s="1068"/>
      <c r="D1221" s="1072" t="s">
        <v>1339</v>
      </c>
      <c r="E1221" s="1068"/>
      <c r="F1221" s="1068"/>
      <c r="G1221" s="927"/>
      <c r="H1221" s="927">
        <f>G1221*F1221</f>
        <v>0</v>
      </c>
      <c r="I1221" s="927">
        <f>H1221*$I$12</f>
        <v>0</v>
      </c>
      <c r="J1221" s="11"/>
      <c r="K1221" s="964">
        <f>SUM(H1221:I1221)</f>
        <v>0</v>
      </c>
    </row>
    <row r="1222" spans="1:11" ht="15.75" hidden="1" x14ac:dyDescent="0.25">
      <c r="A1222" s="1156"/>
      <c r="B1222" s="1068" t="s">
        <v>1280</v>
      </c>
      <c r="C1222" s="1068"/>
      <c r="D1222" s="1072" t="s">
        <v>1340</v>
      </c>
      <c r="E1222" s="1068"/>
      <c r="F1222" s="1068"/>
      <c r="G1222" s="927"/>
      <c r="H1222" s="927">
        <f>G1222*F1222</f>
        <v>0</v>
      </c>
      <c r="I1222" s="927">
        <f>H1222*$I$12</f>
        <v>0</v>
      </c>
      <c r="J1222" s="11"/>
      <c r="K1222" s="964">
        <f>SUM(H1222:I1222)</f>
        <v>0</v>
      </c>
    </row>
    <row r="1223" spans="1:11" ht="15.75" hidden="1" x14ac:dyDescent="0.25">
      <c r="A1223" s="1156"/>
      <c r="B1223" s="1068" t="s">
        <v>1281</v>
      </c>
      <c r="C1223" s="1068"/>
      <c r="D1223" s="1072" t="s">
        <v>1341</v>
      </c>
      <c r="E1223" s="1068"/>
      <c r="F1223" s="1068"/>
      <c r="G1223" s="927"/>
      <c r="H1223" s="927">
        <f>G1223*F1223</f>
        <v>0</v>
      </c>
      <c r="I1223" s="927">
        <f>H1223*$I$12</f>
        <v>0</v>
      </c>
      <c r="J1223" s="11"/>
      <c r="K1223" s="964">
        <f>SUM(H1223:I1223)</f>
        <v>0</v>
      </c>
    </row>
    <row r="1224" spans="1:11" ht="15.75" x14ac:dyDescent="0.25">
      <c r="A1224" s="1156" t="s">
        <v>4462</v>
      </c>
      <c r="B1224" s="906" t="s">
        <v>287</v>
      </c>
      <c r="C1224" s="906"/>
      <c r="D1224" s="118" t="s">
        <v>1342</v>
      </c>
      <c r="E1224" s="906"/>
      <c r="F1224" s="906"/>
      <c r="G1224" s="1010"/>
      <c r="H1224" s="971"/>
      <c r="I1224" s="971"/>
      <c r="J1224" s="111"/>
      <c r="K1224" s="968"/>
    </row>
    <row r="1225" spans="1:11" ht="15.75" hidden="1" x14ac:dyDescent="0.25">
      <c r="A1225" s="1156"/>
      <c r="B1225" s="70" t="s">
        <v>2652</v>
      </c>
      <c r="C1225" s="97" t="s">
        <v>2648</v>
      </c>
      <c r="D1225" s="35" t="s">
        <v>2649</v>
      </c>
      <c r="E1225" s="901"/>
      <c r="F1225" s="102" t="s">
        <v>60</v>
      </c>
      <c r="G1225" s="927">
        <v>154.55000000000001</v>
      </c>
      <c r="H1225" s="927">
        <f>G1225*E1225</f>
        <v>0</v>
      </c>
      <c r="I1225" s="927">
        <f>H1225*$I$12</f>
        <v>0</v>
      </c>
      <c r="J1225" s="11"/>
      <c r="K1225" s="927">
        <f>SUM(H1225:I1225)</f>
        <v>0</v>
      </c>
    </row>
    <row r="1226" spans="1:11" ht="15.75" x14ac:dyDescent="0.25">
      <c r="A1226" s="1156" t="str">
        <f t="shared" si="120"/>
        <v/>
      </c>
      <c r="B1226" s="1068" t="s">
        <v>2653</v>
      </c>
      <c r="C1226" s="97" t="s">
        <v>2650</v>
      </c>
      <c r="D1226" s="35" t="s">
        <v>2651</v>
      </c>
      <c r="E1226" s="901">
        <v>6</v>
      </c>
      <c r="F1226" s="102" t="s">
        <v>60</v>
      </c>
      <c r="G1226" s="927"/>
      <c r="H1226" s="927"/>
      <c r="I1226" s="927"/>
      <c r="J1226" s="11"/>
      <c r="K1226" s="964"/>
    </row>
    <row r="1227" spans="1:11" ht="15.75" x14ac:dyDescent="0.25">
      <c r="A1227" s="1156" t="str">
        <f t="shared" si="120"/>
        <v/>
      </c>
      <c r="B1227" s="1068" t="s">
        <v>4652</v>
      </c>
      <c r="C1227" s="135" t="s">
        <v>4654</v>
      </c>
      <c r="D1227" s="35" t="s">
        <v>4653</v>
      </c>
      <c r="E1227" s="920">
        <v>1</v>
      </c>
      <c r="F1227" s="102" t="s">
        <v>60</v>
      </c>
      <c r="G1227" s="927"/>
      <c r="H1227" s="927"/>
      <c r="I1227" s="927"/>
      <c r="J1227" s="11"/>
      <c r="K1227" s="964"/>
    </row>
    <row r="1228" spans="1:11" ht="15.75" x14ac:dyDescent="0.25">
      <c r="A1228" s="1156" t="str">
        <f t="shared" si="120"/>
        <v/>
      </c>
      <c r="B1228" s="1068" t="s">
        <v>4655</v>
      </c>
      <c r="C1228" s="97" t="s">
        <v>4661</v>
      </c>
      <c r="D1228" s="35" t="s">
        <v>4656</v>
      </c>
      <c r="E1228" s="920">
        <v>1</v>
      </c>
      <c r="F1228" s="102" t="s">
        <v>60</v>
      </c>
      <c r="G1228" s="927"/>
      <c r="H1228" s="927"/>
      <c r="I1228" s="927"/>
      <c r="J1228" s="11"/>
      <c r="K1228" s="964"/>
    </row>
    <row r="1229" spans="1:11" ht="15.75" x14ac:dyDescent="0.25">
      <c r="A1229" s="1156" t="s">
        <v>4462</v>
      </c>
      <c r="B1229" s="840"/>
      <c r="C1229" s="840"/>
      <c r="D1229" s="84"/>
      <c r="E1229" s="840"/>
      <c r="F1229" s="840"/>
      <c r="G1229" s="927"/>
      <c r="H1229" s="980"/>
      <c r="I1229" s="980"/>
      <c r="J1229" s="19"/>
      <c r="K1229" s="969"/>
    </row>
    <row r="1230" spans="1:11" ht="15.75" x14ac:dyDescent="0.25">
      <c r="A1230" s="1156" t="s">
        <v>4462</v>
      </c>
      <c r="B1230" s="906" t="s">
        <v>288</v>
      </c>
      <c r="C1230" s="906"/>
      <c r="D1230" s="118" t="s">
        <v>1343</v>
      </c>
      <c r="E1230" s="906"/>
      <c r="F1230" s="906"/>
      <c r="G1230" s="1010"/>
      <c r="H1230" s="971"/>
      <c r="I1230" s="971"/>
      <c r="J1230" s="111"/>
      <c r="K1230" s="968"/>
    </row>
    <row r="1231" spans="1:11" ht="15.75" x14ac:dyDescent="0.25">
      <c r="A1231" s="1156" t="str">
        <f t="shared" si="120"/>
        <v/>
      </c>
      <c r="B1231" s="1068" t="s">
        <v>2846</v>
      </c>
      <c r="C1231" s="97" t="s">
        <v>3017</v>
      </c>
      <c r="D1231" s="900" t="s">
        <v>3019</v>
      </c>
      <c r="E1231" s="901">
        <v>6</v>
      </c>
      <c r="F1231" s="102" t="s">
        <v>60</v>
      </c>
      <c r="G1231" s="927"/>
      <c r="H1231" s="927"/>
      <c r="I1231" s="927"/>
      <c r="J1231" s="11"/>
      <c r="K1231" s="964"/>
    </row>
    <row r="1232" spans="1:11" ht="15.75" x14ac:dyDescent="0.25">
      <c r="A1232" s="1156" t="str">
        <f t="shared" si="120"/>
        <v/>
      </c>
      <c r="B1232" s="1068" t="s">
        <v>2847</v>
      </c>
      <c r="C1232" s="97" t="s">
        <v>3018</v>
      </c>
      <c r="D1232" s="900" t="s">
        <v>2733</v>
      </c>
      <c r="E1232" s="901">
        <v>2</v>
      </c>
      <c r="F1232" s="102" t="s">
        <v>60</v>
      </c>
      <c r="G1232" s="927"/>
      <c r="H1232" s="927"/>
      <c r="I1232" s="927"/>
      <c r="J1232" s="11"/>
      <c r="K1232" s="964"/>
    </row>
    <row r="1233" spans="1:11" ht="15.75" x14ac:dyDescent="0.25">
      <c r="A1233" s="1156" t="s">
        <v>4462</v>
      </c>
      <c r="B1233" s="840"/>
      <c r="C1233" s="840"/>
      <c r="D1233" s="84"/>
      <c r="E1233" s="840"/>
      <c r="F1233" s="840"/>
      <c r="G1233" s="927"/>
      <c r="H1233" s="980"/>
      <c r="I1233" s="980"/>
      <c r="J1233" s="19"/>
      <c r="K1233" s="969"/>
    </row>
    <row r="1234" spans="1:11" ht="15.75" hidden="1" x14ac:dyDescent="0.25">
      <c r="A1234" s="1156"/>
      <c r="B1234" s="1068" t="s">
        <v>1282</v>
      </c>
      <c r="C1234" s="1068"/>
      <c r="D1234" s="1072" t="s">
        <v>1344</v>
      </c>
      <c r="E1234" s="1068"/>
      <c r="F1234" s="1068"/>
      <c r="G1234" s="927"/>
      <c r="H1234" s="927">
        <f t="shared" ref="H1234:H1317" si="124">G1234*F1234</f>
        <v>0</v>
      </c>
      <c r="I1234" s="927">
        <f>H1234*$I$12</f>
        <v>0</v>
      </c>
      <c r="J1234" s="11"/>
      <c r="K1234" s="964">
        <f>SUM(H1234:I1234)</f>
        <v>0</v>
      </c>
    </row>
    <row r="1235" spans="1:11" ht="15.75" x14ac:dyDescent="0.25">
      <c r="A1235" s="1156" t="s">
        <v>4462</v>
      </c>
      <c r="B1235" s="906" t="s">
        <v>289</v>
      </c>
      <c r="C1235" s="906"/>
      <c r="D1235" s="118" t="s">
        <v>1345</v>
      </c>
      <c r="E1235" s="906"/>
      <c r="F1235" s="906"/>
      <c r="G1235" s="1010"/>
      <c r="H1235" s="971"/>
      <c r="I1235" s="971"/>
      <c r="J1235" s="111"/>
      <c r="K1235" s="968"/>
    </row>
    <row r="1236" spans="1:11" ht="25.5" x14ac:dyDescent="0.25">
      <c r="A1236" s="1156" t="str">
        <f t="shared" si="120"/>
        <v/>
      </c>
      <c r="B1236" s="1068" t="s">
        <v>2655</v>
      </c>
      <c r="C1236" s="97" t="s">
        <v>2654</v>
      </c>
      <c r="D1236" s="851" t="s">
        <v>3249</v>
      </c>
      <c r="E1236" s="901">
        <v>6</v>
      </c>
      <c r="F1236" s="102" t="s">
        <v>60</v>
      </c>
      <c r="G1236" s="927"/>
      <c r="H1236" s="927"/>
      <c r="I1236" s="927"/>
      <c r="J1236" s="11"/>
      <c r="K1236" s="964"/>
    </row>
    <row r="1237" spans="1:11" ht="15.75" x14ac:dyDescent="0.25">
      <c r="A1237" s="1156" t="s">
        <v>4462</v>
      </c>
      <c r="B1237" s="840"/>
      <c r="C1237" s="840"/>
      <c r="D1237" s="84"/>
      <c r="E1237" s="901"/>
      <c r="F1237" s="840"/>
      <c r="G1237" s="927"/>
      <c r="H1237" s="980"/>
      <c r="I1237" s="980"/>
      <c r="J1237" s="19"/>
      <c r="K1237" s="969"/>
    </row>
    <row r="1238" spans="1:11" ht="15.75" x14ac:dyDescent="0.25">
      <c r="A1238" s="1156" t="s">
        <v>4462</v>
      </c>
      <c r="B1238" s="906" t="s">
        <v>1283</v>
      </c>
      <c r="C1238" s="906"/>
      <c r="D1238" s="118" t="s">
        <v>1346</v>
      </c>
      <c r="E1238" s="906"/>
      <c r="F1238" s="906"/>
      <c r="G1238" s="1010"/>
      <c r="H1238" s="971"/>
      <c r="I1238" s="971"/>
      <c r="J1238" s="111"/>
      <c r="K1238" s="968"/>
    </row>
    <row r="1239" spans="1:11" ht="15.75" x14ac:dyDescent="0.25">
      <c r="A1239" s="1156" t="str">
        <f t="shared" si="120"/>
        <v/>
      </c>
      <c r="B1239" s="1068" t="s">
        <v>2848</v>
      </c>
      <c r="C1239" s="1068" t="s">
        <v>3592</v>
      </c>
      <c r="D1239" s="106" t="s">
        <v>2568</v>
      </c>
      <c r="E1239" s="901">
        <v>6</v>
      </c>
      <c r="F1239" s="102" t="s">
        <v>60</v>
      </c>
      <c r="G1239" s="927"/>
      <c r="H1239" s="927"/>
      <c r="I1239" s="927"/>
      <c r="J1239" s="11"/>
      <c r="K1239" s="964"/>
    </row>
    <row r="1240" spans="1:11" ht="15.75" x14ac:dyDescent="0.25">
      <c r="A1240" s="1156" t="s">
        <v>4462</v>
      </c>
      <c r="B1240" s="840"/>
      <c r="C1240" s="840"/>
      <c r="D1240" s="84"/>
      <c r="E1240" s="901"/>
      <c r="F1240" s="840"/>
      <c r="G1240" s="927"/>
      <c r="H1240" s="980"/>
      <c r="I1240" s="980"/>
      <c r="J1240" s="19"/>
      <c r="K1240" s="969"/>
    </row>
    <row r="1241" spans="1:11" ht="15.75" hidden="1" x14ac:dyDescent="0.25">
      <c r="A1241" s="1156"/>
      <c r="B1241" s="1068" t="s">
        <v>1284</v>
      </c>
      <c r="C1241" s="1068"/>
      <c r="D1241" s="1072" t="s">
        <v>1347</v>
      </c>
      <c r="E1241" s="1068"/>
      <c r="F1241" s="1068"/>
      <c r="G1241" s="927"/>
      <c r="H1241" s="927">
        <f t="shared" si="124"/>
        <v>0</v>
      </c>
      <c r="I1241" s="927">
        <f>H1241*$I$12</f>
        <v>0</v>
      </c>
      <c r="J1241" s="11"/>
      <c r="K1241" s="964">
        <f>SUM(H1241:I1241)</f>
        <v>0</v>
      </c>
    </row>
    <row r="1242" spans="1:11" ht="15.75" x14ac:dyDescent="0.25">
      <c r="A1242" s="1156" t="s">
        <v>4462</v>
      </c>
      <c r="B1242" s="906" t="s">
        <v>1285</v>
      </c>
      <c r="C1242" s="906"/>
      <c r="D1242" s="118" t="s">
        <v>3800</v>
      </c>
      <c r="E1242" s="906"/>
      <c r="F1242" s="906"/>
      <c r="G1242" s="1010"/>
      <c r="H1242" s="971"/>
      <c r="I1242" s="971"/>
      <c r="J1242" s="111"/>
      <c r="K1242" s="968"/>
    </row>
    <row r="1243" spans="1:11" ht="15.75" x14ac:dyDescent="0.25">
      <c r="A1243" s="1156" t="str">
        <f t="shared" si="120"/>
        <v/>
      </c>
      <c r="B1243" s="1068" t="s">
        <v>2849</v>
      </c>
      <c r="C1243" s="915" t="s">
        <v>4346</v>
      </c>
      <c r="D1243" s="106" t="s">
        <v>3801</v>
      </c>
      <c r="E1243" s="901">
        <v>6</v>
      </c>
      <c r="F1243" s="102" t="s">
        <v>60</v>
      </c>
      <c r="G1243" s="927"/>
      <c r="H1243" s="927"/>
      <c r="I1243" s="927"/>
      <c r="J1243" s="11"/>
      <c r="K1243" s="964"/>
    </row>
    <row r="1244" spans="1:11" ht="15.75" x14ac:dyDescent="0.25">
      <c r="A1244" s="1156" t="s">
        <v>4462</v>
      </c>
      <c r="B1244" s="840"/>
      <c r="C1244" s="840"/>
      <c r="H1244" s="980"/>
      <c r="I1244" s="980"/>
      <c r="J1244" s="19"/>
      <c r="K1244" s="969"/>
    </row>
    <row r="1245" spans="1:11" ht="15.75" hidden="1" x14ac:dyDescent="0.25">
      <c r="A1245" s="1156"/>
      <c r="B1245" s="1068" t="s">
        <v>1286</v>
      </c>
      <c r="C1245" s="1068"/>
      <c r="D1245" s="1072" t="s">
        <v>1348</v>
      </c>
      <c r="E1245" s="1068"/>
      <c r="F1245" s="1068"/>
      <c r="G1245" s="966"/>
      <c r="H1245" s="927">
        <f t="shared" si="124"/>
        <v>0</v>
      </c>
      <c r="I1245" s="927">
        <f>H1245*$I$12</f>
        <v>0</v>
      </c>
      <c r="J1245" s="11"/>
      <c r="K1245" s="964">
        <f>SUM(H1245:I1245)</f>
        <v>0</v>
      </c>
    </row>
    <row r="1246" spans="1:11" ht="15.75" hidden="1" x14ac:dyDescent="0.25">
      <c r="A1246" s="1156"/>
      <c r="B1246" s="1068" t="s">
        <v>290</v>
      </c>
      <c r="C1246" s="1068"/>
      <c r="D1246" s="1072" t="s">
        <v>1349</v>
      </c>
      <c r="E1246" s="1068"/>
      <c r="F1246" s="1068"/>
      <c r="G1246" s="966"/>
      <c r="H1246" s="927"/>
      <c r="I1246" s="927"/>
      <c r="J1246" s="11"/>
      <c r="K1246" s="964"/>
    </row>
    <row r="1247" spans="1:11" ht="15.75" hidden="1" x14ac:dyDescent="0.25">
      <c r="A1247" s="1156"/>
      <c r="B1247" s="1068" t="s">
        <v>1287</v>
      </c>
      <c r="C1247" s="1068"/>
      <c r="D1247" s="1072" t="s">
        <v>1350</v>
      </c>
      <c r="E1247" s="1068"/>
      <c r="F1247" s="1068"/>
      <c r="G1247" s="966"/>
      <c r="H1247" s="927">
        <f t="shared" si="124"/>
        <v>0</v>
      </c>
      <c r="I1247" s="927">
        <f t="shared" ref="I1247:I1252" si="125">H1247*$I$12</f>
        <v>0</v>
      </c>
      <c r="J1247" s="11"/>
      <c r="K1247" s="964">
        <f t="shared" ref="K1247:K1252" si="126">SUM(H1247:I1247)</f>
        <v>0</v>
      </c>
    </row>
    <row r="1248" spans="1:11" ht="15.75" hidden="1" x14ac:dyDescent="0.25">
      <c r="A1248" s="1156"/>
      <c r="B1248" s="1068" t="s">
        <v>1288</v>
      </c>
      <c r="C1248" s="1068"/>
      <c r="D1248" s="1072" t="s">
        <v>1351</v>
      </c>
      <c r="E1248" s="1068"/>
      <c r="F1248" s="1068"/>
      <c r="G1248" s="966"/>
      <c r="H1248" s="927">
        <f t="shared" si="124"/>
        <v>0</v>
      </c>
      <c r="I1248" s="927">
        <f t="shared" si="125"/>
        <v>0</v>
      </c>
      <c r="J1248" s="11"/>
      <c r="K1248" s="964">
        <f t="shared" si="126"/>
        <v>0</v>
      </c>
    </row>
    <row r="1249" spans="1:11" ht="15.75" hidden="1" x14ac:dyDescent="0.25">
      <c r="A1249" s="1156"/>
      <c r="B1249" s="1068" t="s">
        <v>1289</v>
      </c>
      <c r="C1249" s="1068"/>
      <c r="D1249" s="1072" t="s">
        <v>1352</v>
      </c>
      <c r="E1249" s="1068"/>
      <c r="F1249" s="1068"/>
      <c r="G1249" s="966"/>
      <c r="H1249" s="927">
        <f t="shared" si="124"/>
        <v>0</v>
      </c>
      <c r="I1249" s="927">
        <f t="shared" si="125"/>
        <v>0</v>
      </c>
      <c r="J1249" s="11"/>
      <c r="K1249" s="964">
        <f t="shared" si="126"/>
        <v>0</v>
      </c>
    </row>
    <row r="1250" spans="1:11" ht="15.75" hidden="1" x14ac:dyDescent="0.25">
      <c r="A1250" s="1156"/>
      <c r="B1250" s="1068" t="s">
        <v>1290</v>
      </c>
      <c r="C1250" s="1068"/>
      <c r="D1250" s="1072" t="s">
        <v>1353</v>
      </c>
      <c r="E1250" s="1068"/>
      <c r="F1250" s="1068"/>
      <c r="G1250" s="966"/>
      <c r="H1250" s="927">
        <f t="shared" si="124"/>
        <v>0</v>
      </c>
      <c r="I1250" s="927">
        <f t="shared" si="125"/>
        <v>0</v>
      </c>
      <c r="J1250" s="11"/>
      <c r="K1250" s="964">
        <f t="shared" si="126"/>
        <v>0</v>
      </c>
    </row>
    <row r="1251" spans="1:11" ht="15.75" hidden="1" x14ac:dyDescent="0.25">
      <c r="A1251" s="1156"/>
      <c r="B1251" s="1068" t="s">
        <v>1291</v>
      </c>
      <c r="C1251" s="1068"/>
      <c r="D1251" s="1072" t="s">
        <v>1354</v>
      </c>
      <c r="E1251" s="1068"/>
      <c r="F1251" s="1068"/>
      <c r="G1251" s="966"/>
      <c r="H1251" s="927">
        <f t="shared" si="124"/>
        <v>0</v>
      </c>
      <c r="I1251" s="927">
        <f t="shared" si="125"/>
        <v>0</v>
      </c>
      <c r="J1251" s="11"/>
      <c r="K1251" s="964">
        <f t="shared" si="126"/>
        <v>0</v>
      </c>
    </row>
    <row r="1252" spans="1:11" ht="15.75" hidden="1" x14ac:dyDescent="0.25">
      <c r="A1252" s="1156"/>
      <c r="B1252" s="1068" t="s">
        <v>1292</v>
      </c>
      <c r="C1252" s="1068"/>
      <c r="D1252" s="1072" t="s">
        <v>1355</v>
      </c>
      <c r="E1252" s="1068"/>
      <c r="F1252" s="1068"/>
      <c r="G1252" s="966"/>
      <c r="H1252" s="927">
        <f t="shared" si="124"/>
        <v>0</v>
      </c>
      <c r="I1252" s="927">
        <f t="shared" si="125"/>
        <v>0</v>
      </c>
      <c r="J1252" s="11"/>
      <c r="K1252" s="964">
        <f t="shared" si="126"/>
        <v>0</v>
      </c>
    </row>
    <row r="1253" spans="1:11" ht="15.75" hidden="1" x14ac:dyDescent="0.25">
      <c r="A1253" s="1156"/>
      <c r="B1253" s="896"/>
      <c r="C1253" s="1068"/>
      <c r="D1253" s="69"/>
      <c r="E1253" s="1068"/>
      <c r="F1253" s="1068"/>
      <c r="G1253" s="966"/>
      <c r="H1253" s="927"/>
      <c r="I1253" s="927"/>
      <c r="J1253" s="11"/>
      <c r="K1253" s="927"/>
    </row>
    <row r="1254" spans="1:11" ht="15.75" x14ac:dyDescent="0.25">
      <c r="A1254" s="1156" t="s">
        <v>4462</v>
      </c>
      <c r="B1254" s="906" t="s">
        <v>4015</v>
      </c>
      <c r="C1254" s="906"/>
      <c r="D1254" s="118" t="s">
        <v>4016</v>
      </c>
      <c r="E1254" s="906"/>
      <c r="F1254" s="906"/>
      <c r="G1254" s="1010"/>
      <c r="H1254" s="971"/>
      <c r="I1254" s="971"/>
      <c r="J1254" s="111"/>
      <c r="K1254" s="968"/>
    </row>
    <row r="1255" spans="1:11" ht="15.75" x14ac:dyDescent="0.25">
      <c r="A1255" s="1156" t="str">
        <f t="shared" si="120"/>
        <v/>
      </c>
      <c r="B1255" s="1068" t="s">
        <v>4019</v>
      </c>
      <c r="C1255" s="1068" t="s">
        <v>4021</v>
      </c>
      <c r="D1255" s="1072" t="s">
        <v>4017</v>
      </c>
      <c r="E1255" s="901">
        <v>1</v>
      </c>
      <c r="F1255" s="102" t="s">
        <v>60</v>
      </c>
      <c r="G1255" s="966"/>
      <c r="H1255" s="927"/>
      <c r="I1255" s="927"/>
      <c r="J1255" s="11"/>
      <c r="K1255" s="964"/>
    </row>
    <row r="1256" spans="1:11" ht="15.75" x14ac:dyDescent="0.25">
      <c r="A1256" s="1156" t="str">
        <f t="shared" si="120"/>
        <v/>
      </c>
      <c r="B1256" s="1068" t="s">
        <v>4020</v>
      </c>
      <c r="C1256" s="1068" t="s">
        <v>4022</v>
      </c>
      <c r="D1256" s="1072" t="s">
        <v>4018</v>
      </c>
      <c r="E1256" s="901">
        <v>4</v>
      </c>
      <c r="F1256" s="102" t="s">
        <v>60</v>
      </c>
      <c r="G1256" s="966"/>
      <c r="H1256" s="927"/>
      <c r="I1256" s="927"/>
      <c r="J1256" s="11"/>
      <c r="K1256" s="964"/>
    </row>
    <row r="1257" spans="1:11" ht="15.75" x14ac:dyDescent="0.25">
      <c r="A1257" s="1156" t="s">
        <v>4462</v>
      </c>
      <c r="B1257" s="1073"/>
      <c r="C1257" s="430"/>
      <c r="D1257" s="1073"/>
      <c r="E1257" s="870"/>
      <c r="F1257" s="870"/>
      <c r="G1257" s="980"/>
      <c r="H1257" s="980"/>
      <c r="I1257" s="980"/>
      <c r="J1257" s="870"/>
      <c r="K1257" s="980"/>
    </row>
    <row r="1258" spans="1:11" ht="15.75" hidden="1" x14ac:dyDescent="0.25">
      <c r="A1258" s="1156"/>
      <c r="B1258" s="891" t="s">
        <v>1293</v>
      </c>
      <c r="C1258" s="891"/>
      <c r="D1258" s="21" t="s">
        <v>1356</v>
      </c>
      <c r="E1258" s="891"/>
      <c r="F1258" s="891"/>
      <c r="G1258" s="975"/>
      <c r="H1258" s="975"/>
      <c r="I1258" s="975"/>
      <c r="J1258" s="891"/>
      <c r="K1258" s="975"/>
    </row>
    <row r="1259" spans="1:11" ht="15.75" hidden="1" x14ac:dyDescent="0.25">
      <c r="A1259" s="1156"/>
      <c r="B1259" s="1068" t="s">
        <v>1294</v>
      </c>
      <c r="C1259" s="1068"/>
      <c r="D1259" s="1072" t="s">
        <v>1357</v>
      </c>
      <c r="E1259" s="1068"/>
      <c r="F1259" s="1068"/>
      <c r="G1259" s="927"/>
      <c r="H1259" s="927">
        <f t="shared" si="124"/>
        <v>0</v>
      </c>
      <c r="I1259" s="927">
        <f t="shared" ref="I1259:I1265" si="127">H1259*$I$12</f>
        <v>0</v>
      </c>
      <c r="J1259" s="11"/>
      <c r="K1259" s="964">
        <f t="shared" ref="K1259:K1265" si="128">SUM(H1259:I1259)</f>
        <v>0</v>
      </c>
    </row>
    <row r="1260" spans="1:11" ht="15.75" hidden="1" x14ac:dyDescent="0.25">
      <c r="A1260" s="1156"/>
      <c r="B1260" s="1068" t="s">
        <v>1295</v>
      </c>
      <c r="C1260" s="1068"/>
      <c r="D1260" s="1072" t="s">
        <v>1358</v>
      </c>
      <c r="E1260" s="1068"/>
      <c r="F1260" s="1068"/>
      <c r="G1260" s="927"/>
      <c r="H1260" s="927">
        <f t="shared" si="124"/>
        <v>0</v>
      </c>
      <c r="I1260" s="927">
        <f t="shared" si="127"/>
        <v>0</v>
      </c>
      <c r="J1260" s="11"/>
      <c r="K1260" s="964">
        <f t="shared" si="128"/>
        <v>0</v>
      </c>
    </row>
    <row r="1261" spans="1:11" ht="15.75" hidden="1" x14ac:dyDescent="0.25">
      <c r="A1261" s="1156"/>
      <c r="B1261" s="1068" t="s">
        <v>1296</v>
      </c>
      <c r="C1261" s="1068"/>
      <c r="D1261" s="1072" t="s">
        <v>1359</v>
      </c>
      <c r="E1261" s="1068"/>
      <c r="F1261" s="1068"/>
      <c r="G1261" s="927"/>
      <c r="H1261" s="927">
        <f t="shared" si="124"/>
        <v>0</v>
      </c>
      <c r="I1261" s="927">
        <f t="shared" si="127"/>
        <v>0</v>
      </c>
      <c r="J1261" s="11"/>
      <c r="K1261" s="964">
        <f t="shared" si="128"/>
        <v>0</v>
      </c>
    </row>
    <row r="1262" spans="1:11" ht="15.75" hidden="1" x14ac:dyDescent="0.25">
      <c r="A1262" s="1156"/>
      <c r="B1262" s="1068" t="s">
        <v>1297</v>
      </c>
      <c r="C1262" s="1068"/>
      <c r="D1262" s="1072" t="s">
        <v>1360</v>
      </c>
      <c r="E1262" s="1068"/>
      <c r="F1262" s="1068"/>
      <c r="G1262" s="927"/>
      <c r="H1262" s="927">
        <f t="shared" si="124"/>
        <v>0</v>
      </c>
      <c r="I1262" s="927">
        <f t="shared" si="127"/>
        <v>0</v>
      </c>
      <c r="J1262" s="11"/>
      <c r="K1262" s="964">
        <f t="shared" si="128"/>
        <v>0</v>
      </c>
    </row>
    <row r="1263" spans="1:11" ht="15.75" hidden="1" x14ac:dyDescent="0.25">
      <c r="A1263" s="1156"/>
      <c r="B1263" s="1068" t="s">
        <v>1298</v>
      </c>
      <c r="C1263" s="1068"/>
      <c r="D1263" s="1072" t="s">
        <v>1361</v>
      </c>
      <c r="E1263" s="1068"/>
      <c r="F1263" s="1068"/>
      <c r="G1263" s="927"/>
      <c r="H1263" s="927">
        <f t="shared" si="124"/>
        <v>0</v>
      </c>
      <c r="I1263" s="927">
        <f t="shared" si="127"/>
        <v>0</v>
      </c>
      <c r="J1263" s="11"/>
      <c r="K1263" s="964">
        <f t="shared" si="128"/>
        <v>0</v>
      </c>
    </row>
    <row r="1264" spans="1:11" ht="15.75" hidden="1" x14ac:dyDescent="0.25">
      <c r="A1264" s="1156"/>
      <c r="B1264" s="1068" t="s">
        <v>1299</v>
      </c>
      <c r="C1264" s="1068"/>
      <c r="D1264" s="1072" t="s">
        <v>1362</v>
      </c>
      <c r="E1264" s="1068"/>
      <c r="F1264" s="1068"/>
      <c r="G1264" s="927"/>
      <c r="H1264" s="927">
        <f t="shared" si="124"/>
        <v>0</v>
      </c>
      <c r="I1264" s="927">
        <f t="shared" si="127"/>
        <v>0</v>
      </c>
      <c r="J1264" s="11"/>
      <c r="K1264" s="964">
        <f t="shared" si="128"/>
        <v>0</v>
      </c>
    </row>
    <row r="1265" spans="1:11" ht="15.75" hidden="1" x14ac:dyDescent="0.25">
      <c r="A1265" s="1156"/>
      <c r="B1265" s="1068" t="s">
        <v>1300</v>
      </c>
      <c r="C1265" s="1068"/>
      <c r="D1265" s="1072" t="s">
        <v>1363</v>
      </c>
      <c r="E1265" s="1068"/>
      <c r="F1265" s="1068"/>
      <c r="G1265" s="927"/>
      <c r="H1265" s="927">
        <f t="shared" si="124"/>
        <v>0</v>
      </c>
      <c r="I1265" s="927">
        <f t="shared" si="127"/>
        <v>0</v>
      </c>
      <c r="J1265" s="11"/>
      <c r="K1265" s="964">
        <f t="shared" si="128"/>
        <v>0</v>
      </c>
    </row>
    <row r="1266" spans="1:11" ht="15.75" x14ac:dyDescent="0.25">
      <c r="A1266" s="1156" t="s">
        <v>4462</v>
      </c>
      <c r="B1266" s="906" t="s">
        <v>2850</v>
      </c>
      <c r="C1266" s="906"/>
      <c r="D1266" s="118" t="s">
        <v>1635</v>
      </c>
      <c r="E1266" s="906"/>
      <c r="F1266" s="906"/>
      <c r="G1266" s="1010"/>
      <c r="H1266" s="971"/>
      <c r="I1266" s="971"/>
      <c r="J1266" s="111"/>
      <c r="K1266" s="968"/>
    </row>
    <row r="1267" spans="1:11" ht="25.5" x14ac:dyDescent="0.25">
      <c r="A1267" s="1156" t="str">
        <f t="shared" si="120"/>
        <v/>
      </c>
      <c r="B1267" s="128" t="s">
        <v>2851</v>
      </c>
      <c r="C1267" s="915" t="s">
        <v>3336</v>
      </c>
      <c r="D1267" s="851" t="s">
        <v>2737</v>
      </c>
      <c r="E1267" s="425">
        <v>6</v>
      </c>
      <c r="F1267" s="102" t="s">
        <v>60</v>
      </c>
      <c r="G1267" s="927"/>
      <c r="H1267" s="927"/>
      <c r="I1267" s="927"/>
      <c r="J1267" s="11"/>
      <c r="K1267" s="964"/>
    </row>
    <row r="1268" spans="1:11" ht="25.5" x14ac:dyDescent="0.25">
      <c r="A1268" s="1156" t="str">
        <f t="shared" si="120"/>
        <v/>
      </c>
      <c r="B1268" s="128" t="s">
        <v>2852</v>
      </c>
      <c r="C1268" s="97" t="s">
        <v>3020</v>
      </c>
      <c r="D1268" s="851" t="s">
        <v>2738</v>
      </c>
      <c r="E1268" s="901">
        <v>4</v>
      </c>
      <c r="F1268" s="102" t="s">
        <v>60</v>
      </c>
      <c r="G1268" s="927"/>
      <c r="H1268" s="927"/>
      <c r="I1268" s="927"/>
      <c r="J1268" s="11"/>
      <c r="K1268" s="964"/>
    </row>
    <row r="1269" spans="1:11" ht="25.5" x14ac:dyDescent="0.25">
      <c r="A1269" s="1156" t="str">
        <f t="shared" ref="A1269:A1276" si="129">IF(K1269&lt;&gt;0,"x","")</f>
        <v/>
      </c>
      <c r="B1269" s="128" t="s">
        <v>2853</v>
      </c>
      <c r="C1269" s="97" t="s">
        <v>3021</v>
      </c>
      <c r="D1269" s="851" t="s">
        <v>2739</v>
      </c>
      <c r="E1269" s="901">
        <v>4</v>
      </c>
      <c r="F1269" s="102" t="s">
        <v>60</v>
      </c>
      <c r="G1269" s="927"/>
      <c r="H1269" s="927"/>
      <c r="I1269" s="927"/>
      <c r="J1269" s="11"/>
      <c r="K1269" s="964"/>
    </row>
    <row r="1270" spans="1:11" ht="15.75" x14ac:dyDescent="0.25">
      <c r="A1270" s="1156" t="str">
        <f t="shared" si="129"/>
        <v/>
      </c>
      <c r="B1270" s="128" t="s">
        <v>2854</v>
      </c>
      <c r="C1270" s="902" t="s">
        <v>3335</v>
      </c>
      <c r="D1270" s="851" t="s">
        <v>2740</v>
      </c>
      <c r="E1270" s="901">
        <v>2.16</v>
      </c>
      <c r="F1270" s="102" t="s">
        <v>237</v>
      </c>
      <c r="G1270" s="927"/>
      <c r="H1270" s="927"/>
      <c r="I1270" s="927"/>
      <c r="J1270" s="11"/>
      <c r="K1270" s="964"/>
    </row>
    <row r="1271" spans="1:11" ht="25.5" x14ac:dyDescent="0.25">
      <c r="A1271" s="1156" t="str">
        <f t="shared" si="129"/>
        <v/>
      </c>
      <c r="B1271" s="128" t="s">
        <v>2855</v>
      </c>
      <c r="C1271" s="915" t="s">
        <v>4351</v>
      </c>
      <c r="D1271" s="851" t="s">
        <v>2713</v>
      </c>
      <c r="E1271" s="425">
        <v>4</v>
      </c>
      <c r="F1271" s="102" t="s">
        <v>60</v>
      </c>
      <c r="G1271" s="927"/>
      <c r="H1271" s="927"/>
      <c r="I1271" s="927"/>
      <c r="J1271" s="11"/>
      <c r="K1271" s="964"/>
    </row>
    <row r="1272" spans="1:11" ht="25.5" x14ac:dyDescent="0.25">
      <c r="A1272" s="1156" t="str">
        <f t="shared" si="129"/>
        <v/>
      </c>
      <c r="B1272" s="128" t="s">
        <v>2856</v>
      </c>
      <c r="C1272" s="93" t="s">
        <v>3804</v>
      </c>
      <c r="D1272" s="851" t="s">
        <v>2714</v>
      </c>
      <c r="E1272" s="901">
        <v>2</v>
      </c>
      <c r="F1272" s="102" t="s">
        <v>60</v>
      </c>
      <c r="G1272" s="927"/>
      <c r="H1272" s="927"/>
      <c r="I1272" s="927"/>
      <c r="J1272" s="11"/>
      <c r="K1272" s="964"/>
    </row>
    <row r="1273" spans="1:11" ht="25.5" x14ac:dyDescent="0.25">
      <c r="A1273" s="1156" t="str">
        <f t="shared" si="129"/>
        <v/>
      </c>
      <c r="B1273" s="902" t="s">
        <v>2857</v>
      </c>
      <c r="C1273" s="915" t="s">
        <v>4354</v>
      </c>
      <c r="D1273" s="851" t="s">
        <v>2715</v>
      </c>
      <c r="E1273" s="425">
        <v>4</v>
      </c>
      <c r="F1273" s="102" t="s">
        <v>60</v>
      </c>
      <c r="G1273" s="680"/>
      <c r="H1273" s="927"/>
      <c r="I1273" s="927"/>
      <c r="J1273" s="11"/>
      <c r="K1273" s="964"/>
    </row>
    <row r="1274" spans="1:11" ht="15.75" x14ac:dyDescent="0.25">
      <c r="A1274" s="1156" t="s">
        <v>4462</v>
      </c>
      <c r="B1274" s="841"/>
      <c r="C1274" s="916"/>
      <c r="D1274" s="850"/>
      <c r="E1274" s="516"/>
      <c r="F1274" s="651"/>
      <c r="G1274" s="980"/>
      <c r="H1274" s="980"/>
      <c r="I1274" s="980"/>
      <c r="J1274" s="19"/>
      <c r="K1274" s="980"/>
    </row>
    <row r="1275" spans="1:11" ht="15.75" x14ac:dyDescent="0.25">
      <c r="A1275" s="1156" t="s">
        <v>4462</v>
      </c>
      <c r="B1275" s="891" t="s">
        <v>3788</v>
      </c>
      <c r="C1275" s="891"/>
      <c r="D1275" s="21" t="s">
        <v>3789</v>
      </c>
      <c r="E1275" s="891"/>
      <c r="F1275" s="891"/>
      <c r="G1275" s="975"/>
      <c r="H1275" s="975"/>
      <c r="I1275" s="975"/>
      <c r="J1275" s="891"/>
      <c r="K1275" s="975"/>
    </row>
    <row r="1276" spans="1:11" ht="15.75" x14ac:dyDescent="0.25">
      <c r="A1276" s="1156" t="str">
        <f t="shared" si="129"/>
        <v/>
      </c>
      <c r="B1276" s="1068" t="s">
        <v>3790</v>
      </c>
      <c r="C1276" s="93" t="s">
        <v>3992</v>
      </c>
      <c r="D1276" s="1072" t="s">
        <v>4836</v>
      </c>
      <c r="E1276" s="425">
        <v>12</v>
      </c>
      <c r="F1276" s="102" t="s">
        <v>60</v>
      </c>
      <c r="G1276" s="927"/>
      <c r="H1276" s="927"/>
      <c r="I1276" s="927"/>
      <c r="J1276" s="11"/>
      <c r="K1276" s="964"/>
    </row>
    <row r="1277" spans="1:11" ht="15.75" hidden="1" x14ac:dyDescent="0.25">
      <c r="A1277" s="1156"/>
      <c r="B1277" s="1068"/>
      <c r="C1277" s="1068"/>
      <c r="D1277" s="1072"/>
      <c r="E1277" s="1068"/>
      <c r="F1277" s="1068"/>
      <c r="G1277" s="927"/>
      <c r="H1277" s="927"/>
      <c r="I1277" s="927"/>
      <c r="J1277" s="11"/>
      <c r="K1277" s="964"/>
    </row>
    <row r="1278" spans="1:11" ht="15.75" hidden="1" x14ac:dyDescent="0.25">
      <c r="A1278" s="1156"/>
      <c r="B1278" s="1068" t="s">
        <v>1295</v>
      </c>
      <c r="C1278" s="1068"/>
      <c r="D1278" s="1072" t="s">
        <v>1358</v>
      </c>
      <c r="E1278" s="1068"/>
      <c r="F1278" s="1068"/>
      <c r="G1278" s="927"/>
      <c r="H1278" s="927">
        <f t="shared" ref="H1278:H1283" si="130">G1278*F1278</f>
        <v>0</v>
      </c>
      <c r="I1278" s="927">
        <f t="shared" ref="I1278:I1283" si="131">H1278*$I$12</f>
        <v>0</v>
      </c>
      <c r="J1278" s="11"/>
      <c r="K1278" s="964">
        <f t="shared" ref="K1278:K1283" si="132">SUM(H1278:I1278)</f>
        <v>0</v>
      </c>
    </row>
    <row r="1279" spans="1:11" ht="15.75" hidden="1" x14ac:dyDescent="0.25">
      <c r="A1279" s="1156"/>
      <c r="B1279" s="1068" t="s">
        <v>1296</v>
      </c>
      <c r="C1279" s="1068"/>
      <c r="D1279" s="1072" t="s">
        <v>1359</v>
      </c>
      <c r="E1279" s="1068"/>
      <c r="F1279" s="1068"/>
      <c r="G1279" s="927"/>
      <c r="H1279" s="927">
        <f t="shared" si="130"/>
        <v>0</v>
      </c>
      <c r="I1279" s="927">
        <f t="shared" si="131"/>
        <v>0</v>
      </c>
      <c r="J1279" s="11"/>
      <c r="K1279" s="964">
        <f t="shared" si="132"/>
        <v>0</v>
      </c>
    </row>
    <row r="1280" spans="1:11" ht="15.75" hidden="1" x14ac:dyDescent="0.25">
      <c r="A1280" s="1156"/>
      <c r="B1280" s="1068" t="s">
        <v>1297</v>
      </c>
      <c r="C1280" s="1068"/>
      <c r="D1280" s="1072" t="s">
        <v>1360</v>
      </c>
      <c r="E1280" s="1068"/>
      <c r="F1280" s="1068"/>
      <c r="G1280" s="927"/>
      <c r="H1280" s="927">
        <f t="shared" si="130"/>
        <v>0</v>
      </c>
      <c r="I1280" s="927">
        <f t="shared" si="131"/>
        <v>0</v>
      </c>
      <c r="J1280" s="11"/>
      <c r="K1280" s="964">
        <f t="shared" si="132"/>
        <v>0</v>
      </c>
    </row>
    <row r="1281" spans="1:11" ht="15.75" hidden="1" x14ac:dyDescent="0.25">
      <c r="A1281" s="1156"/>
      <c r="B1281" s="1068" t="s">
        <v>1298</v>
      </c>
      <c r="C1281" s="1068"/>
      <c r="D1281" s="1072" t="s">
        <v>1361</v>
      </c>
      <c r="E1281" s="1068"/>
      <c r="F1281" s="1068"/>
      <c r="G1281" s="927"/>
      <c r="H1281" s="927">
        <f t="shared" si="130"/>
        <v>0</v>
      </c>
      <c r="I1281" s="927">
        <f t="shared" si="131"/>
        <v>0</v>
      </c>
      <c r="J1281" s="11"/>
      <c r="K1281" s="964">
        <f t="shared" si="132"/>
        <v>0</v>
      </c>
    </row>
    <row r="1282" spans="1:11" ht="15.75" hidden="1" x14ac:dyDescent="0.25">
      <c r="A1282" s="1156"/>
      <c r="B1282" s="1068" t="s">
        <v>1299</v>
      </c>
      <c r="C1282" s="1068"/>
      <c r="D1282" s="1072" t="s">
        <v>1362</v>
      </c>
      <c r="E1282" s="1068"/>
      <c r="F1282" s="1068"/>
      <c r="G1282" s="927"/>
      <c r="H1282" s="927">
        <f t="shared" si="130"/>
        <v>0</v>
      </c>
      <c r="I1282" s="927">
        <f t="shared" si="131"/>
        <v>0</v>
      </c>
      <c r="J1282" s="11"/>
      <c r="K1282" s="964">
        <f t="shared" si="132"/>
        <v>0</v>
      </c>
    </row>
    <row r="1283" spans="1:11" ht="15.75" hidden="1" x14ac:dyDescent="0.25">
      <c r="A1283" s="1156"/>
      <c r="B1283" s="1068" t="s">
        <v>1300</v>
      </c>
      <c r="C1283" s="1068"/>
      <c r="D1283" s="1072" t="s">
        <v>1363</v>
      </c>
      <c r="E1283" s="1068"/>
      <c r="F1283" s="1068"/>
      <c r="G1283" s="927"/>
      <c r="H1283" s="927">
        <f t="shared" si="130"/>
        <v>0</v>
      </c>
      <c r="I1283" s="927">
        <f t="shared" si="131"/>
        <v>0</v>
      </c>
      <c r="J1283" s="11"/>
      <c r="K1283" s="964">
        <f t="shared" si="132"/>
        <v>0</v>
      </c>
    </row>
    <row r="1284" spans="1:11" ht="15.75" hidden="1" x14ac:dyDescent="0.25">
      <c r="A1284" s="1156"/>
      <c r="B1284" s="906" t="s">
        <v>2850</v>
      </c>
      <c r="C1284" s="906"/>
      <c r="D1284" s="118" t="s">
        <v>1635</v>
      </c>
      <c r="E1284" s="906"/>
      <c r="F1284" s="906"/>
      <c r="G1284" s="1010"/>
      <c r="H1284" s="971"/>
      <c r="I1284" s="971"/>
      <c r="J1284" s="111"/>
      <c r="K1284" s="968"/>
    </row>
    <row r="1285" spans="1:11" ht="15.75" hidden="1" x14ac:dyDescent="0.25">
      <c r="A1285" s="1156"/>
      <c r="B1285" s="1068" t="s">
        <v>1364</v>
      </c>
      <c r="C1285" s="1068"/>
      <c r="D1285" s="1072" t="s">
        <v>1304</v>
      </c>
      <c r="E1285" s="1068"/>
      <c r="F1285" s="1068"/>
      <c r="G1285" s="966"/>
      <c r="H1285" s="927">
        <f t="shared" si="124"/>
        <v>0</v>
      </c>
      <c r="I1285" s="927">
        <f t="shared" ref="I1285:I1290" si="133">H1285*$I$12</f>
        <v>0</v>
      </c>
      <c r="J1285" s="11"/>
      <c r="K1285" s="964">
        <f t="shared" ref="K1285:K1290" si="134">SUM(H1285:I1285)</f>
        <v>0</v>
      </c>
    </row>
    <row r="1286" spans="1:11" ht="15.75" hidden="1" x14ac:dyDescent="0.25">
      <c r="A1286" s="1156"/>
      <c r="B1286" s="1068" t="s">
        <v>1365</v>
      </c>
      <c r="C1286" s="1068"/>
      <c r="D1286" s="1072" t="s">
        <v>1305</v>
      </c>
      <c r="E1286" s="1068"/>
      <c r="F1286" s="1068"/>
      <c r="G1286" s="966"/>
      <c r="H1286" s="927">
        <f t="shared" si="124"/>
        <v>0</v>
      </c>
      <c r="I1286" s="927">
        <f t="shared" si="133"/>
        <v>0</v>
      </c>
      <c r="J1286" s="11"/>
      <c r="K1286" s="964">
        <f t="shared" si="134"/>
        <v>0</v>
      </c>
    </row>
    <row r="1287" spans="1:11" ht="15.75" hidden="1" x14ac:dyDescent="0.25">
      <c r="A1287" s="1156"/>
      <c r="B1287" s="1068" t="s">
        <v>1366</v>
      </c>
      <c r="C1287" s="1068"/>
      <c r="D1287" s="1072" t="s">
        <v>1311</v>
      </c>
      <c r="E1287" s="1068"/>
      <c r="F1287" s="1068"/>
      <c r="G1287" s="966"/>
      <c r="H1287" s="927">
        <f t="shared" si="124"/>
        <v>0</v>
      </c>
      <c r="I1287" s="927">
        <f t="shared" si="133"/>
        <v>0</v>
      </c>
      <c r="J1287" s="11"/>
      <c r="K1287" s="964">
        <f t="shared" si="134"/>
        <v>0</v>
      </c>
    </row>
    <row r="1288" spans="1:11" ht="15.75" hidden="1" x14ac:dyDescent="0.25">
      <c r="A1288" s="1156"/>
      <c r="B1288" s="1068" t="s">
        <v>1367</v>
      </c>
      <c r="C1288" s="1068"/>
      <c r="D1288" s="1072" t="s">
        <v>1313</v>
      </c>
      <c r="E1288" s="1068"/>
      <c r="F1288" s="1068"/>
      <c r="G1288" s="966"/>
      <c r="H1288" s="927">
        <f t="shared" si="124"/>
        <v>0</v>
      </c>
      <c r="I1288" s="927">
        <f t="shared" si="133"/>
        <v>0</v>
      </c>
      <c r="J1288" s="11"/>
      <c r="K1288" s="964">
        <f t="shared" si="134"/>
        <v>0</v>
      </c>
    </row>
    <row r="1289" spans="1:11" ht="15.75" hidden="1" x14ac:dyDescent="0.25">
      <c r="A1289" s="1156"/>
      <c r="B1289" s="1068" t="s">
        <v>1368</v>
      </c>
      <c r="C1289" s="1068"/>
      <c r="D1289" s="1072" t="s">
        <v>1406</v>
      </c>
      <c r="E1289" s="1068"/>
      <c r="F1289" s="1068"/>
      <c r="G1289" s="966"/>
      <c r="H1289" s="927">
        <f t="shared" si="124"/>
        <v>0</v>
      </c>
      <c r="I1289" s="927">
        <f t="shared" si="133"/>
        <v>0</v>
      </c>
      <c r="J1289" s="11"/>
      <c r="K1289" s="964">
        <f t="shared" si="134"/>
        <v>0</v>
      </c>
    </row>
    <row r="1290" spans="1:11" ht="15.75" hidden="1" x14ac:dyDescent="0.25">
      <c r="A1290" s="1156"/>
      <c r="B1290" s="1068" t="s">
        <v>1369</v>
      </c>
      <c r="C1290" s="1068"/>
      <c r="D1290" s="1072" t="s">
        <v>1407</v>
      </c>
      <c r="E1290" s="1068"/>
      <c r="F1290" s="1068"/>
      <c r="G1290" s="966"/>
      <c r="H1290" s="927">
        <f t="shared" si="124"/>
        <v>0</v>
      </c>
      <c r="I1290" s="927">
        <f t="shared" si="133"/>
        <v>0</v>
      </c>
      <c r="J1290" s="11"/>
      <c r="K1290" s="964">
        <f t="shared" si="134"/>
        <v>0</v>
      </c>
    </row>
    <row r="1291" spans="1:11" ht="15.75" hidden="1" x14ac:dyDescent="0.25">
      <c r="A1291" s="1156"/>
      <c r="B1291" s="1068"/>
      <c r="C1291" s="1068"/>
      <c r="D1291" s="1072"/>
      <c r="E1291" s="1068"/>
      <c r="F1291" s="1068"/>
      <c r="G1291" s="966"/>
      <c r="H1291" s="927"/>
      <c r="I1291" s="927"/>
      <c r="J1291" s="11"/>
      <c r="K1291" s="927"/>
    </row>
    <row r="1292" spans="1:11" ht="15.75" hidden="1" x14ac:dyDescent="0.25">
      <c r="A1292" s="1156"/>
      <c r="B1292" s="891" t="s">
        <v>1370</v>
      </c>
      <c r="C1292" s="891"/>
      <c r="D1292" s="21" t="s">
        <v>1301</v>
      </c>
      <c r="E1292" s="891"/>
      <c r="F1292" s="891"/>
      <c r="G1292" s="975"/>
      <c r="H1292" s="975"/>
      <c r="I1292" s="975"/>
      <c r="J1292" s="891"/>
      <c r="K1292" s="975"/>
    </row>
    <row r="1293" spans="1:11" ht="15.75" hidden="1" x14ac:dyDescent="0.25">
      <c r="A1293" s="1156"/>
      <c r="B1293" s="1068" t="s">
        <v>1371</v>
      </c>
      <c r="C1293" s="1068"/>
      <c r="D1293" s="71" t="s">
        <v>1302</v>
      </c>
      <c r="E1293" s="1068"/>
      <c r="F1293" s="1068"/>
      <c r="G1293" s="966"/>
      <c r="H1293" s="927">
        <f t="shared" si="124"/>
        <v>0</v>
      </c>
      <c r="I1293" s="927">
        <f t="shared" ref="I1293:I1305" si="135">H1293*$I$12</f>
        <v>0</v>
      </c>
      <c r="J1293" s="11"/>
      <c r="K1293" s="964">
        <f t="shared" ref="K1293:K1305" si="136">SUM(H1293:I1293)</f>
        <v>0</v>
      </c>
    </row>
    <row r="1294" spans="1:11" ht="15.75" hidden="1" x14ac:dyDescent="0.25">
      <c r="A1294" s="1156"/>
      <c r="B1294" s="1068" t="s">
        <v>1372</v>
      </c>
      <c r="C1294" s="1068"/>
      <c r="D1294" s="71" t="s">
        <v>1303</v>
      </c>
      <c r="E1294" s="1068"/>
      <c r="F1294" s="1068"/>
      <c r="G1294" s="966"/>
      <c r="H1294" s="927">
        <f t="shared" si="124"/>
        <v>0</v>
      </c>
      <c r="I1294" s="927">
        <f t="shared" si="135"/>
        <v>0</v>
      </c>
      <c r="J1294" s="11"/>
      <c r="K1294" s="964">
        <f t="shared" si="136"/>
        <v>0</v>
      </c>
    </row>
    <row r="1295" spans="1:11" ht="15.75" hidden="1" x14ac:dyDescent="0.25">
      <c r="A1295" s="1156"/>
      <c r="B1295" s="1068" t="s">
        <v>1373</v>
      </c>
      <c r="C1295" s="1068"/>
      <c r="D1295" s="71" t="s">
        <v>1304</v>
      </c>
      <c r="E1295" s="1068"/>
      <c r="F1295" s="1068"/>
      <c r="G1295" s="966"/>
      <c r="H1295" s="927">
        <f t="shared" si="124"/>
        <v>0</v>
      </c>
      <c r="I1295" s="927">
        <f t="shared" si="135"/>
        <v>0</v>
      </c>
      <c r="J1295" s="11"/>
      <c r="K1295" s="964">
        <f t="shared" si="136"/>
        <v>0</v>
      </c>
    </row>
    <row r="1296" spans="1:11" ht="15.75" hidden="1" x14ac:dyDescent="0.25">
      <c r="A1296" s="1156"/>
      <c r="B1296" s="1068" t="s">
        <v>1374</v>
      </c>
      <c r="C1296" s="1068"/>
      <c r="D1296" s="71" t="s">
        <v>1305</v>
      </c>
      <c r="E1296" s="1068"/>
      <c r="F1296" s="1068"/>
      <c r="G1296" s="966"/>
      <c r="H1296" s="927">
        <f t="shared" si="124"/>
        <v>0</v>
      </c>
      <c r="I1296" s="927">
        <f t="shared" si="135"/>
        <v>0</v>
      </c>
      <c r="J1296" s="11"/>
      <c r="K1296" s="964">
        <f t="shared" si="136"/>
        <v>0</v>
      </c>
    </row>
    <row r="1297" spans="1:11" ht="15.75" hidden="1" x14ac:dyDescent="0.25">
      <c r="A1297" s="1156"/>
      <c r="B1297" s="1068" t="s">
        <v>1375</v>
      </c>
      <c r="C1297" s="1068"/>
      <c r="D1297" s="71" t="s">
        <v>1306</v>
      </c>
      <c r="E1297" s="1068"/>
      <c r="F1297" s="1068"/>
      <c r="G1297" s="966"/>
      <c r="H1297" s="927">
        <f t="shared" si="124"/>
        <v>0</v>
      </c>
      <c r="I1297" s="927">
        <f t="shared" si="135"/>
        <v>0</v>
      </c>
      <c r="J1297" s="11"/>
      <c r="K1297" s="964">
        <f t="shared" si="136"/>
        <v>0</v>
      </c>
    </row>
    <row r="1298" spans="1:11" ht="15.75" hidden="1" x14ac:dyDescent="0.25">
      <c r="A1298" s="1156"/>
      <c r="B1298" s="1068" t="s">
        <v>1376</v>
      </c>
      <c r="C1298" s="1068"/>
      <c r="D1298" s="71" t="s">
        <v>1307</v>
      </c>
      <c r="E1298" s="1068"/>
      <c r="F1298" s="1068"/>
      <c r="G1298" s="966"/>
      <c r="H1298" s="927">
        <f t="shared" si="124"/>
        <v>0</v>
      </c>
      <c r="I1298" s="927">
        <f t="shared" si="135"/>
        <v>0</v>
      </c>
      <c r="J1298" s="11"/>
      <c r="K1298" s="964">
        <f t="shared" si="136"/>
        <v>0</v>
      </c>
    </row>
    <row r="1299" spans="1:11" ht="15.75" hidden="1" x14ac:dyDescent="0.25">
      <c r="A1299" s="1156"/>
      <c r="B1299" s="1068" t="s">
        <v>1377</v>
      </c>
      <c r="C1299" s="1068"/>
      <c r="D1299" s="71" t="s">
        <v>1308</v>
      </c>
      <c r="E1299" s="1068"/>
      <c r="F1299" s="1068"/>
      <c r="G1299" s="966"/>
      <c r="H1299" s="927">
        <f t="shared" si="124"/>
        <v>0</v>
      </c>
      <c r="I1299" s="927">
        <f t="shared" si="135"/>
        <v>0</v>
      </c>
      <c r="J1299" s="11"/>
      <c r="K1299" s="964">
        <f t="shared" si="136"/>
        <v>0</v>
      </c>
    </row>
    <row r="1300" spans="1:11" ht="15.75" hidden="1" x14ac:dyDescent="0.25">
      <c r="A1300" s="1156"/>
      <c r="B1300" s="1068" t="s">
        <v>1378</v>
      </c>
      <c r="C1300" s="1068"/>
      <c r="D1300" s="71" t="s">
        <v>1309</v>
      </c>
      <c r="E1300" s="1068"/>
      <c r="F1300" s="1068"/>
      <c r="G1300" s="966"/>
      <c r="H1300" s="927">
        <f t="shared" si="124"/>
        <v>0</v>
      </c>
      <c r="I1300" s="927">
        <f t="shared" si="135"/>
        <v>0</v>
      </c>
      <c r="J1300" s="11"/>
      <c r="K1300" s="964">
        <f t="shared" si="136"/>
        <v>0</v>
      </c>
    </row>
    <row r="1301" spans="1:11" ht="15.75" hidden="1" x14ac:dyDescent="0.25">
      <c r="A1301" s="1156"/>
      <c r="B1301" s="1068" t="s">
        <v>1379</v>
      </c>
      <c r="C1301" s="1068"/>
      <c r="D1301" s="71" t="s">
        <v>1310</v>
      </c>
      <c r="E1301" s="1068"/>
      <c r="F1301" s="1068"/>
      <c r="G1301" s="966"/>
      <c r="H1301" s="927">
        <f t="shared" si="124"/>
        <v>0</v>
      </c>
      <c r="I1301" s="927">
        <f t="shared" si="135"/>
        <v>0</v>
      </c>
      <c r="J1301" s="11"/>
      <c r="K1301" s="964">
        <f t="shared" si="136"/>
        <v>0</v>
      </c>
    </row>
    <row r="1302" spans="1:11" ht="15.75" hidden="1" x14ac:dyDescent="0.25">
      <c r="A1302" s="1156"/>
      <c r="B1302" s="1068" t="s">
        <v>1380</v>
      </c>
      <c r="C1302" s="1068"/>
      <c r="D1302" s="71" t="s">
        <v>1311</v>
      </c>
      <c r="E1302" s="1068"/>
      <c r="F1302" s="1068"/>
      <c r="G1302" s="966"/>
      <c r="H1302" s="927">
        <f t="shared" si="124"/>
        <v>0</v>
      </c>
      <c r="I1302" s="927">
        <f t="shared" si="135"/>
        <v>0</v>
      </c>
      <c r="J1302" s="11"/>
      <c r="K1302" s="964">
        <f t="shared" si="136"/>
        <v>0</v>
      </c>
    </row>
    <row r="1303" spans="1:11" ht="15.75" hidden="1" x14ac:dyDescent="0.25">
      <c r="A1303" s="1156"/>
      <c r="B1303" s="1068" t="s">
        <v>1381</v>
      </c>
      <c r="C1303" s="1068"/>
      <c r="D1303" s="71" t="s">
        <v>1312</v>
      </c>
      <c r="E1303" s="1068"/>
      <c r="F1303" s="1068"/>
      <c r="G1303" s="966"/>
      <c r="H1303" s="927">
        <f t="shared" si="124"/>
        <v>0</v>
      </c>
      <c r="I1303" s="927">
        <f t="shared" si="135"/>
        <v>0</v>
      </c>
      <c r="J1303" s="11"/>
      <c r="K1303" s="964">
        <f t="shared" si="136"/>
        <v>0</v>
      </c>
    </row>
    <row r="1304" spans="1:11" ht="15.75" hidden="1" x14ac:dyDescent="0.25">
      <c r="A1304" s="1156"/>
      <c r="B1304" s="1068" t="s">
        <v>1382</v>
      </c>
      <c r="C1304" s="1068"/>
      <c r="D1304" s="71" t="s">
        <v>1313</v>
      </c>
      <c r="E1304" s="1068"/>
      <c r="F1304" s="1068"/>
      <c r="G1304" s="966"/>
      <c r="H1304" s="927">
        <f t="shared" si="124"/>
        <v>0</v>
      </c>
      <c r="I1304" s="927">
        <f t="shared" si="135"/>
        <v>0</v>
      </c>
      <c r="J1304" s="11"/>
      <c r="K1304" s="964">
        <f t="shared" si="136"/>
        <v>0</v>
      </c>
    </row>
    <row r="1305" spans="1:11" ht="15.75" hidden="1" x14ac:dyDescent="0.25">
      <c r="A1305" s="1156"/>
      <c r="B1305" s="1068" t="s">
        <v>1383</v>
      </c>
      <c r="C1305" s="1068"/>
      <c r="D1305" s="71" t="s">
        <v>1319</v>
      </c>
      <c r="E1305" s="1068"/>
      <c r="F1305" s="1068"/>
      <c r="G1305" s="966"/>
      <c r="H1305" s="927">
        <f t="shared" si="124"/>
        <v>0</v>
      </c>
      <c r="I1305" s="927">
        <f t="shared" si="135"/>
        <v>0</v>
      </c>
      <c r="J1305" s="11"/>
      <c r="K1305" s="964">
        <f t="shared" si="136"/>
        <v>0</v>
      </c>
    </row>
    <row r="1306" spans="1:11" ht="15.75" hidden="1" x14ac:dyDescent="0.25">
      <c r="A1306" s="1156"/>
      <c r="B1306" s="1073"/>
      <c r="C1306" s="37"/>
      <c r="D1306" s="1073"/>
      <c r="E1306" s="1067"/>
      <c r="F1306" s="1067"/>
      <c r="G1306" s="927"/>
      <c r="H1306" s="927"/>
      <c r="I1306" s="927"/>
      <c r="J1306" s="1067"/>
      <c r="K1306" s="927"/>
    </row>
    <row r="1307" spans="1:11" ht="15.75" hidden="1" x14ac:dyDescent="0.25">
      <c r="A1307" s="1156"/>
      <c r="B1307" s="891" t="s">
        <v>1384</v>
      </c>
      <c r="C1307" s="891"/>
      <c r="D1307" s="21" t="s">
        <v>1408</v>
      </c>
      <c r="E1307" s="891"/>
      <c r="F1307" s="891"/>
      <c r="G1307" s="975"/>
      <c r="H1307" s="975"/>
      <c r="I1307" s="975"/>
      <c r="J1307" s="891"/>
      <c r="K1307" s="975"/>
    </row>
    <row r="1308" spans="1:11" ht="15.75" hidden="1" x14ac:dyDescent="0.25">
      <c r="A1308" s="1156"/>
      <c r="B1308" s="1068" t="s">
        <v>1385</v>
      </c>
      <c r="C1308" s="1068"/>
      <c r="D1308" s="1072" t="s">
        <v>1302</v>
      </c>
      <c r="E1308" s="1068"/>
      <c r="F1308" s="1068"/>
      <c r="G1308" s="927"/>
      <c r="H1308" s="927">
        <f t="shared" si="124"/>
        <v>0</v>
      </c>
      <c r="I1308" s="927">
        <f t="shared" ref="I1308:I1317" si="137">H1308*$I$12</f>
        <v>0</v>
      </c>
      <c r="J1308" s="11"/>
      <c r="K1308" s="964">
        <f t="shared" ref="K1308:K1317" si="138">SUM(H1308:I1308)</f>
        <v>0</v>
      </c>
    </row>
    <row r="1309" spans="1:11" ht="15.75" hidden="1" x14ac:dyDescent="0.25">
      <c r="A1309" s="1156"/>
      <c r="B1309" s="1068" t="s">
        <v>1386</v>
      </c>
      <c r="C1309" s="1068"/>
      <c r="D1309" s="1072" t="s">
        <v>1308</v>
      </c>
      <c r="E1309" s="1068"/>
      <c r="F1309" s="1068"/>
      <c r="G1309" s="927"/>
      <c r="H1309" s="927">
        <f t="shared" si="124"/>
        <v>0</v>
      </c>
      <c r="I1309" s="927">
        <f t="shared" si="137"/>
        <v>0</v>
      </c>
      <c r="J1309" s="11"/>
      <c r="K1309" s="964">
        <f t="shared" si="138"/>
        <v>0</v>
      </c>
    </row>
    <row r="1310" spans="1:11" ht="15.75" hidden="1" x14ac:dyDescent="0.25">
      <c r="A1310" s="1156"/>
      <c r="B1310" s="1068" t="s">
        <v>1387</v>
      </c>
      <c r="C1310" s="1068"/>
      <c r="D1310" s="1072" t="s">
        <v>1317</v>
      </c>
      <c r="E1310" s="1068"/>
      <c r="F1310" s="1068"/>
      <c r="G1310" s="927"/>
      <c r="H1310" s="927">
        <f t="shared" si="124"/>
        <v>0</v>
      </c>
      <c r="I1310" s="927">
        <f t="shared" si="137"/>
        <v>0</v>
      </c>
      <c r="J1310" s="11"/>
      <c r="K1310" s="964">
        <f t="shared" si="138"/>
        <v>0</v>
      </c>
    </row>
    <row r="1311" spans="1:11" ht="15.75" hidden="1" x14ac:dyDescent="0.25">
      <c r="A1311" s="1156"/>
      <c r="B1311" s="1068" t="s">
        <v>1388</v>
      </c>
      <c r="C1311" s="1068"/>
      <c r="D1311" s="1072" t="s">
        <v>1324</v>
      </c>
      <c r="E1311" s="1068"/>
      <c r="F1311" s="1068"/>
      <c r="G1311" s="927"/>
      <c r="H1311" s="927">
        <f t="shared" si="124"/>
        <v>0</v>
      </c>
      <c r="I1311" s="927">
        <f t="shared" si="137"/>
        <v>0</v>
      </c>
      <c r="J1311" s="11"/>
      <c r="K1311" s="964">
        <f t="shared" si="138"/>
        <v>0</v>
      </c>
    </row>
    <row r="1312" spans="1:11" ht="15.75" hidden="1" x14ac:dyDescent="0.25">
      <c r="A1312" s="1156"/>
      <c r="B1312" s="1068" t="s">
        <v>1389</v>
      </c>
      <c r="C1312" s="1068"/>
      <c r="D1312" s="1072" t="s">
        <v>1318</v>
      </c>
      <c r="E1312" s="1068"/>
      <c r="F1312" s="1068"/>
      <c r="G1312" s="927"/>
      <c r="H1312" s="927">
        <f t="shared" si="124"/>
        <v>0</v>
      </c>
      <c r="I1312" s="927">
        <f t="shared" si="137"/>
        <v>0</v>
      </c>
      <c r="J1312" s="11"/>
      <c r="K1312" s="964">
        <f t="shared" si="138"/>
        <v>0</v>
      </c>
    </row>
    <row r="1313" spans="1:11" ht="15.75" hidden="1" x14ac:dyDescent="0.25">
      <c r="A1313" s="1156"/>
      <c r="B1313" s="1068" t="s">
        <v>1390</v>
      </c>
      <c r="C1313" s="1068"/>
      <c r="D1313" s="1072" t="s">
        <v>1307</v>
      </c>
      <c r="E1313" s="1068"/>
      <c r="F1313" s="1068"/>
      <c r="G1313" s="927"/>
      <c r="H1313" s="927">
        <f t="shared" si="124"/>
        <v>0</v>
      </c>
      <c r="I1313" s="927">
        <f t="shared" si="137"/>
        <v>0</v>
      </c>
      <c r="J1313" s="11"/>
      <c r="K1313" s="964">
        <f t="shared" si="138"/>
        <v>0</v>
      </c>
    </row>
    <row r="1314" spans="1:11" ht="15.75" hidden="1" x14ac:dyDescent="0.25">
      <c r="A1314" s="1156"/>
      <c r="B1314" s="1068" t="s">
        <v>1391</v>
      </c>
      <c r="C1314" s="1068"/>
      <c r="D1314" s="1072" t="s">
        <v>1409</v>
      </c>
      <c r="E1314" s="1068"/>
      <c r="F1314" s="1068"/>
      <c r="G1314" s="927"/>
      <c r="H1314" s="927">
        <f t="shared" si="124"/>
        <v>0</v>
      </c>
      <c r="I1314" s="927">
        <f t="shared" si="137"/>
        <v>0</v>
      </c>
      <c r="J1314" s="11"/>
      <c r="K1314" s="964">
        <f t="shared" si="138"/>
        <v>0</v>
      </c>
    </row>
    <row r="1315" spans="1:11" ht="15.75" hidden="1" x14ac:dyDescent="0.25">
      <c r="A1315" s="1156"/>
      <c r="B1315" s="1068" t="s">
        <v>1392</v>
      </c>
      <c r="C1315" s="1068"/>
      <c r="D1315" s="1072" t="s">
        <v>1410</v>
      </c>
      <c r="E1315" s="1068"/>
      <c r="F1315" s="1068"/>
      <c r="G1315" s="927"/>
      <c r="H1315" s="927">
        <f t="shared" si="124"/>
        <v>0</v>
      </c>
      <c r="I1315" s="927">
        <f t="shared" si="137"/>
        <v>0</v>
      </c>
      <c r="J1315" s="11"/>
      <c r="K1315" s="964">
        <f t="shared" si="138"/>
        <v>0</v>
      </c>
    </row>
    <row r="1316" spans="1:11" ht="15.75" hidden="1" x14ac:dyDescent="0.25">
      <c r="A1316" s="1156"/>
      <c r="B1316" s="1068" t="s">
        <v>1393</v>
      </c>
      <c r="C1316" s="1068"/>
      <c r="D1316" s="1072" t="s">
        <v>1407</v>
      </c>
      <c r="E1316" s="1068"/>
      <c r="F1316" s="1068"/>
      <c r="G1316" s="927"/>
      <c r="H1316" s="927">
        <f t="shared" si="124"/>
        <v>0</v>
      </c>
      <c r="I1316" s="927">
        <f t="shared" si="137"/>
        <v>0</v>
      </c>
      <c r="J1316" s="11"/>
      <c r="K1316" s="964">
        <f t="shared" si="138"/>
        <v>0</v>
      </c>
    </row>
    <row r="1317" spans="1:11" ht="15.75" hidden="1" x14ac:dyDescent="0.25">
      <c r="A1317" s="1156"/>
      <c r="B1317" s="1068" t="s">
        <v>1394</v>
      </c>
      <c r="C1317" s="1068"/>
      <c r="D1317" s="1072" t="s">
        <v>1305</v>
      </c>
      <c r="E1317" s="1068"/>
      <c r="F1317" s="1068"/>
      <c r="G1317" s="927"/>
      <c r="H1317" s="927">
        <f t="shared" si="124"/>
        <v>0</v>
      </c>
      <c r="I1317" s="927">
        <f t="shared" si="137"/>
        <v>0</v>
      </c>
      <c r="J1317" s="11"/>
      <c r="K1317" s="964">
        <f t="shared" si="138"/>
        <v>0</v>
      </c>
    </row>
    <row r="1318" spans="1:11" ht="15.75" hidden="1" x14ac:dyDescent="0.25">
      <c r="A1318" s="1156"/>
      <c r="B1318" s="1073"/>
      <c r="C1318" s="37"/>
      <c r="D1318" s="1073"/>
      <c r="E1318" s="1067"/>
      <c r="F1318" s="1067"/>
      <c r="G1318" s="927"/>
      <c r="H1318" s="927"/>
      <c r="I1318" s="927"/>
      <c r="J1318" s="1067"/>
      <c r="K1318" s="927"/>
    </row>
    <row r="1319" spans="1:11" ht="15.75" hidden="1" x14ac:dyDescent="0.25">
      <c r="A1319" s="1156"/>
      <c r="B1319" s="891" t="s">
        <v>1395</v>
      </c>
      <c r="C1319" s="891"/>
      <c r="D1319" s="21" t="s">
        <v>1140</v>
      </c>
      <c r="E1319" s="891"/>
      <c r="F1319" s="891"/>
      <c r="G1319" s="975"/>
      <c r="H1319" s="975"/>
      <c r="I1319" s="975"/>
      <c r="J1319" s="891"/>
      <c r="K1319" s="975"/>
    </row>
    <row r="1320" spans="1:11" ht="15.75" hidden="1" x14ac:dyDescent="0.25">
      <c r="A1320" s="1156"/>
      <c r="B1320" s="1068" t="s">
        <v>1396</v>
      </c>
      <c r="C1320" s="1068"/>
      <c r="D1320" s="1072" t="s">
        <v>1411</v>
      </c>
      <c r="E1320" s="1068"/>
      <c r="F1320" s="1069"/>
      <c r="G1320" s="927"/>
      <c r="H1320" s="927">
        <f t="shared" ref="H1320:H1381" si="139">G1320*F1320</f>
        <v>0</v>
      </c>
      <c r="I1320" s="927">
        <f t="shared" ref="I1320:I1329" si="140">H1320*$I$12</f>
        <v>0</v>
      </c>
      <c r="J1320" s="11"/>
      <c r="K1320" s="964">
        <f t="shared" ref="K1320:K1329" si="141">SUM(H1320:I1320)</f>
        <v>0</v>
      </c>
    </row>
    <row r="1321" spans="1:11" ht="15.75" hidden="1" x14ac:dyDescent="0.25">
      <c r="A1321" s="1156"/>
      <c r="B1321" s="1068" t="s">
        <v>1397</v>
      </c>
      <c r="C1321" s="1068"/>
      <c r="D1321" s="1072" t="s">
        <v>1412</v>
      </c>
      <c r="E1321" s="1068"/>
      <c r="F1321" s="1069"/>
      <c r="G1321" s="927"/>
      <c r="H1321" s="927">
        <f t="shared" si="139"/>
        <v>0</v>
      </c>
      <c r="I1321" s="927">
        <f t="shared" si="140"/>
        <v>0</v>
      </c>
      <c r="J1321" s="11"/>
      <c r="K1321" s="964">
        <f t="shared" si="141"/>
        <v>0</v>
      </c>
    </row>
    <row r="1322" spans="1:11" ht="15.75" hidden="1" x14ac:dyDescent="0.25">
      <c r="A1322" s="1156"/>
      <c r="B1322" s="1068" t="s">
        <v>1398</v>
      </c>
      <c r="C1322" s="1068"/>
      <c r="D1322" s="1072" t="s">
        <v>1413</v>
      </c>
      <c r="E1322" s="1068"/>
      <c r="F1322" s="1069"/>
      <c r="G1322" s="927"/>
      <c r="H1322" s="927">
        <f t="shared" si="139"/>
        <v>0</v>
      </c>
      <c r="I1322" s="927">
        <f t="shared" si="140"/>
        <v>0</v>
      </c>
      <c r="J1322" s="11"/>
      <c r="K1322" s="964">
        <f t="shared" si="141"/>
        <v>0</v>
      </c>
    </row>
    <row r="1323" spans="1:11" ht="15.75" hidden="1" x14ac:dyDescent="0.25">
      <c r="A1323" s="1156"/>
      <c r="B1323" s="1068" t="s">
        <v>1399</v>
      </c>
      <c r="C1323" s="1068"/>
      <c r="D1323" s="1072" t="s">
        <v>1414</v>
      </c>
      <c r="E1323" s="1068"/>
      <c r="F1323" s="1069"/>
      <c r="G1323" s="927"/>
      <c r="H1323" s="927">
        <f t="shared" si="139"/>
        <v>0</v>
      </c>
      <c r="I1323" s="927">
        <f t="shared" si="140"/>
        <v>0</v>
      </c>
      <c r="J1323" s="11"/>
      <c r="K1323" s="964">
        <f t="shared" si="141"/>
        <v>0</v>
      </c>
    </row>
    <row r="1324" spans="1:11" ht="15.75" hidden="1" x14ac:dyDescent="0.25">
      <c r="A1324" s="1156"/>
      <c r="B1324" s="1068" t="s">
        <v>1400</v>
      </c>
      <c r="C1324" s="1068"/>
      <c r="D1324" s="1072" t="s">
        <v>1415</v>
      </c>
      <c r="E1324" s="1068"/>
      <c r="F1324" s="1069"/>
      <c r="G1324" s="927"/>
      <c r="H1324" s="927">
        <f t="shared" si="139"/>
        <v>0</v>
      </c>
      <c r="I1324" s="927">
        <f t="shared" si="140"/>
        <v>0</v>
      </c>
      <c r="J1324" s="11"/>
      <c r="K1324" s="964">
        <f t="shared" si="141"/>
        <v>0</v>
      </c>
    </row>
    <row r="1325" spans="1:11" ht="15.75" hidden="1" x14ac:dyDescent="0.25">
      <c r="A1325" s="1156"/>
      <c r="B1325" s="1068" t="s">
        <v>1401</v>
      </c>
      <c r="C1325" s="1068"/>
      <c r="D1325" s="1072" t="s">
        <v>1352</v>
      </c>
      <c r="E1325" s="1068"/>
      <c r="F1325" s="1069"/>
      <c r="G1325" s="927"/>
      <c r="H1325" s="927">
        <f t="shared" si="139"/>
        <v>0</v>
      </c>
      <c r="I1325" s="927">
        <f t="shared" si="140"/>
        <v>0</v>
      </c>
      <c r="J1325" s="11"/>
      <c r="K1325" s="964">
        <f t="shared" si="141"/>
        <v>0</v>
      </c>
    </row>
    <row r="1326" spans="1:11" ht="15.75" hidden="1" x14ac:dyDescent="0.25">
      <c r="A1326" s="1156"/>
      <c r="B1326" s="1068" t="s">
        <v>1402</v>
      </c>
      <c r="C1326" s="1068"/>
      <c r="D1326" s="1072" t="s">
        <v>1342</v>
      </c>
      <c r="E1326" s="1068"/>
      <c r="F1326" s="1069"/>
      <c r="G1326" s="927"/>
      <c r="H1326" s="927">
        <f t="shared" si="139"/>
        <v>0</v>
      </c>
      <c r="I1326" s="927">
        <f t="shared" si="140"/>
        <v>0</v>
      </c>
      <c r="J1326" s="11"/>
      <c r="K1326" s="964">
        <f t="shared" si="141"/>
        <v>0</v>
      </c>
    </row>
    <row r="1327" spans="1:11" ht="15.75" hidden="1" x14ac:dyDescent="0.25">
      <c r="A1327" s="1156"/>
      <c r="B1327" s="1068" t="s">
        <v>1403</v>
      </c>
      <c r="C1327" s="1068"/>
      <c r="D1327" s="1072" t="s">
        <v>1341</v>
      </c>
      <c r="E1327" s="1068"/>
      <c r="F1327" s="1069"/>
      <c r="G1327" s="927"/>
      <c r="H1327" s="927">
        <f t="shared" si="139"/>
        <v>0</v>
      </c>
      <c r="I1327" s="927">
        <f t="shared" si="140"/>
        <v>0</v>
      </c>
      <c r="J1327" s="11"/>
      <c r="K1327" s="964">
        <f t="shared" si="141"/>
        <v>0</v>
      </c>
    </row>
    <row r="1328" spans="1:11" ht="15.75" hidden="1" x14ac:dyDescent="0.25">
      <c r="A1328" s="1156"/>
      <c r="B1328" s="1068" t="s">
        <v>1404</v>
      </c>
      <c r="C1328" s="1068"/>
      <c r="D1328" s="1072" t="s">
        <v>1353</v>
      </c>
      <c r="E1328" s="1068"/>
      <c r="F1328" s="1069"/>
      <c r="G1328" s="927"/>
      <c r="H1328" s="927">
        <f t="shared" si="139"/>
        <v>0</v>
      </c>
      <c r="I1328" s="927">
        <f t="shared" si="140"/>
        <v>0</v>
      </c>
      <c r="J1328" s="11"/>
      <c r="K1328" s="964">
        <f t="shared" si="141"/>
        <v>0</v>
      </c>
    </row>
    <row r="1329" spans="1:11" ht="15.75" hidden="1" x14ac:dyDescent="0.25">
      <c r="A1329" s="1156"/>
      <c r="B1329" s="1068" t="s">
        <v>1405</v>
      </c>
      <c r="C1329" s="1068"/>
      <c r="D1329" s="1072" t="s">
        <v>1358</v>
      </c>
      <c r="E1329" s="1068"/>
      <c r="F1329" s="1069"/>
      <c r="G1329" s="927"/>
      <c r="H1329" s="927">
        <f t="shared" si="139"/>
        <v>0</v>
      </c>
      <c r="I1329" s="927">
        <f t="shared" si="140"/>
        <v>0</v>
      </c>
      <c r="J1329" s="11"/>
      <c r="K1329" s="964">
        <f t="shared" si="141"/>
        <v>0</v>
      </c>
    </row>
    <row r="1330" spans="1:11" ht="15.75" hidden="1" x14ac:dyDescent="0.25">
      <c r="A1330" s="1156"/>
      <c r="B1330" s="892"/>
      <c r="C1330" s="37"/>
      <c r="D1330" s="41"/>
      <c r="E1330" s="1067"/>
      <c r="F1330" s="1067"/>
      <c r="G1330" s="927"/>
      <c r="H1330" s="927"/>
      <c r="I1330" s="927"/>
      <c r="J1330" s="1067"/>
      <c r="K1330" s="927"/>
    </row>
    <row r="1331" spans="1:11" ht="15.75" hidden="1" x14ac:dyDescent="0.25">
      <c r="A1331" s="1156"/>
      <c r="B1331" s="410" t="s">
        <v>1416</v>
      </c>
      <c r="C1331" s="410"/>
      <c r="D1331" s="411" t="s">
        <v>1592</v>
      </c>
      <c r="E1331" s="410"/>
      <c r="F1331" s="410"/>
      <c r="G1331" s="977"/>
      <c r="H1331" s="977"/>
      <c r="I1331" s="977"/>
      <c r="J1331" s="412"/>
      <c r="K1331" s="977"/>
    </row>
    <row r="1332" spans="1:11" ht="15.75" hidden="1" x14ac:dyDescent="0.25">
      <c r="A1332" s="1156"/>
      <c r="B1332" s="891" t="s">
        <v>1417</v>
      </c>
      <c r="C1332" s="891"/>
      <c r="D1332" s="21" t="s">
        <v>1593</v>
      </c>
      <c r="E1332" s="891"/>
      <c r="F1332" s="891"/>
      <c r="G1332" s="975"/>
      <c r="H1332" s="975"/>
      <c r="I1332" s="975"/>
      <c r="J1332" s="891"/>
      <c r="K1332" s="975"/>
    </row>
    <row r="1333" spans="1:11" ht="15.75" hidden="1" x14ac:dyDescent="0.25">
      <c r="A1333" s="1156"/>
      <c r="B1333" s="1068" t="s">
        <v>1418</v>
      </c>
      <c r="C1333" s="1068"/>
      <c r="D1333" s="1072" t="s">
        <v>1302</v>
      </c>
      <c r="E1333" s="1068"/>
      <c r="F1333" s="1068"/>
      <c r="G1333" s="966"/>
      <c r="H1333" s="927">
        <f t="shared" si="139"/>
        <v>0</v>
      </c>
      <c r="I1333" s="927">
        <f t="shared" ref="I1333:I1348" si="142">H1333*$I$12</f>
        <v>0</v>
      </c>
      <c r="J1333" s="11"/>
      <c r="K1333" s="964">
        <f t="shared" ref="K1333:K1348" si="143">SUM(H1333:I1333)</f>
        <v>0</v>
      </c>
    </row>
    <row r="1334" spans="1:11" ht="15.75" hidden="1" x14ac:dyDescent="0.25">
      <c r="A1334" s="1156"/>
      <c r="B1334" s="1068" t="s">
        <v>1419</v>
      </c>
      <c r="C1334" s="1068"/>
      <c r="D1334" s="1072" t="s">
        <v>1594</v>
      </c>
      <c r="E1334" s="1068"/>
      <c r="F1334" s="1068"/>
      <c r="G1334" s="966"/>
      <c r="H1334" s="927">
        <f t="shared" si="139"/>
        <v>0</v>
      </c>
      <c r="I1334" s="927">
        <f t="shared" si="142"/>
        <v>0</v>
      </c>
      <c r="J1334" s="11"/>
      <c r="K1334" s="964">
        <f t="shared" si="143"/>
        <v>0</v>
      </c>
    </row>
    <row r="1335" spans="1:11" ht="15.75" hidden="1" x14ac:dyDescent="0.25">
      <c r="A1335" s="1156"/>
      <c r="B1335" s="1068" t="s">
        <v>1420</v>
      </c>
      <c r="C1335" s="1068"/>
      <c r="D1335" s="1072" t="s">
        <v>1318</v>
      </c>
      <c r="E1335" s="1068"/>
      <c r="F1335" s="1068"/>
      <c r="G1335" s="966"/>
      <c r="H1335" s="927">
        <f t="shared" si="139"/>
        <v>0</v>
      </c>
      <c r="I1335" s="927">
        <f t="shared" si="142"/>
        <v>0</v>
      </c>
      <c r="J1335" s="11"/>
      <c r="K1335" s="964">
        <f t="shared" si="143"/>
        <v>0</v>
      </c>
    </row>
    <row r="1336" spans="1:11" ht="15.75" hidden="1" x14ac:dyDescent="0.25">
      <c r="A1336" s="1156"/>
      <c r="B1336" s="1068" t="s">
        <v>1421</v>
      </c>
      <c r="C1336" s="1068"/>
      <c r="D1336" s="1072" t="s">
        <v>1595</v>
      </c>
      <c r="E1336" s="1068"/>
      <c r="F1336" s="1068"/>
      <c r="G1336" s="966"/>
      <c r="H1336" s="927">
        <f t="shared" si="139"/>
        <v>0</v>
      </c>
      <c r="I1336" s="927">
        <f t="shared" si="142"/>
        <v>0</v>
      </c>
      <c r="J1336" s="11"/>
      <c r="K1336" s="964">
        <f t="shared" si="143"/>
        <v>0</v>
      </c>
    </row>
    <row r="1337" spans="1:11" ht="15.75" hidden="1" x14ac:dyDescent="0.25">
      <c r="A1337" s="1156"/>
      <c r="B1337" s="1068" t="s">
        <v>1422</v>
      </c>
      <c r="C1337" s="1068"/>
      <c r="D1337" s="1072" t="s">
        <v>1305</v>
      </c>
      <c r="E1337" s="1068"/>
      <c r="F1337" s="1068"/>
      <c r="G1337" s="966"/>
      <c r="H1337" s="927">
        <f t="shared" si="139"/>
        <v>0</v>
      </c>
      <c r="I1337" s="927">
        <f t="shared" si="142"/>
        <v>0</v>
      </c>
      <c r="J1337" s="11"/>
      <c r="K1337" s="964">
        <f t="shared" si="143"/>
        <v>0</v>
      </c>
    </row>
    <row r="1338" spans="1:11" ht="15.75" hidden="1" x14ac:dyDescent="0.25">
      <c r="A1338" s="1156"/>
      <c r="B1338" s="1068" t="s">
        <v>1423</v>
      </c>
      <c r="C1338" s="1068"/>
      <c r="D1338" s="1072" t="s">
        <v>1308</v>
      </c>
      <c r="E1338" s="1068"/>
      <c r="F1338" s="1068"/>
      <c r="G1338" s="966"/>
      <c r="H1338" s="927">
        <f t="shared" si="139"/>
        <v>0</v>
      </c>
      <c r="I1338" s="927">
        <f t="shared" si="142"/>
        <v>0</v>
      </c>
      <c r="J1338" s="11"/>
      <c r="K1338" s="964">
        <f t="shared" si="143"/>
        <v>0</v>
      </c>
    </row>
    <row r="1339" spans="1:11" ht="15.75" hidden="1" x14ac:dyDescent="0.25">
      <c r="A1339" s="1156"/>
      <c r="B1339" s="1068" t="s">
        <v>1424</v>
      </c>
      <c r="C1339" s="1068"/>
      <c r="D1339" s="1072" t="s">
        <v>1596</v>
      </c>
      <c r="E1339" s="1068"/>
      <c r="F1339" s="1068"/>
      <c r="G1339" s="966"/>
      <c r="H1339" s="927">
        <f t="shared" si="139"/>
        <v>0</v>
      </c>
      <c r="I1339" s="927">
        <f t="shared" si="142"/>
        <v>0</v>
      </c>
      <c r="J1339" s="11"/>
      <c r="K1339" s="964">
        <f t="shared" si="143"/>
        <v>0</v>
      </c>
    </row>
    <row r="1340" spans="1:11" ht="15.75" hidden="1" x14ac:dyDescent="0.25">
      <c r="A1340" s="1156"/>
      <c r="B1340" s="1068" t="s">
        <v>1425</v>
      </c>
      <c r="C1340" s="1068"/>
      <c r="D1340" s="1072" t="s">
        <v>1307</v>
      </c>
      <c r="E1340" s="1068"/>
      <c r="F1340" s="1068"/>
      <c r="G1340" s="966"/>
      <c r="H1340" s="927">
        <f t="shared" si="139"/>
        <v>0</v>
      </c>
      <c r="I1340" s="927">
        <f t="shared" si="142"/>
        <v>0</v>
      </c>
      <c r="J1340" s="11"/>
      <c r="K1340" s="964">
        <f t="shared" si="143"/>
        <v>0</v>
      </c>
    </row>
    <row r="1341" spans="1:11" ht="15.75" hidden="1" x14ac:dyDescent="0.25">
      <c r="A1341" s="1156"/>
      <c r="B1341" s="1068" t="s">
        <v>1426</v>
      </c>
      <c r="C1341" s="1068"/>
      <c r="D1341" s="1072" t="s">
        <v>1316</v>
      </c>
      <c r="E1341" s="1068"/>
      <c r="F1341" s="1068"/>
      <c r="G1341" s="966"/>
      <c r="H1341" s="927">
        <f t="shared" si="139"/>
        <v>0</v>
      </c>
      <c r="I1341" s="927">
        <f t="shared" si="142"/>
        <v>0</v>
      </c>
      <c r="J1341" s="11"/>
      <c r="K1341" s="964">
        <f t="shared" si="143"/>
        <v>0</v>
      </c>
    </row>
    <row r="1342" spans="1:11" ht="15.75" hidden="1" x14ac:dyDescent="0.25">
      <c r="A1342" s="1156"/>
      <c r="B1342" s="1068" t="s">
        <v>1427</v>
      </c>
      <c r="C1342" s="1068"/>
      <c r="D1342" s="1072" t="s">
        <v>1326</v>
      </c>
      <c r="E1342" s="1068"/>
      <c r="F1342" s="1068"/>
      <c r="G1342" s="966"/>
      <c r="H1342" s="927">
        <f t="shared" si="139"/>
        <v>0</v>
      </c>
      <c r="I1342" s="927">
        <f t="shared" si="142"/>
        <v>0</v>
      </c>
      <c r="J1342" s="11"/>
      <c r="K1342" s="964">
        <f t="shared" si="143"/>
        <v>0</v>
      </c>
    </row>
    <row r="1343" spans="1:11" ht="15.75" hidden="1" x14ac:dyDescent="0.25">
      <c r="A1343" s="1156"/>
      <c r="B1343" s="1068" t="s">
        <v>1428</v>
      </c>
      <c r="C1343" s="1068"/>
      <c r="D1343" s="1072" t="s">
        <v>1597</v>
      </c>
      <c r="E1343" s="1068"/>
      <c r="F1343" s="1068"/>
      <c r="G1343" s="966"/>
      <c r="H1343" s="927">
        <f t="shared" si="139"/>
        <v>0</v>
      </c>
      <c r="I1343" s="927">
        <f t="shared" si="142"/>
        <v>0</v>
      </c>
      <c r="J1343" s="11"/>
      <c r="K1343" s="964">
        <f t="shared" si="143"/>
        <v>0</v>
      </c>
    </row>
    <row r="1344" spans="1:11" ht="15.75" hidden="1" x14ac:dyDescent="0.25">
      <c r="A1344" s="1156"/>
      <c r="B1344" s="1068" t="s">
        <v>1429</v>
      </c>
      <c r="C1344" s="1068"/>
      <c r="D1344" s="1072" t="s">
        <v>1598</v>
      </c>
      <c r="E1344" s="1068"/>
      <c r="F1344" s="1068"/>
      <c r="G1344" s="966"/>
      <c r="H1344" s="927">
        <f t="shared" si="139"/>
        <v>0</v>
      </c>
      <c r="I1344" s="927">
        <f t="shared" si="142"/>
        <v>0</v>
      </c>
      <c r="J1344" s="11"/>
      <c r="K1344" s="964">
        <f t="shared" si="143"/>
        <v>0</v>
      </c>
    </row>
    <row r="1345" spans="1:11" ht="15.75" hidden="1" x14ac:dyDescent="0.25">
      <c r="A1345" s="1156"/>
      <c r="B1345" s="1068" t="s">
        <v>1430</v>
      </c>
      <c r="C1345" s="1068"/>
      <c r="D1345" s="1072" t="s">
        <v>1599</v>
      </c>
      <c r="E1345" s="1068"/>
      <c r="F1345" s="1068"/>
      <c r="G1345" s="966"/>
      <c r="H1345" s="927">
        <f t="shared" si="139"/>
        <v>0</v>
      </c>
      <c r="I1345" s="927">
        <f t="shared" si="142"/>
        <v>0</v>
      </c>
      <c r="J1345" s="11"/>
      <c r="K1345" s="964">
        <f t="shared" si="143"/>
        <v>0</v>
      </c>
    </row>
    <row r="1346" spans="1:11" ht="15.75" hidden="1" x14ac:dyDescent="0.25">
      <c r="A1346" s="1156"/>
      <c r="B1346" s="1068" t="s">
        <v>1431</v>
      </c>
      <c r="C1346" s="1068"/>
      <c r="D1346" s="1072" t="s">
        <v>1600</v>
      </c>
      <c r="E1346" s="1068"/>
      <c r="F1346" s="1068"/>
      <c r="G1346" s="966"/>
      <c r="H1346" s="927">
        <f t="shared" si="139"/>
        <v>0</v>
      </c>
      <c r="I1346" s="927">
        <f t="shared" si="142"/>
        <v>0</v>
      </c>
      <c r="J1346" s="11"/>
      <c r="K1346" s="964">
        <f t="shared" si="143"/>
        <v>0</v>
      </c>
    </row>
    <row r="1347" spans="1:11" ht="15.75" hidden="1" x14ac:dyDescent="0.25">
      <c r="A1347" s="1156"/>
      <c r="B1347" s="1068" t="s">
        <v>1432</v>
      </c>
      <c r="C1347" s="1068"/>
      <c r="D1347" s="1072" t="s">
        <v>1601</v>
      </c>
      <c r="E1347" s="1068"/>
      <c r="F1347" s="1068"/>
      <c r="G1347" s="966"/>
      <c r="H1347" s="927">
        <f t="shared" si="139"/>
        <v>0</v>
      </c>
      <c r="I1347" s="927">
        <f t="shared" si="142"/>
        <v>0</v>
      </c>
      <c r="J1347" s="11"/>
      <c r="K1347" s="964">
        <f t="shared" si="143"/>
        <v>0</v>
      </c>
    </row>
    <row r="1348" spans="1:11" ht="15.75" hidden="1" x14ac:dyDescent="0.25">
      <c r="A1348" s="1156"/>
      <c r="B1348" s="1068" t="s">
        <v>1433</v>
      </c>
      <c r="C1348" s="1068"/>
      <c r="D1348" s="1072" t="s">
        <v>1311</v>
      </c>
      <c r="E1348" s="1068"/>
      <c r="F1348" s="1068"/>
      <c r="G1348" s="966"/>
      <c r="H1348" s="927">
        <f t="shared" si="139"/>
        <v>0</v>
      </c>
      <c r="I1348" s="927">
        <f t="shared" si="142"/>
        <v>0</v>
      </c>
      <c r="J1348" s="11"/>
      <c r="K1348" s="964">
        <f t="shared" si="143"/>
        <v>0</v>
      </c>
    </row>
    <row r="1349" spans="1:11" ht="15.75" hidden="1" x14ac:dyDescent="0.25">
      <c r="A1349" s="1156"/>
      <c r="B1349" s="1073"/>
      <c r="C1349" s="37"/>
      <c r="D1349" s="1073"/>
      <c r="E1349" s="1067"/>
      <c r="F1349" s="1067"/>
      <c r="G1349" s="927"/>
      <c r="H1349" s="927"/>
      <c r="I1349" s="927"/>
      <c r="J1349" s="1067"/>
      <c r="K1349" s="927"/>
    </row>
    <row r="1350" spans="1:11" ht="15.75" hidden="1" x14ac:dyDescent="0.25">
      <c r="A1350" s="1156"/>
      <c r="B1350" s="891" t="s">
        <v>1434</v>
      </c>
      <c r="C1350" s="891"/>
      <c r="D1350" s="21" t="s">
        <v>1602</v>
      </c>
      <c r="E1350" s="891"/>
      <c r="F1350" s="891"/>
      <c r="G1350" s="975"/>
      <c r="H1350" s="975"/>
      <c r="I1350" s="975"/>
      <c r="J1350" s="891"/>
      <c r="K1350" s="975"/>
    </row>
    <row r="1351" spans="1:11" ht="15.75" hidden="1" x14ac:dyDescent="0.25">
      <c r="A1351" s="1156"/>
      <c r="B1351" s="1068" t="s">
        <v>1435</v>
      </c>
      <c r="C1351" s="1068"/>
      <c r="D1351" s="1072" t="s">
        <v>1302</v>
      </c>
      <c r="E1351" s="1068"/>
      <c r="F1351" s="1068"/>
      <c r="G1351" s="966"/>
      <c r="H1351" s="927">
        <f t="shared" si="139"/>
        <v>0</v>
      </c>
      <c r="I1351" s="927">
        <f t="shared" ref="I1351:I1356" si="144">H1351*$I$12</f>
        <v>0</v>
      </c>
      <c r="J1351" s="11"/>
      <c r="K1351" s="964">
        <f t="shared" ref="K1351:K1356" si="145">SUM(H1351:I1351)</f>
        <v>0</v>
      </c>
    </row>
    <row r="1352" spans="1:11" ht="15.75" hidden="1" x14ac:dyDescent="0.25">
      <c r="A1352" s="1156"/>
      <c r="B1352" s="1068" t="s">
        <v>1436</v>
      </c>
      <c r="C1352" s="1068"/>
      <c r="D1352" s="1072" t="s">
        <v>1303</v>
      </c>
      <c r="E1352" s="1068"/>
      <c r="F1352" s="1068"/>
      <c r="G1352" s="966"/>
      <c r="H1352" s="927">
        <f t="shared" si="139"/>
        <v>0</v>
      </c>
      <c r="I1352" s="927">
        <f t="shared" si="144"/>
        <v>0</v>
      </c>
      <c r="J1352" s="11"/>
      <c r="K1352" s="964">
        <f t="shared" si="145"/>
        <v>0</v>
      </c>
    </row>
    <row r="1353" spans="1:11" ht="15.75" hidden="1" x14ac:dyDescent="0.25">
      <c r="A1353" s="1156"/>
      <c r="B1353" s="1068" t="s">
        <v>1437</v>
      </c>
      <c r="C1353" s="1068"/>
      <c r="D1353" s="1072" t="s">
        <v>1595</v>
      </c>
      <c r="E1353" s="1068"/>
      <c r="F1353" s="1068"/>
      <c r="G1353" s="966"/>
      <c r="H1353" s="927">
        <f t="shared" si="139"/>
        <v>0</v>
      </c>
      <c r="I1353" s="927">
        <f t="shared" si="144"/>
        <v>0</v>
      </c>
      <c r="J1353" s="11"/>
      <c r="K1353" s="964">
        <f t="shared" si="145"/>
        <v>0</v>
      </c>
    </row>
    <row r="1354" spans="1:11" ht="15.75" hidden="1" x14ac:dyDescent="0.25">
      <c r="A1354" s="1156"/>
      <c r="B1354" s="1068" t="s">
        <v>1438</v>
      </c>
      <c r="C1354" s="1068"/>
      <c r="D1354" s="1072" t="s">
        <v>1305</v>
      </c>
      <c r="E1354" s="1068"/>
      <c r="F1354" s="1068"/>
      <c r="G1354" s="966"/>
      <c r="H1354" s="927">
        <f t="shared" si="139"/>
        <v>0</v>
      </c>
      <c r="I1354" s="927">
        <f t="shared" si="144"/>
        <v>0</v>
      </c>
      <c r="J1354" s="11"/>
      <c r="K1354" s="964">
        <f t="shared" si="145"/>
        <v>0</v>
      </c>
    </row>
    <row r="1355" spans="1:11" ht="15.75" hidden="1" x14ac:dyDescent="0.25">
      <c r="A1355" s="1156"/>
      <c r="B1355" s="1068" t="s">
        <v>1439</v>
      </c>
      <c r="C1355" s="1068"/>
      <c r="D1355" s="1072" t="s">
        <v>1326</v>
      </c>
      <c r="E1355" s="1068"/>
      <c r="F1355" s="1068"/>
      <c r="G1355" s="966"/>
      <c r="H1355" s="927">
        <f t="shared" si="139"/>
        <v>0</v>
      </c>
      <c r="I1355" s="927">
        <f t="shared" si="144"/>
        <v>0</v>
      </c>
      <c r="J1355" s="11"/>
      <c r="K1355" s="964">
        <f t="shared" si="145"/>
        <v>0</v>
      </c>
    </row>
    <row r="1356" spans="1:11" ht="15.75" hidden="1" x14ac:dyDescent="0.25">
      <c r="A1356" s="1156"/>
      <c r="B1356" s="1068" t="s">
        <v>1440</v>
      </c>
      <c r="C1356" s="1068"/>
      <c r="D1356" s="1072" t="s">
        <v>1307</v>
      </c>
      <c r="E1356" s="1068"/>
      <c r="F1356" s="1068"/>
      <c r="G1356" s="966"/>
      <c r="H1356" s="927">
        <f t="shared" si="139"/>
        <v>0</v>
      </c>
      <c r="I1356" s="927">
        <f t="shared" si="144"/>
        <v>0</v>
      </c>
      <c r="J1356" s="11"/>
      <c r="K1356" s="964">
        <f t="shared" si="145"/>
        <v>0</v>
      </c>
    </row>
    <row r="1357" spans="1:11" ht="15.75" hidden="1" x14ac:dyDescent="0.25">
      <c r="A1357" s="1156"/>
      <c r="B1357" s="1073"/>
      <c r="C1357" s="37"/>
      <c r="D1357" s="637"/>
      <c r="E1357" s="1067"/>
      <c r="F1357" s="1067"/>
      <c r="G1357" s="927"/>
      <c r="H1357" s="927"/>
      <c r="I1357" s="927"/>
      <c r="J1357" s="1067"/>
      <c r="K1357" s="927"/>
    </row>
    <row r="1358" spans="1:11" ht="15.75" hidden="1" x14ac:dyDescent="0.25">
      <c r="A1358" s="1156"/>
      <c r="B1358" s="891" t="s">
        <v>1441</v>
      </c>
      <c r="C1358" s="891"/>
      <c r="D1358" s="21" t="s">
        <v>1603</v>
      </c>
      <c r="E1358" s="891"/>
      <c r="F1358" s="891"/>
      <c r="G1358" s="975"/>
      <c r="H1358" s="975"/>
      <c r="I1358" s="975"/>
      <c r="J1358" s="891"/>
      <c r="K1358" s="975"/>
    </row>
    <row r="1359" spans="1:11" ht="15.75" hidden="1" x14ac:dyDescent="0.25">
      <c r="A1359" s="1156"/>
      <c r="B1359" s="1068" t="s">
        <v>1442</v>
      </c>
      <c r="C1359" s="1068"/>
      <c r="D1359" s="1072" t="s">
        <v>1302</v>
      </c>
      <c r="E1359" s="1068"/>
      <c r="F1359" s="1068"/>
      <c r="G1359" s="966"/>
      <c r="H1359" s="927">
        <f t="shared" si="139"/>
        <v>0</v>
      </c>
      <c r="I1359" s="927">
        <f t="shared" ref="I1359:I1370" si="146">H1359*$I$12</f>
        <v>0</v>
      </c>
      <c r="J1359" s="11"/>
      <c r="K1359" s="964">
        <f t="shared" ref="K1359:K1370" si="147">SUM(H1359:I1359)</f>
        <v>0</v>
      </c>
    </row>
    <row r="1360" spans="1:11" ht="15.75" hidden="1" x14ac:dyDescent="0.25">
      <c r="A1360" s="1156"/>
      <c r="B1360" s="1068" t="s">
        <v>1443</v>
      </c>
      <c r="C1360" s="1068"/>
      <c r="D1360" s="1072" t="s">
        <v>1317</v>
      </c>
      <c r="E1360" s="1068"/>
      <c r="F1360" s="1068"/>
      <c r="G1360" s="966"/>
      <c r="H1360" s="927">
        <f t="shared" si="139"/>
        <v>0</v>
      </c>
      <c r="I1360" s="927">
        <f t="shared" si="146"/>
        <v>0</v>
      </c>
      <c r="J1360" s="11"/>
      <c r="K1360" s="964">
        <f t="shared" si="147"/>
        <v>0</v>
      </c>
    </row>
    <row r="1361" spans="1:11" ht="15.75" hidden="1" x14ac:dyDescent="0.25">
      <c r="A1361" s="1156"/>
      <c r="B1361" s="1068" t="s">
        <v>1444</v>
      </c>
      <c r="C1361" s="1068"/>
      <c r="D1361" s="1072" t="s">
        <v>1306</v>
      </c>
      <c r="E1361" s="1068"/>
      <c r="F1361" s="1068"/>
      <c r="G1361" s="966"/>
      <c r="H1361" s="927">
        <f t="shared" si="139"/>
        <v>0</v>
      </c>
      <c r="I1361" s="927">
        <f t="shared" si="146"/>
        <v>0</v>
      </c>
      <c r="J1361" s="11"/>
      <c r="K1361" s="964">
        <f t="shared" si="147"/>
        <v>0</v>
      </c>
    </row>
    <row r="1362" spans="1:11" ht="15.75" hidden="1" x14ac:dyDescent="0.25">
      <c r="A1362" s="1156"/>
      <c r="B1362" s="1068" t="s">
        <v>1445</v>
      </c>
      <c r="C1362" s="1068"/>
      <c r="D1362" s="1072" t="s">
        <v>1303</v>
      </c>
      <c r="E1362" s="1068"/>
      <c r="F1362" s="1068"/>
      <c r="G1362" s="966"/>
      <c r="H1362" s="927">
        <f t="shared" si="139"/>
        <v>0</v>
      </c>
      <c r="I1362" s="927">
        <f t="shared" si="146"/>
        <v>0</v>
      </c>
      <c r="J1362" s="11"/>
      <c r="K1362" s="964">
        <f t="shared" si="147"/>
        <v>0</v>
      </c>
    </row>
    <row r="1363" spans="1:11" ht="15.75" hidden="1" x14ac:dyDescent="0.25">
      <c r="A1363" s="1156"/>
      <c r="B1363" s="1068" t="s">
        <v>1446</v>
      </c>
      <c r="C1363" s="1068"/>
      <c r="D1363" s="1072" t="s">
        <v>1318</v>
      </c>
      <c r="E1363" s="1068"/>
      <c r="F1363" s="1068"/>
      <c r="G1363" s="966"/>
      <c r="H1363" s="927">
        <f t="shared" si="139"/>
        <v>0</v>
      </c>
      <c r="I1363" s="927">
        <f t="shared" si="146"/>
        <v>0</v>
      </c>
      <c r="J1363" s="11"/>
      <c r="K1363" s="964">
        <f t="shared" si="147"/>
        <v>0</v>
      </c>
    </row>
    <row r="1364" spans="1:11" ht="15.75" hidden="1" x14ac:dyDescent="0.25">
      <c r="A1364" s="1156"/>
      <c r="B1364" s="1068" t="s">
        <v>1447</v>
      </c>
      <c r="C1364" s="1068"/>
      <c r="D1364" s="1072" t="s">
        <v>1595</v>
      </c>
      <c r="E1364" s="1068"/>
      <c r="F1364" s="1068"/>
      <c r="G1364" s="966"/>
      <c r="H1364" s="927">
        <f t="shared" si="139"/>
        <v>0</v>
      </c>
      <c r="I1364" s="927">
        <f t="shared" si="146"/>
        <v>0</v>
      </c>
      <c r="J1364" s="11"/>
      <c r="K1364" s="964">
        <f t="shared" si="147"/>
        <v>0</v>
      </c>
    </row>
    <row r="1365" spans="1:11" ht="15.75" hidden="1" x14ac:dyDescent="0.25">
      <c r="A1365" s="1156"/>
      <c r="B1365" s="1068" t="s">
        <v>1448</v>
      </c>
      <c r="C1365" s="1068"/>
      <c r="D1365" s="1072" t="s">
        <v>1307</v>
      </c>
      <c r="E1365" s="1068"/>
      <c r="F1365" s="1068"/>
      <c r="G1365" s="966"/>
      <c r="H1365" s="927">
        <f t="shared" si="139"/>
        <v>0</v>
      </c>
      <c r="I1365" s="927">
        <f t="shared" si="146"/>
        <v>0</v>
      </c>
      <c r="J1365" s="11"/>
      <c r="K1365" s="964">
        <f t="shared" si="147"/>
        <v>0</v>
      </c>
    </row>
    <row r="1366" spans="1:11" ht="15.75" hidden="1" x14ac:dyDescent="0.25">
      <c r="A1366" s="1156"/>
      <c r="B1366" s="1068" t="s">
        <v>1449</v>
      </c>
      <c r="C1366" s="1068"/>
      <c r="D1366" s="1072" t="s">
        <v>1321</v>
      </c>
      <c r="E1366" s="1068"/>
      <c r="F1366" s="1068"/>
      <c r="G1366" s="966"/>
      <c r="H1366" s="927">
        <f t="shared" si="139"/>
        <v>0</v>
      </c>
      <c r="I1366" s="927">
        <f t="shared" si="146"/>
        <v>0</v>
      </c>
      <c r="J1366" s="11"/>
      <c r="K1366" s="964">
        <f t="shared" si="147"/>
        <v>0</v>
      </c>
    </row>
    <row r="1367" spans="1:11" ht="15.75" hidden="1" x14ac:dyDescent="0.25">
      <c r="A1367" s="1156"/>
      <c r="B1367" s="1068" t="s">
        <v>1450</v>
      </c>
      <c r="C1367" s="1068"/>
      <c r="D1367" s="1072" t="s">
        <v>1326</v>
      </c>
      <c r="E1367" s="1068"/>
      <c r="F1367" s="1068"/>
      <c r="G1367" s="966"/>
      <c r="H1367" s="927">
        <f t="shared" si="139"/>
        <v>0</v>
      </c>
      <c r="I1367" s="927">
        <f t="shared" si="146"/>
        <v>0</v>
      </c>
      <c r="J1367" s="11"/>
      <c r="K1367" s="964">
        <f t="shared" si="147"/>
        <v>0</v>
      </c>
    </row>
    <row r="1368" spans="1:11" ht="15.75" hidden="1" x14ac:dyDescent="0.25">
      <c r="A1368" s="1156"/>
      <c r="B1368" s="1068" t="s">
        <v>1451</v>
      </c>
      <c r="C1368" s="1068"/>
      <c r="D1368" s="1072" t="s">
        <v>1594</v>
      </c>
      <c r="E1368" s="1068"/>
      <c r="F1368" s="1068"/>
      <c r="G1368" s="966"/>
      <c r="H1368" s="927">
        <f t="shared" si="139"/>
        <v>0</v>
      </c>
      <c r="I1368" s="927">
        <f t="shared" si="146"/>
        <v>0</v>
      </c>
      <c r="J1368" s="11"/>
      <c r="K1368" s="964">
        <f t="shared" si="147"/>
        <v>0</v>
      </c>
    </row>
    <row r="1369" spans="1:11" ht="15.75" hidden="1" x14ac:dyDescent="0.25">
      <c r="A1369" s="1156"/>
      <c r="B1369" s="1068" t="s">
        <v>1452</v>
      </c>
      <c r="C1369" s="1068"/>
      <c r="D1369" s="1072" t="s">
        <v>1604</v>
      </c>
      <c r="E1369" s="1068"/>
      <c r="F1369" s="1068"/>
      <c r="G1369" s="966"/>
      <c r="H1369" s="927">
        <f t="shared" si="139"/>
        <v>0</v>
      </c>
      <c r="I1369" s="927">
        <f t="shared" si="146"/>
        <v>0</v>
      </c>
      <c r="J1369" s="11"/>
      <c r="K1369" s="964">
        <f t="shared" si="147"/>
        <v>0</v>
      </c>
    </row>
    <row r="1370" spans="1:11" ht="15.75" hidden="1" x14ac:dyDescent="0.25">
      <c r="A1370" s="1156"/>
      <c r="B1370" s="1068" t="s">
        <v>1453</v>
      </c>
      <c r="C1370" s="1068"/>
      <c r="D1370" s="1072" t="s">
        <v>1605</v>
      </c>
      <c r="E1370" s="1068"/>
      <c r="F1370" s="1068"/>
      <c r="G1370" s="966"/>
      <c r="H1370" s="927">
        <f t="shared" si="139"/>
        <v>0</v>
      </c>
      <c r="I1370" s="927">
        <f t="shared" si="146"/>
        <v>0</v>
      </c>
      <c r="J1370" s="11"/>
      <c r="K1370" s="964">
        <f t="shared" si="147"/>
        <v>0</v>
      </c>
    </row>
    <row r="1371" spans="1:11" ht="15.75" hidden="1" x14ac:dyDescent="0.25">
      <c r="A1371" s="1156"/>
      <c r="B1371" s="1073"/>
      <c r="C1371" s="37"/>
      <c r="D1371" s="1073"/>
      <c r="E1371" s="1067"/>
      <c r="F1371" s="1067"/>
      <c r="G1371" s="927"/>
      <c r="H1371" s="927"/>
      <c r="I1371" s="927"/>
      <c r="J1371" s="1067"/>
      <c r="K1371" s="927"/>
    </row>
    <row r="1372" spans="1:11" ht="15.75" hidden="1" x14ac:dyDescent="0.25">
      <c r="A1372" s="1156"/>
      <c r="B1372" s="891" t="s">
        <v>1454</v>
      </c>
      <c r="C1372" s="891"/>
      <c r="D1372" s="21" t="s">
        <v>1606</v>
      </c>
      <c r="E1372" s="891"/>
      <c r="F1372" s="891"/>
      <c r="G1372" s="975"/>
      <c r="H1372" s="975"/>
      <c r="I1372" s="975"/>
      <c r="J1372" s="891"/>
      <c r="K1372" s="975"/>
    </row>
    <row r="1373" spans="1:11" ht="15.75" hidden="1" x14ac:dyDescent="0.25">
      <c r="A1373" s="1156"/>
      <c r="B1373" s="1068" t="s">
        <v>1455</v>
      </c>
      <c r="C1373" s="1068"/>
      <c r="D1373" s="1072" t="s">
        <v>1302</v>
      </c>
      <c r="E1373" s="1068"/>
      <c r="F1373" s="1068"/>
      <c r="G1373" s="966"/>
      <c r="H1373" s="927">
        <f t="shared" si="139"/>
        <v>0</v>
      </c>
      <c r="I1373" s="927">
        <f t="shared" ref="I1373:I1381" si="148">H1373*$I$12</f>
        <v>0</v>
      </c>
      <c r="J1373" s="11"/>
      <c r="K1373" s="964">
        <f t="shared" ref="K1373:K1381" si="149">SUM(H1373:I1373)</f>
        <v>0</v>
      </c>
    </row>
    <row r="1374" spans="1:11" ht="15.75" hidden="1" x14ac:dyDescent="0.25">
      <c r="A1374" s="1156"/>
      <c r="B1374" s="1068" t="s">
        <v>1456</v>
      </c>
      <c r="C1374" s="1068"/>
      <c r="D1374" s="1072" t="s">
        <v>1303</v>
      </c>
      <c r="E1374" s="1068"/>
      <c r="F1374" s="1068"/>
      <c r="G1374" s="966"/>
      <c r="H1374" s="927">
        <f t="shared" si="139"/>
        <v>0</v>
      </c>
      <c r="I1374" s="927">
        <f t="shared" si="148"/>
        <v>0</v>
      </c>
      <c r="J1374" s="11"/>
      <c r="K1374" s="964">
        <f t="shared" si="149"/>
        <v>0</v>
      </c>
    </row>
    <row r="1375" spans="1:11" ht="15.75" hidden="1" x14ac:dyDescent="0.25">
      <c r="A1375" s="1156"/>
      <c r="B1375" s="1068" t="s">
        <v>1457</v>
      </c>
      <c r="C1375" s="1068"/>
      <c r="D1375" s="1072" t="s">
        <v>1305</v>
      </c>
      <c r="E1375" s="1068"/>
      <c r="F1375" s="1068"/>
      <c r="G1375" s="966"/>
      <c r="H1375" s="927">
        <f t="shared" si="139"/>
        <v>0</v>
      </c>
      <c r="I1375" s="927">
        <f t="shared" si="148"/>
        <v>0</v>
      </c>
      <c r="J1375" s="11"/>
      <c r="K1375" s="964">
        <f t="shared" si="149"/>
        <v>0</v>
      </c>
    </row>
    <row r="1376" spans="1:11" ht="15.75" hidden="1" x14ac:dyDescent="0.25">
      <c r="A1376" s="1156"/>
      <c r="B1376" s="1068" t="s">
        <v>1458</v>
      </c>
      <c r="C1376" s="1068"/>
      <c r="D1376" s="1072" t="s">
        <v>1595</v>
      </c>
      <c r="E1376" s="1068"/>
      <c r="F1376" s="1068"/>
      <c r="G1376" s="966"/>
      <c r="H1376" s="927">
        <f t="shared" si="139"/>
        <v>0</v>
      </c>
      <c r="I1376" s="927">
        <f t="shared" si="148"/>
        <v>0</v>
      </c>
      <c r="J1376" s="11"/>
      <c r="K1376" s="964">
        <f t="shared" si="149"/>
        <v>0</v>
      </c>
    </row>
    <row r="1377" spans="1:11" ht="15.75" hidden="1" x14ac:dyDescent="0.25">
      <c r="A1377" s="1156"/>
      <c r="B1377" s="1068" t="s">
        <v>1459</v>
      </c>
      <c r="C1377" s="1068"/>
      <c r="D1377" s="1072" t="s">
        <v>1326</v>
      </c>
      <c r="E1377" s="1068"/>
      <c r="F1377" s="1068"/>
      <c r="G1377" s="966"/>
      <c r="H1377" s="927">
        <f t="shared" si="139"/>
        <v>0</v>
      </c>
      <c r="I1377" s="927">
        <f t="shared" si="148"/>
        <v>0</v>
      </c>
      <c r="J1377" s="11"/>
      <c r="K1377" s="964">
        <f t="shared" si="149"/>
        <v>0</v>
      </c>
    </row>
    <row r="1378" spans="1:11" ht="15.75" hidden="1" x14ac:dyDescent="0.25">
      <c r="A1378" s="1156"/>
      <c r="B1378" s="1068" t="s">
        <v>1460</v>
      </c>
      <c r="C1378" s="1068"/>
      <c r="D1378" s="1072" t="s">
        <v>1607</v>
      </c>
      <c r="E1378" s="1068"/>
      <c r="F1378" s="1068"/>
      <c r="G1378" s="966"/>
      <c r="H1378" s="927">
        <f t="shared" si="139"/>
        <v>0</v>
      </c>
      <c r="I1378" s="927">
        <f t="shared" si="148"/>
        <v>0</v>
      </c>
      <c r="J1378" s="11"/>
      <c r="K1378" s="964">
        <f t="shared" si="149"/>
        <v>0</v>
      </c>
    </row>
    <row r="1379" spans="1:11" ht="15.75" hidden="1" x14ac:dyDescent="0.25">
      <c r="A1379" s="1156"/>
      <c r="B1379" s="1068" t="s">
        <v>1461</v>
      </c>
      <c r="C1379" s="1068"/>
      <c r="D1379" s="1072" t="s">
        <v>1307</v>
      </c>
      <c r="E1379" s="1068"/>
      <c r="F1379" s="1068"/>
      <c r="G1379" s="966"/>
      <c r="H1379" s="927">
        <f t="shared" si="139"/>
        <v>0</v>
      </c>
      <c r="I1379" s="927">
        <f t="shared" si="148"/>
        <v>0</v>
      </c>
      <c r="J1379" s="11"/>
      <c r="K1379" s="964">
        <f t="shared" si="149"/>
        <v>0</v>
      </c>
    </row>
    <row r="1380" spans="1:11" ht="15.75" hidden="1" x14ac:dyDescent="0.25">
      <c r="A1380" s="1156"/>
      <c r="B1380" s="1068" t="s">
        <v>1462</v>
      </c>
      <c r="C1380" s="1068"/>
      <c r="D1380" s="1072" t="s">
        <v>1608</v>
      </c>
      <c r="E1380" s="1068"/>
      <c r="F1380" s="1068"/>
      <c r="G1380" s="966"/>
      <c r="H1380" s="927">
        <f t="shared" si="139"/>
        <v>0</v>
      </c>
      <c r="I1380" s="927">
        <f t="shared" si="148"/>
        <v>0</v>
      </c>
      <c r="J1380" s="11"/>
      <c r="K1380" s="964">
        <f t="shared" si="149"/>
        <v>0</v>
      </c>
    </row>
    <row r="1381" spans="1:11" ht="15.75" hidden="1" x14ac:dyDescent="0.25">
      <c r="A1381" s="1156"/>
      <c r="B1381" s="1068" t="s">
        <v>1463</v>
      </c>
      <c r="C1381" s="1068"/>
      <c r="D1381" s="1072" t="s">
        <v>1605</v>
      </c>
      <c r="E1381" s="1068"/>
      <c r="F1381" s="1068"/>
      <c r="G1381" s="966"/>
      <c r="H1381" s="927">
        <f t="shared" si="139"/>
        <v>0</v>
      </c>
      <c r="I1381" s="927">
        <f t="shared" si="148"/>
        <v>0</v>
      </c>
      <c r="J1381" s="11"/>
      <c r="K1381" s="964">
        <f t="shared" si="149"/>
        <v>0</v>
      </c>
    </row>
    <row r="1382" spans="1:11" ht="15.75" hidden="1" x14ac:dyDescent="0.25">
      <c r="A1382" s="1156"/>
      <c r="B1382" s="1073"/>
      <c r="C1382" s="37"/>
      <c r="D1382" s="1073"/>
      <c r="E1382" s="1067"/>
      <c r="F1382" s="1067"/>
      <c r="G1382" s="927"/>
      <c r="H1382" s="927"/>
      <c r="I1382" s="927"/>
      <c r="J1382" s="1067"/>
      <c r="K1382" s="927"/>
    </row>
    <row r="1383" spans="1:11" ht="15.75" hidden="1" x14ac:dyDescent="0.25">
      <c r="A1383" s="1156"/>
      <c r="B1383" s="891" t="s">
        <v>1464</v>
      </c>
      <c r="C1383" s="891"/>
      <c r="D1383" s="21" t="s">
        <v>1609</v>
      </c>
      <c r="E1383" s="891"/>
      <c r="F1383" s="891"/>
      <c r="G1383" s="975"/>
      <c r="H1383" s="975"/>
      <c r="I1383" s="975"/>
      <c r="J1383" s="891"/>
      <c r="K1383" s="975"/>
    </row>
    <row r="1384" spans="1:11" ht="15.75" hidden="1" x14ac:dyDescent="0.25">
      <c r="A1384" s="1156"/>
      <c r="B1384" s="1068" t="s">
        <v>1465</v>
      </c>
      <c r="C1384" s="1068"/>
      <c r="D1384" s="1072" t="s">
        <v>1302</v>
      </c>
      <c r="E1384" s="1068"/>
      <c r="F1384" s="1069"/>
      <c r="G1384" s="927"/>
      <c r="H1384" s="927">
        <f t="shared" ref="H1384:H1470" si="150">G1384*F1384</f>
        <v>0</v>
      </c>
      <c r="I1384" s="927">
        <f>H1384*$I$12</f>
        <v>0</v>
      </c>
      <c r="J1384" s="11"/>
      <c r="K1384" s="964">
        <f>SUM(H1384:I1384)</f>
        <v>0</v>
      </c>
    </row>
    <row r="1385" spans="1:11" ht="15.75" hidden="1" x14ac:dyDescent="0.25">
      <c r="A1385" s="1156"/>
      <c r="B1385" s="1068" t="s">
        <v>1466</v>
      </c>
      <c r="C1385" s="1068"/>
      <c r="D1385" s="1072" t="s">
        <v>1605</v>
      </c>
      <c r="E1385" s="1068"/>
      <c r="F1385" s="1069"/>
      <c r="G1385" s="927"/>
      <c r="H1385" s="927">
        <f t="shared" si="150"/>
        <v>0</v>
      </c>
      <c r="I1385" s="927">
        <f>H1385*$I$12</f>
        <v>0</v>
      </c>
      <c r="J1385" s="11"/>
      <c r="K1385" s="964">
        <f>SUM(H1385:I1385)</f>
        <v>0</v>
      </c>
    </row>
    <row r="1386" spans="1:11" ht="15.75" hidden="1" x14ac:dyDescent="0.25">
      <c r="A1386" s="1156"/>
      <c r="B1386" s="1068" t="s">
        <v>1467</v>
      </c>
      <c r="C1386" s="1068"/>
      <c r="D1386" s="1072" t="s">
        <v>1610</v>
      </c>
      <c r="E1386" s="1068"/>
      <c r="F1386" s="1069"/>
      <c r="G1386" s="927"/>
      <c r="H1386" s="927">
        <f t="shared" si="150"/>
        <v>0</v>
      </c>
      <c r="I1386" s="927">
        <f>H1386*$I$12</f>
        <v>0</v>
      </c>
      <c r="J1386" s="11"/>
      <c r="K1386" s="964">
        <f>SUM(H1386:I1386)</f>
        <v>0</v>
      </c>
    </row>
    <row r="1387" spans="1:11" ht="15.75" hidden="1" x14ac:dyDescent="0.25">
      <c r="A1387" s="1156"/>
      <c r="B1387" s="1073"/>
      <c r="C1387" s="37"/>
      <c r="D1387" s="637"/>
      <c r="E1387" s="1067"/>
      <c r="F1387" s="1067"/>
      <c r="G1387" s="927"/>
      <c r="H1387" s="927"/>
      <c r="I1387" s="927"/>
      <c r="J1387" s="1067"/>
      <c r="K1387" s="927"/>
    </row>
    <row r="1388" spans="1:11" ht="15.75" hidden="1" x14ac:dyDescent="0.25">
      <c r="A1388" s="1156"/>
      <c r="B1388" s="891" t="s">
        <v>1468</v>
      </c>
      <c r="C1388" s="891"/>
      <c r="D1388" s="21" t="s">
        <v>1611</v>
      </c>
      <c r="E1388" s="891"/>
      <c r="F1388" s="891"/>
      <c r="G1388" s="975"/>
      <c r="H1388" s="975"/>
      <c r="I1388" s="975"/>
      <c r="J1388" s="891"/>
      <c r="K1388" s="975"/>
    </row>
    <row r="1389" spans="1:11" ht="15.75" hidden="1" x14ac:dyDescent="0.25">
      <c r="A1389" s="1156"/>
      <c r="B1389" s="1068" t="s">
        <v>1469</v>
      </c>
      <c r="C1389" s="1068"/>
      <c r="D1389" s="1072" t="s">
        <v>1302</v>
      </c>
      <c r="E1389" s="1068"/>
      <c r="F1389" s="1069"/>
      <c r="G1389" s="927"/>
      <c r="H1389" s="927">
        <f t="shared" si="150"/>
        <v>0</v>
      </c>
      <c r="I1389" s="927">
        <f t="shared" ref="I1389:I1397" si="151">H1389*$I$12</f>
        <v>0</v>
      </c>
      <c r="J1389" s="11"/>
      <c r="K1389" s="964">
        <f t="shared" ref="K1389:K1397" si="152">SUM(H1389:I1389)</f>
        <v>0</v>
      </c>
    </row>
    <row r="1390" spans="1:11" ht="15.75" hidden="1" x14ac:dyDescent="0.25">
      <c r="A1390" s="1156"/>
      <c r="B1390" s="1068" t="s">
        <v>1470</v>
      </c>
      <c r="C1390" s="1068"/>
      <c r="D1390" s="1072" t="s">
        <v>1303</v>
      </c>
      <c r="E1390" s="1068"/>
      <c r="F1390" s="1069"/>
      <c r="G1390" s="927"/>
      <c r="H1390" s="927">
        <f t="shared" si="150"/>
        <v>0</v>
      </c>
      <c r="I1390" s="927">
        <f t="shared" si="151"/>
        <v>0</v>
      </c>
      <c r="J1390" s="11"/>
      <c r="K1390" s="964">
        <f t="shared" si="152"/>
        <v>0</v>
      </c>
    </row>
    <row r="1391" spans="1:11" ht="15.75" hidden="1" x14ac:dyDescent="0.25">
      <c r="A1391" s="1156"/>
      <c r="B1391" s="1068" t="s">
        <v>1471</v>
      </c>
      <c r="C1391" s="1068"/>
      <c r="D1391" s="1072" t="s">
        <v>1305</v>
      </c>
      <c r="E1391" s="1068"/>
      <c r="F1391" s="1069"/>
      <c r="G1391" s="927"/>
      <c r="H1391" s="927">
        <f t="shared" si="150"/>
        <v>0</v>
      </c>
      <c r="I1391" s="927">
        <f t="shared" si="151"/>
        <v>0</v>
      </c>
      <c r="J1391" s="11"/>
      <c r="K1391" s="964">
        <f t="shared" si="152"/>
        <v>0</v>
      </c>
    </row>
    <row r="1392" spans="1:11" ht="15.75" hidden="1" x14ac:dyDescent="0.25">
      <c r="A1392" s="1156"/>
      <c r="B1392" s="1068" t="s">
        <v>1472</v>
      </c>
      <c r="C1392" s="1068"/>
      <c r="D1392" s="1072" t="s">
        <v>1306</v>
      </c>
      <c r="E1392" s="1068"/>
      <c r="F1392" s="1069"/>
      <c r="G1392" s="927"/>
      <c r="H1392" s="927">
        <f t="shared" si="150"/>
        <v>0</v>
      </c>
      <c r="I1392" s="927">
        <f t="shared" si="151"/>
        <v>0</v>
      </c>
      <c r="J1392" s="11"/>
      <c r="K1392" s="964">
        <f t="shared" si="152"/>
        <v>0</v>
      </c>
    </row>
    <row r="1393" spans="1:11" ht="15.75" hidden="1" x14ac:dyDescent="0.25">
      <c r="A1393" s="1156"/>
      <c r="B1393" s="1068" t="s">
        <v>1473</v>
      </c>
      <c r="C1393" s="1068"/>
      <c r="D1393" s="1072" t="s">
        <v>1595</v>
      </c>
      <c r="E1393" s="1068"/>
      <c r="F1393" s="1069"/>
      <c r="G1393" s="927"/>
      <c r="H1393" s="927">
        <f t="shared" si="150"/>
        <v>0</v>
      </c>
      <c r="I1393" s="927">
        <f t="shared" si="151"/>
        <v>0</v>
      </c>
      <c r="J1393" s="11"/>
      <c r="K1393" s="964">
        <f t="shared" si="152"/>
        <v>0</v>
      </c>
    </row>
    <row r="1394" spans="1:11" ht="15.75" hidden="1" x14ac:dyDescent="0.25">
      <c r="A1394" s="1156"/>
      <c r="B1394" s="1068" t="s">
        <v>1474</v>
      </c>
      <c r="C1394" s="1068"/>
      <c r="D1394" s="1072" t="s">
        <v>1326</v>
      </c>
      <c r="E1394" s="1068"/>
      <c r="F1394" s="1069"/>
      <c r="G1394" s="927"/>
      <c r="H1394" s="927">
        <f t="shared" si="150"/>
        <v>0</v>
      </c>
      <c r="I1394" s="927">
        <f t="shared" si="151"/>
        <v>0</v>
      </c>
      <c r="J1394" s="11"/>
      <c r="K1394" s="964">
        <f t="shared" si="152"/>
        <v>0</v>
      </c>
    </row>
    <row r="1395" spans="1:11" ht="15.75" hidden="1" x14ac:dyDescent="0.25">
      <c r="A1395" s="1156"/>
      <c r="B1395" s="1068" t="s">
        <v>1475</v>
      </c>
      <c r="C1395" s="1068"/>
      <c r="D1395" s="1072" t="s">
        <v>1307</v>
      </c>
      <c r="E1395" s="1068"/>
      <c r="F1395" s="1069"/>
      <c r="G1395" s="927"/>
      <c r="H1395" s="927">
        <f t="shared" si="150"/>
        <v>0</v>
      </c>
      <c r="I1395" s="927">
        <f t="shared" si="151"/>
        <v>0</v>
      </c>
      <c r="J1395" s="11"/>
      <c r="K1395" s="964">
        <f t="shared" si="152"/>
        <v>0</v>
      </c>
    </row>
    <row r="1396" spans="1:11" ht="15.75" hidden="1" x14ac:dyDescent="0.25">
      <c r="A1396" s="1156"/>
      <c r="B1396" s="1068" t="s">
        <v>1476</v>
      </c>
      <c r="C1396" s="1068"/>
      <c r="D1396" s="1072" t="s">
        <v>1311</v>
      </c>
      <c r="E1396" s="1068"/>
      <c r="F1396" s="1069"/>
      <c r="G1396" s="927"/>
      <c r="H1396" s="927">
        <f t="shared" si="150"/>
        <v>0</v>
      </c>
      <c r="I1396" s="927">
        <f t="shared" si="151"/>
        <v>0</v>
      </c>
      <c r="J1396" s="11"/>
      <c r="K1396" s="964">
        <f t="shared" si="152"/>
        <v>0</v>
      </c>
    </row>
    <row r="1397" spans="1:11" ht="15.75" hidden="1" x14ac:dyDescent="0.25">
      <c r="A1397" s="1156"/>
      <c r="B1397" s="1068" t="s">
        <v>1477</v>
      </c>
      <c r="C1397" s="1068"/>
      <c r="D1397" s="1072" t="s">
        <v>1612</v>
      </c>
      <c r="E1397" s="1068"/>
      <c r="F1397" s="1069"/>
      <c r="G1397" s="927"/>
      <c r="H1397" s="927">
        <f t="shared" si="150"/>
        <v>0</v>
      </c>
      <c r="I1397" s="927">
        <f t="shared" si="151"/>
        <v>0</v>
      </c>
      <c r="J1397" s="11"/>
      <c r="K1397" s="964">
        <f t="shared" si="152"/>
        <v>0</v>
      </c>
    </row>
    <row r="1398" spans="1:11" ht="15.75" hidden="1" x14ac:dyDescent="0.25">
      <c r="A1398" s="1156"/>
      <c r="B1398" s="1073"/>
      <c r="C1398" s="37"/>
      <c r="D1398" s="1073"/>
      <c r="E1398" s="1067"/>
      <c r="F1398" s="1067"/>
      <c r="G1398" s="927"/>
      <c r="H1398" s="927"/>
      <c r="I1398" s="927"/>
      <c r="J1398" s="1067"/>
      <c r="K1398" s="927"/>
    </row>
    <row r="1399" spans="1:11" ht="15.75" hidden="1" x14ac:dyDescent="0.25">
      <c r="A1399" s="1156"/>
      <c r="B1399" s="891" t="s">
        <v>1478</v>
      </c>
      <c r="C1399" s="891"/>
      <c r="D1399" s="21" t="s">
        <v>1613</v>
      </c>
      <c r="E1399" s="891"/>
      <c r="F1399" s="891"/>
      <c r="G1399" s="975"/>
      <c r="H1399" s="975"/>
      <c r="I1399" s="975"/>
      <c r="J1399" s="891"/>
      <c r="K1399" s="975"/>
    </row>
    <row r="1400" spans="1:11" ht="15.75" hidden="1" x14ac:dyDescent="0.25">
      <c r="A1400" s="1156"/>
      <c r="B1400" s="1068" t="s">
        <v>1479</v>
      </c>
      <c r="C1400" s="1068"/>
      <c r="D1400" s="1072" t="s">
        <v>1614</v>
      </c>
      <c r="E1400" s="1068"/>
      <c r="F1400" s="1069"/>
      <c r="G1400" s="927"/>
      <c r="H1400" s="927">
        <f t="shared" si="150"/>
        <v>0</v>
      </c>
      <c r="I1400" s="927">
        <f>H1400*$I$12</f>
        <v>0</v>
      </c>
      <c r="J1400" s="11"/>
      <c r="K1400" s="964">
        <f>SUM(H1400:I1400)</f>
        <v>0</v>
      </c>
    </row>
    <row r="1401" spans="1:11" ht="15.75" hidden="1" x14ac:dyDescent="0.25">
      <c r="A1401" s="1156"/>
      <c r="B1401" s="1068" t="s">
        <v>1480</v>
      </c>
      <c r="C1401" s="1068"/>
      <c r="D1401" s="1072" t="s">
        <v>1615</v>
      </c>
      <c r="E1401" s="1068"/>
      <c r="F1401" s="1069"/>
      <c r="G1401" s="927"/>
      <c r="H1401" s="927">
        <f t="shared" si="150"/>
        <v>0</v>
      </c>
      <c r="I1401" s="927">
        <f>H1401*$I$12</f>
        <v>0</v>
      </c>
      <c r="J1401" s="11"/>
      <c r="K1401" s="964">
        <f>SUM(H1401:I1401)</f>
        <v>0</v>
      </c>
    </row>
    <row r="1402" spans="1:11" ht="15.75" hidden="1" x14ac:dyDescent="0.25">
      <c r="A1402" s="1156"/>
      <c r="B1402" s="1068" t="s">
        <v>1481</v>
      </c>
      <c r="C1402" s="1068"/>
      <c r="D1402" s="1072" t="s">
        <v>1616</v>
      </c>
      <c r="E1402" s="1068"/>
      <c r="F1402" s="1069"/>
      <c r="G1402" s="927"/>
      <c r="H1402" s="927">
        <f t="shared" si="150"/>
        <v>0</v>
      </c>
      <c r="I1402" s="927">
        <f>H1402*$I$12</f>
        <v>0</v>
      </c>
      <c r="J1402" s="11"/>
      <c r="K1402" s="964">
        <f>SUM(H1402:I1402)</f>
        <v>0</v>
      </c>
    </row>
    <row r="1403" spans="1:11" ht="15.75" hidden="1" x14ac:dyDescent="0.25">
      <c r="A1403" s="1156"/>
      <c r="B1403" s="1068"/>
      <c r="C1403" s="1068"/>
      <c r="D1403" s="1072"/>
      <c r="E1403" s="1068"/>
      <c r="F1403" s="1068"/>
      <c r="G1403" s="966"/>
      <c r="H1403" s="966"/>
      <c r="I1403" s="966"/>
      <c r="J1403" s="1068"/>
      <c r="K1403" s="966"/>
    </row>
    <row r="1404" spans="1:11" ht="15.75" hidden="1" x14ac:dyDescent="0.25">
      <c r="A1404" s="1156"/>
      <c r="B1404" s="891" t="s">
        <v>1482</v>
      </c>
      <c r="C1404" s="891"/>
      <c r="D1404" s="21" t="s">
        <v>1617</v>
      </c>
      <c r="E1404" s="891"/>
      <c r="F1404" s="891"/>
      <c r="G1404" s="975"/>
      <c r="H1404" s="975"/>
      <c r="I1404" s="975"/>
      <c r="J1404" s="891"/>
      <c r="K1404" s="975"/>
    </row>
    <row r="1405" spans="1:11" ht="15.75" hidden="1" x14ac:dyDescent="0.25">
      <c r="A1405" s="1156"/>
      <c r="B1405" s="1068" t="s">
        <v>1483</v>
      </c>
      <c r="C1405" s="1068"/>
      <c r="D1405" s="1072" t="s">
        <v>1357</v>
      </c>
      <c r="E1405" s="1068"/>
      <c r="F1405" s="1068"/>
      <c r="G1405" s="966"/>
      <c r="H1405" s="927">
        <f t="shared" si="150"/>
        <v>0</v>
      </c>
      <c r="I1405" s="927">
        <f t="shared" ref="I1405:I1412" si="153">H1405*$I$12</f>
        <v>0</v>
      </c>
      <c r="J1405" s="11"/>
      <c r="K1405" s="964">
        <f t="shared" ref="K1405:K1412" si="154">SUM(H1405:I1405)</f>
        <v>0</v>
      </c>
    </row>
    <row r="1406" spans="1:11" ht="15.75" hidden="1" x14ac:dyDescent="0.25">
      <c r="A1406" s="1156"/>
      <c r="B1406" s="1068" t="s">
        <v>1484</v>
      </c>
      <c r="C1406" s="1068"/>
      <c r="D1406" s="1072" t="s">
        <v>1351</v>
      </c>
      <c r="E1406" s="1068"/>
      <c r="F1406" s="1068"/>
      <c r="G1406" s="966"/>
      <c r="H1406" s="927">
        <f t="shared" si="150"/>
        <v>0</v>
      </c>
      <c r="I1406" s="927">
        <f t="shared" si="153"/>
        <v>0</v>
      </c>
      <c r="J1406" s="11"/>
      <c r="K1406" s="964">
        <f t="shared" si="154"/>
        <v>0</v>
      </c>
    </row>
    <row r="1407" spans="1:11" ht="15.75" hidden="1" x14ac:dyDescent="0.25">
      <c r="A1407" s="1156"/>
      <c r="B1407" s="1068" t="s">
        <v>1485</v>
      </c>
      <c r="C1407" s="1068"/>
      <c r="D1407" s="1072" t="s">
        <v>1618</v>
      </c>
      <c r="E1407" s="1068"/>
      <c r="F1407" s="1068"/>
      <c r="G1407" s="966"/>
      <c r="H1407" s="927">
        <f t="shared" si="150"/>
        <v>0</v>
      </c>
      <c r="I1407" s="927">
        <f t="shared" si="153"/>
        <v>0</v>
      </c>
      <c r="J1407" s="11"/>
      <c r="K1407" s="964">
        <f t="shared" si="154"/>
        <v>0</v>
      </c>
    </row>
    <row r="1408" spans="1:11" ht="15.75" hidden="1" x14ac:dyDescent="0.25">
      <c r="A1408" s="1156"/>
      <c r="B1408" s="1068" t="s">
        <v>1486</v>
      </c>
      <c r="C1408" s="1068"/>
      <c r="D1408" s="1072" t="s">
        <v>1342</v>
      </c>
      <c r="E1408" s="1068"/>
      <c r="F1408" s="1068"/>
      <c r="G1408" s="966"/>
      <c r="H1408" s="927">
        <f t="shared" si="150"/>
        <v>0</v>
      </c>
      <c r="I1408" s="927">
        <f t="shared" si="153"/>
        <v>0</v>
      </c>
      <c r="J1408" s="11"/>
      <c r="K1408" s="964">
        <f t="shared" si="154"/>
        <v>0</v>
      </c>
    </row>
    <row r="1409" spans="1:11" ht="15.75" hidden="1" x14ac:dyDescent="0.25">
      <c r="A1409" s="1156"/>
      <c r="B1409" s="1068" t="s">
        <v>1487</v>
      </c>
      <c r="C1409" s="1068"/>
      <c r="D1409" s="1072" t="s">
        <v>1352</v>
      </c>
      <c r="E1409" s="1068"/>
      <c r="F1409" s="1068"/>
      <c r="G1409" s="966"/>
      <c r="H1409" s="927">
        <f t="shared" si="150"/>
        <v>0</v>
      </c>
      <c r="I1409" s="927">
        <f t="shared" si="153"/>
        <v>0</v>
      </c>
      <c r="J1409" s="11"/>
      <c r="K1409" s="964">
        <f t="shared" si="154"/>
        <v>0</v>
      </c>
    </row>
    <row r="1410" spans="1:11" ht="15.75" hidden="1" x14ac:dyDescent="0.25">
      <c r="A1410" s="1156"/>
      <c r="B1410" s="1068" t="s">
        <v>1488</v>
      </c>
      <c r="C1410" s="1068"/>
      <c r="D1410" s="1072" t="s">
        <v>1353</v>
      </c>
      <c r="E1410" s="1068"/>
      <c r="F1410" s="1068"/>
      <c r="G1410" s="966"/>
      <c r="H1410" s="927">
        <f t="shared" si="150"/>
        <v>0</v>
      </c>
      <c r="I1410" s="927">
        <f t="shared" si="153"/>
        <v>0</v>
      </c>
      <c r="J1410" s="11"/>
      <c r="K1410" s="964">
        <f t="shared" si="154"/>
        <v>0</v>
      </c>
    </row>
    <row r="1411" spans="1:11" ht="15.75" hidden="1" x14ac:dyDescent="0.25">
      <c r="A1411" s="1156"/>
      <c r="B1411" s="1068" t="s">
        <v>1489</v>
      </c>
      <c r="C1411" s="1068"/>
      <c r="D1411" s="1072" t="s">
        <v>1619</v>
      </c>
      <c r="E1411" s="1068"/>
      <c r="F1411" s="1068"/>
      <c r="G1411" s="966"/>
      <c r="H1411" s="927">
        <f t="shared" si="150"/>
        <v>0</v>
      </c>
      <c r="I1411" s="927">
        <f t="shared" si="153"/>
        <v>0</v>
      </c>
      <c r="J1411" s="11"/>
      <c r="K1411" s="964">
        <f t="shared" si="154"/>
        <v>0</v>
      </c>
    </row>
    <row r="1412" spans="1:11" ht="15.75" hidden="1" x14ac:dyDescent="0.25">
      <c r="A1412" s="1156"/>
      <c r="B1412" s="1068" t="s">
        <v>1490</v>
      </c>
      <c r="C1412" s="1068"/>
      <c r="D1412" s="1072" t="s">
        <v>1620</v>
      </c>
      <c r="E1412" s="1068"/>
      <c r="F1412" s="1068"/>
      <c r="G1412" s="966"/>
      <c r="H1412" s="927">
        <f t="shared" si="150"/>
        <v>0</v>
      </c>
      <c r="I1412" s="927">
        <f t="shared" si="153"/>
        <v>0</v>
      </c>
      <c r="J1412" s="11"/>
      <c r="K1412" s="964">
        <f t="shared" si="154"/>
        <v>0</v>
      </c>
    </row>
    <row r="1413" spans="1:11" ht="15.75" hidden="1" x14ac:dyDescent="0.25">
      <c r="A1413" s="1156"/>
      <c r="B1413" s="1073"/>
      <c r="C1413" s="37"/>
      <c r="D1413" s="1073"/>
      <c r="E1413" s="1067"/>
      <c r="F1413" s="1067"/>
      <c r="G1413" s="927"/>
      <c r="H1413" s="927"/>
      <c r="I1413" s="927"/>
      <c r="J1413" s="1067"/>
      <c r="K1413" s="927"/>
    </row>
    <row r="1414" spans="1:11" ht="15.75" x14ac:dyDescent="0.25">
      <c r="A1414" s="1156" t="s">
        <v>4462</v>
      </c>
      <c r="B1414" s="1073"/>
      <c r="C1414" s="37"/>
      <c r="D1414" s="1073"/>
      <c r="E1414" s="1067"/>
      <c r="F1414" s="1067"/>
      <c r="G1414" s="927"/>
      <c r="H1414" s="927"/>
      <c r="I1414" s="927"/>
      <c r="J1414" s="1067"/>
      <c r="K1414" s="927"/>
    </row>
    <row r="1415" spans="1:11" ht="15.75" x14ac:dyDescent="0.25">
      <c r="A1415" s="1156" t="str">
        <f t="shared" ref="A1415:A1461" si="155">IF(K1415&lt;&gt;0,"x","")</f>
        <v/>
      </c>
      <c r="B1415" s="410" t="s">
        <v>1491</v>
      </c>
      <c r="C1415" s="410"/>
      <c r="D1415" s="411" t="s">
        <v>1621</v>
      </c>
      <c r="E1415" s="410"/>
      <c r="F1415" s="410"/>
      <c r="G1415" s="977"/>
      <c r="H1415" s="977"/>
      <c r="I1415" s="977"/>
      <c r="J1415" s="977"/>
      <c r="K1415" s="977"/>
    </row>
    <row r="1416" spans="1:11" ht="15.75" hidden="1" x14ac:dyDescent="0.25">
      <c r="A1416" s="1156"/>
      <c r="B1416" s="891" t="s">
        <v>1492</v>
      </c>
      <c r="C1416" s="891"/>
      <c r="D1416" s="21" t="s">
        <v>1593</v>
      </c>
      <c r="E1416" s="891"/>
      <c r="F1416" s="891"/>
      <c r="G1416" s="975"/>
      <c r="H1416" s="975"/>
      <c r="I1416" s="975"/>
      <c r="J1416" s="891"/>
      <c r="K1416" s="975"/>
    </row>
    <row r="1417" spans="1:11" ht="15.75" hidden="1" x14ac:dyDescent="0.25">
      <c r="A1417" s="1156"/>
      <c r="B1417" s="1068" t="s">
        <v>1493</v>
      </c>
      <c r="C1417" s="1068"/>
      <c r="D1417" s="1072" t="s">
        <v>1302</v>
      </c>
      <c r="E1417" s="1068"/>
      <c r="F1417" s="1068"/>
      <c r="G1417" s="927"/>
      <c r="H1417" s="927">
        <f t="shared" si="150"/>
        <v>0</v>
      </c>
      <c r="I1417" s="927">
        <f t="shared" ref="I1417:I1429" si="156">H1417*$I$12</f>
        <v>0</v>
      </c>
      <c r="J1417" s="11"/>
      <c r="K1417" s="964">
        <f t="shared" ref="K1417:K1429" si="157">SUM(H1417:I1417)</f>
        <v>0</v>
      </c>
    </row>
    <row r="1418" spans="1:11" ht="15.75" hidden="1" x14ac:dyDescent="0.25">
      <c r="A1418" s="1156"/>
      <c r="B1418" s="1068" t="s">
        <v>1494</v>
      </c>
      <c r="C1418" s="1068"/>
      <c r="D1418" s="1072" t="s">
        <v>1594</v>
      </c>
      <c r="E1418" s="1068"/>
      <c r="F1418" s="1068"/>
      <c r="G1418" s="927"/>
      <c r="H1418" s="927">
        <f t="shared" si="150"/>
        <v>0</v>
      </c>
      <c r="I1418" s="927">
        <f t="shared" si="156"/>
        <v>0</v>
      </c>
      <c r="J1418" s="11"/>
      <c r="K1418" s="964">
        <f t="shared" si="157"/>
        <v>0</v>
      </c>
    </row>
    <row r="1419" spans="1:11" ht="15.75" hidden="1" x14ac:dyDescent="0.25">
      <c r="A1419" s="1156"/>
      <c r="B1419" s="1068" t="s">
        <v>1495</v>
      </c>
      <c r="C1419" s="1068"/>
      <c r="D1419" s="1072" t="s">
        <v>1622</v>
      </c>
      <c r="E1419" s="1068"/>
      <c r="F1419" s="1068"/>
      <c r="G1419" s="927"/>
      <c r="H1419" s="927">
        <f t="shared" si="150"/>
        <v>0</v>
      </c>
      <c r="I1419" s="927">
        <f t="shared" si="156"/>
        <v>0</v>
      </c>
      <c r="J1419" s="11"/>
      <c r="K1419" s="964">
        <f t="shared" si="157"/>
        <v>0</v>
      </c>
    </row>
    <row r="1420" spans="1:11" ht="15.75" hidden="1" x14ac:dyDescent="0.25">
      <c r="A1420" s="1156"/>
      <c r="B1420" s="1068" t="s">
        <v>1496</v>
      </c>
      <c r="C1420" s="1068"/>
      <c r="D1420" s="1072" t="s">
        <v>1623</v>
      </c>
      <c r="E1420" s="1068"/>
      <c r="F1420" s="1068"/>
      <c r="G1420" s="927"/>
      <c r="H1420" s="927">
        <f t="shared" si="150"/>
        <v>0</v>
      </c>
      <c r="I1420" s="927">
        <f t="shared" si="156"/>
        <v>0</v>
      </c>
      <c r="J1420" s="11"/>
      <c r="K1420" s="964">
        <f t="shared" si="157"/>
        <v>0</v>
      </c>
    </row>
    <row r="1421" spans="1:11" ht="15.75" hidden="1" x14ac:dyDescent="0.25">
      <c r="A1421" s="1156"/>
      <c r="B1421" s="1068" t="s">
        <v>1497</v>
      </c>
      <c r="C1421" s="1068"/>
      <c r="D1421" s="1072" t="s">
        <v>1624</v>
      </c>
      <c r="E1421" s="1068"/>
      <c r="F1421" s="1068"/>
      <c r="G1421" s="927"/>
      <c r="H1421" s="927">
        <f t="shared" si="150"/>
        <v>0</v>
      </c>
      <c r="I1421" s="927">
        <f t="shared" si="156"/>
        <v>0</v>
      </c>
      <c r="J1421" s="11"/>
      <c r="K1421" s="964">
        <f t="shared" si="157"/>
        <v>0</v>
      </c>
    </row>
    <row r="1422" spans="1:11" ht="15.75" hidden="1" x14ac:dyDescent="0.25">
      <c r="A1422" s="1156"/>
      <c r="B1422" s="1068" t="s">
        <v>1498</v>
      </c>
      <c r="C1422" s="1068"/>
      <c r="D1422" s="1072" t="s">
        <v>1308</v>
      </c>
      <c r="E1422" s="1068"/>
      <c r="F1422" s="1068"/>
      <c r="G1422" s="927"/>
      <c r="H1422" s="927">
        <f t="shared" si="150"/>
        <v>0</v>
      </c>
      <c r="I1422" s="927">
        <f t="shared" si="156"/>
        <v>0</v>
      </c>
      <c r="J1422" s="11"/>
      <c r="K1422" s="964">
        <f t="shared" si="157"/>
        <v>0</v>
      </c>
    </row>
    <row r="1423" spans="1:11" ht="15.75" hidden="1" x14ac:dyDescent="0.25">
      <c r="A1423" s="1156"/>
      <c r="B1423" s="1068" t="s">
        <v>1499</v>
      </c>
      <c r="C1423" s="1068"/>
      <c r="D1423" s="1072" t="s">
        <v>1596</v>
      </c>
      <c r="E1423" s="1068"/>
      <c r="F1423" s="1068"/>
      <c r="G1423" s="927"/>
      <c r="H1423" s="927">
        <f t="shared" si="150"/>
        <v>0</v>
      </c>
      <c r="I1423" s="927">
        <f t="shared" si="156"/>
        <v>0</v>
      </c>
      <c r="J1423" s="11"/>
      <c r="K1423" s="964">
        <f t="shared" si="157"/>
        <v>0</v>
      </c>
    </row>
    <row r="1424" spans="1:11" ht="15.75" hidden="1" x14ac:dyDescent="0.25">
      <c r="A1424" s="1156"/>
      <c r="B1424" s="1068" t="s">
        <v>1500</v>
      </c>
      <c r="C1424" s="1068"/>
      <c r="D1424" s="1072" t="s">
        <v>1307</v>
      </c>
      <c r="E1424" s="1068"/>
      <c r="F1424" s="1068"/>
      <c r="G1424" s="927"/>
      <c r="H1424" s="927">
        <f t="shared" si="150"/>
        <v>0</v>
      </c>
      <c r="I1424" s="927">
        <f t="shared" si="156"/>
        <v>0</v>
      </c>
      <c r="J1424" s="11"/>
      <c r="K1424" s="964">
        <f t="shared" si="157"/>
        <v>0</v>
      </c>
    </row>
    <row r="1425" spans="1:11" ht="15.75" hidden="1" x14ac:dyDescent="0.25">
      <c r="A1425" s="1156"/>
      <c r="B1425" s="1068" t="s">
        <v>1501</v>
      </c>
      <c r="C1425" s="1068"/>
      <c r="D1425" s="1072" t="s">
        <v>1625</v>
      </c>
      <c r="E1425" s="1068"/>
      <c r="F1425" s="1068"/>
      <c r="G1425" s="927"/>
      <c r="H1425" s="927">
        <f t="shared" si="150"/>
        <v>0</v>
      </c>
      <c r="I1425" s="927">
        <f t="shared" si="156"/>
        <v>0</v>
      </c>
      <c r="J1425" s="11"/>
      <c r="K1425" s="964">
        <f t="shared" si="157"/>
        <v>0</v>
      </c>
    </row>
    <row r="1426" spans="1:11" ht="15.75" hidden="1" x14ac:dyDescent="0.25">
      <c r="A1426" s="1156"/>
      <c r="B1426" s="1068" t="s">
        <v>1502</v>
      </c>
      <c r="C1426" s="1068"/>
      <c r="D1426" s="1072" t="s">
        <v>1326</v>
      </c>
      <c r="E1426" s="1068"/>
      <c r="F1426" s="1068"/>
      <c r="G1426" s="927"/>
      <c r="H1426" s="927">
        <f t="shared" si="150"/>
        <v>0</v>
      </c>
      <c r="I1426" s="927">
        <f t="shared" si="156"/>
        <v>0</v>
      </c>
      <c r="J1426" s="11"/>
      <c r="K1426" s="964">
        <f t="shared" si="157"/>
        <v>0</v>
      </c>
    </row>
    <row r="1427" spans="1:11" ht="15.75" hidden="1" x14ac:dyDescent="0.25">
      <c r="A1427" s="1156"/>
      <c r="B1427" s="1068" t="s">
        <v>1503</v>
      </c>
      <c r="C1427" s="1068"/>
      <c r="D1427" s="1072" t="s">
        <v>1597</v>
      </c>
      <c r="E1427" s="1068"/>
      <c r="F1427" s="1068"/>
      <c r="G1427" s="927"/>
      <c r="H1427" s="927">
        <f t="shared" si="150"/>
        <v>0</v>
      </c>
      <c r="I1427" s="927">
        <f t="shared" si="156"/>
        <v>0</v>
      </c>
      <c r="J1427" s="11"/>
      <c r="K1427" s="964">
        <f t="shared" si="157"/>
        <v>0</v>
      </c>
    </row>
    <row r="1428" spans="1:11" ht="15.75" hidden="1" x14ac:dyDescent="0.25">
      <c r="A1428" s="1156"/>
      <c r="B1428" s="1068" t="s">
        <v>1504</v>
      </c>
      <c r="C1428" s="1068"/>
      <c r="D1428" s="1072" t="s">
        <v>1626</v>
      </c>
      <c r="E1428" s="1068"/>
      <c r="F1428" s="1068"/>
      <c r="G1428" s="927"/>
      <c r="H1428" s="927">
        <f t="shared" si="150"/>
        <v>0</v>
      </c>
      <c r="I1428" s="927">
        <f t="shared" si="156"/>
        <v>0</v>
      </c>
      <c r="J1428" s="11"/>
      <c r="K1428" s="964">
        <f t="shared" si="157"/>
        <v>0</v>
      </c>
    </row>
    <row r="1429" spans="1:11" ht="15.75" hidden="1" x14ac:dyDescent="0.25">
      <c r="A1429" s="1156"/>
      <c r="B1429" s="1068" t="s">
        <v>1505</v>
      </c>
      <c r="C1429" s="1068"/>
      <c r="D1429" s="1072" t="s">
        <v>1311</v>
      </c>
      <c r="E1429" s="1068"/>
      <c r="F1429" s="1068"/>
      <c r="G1429" s="927"/>
      <c r="H1429" s="927">
        <f t="shared" si="150"/>
        <v>0</v>
      </c>
      <c r="I1429" s="927">
        <f t="shared" si="156"/>
        <v>0</v>
      </c>
      <c r="J1429" s="11"/>
      <c r="K1429" s="964">
        <f t="shared" si="157"/>
        <v>0</v>
      </c>
    </row>
    <row r="1430" spans="1:11" ht="15.75" hidden="1" x14ac:dyDescent="0.25">
      <c r="A1430" s="1156"/>
      <c r="B1430" s="1073"/>
      <c r="C1430" s="37"/>
      <c r="D1430" s="1073"/>
      <c r="E1430" s="1067"/>
      <c r="F1430" s="1067"/>
      <c r="G1430" s="927"/>
      <c r="H1430" s="927"/>
      <c r="I1430" s="927"/>
      <c r="J1430" s="1067"/>
      <c r="K1430" s="927"/>
    </row>
    <row r="1431" spans="1:11" ht="15.75" hidden="1" x14ac:dyDescent="0.25">
      <c r="A1431" s="1156"/>
      <c r="B1431" s="891" t="s">
        <v>1506</v>
      </c>
      <c r="C1431" s="891"/>
      <c r="D1431" s="21" t="s">
        <v>1602</v>
      </c>
      <c r="E1431" s="891"/>
      <c r="F1431" s="891"/>
      <c r="G1431" s="975"/>
      <c r="H1431" s="975"/>
      <c r="I1431" s="975"/>
      <c r="J1431" s="891"/>
      <c r="K1431" s="975"/>
    </row>
    <row r="1432" spans="1:11" ht="15.75" hidden="1" x14ac:dyDescent="0.25">
      <c r="A1432" s="1156"/>
      <c r="B1432" s="1068" t="s">
        <v>1507</v>
      </c>
      <c r="C1432" s="1068"/>
      <c r="D1432" s="1072" t="s">
        <v>1302</v>
      </c>
      <c r="E1432" s="1068"/>
      <c r="F1432" s="1068"/>
      <c r="G1432" s="966"/>
      <c r="H1432" s="927">
        <f t="shared" si="150"/>
        <v>0</v>
      </c>
      <c r="I1432" s="927">
        <f t="shared" ref="I1432:I1437" si="158">H1432*$I$12</f>
        <v>0</v>
      </c>
      <c r="J1432" s="11"/>
      <c r="K1432" s="964">
        <f t="shared" ref="K1432:K1437" si="159">SUM(H1432:I1432)</f>
        <v>0</v>
      </c>
    </row>
    <row r="1433" spans="1:11" ht="15.75" hidden="1" x14ac:dyDescent="0.25">
      <c r="A1433" s="1156"/>
      <c r="B1433" s="1068" t="s">
        <v>1508</v>
      </c>
      <c r="C1433" s="1068"/>
      <c r="D1433" s="1072" t="s">
        <v>1303</v>
      </c>
      <c r="E1433" s="1068"/>
      <c r="F1433" s="1068"/>
      <c r="G1433" s="966"/>
      <c r="H1433" s="927">
        <f t="shared" si="150"/>
        <v>0</v>
      </c>
      <c r="I1433" s="927">
        <f t="shared" si="158"/>
        <v>0</v>
      </c>
      <c r="J1433" s="11"/>
      <c r="K1433" s="964">
        <f t="shared" si="159"/>
        <v>0</v>
      </c>
    </row>
    <row r="1434" spans="1:11" ht="15.75" hidden="1" x14ac:dyDescent="0.25">
      <c r="A1434" s="1156"/>
      <c r="B1434" s="1068" t="s">
        <v>1509</v>
      </c>
      <c r="C1434" s="1068"/>
      <c r="D1434" s="1072" t="s">
        <v>1595</v>
      </c>
      <c r="E1434" s="1068"/>
      <c r="F1434" s="1068"/>
      <c r="G1434" s="966"/>
      <c r="H1434" s="927">
        <f t="shared" si="150"/>
        <v>0</v>
      </c>
      <c r="I1434" s="927">
        <f t="shared" si="158"/>
        <v>0</v>
      </c>
      <c r="J1434" s="11"/>
      <c r="K1434" s="964">
        <f t="shared" si="159"/>
        <v>0</v>
      </c>
    </row>
    <row r="1435" spans="1:11" ht="15.75" hidden="1" x14ac:dyDescent="0.25">
      <c r="A1435" s="1156"/>
      <c r="B1435" s="1068" t="s">
        <v>1510</v>
      </c>
      <c r="C1435" s="1068"/>
      <c r="D1435" s="1072" t="s">
        <v>1305</v>
      </c>
      <c r="E1435" s="1068"/>
      <c r="F1435" s="1068"/>
      <c r="G1435" s="966"/>
      <c r="H1435" s="927">
        <f t="shared" si="150"/>
        <v>0</v>
      </c>
      <c r="I1435" s="927">
        <f t="shared" si="158"/>
        <v>0</v>
      </c>
      <c r="J1435" s="11"/>
      <c r="K1435" s="964">
        <f t="shared" si="159"/>
        <v>0</v>
      </c>
    </row>
    <row r="1436" spans="1:11" ht="15.75" hidden="1" x14ac:dyDescent="0.25">
      <c r="A1436" s="1156"/>
      <c r="B1436" s="1068" t="s">
        <v>1511</v>
      </c>
      <c r="C1436" s="1068"/>
      <c r="D1436" s="1072" t="s">
        <v>1326</v>
      </c>
      <c r="E1436" s="1068"/>
      <c r="F1436" s="1068"/>
      <c r="G1436" s="966"/>
      <c r="H1436" s="927">
        <f t="shared" si="150"/>
        <v>0</v>
      </c>
      <c r="I1436" s="927">
        <f t="shared" si="158"/>
        <v>0</v>
      </c>
      <c r="J1436" s="11"/>
      <c r="K1436" s="964">
        <f t="shared" si="159"/>
        <v>0</v>
      </c>
    </row>
    <row r="1437" spans="1:11" ht="15.75" hidden="1" x14ac:dyDescent="0.25">
      <c r="A1437" s="1156"/>
      <c r="B1437" s="1068" t="s">
        <v>1512</v>
      </c>
      <c r="C1437" s="1068"/>
      <c r="D1437" s="1072" t="s">
        <v>1307</v>
      </c>
      <c r="E1437" s="1068"/>
      <c r="F1437" s="1068"/>
      <c r="G1437" s="966"/>
      <c r="H1437" s="927">
        <f t="shared" si="150"/>
        <v>0</v>
      </c>
      <c r="I1437" s="927">
        <f t="shared" si="158"/>
        <v>0</v>
      </c>
      <c r="J1437" s="11"/>
      <c r="K1437" s="964">
        <f t="shared" si="159"/>
        <v>0</v>
      </c>
    </row>
    <row r="1438" spans="1:11" ht="15.75" hidden="1" x14ac:dyDescent="0.25">
      <c r="A1438" s="1156"/>
      <c r="B1438" s="1073"/>
      <c r="C1438" s="37"/>
      <c r="D1438" s="637"/>
      <c r="E1438" s="1067"/>
      <c r="F1438" s="1067"/>
      <c r="G1438" s="927"/>
      <c r="H1438" s="927"/>
      <c r="I1438" s="927"/>
      <c r="J1438" s="1067"/>
      <c r="K1438" s="927"/>
    </row>
    <row r="1439" spans="1:11" ht="15.75" x14ac:dyDescent="0.25">
      <c r="A1439" s="1156" t="s">
        <v>4462</v>
      </c>
      <c r="B1439" s="891" t="s">
        <v>1513</v>
      </c>
      <c r="C1439" s="891"/>
      <c r="D1439" s="21" t="s">
        <v>1603</v>
      </c>
      <c r="E1439" s="891"/>
      <c r="F1439" s="891"/>
      <c r="G1439" s="975"/>
      <c r="H1439" s="975"/>
      <c r="I1439" s="975"/>
      <c r="J1439" s="891"/>
      <c r="K1439" s="975"/>
    </row>
    <row r="1440" spans="1:11" ht="15.75" x14ac:dyDescent="0.25">
      <c r="A1440" s="1156" t="s">
        <v>4462</v>
      </c>
      <c r="B1440" s="906" t="s">
        <v>1514</v>
      </c>
      <c r="C1440" s="906"/>
      <c r="D1440" s="118" t="s">
        <v>1302</v>
      </c>
      <c r="E1440" s="906"/>
      <c r="F1440" s="906"/>
      <c r="G1440" s="1010"/>
      <c r="H1440" s="971"/>
      <c r="I1440" s="971"/>
      <c r="J1440" s="111"/>
      <c r="K1440" s="968"/>
    </row>
    <row r="1441" spans="1:11" ht="25.5" x14ac:dyDescent="0.25">
      <c r="A1441" s="1156" t="str">
        <f t="shared" si="155"/>
        <v/>
      </c>
      <c r="B1441" s="70" t="s">
        <v>2584</v>
      </c>
      <c r="C1441" s="93" t="s">
        <v>2656</v>
      </c>
      <c r="D1441" s="602" t="s">
        <v>4205</v>
      </c>
      <c r="E1441" s="652">
        <v>5.4</v>
      </c>
      <c r="F1441" s="619" t="s">
        <v>210</v>
      </c>
      <c r="G1441" s="927"/>
      <c r="H1441" s="927"/>
      <c r="I1441" s="927"/>
      <c r="J1441" s="31"/>
      <c r="K1441" s="964"/>
    </row>
    <row r="1442" spans="1:11" ht="25.5" x14ac:dyDescent="0.25">
      <c r="A1442" s="1156" t="str">
        <f t="shared" si="155"/>
        <v/>
      </c>
      <c r="B1442" s="1068" t="s">
        <v>2585</v>
      </c>
      <c r="C1442" s="97" t="s">
        <v>2657</v>
      </c>
      <c r="D1442" s="600" t="s">
        <v>4206</v>
      </c>
      <c r="E1442" s="652">
        <v>20.309999999999999</v>
      </c>
      <c r="F1442" s="102" t="s">
        <v>210</v>
      </c>
      <c r="G1442" s="927"/>
      <c r="H1442" s="927"/>
      <c r="I1442" s="927"/>
      <c r="J1442" s="11"/>
      <c r="K1442" s="964"/>
    </row>
    <row r="1443" spans="1:11" ht="25.5" x14ac:dyDescent="0.25">
      <c r="A1443" s="1156" t="str">
        <f t="shared" si="155"/>
        <v/>
      </c>
      <c r="B1443" s="896" t="s">
        <v>2586</v>
      </c>
      <c r="C1443" s="96" t="s">
        <v>2658</v>
      </c>
      <c r="D1443" s="601" t="s">
        <v>4207</v>
      </c>
      <c r="E1443" s="652">
        <v>10.1</v>
      </c>
      <c r="F1443" s="104" t="s">
        <v>210</v>
      </c>
      <c r="G1443" s="927"/>
      <c r="H1443" s="927"/>
      <c r="I1443" s="927"/>
      <c r="J1443" s="15"/>
      <c r="K1443" s="964"/>
    </row>
    <row r="1444" spans="1:11" ht="25.5" x14ac:dyDescent="0.25">
      <c r="A1444" s="1156" t="str">
        <f t="shared" si="155"/>
        <v/>
      </c>
      <c r="B1444" s="1068" t="s">
        <v>2587</v>
      </c>
      <c r="C1444" s="97" t="s">
        <v>2659</v>
      </c>
      <c r="D1444" s="600" t="s">
        <v>4208</v>
      </c>
      <c r="E1444" s="652">
        <v>50.3</v>
      </c>
      <c r="F1444" s="102" t="s">
        <v>210</v>
      </c>
      <c r="G1444" s="927"/>
      <c r="H1444" s="927"/>
      <c r="I1444" s="927"/>
      <c r="J1444" s="11"/>
      <c r="K1444" s="964"/>
    </row>
    <row r="1445" spans="1:11" ht="15.75" x14ac:dyDescent="0.25">
      <c r="A1445" s="1156" t="s">
        <v>4462</v>
      </c>
      <c r="B1445" s="840"/>
      <c r="C1445" s="840"/>
      <c r="D1445" s="84"/>
      <c r="E1445" s="840"/>
      <c r="F1445" s="840"/>
      <c r="G1445" s="1006"/>
      <c r="H1445" s="980"/>
      <c r="I1445" s="980"/>
      <c r="J1445" s="19"/>
      <c r="K1445" s="969"/>
    </row>
    <row r="1446" spans="1:11" ht="15.75" hidden="1" x14ac:dyDescent="0.25">
      <c r="A1446" s="1156"/>
      <c r="B1446" s="1068" t="s">
        <v>1515</v>
      </c>
      <c r="C1446" s="1068"/>
      <c r="D1446" s="1072" t="s">
        <v>1317</v>
      </c>
      <c r="E1446" s="1068"/>
      <c r="F1446" s="1068"/>
      <c r="G1446" s="966"/>
      <c r="H1446" s="927">
        <f t="shared" si="150"/>
        <v>0</v>
      </c>
      <c r="I1446" s="927">
        <f>H1446*$I$12</f>
        <v>0</v>
      </c>
      <c r="J1446" s="11"/>
      <c r="K1446" s="964">
        <f>SUM(H1446:I1446)</f>
        <v>0</v>
      </c>
    </row>
    <row r="1447" spans="1:11" ht="15.75" hidden="1" x14ac:dyDescent="0.25">
      <c r="A1447" s="1156"/>
      <c r="B1447" s="1068" t="s">
        <v>1516</v>
      </c>
      <c r="C1447" s="1068"/>
      <c r="D1447" s="1072" t="s">
        <v>1306</v>
      </c>
      <c r="E1447" s="1068"/>
      <c r="F1447" s="1068"/>
      <c r="G1447" s="966"/>
      <c r="H1447" s="927">
        <f t="shared" si="150"/>
        <v>0</v>
      </c>
      <c r="I1447" s="927">
        <f>H1447*$I$12</f>
        <v>0</v>
      </c>
      <c r="J1447" s="11"/>
      <c r="K1447" s="964">
        <f>SUM(H1447:I1447)</f>
        <v>0</v>
      </c>
    </row>
    <row r="1448" spans="1:11" ht="15.75" x14ac:dyDescent="0.25">
      <c r="A1448" s="1156" t="s">
        <v>4462</v>
      </c>
      <c r="B1448" s="906" t="s">
        <v>1517</v>
      </c>
      <c r="C1448" s="906"/>
      <c r="D1448" s="118" t="s">
        <v>1303</v>
      </c>
      <c r="E1448" s="906"/>
      <c r="F1448" s="906"/>
      <c r="G1448" s="1010"/>
      <c r="H1448" s="971"/>
      <c r="I1448" s="971"/>
      <c r="J1448" s="111"/>
      <c r="K1448" s="968"/>
    </row>
    <row r="1449" spans="1:11" ht="15.75" x14ac:dyDescent="0.25">
      <c r="A1449" s="1156" t="str">
        <f t="shared" si="155"/>
        <v/>
      </c>
      <c r="B1449" s="1068" t="s">
        <v>2588</v>
      </c>
      <c r="C1449" s="915" t="s">
        <v>4361</v>
      </c>
      <c r="D1449" s="106" t="s">
        <v>3345</v>
      </c>
      <c r="E1449" s="652">
        <v>1</v>
      </c>
      <c r="F1449" s="102" t="s">
        <v>60</v>
      </c>
      <c r="G1449" s="966"/>
      <c r="H1449" s="927"/>
      <c r="I1449" s="927"/>
      <c r="J1449" s="11"/>
      <c r="K1449" s="964"/>
    </row>
    <row r="1450" spans="1:11" ht="15.75" x14ac:dyDescent="0.25">
      <c r="A1450" s="1156" t="str">
        <f t="shared" si="155"/>
        <v/>
      </c>
      <c r="B1450" s="896" t="s">
        <v>2589</v>
      </c>
      <c r="C1450" s="915" t="s">
        <v>4364</v>
      </c>
      <c r="D1450" s="105" t="s">
        <v>3346</v>
      </c>
      <c r="E1450" s="652">
        <v>2</v>
      </c>
      <c r="F1450" s="104" t="s">
        <v>60</v>
      </c>
      <c r="G1450" s="1011"/>
      <c r="H1450" s="927"/>
      <c r="I1450" s="927"/>
      <c r="J1450" s="15"/>
      <c r="K1450" s="964"/>
    </row>
    <row r="1451" spans="1:11" ht="15.75" x14ac:dyDescent="0.25">
      <c r="A1451" s="1156" t="str">
        <f t="shared" si="155"/>
        <v/>
      </c>
      <c r="B1451" s="1068" t="s">
        <v>2590</v>
      </c>
      <c r="C1451" s="1068" t="s">
        <v>2987</v>
      </c>
      <c r="D1451" s="106" t="s">
        <v>3347</v>
      </c>
      <c r="E1451" s="652">
        <v>7</v>
      </c>
      <c r="F1451" s="102" t="s">
        <v>60</v>
      </c>
      <c r="G1451" s="927"/>
      <c r="H1451" s="927"/>
      <c r="I1451" s="927"/>
      <c r="J1451" s="11"/>
      <c r="K1451" s="964"/>
    </row>
    <row r="1452" spans="1:11" ht="15.75" x14ac:dyDescent="0.25">
      <c r="A1452" s="1156" t="str">
        <f t="shared" si="155"/>
        <v/>
      </c>
      <c r="B1452" s="1068" t="s">
        <v>2591</v>
      </c>
      <c r="C1452" s="1068" t="s">
        <v>2988</v>
      </c>
      <c r="D1452" s="106" t="s">
        <v>3348</v>
      </c>
      <c r="E1452" s="652">
        <v>5</v>
      </c>
      <c r="F1452" s="102" t="s">
        <v>60</v>
      </c>
      <c r="G1452" s="927"/>
      <c r="H1452" s="927"/>
      <c r="I1452" s="927"/>
      <c r="J1452" s="11"/>
      <c r="K1452" s="964"/>
    </row>
    <row r="1453" spans="1:11" ht="15.75" x14ac:dyDescent="0.25">
      <c r="A1453" s="1156" t="s">
        <v>4462</v>
      </c>
      <c r="B1453" s="840"/>
      <c r="C1453" s="840"/>
      <c r="D1453" s="84"/>
      <c r="E1453" s="840"/>
      <c r="F1453" s="840"/>
      <c r="G1453" s="1006"/>
      <c r="H1453" s="980"/>
      <c r="I1453" s="980"/>
      <c r="J1453" s="19"/>
      <c r="K1453" s="969"/>
    </row>
    <row r="1454" spans="1:11" ht="15.75" x14ac:dyDescent="0.25">
      <c r="A1454" s="1156" t="s">
        <v>4462</v>
      </c>
      <c r="B1454" s="906" t="s">
        <v>1518</v>
      </c>
      <c r="C1454" s="906"/>
      <c r="D1454" s="118" t="s">
        <v>1318</v>
      </c>
      <c r="E1454" s="906"/>
      <c r="F1454" s="906"/>
      <c r="G1454" s="1010"/>
      <c r="H1454" s="971"/>
      <c r="I1454" s="971"/>
      <c r="J1454" s="111"/>
      <c r="K1454" s="968"/>
    </row>
    <row r="1455" spans="1:11" ht="15.75" x14ac:dyDescent="0.25">
      <c r="A1455" s="1156" t="str">
        <f t="shared" si="155"/>
        <v/>
      </c>
      <c r="B1455" s="902" t="s">
        <v>2592</v>
      </c>
      <c r="C1455" s="97" t="s">
        <v>2660</v>
      </c>
      <c r="D1455" s="35" t="s">
        <v>2661</v>
      </c>
      <c r="E1455" s="652">
        <v>2</v>
      </c>
      <c r="F1455" s="102" t="s">
        <v>60</v>
      </c>
      <c r="G1455" s="927"/>
      <c r="H1455" s="927"/>
      <c r="I1455" s="927"/>
      <c r="J1455" s="11"/>
      <c r="K1455" s="964"/>
    </row>
    <row r="1456" spans="1:11" ht="15.75" x14ac:dyDescent="0.25">
      <c r="A1456" s="1156" t="str">
        <f t="shared" si="155"/>
        <v/>
      </c>
      <c r="B1456" s="107" t="s">
        <v>2593</v>
      </c>
      <c r="C1456" s="96" t="s">
        <v>2662</v>
      </c>
      <c r="D1456" s="36" t="s">
        <v>2663</v>
      </c>
      <c r="E1456" s="652">
        <v>4</v>
      </c>
      <c r="F1456" s="104" t="s">
        <v>60</v>
      </c>
      <c r="G1456" s="927"/>
      <c r="H1456" s="927"/>
      <c r="I1456" s="927"/>
      <c r="J1456" s="15"/>
      <c r="K1456" s="964"/>
    </row>
    <row r="1457" spans="1:11" ht="15.75" x14ac:dyDescent="0.25">
      <c r="A1457" s="1156" t="str">
        <f t="shared" si="155"/>
        <v/>
      </c>
      <c r="B1457" s="902" t="s">
        <v>2594</v>
      </c>
      <c r="C1457" s="97" t="s">
        <v>2665</v>
      </c>
      <c r="D1457" s="35" t="s">
        <v>2664</v>
      </c>
      <c r="E1457" s="652">
        <v>1</v>
      </c>
      <c r="F1457" s="102" t="s">
        <v>60</v>
      </c>
      <c r="G1457" s="927"/>
      <c r="H1457" s="927"/>
      <c r="I1457" s="927"/>
      <c r="J1457" s="11"/>
      <c r="K1457" s="964"/>
    </row>
    <row r="1458" spans="1:11" ht="15.75" x14ac:dyDescent="0.25">
      <c r="A1458" s="1156" t="str">
        <f t="shared" si="155"/>
        <v/>
      </c>
      <c r="B1458" s="902" t="s">
        <v>2595</v>
      </c>
      <c r="C1458" s="97" t="s">
        <v>2666</v>
      </c>
      <c r="D1458" s="35" t="s">
        <v>2667</v>
      </c>
      <c r="E1458" s="652">
        <v>7</v>
      </c>
      <c r="F1458" s="102" t="s">
        <v>60</v>
      </c>
      <c r="G1458" s="927"/>
      <c r="H1458" s="927"/>
      <c r="I1458" s="927"/>
      <c r="J1458" s="11"/>
      <c r="K1458" s="964"/>
    </row>
    <row r="1459" spans="1:11" ht="15.75" x14ac:dyDescent="0.25">
      <c r="A1459" s="1156" t="str">
        <f t="shared" si="155"/>
        <v/>
      </c>
      <c r="B1459" s="841" t="s">
        <v>2596</v>
      </c>
      <c r="C1459" s="96" t="s">
        <v>2668</v>
      </c>
      <c r="D1459" s="36" t="s">
        <v>2669</v>
      </c>
      <c r="E1459" s="652">
        <v>5</v>
      </c>
      <c r="F1459" s="109" t="s">
        <v>60</v>
      </c>
      <c r="G1459" s="927"/>
      <c r="H1459" s="927"/>
      <c r="I1459" s="927"/>
      <c r="J1459" s="19"/>
      <c r="K1459" s="964"/>
    </row>
    <row r="1460" spans="1:11" ht="15.75" x14ac:dyDescent="0.25">
      <c r="A1460" s="1156" t="str">
        <f t="shared" si="155"/>
        <v/>
      </c>
      <c r="B1460" s="902" t="s">
        <v>2597</v>
      </c>
      <c r="C1460" s="97" t="s">
        <v>2670</v>
      </c>
      <c r="D1460" s="35" t="s">
        <v>2671</v>
      </c>
      <c r="E1460" s="652">
        <v>2</v>
      </c>
      <c r="F1460" s="102" t="s">
        <v>60</v>
      </c>
      <c r="G1460" s="927"/>
      <c r="H1460" s="927"/>
      <c r="I1460" s="927"/>
      <c r="J1460" s="11"/>
      <c r="K1460" s="964"/>
    </row>
    <row r="1461" spans="1:11" ht="15.75" x14ac:dyDescent="0.25">
      <c r="A1461" s="1156" t="str">
        <f t="shared" si="155"/>
        <v/>
      </c>
      <c r="B1461" s="902" t="s">
        <v>2598</v>
      </c>
      <c r="C1461" s="97" t="s">
        <v>3349</v>
      </c>
      <c r="D1461" s="35" t="s">
        <v>3285</v>
      </c>
      <c r="E1461" s="652">
        <v>3</v>
      </c>
      <c r="F1461" s="102" t="s">
        <v>60</v>
      </c>
      <c r="G1461" s="927"/>
      <c r="H1461" s="927"/>
      <c r="I1461" s="927"/>
      <c r="J1461" s="11"/>
      <c r="K1461" s="964"/>
    </row>
    <row r="1462" spans="1:11" ht="15.75" x14ac:dyDescent="0.25">
      <c r="A1462" s="1156" t="s">
        <v>4462</v>
      </c>
      <c r="B1462" s="840"/>
      <c r="C1462" s="840"/>
      <c r="D1462" s="84"/>
      <c r="E1462" s="652"/>
      <c r="F1462" s="840"/>
      <c r="G1462" s="1006"/>
      <c r="H1462" s="980"/>
      <c r="I1462" s="980"/>
      <c r="J1462" s="19"/>
      <c r="K1462" s="969"/>
    </row>
    <row r="1463" spans="1:11" ht="15.75" x14ac:dyDescent="0.25">
      <c r="A1463" s="1156" t="s">
        <v>4462</v>
      </c>
      <c r="B1463" s="906" t="s">
        <v>1519</v>
      </c>
      <c r="C1463" s="906"/>
      <c r="D1463" s="118" t="s">
        <v>1595</v>
      </c>
      <c r="E1463" s="906"/>
      <c r="F1463" s="906"/>
      <c r="G1463" s="1010"/>
      <c r="H1463" s="971"/>
      <c r="I1463" s="971"/>
      <c r="J1463" s="111"/>
      <c r="K1463" s="968"/>
    </row>
    <row r="1464" spans="1:11" ht="15.75" x14ac:dyDescent="0.25">
      <c r="A1464" s="1156" t="str">
        <f t="shared" ref="A1464:A1526" si="160">IF(K1464&lt;&gt;0,"x","")</f>
        <v/>
      </c>
      <c r="B1464" s="1068" t="s">
        <v>2599</v>
      </c>
      <c r="C1464" s="97" t="s">
        <v>2677</v>
      </c>
      <c r="D1464" s="106" t="s">
        <v>2673</v>
      </c>
      <c r="E1464" s="652">
        <v>1</v>
      </c>
      <c r="F1464" s="102" t="s">
        <v>60</v>
      </c>
      <c r="G1464" s="927"/>
      <c r="H1464" s="927"/>
      <c r="I1464" s="927"/>
      <c r="J1464" s="11"/>
      <c r="K1464" s="964"/>
    </row>
    <row r="1465" spans="1:11" ht="15.75" x14ac:dyDescent="0.25">
      <c r="A1465" s="1156" t="str">
        <f t="shared" si="160"/>
        <v/>
      </c>
      <c r="B1465" s="896" t="s">
        <v>2600</v>
      </c>
      <c r="C1465" s="96" t="s">
        <v>2672</v>
      </c>
      <c r="D1465" s="36" t="s">
        <v>2674</v>
      </c>
      <c r="E1465" s="652">
        <v>8</v>
      </c>
      <c r="F1465" s="104" t="s">
        <v>60</v>
      </c>
      <c r="G1465" s="927"/>
      <c r="H1465" s="927"/>
      <c r="I1465" s="927"/>
      <c r="J1465" s="15"/>
      <c r="K1465" s="964"/>
    </row>
    <row r="1466" spans="1:11" ht="15.75" x14ac:dyDescent="0.25">
      <c r="A1466" s="1156" t="str">
        <f t="shared" si="160"/>
        <v/>
      </c>
      <c r="B1466" s="1068" t="s">
        <v>2601</v>
      </c>
      <c r="C1466" s="915" t="s">
        <v>4367</v>
      </c>
      <c r="D1466" s="106" t="s">
        <v>2675</v>
      </c>
      <c r="E1466" s="652">
        <v>1</v>
      </c>
      <c r="F1466" s="102" t="s">
        <v>60</v>
      </c>
      <c r="G1466" s="927"/>
      <c r="H1466" s="927"/>
      <c r="I1466" s="927"/>
      <c r="J1466" s="11"/>
      <c r="K1466" s="964"/>
    </row>
    <row r="1467" spans="1:11" ht="15.75" x14ac:dyDescent="0.25">
      <c r="A1467" s="1156" t="str">
        <f t="shared" si="160"/>
        <v/>
      </c>
      <c r="B1467" s="1068" t="s">
        <v>2602</v>
      </c>
      <c r="C1467" s="915" t="s">
        <v>4372</v>
      </c>
      <c r="D1467" s="35" t="s">
        <v>2676</v>
      </c>
      <c r="E1467" s="652">
        <v>3</v>
      </c>
      <c r="F1467" s="102" t="s">
        <v>60</v>
      </c>
      <c r="G1467" s="927"/>
      <c r="H1467" s="927"/>
      <c r="I1467" s="927"/>
      <c r="J1467" s="11"/>
      <c r="K1467" s="964"/>
    </row>
    <row r="1468" spans="1:11" ht="15.75" x14ac:dyDescent="0.25">
      <c r="A1468" s="1156" t="s">
        <v>4462</v>
      </c>
      <c r="B1468" s="840"/>
      <c r="C1468" s="840"/>
      <c r="D1468" s="84"/>
      <c r="E1468" s="840"/>
      <c r="F1468" s="840"/>
      <c r="G1468" s="1006"/>
      <c r="H1468" s="980"/>
      <c r="I1468" s="980"/>
      <c r="J1468" s="19"/>
      <c r="K1468" s="969"/>
    </row>
    <row r="1469" spans="1:11" ht="15.75" hidden="1" x14ac:dyDescent="0.25">
      <c r="A1469" s="1156"/>
      <c r="B1469" s="1068" t="s">
        <v>1520</v>
      </c>
      <c r="C1469" s="1068"/>
      <c r="D1469" s="1072" t="s">
        <v>1307</v>
      </c>
      <c r="E1469" s="1068"/>
      <c r="F1469" s="1068"/>
      <c r="G1469" s="966"/>
      <c r="H1469" s="927">
        <f t="shared" si="150"/>
        <v>0</v>
      </c>
      <c r="I1469" s="927">
        <f>H1469*$I$12</f>
        <v>0</v>
      </c>
      <c r="J1469" s="11"/>
      <c r="K1469" s="964">
        <f>SUM(H1469:I1469)</f>
        <v>0</v>
      </c>
    </row>
    <row r="1470" spans="1:11" ht="15.75" hidden="1" x14ac:dyDescent="0.25">
      <c r="A1470" s="1156"/>
      <c r="B1470" s="1068" t="s">
        <v>1521</v>
      </c>
      <c r="C1470" s="1068"/>
      <c r="D1470" s="1072" t="s">
        <v>1321</v>
      </c>
      <c r="E1470" s="1068"/>
      <c r="F1470" s="1068"/>
      <c r="G1470" s="966"/>
      <c r="H1470" s="927">
        <f t="shared" si="150"/>
        <v>0</v>
      </c>
      <c r="I1470" s="927">
        <f>H1470*$I$12</f>
        <v>0</v>
      </c>
      <c r="J1470" s="11"/>
      <c r="K1470" s="964">
        <f>SUM(H1470:I1470)</f>
        <v>0</v>
      </c>
    </row>
    <row r="1471" spans="1:11" ht="15.75" x14ac:dyDescent="0.25">
      <c r="A1471" s="1156" t="s">
        <v>4462</v>
      </c>
      <c r="B1471" s="906" t="s">
        <v>1522</v>
      </c>
      <c r="C1471" s="906"/>
      <c r="D1471" s="118" t="s">
        <v>1326</v>
      </c>
      <c r="E1471" s="906"/>
      <c r="F1471" s="906"/>
      <c r="G1471" s="1010"/>
      <c r="H1471" s="971"/>
      <c r="I1471" s="971"/>
      <c r="J1471" s="111"/>
      <c r="K1471" s="968"/>
    </row>
    <row r="1472" spans="1:11" ht="15.75" x14ac:dyDescent="0.25">
      <c r="A1472" s="1156" t="str">
        <f t="shared" si="160"/>
        <v/>
      </c>
      <c r="B1472" s="1068" t="s">
        <v>2603</v>
      </c>
      <c r="C1472" s="915" t="s">
        <v>3665</v>
      </c>
      <c r="D1472" s="35" t="s">
        <v>2678</v>
      </c>
      <c r="E1472" s="652">
        <v>2</v>
      </c>
      <c r="F1472" s="102" t="s">
        <v>60</v>
      </c>
      <c r="G1472" s="927"/>
      <c r="H1472" s="927"/>
      <c r="I1472" s="927"/>
      <c r="J1472" s="11"/>
      <c r="K1472" s="964"/>
    </row>
    <row r="1473" spans="1:11" ht="15.75" x14ac:dyDescent="0.25">
      <c r="A1473" s="1156" t="str">
        <f t="shared" si="160"/>
        <v/>
      </c>
      <c r="B1473" s="1068" t="s">
        <v>2604</v>
      </c>
      <c r="C1473" s="915" t="s">
        <v>4377</v>
      </c>
      <c r="D1473" s="35" t="s">
        <v>2679</v>
      </c>
      <c r="E1473" s="652">
        <v>3</v>
      </c>
      <c r="F1473" s="102" t="s">
        <v>60</v>
      </c>
      <c r="G1473" s="927"/>
      <c r="H1473" s="927"/>
      <c r="I1473" s="927"/>
      <c r="J1473" s="11"/>
      <c r="K1473" s="964"/>
    </row>
    <row r="1474" spans="1:11" ht="15.75" x14ac:dyDescent="0.25">
      <c r="A1474" s="1156" t="s">
        <v>4462</v>
      </c>
      <c r="B1474" s="840"/>
      <c r="C1474" s="840"/>
      <c r="D1474" s="84"/>
      <c r="E1474" s="840"/>
      <c r="F1474" s="840"/>
      <c r="G1474" s="1006"/>
      <c r="H1474" s="980"/>
      <c r="I1474" s="980"/>
      <c r="J1474" s="19"/>
      <c r="K1474" s="969"/>
    </row>
    <row r="1475" spans="1:11" ht="15.75" x14ac:dyDescent="0.25">
      <c r="A1475" s="1156" t="s">
        <v>4462</v>
      </c>
      <c r="B1475" s="906" t="s">
        <v>1523</v>
      </c>
      <c r="C1475" s="906"/>
      <c r="D1475" s="118" t="s">
        <v>1628</v>
      </c>
      <c r="E1475" s="906"/>
      <c r="F1475" s="906"/>
      <c r="G1475" s="1010"/>
      <c r="H1475" s="971"/>
      <c r="I1475" s="971"/>
      <c r="J1475" s="111"/>
      <c r="K1475" s="968"/>
    </row>
    <row r="1476" spans="1:11" ht="15.75" x14ac:dyDescent="0.25">
      <c r="A1476" s="1156" t="str">
        <f t="shared" si="160"/>
        <v/>
      </c>
      <c r="B1476" s="1068" t="s">
        <v>3022</v>
      </c>
      <c r="C1476" s="915" t="s">
        <v>3321</v>
      </c>
      <c r="D1476" s="106" t="s">
        <v>3007</v>
      </c>
      <c r="E1476" s="652">
        <v>6</v>
      </c>
      <c r="F1476" s="102" t="s">
        <v>60</v>
      </c>
      <c r="G1476" s="927"/>
      <c r="H1476" s="927"/>
      <c r="I1476" s="927"/>
      <c r="J1476" s="11"/>
      <c r="K1476" s="964"/>
    </row>
    <row r="1477" spans="1:11" ht="15.75" x14ac:dyDescent="0.25">
      <c r="A1477" s="1156" t="s">
        <v>4462</v>
      </c>
      <c r="B1477" s="70"/>
      <c r="C1477" s="70"/>
      <c r="D1477" s="81"/>
      <c r="E1477" s="70"/>
      <c r="F1477" s="70"/>
      <c r="G1477" s="1009"/>
      <c r="H1477" s="981"/>
      <c r="I1477" s="981"/>
      <c r="J1477" s="31"/>
      <c r="K1477" s="976"/>
    </row>
    <row r="1478" spans="1:11" ht="15.75" hidden="1" x14ac:dyDescent="0.25">
      <c r="A1478" s="1156"/>
      <c r="B1478" s="70" t="s">
        <v>1524</v>
      </c>
      <c r="C1478" s="70"/>
      <c r="D1478" s="81" t="s">
        <v>1629</v>
      </c>
      <c r="E1478" s="70"/>
      <c r="F1478" s="70"/>
      <c r="G1478" s="1009"/>
      <c r="H1478" s="981"/>
      <c r="I1478" s="981"/>
      <c r="J1478" s="31"/>
      <c r="K1478" s="976"/>
    </row>
    <row r="1479" spans="1:11" ht="15.75" hidden="1" x14ac:dyDescent="0.25">
      <c r="A1479" s="1156"/>
      <c r="B1479" s="1068"/>
      <c r="C1479" s="621"/>
      <c r="D1479" s="622"/>
      <c r="E1479" s="622"/>
      <c r="F1479" s="622"/>
      <c r="G1479" s="1039"/>
      <c r="H1479" s="1039"/>
      <c r="I1479" s="1039"/>
      <c r="J1479" s="622"/>
      <c r="K1479" s="1039"/>
    </row>
    <row r="1480" spans="1:11" ht="15.75" hidden="1" x14ac:dyDescent="0.25">
      <c r="A1480" s="1156"/>
      <c r="B1480" s="1068" t="s">
        <v>1525</v>
      </c>
      <c r="C1480" s="1068"/>
      <c r="D1480" s="1072" t="s">
        <v>1594</v>
      </c>
      <c r="E1480" s="1068"/>
      <c r="F1480" s="1068"/>
      <c r="G1480" s="966"/>
      <c r="H1480" s="927">
        <f t="shared" ref="H1480:H1557" si="161">G1480*F1480</f>
        <v>0</v>
      </c>
      <c r="I1480" s="927">
        <f>H1480*$I$12</f>
        <v>0</v>
      </c>
      <c r="J1480" s="11"/>
      <c r="K1480" s="964">
        <f>SUM(H1480:I1480)</f>
        <v>0</v>
      </c>
    </row>
    <row r="1481" spans="1:11" ht="15.75" hidden="1" x14ac:dyDescent="0.25">
      <c r="A1481" s="1156"/>
      <c r="B1481" s="1068" t="s">
        <v>1526</v>
      </c>
      <c r="C1481" s="1068"/>
      <c r="D1481" s="1072" t="s">
        <v>1630</v>
      </c>
      <c r="E1481" s="1068"/>
      <c r="F1481" s="1068"/>
      <c r="G1481" s="966"/>
      <c r="H1481" s="927">
        <f t="shared" si="161"/>
        <v>0</v>
      </c>
      <c r="I1481" s="927">
        <f>H1481*$I$12</f>
        <v>0</v>
      </c>
      <c r="J1481" s="11"/>
      <c r="K1481" s="964">
        <f>SUM(H1481:I1481)</f>
        <v>0</v>
      </c>
    </row>
    <row r="1482" spans="1:11" ht="15.75" hidden="1" x14ac:dyDescent="0.25">
      <c r="A1482" s="1156"/>
      <c r="B1482" s="1068" t="s">
        <v>1527</v>
      </c>
      <c r="C1482" s="1068"/>
      <c r="D1482" s="1072" t="s">
        <v>1631</v>
      </c>
      <c r="E1482" s="1068"/>
      <c r="F1482" s="1068"/>
      <c r="G1482" s="966"/>
      <c r="H1482" s="927">
        <f t="shared" si="161"/>
        <v>0</v>
      </c>
      <c r="I1482" s="927">
        <f>H1482*$I$12</f>
        <v>0</v>
      </c>
      <c r="J1482" s="11"/>
      <c r="K1482" s="964">
        <f>SUM(H1482:I1482)</f>
        <v>0</v>
      </c>
    </row>
    <row r="1483" spans="1:11" ht="15.75" hidden="1" x14ac:dyDescent="0.25">
      <c r="A1483" s="1156"/>
      <c r="B1483" s="1068" t="s">
        <v>1528</v>
      </c>
      <c r="C1483" s="1068"/>
      <c r="D1483" s="1072" t="s">
        <v>1632</v>
      </c>
      <c r="E1483" s="1068"/>
      <c r="F1483" s="1068"/>
      <c r="G1483" s="966"/>
      <c r="H1483" s="927">
        <f t="shared" si="161"/>
        <v>0</v>
      </c>
      <c r="I1483" s="927">
        <f>H1483*$I$12</f>
        <v>0</v>
      </c>
      <c r="J1483" s="11"/>
      <c r="K1483" s="964">
        <f>SUM(H1483:I1483)</f>
        <v>0</v>
      </c>
    </row>
    <row r="1484" spans="1:11" ht="15.75" x14ac:dyDescent="0.25">
      <c r="A1484" s="1156" t="s">
        <v>4462</v>
      </c>
      <c r="B1484" s="906" t="s">
        <v>2579</v>
      </c>
      <c r="C1484" s="906"/>
      <c r="D1484" s="118" t="s">
        <v>1305</v>
      </c>
      <c r="E1484" s="906"/>
      <c r="F1484" s="906"/>
      <c r="G1484" s="1010"/>
      <c r="H1484" s="971"/>
      <c r="I1484" s="971"/>
      <c r="J1484" s="111"/>
      <c r="K1484" s="968"/>
    </row>
    <row r="1485" spans="1:11" ht="15.75" x14ac:dyDescent="0.25">
      <c r="A1485" s="1156" t="str">
        <f t="shared" si="160"/>
        <v/>
      </c>
      <c r="B1485" s="1068" t="s">
        <v>2605</v>
      </c>
      <c r="C1485" s="97" t="s">
        <v>2682</v>
      </c>
      <c r="D1485" s="106" t="s">
        <v>2642</v>
      </c>
      <c r="E1485" s="652">
        <v>6</v>
      </c>
      <c r="F1485" s="102" t="s">
        <v>60</v>
      </c>
      <c r="G1485" s="927"/>
      <c r="H1485" s="927"/>
      <c r="I1485" s="927"/>
      <c r="J1485" s="11"/>
      <c r="K1485" s="964"/>
    </row>
    <row r="1486" spans="1:11" ht="15.75" x14ac:dyDescent="0.25">
      <c r="A1486" s="1156" t="str">
        <f t="shared" si="160"/>
        <v/>
      </c>
      <c r="B1486" s="1068" t="s">
        <v>2606</v>
      </c>
      <c r="C1486" s="93" t="s">
        <v>2683</v>
      </c>
      <c r="D1486" s="130" t="s">
        <v>2680</v>
      </c>
      <c r="E1486" s="652">
        <v>1</v>
      </c>
      <c r="F1486" s="619" t="s">
        <v>60</v>
      </c>
      <c r="G1486" s="927"/>
      <c r="H1486" s="927"/>
      <c r="I1486" s="927"/>
      <c r="J1486" s="31"/>
      <c r="K1486" s="964"/>
    </row>
    <row r="1487" spans="1:11" ht="15.75" x14ac:dyDescent="0.25">
      <c r="A1487" s="1156" t="str">
        <f t="shared" si="160"/>
        <v/>
      </c>
      <c r="B1487" s="1068" t="s">
        <v>2607</v>
      </c>
      <c r="C1487" s="93" t="s">
        <v>4566</v>
      </c>
      <c r="D1487" s="130" t="s">
        <v>4567</v>
      </c>
      <c r="E1487" s="652">
        <v>2</v>
      </c>
      <c r="F1487" s="619" t="s">
        <v>60</v>
      </c>
      <c r="G1487" s="927"/>
      <c r="H1487" s="927"/>
      <c r="I1487" s="927"/>
      <c r="J1487" s="31"/>
      <c r="K1487" s="964"/>
    </row>
    <row r="1488" spans="1:11" ht="15.75" x14ac:dyDescent="0.25">
      <c r="A1488" s="1156" t="str">
        <f t="shared" si="160"/>
        <v/>
      </c>
      <c r="B1488" s="1068" t="s">
        <v>4565</v>
      </c>
      <c r="C1488" s="915" t="s">
        <v>4380</v>
      </c>
      <c r="D1488" s="106" t="s">
        <v>2681</v>
      </c>
      <c r="E1488" s="652">
        <v>3</v>
      </c>
      <c r="F1488" s="102" t="s">
        <v>60</v>
      </c>
      <c r="G1488" s="927"/>
      <c r="H1488" s="927"/>
      <c r="I1488" s="927"/>
      <c r="J1488" s="11"/>
      <c r="K1488" s="964"/>
    </row>
    <row r="1489" spans="1:11" ht="15.75" hidden="1" x14ac:dyDescent="0.25">
      <c r="A1489" s="1156"/>
      <c r="B1489" s="896"/>
      <c r="C1489" s="916"/>
      <c r="D1489" s="105"/>
      <c r="E1489" s="655"/>
      <c r="F1489" s="109"/>
      <c r="G1489" s="980"/>
      <c r="H1489" s="980"/>
      <c r="I1489" s="980"/>
      <c r="J1489" s="19"/>
      <c r="K1489" s="980"/>
    </row>
    <row r="1490" spans="1:11" ht="15.75" x14ac:dyDescent="0.25">
      <c r="A1490" s="1156" t="s">
        <v>4462</v>
      </c>
      <c r="B1490" s="906" t="s">
        <v>4562</v>
      </c>
      <c r="C1490" s="906"/>
      <c r="D1490" s="118" t="s">
        <v>1307</v>
      </c>
      <c r="E1490" s="906"/>
      <c r="F1490" s="906"/>
      <c r="G1490" s="1010"/>
      <c r="H1490" s="971"/>
      <c r="I1490" s="971"/>
      <c r="J1490" s="111"/>
      <c r="K1490" s="968"/>
    </row>
    <row r="1491" spans="1:11" ht="15.75" x14ac:dyDescent="0.25">
      <c r="A1491" s="1156" t="str">
        <f t="shared" ref="A1491" si="162">IF(K1491&lt;&gt;0,"x","")</f>
        <v/>
      </c>
      <c r="B1491" s="1068" t="s">
        <v>2605</v>
      </c>
      <c r="C1491" s="97" t="s">
        <v>4564</v>
      </c>
      <c r="D1491" s="106" t="s">
        <v>4563</v>
      </c>
      <c r="E1491" s="652">
        <v>4</v>
      </c>
      <c r="F1491" s="102" t="s">
        <v>60</v>
      </c>
      <c r="G1491" s="927"/>
      <c r="H1491" s="927"/>
      <c r="I1491" s="927"/>
      <c r="J1491" s="11"/>
      <c r="K1491" s="964"/>
    </row>
    <row r="1492" spans="1:11" ht="15.75" x14ac:dyDescent="0.25">
      <c r="A1492" s="1156" t="s">
        <v>4462</v>
      </c>
      <c r="B1492" s="1073"/>
      <c r="C1492" s="430"/>
      <c r="D1492" s="637"/>
      <c r="E1492" s="870"/>
      <c r="F1492" s="870"/>
      <c r="G1492" s="980"/>
      <c r="H1492" s="980"/>
      <c r="I1492" s="980"/>
      <c r="J1492" s="870"/>
      <c r="K1492" s="980"/>
    </row>
    <row r="1493" spans="1:11" ht="15.75" hidden="1" x14ac:dyDescent="0.25">
      <c r="A1493" s="1156"/>
      <c r="B1493" s="891" t="s">
        <v>1529</v>
      </c>
      <c r="C1493" s="891"/>
      <c r="D1493" s="21" t="s">
        <v>1606</v>
      </c>
      <c r="E1493" s="891"/>
      <c r="F1493" s="891"/>
      <c r="G1493" s="975"/>
      <c r="H1493" s="975"/>
      <c r="I1493" s="975"/>
      <c r="J1493" s="891"/>
      <c r="K1493" s="975"/>
    </row>
    <row r="1494" spans="1:11" ht="15.75" hidden="1" x14ac:dyDescent="0.25">
      <c r="A1494" s="1156"/>
      <c r="B1494" s="1068" t="s">
        <v>1530</v>
      </c>
      <c r="C1494" s="1068"/>
      <c r="D1494" s="1072" t="s">
        <v>1302</v>
      </c>
      <c r="E1494" s="1068"/>
      <c r="F1494" s="1068"/>
      <c r="G1494" s="966"/>
      <c r="H1494" s="927">
        <f t="shared" si="161"/>
        <v>0</v>
      </c>
      <c r="I1494" s="927">
        <f t="shared" ref="I1494:I1501" si="163">H1494*$I$12</f>
        <v>0</v>
      </c>
      <c r="J1494" s="11"/>
      <c r="K1494" s="964">
        <f t="shared" ref="K1494:K1501" si="164">SUM(H1494:I1494)</f>
        <v>0</v>
      </c>
    </row>
    <row r="1495" spans="1:11" ht="15.75" hidden="1" x14ac:dyDescent="0.25">
      <c r="A1495" s="1156"/>
      <c r="B1495" s="1068" t="s">
        <v>1531</v>
      </c>
      <c r="C1495" s="1068"/>
      <c r="D1495" s="1072" t="s">
        <v>1303</v>
      </c>
      <c r="E1495" s="1068"/>
      <c r="F1495" s="1068"/>
      <c r="G1495" s="966"/>
      <c r="H1495" s="927">
        <f t="shared" si="161"/>
        <v>0</v>
      </c>
      <c r="I1495" s="927">
        <f t="shared" si="163"/>
        <v>0</v>
      </c>
      <c r="J1495" s="11"/>
      <c r="K1495" s="964">
        <f t="shared" si="164"/>
        <v>0</v>
      </c>
    </row>
    <row r="1496" spans="1:11" ht="15.75" hidden="1" x14ac:dyDescent="0.25">
      <c r="A1496" s="1156"/>
      <c r="B1496" s="1068" t="s">
        <v>1532</v>
      </c>
      <c r="C1496" s="1068"/>
      <c r="D1496" s="1072" t="s">
        <v>1305</v>
      </c>
      <c r="E1496" s="1068"/>
      <c r="F1496" s="1068"/>
      <c r="G1496" s="966"/>
      <c r="H1496" s="927">
        <f t="shared" si="161"/>
        <v>0</v>
      </c>
      <c r="I1496" s="927">
        <f t="shared" si="163"/>
        <v>0</v>
      </c>
      <c r="J1496" s="11"/>
      <c r="K1496" s="964">
        <f t="shared" si="164"/>
        <v>0</v>
      </c>
    </row>
    <row r="1497" spans="1:11" ht="15.75" hidden="1" x14ac:dyDescent="0.25">
      <c r="A1497" s="1156"/>
      <c r="B1497" s="1068" t="s">
        <v>1533</v>
      </c>
      <c r="C1497" s="1068"/>
      <c r="D1497" s="1072" t="s">
        <v>1595</v>
      </c>
      <c r="E1497" s="1068"/>
      <c r="F1497" s="1068"/>
      <c r="G1497" s="966"/>
      <c r="H1497" s="927">
        <f t="shared" si="161"/>
        <v>0</v>
      </c>
      <c r="I1497" s="927">
        <f t="shared" si="163"/>
        <v>0</v>
      </c>
      <c r="J1497" s="11"/>
      <c r="K1497" s="964">
        <f t="shared" si="164"/>
        <v>0</v>
      </c>
    </row>
    <row r="1498" spans="1:11" ht="15.75" hidden="1" x14ac:dyDescent="0.25">
      <c r="A1498" s="1156"/>
      <c r="B1498" s="1068" t="s">
        <v>1534</v>
      </c>
      <c r="C1498" s="1068"/>
      <c r="D1498" s="1072" t="s">
        <v>1326</v>
      </c>
      <c r="E1498" s="1068"/>
      <c r="F1498" s="1068"/>
      <c r="G1498" s="966"/>
      <c r="H1498" s="927">
        <f t="shared" si="161"/>
        <v>0</v>
      </c>
      <c r="I1498" s="927">
        <f t="shared" si="163"/>
        <v>0</v>
      </c>
      <c r="J1498" s="11"/>
      <c r="K1498" s="964">
        <f t="shared" si="164"/>
        <v>0</v>
      </c>
    </row>
    <row r="1499" spans="1:11" ht="15.75" hidden="1" x14ac:dyDescent="0.25">
      <c r="A1499" s="1156"/>
      <c r="B1499" s="1068" t="s">
        <v>1535</v>
      </c>
      <c r="C1499" s="1068"/>
      <c r="D1499" s="1072" t="s">
        <v>1607</v>
      </c>
      <c r="E1499" s="1068"/>
      <c r="F1499" s="1068"/>
      <c r="G1499" s="966"/>
      <c r="H1499" s="927">
        <f t="shared" si="161"/>
        <v>0</v>
      </c>
      <c r="I1499" s="927">
        <f t="shared" si="163"/>
        <v>0</v>
      </c>
      <c r="J1499" s="11"/>
      <c r="K1499" s="964">
        <f t="shared" si="164"/>
        <v>0</v>
      </c>
    </row>
    <row r="1500" spans="1:11" ht="15.75" hidden="1" x14ac:dyDescent="0.25">
      <c r="A1500" s="1156"/>
      <c r="B1500" s="1068" t="s">
        <v>1536</v>
      </c>
      <c r="C1500" s="1068"/>
      <c r="D1500" s="1072" t="s">
        <v>1307</v>
      </c>
      <c r="E1500" s="1068"/>
      <c r="F1500" s="1068"/>
      <c r="G1500" s="966"/>
      <c r="H1500" s="927">
        <f t="shared" si="161"/>
        <v>0</v>
      </c>
      <c r="I1500" s="927">
        <f t="shared" si="163"/>
        <v>0</v>
      </c>
      <c r="J1500" s="11"/>
      <c r="K1500" s="964">
        <f t="shared" si="164"/>
        <v>0</v>
      </c>
    </row>
    <row r="1501" spans="1:11" ht="15.75" hidden="1" x14ac:dyDescent="0.25">
      <c r="A1501" s="1156"/>
      <c r="B1501" s="1068" t="s">
        <v>1537</v>
      </c>
      <c r="C1501" s="1068"/>
      <c r="D1501" s="1072" t="s">
        <v>1608</v>
      </c>
      <c r="E1501" s="1068"/>
      <c r="F1501" s="1068"/>
      <c r="G1501" s="966"/>
      <c r="H1501" s="927">
        <f t="shared" si="161"/>
        <v>0</v>
      </c>
      <c r="I1501" s="927">
        <f t="shared" si="163"/>
        <v>0</v>
      </c>
      <c r="J1501" s="11"/>
      <c r="K1501" s="964">
        <f t="shared" si="164"/>
        <v>0</v>
      </c>
    </row>
    <row r="1502" spans="1:11" ht="15.75" hidden="1" x14ac:dyDescent="0.25">
      <c r="A1502" s="1156"/>
      <c r="B1502" s="1073"/>
      <c r="C1502" s="37"/>
      <c r="D1502" s="1073"/>
      <c r="E1502" s="1068"/>
      <c r="F1502" s="1068"/>
      <c r="G1502" s="966"/>
      <c r="H1502" s="966"/>
      <c r="I1502" s="966"/>
      <c r="J1502" s="1068"/>
      <c r="K1502" s="966"/>
    </row>
    <row r="1503" spans="1:11" ht="15.75" hidden="1" x14ac:dyDescent="0.25">
      <c r="A1503" s="1156"/>
      <c r="B1503" s="891" t="s">
        <v>1538</v>
      </c>
      <c r="C1503" s="891"/>
      <c r="D1503" s="21" t="s">
        <v>1609</v>
      </c>
      <c r="E1503" s="891"/>
      <c r="F1503" s="891"/>
      <c r="G1503" s="975"/>
      <c r="H1503" s="975"/>
      <c r="I1503" s="975"/>
      <c r="J1503" s="891"/>
      <c r="K1503" s="975"/>
    </row>
    <row r="1504" spans="1:11" ht="15.75" hidden="1" x14ac:dyDescent="0.25">
      <c r="A1504" s="1156"/>
      <c r="B1504" s="1068" t="s">
        <v>1539</v>
      </c>
      <c r="C1504" s="1068"/>
      <c r="D1504" s="1072" t="s">
        <v>1302</v>
      </c>
      <c r="E1504" s="1068"/>
      <c r="F1504" s="1068"/>
      <c r="G1504" s="966"/>
      <c r="H1504" s="927">
        <f t="shared" si="161"/>
        <v>0</v>
      </c>
      <c r="I1504" s="927">
        <f>H1504*$I$12</f>
        <v>0</v>
      </c>
      <c r="J1504" s="11"/>
      <c r="K1504" s="964">
        <f>SUM(H1504:I1504)</f>
        <v>0</v>
      </c>
    </row>
    <row r="1505" spans="1:11" ht="15.75" hidden="1" x14ac:dyDescent="0.25">
      <c r="A1505" s="1156"/>
      <c r="B1505" s="1068"/>
      <c r="C1505" s="1068"/>
      <c r="D1505" s="1072"/>
      <c r="E1505" s="1068"/>
      <c r="F1505" s="1068"/>
      <c r="G1505" s="966"/>
      <c r="H1505" s="966"/>
      <c r="I1505" s="966"/>
      <c r="J1505" s="1068"/>
      <c r="K1505" s="966"/>
    </row>
    <row r="1506" spans="1:11" ht="15.75" hidden="1" x14ac:dyDescent="0.25">
      <c r="A1506" s="1156"/>
      <c r="B1506" s="891" t="s">
        <v>1540</v>
      </c>
      <c r="C1506" s="891"/>
      <c r="D1506" s="21" t="s">
        <v>1611</v>
      </c>
      <c r="E1506" s="891"/>
      <c r="F1506" s="891"/>
      <c r="G1506" s="975"/>
      <c r="H1506" s="975"/>
      <c r="I1506" s="975"/>
      <c r="J1506" s="891"/>
      <c r="K1506" s="975"/>
    </row>
    <row r="1507" spans="1:11" ht="15.75" hidden="1" x14ac:dyDescent="0.25">
      <c r="A1507" s="1156"/>
      <c r="B1507" s="1068" t="s">
        <v>1541</v>
      </c>
      <c r="C1507" s="1068"/>
      <c r="D1507" s="1072" t="s">
        <v>1302</v>
      </c>
      <c r="E1507" s="1068"/>
      <c r="F1507" s="1068"/>
      <c r="G1507" s="966"/>
      <c r="H1507" s="927">
        <f t="shared" si="161"/>
        <v>0</v>
      </c>
      <c r="I1507" s="927">
        <f t="shared" ref="I1507:I1515" si="165">H1507*$I$12</f>
        <v>0</v>
      </c>
      <c r="J1507" s="11"/>
      <c r="K1507" s="964">
        <f t="shared" ref="K1507:K1515" si="166">SUM(H1507:I1507)</f>
        <v>0</v>
      </c>
    </row>
    <row r="1508" spans="1:11" ht="15.75" hidden="1" x14ac:dyDescent="0.25">
      <c r="A1508" s="1156"/>
      <c r="B1508" s="1068" t="s">
        <v>1542</v>
      </c>
      <c r="C1508" s="1068"/>
      <c r="D1508" s="1072" t="s">
        <v>1303</v>
      </c>
      <c r="E1508" s="1068"/>
      <c r="F1508" s="1068"/>
      <c r="G1508" s="966"/>
      <c r="H1508" s="927">
        <f t="shared" si="161"/>
        <v>0</v>
      </c>
      <c r="I1508" s="927">
        <f t="shared" si="165"/>
        <v>0</v>
      </c>
      <c r="J1508" s="11"/>
      <c r="K1508" s="964">
        <f t="shared" si="166"/>
        <v>0</v>
      </c>
    </row>
    <row r="1509" spans="1:11" ht="15.75" hidden="1" x14ac:dyDescent="0.25">
      <c r="A1509" s="1156"/>
      <c r="B1509" s="1068" t="s">
        <v>1543</v>
      </c>
      <c r="C1509" s="1068"/>
      <c r="D1509" s="1072" t="s">
        <v>1305</v>
      </c>
      <c r="E1509" s="1068"/>
      <c r="F1509" s="1068"/>
      <c r="G1509" s="966"/>
      <c r="H1509" s="927">
        <f t="shared" si="161"/>
        <v>0</v>
      </c>
      <c r="I1509" s="927">
        <f t="shared" si="165"/>
        <v>0</v>
      </c>
      <c r="J1509" s="11"/>
      <c r="K1509" s="964">
        <f t="shared" si="166"/>
        <v>0</v>
      </c>
    </row>
    <row r="1510" spans="1:11" ht="15.75" hidden="1" x14ac:dyDescent="0.25">
      <c r="A1510" s="1156"/>
      <c r="B1510" s="1068" t="s">
        <v>1544</v>
      </c>
      <c r="C1510" s="1068"/>
      <c r="D1510" s="1072" t="s">
        <v>1306</v>
      </c>
      <c r="E1510" s="1068"/>
      <c r="F1510" s="1068"/>
      <c r="G1510" s="966"/>
      <c r="H1510" s="927">
        <f t="shared" si="161"/>
        <v>0</v>
      </c>
      <c r="I1510" s="927">
        <f t="shared" si="165"/>
        <v>0</v>
      </c>
      <c r="J1510" s="11"/>
      <c r="K1510" s="964">
        <f t="shared" si="166"/>
        <v>0</v>
      </c>
    </row>
    <row r="1511" spans="1:11" ht="15.75" hidden="1" x14ac:dyDescent="0.25">
      <c r="A1511" s="1156"/>
      <c r="B1511" s="1068" t="s">
        <v>1545</v>
      </c>
      <c r="C1511" s="1068"/>
      <c r="D1511" s="1072" t="s">
        <v>1595</v>
      </c>
      <c r="E1511" s="1068"/>
      <c r="F1511" s="1068"/>
      <c r="G1511" s="966"/>
      <c r="H1511" s="927">
        <f t="shared" si="161"/>
        <v>0</v>
      </c>
      <c r="I1511" s="927">
        <f t="shared" si="165"/>
        <v>0</v>
      </c>
      <c r="J1511" s="11"/>
      <c r="K1511" s="964">
        <f t="shared" si="166"/>
        <v>0</v>
      </c>
    </row>
    <row r="1512" spans="1:11" ht="15.75" hidden="1" x14ac:dyDescent="0.25">
      <c r="A1512" s="1156"/>
      <c r="B1512" s="1068" t="s">
        <v>1546</v>
      </c>
      <c r="C1512" s="1068"/>
      <c r="D1512" s="1072" t="s">
        <v>1326</v>
      </c>
      <c r="E1512" s="1068"/>
      <c r="F1512" s="1068"/>
      <c r="G1512" s="966"/>
      <c r="H1512" s="927">
        <f t="shared" si="161"/>
        <v>0</v>
      </c>
      <c r="I1512" s="927">
        <f t="shared" si="165"/>
        <v>0</v>
      </c>
      <c r="J1512" s="11"/>
      <c r="K1512" s="964">
        <f t="shared" si="166"/>
        <v>0</v>
      </c>
    </row>
    <row r="1513" spans="1:11" ht="15.75" hidden="1" x14ac:dyDescent="0.25">
      <c r="A1513" s="1156"/>
      <c r="B1513" s="1068" t="s">
        <v>1547</v>
      </c>
      <c r="C1513" s="1068"/>
      <c r="D1513" s="1072" t="s">
        <v>1307</v>
      </c>
      <c r="E1513" s="1068"/>
      <c r="F1513" s="1068"/>
      <c r="G1513" s="966"/>
      <c r="H1513" s="927">
        <f t="shared" si="161"/>
        <v>0</v>
      </c>
      <c r="I1513" s="927">
        <f t="shared" si="165"/>
        <v>0</v>
      </c>
      <c r="J1513" s="11"/>
      <c r="K1513" s="964">
        <f t="shared" si="166"/>
        <v>0</v>
      </c>
    </row>
    <row r="1514" spans="1:11" ht="15.75" hidden="1" x14ac:dyDescent="0.25">
      <c r="A1514" s="1156"/>
      <c r="B1514" s="1068" t="s">
        <v>1548</v>
      </c>
      <c r="C1514" s="1068"/>
      <c r="D1514" s="1072" t="s">
        <v>1311</v>
      </c>
      <c r="E1514" s="1068"/>
      <c r="F1514" s="1068"/>
      <c r="G1514" s="966"/>
      <c r="H1514" s="927">
        <f t="shared" si="161"/>
        <v>0</v>
      </c>
      <c r="I1514" s="927">
        <f t="shared" si="165"/>
        <v>0</v>
      </c>
      <c r="J1514" s="11"/>
      <c r="K1514" s="964">
        <f t="shared" si="166"/>
        <v>0</v>
      </c>
    </row>
    <row r="1515" spans="1:11" ht="15.75" hidden="1" x14ac:dyDescent="0.25">
      <c r="A1515" s="1156"/>
      <c r="B1515" s="1068" t="s">
        <v>1549</v>
      </c>
      <c r="C1515" s="1068"/>
      <c r="D1515" s="1072" t="s">
        <v>1612</v>
      </c>
      <c r="E1515" s="1068"/>
      <c r="F1515" s="1068"/>
      <c r="G1515" s="966"/>
      <c r="H1515" s="927">
        <f t="shared" si="161"/>
        <v>0</v>
      </c>
      <c r="I1515" s="927">
        <f t="shared" si="165"/>
        <v>0</v>
      </c>
      <c r="J1515" s="11"/>
      <c r="K1515" s="964">
        <f t="shared" si="166"/>
        <v>0</v>
      </c>
    </row>
    <row r="1516" spans="1:11" ht="15.75" hidden="1" x14ac:dyDescent="0.25">
      <c r="A1516" s="1156"/>
      <c r="B1516" s="1073"/>
      <c r="C1516" s="37"/>
      <c r="D1516" s="637"/>
      <c r="E1516" s="1067"/>
      <c r="F1516" s="1067"/>
      <c r="G1516" s="927"/>
      <c r="H1516" s="927"/>
      <c r="I1516" s="927"/>
      <c r="J1516" s="1067"/>
      <c r="K1516" s="927"/>
    </row>
    <row r="1517" spans="1:11" ht="15.75" hidden="1" x14ac:dyDescent="0.25">
      <c r="A1517" s="1156"/>
      <c r="B1517" s="891" t="s">
        <v>1550</v>
      </c>
      <c r="C1517" s="891"/>
      <c r="D1517" s="21" t="s">
        <v>1617</v>
      </c>
      <c r="E1517" s="891"/>
      <c r="F1517" s="891"/>
      <c r="G1517" s="975"/>
      <c r="H1517" s="975"/>
      <c r="I1517" s="975"/>
      <c r="J1517" s="891"/>
      <c r="K1517" s="975"/>
    </row>
    <row r="1518" spans="1:11" ht="15.75" hidden="1" x14ac:dyDescent="0.25">
      <c r="A1518" s="1156"/>
      <c r="B1518" s="1068" t="s">
        <v>1551</v>
      </c>
      <c r="C1518" s="1068"/>
      <c r="D1518" s="1072" t="s">
        <v>1633</v>
      </c>
      <c r="E1518" s="1068"/>
      <c r="F1518" s="1068"/>
      <c r="G1518" s="927"/>
      <c r="H1518" s="927">
        <f t="shared" si="161"/>
        <v>0</v>
      </c>
      <c r="I1518" s="927">
        <f>H1518*$I$12</f>
        <v>0</v>
      </c>
      <c r="J1518" s="11"/>
      <c r="K1518" s="964">
        <f>SUM(H1518:I1518)</f>
        <v>0</v>
      </c>
    </row>
    <row r="1519" spans="1:11" ht="15.75" hidden="1" x14ac:dyDescent="0.25">
      <c r="A1519" s="1156"/>
      <c r="B1519" s="1068" t="s">
        <v>1552</v>
      </c>
      <c r="C1519" s="1068"/>
      <c r="D1519" s="1072" t="s">
        <v>1342</v>
      </c>
      <c r="E1519" s="1068"/>
      <c r="F1519" s="1068"/>
      <c r="G1519" s="927"/>
      <c r="H1519" s="927">
        <f t="shared" si="161"/>
        <v>0</v>
      </c>
      <c r="I1519" s="927">
        <f>H1519*$I$12</f>
        <v>0</v>
      </c>
      <c r="J1519" s="11"/>
      <c r="K1519" s="964">
        <f>SUM(H1519:I1519)</f>
        <v>0</v>
      </c>
    </row>
    <row r="1520" spans="1:11" ht="15.75" hidden="1" x14ac:dyDescent="0.25">
      <c r="A1520" s="1156"/>
      <c r="B1520" s="1068" t="s">
        <v>1553</v>
      </c>
      <c r="C1520" s="1068"/>
      <c r="D1520" s="1072" t="s">
        <v>1352</v>
      </c>
      <c r="E1520" s="1068"/>
      <c r="F1520" s="1068"/>
      <c r="G1520" s="927"/>
      <c r="H1520" s="927">
        <f t="shared" si="161"/>
        <v>0</v>
      </c>
      <c r="I1520" s="927">
        <f>H1520*$I$12</f>
        <v>0</v>
      </c>
      <c r="J1520" s="11"/>
      <c r="K1520" s="964">
        <f>SUM(H1520:I1520)</f>
        <v>0</v>
      </c>
    </row>
    <row r="1521" spans="1:11" ht="15.75" hidden="1" x14ac:dyDescent="0.25">
      <c r="A1521" s="1156"/>
      <c r="B1521" s="1068" t="s">
        <v>1554</v>
      </c>
      <c r="C1521" s="1068"/>
      <c r="D1521" s="1072" t="s">
        <v>1619</v>
      </c>
      <c r="E1521" s="1068"/>
      <c r="F1521" s="1068"/>
      <c r="G1521" s="927"/>
      <c r="H1521" s="927">
        <f t="shared" si="161"/>
        <v>0</v>
      </c>
      <c r="I1521" s="927">
        <f>H1521*$I$12</f>
        <v>0</v>
      </c>
      <c r="J1521" s="11"/>
      <c r="K1521" s="964">
        <f>SUM(H1521:I1521)</f>
        <v>0</v>
      </c>
    </row>
    <row r="1522" spans="1:11" ht="15.75" hidden="1" x14ac:dyDescent="0.25">
      <c r="A1522" s="1156"/>
      <c r="B1522" s="1068" t="s">
        <v>1555</v>
      </c>
      <c r="C1522" s="1068"/>
      <c r="D1522" s="1072" t="s">
        <v>1620</v>
      </c>
      <c r="E1522" s="1068"/>
      <c r="F1522" s="1068"/>
      <c r="G1522" s="927"/>
      <c r="H1522" s="927">
        <f t="shared" si="161"/>
        <v>0</v>
      </c>
      <c r="I1522" s="927">
        <f>H1522*$I$12</f>
        <v>0</v>
      </c>
      <c r="J1522" s="11"/>
      <c r="K1522" s="964">
        <f>SUM(H1522:I1522)</f>
        <v>0</v>
      </c>
    </row>
    <row r="1523" spans="1:11" ht="15.75" hidden="1" x14ac:dyDescent="0.25">
      <c r="A1523" s="1156"/>
      <c r="B1523" s="1073"/>
      <c r="C1523" s="37"/>
      <c r="D1523" s="637"/>
      <c r="E1523" s="1067"/>
      <c r="F1523" s="1067"/>
      <c r="G1523" s="927"/>
      <c r="H1523" s="927"/>
      <c r="I1523" s="927"/>
      <c r="J1523" s="1067"/>
      <c r="K1523" s="927"/>
    </row>
    <row r="1524" spans="1:11" ht="15.75" x14ac:dyDescent="0.25">
      <c r="A1524" s="1156" t="s">
        <v>4462</v>
      </c>
      <c r="B1524" s="891" t="s">
        <v>1556</v>
      </c>
      <c r="C1524" s="891"/>
      <c r="D1524" s="21" t="s">
        <v>1635</v>
      </c>
      <c r="E1524" s="891"/>
      <c r="F1524" s="891"/>
      <c r="G1524" s="975"/>
      <c r="H1524" s="975"/>
      <c r="I1524" s="975"/>
      <c r="J1524" s="891"/>
      <c r="K1524" s="975"/>
    </row>
    <row r="1525" spans="1:11" ht="15.75" x14ac:dyDescent="0.25">
      <c r="A1525" s="1156" t="s">
        <v>4462</v>
      </c>
      <c r="B1525" s="906" t="s">
        <v>1557</v>
      </c>
      <c r="C1525" s="906"/>
      <c r="D1525" s="118" t="s">
        <v>1634</v>
      </c>
      <c r="E1525" s="906"/>
      <c r="F1525" s="906"/>
      <c r="G1525" s="1010"/>
      <c r="H1525" s="971"/>
      <c r="I1525" s="971"/>
      <c r="J1525" s="111"/>
      <c r="K1525" s="968"/>
    </row>
    <row r="1526" spans="1:11" ht="15.75" x14ac:dyDescent="0.25">
      <c r="A1526" s="1156" t="str">
        <f t="shared" si="160"/>
        <v/>
      </c>
      <c r="B1526" s="902" t="s">
        <v>2608</v>
      </c>
      <c r="C1526" s="97" t="s">
        <v>2684</v>
      </c>
      <c r="D1526" s="35" t="s">
        <v>3286</v>
      </c>
      <c r="E1526" s="652">
        <v>9</v>
      </c>
      <c r="F1526" s="102" t="s">
        <v>60</v>
      </c>
      <c r="G1526" s="927"/>
      <c r="H1526" s="927"/>
      <c r="I1526" s="927"/>
      <c r="J1526" s="11"/>
      <c r="K1526" s="964"/>
    </row>
    <row r="1527" spans="1:11" ht="15.75" x14ac:dyDescent="0.25">
      <c r="A1527" s="1156" t="s">
        <v>4462</v>
      </c>
      <c r="B1527" s="840"/>
      <c r="C1527" s="840"/>
      <c r="D1527" s="84"/>
      <c r="E1527" s="652"/>
      <c r="F1527" s="840"/>
      <c r="G1527" s="980"/>
      <c r="H1527" s="980"/>
      <c r="I1527" s="980"/>
      <c r="J1527" s="19"/>
      <c r="K1527" s="969"/>
    </row>
    <row r="1528" spans="1:11" ht="15.75" hidden="1" x14ac:dyDescent="0.25">
      <c r="A1528" s="1156"/>
      <c r="B1528" s="1068" t="s">
        <v>1558</v>
      </c>
      <c r="C1528" s="1068"/>
      <c r="D1528" s="1072" t="s">
        <v>1598</v>
      </c>
      <c r="E1528" s="652"/>
      <c r="F1528" s="1068"/>
      <c r="G1528" s="927"/>
      <c r="H1528" s="927">
        <f t="shared" si="161"/>
        <v>0</v>
      </c>
      <c r="I1528" s="927">
        <f>H1528*$I$12</f>
        <v>0</v>
      </c>
      <c r="J1528" s="11"/>
      <c r="K1528" s="964">
        <f>SUM(H1528:I1528)</f>
        <v>0</v>
      </c>
    </row>
    <row r="1529" spans="1:11" ht="15.75" hidden="1" x14ac:dyDescent="0.25">
      <c r="A1529" s="1156"/>
      <c r="B1529" s="1068" t="s">
        <v>1559</v>
      </c>
      <c r="C1529" s="1068"/>
      <c r="D1529" s="1072" t="s">
        <v>1599</v>
      </c>
      <c r="E1529" s="652"/>
      <c r="F1529" s="1068"/>
      <c r="G1529" s="927"/>
      <c r="H1529" s="927">
        <f t="shared" si="161"/>
        <v>0</v>
      </c>
      <c r="I1529" s="927">
        <f>H1529*$I$12</f>
        <v>0</v>
      </c>
      <c r="J1529" s="11"/>
      <c r="K1529" s="964">
        <f>SUM(H1529:I1529)</f>
        <v>0</v>
      </c>
    </row>
    <row r="1530" spans="1:11" ht="15.75" hidden="1" x14ac:dyDescent="0.25">
      <c r="A1530" s="1156"/>
      <c r="B1530" s="1068" t="s">
        <v>1560</v>
      </c>
      <c r="C1530" s="1068"/>
      <c r="D1530" s="1072" t="s">
        <v>1636</v>
      </c>
      <c r="E1530" s="652"/>
      <c r="F1530" s="1068"/>
      <c r="G1530" s="927"/>
      <c r="H1530" s="927">
        <f t="shared" si="161"/>
        <v>0</v>
      </c>
      <c r="I1530" s="927">
        <f>H1530*$I$12</f>
        <v>0</v>
      </c>
      <c r="J1530" s="11"/>
      <c r="K1530" s="964">
        <f>SUM(H1530:I1530)</f>
        <v>0</v>
      </c>
    </row>
    <row r="1531" spans="1:11" ht="15.75" hidden="1" x14ac:dyDescent="0.25">
      <c r="A1531" s="1156"/>
      <c r="B1531" s="70" t="s">
        <v>1561</v>
      </c>
      <c r="C1531" s="70"/>
      <c r="D1531" s="81" t="s">
        <v>1637</v>
      </c>
      <c r="E1531" s="652"/>
      <c r="F1531" s="70"/>
      <c r="G1531" s="981"/>
      <c r="H1531" s="981">
        <f t="shared" si="161"/>
        <v>0</v>
      </c>
      <c r="I1531" s="981">
        <f>H1531*$I$12</f>
        <v>0</v>
      </c>
      <c r="J1531" s="31"/>
      <c r="K1531" s="976">
        <f>SUM(H1531:I1531)</f>
        <v>0</v>
      </c>
    </row>
    <row r="1532" spans="1:11" s="623" customFormat="1" ht="15.75" x14ac:dyDescent="0.25">
      <c r="A1532" s="1156" t="str">
        <f t="shared" ref="A1532:A1589" si="167">IF(K1532&lt;&gt;0,"x","")</f>
        <v/>
      </c>
      <c r="B1532" s="906" t="s">
        <v>2580</v>
      </c>
      <c r="C1532" s="906" t="s">
        <v>4383</v>
      </c>
      <c r="D1532" s="118" t="s">
        <v>2560</v>
      </c>
      <c r="E1532" s="665">
        <v>1</v>
      </c>
      <c r="F1532" s="906" t="s">
        <v>60</v>
      </c>
      <c r="G1532" s="863"/>
      <c r="H1532" s="971"/>
      <c r="I1532" s="971"/>
      <c r="J1532" s="111"/>
      <c r="K1532" s="965"/>
    </row>
    <row r="1533" spans="1:11" s="623" customFormat="1" ht="15.75" x14ac:dyDescent="0.25">
      <c r="A1533" s="1156" t="s">
        <v>4462</v>
      </c>
      <c r="B1533" s="70"/>
      <c r="C1533" s="70"/>
      <c r="D1533" s="130"/>
      <c r="E1533" s="652"/>
      <c r="F1533" s="619"/>
      <c r="G1533" s="1012"/>
      <c r="H1533" s="981"/>
      <c r="I1533" s="981"/>
      <c r="J1533" s="31"/>
      <c r="K1533" s="981"/>
    </row>
    <row r="1534" spans="1:11" s="623" customFormat="1" ht="15.75" x14ac:dyDescent="0.25">
      <c r="A1534" s="1156" t="str">
        <f t="shared" si="167"/>
        <v/>
      </c>
      <c r="B1534" s="895" t="s">
        <v>2581</v>
      </c>
      <c r="C1534" s="895" t="s">
        <v>3322</v>
      </c>
      <c r="D1534" s="905" t="s">
        <v>2562</v>
      </c>
      <c r="E1534" s="665">
        <v>4</v>
      </c>
      <c r="F1534" s="895" t="s">
        <v>60</v>
      </c>
      <c r="G1534" s="863"/>
      <c r="H1534" s="863"/>
      <c r="I1534" s="863"/>
      <c r="J1534" s="76"/>
      <c r="K1534" s="965"/>
    </row>
    <row r="1535" spans="1:11" s="623" customFormat="1" ht="15.75" x14ac:dyDescent="0.25">
      <c r="A1535" s="1156" t="s">
        <v>4462</v>
      </c>
      <c r="B1535" s="896"/>
      <c r="C1535" s="896"/>
      <c r="D1535" s="105"/>
      <c r="E1535" s="655"/>
      <c r="F1535" s="104"/>
      <c r="G1535" s="991"/>
      <c r="H1535" s="973"/>
      <c r="I1535" s="973"/>
      <c r="J1535" s="15"/>
      <c r="K1535" s="973"/>
    </row>
    <row r="1536" spans="1:11" s="623" customFormat="1" ht="15.75" x14ac:dyDescent="0.25">
      <c r="A1536" s="1156" t="str">
        <f t="shared" si="167"/>
        <v/>
      </c>
      <c r="B1536" s="895" t="s">
        <v>2582</v>
      </c>
      <c r="C1536" s="895" t="s">
        <v>4388</v>
      </c>
      <c r="D1536" s="905" t="s">
        <v>2563</v>
      </c>
      <c r="E1536" s="665">
        <v>4</v>
      </c>
      <c r="F1536" s="895" t="s">
        <v>60</v>
      </c>
      <c r="G1536" s="863"/>
      <c r="H1536" s="863"/>
      <c r="I1536" s="863"/>
      <c r="J1536" s="76"/>
      <c r="K1536" s="965"/>
    </row>
    <row r="1537" spans="1:11" s="623" customFormat="1" ht="15.75" x14ac:dyDescent="0.25">
      <c r="A1537" s="1156" t="s">
        <v>4462</v>
      </c>
      <c r="B1537" s="896"/>
      <c r="C1537" s="896"/>
      <c r="D1537" s="105"/>
      <c r="E1537" s="655"/>
      <c r="F1537" s="104"/>
      <c r="G1537" s="991"/>
      <c r="H1537" s="973"/>
      <c r="I1537" s="973"/>
      <c r="J1537" s="15"/>
      <c r="K1537" s="973"/>
    </row>
    <row r="1538" spans="1:11" s="623" customFormat="1" ht="15.75" x14ac:dyDescent="0.25">
      <c r="A1538" s="1156" t="str">
        <f t="shared" si="167"/>
        <v/>
      </c>
      <c r="B1538" s="895" t="s">
        <v>2583</v>
      </c>
      <c r="C1538" s="895" t="s">
        <v>3352</v>
      </c>
      <c r="D1538" s="905" t="s">
        <v>2564</v>
      </c>
      <c r="E1538" s="665">
        <v>1</v>
      </c>
      <c r="F1538" s="895" t="s">
        <v>60</v>
      </c>
      <c r="G1538" s="863"/>
      <c r="H1538" s="863"/>
      <c r="I1538" s="863"/>
      <c r="J1538" s="76"/>
      <c r="K1538" s="965"/>
    </row>
    <row r="1539" spans="1:11" ht="15.75" x14ac:dyDescent="0.25">
      <c r="A1539" s="1156" t="s">
        <v>4462</v>
      </c>
      <c r="B1539" s="840"/>
      <c r="C1539" s="840"/>
      <c r="D1539" s="84"/>
      <c r="E1539" s="840"/>
      <c r="F1539" s="840"/>
      <c r="G1539" s="980"/>
      <c r="H1539" s="980"/>
      <c r="I1539" s="980"/>
      <c r="J1539" s="19"/>
      <c r="K1539" s="980"/>
    </row>
    <row r="1540" spans="1:11" ht="15.75" hidden="1" x14ac:dyDescent="0.25">
      <c r="A1540" s="1156"/>
      <c r="B1540" s="410" t="s">
        <v>1562</v>
      </c>
      <c r="C1540" s="410"/>
      <c r="D1540" s="411" t="s">
        <v>1638</v>
      </c>
      <c r="E1540" s="410"/>
      <c r="F1540" s="410"/>
      <c r="G1540" s="977"/>
      <c r="H1540" s="977"/>
      <c r="I1540" s="977"/>
      <c r="J1540" s="412"/>
      <c r="K1540" s="977"/>
    </row>
    <row r="1541" spans="1:11" ht="15.75" hidden="1" x14ac:dyDescent="0.25">
      <c r="A1541" s="1156"/>
      <c r="B1541" s="891" t="s">
        <v>1563</v>
      </c>
      <c r="C1541" s="891"/>
      <c r="D1541" s="21" t="s">
        <v>1639</v>
      </c>
      <c r="E1541" s="891"/>
      <c r="F1541" s="891"/>
      <c r="G1541" s="975"/>
      <c r="H1541" s="975">
        <f t="shared" si="161"/>
        <v>0</v>
      </c>
      <c r="I1541" s="975">
        <f>H1541*$I$12</f>
        <v>0</v>
      </c>
      <c r="J1541" s="891"/>
      <c r="K1541" s="975">
        <f>SUM(H1541:I1541)</f>
        <v>0</v>
      </c>
    </row>
    <row r="1542" spans="1:11" ht="15.75" hidden="1" x14ac:dyDescent="0.25">
      <c r="A1542" s="1156"/>
      <c r="B1542" s="1068"/>
      <c r="C1542" s="1068"/>
      <c r="D1542" s="1072"/>
      <c r="E1542" s="1068"/>
      <c r="F1542" s="1068"/>
      <c r="G1542" s="966"/>
      <c r="H1542" s="966"/>
      <c r="I1542" s="966"/>
      <c r="J1542" s="1068"/>
      <c r="K1542" s="966"/>
    </row>
    <row r="1543" spans="1:11" ht="15.75" hidden="1" x14ac:dyDescent="0.25">
      <c r="A1543" s="1156"/>
      <c r="B1543" s="891" t="s">
        <v>1564</v>
      </c>
      <c r="C1543" s="891"/>
      <c r="D1543" s="21" t="s">
        <v>1640</v>
      </c>
      <c r="E1543" s="891"/>
      <c r="F1543" s="891"/>
      <c r="G1543" s="975"/>
      <c r="H1543" s="975">
        <f t="shared" si="161"/>
        <v>0</v>
      </c>
      <c r="I1543" s="975">
        <f>H1543*$I$12</f>
        <v>0</v>
      </c>
      <c r="J1543" s="891"/>
      <c r="K1543" s="975">
        <f>SUM(H1543:I1543)</f>
        <v>0</v>
      </c>
    </row>
    <row r="1544" spans="1:11" ht="15.75" hidden="1" x14ac:dyDescent="0.25">
      <c r="A1544" s="1156"/>
      <c r="B1544" s="1073"/>
      <c r="C1544" s="37"/>
      <c r="D1544" s="1073"/>
      <c r="E1544" s="1067"/>
      <c r="F1544" s="1067"/>
      <c r="G1544" s="927"/>
      <c r="H1544" s="927"/>
      <c r="I1544" s="927"/>
      <c r="J1544" s="1067"/>
      <c r="K1544" s="927"/>
    </row>
    <row r="1545" spans="1:11" ht="15.75" hidden="1" x14ac:dyDescent="0.25">
      <c r="A1545" s="1156"/>
      <c r="B1545" s="891" t="s">
        <v>1565</v>
      </c>
      <c r="C1545" s="891"/>
      <c r="D1545" s="21" t="s">
        <v>1641</v>
      </c>
      <c r="E1545" s="891"/>
      <c r="F1545" s="891"/>
      <c r="G1545" s="975"/>
      <c r="H1545" s="975">
        <f t="shared" si="161"/>
        <v>0</v>
      </c>
      <c r="I1545" s="975">
        <f>H1545*$I$12</f>
        <v>0</v>
      </c>
      <c r="J1545" s="891"/>
      <c r="K1545" s="975">
        <f>SUM(H1545:I1545)</f>
        <v>0</v>
      </c>
    </row>
    <row r="1546" spans="1:11" ht="15.75" hidden="1" x14ac:dyDescent="0.25">
      <c r="A1546" s="1156"/>
      <c r="B1546" s="1073"/>
      <c r="C1546" s="37"/>
      <c r="D1546" s="1073"/>
      <c r="E1546" s="1067"/>
      <c r="F1546" s="1067"/>
      <c r="G1546" s="927"/>
      <c r="H1546" s="927"/>
      <c r="I1546" s="927"/>
      <c r="J1546" s="1067"/>
      <c r="K1546" s="927"/>
    </row>
    <row r="1547" spans="1:11" ht="15.75" hidden="1" x14ac:dyDescent="0.25">
      <c r="A1547" s="1156"/>
      <c r="B1547" s="891" t="s">
        <v>1566</v>
      </c>
      <c r="C1547" s="891"/>
      <c r="D1547" s="21" t="s">
        <v>1642</v>
      </c>
      <c r="E1547" s="891"/>
      <c r="F1547" s="891"/>
      <c r="G1547" s="975"/>
      <c r="H1547" s="975">
        <f t="shared" si="161"/>
        <v>0</v>
      </c>
      <c r="I1547" s="975">
        <f>H1547*$I$12</f>
        <v>0</v>
      </c>
      <c r="J1547" s="891"/>
      <c r="K1547" s="975">
        <f>SUM(H1547:I1547)</f>
        <v>0</v>
      </c>
    </row>
    <row r="1548" spans="1:11" ht="15.75" hidden="1" x14ac:dyDescent="0.25">
      <c r="A1548" s="1156"/>
      <c r="B1548" s="1073"/>
      <c r="C1548" s="37"/>
      <c r="D1548" s="1073"/>
      <c r="E1548" s="1067"/>
      <c r="F1548" s="1067"/>
      <c r="G1548" s="927"/>
      <c r="H1548" s="927"/>
      <c r="I1548" s="927"/>
      <c r="J1548" s="1067"/>
      <c r="K1548" s="927"/>
    </row>
    <row r="1549" spans="1:11" ht="15.75" x14ac:dyDescent="0.25">
      <c r="A1549" s="1156" t="str">
        <f t="shared" si="167"/>
        <v/>
      </c>
      <c r="B1549" s="410" t="s">
        <v>1567</v>
      </c>
      <c r="C1549" s="410"/>
      <c r="D1549" s="411" t="s">
        <v>1643</v>
      </c>
      <c r="E1549" s="410"/>
      <c r="F1549" s="410"/>
      <c r="G1549" s="977"/>
      <c r="H1549" s="977"/>
      <c r="I1549" s="977"/>
      <c r="J1549" s="977"/>
      <c r="K1549" s="977"/>
    </row>
    <row r="1550" spans="1:11" ht="15.75" hidden="1" x14ac:dyDescent="0.25">
      <c r="A1550" s="1156"/>
      <c r="B1550" s="891" t="s">
        <v>1568</v>
      </c>
      <c r="C1550" s="891"/>
      <c r="D1550" s="21" t="s">
        <v>401</v>
      </c>
      <c r="E1550" s="891"/>
      <c r="F1550" s="891"/>
      <c r="G1550" s="975"/>
      <c r="H1550" s="975"/>
      <c r="I1550" s="975"/>
      <c r="J1550" s="891"/>
      <c r="K1550" s="975"/>
    </row>
    <row r="1551" spans="1:11" ht="15.75" hidden="1" x14ac:dyDescent="0.25">
      <c r="A1551" s="1156"/>
      <c r="B1551" s="1068" t="s">
        <v>1569</v>
      </c>
      <c r="C1551" s="1068"/>
      <c r="D1551" s="1072" t="s">
        <v>1644</v>
      </c>
      <c r="E1551" s="1068"/>
      <c r="F1551" s="1068"/>
      <c r="G1551" s="966"/>
      <c r="H1551" s="927">
        <f t="shared" si="161"/>
        <v>0</v>
      </c>
      <c r="I1551" s="927">
        <f>H1551*$I$12</f>
        <v>0</v>
      </c>
      <c r="J1551" s="11"/>
      <c r="K1551" s="964">
        <f>SUM(H1551:I1551)</f>
        <v>0</v>
      </c>
    </row>
    <row r="1552" spans="1:11" ht="15.75" hidden="1" x14ac:dyDescent="0.25">
      <c r="A1552" s="1156"/>
      <c r="B1552" s="1068" t="s">
        <v>1570</v>
      </c>
      <c r="C1552" s="1068"/>
      <c r="D1552" s="1072" t="s">
        <v>1645</v>
      </c>
      <c r="E1552" s="1068"/>
      <c r="F1552" s="1068"/>
      <c r="G1552" s="966"/>
      <c r="H1552" s="927">
        <f t="shared" si="161"/>
        <v>0</v>
      </c>
      <c r="I1552" s="927">
        <f>H1552*$I$12</f>
        <v>0</v>
      </c>
      <c r="J1552" s="11"/>
      <c r="K1552" s="964">
        <f>SUM(H1552:I1552)</f>
        <v>0</v>
      </c>
    </row>
    <row r="1553" spans="1:11" ht="15.75" hidden="1" x14ac:dyDescent="0.25">
      <c r="A1553" s="1156"/>
      <c r="B1553" s="1068" t="s">
        <v>1571</v>
      </c>
      <c r="C1553" s="1068"/>
      <c r="D1553" s="1072" t="s">
        <v>1646</v>
      </c>
      <c r="E1553" s="1068"/>
      <c r="F1553" s="1068"/>
      <c r="G1553" s="966"/>
      <c r="H1553" s="927">
        <f t="shared" si="161"/>
        <v>0</v>
      </c>
      <c r="I1553" s="927">
        <f>H1553*$I$12</f>
        <v>0</v>
      </c>
      <c r="J1553" s="11"/>
      <c r="K1553" s="964">
        <f>SUM(H1553:I1553)</f>
        <v>0</v>
      </c>
    </row>
    <row r="1554" spans="1:11" ht="15.75" hidden="1" x14ac:dyDescent="0.25">
      <c r="A1554" s="1156"/>
      <c r="B1554" s="1073"/>
      <c r="C1554" s="37"/>
      <c r="D1554" s="637"/>
      <c r="E1554" s="1067"/>
      <c r="F1554" s="1067"/>
      <c r="G1554" s="927"/>
      <c r="H1554" s="927"/>
      <c r="I1554" s="927"/>
      <c r="J1554" s="1067"/>
      <c r="K1554" s="927"/>
    </row>
    <row r="1555" spans="1:11" ht="15.75" hidden="1" x14ac:dyDescent="0.25">
      <c r="A1555" s="1156"/>
      <c r="B1555" s="891" t="s">
        <v>1572</v>
      </c>
      <c r="C1555" s="891"/>
      <c r="D1555" s="21" t="s">
        <v>454</v>
      </c>
      <c r="E1555" s="891"/>
      <c r="F1555" s="891"/>
      <c r="G1555" s="975"/>
      <c r="H1555" s="975"/>
      <c r="I1555" s="975"/>
      <c r="J1555" s="891"/>
      <c r="K1555" s="975"/>
    </row>
    <row r="1556" spans="1:11" ht="15.75" hidden="1" x14ac:dyDescent="0.25">
      <c r="A1556" s="1156"/>
      <c r="B1556" s="1068" t="s">
        <v>1573</v>
      </c>
      <c r="C1556" s="1068"/>
      <c r="D1556" s="1072" t="s">
        <v>1647</v>
      </c>
      <c r="E1556" s="1068"/>
      <c r="F1556" s="1068"/>
      <c r="G1556" s="966"/>
      <c r="H1556" s="927">
        <f t="shared" si="161"/>
        <v>0</v>
      </c>
      <c r="I1556" s="927">
        <f>H1556*$I$12</f>
        <v>0</v>
      </c>
      <c r="J1556" s="11"/>
      <c r="K1556" s="964">
        <f>SUM(H1556:I1556)</f>
        <v>0</v>
      </c>
    </row>
    <row r="1557" spans="1:11" ht="15.75" hidden="1" x14ac:dyDescent="0.25">
      <c r="A1557" s="1156"/>
      <c r="B1557" s="1068" t="s">
        <v>1574</v>
      </c>
      <c r="C1557" s="1068"/>
      <c r="D1557" s="1072" t="s">
        <v>1648</v>
      </c>
      <c r="E1557" s="1068"/>
      <c r="F1557" s="1068"/>
      <c r="G1557" s="966"/>
      <c r="H1557" s="927">
        <f t="shared" si="161"/>
        <v>0</v>
      </c>
      <c r="I1557" s="927">
        <f>H1557*$I$12</f>
        <v>0</v>
      </c>
      <c r="J1557" s="11"/>
      <c r="K1557" s="964">
        <f>SUM(H1557:I1557)</f>
        <v>0</v>
      </c>
    </row>
    <row r="1558" spans="1:11" ht="15.75" hidden="1" x14ac:dyDescent="0.25">
      <c r="A1558" s="1156"/>
      <c r="B1558" s="1073"/>
      <c r="C1558" s="37"/>
      <c r="D1558" s="637"/>
      <c r="E1558" s="1067"/>
      <c r="F1558" s="1067"/>
      <c r="G1558" s="927"/>
      <c r="H1558" s="927"/>
      <c r="I1558" s="927"/>
      <c r="J1558" s="1067"/>
      <c r="K1558" s="927"/>
    </row>
    <row r="1559" spans="1:11" ht="15.75" hidden="1" x14ac:dyDescent="0.25">
      <c r="A1559" s="1156"/>
      <c r="B1559" s="891" t="s">
        <v>1575</v>
      </c>
      <c r="C1559" s="891"/>
      <c r="D1559" s="21" t="s">
        <v>1649</v>
      </c>
      <c r="E1559" s="891"/>
      <c r="F1559" s="891"/>
      <c r="G1559" s="975"/>
      <c r="H1559" s="975"/>
      <c r="I1559" s="975"/>
      <c r="J1559" s="891"/>
      <c r="K1559" s="975"/>
    </row>
    <row r="1560" spans="1:11" ht="15.75" hidden="1" x14ac:dyDescent="0.25">
      <c r="A1560" s="1156"/>
      <c r="B1560" s="1068" t="s">
        <v>1576</v>
      </c>
      <c r="C1560" s="1068"/>
      <c r="D1560" s="1072" t="s">
        <v>1650</v>
      </c>
      <c r="E1560" s="1068"/>
      <c r="F1560" s="1068"/>
      <c r="G1560" s="927"/>
      <c r="H1560" s="927">
        <f t="shared" ref="H1560:H1580" si="168">G1560*F1560</f>
        <v>0</v>
      </c>
      <c r="I1560" s="927">
        <f>H1560*$I$12</f>
        <v>0</v>
      </c>
      <c r="J1560" s="11"/>
      <c r="K1560" s="964">
        <f>SUM(H1560:I1560)</f>
        <v>0</v>
      </c>
    </row>
    <row r="1561" spans="1:11" ht="15.75" hidden="1" x14ac:dyDescent="0.25">
      <c r="A1561" s="1156"/>
      <c r="B1561" s="1068" t="s">
        <v>1577</v>
      </c>
      <c r="C1561" s="1068"/>
      <c r="D1561" s="1072" t="s">
        <v>1651</v>
      </c>
      <c r="E1561" s="1068"/>
      <c r="F1561" s="1068"/>
      <c r="G1561" s="927"/>
      <c r="H1561" s="927">
        <f t="shared" si="168"/>
        <v>0</v>
      </c>
      <c r="I1561" s="927">
        <f>H1561*$I$12</f>
        <v>0</v>
      </c>
      <c r="J1561" s="11"/>
      <c r="K1561" s="964">
        <f>SUM(H1561:I1561)</f>
        <v>0</v>
      </c>
    </row>
    <row r="1562" spans="1:11" ht="15.75" hidden="1" x14ac:dyDescent="0.25">
      <c r="A1562" s="1156"/>
      <c r="B1562" s="1068" t="s">
        <v>1578</v>
      </c>
      <c r="C1562" s="1068"/>
      <c r="D1562" s="1072" t="s">
        <v>1652</v>
      </c>
      <c r="E1562" s="1068"/>
      <c r="F1562" s="1068"/>
      <c r="G1562" s="927"/>
      <c r="H1562" s="927">
        <f t="shared" si="168"/>
        <v>0</v>
      </c>
      <c r="I1562" s="927">
        <f>H1562*$I$12</f>
        <v>0</v>
      </c>
      <c r="J1562" s="11"/>
      <c r="K1562" s="964">
        <f>SUM(H1562:I1562)</f>
        <v>0</v>
      </c>
    </row>
    <row r="1563" spans="1:11" ht="15.75" hidden="1" x14ac:dyDescent="0.25">
      <c r="A1563" s="1156"/>
      <c r="B1563" s="1073"/>
      <c r="C1563" s="37"/>
      <c r="D1563" s="637"/>
      <c r="E1563" s="1067"/>
      <c r="F1563" s="1067"/>
      <c r="G1563" s="927"/>
      <c r="H1563" s="927"/>
      <c r="I1563" s="927"/>
      <c r="J1563" s="1067"/>
      <c r="K1563" s="927"/>
    </row>
    <row r="1564" spans="1:11" ht="15.75" hidden="1" x14ac:dyDescent="0.25">
      <c r="A1564" s="1156"/>
      <c r="B1564" s="891" t="s">
        <v>1579</v>
      </c>
      <c r="C1564" s="891"/>
      <c r="D1564" s="21" t="s">
        <v>1653</v>
      </c>
      <c r="E1564" s="891"/>
      <c r="F1564" s="891"/>
      <c r="G1564" s="975"/>
      <c r="H1564" s="975"/>
      <c r="I1564" s="975"/>
      <c r="J1564" s="891"/>
      <c r="K1564" s="975"/>
    </row>
    <row r="1565" spans="1:11" ht="15.75" hidden="1" x14ac:dyDescent="0.25">
      <c r="A1565" s="1156"/>
      <c r="B1565" s="1068" t="s">
        <v>1580</v>
      </c>
      <c r="C1565" s="1068"/>
      <c r="D1565" s="1072" t="s">
        <v>1650</v>
      </c>
      <c r="E1565" s="1068"/>
      <c r="F1565" s="1068"/>
      <c r="G1565" s="927"/>
      <c r="H1565" s="927">
        <f t="shared" si="168"/>
        <v>0</v>
      </c>
      <c r="I1565" s="927">
        <f>H1565*$I$12</f>
        <v>0</v>
      </c>
      <c r="J1565" s="11"/>
      <c r="K1565" s="964">
        <f>SUM(H1565:I1565)</f>
        <v>0</v>
      </c>
    </row>
    <row r="1566" spans="1:11" ht="15.75" hidden="1" x14ac:dyDescent="0.25">
      <c r="A1566" s="1156"/>
      <c r="B1566" s="1068" t="s">
        <v>1581</v>
      </c>
      <c r="C1566" s="1068"/>
      <c r="D1566" s="1072" t="s">
        <v>1651</v>
      </c>
      <c r="E1566" s="1068"/>
      <c r="F1566" s="1068"/>
      <c r="G1566" s="927"/>
      <c r="H1566" s="927">
        <f t="shared" si="168"/>
        <v>0</v>
      </c>
      <c r="I1566" s="927">
        <f>H1566*$I$12</f>
        <v>0</v>
      </c>
      <c r="J1566" s="11"/>
      <c r="K1566" s="964">
        <f>SUM(H1566:I1566)</f>
        <v>0</v>
      </c>
    </row>
    <row r="1567" spans="1:11" ht="15.75" hidden="1" x14ac:dyDescent="0.25">
      <c r="A1567" s="1156"/>
      <c r="B1567" s="1073"/>
      <c r="C1567" s="37"/>
      <c r="D1567" s="637"/>
      <c r="E1567" s="1067"/>
      <c r="F1567" s="1067"/>
      <c r="G1567" s="927"/>
      <c r="H1567" s="927"/>
      <c r="I1567" s="927"/>
      <c r="J1567" s="1067"/>
      <c r="K1567" s="927"/>
    </row>
    <row r="1568" spans="1:11" ht="15.75" hidden="1" x14ac:dyDescent="0.25">
      <c r="A1568" s="1156"/>
      <c r="B1568" s="891" t="s">
        <v>1582</v>
      </c>
      <c r="C1568" s="891"/>
      <c r="D1568" s="21" t="s">
        <v>1654</v>
      </c>
      <c r="E1568" s="891"/>
      <c r="F1568" s="891"/>
      <c r="G1568" s="975"/>
      <c r="H1568" s="975"/>
      <c r="I1568" s="975"/>
      <c r="J1568" s="891"/>
      <c r="K1568" s="975"/>
    </row>
    <row r="1569" spans="1:11" ht="15.75" hidden="1" x14ac:dyDescent="0.25">
      <c r="A1569" s="1156"/>
      <c r="B1569" s="1068" t="s">
        <v>1583</v>
      </c>
      <c r="C1569" s="1068"/>
      <c r="D1569" s="1072" t="s">
        <v>1650</v>
      </c>
      <c r="E1569" s="1068"/>
      <c r="F1569" s="1069"/>
      <c r="G1569" s="927"/>
      <c r="H1569" s="927">
        <f t="shared" si="168"/>
        <v>0</v>
      </c>
      <c r="I1569" s="927">
        <f>H1569*$I$12</f>
        <v>0</v>
      </c>
      <c r="J1569" s="11"/>
      <c r="K1569" s="964">
        <f>SUM(H1569:I1569)</f>
        <v>0</v>
      </c>
    </row>
    <row r="1570" spans="1:11" ht="15.75" hidden="1" x14ac:dyDescent="0.25">
      <c r="A1570" s="1156"/>
      <c r="B1570" s="1068" t="s">
        <v>1584</v>
      </c>
      <c r="C1570" s="1068"/>
      <c r="D1570" s="1072" t="s">
        <v>1651</v>
      </c>
      <c r="E1570" s="1068"/>
      <c r="F1570" s="1069"/>
      <c r="G1570" s="927"/>
      <c r="H1570" s="927">
        <f t="shared" si="168"/>
        <v>0</v>
      </c>
      <c r="I1570" s="927">
        <f>H1570*$I$12</f>
        <v>0</v>
      </c>
      <c r="J1570" s="11"/>
      <c r="K1570" s="964">
        <f>SUM(H1570:I1570)</f>
        <v>0</v>
      </c>
    </row>
    <row r="1571" spans="1:11" ht="15.75" hidden="1" x14ac:dyDescent="0.25">
      <c r="A1571" s="1156"/>
      <c r="B1571" s="1073"/>
      <c r="C1571" s="37"/>
      <c r="D1571" s="637"/>
      <c r="E1571" s="1067"/>
      <c r="F1571" s="1067"/>
      <c r="G1571" s="927"/>
      <c r="H1571" s="927"/>
      <c r="I1571" s="927"/>
      <c r="J1571" s="1067"/>
      <c r="K1571" s="927"/>
    </row>
    <row r="1572" spans="1:11" ht="15.75" hidden="1" x14ac:dyDescent="0.25">
      <c r="A1572" s="1156"/>
      <c r="B1572" s="891" t="s">
        <v>1585</v>
      </c>
      <c r="C1572" s="891"/>
      <c r="D1572" s="21" t="s">
        <v>1655</v>
      </c>
      <c r="E1572" s="891"/>
      <c r="F1572" s="891"/>
      <c r="G1572" s="975"/>
      <c r="H1572" s="975"/>
      <c r="I1572" s="975"/>
      <c r="J1572" s="891"/>
      <c r="K1572" s="975"/>
    </row>
    <row r="1573" spans="1:11" ht="15.75" hidden="1" x14ac:dyDescent="0.25">
      <c r="A1573" s="1156"/>
      <c r="B1573" s="1068" t="s">
        <v>1586</v>
      </c>
      <c r="C1573" s="1068"/>
      <c r="D1573" s="1072" t="s">
        <v>1651</v>
      </c>
      <c r="E1573" s="1068"/>
      <c r="F1573" s="1069"/>
      <c r="G1573" s="927"/>
      <c r="H1573" s="927">
        <f t="shared" si="168"/>
        <v>0</v>
      </c>
      <c r="I1573" s="927">
        <f>H1573*$I$12</f>
        <v>0</v>
      </c>
      <c r="J1573" s="11"/>
      <c r="K1573" s="964">
        <f>SUM(H1573:I1573)</f>
        <v>0</v>
      </c>
    </row>
    <row r="1574" spans="1:11" ht="15.75" hidden="1" x14ac:dyDescent="0.25">
      <c r="A1574" s="1156"/>
      <c r="B1574" s="1068" t="s">
        <v>1587</v>
      </c>
      <c r="C1574" s="1068"/>
      <c r="D1574" s="1072" t="s">
        <v>1652</v>
      </c>
      <c r="E1574" s="1068"/>
      <c r="F1574" s="1069"/>
      <c r="G1574" s="927"/>
      <c r="H1574" s="927">
        <f t="shared" si="168"/>
        <v>0</v>
      </c>
      <c r="I1574" s="927">
        <f>H1574*$I$12</f>
        <v>0</v>
      </c>
      <c r="J1574" s="11"/>
      <c r="K1574" s="964">
        <f>SUM(H1574:I1574)</f>
        <v>0</v>
      </c>
    </row>
    <row r="1575" spans="1:11" ht="15.75" hidden="1" x14ac:dyDescent="0.25">
      <c r="A1575" s="1156"/>
      <c r="B1575" s="1073"/>
      <c r="C1575" s="37"/>
      <c r="D1575" s="637"/>
      <c r="E1575" s="1067"/>
      <c r="F1575" s="1067"/>
      <c r="G1575" s="927"/>
      <c r="H1575" s="927"/>
      <c r="I1575" s="927"/>
      <c r="J1575" s="1067"/>
      <c r="K1575" s="927"/>
    </row>
    <row r="1576" spans="1:11" ht="15.75" x14ac:dyDescent="0.25">
      <c r="A1576" s="1156" t="s">
        <v>4462</v>
      </c>
      <c r="B1576" s="891" t="s">
        <v>1588</v>
      </c>
      <c r="C1576" s="891"/>
      <c r="D1576" s="21" t="s">
        <v>1656</v>
      </c>
      <c r="E1576" s="891"/>
      <c r="F1576" s="891"/>
      <c r="G1576" s="975"/>
      <c r="H1576" s="975"/>
      <c r="I1576" s="975"/>
      <c r="J1576" s="891"/>
      <c r="K1576" s="975"/>
    </row>
    <row r="1577" spans="1:11" ht="15.75" x14ac:dyDescent="0.25">
      <c r="A1577" s="1156" t="s">
        <v>4462</v>
      </c>
      <c r="B1577" s="895" t="s">
        <v>1589</v>
      </c>
      <c r="C1577" s="895"/>
      <c r="D1577" s="905" t="s">
        <v>1650</v>
      </c>
      <c r="E1577" s="665"/>
      <c r="F1577" s="895"/>
      <c r="G1577" s="685"/>
      <c r="H1577" s="863"/>
      <c r="I1577" s="863"/>
      <c r="J1577" s="76"/>
      <c r="K1577" s="965"/>
    </row>
    <row r="1578" spans="1:11" ht="15.75" x14ac:dyDescent="0.25">
      <c r="A1578" s="1156" t="str">
        <f t="shared" si="167"/>
        <v/>
      </c>
      <c r="B1578" s="1068" t="s">
        <v>2685</v>
      </c>
      <c r="C1578" s="97" t="s">
        <v>3593</v>
      </c>
      <c r="D1578" s="106" t="s">
        <v>2561</v>
      </c>
      <c r="E1578" s="652">
        <v>1</v>
      </c>
      <c r="F1578" s="102" t="s">
        <v>60</v>
      </c>
      <c r="G1578" s="927"/>
      <c r="H1578" s="927"/>
      <c r="I1578" s="927"/>
      <c r="J1578" s="11"/>
      <c r="K1578" s="964"/>
    </row>
    <row r="1579" spans="1:11" ht="13.5" customHeight="1" x14ac:dyDescent="0.25">
      <c r="A1579" s="1156" t="s">
        <v>4462</v>
      </c>
      <c r="B1579" s="840"/>
      <c r="C1579" s="840"/>
      <c r="D1579" s="84"/>
      <c r="E1579" s="840"/>
      <c r="F1579" s="18"/>
      <c r="G1579" s="980"/>
      <c r="H1579" s="980"/>
      <c r="I1579" s="980"/>
      <c r="J1579" s="19"/>
      <c r="K1579" s="969"/>
    </row>
    <row r="1580" spans="1:11" ht="15.75" hidden="1" x14ac:dyDescent="0.25">
      <c r="A1580" s="1156"/>
      <c r="B1580" s="1068" t="s">
        <v>1590</v>
      </c>
      <c r="C1580" s="1068"/>
      <c r="D1580" s="1072" t="s">
        <v>1651</v>
      </c>
      <c r="E1580" s="1068" t="s">
        <v>60</v>
      </c>
      <c r="F1580" s="1069"/>
      <c r="G1580" s="927"/>
      <c r="H1580" s="927">
        <f t="shared" si="168"/>
        <v>0</v>
      </c>
      <c r="I1580" s="927">
        <f>H1580*$I$12</f>
        <v>0</v>
      </c>
      <c r="J1580" s="11"/>
      <c r="K1580" s="964">
        <f>SUM(H1580:I1580)</f>
        <v>0</v>
      </c>
    </row>
    <row r="1581" spans="1:11" ht="15.75" hidden="1" x14ac:dyDescent="0.25">
      <c r="A1581" s="1156"/>
      <c r="B1581" s="1073"/>
      <c r="C1581" s="37"/>
      <c r="D1581" s="637"/>
      <c r="E1581" s="1067"/>
      <c r="F1581" s="1067"/>
      <c r="G1581" s="927"/>
      <c r="H1581" s="927"/>
      <c r="I1581" s="927"/>
      <c r="J1581" s="1067"/>
      <c r="K1581" s="927"/>
    </row>
    <row r="1582" spans="1:11" ht="15.75" x14ac:dyDescent="0.25">
      <c r="A1582" s="1156" t="s">
        <v>4462</v>
      </c>
      <c r="B1582" s="891" t="s">
        <v>1591</v>
      </c>
      <c r="C1582" s="891"/>
      <c r="D1582" s="21" t="s">
        <v>1627</v>
      </c>
      <c r="E1582" s="891"/>
      <c r="F1582" s="891"/>
      <c r="G1582" s="975"/>
      <c r="H1582" s="975"/>
      <c r="I1582" s="975"/>
      <c r="J1582" s="891"/>
      <c r="K1582" s="975"/>
    </row>
    <row r="1583" spans="1:11" ht="15.75" x14ac:dyDescent="0.25">
      <c r="A1583" s="1156" t="str">
        <f t="shared" si="167"/>
        <v/>
      </c>
      <c r="B1583" s="1068" t="s">
        <v>3985</v>
      </c>
      <c r="C1583" s="1068" t="s">
        <v>4124</v>
      </c>
      <c r="D1583" s="873" t="s">
        <v>3989</v>
      </c>
      <c r="E1583" s="88">
        <v>1</v>
      </c>
      <c r="F1583" s="102" t="s">
        <v>60</v>
      </c>
      <c r="G1583" s="927"/>
      <c r="H1583" s="927"/>
      <c r="I1583" s="927"/>
      <c r="J1583" s="11"/>
      <c r="K1583" s="964"/>
    </row>
    <row r="1584" spans="1:11" ht="15.75" customHeight="1" x14ac:dyDescent="0.25">
      <c r="A1584" s="1156" t="str">
        <f t="shared" si="167"/>
        <v/>
      </c>
      <c r="B1584" s="1068" t="s">
        <v>3986</v>
      </c>
      <c r="C1584" s="1068" t="s">
        <v>3990</v>
      </c>
      <c r="D1584" s="873" t="s">
        <v>3684</v>
      </c>
      <c r="E1584" s="88">
        <v>1</v>
      </c>
      <c r="F1584" s="88" t="s">
        <v>238</v>
      </c>
      <c r="G1584" s="927"/>
      <c r="H1584" s="927"/>
      <c r="I1584" s="927"/>
      <c r="J1584" s="11"/>
      <c r="K1584" s="964"/>
    </row>
    <row r="1585" spans="1:11" ht="12" customHeight="1" x14ac:dyDescent="0.25">
      <c r="A1585" s="1156" t="s">
        <v>4462</v>
      </c>
      <c r="B1585" s="72"/>
      <c r="C1585" s="72"/>
      <c r="D1585" s="73"/>
      <c r="E1585" s="72"/>
      <c r="F1585" s="72"/>
      <c r="G1585" s="982"/>
      <c r="H1585" s="982"/>
      <c r="I1585" s="982"/>
      <c r="J1585" s="72"/>
      <c r="K1585" s="982"/>
    </row>
    <row r="1586" spans="1:11" ht="15.75" customHeight="1" x14ac:dyDescent="0.25">
      <c r="A1586" s="1156" t="s">
        <v>4462</v>
      </c>
      <c r="B1586" s="34" t="s">
        <v>1657</v>
      </c>
      <c r="C1586" s="765"/>
      <c r="D1586" s="765" t="s">
        <v>1787</v>
      </c>
      <c r="E1586" s="765"/>
      <c r="F1586" s="765"/>
      <c r="G1586" s="979"/>
      <c r="H1586" s="979"/>
      <c r="I1586" s="979"/>
      <c r="J1586" s="765"/>
      <c r="K1586" s="979"/>
    </row>
    <row r="1587" spans="1:11" ht="15.75" hidden="1" x14ac:dyDescent="0.25">
      <c r="A1587" s="1156"/>
      <c r="B1587" s="1317" t="s">
        <v>226</v>
      </c>
      <c r="C1587" s="1311" t="s">
        <v>227</v>
      </c>
      <c r="D1587" s="1311" t="s">
        <v>228</v>
      </c>
      <c r="E1587" s="1311" t="s">
        <v>229</v>
      </c>
      <c r="F1587" s="1311" t="s">
        <v>230</v>
      </c>
      <c r="G1587" s="1313" t="s">
        <v>4053</v>
      </c>
      <c r="H1587" s="1313" t="s">
        <v>4054</v>
      </c>
      <c r="I1587" s="1153" t="s">
        <v>233</v>
      </c>
      <c r="J1587" s="1152" t="s">
        <v>4052</v>
      </c>
      <c r="K1587" s="1313" t="s">
        <v>4055</v>
      </c>
    </row>
    <row r="1588" spans="1:11" ht="15.75" hidden="1" x14ac:dyDescent="0.25">
      <c r="A1588" s="1156"/>
      <c r="B1588" s="1318"/>
      <c r="C1588" s="1312"/>
      <c r="D1588" s="1312"/>
      <c r="E1588" s="1312"/>
      <c r="F1588" s="1312"/>
      <c r="G1588" s="1314"/>
      <c r="H1588" s="1314"/>
      <c r="I1588" s="1154">
        <v>0.26960000000000001</v>
      </c>
      <c r="J1588" s="635">
        <v>0.20930000000000001</v>
      </c>
      <c r="K1588" s="1314"/>
    </row>
    <row r="1589" spans="1:11" ht="15.75" x14ac:dyDescent="0.25">
      <c r="A1589" s="1156" t="str">
        <f t="shared" si="167"/>
        <v/>
      </c>
      <c r="B1589" s="410" t="s">
        <v>1658</v>
      </c>
      <c r="C1589" s="410"/>
      <c r="D1589" s="411" t="s">
        <v>1788</v>
      </c>
      <c r="E1589" s="410"/>
      <c r="F1589" s="410"/>
      <c r="G1589" s="977"/>
      <c r="H1589" s="977"/>
      <c r="I1589" s="977"/>
      <c r="J1589" s="977"/>
      <c r="K1589" s="977"/>
    </row>
    <row r="1590" spans="1:11" ht="15.75" hidden="1" x14ac:dyDescent="0.25">
      <c r="A1590" s="1156"/>
      <c r="B1590" s="891" t="s">
        <v>1659</v>
      </c>
      <c r="C1590" s="891"/>
      <c r="D1590" s="21" t="s">
        <v>1789</v>
      </c>
      <c r="E1590" s="891"/>
      <c r="F1590" s="891"/>
      <c r="G1590" s="975"/>
      <c r="H1590" s="975"/>
      <c r="I1590" s="975"/>
      <c r="J1590" s="891"/>
      <c r="K1590" s="975"/>
    </row>
    <row r="1591" spans="1:11" ht="15.75" hidden="1" x14ac:dyDescent="0.25">
      <c r="A1591" s="1156"/>
      <c r="B1591" s="1068" t="s">
        <v>1660</v>
      </c>
      <c r="C1591" s="1068"/>
      <c r="D1591" s="1072" t="s">
        <v>1790</v>
      </c>
      <c r="E1591" s="1068"/>
      <c r="F1591" s="1068" t="s">
        <v>210</v>
      </c>
      <c r="G1591" s="927"/>
      <c r="H1591" s="927">
        <f>G1591*E1591</f>
        <v>0</v>
      </c>
      <c r="I1591" s="927">
        <f t="shared" ref="I1591:I1598" si="169">H1591*$I$12</f>
        <v>0</v>
      </c>
      <c r="J1591" s="11"/>
      <c r="K1591" s="964">
        <f t="shared" ref="K1591:K1598" si="170">SUM(H1591:I1591)</f>
        <v>0</v>
      </c>
    </row>
    <row r="1592" spans="1:11" ht="15.75" hidden="1" x14ac:dyDescent="0.25">
      <c r="A1592" s="1156"/>
      <c r="B1592" s="1068" t="s">
        <v>1661</v>
      </c>
      <c r="C1592" s="1068"/>
      <c r="D1592" s="1072" t="s">
        <v>1791</v>
      </c>
      <c r="E1592" s="1068"/>
      <c r="F1592" s="1068" t="s">
        <v>60</v>
      </c>
      <c r="G1592" s="927"/>
      <c r="H1592" s="927">
        <f t="shared" ref="H1592:H1620" si="171">G1592*E1592</f>
        <v>0</v>
      </c>
      <c r="I1592" s="927">
        <f t="shared" si="169"/>
        <v>0</v>
      </c>
      <c r="J1592" s="11"/>
      <c r="K1592" s="964">
        <f t="shared" si="170"/>
        <v>0</v>
      </c>
    </row>
    <row r="1593" spans="1:11" ht="15.75" hidden="1" x14ac:dyDescent="0.25">
      <c r="A1593" s="1156"/>
      <c r="B1593" s="1068" t="s">
        <v>1662</v>
      </c>
      <c r="C1593" s="1068"/>
      <c r="D1593" s="1072" t="s">
        <v>1792</v>
      </c>
      <c r="E1593" s="1068"/>
      <c r="F1593" s="1068" t="s">
        <v>210</v>
      </c>
      <c r="G1593" s="927"/>
      <c r="H1593" s="927">
        <f t="shared" si="171"/>
        <v>0</v>
      </c>
      <c r="I1593" s="927">
        <f t="shared" si="169"/>
        <v>0</v>
      </c>
      <c r="J1593" s="11"/>
      <c r="K1593" s="964">
        <f t="shared" si="170"/>
        <v>0</v>
      </c>
    </row>
    <row r="1594" spans="1:11" ht="15.75" hidden="1" x14ac:dyDescent="0.25">
      <c r="A1594" s="1156"/>
      <c r="B1594" s="1068" t="s">
        <v>1663</v>
      </c>
      <c r="C1594" s="1068"/>
      <c r="D1594" s="1072" t="s">
        <v>1793</v>
      </c>
      <c r="E1594" s="1068"/>
      <c r="F1594" s="1068" t="s">
        <v>60</v>
      </c>
      <c r="G1594" s="927"/>
      <c r="H1594" s="927">
        <f t="shared" si="171"/>
        <v>0</v>
      </c>
      <c r="I1594" s="927">
        <f t="shared" si="169"/>
        <v>0</v>
      </c>
      <c r="J1594" s="11"/>
      <c r="K1594" s="964">
        <f t="shared" si="170"/>
        <v>0</v>
      </c>
    </row>
    <row r="1595" spans="1:11" ht="15.75" hidden="1" x14ac:dyDescent="0.25">
      <c r="A1595" s="1156"/>
      <c r="B1595" s="1068" t="s">
        <v>1664</v>
      </c>
      <c r="C1595" s="1068"/>
      <c r="D1595" s="1072" t="s">
        <v>1794</v>
      </c>
      <c r="E1595" s="1068"/>
      <c r="F1595" s="1068" t="s">
        <v>60</v>
      </c>
      <c r="G1595" s="927"/>
      <c r="H1595" s="927">
        <f t="shared" si="171"/>
        <v>0</v>
      </c>
      <c r="I1595" s="927">
        <f t="shared" si="169"/>
        <v>0</v>
      </c>
      <c r="J1595" s="11"/>
      <c r="K1595" s="964">
        <f t="shared" si="170"/>
        <v>0</v>
      </c>
    </row>
    <row r="1596" spans="1:11" ht="15.75" hidden="1" x14ac:dyDescent="0.25">
      <c r="A1596" s="1156"/>
      <c r="B1596" s="1068" t="s">
        <v>1665</v>
      </c>
      <c r="C1596" s="1068"/>
      <c r="D1596" s="1072" t="s">
        <v>1795</v>
      </c>
      <c r="E1596" s="1068"/>
      <c r="F1596" s="1068" t="s">
        <v>60</v>
      </c>
      <c r="G1596" s="927"/>
      <c r="H1596" s="927">
        <f t="shared" si="171"/>
        <v>0</v>
      </c>
      <c r="I1596" s="927">
        <f t="shared" si="169"/>
        <v>0</v>
      </c>
      <c r="J1596" s="11"/>
      <c r="K1596" s="964">
        <f t="shared" si="170"/>
        <v>0</v>
      </c>
    </row>
    <row r="1597" spans="1:11" ht="15.75" hidden="1" x14ac:dyDescent="0.25">
      <c r="A1597" s="1156"/>
      <c r="B1597" s="1068" t="s">
        <v>1666</v>
      </c>
      <c r="C1597" s="1068"/>
      <c r="D1597" s="1072" t="s">
        <v>1796</v>
      </c>
      <c r="E1597" s="1068"/>
      <c r="F1597" s="1068" t="s">
        <v>60</v>
      </c>
      <c r="G1597" s="927"/>
      <c r="H1597" s="927">
        <f t="shared" si="171"/>
        <v>0</v>
      </c>
      <c r="I1597" s="927">
        <f t="shared" si="169"/>
        <v>0</v>
      </c>
      <c r="J1597" s="11"/>
      <c r="K1597" s="964">
        <f t="shared" si="170"/>
        <v>0</v>
      </c>
    </row>
    <row r="1598" spans="1:11" ht="15.75" hidden="1" x14ac:dyDescent="0.25">
      <c r="A1598" s="1156"/>
      <c r="B1598" s="1068" t="s">
        <v>1667</v>
      </c>
      <c r="C1598" s="1068"/>
      <c r="D1598" s="1072" t="s">
        <v>1797</v>
      </c>
      <c r="E1598" s="1068"/>
      <c r="F1598" s="1068" t="s">
        <v>210</v>
      </c>
      <c r="G1598" s="927"/>
      <c r="H1598" s="927">
        <f t="shared" si="171"/>
        <v>0</v>
      </c>
      <c r="I1598" s="927">
        <f t="shared" si="169"/>
        <v>0</v>
      </c>
      <c r="J1598" s="11"/>
      <c r="K1598" s="964">
        <f t="shared" si="170"/>
        <v>0</v>
      </c>
    </row>
    <row r="1599" spans="1:11" ht="15.75" hidden="1" x14ac:dyDescent="0.25">
      <c r="A1599" s="1156"/>
      <c r="B1599" s="1073"/>
      <c r="C1599" s="636"/>
      <c r="D1599" s="1073"/>
      <c r="E1599" s="1067"/>
      <c r="F1599" s="1067"/>
      <c r="G1599" s="927"/>
      <c r="H1599" s="927"/>
      <c r="I1599" s="927"/>
      <c r="J1599" s="1067"/>
      <c r="K1599" s="927"/>
    </row>
    <row r="1600" spans="1:11" ht="15.75" hidden="1" x14ac:dyDescent="0.25">
      <c r="A1600" s="1156"/>
      <c r="B1600" s="891" t="s">
        <v>1668</v>
      </c>
      <c r="C1600" s="891"/>
      <c r="D1600" s="21" t="s">
        <v>1798</v>
      </c>
      <c r="E1600" s="891"/>
      <c r="F1600" s="891"/>
      <c r="G1600" s="975"/>
      <c r="H1600" s="975"/>
      <c r="I1600" s="975"/>
      <c r="J1600" s="891"/>
      <c r="K1600" s="975"/>
    </row>
    <row r="1601" spans="1:11" ht="15.75" hidden="1" x14ac:dyDescent="0.25">
      <c r="A1601" s="1156"/>
      <c r="B1601" s="1068" t="s">
        <v>1669</v>
      </c>
      <c r="C1601" s="1068"/>
      <c r="D1601" s="1072" t="s">
        <v>1799</v>
      </c>
      <c r="E1601" s="1067"/>
      <c r="F1601" s="1067" t="s">
        <v>60</v>
      </c>
      <c r="G1601" s="927"/>
      <c r="H1601" s="927">
        <f t="shared" si="171"/>
        <v>0</v>
      </c>
      <c r="I1601" s="927">
        <f t="shared" ref="I1601:I1612" si="172">H1601*$I$12</f>
        <v>0</v>
      </c>
      <c r="J1601" s="11"/>
      <c r="K1601" s="964">
        <f t="shared" ref="K1601:K1612" si="173">SUM(H1601:I1601)</f>
        <v>0</v>
      </c>
    </row>
    <row r="1602" spans="1:11" ht="15.75" hidden="1" x14ac:dyDescent="0.25">
      <c r="A1602" s="1156"/>
      <c r="B1602" s="1068" t="s">
        <v>1670</v>
      </c>
      <c r="C1602" s="1068"/>
      <c r="D1602" s="1072" t="s">
        <v>1800</v>
      </c>
      <c r="E1602" s="1067"/>
      <c r="F1602" s="1067" t="s">
        <v>210</v>
      </c>
      <c r="G1602" s="927"/>
      <c r="H1602" s="927">
        <f t="shared" si="171"/>
        <v>0</v>
      </c>
      <c r="I1602" s="927">
        <f t="shared" si="172"/>
        <v>0</v>
      </c>
      <c r="J1602" s="11"/>
      <c r="K1602" s="964">
        <f t="shared" si="173"/>
        <v>0</v>
      </c>
    </row>
    <row r="1603" spans="1:11" ht="15.75" hidden="1" x14ac:dyDescent="0.25">
      <c r="A1603" s="1156"/>
      <c r="B1603" s="1068" t="s">
        <v>1671</v>
      </c>
      <c r="C1603" s="1068"/>
      <c r="D1603" s="1072" t="s">
        <v>1792</v>
      </c>
      <c r="E1603" s="1067"/>
      <c r="F1603" s="1067" t="s">
        <v>210</v>
      </c>
      <c r="G1603" s="927"/>
      <c r="H1603" s="927">
        <f t="shared" si="171"/>
        <v>0</v>
      </c>
      <c r="I1603" s="927">
        <f t="shared" si="172"/>
        <v>0</v>
      </c>
      <c r="J1603" s="11"/>
      <c r="K1603" s="964">
        <f t="shared" si="173"/>
        <v>0</v>
      </c>
    </row>
    <row r="1604" spans="1:11" ht="15.75" hidden="1" x14ac:dyDescent="0.25">
      <c r="A1604" s="1156"/>
      <c r="B1604" s="1068" t="s">
        <v>1672</v>
      </c>
      <c r="C1604" s="1068"/>
      <c r="D1604" s="1072" t="s">
        <v>1801</v>
      </c>
      <c r="E1604" s="1067"/>
      <c r="F1604" s="1067" t="s">
        <v>60</v>
      </c>
      <c r="G1604" s="927"/>
      <c r="H1604" s="927">
        <f t="shared" si="171"/>
        <v>0</v>
      </c>
      <c r="I1604" s="927">
        <f t="shared" si="172"/>
        <v>0</v>
      </c>
      <c r="J1604" s="11"/>
      <c r="K1604" s="964">
        <f t="shared" si="173"/>
        <v>0</v>
      </c>
    </row>
    <row r="1605" spans="1:11" ht="15.75" hidden="1" x14ac:dyDescent="0.25">
      <c r="A1605" s="1156"/>
      <c r="B1605" s="1068" t="s">
        <v>1673</v>
      </c>
      <c r="C1605" s="1068"/>
      <c r="D1605" s="1072" t="s">
        <v>1802</v>
      </c>
      <c r="E1605" s="1067"/>
      <c r="F1605" s="1067" t="s">
        <v>60</v>
      </c>
      <c r="G1605" s="927"/>
      <c r="H1605" s="927">
        <f t="shared" si="171"/>
        <v>0</v>
      </c>
      <c r="I1605" s="927">
        <f t="shared" si="172"/>
        <v>0</v>
      </c>
      <c r="J1605" s="11"/>
      <c r="K1605" s="964">
        <f t="shared" si="173"/>
        <v>0</v>
      </c>
    </row>
    <row r="1606" spans="1:11" ht="15.75" hidden="1" x14ac:dyDescent="0.25">
      <c r="A1606" s="1156"/>
      <c r="B1606" s="1068" t="s">
        <v>1674</v>
      </c>
      <c r="C1606" s="1068"/>
      <c r="D1606" s="1072" t="s">
        <v>1803</v>
      </c>
      <c r="E1606" s="1067"/>
      <c r="F1606" s="1067" t="s">
        <v>60</v>
      </c>
      <c r="G1606" s="927"/>
      <c r="H1606" s="927">
        <f t="shared" si="171"/>
        <v>0</v>
      </c>
      <c r="I1606" s="927">
        <f t="shared" si="172"/>
        <v>0</v>
      </c>
      <c r="J1606" s="11"/>
      <c r="K1606" s="964">
        <f t="shared" si="173"/>
        <v>0</v>
      </c>
    </row>
    <row r="1607" spans="1:11" ht="15.75" hidden="1" x14ac:dyDescent="0.25">
      <c r="A1607" s="1156"/>
      <c r="B1607" s="1068" t="s">
        <v>1675</v>
      </c>
      <c r="C1607" s="1068"/>
      <c r="D1607" s="1072" t="s">
        <v>1804</v>
      </c>
      <c r="E1607" s="1067"/>
      <c r="F1607" s="1067" t="s">
        <v>60</v>
      </c>
      <c r="G1607" s="927"/>
      <c r="H1607" s="927">
        <f t="shared" si="171"/>
        <v>0</v>
      </c>
      <c r="I1607" s="927">
        <f t="shared" si="172"/>
        <v>0</v>
      </c>
      <c r="J1607" s="11"/>
      <c r="K1607" s="964">
        <f t="shared" si="173"/>
        <v>0</v>
      </c>
    </row>
    <row r="1608" spans="1:11" ht="15.75" hidden="1" x14ac:dyDescent="0.25">
      <c r="A1608" s="1156"/>
      <c r="B1608" s="1068" t="s">
        <v>1676</v>
      </c>
      <c r="C1608" s="1068"/>
      <c r="D1608" s="1072" t="s">
        <v>1805</v>
      </c>
      <c r="E1608" s="1067"/>
      <c r="F1608" s="1067" t="s">
        <v>60</v>
      </c>
      <c r="G1608" s="927"/>
      <c r="H1608" s="927">
        <f t="shared" si="171"/>
        <v>0</v>
      </c>
      <c r="I1608" s="927">
        <f t="shared" si="172"/>
        <v>0</v>
      </c>
      <c r="J1608" s="11"/>
      <c r="K1608" s="964">
        <f t="shared" si="173"/>
        <v>0</v>
      </c>
    </row>
    <row r="1609" spans="1:11" ht="15.75" hidden="1" x14ac:dyDescent="0.25">
      <c r="A1609" s="1156"/>
      <c r="B1609" s="1068" t="s">
        <v>1677</v>
      </c>
      <c r="C1609" s="1068"/>
      <c r="D1609" s="1072" t="s">
        <v>1806</v>
      </c>
      <c r="E1609" s="1067"/>
      <c r="F1609" s="1067" t="s">
        <v>60</v>
      </c>
      <c r="G1609" s="927"/>
      <c r="H1609" s="927">
        <f t="shared" si="171"/>
        <v>0</v>
      </c>
      <c r="I1609" s="927">
        <f t="shared" si="172"/>
        <v>0</v>
      </c>
      <c r="J1609" s="11"/>
      <c r="K1609" s="964">
        <f t="shared" si="173"/>
        <v>0</v>
      </c>
    </row>
    <row r="1610" spans="1:11" ht="15.75" hidden="1" x14ac:dyDescent="0.25">
      <c r="A1610" s="1156"/>
      <c r="B1610" s="1068" t="s">
        <v>1678</v>
      </c>
      <c r="C1610" s="1068"/>
      <c r="D1610" s="1072" t="s">
        <v>1807</v>
      </c>
      <c r="E1610" s="1067"/>
      <c r="F1610" s="1067" t="s">
        <v>60</v>
      </c>
      <c r="G1610" s="927"/>
      <c r="H1610" s="927">
        <f t="shared" si="171"/>
        <v>0</v>
      </c>
      <c r="I1610" s="927">
        <f t="shared" si="172"/>
        <v>0</v>
      </c>
      <c r="J1610" s="11"/>
      <c r="K1610" s="964">
        <f t="shared" si="173"/>
        <v>0</v>
      </c>
    </row>
    <row r="1611" spans="1:11" ht="15.75" hidden="1" x14ac:dyDescent="0.25">
      <c r="A1611" s="1156"/>
      <c r="B1611" s="1068" t="s">
        <v>1679</v>
      </c>
      <c r="C1611" s="1068"/>
      <c r="D1611" s="1072" t="s">
        <v>1808</v>
      </c>
      <c r="E1611" s="1067"/>
      <c r="F1611" s="1067" t="s">
        <v>60</v>
      </c>
      <c r="G1611" s="927"/>
      <c r="H1611" s="927">
        <f t="shared" si="171"/>
        <v>0</v>
      </c>
      <c r="I1611" s="927">
        <f t="shared" si="172"/>
        <v>0</v>
      </c>
      <c r="J1611" s="11"/>
      <c r="K1611" s="964">
        <f t="shared" si="173"/>
        <v>0</v>
      </c>
    </row>
    <row r="1612" spans="1:11" ht="15.75" hidden="1" x14ac:dyDescent="0.25">
      <c r="A1612" s="1156"/>
      <c r="B1612" s="1068" t="s">
        <v>1680</v>
      </c>
      <c r="C1612" s="1068"/>
      <c r="D1612" s="1072" t="s">
        <v>1809</v>
      </c>
      <c r="E1612" s="1067"/>
      <c r="F1612" s="1067" t="s">
        <v>60</v>
      </c>
      <c r="G1612" s="927"/>
      <c r="H1612" s="927">
        <f t="shared" si="171"/>
        <v>0</v>
      </c>
      <c r="I1612" s="927">
        <f t="shared" si="172"/>
        <v>0</v>
      </c>
      <c r="J1612" s="11"/>
      <c r="K1612" s="964">
        <f t="shared" si="173"/>
        <v>0</v>
      </c>
    </row>
    <row r="1613" spans="1:11" ht="15.75" hidden="1" x14ac:dyDescent="0.25">
      <c r="A1613" s="1156"/>
      <c r="B1613" s="1073"/>
      <c r="C1613" s="636"/>
      <c r="D1613" s="1073"/>
      <c r="E1613" s="1067"/>
      <c r="F1613" s="1067"/>
      <c r="G1613" s="927"/>
      <c r="H1613" s="927"/>
      <c r="I1613" s="927"/>
      <c r="J1613" s="1067"/>
      <c r="K1613" s="927"/>
    </row>
    <row r="1614" spans="1:11" ht="15.75" hidden="1" x14ac:dyDescent="0.25">
      <c r="A1614" s="1156"/>
      <c r="B1614" s="897" t="s">
        <v>1681</v>
      </c>
      <c r="C1614" s="897"/>
      <c r="D1614" s="66" t="s">
        <v>1635</v>
      </c>
      <c r="E1614" s="897"/>
      <c r="F1614" s="897"/>
      <c r="G1614" s="967"/>
      <c r="H1614" s="967"/>
      <c r="I1614" s="967"/>
      <c r="J1614" s="897"/>
      <c r="K1614" s="967"/>
    </row>
    <row r="1615" spans="1:11" ht="15.75" hidden="1" x14ac:dyDescent="0.25">
      <c r="A1615" s="1156"/>
      <c r="B1615" s="1068" t="s">
        <v>1682</v>
      </c>
      <c r="C1615" s="1068"/>
      <c r="D1615" s="1072" t="s">
        <v>1791</v>
      </c>
      <c r="E1615" s="1068"/>
      <c r="F1615" s="1068" t="s">
        <v>60</v>
      </c>
      <c r="G1615" s="927"/>
      <c r="H1615" s="927">
        <f t="shared" si="171"/>
        <v>0</v>
      </c>
      <c r="I1615" s="927">
        <f>H1615*$I$12</f>
        <v>0</v>
      </c>
      <c r="J1615" s="11"/>
      <c r="K1615" s="964">
        <f>SUM(H1615:I1615)</f>
        <v>0</v>
      </c>
    </row>
    <row r="1616" spans="1:11" ht="15.75" hidden="1" x14ac:dyDescent="0.25">
      <c r="A1616" s="1156"/>
      <c r="B1616" s="1068" t="s">
        <v>1683</v>
      </c>
      <c r="C1616" s="1068"/>
      <c r="D1616" s="1072" t="s">
        <v>1810</v>
      </c>
      <c r="E1616" s="1068"/>
      <c r="F1616" s="1068" t="s">
        <v>60</v>
      </c>
      <c r="G1616" s="927"/>
      <c r="H1616" s="927">
        <f t="shared" si="171"/>
        <v>0</v>
      </c>
      <c r="I1616" s="927">
        <f>H1616*$I$12</f>
        <v>0</v>
      </c>
      <c r="J1616" s="11"/>
      <c r="K1616" s="964">
        <f>SUM(H1616:I1616)</f>
        <v>0</v>
      </c>
    </row>
    <row r="1617" spans="1:11" ht="15.75" hidden="1" x14ac:dyDescent="0.25">
      <c r="A1617" s="1156"/>
      <c r="B1617" s="1068" t="s">
        <v>1684</v>
      </c>
      <c r="C1617" s="1068"/>
      <c r="D1617" s="1072" t="s">
        <v>1811</v>
      </c>
      <c r="E1617" s="1068"/>
      <c r="F1617" s="1068" t="s">
        <v>210</v>
      </c>
      <c r="G1617" s="927"/>
      <c r="H1617" s="927">
        <f t="shared" si="171"/>
        <v>0</v>
      </c>
      <c r="I1617" s="927">
        <f>H1617*$I$12</f>
        <v>0</v>
      </c>
      <c r="J1617" s="11"/>
      <c r="K1617" s="964">
        <f>SUM(H1617:I1617)</f>
        <v>0</v>
      </c>
    </row>
    <row r="1618" spans="1:11" ht="15.75" hidden="1" x14ac:dyDescent="0.25">
      <c r="A1618" s="1156"/>
      <c r="B1618" s="1073"/>
      <c r="C1618" s="636"/>
      <c r="D1618" s="637"/>
      <c r="E1618" s="1067"/>
      <c r="F1618" s="1067"/>
      <c r="G1618" s="927"/>
      <c r="H1618" s="927"/>
      <c r="I1618" s="927"/>
      <c r="J1618" s="1067"/>
      <c r="K1618" s="927"/>
    </row>
    <row r="1619" spans="1:11" ht="15.75" x14ac:dyDescent="0.25">
      <c r="A1619" s="1156" t="s">
        <v>4462</v>
      </c>
      <c r="B1619" s="891" t="s">
        <v>1685</v>
      </c>
      <c r="C1619" s="891"/>
      <c r="D1619" s="21" t="s">
        <v>1812</v>
      </c>
      <c r="E1619" s="21"/>
      <c r="F1619" s="21"/>
      <c r="G1619" s="983"/>
      <c r="H1619" s="983"/>
      <c r="I1619" s="983"/>
      <c r="J1619" s="21"/>
      <c r="K1619" s="983"/>
    </row>
    <row r="1620" spans="1:11" ht="15.75" hidden="1" x14ac:dyDescent="0.25">
      <c r="A1620" s="1156"/>
      <c r="B1620" s="1068" t="s">
        <v>1686</v>
      </c>
      <c r="C1620" s="1068"/>
      <c r="D1620" s="1072" t="s">
        <v>1813</v>
      </c>
      <c r="E1620" s="1068"/>
      <c r="F1620" s="1068" t="s">
        <v>60</v>
      </c>
      <c r="G1620" s="927"/>
      <c r="H1620" s="927">
        <f t="shared" si="171"/>
        <v>0</v>
      </c>
      <c r="I1620" s="927">
        <f>H1620*$I$12</f>
        <v>0</v>
      </c>
      <c r="J1620" s="11"/>
      <c r="K1620" s="964">
        <f>SUM(H1620:I1620)</f>
        <v>0</v>
      </c>
    </row>
    <row r="1621" spans="1:11" ht="15.75" x14ac:dyDescent="0.25">
      <c r="A1621" s="1156" t="s">
        <v>4462</v>
      </c>
      <c r="B1621" s="906" t="s">
        <v>1687</v>
      </c>
      <c r="C1621" s="906"/>
      <c r="D1621" s="118" t="s">
        <v>1814</v>
      </c>
      <c r="E1621" s="906"/>
      <c r="F1621" s="134"/>
      <c r="G1621" s="971"/>
      <c r="H1621" s="971"/>
      <c r="I1621" s="971"/>
      <c r="J1621" s="111"/>
      <c r="K1621" s="968"/>
    </row>
    <row r="1622" spans="1:11" ht="51" hidden="1" x14ac:dyDescent="0.25">
      <c r="A1622" s="1156"/>
      <c r="B1622" s="1068" t="s">
        <v>2609</v>
      </c>
      <c r="C1622" s="1068" t="s">
        <v>3235</v>
      </c>
      <c r="D1622" s="851" t="s">
        <v>3042</v>
      </c>
      <c r="E1622" s="88"/>
      <c r="F1622" s="97" t="s">
        <v>2222</v>
      </c>
      <c r="G1622" s="927"/>
      <c r="H1622" s="927">
        <f>G1622*E1622</f>
        <v>0</v>
      </c>
      <c r="I1622" s="927">
        <f>H1622*$I$12</f>
        <v>0</v>
      </c>
      <c r="J1622" s="11"/>
      <c r="K1622" s="927">
        <f>SUM(H1622:I1622)</f>
        <v>0</v>
      </c>
    </row>
    <row r="1623" spans="1:11" ht="51" x14ac:dyDescent="0.25">
      <c r="A1623" s="1156" t="str">
        <f t="shared" ref="A1623:A1658" si="174">IF(K1623&lt;&gt;0,"x","")</f>
        <v/>
      </c>
      <c r="B1623" s="1068" t="s">
        <v>3277</v>
      </c>
      <c r="C1623" s="97" t="s">
        <v>3805</v>
      </c>
      <c r="D1623" s="851" t="s">
        <v>3278</v>
      </c>
      <c r="E1623" s="88">
        <v>3</v>
      </c>
      <c r="F1623" s="97" t="s">
        <v>3279</v>
      </c>
      <c r="G1623" s="927"/>
      <c r="H1623" s="927"/>
      <c r="I1623" s="927"/>
      <c r="J1623" s="11"/>
      <c r="K1623" s="964"/>
    </row>
    <row r="1624" spans="1:11" ht="15.75" x14ac:dyDescent="0.25">
      <c r="A1624" s="1156" t="s">
        <v>4462</v>
      </c>
      <c r="B1624" s="840"/>
      <c r="C1624" s="840"/>
      <c r="D1624" s="850"/>
      <c r="E1624" s="89"/>
      <c r="F1624" s="135"/>
      <c r="G1624" s="980"/>
      <c r="H1624" s="927"/>
      <c r="I1624" s="980"/>
      <c r="J1624" s="19"/>
      <c r="K1624" s="980"/>
    </row>
    <row r="1625" spans="1:11" ht="15.75" hidden="1" x14ac:dyDescent="0.25">
      <c r="A1625" s="1156"/>
      <c r="B1625" s="1068" t="s">
        <v>1688</v>
      </c>
      <c r="C1625" s="1068"/>
      <c r="D1625" s="1072" t="s">
        <v>1815</v>
      </c>
      <c r="E1625" s="1068"/>
      <c r="F1625" s="1069"/>
      <c r="G1625" s="927"/>
      <c r="H1625" s="927">
        <f>G1625*E1625</f>
        <v>0</v>
      </c>
      <c r="I1625" s="927">
        <f>H1625*$I$12</f>
        <v>0</v>
      </c>
      <c r="J1625" s="11"/>
      <c r="K1625" s="964">
        <f>SUM(H1625:I1625)</f>
        <v>0</v>
      </c>
    </row>
    <row r="1626" spans="1:11" ht="15.75" x14ac:dyDescent="0.25">
      <c r="A1626" s="1156" t="s">
        <v>4462</v>
      </c>
      <c r="B1626" s="906" t="s">
        <v>1689</v>
      </c>
      <c r="C1626" s="906"/>
      <c r="D1626" s="118" t="s">
        <v>1792</v>
      </c>
      <c r="E1626" s="906"/>
      <c r="F1626" s="134"/>
      <c r="G1626" s="971"/>
      <c r="H1626" s="971"/>
      <c r="I1626" s="971"/>
      <c r="J1626" s="111"/>
      <c r="K1626" s="968"/>
    </row>
    <row r="1627" spans="1:11" ht="25.5" x14ac:dyDescent="0.25">
      <c r="A1627" s="1156" t="str">
        <f t="shared" si="174"/>
        <v/>
      </c>
      <c r="B1627" s="1068" t="s">
        <v>2610</v>
      </c>
      <c r="C1627" s="902" t="s">
        <v>4785</v>
      </c>
      <c r="D1627" s="873" t="s">
        <v>4209</v>
      </c>
      <c r="E1627" s="88">
        <v>1056</v>
      </c>
      <c r="F1627" s="97" t="s">
        <v>210</v>
      </c>
      <c r="G1627" s="927"/>
      <c r="H1627" s="927"/>
      <c r="I1627" s="927"/>
      <c r="J1627" s="11"/>
      <c r="K1627" s="964"/>
    </row>
    <row r="1628" spans="1:11" ht="25.5" x14ac:dyDescent="0.25">
      <c r="A1628" s="1156" t="str">
        <f t="shared" si="174"/>
        <v/>
      </c>
      <c r="B1628" s="1068" t="s">
        <v>2611</v>
      </c>
      <c r="C1628" s="902" t="s">
        <v>4796</v>
      </c>
      <c r="D1628" s="873" t="s">
        <v>4210</v>
      </c>
      <c r="E1628" s="88">
        <v>31.2</v>
      </c>
      <c r="F1628" s="97" t="s">
        <v>210</v>
      </c>
      <c r="G1628" s="927"/>
      <c r="H1628" s="927"/>
      <c r="I1628" s="927"/>
      <c r="J1628" s="11"/>
      <c r="K1628" s="964"/>
    </row>
    <row r="1629" spans="1:11" ht="38.25" hidden="1" x14ac:dyDescent="0.25">
      <c r="A1629" s="1156"/>
      <c r="B1629" s="1068" t="s">
        <v>2863</v>
      </c>
      <c r="C1629" s="97" t="s">
        <v>3645</v>
      </c>
      <c r="D1629" s="873" t="s">
        <v>3034</v>
      </c>
      <c r="E1629" s="88"/>
      <c r="F1629" s="97" t="s">
        <v>210</v>
      </c>
      <c r="G1629" s="927"/>
      <c r="H1629" s="927"/>
      <c r="I1629" s="927"/>
      <c r="J1629" s="11"/>
      <c r="K1629" s="927"/>
    </row>
    <row r="1630" spans="1:11" ht="25.5" x14ac:dyDescent="0.25">
      <c r="A1630" s="1156" t="str">
        <f t="shared" si="174"/>
        <v/>
      </c>
      <c r="B1630" s="1068" t="s">
        <v>2864</v>
      </c>
      <c r="C1630" s="902" t="s">
        <v>4801</v>
      </c>
      <c r="D1630" s="873" t="s">
        <v>4211</v>
      </c>
      <c r="E1630" s="88">
        <v>58.8</v>
      </c>
      <c r="F1630" s="97" t="s">
        <v>210</v>
      </c>
      <c r="G1630" s="927"/>
      <c r="H1630" s="927"/>
      <c r="I1630" s="927"/>
      <c r="J1630" s="11"/>
      <c r="K1630" s="964"/>
    </row>
    <row r="1631" spans="1:11" ht="25.5" x14ac:dyDescent="0.25">
      <c r="A1631" s="1156" t="str">
        <f t="shared" si="174"/>
        <v/>
      </c>
      <c r="B1631" s="1068" t="s">
        <v>2865</v>
      </c>
      <c r="C1631" s="902" t="s">
        <v>4807</v>
      </c>
      <c r="D1631" s="873" t="s">
        <v>4212</v>
      </c>
      <c r="E1631" s="88">
        <v>38.4</v>
      </c>
      <c r="F1631" s="97" t="s">
        <v>210</v>
      </c>
      <c r="G1631" s="927"/>
      <c r="H1631" s="927"/>
      <c r="I1631" s="927"/>
      <c r="J1631" s="11"/>
      <c r="K1631" s="964"/>
    </row>
    <row r="1632" spans="1:11" ht="25.5" x14ac:dyDescent="0.25">
      <c r="A1632" s="1156" t="str">
        <f t="shared" si="174"/>
        <v/>
      </c>
      <c r="B1632" s="1068" t="s">
        <v>3252</v>
      </c>
      <c r="C1632" s="1068" t="s">
        <v>4391</v>
      </c>
      <c r="D1632" s="873" t="s">
        <v>4213</v>
      </c>
      <c r="E1632" s="88">
        <v>9.6</v>
      </c>
      <c r="F1632" s="97" t="s">
        <v>210</v>
      </c>
      <c r="G1632" s="927"/>
      <c r="H1632" s="927"/>
      <c r="I1632" s="927"/>
      <c r="J1632" s="11"/>
      <c r="K1632" s="964"/>
    </row>
    <row r="1633" spans="1:11" ht="15.75" x14ac:dyDescent="0.25">
      <c r="A1633" s="1156" t="str">
        <f t="shared" si="174"/>
        <v/>
      </c>
      <c r="B1633" s="1068" t="s">
        <v>3259</v>
      </c>
      <c r="C1633" s="1068" t="s">
        <v>4394</v>
      </c>
      <c r="D1633" s="873" t="s">
        <v>4214</v>
      </c>
      <c r="E1633" s="88">
        <v>5</v>
      </c>
      <c r="F1633" s="97" t="s">
        <v>210</v>
      </c>
      <c r="G1633" s="927"/>
      <c r="H1633" s="927"/>
      <c r="I1633" s="927"/>
      <c r="J1633" s="11"/>
      <c r="K1633" s="964"/>
    </row>
    <row r="1634" spans="1:11" ht="15.75" x14ac:dyDescent="0.25">
      <c r="A1634" s="1156" t="str">
        <f t="shared" si="174"/>
        <v/>
      </c>
      <c r="B1634" s="1068" t="s">
        <v>3260</v>
      </c>
      <c r="C1634" s="1068" t="s">
        <v>4397</v>
      </c>
      <c r="D1634" s="873" t="s">
        <v>4215</v>
      </c>
      <c r="E1634" s="88">
        <v>8</v>
      </c>
      <c r="F1634" s="97" t="s">
        <v>210</v>
      </c>
      <c r="G1634" s="927"/>
      <c r="H1634" s="927"/>
      <c r="I1634" s="927"/>
      <c r="J1634" s="11"/>
      <c r="K1634" s="964"/>
    </row>
    <row r="1635" spans="1:11" ht="15.75" hidden="1" x14ac:dyDescent="0.25">
      <c r="A1635" s="1156"/>
      <c r="B1635" s="1068" t="s">
        <v>3642</v>
      </c>
      <c r="C1635" s="97" t="s">
        <v>3353</v>
      </c>
      <c r="D1635" s="873" t="s">
        <v>2862</v>
      </c>
      <c r="E1635" s="88"/>
      <c r="F1635" s="97" t="s">
        <v>210</v>
      </c>
      <c r="G1635" s="981"/>
      <c r="H1635" s="927">
        <f t="shared" ref="H1635" si="175">G1635*E1635</f>
        <v>0</v>
      </c>
      <c r="I1635" s="927">
        <f t="shared" ref="I1635" si="176">H1635*$I$12</f>
        <v>0</v>
      </c>
      <c r="J1635" s="11"/>
      <c r="K1635" s="964">
        <f t="shared" ref="K1635" si="177">TRUNC(SUM(H1635:I1635),2)</f>
        <v>0</v>
      </c>
    </row>
    <row r="1636" spans="1:11" ht="15.75" x14ac:dyDescent="0.25">
      <c r="A1636" s="1156" t="str">
        <f t="shared" si="174"/>
        <v/>
      </c>
      <c r="B1636" s="1068" t="s">
        <v>3643</v>
      </c>
      <c r="C1636" s="1068" t="s">
        <v>4400</v>
      </c>
      <c r="D1636" s="873" t="s">
        <v>4216</v>
      </c>
      <c r="E1636" s="88">
        <v>40.799999999999997</v>
      </c>
      <c r="F1636" s="97" t="s">
        <v>210</v>
      </c>
      <c r="G1636" s="981"/>
      <c r="H1636" s="927"/>
      <c r="I1636" s="927"/>
      <c r="J1636" s="11"/>
      <c r="K1636" s="964"/>
    </row>
    <row r="1637" spans="1:11" ht="15.75" x14ac:dyDescent="0.25">
      <c r="A1637" s="1156" t="str">
        <f t="shared" si="174"/>
        <v/>
      </c>
      <c r="B1637" s="1068" t="s">
        <v>3896</v>
      </c>
      <c r="C1637" s="1068" t="s">
        <v>4403</v>
      </c>
      <c r="D1637" s="873" t="s">
        <v>4217</v>
      </c>
      <c r="E1637" s="88">
        <v>48</v>
      </c>
      <c r="F1637" s="97" t="s">
        <v>210</v>
      </c>
      <c r="G1637" s="981"/>
      <c r="H1637" s="927"/>
      <c r="I1637" s="927"/>
      <c r="J1637" s="11"/>
      <c r="K1637" s="964"/>
    </row>
    <row r="1638" spans="1:11" ht="15.75" x14ac:dyDescent="0.25">
      <c r="A1638" s="1156" t="s">
        <v>4461</v>
      </c>
      <c r="B1638" s="1068" t="s">
        <v>4569</v>
      </c>
      <c r="C1638" s="1068" t="s">
        <v>4570</v>
      </c>
      <c r="D1638" s="136" t="s">
        <v>4571</v>
      </c>
      <c r="E1638" s="88">
        <v>60</v>
      </c>
      <c r="F1638" s="97" t="s">
        <v>210</v>
      </c>
      <c r="G1638" s="981"/>
      <c r="H1638" s="927"/>
      <c r="I1638" s="927"/>
      <c r="J1638" s="11"/>
      <c r="K1638" s="964"/>
    </row>
    <row r="1639" spans="1:11" ht="15.75" x14ac:dyDescent="0.25">
      <c r="A1639" s="1156" t="s">
        <v>4462</v>
      </c>
      <c r="B1639" s="70"/>
      <c r="C1639" s="70"/>
      <c r="D1639" s="136"/>
      <c r="E1639" s="896"/>
      <c r="F1639" s="93"/>
      <c r="G1639" s="981"/>
      <c r="H1639" s="981"/>
      <c r="I1639" s="981"/>
      <c r="J1639" s="31"/>
      <c r="K1639" s="981"/>
    </row>
    <row r="1640" spans="1:11" ht="15.75" x14ac:dyDescent="0.25">
      <c r="A1640" s="1156" t="s">
        <v>4462</v>
      </c>
      <c r="B1640" s="906" t="s">
        <v>1690</v>
      </c>
      <c r="C1640" s="906"/>
      <c r="D1640" s="118" t="s">
        <v>1816</v>
      </c>
      <c r="E1640" s="906"/>
      <c r="F1640" s="134"/>
      <c r="G1640" s="971"/>
      <c r="H1640" s="971"/>
      <c r="I1640" s="971"/>
      <c r="J1640" s="111"/>
      <c r="K1640" s="968"/>
    </row>
    <row r="1641" spans="1:11" ht="38.25" x14ac:dyDescent="0.25">
      <c r="A1641" s="1156" t="str">
        <f t="shared" si="174"/>
        <v/>
      </c>
      <c r="B1641" s="1068" t="s">
        <v>2612</v>
      </c>
      <c r="C1641" s="1068" t="s">
        <v>4751</v>
      </c>
      <c r="D1641" s="873" t="s">
        <v>4754</v>
      </c>
      <c r="E1641" s="88">
        <v>5504.4</v>
      </c>
      <c r="F1641" s="88" t="s">
        <v>210</v>
      </c>
      <c r="G1641" s="927"/>
      <c r="H1641" s="927"/>
      <c r="I1641" s="927"/>
      <c r="J1641" s="927"/>
      <c r="K1641" s="964"/>
    </row>
    <row r="1642" spans="1:11" ht="38.25" x14ac:dyDescent="0.25">
      <c r="A1642" s="1156" t="str">
        <f t="shared" si="174"/>
        <v/>
      </c>
      <c r="B1642" s="1068" t="s">
        <v>2613</v>
      </c>
      <c r="C1642" s="1068" t="s">
        <v>4752</v>
      </c>
      <c r="D1642" s="873" t="s">
        <v>4753</v>
      </c>
      <c r="E1642" s="88">
        <v>5504.4</v>
      </c>
      <c r="F1642" s="88" t="s">
        <v>210</v>
      </c>
      <c r="G1642" s="927"/>
      <c r="H1642" s="927"/>
      <c r="I1642" s="927"/>
      <c r="J1642" s="11"/>
      <c r="K1642" s="964"/>
    </row>
    <row r="1643" spans="1:11" ht="25.5" x14ac:dyDescent="0.25">
      <c r="A1643" s="1156" t="str">
        <f t="shared" si="174"/>
        <v/>
      </c>
      <c r="B1643" s="1068" t="s">
        <v>2614</v>
      </c>
      <c r="C1643" s="1068" t="s">
        <v>4764</v>
      </c>
      <c r="D1643" s="873" t="s">
        <v>2879</v>
      </c>
      <c r="E1643" s="88">
        <v>1984.3999999999996</v>
      </c>
      <c r="F1643" s="88" t="s">
        <v>210</v>
      </c>
      <c r="G1643" s="927"/>
      <c r="H1643" s="927"/>
      <c r="I1643" s="927"/>
      <c r="J1643" s="11"/>
      <c r="K1643" s="964"/>
    </row>
    <row r="1644" spans="1:11" ht="25.5" x14ac:dyDescent="0.25">
      <c r="A1644" s="1156" t="str">
        <f t="shared" si="174"/>
        <v/>
      </c>
      <c r="B1644" s="1068" t="s">
        <v>2883</v>
      </c>
      <c r="C1644" s="1068" t="s">
        <v>4755</v>
      </c>
      <c r="D1644" s="873" t="s">
        <v>2880</v>
      </c>
      <c r="E1644" s="88">
        <v>99</v>
      </c>
      <c r="F1644" s="88" t="s">
        <v>210</v>
      </c>
      <c r="G1644" s="980"/>
      <c r="H1644" s="927"/>
      <c r="I1644" s="927"/>
      <c r="J1644" s="11"/>
      <c r="K1644" s="964"/>
    </row>
    <row r="1645" spans="1:11" ht="25.5" x14ac:dyDescent="0.25">
      <c r="A1645" s="1156" t="str">
        <f t="shared" si="174"/>
        <v/>
      </c>
      <c r="B1645" s="1068" t="s">
        <v>3253</v>
      </c>
      <c r="C1645" s="1068" t="s">
        <v>4767</v>
      </c>
      <c r="D1645" s="873" t="s">
        <v>2881</v>
      </c>
      <c r="E1645" s="88">
        <v>26.4</v>
      </c>
      <c r="F1645" s="88" t="s">
        <v>210</v>
      </c>
      <c r="G1645" s="980"/>
      <c r="H1645" s="927"/>
      <c r="I1645" s="927"/>
      <c r="J1645" s="11"/>
      <c r="K1645" s="964"/>
    </row>
    <row r="1646" spans="1:11" ht="25.5" x14ac:dyDescent="0.25">
      <c r="A1646" s="1156" t="str">
        <f t="shared" si="174"/>
        <v/>
      </c>
      <c r="B1646" s="1068" t="s">
        <v>3254</v>
      </c>
      <c r="C1646" s="1068" t="s">
        <v>4770</v>
      </c>
      <c r="D1646" s="873" t="s">
        <v>2882</v>
      </c>
      <c r="E1646" s="88">
        <v>134.19999999999999</v>
      </c>
      <c r="F1646" s="88" t="s">
        <v>210</v>
      </c>
      <c r="G1646" s="980"/>
      <c r="H1646" s="927"/>
      <c r="I1646" s="927"/>
      <c r="J1646" s="19"/>
      <c r="K1646" s="964"/>
    </row>
    <row r="1647" spans="1:11" ht="38.25" hidden="1" x14ac:dyDescent="0.25">
      <c r="A1647" s="1156" t="str">
        <f t="shared" si="174"/>
        <v/>
      </c>
      <c r="B1647" s="1068" t="s">
        <v>3255</v>
      </c>
      <c r="C1647" s="1068" t="s">
        <v>4408</v>
      </c>
      <c r="D1647" s="873" t="s">
        <v>2546</v>
      </c>
      <c r="E1647" s="89"/>
      <c r="F1647" s="88" t="s">
        <v>210</v>
      </c>
      <c r="G1647" s="980">
        <f>'Composições Unitárias'!G2019</f>
        <v>5.98</v>
      </c>
      <c r="H1647" s="927">
        <f t="shared" ref="H1647:H1649" si="178">G1647*E1647</f>
        <v>0</v>
      </c>
      <c r="I1647" s="980">
        <f t="shared" ref="I1647:I1649" si="179">H1647*$I$12</f>
        <v>0</v>
      </c>
      <c r="J1647" s="19"/>
      <c r="K1647" s="980">
        <f t="shared" ref="K1647:K1649" si="180">SUM(H1647:I1647)</f>
        <v>0</v>
      </c>
    </row>
    <row r="1648" spans="1:11" ht="38.25" hidden="1" x14ac:dyDescent="0.25">
      <c r="A1648" s="1156" t="str">
        <f t="shared" si="174"/>
        <v/>
      </c>
      <c r="B1648" s="1068" t="s">
        <v>3256</v>
      </c>
      <c r="C1648" s="1068" t="s">
        <v>4410</v>
      </c>
      <c r="D1648" s="873" t="s">
        <v>2547</v>
      </c>
      <c r="E1648" s="89"/>
      <c r="F1648" s="88" t="s">
        <v>210</v>
      </c>
      <c r="G1648" s="980">
        <f>'Composições Unitárias'!G2031</f>
        <v>3.89</v>
      </c>
      <c r="H1648" s="927">
        <f t="shared" si="178"/>
        <v>0</v>
      </c>
      <c r="I1648" s="980">
        <f t="shared" si="179"/>
        <v>0</v>
      </c>
      <c r="J1648" s="19"/>
      <c r="K1648" s="980">
        <f t="shared" si="180"/>
        <v>0</v>
      </c>
    </row>
    <row r="1649" spans="1:11" ht="38.25" hidden="1" x14ac:dyDescent="0.25">
      <c r="A1649" s="1156" t="str">
        <f t="shared" si="174"/>
        <v/>
      </c>
      <c r="B1649" s="1068" t="s">
        <v>4572</v>
      </c>
      <c r="C1649" s="1068" t="s">
        <v>4413</v>
      </c>
      <c r="D1649" s="873" t="s">
        <v>2548</v>
      </c>
      <c r="E1649" s="89"/>
      <c r="F1649" s="88" t="s">
        <v>210</v>
      </c>
      <c r="G1649" s="980">
        <f>'Composições Unitárias'!G2043</f>
        <v>4.55</v>
      </c>
      <c r="H1649" s="927">
        <f t="shared" si="178"/>
        <v>0</v>
      </c>
      <c r="I1649" s="980">
        <f t="shared" si="179"/>
        <v>0</v>
      </c>
      <c r="J1649" s="19"/>
      <c r="K1649" s="980">
        <f t="shared" si="180"/>
        <v>0</v>
      </c>
    </row>
    <row r="1650" spans="1:11" ht="25.5" x14ac:dyDescent="0.25">
      <c r="A1650" s="1156" t="str">
        <f t="shared" si="174"/>
        <v/>
      </c>
      <c r="B1650" s="1068" t="s">
        <v>4761</v>
      </c>
      <c r="C1650" s="1068" t="s">
        <v>4773</v>
      </c>
      <c r="D1650" s="873" t="s">
        <v>4573</v>
      </c>
      <c r="E1650" s="89">
        <v>114.4</v>
      </c>
      <c r="F1650" s="88" t="s">
        <v>210</v>
      </c>
      <c r="G1650" s="980"/>
      <c r="H1650" s="927"/>
      <c r="I1650" s="927"/>
      <c r="J1650" s="19"/>
      <c r="K1650" s="964"/>
    </row>
    <row r="1651" spans="1:11" ht="15.75" x14ac:dyDescent="0.25">
      <c r="A1651" s="1156" t="s">
        <v>4462</v>
      </c>
      <c r="B1651" s="840"/>
      <c r="C1651" s="840"/>
      <c r="D1651" s="84"/>
      <c r="E1651" s="840"/>
      <c r="F1651" s="18"/>
      <c r="G1651" s="980"/>
      <c r="H1651" s="980"/>
      <c r="I1651" s="980"/>
      <c r="J1651" s="19"/>
      <c r="K1651" s="969"/>
    </row>
    <row r="1652" spans="1:11" ht="15.75" x14ac:dyDescent="0.25">
      <c r="A1652" s="1156" t="s">
        <v>4462</v>
      </c>
      <c r="B1652" s="906" t="s">
        <v>1691</v>
      </c>
      <c r="C1652" s="906"/>
      <c r="D1652" s="118" t="s">
        <v>1817</v>
      </c>
      <c r="E1652" s="906"/>
      <c r="F1652" s="134"/>
      <c r="G1652" s="971"/>
      <c r="H1652" s="971"/>
      <c r="I1652" s="971"/>
      <c r="J1652" s="111"/>
      <c r="K1652" s="968"/>
    </row>
    <row r="1653" spans="1:11" ht="15.75" x14ac:dyDescent="0.25">
      <c r="A1653" s="1156" t="str">
        <f t="shared" si="174"/>
        <v/>
      </c>
      <c r="B1653" s="1068" t="s">
        <v>2866</v>
      </c>
      <c r="C1653" s="915" t="s">
        <v>3742</v>
      </c>
      <c r="D1653" s="140" t="s">
        <v>3605</v>
      </c>
      <c r="E1653" s="88">
        <v>116</v>
      </c>
      <c r="F1653" s="1069" t="s">
        <v>60</v>
      </c>
      <c r="G1653" s="927"/>
      <c r="H1653" s="927"/>
      <c r="I1653" s="927"/>
      <c r="J1653" s="11"/>
      <c r="K1653" s="964"/>
    </row>
    <row r="1654" spans="1:11" ht="15.75" x14ac:dyDescent="0.25">
      <c r="A1654" s="1156" t="str">
        <f t="shared" si="174"/>
        <v/>
      </c>
      <c r="B1654" s="1068" t="s">
        <v>2867</v>
      </c>
      <c r="C1654" s="915" t="s">
        <v>3743</v>
      </c>
      <c r="D1654" s="139" t="s">
        <v>3606</v>
      </c>
      <c r="E1654" s="88">
        <v>12</v>
      </c>
      <c r="F1654" s="18" t="s">
        <v>60</v>
      </c>
      <c r="G1654" s="980"/>
      <c r="H1654" s="927"/>
      <c r="I1654" s="927"/>
      <c r="J1654" s="19"/>
      <c r="K1654" s="964"/>
    </row>
    <row r="1655" spans="1:11" ht="15.75" x14ac:dyDescent="0.25">
      <c r="A1655" s="1156" t="str">
        <f t="shared" si="174"/>
        <v/>
      </c>
      <c r="B1655" s="1068" t="s">
        <v>2872</v>
      </c>
      <c r="C1655" s="1068" t="s">
        <v>3292</v>
      </c>
      <c r="D1655" s="140" t="s">
        <v>2868</v>
      </c>
      <c r="E1655" s="88">
        <v>306</v>
      </c>
      <c r="F1655" s="1069" t="s">
        <v>60</v>
      </c>
      <c r="G1655" s="927"/>
      <c r="H1655" s="927"/>
      <c r="I1655" s="927"/>
      <c r="J1655" s="11"/>
      <c r="K1655" s="964"/>
    </row>
    <row r="1656" spans="1:11" ht="15.75" x14ac:dyDescent="0.25">
      <c r="A1656" s="1156" t="str">
        <f t="shared" si="174"/>
        <v/>
      </c>
      <c r="B1656" s="1068" t="s">
        <v>2873</v>
      </c>
      <c r="C1656" s="1068" t="s">
        <v>3293</v>
      </c>
      <c r="D1656" s="139" t="s">
        <v>2869</v>
      </c>
      <c r="E1656" s="88">
        <v>5</v>
      </c>
      <c r="F1656" s="18" t="s">
        <v>60</v>
      </c>
      <c r="G1656" s="980"/>
      <c r="H1656" s="927"/>
      <c r="I1656" s="927"/>
      <c r="J1656" s="19"/>
      <c r="K1656" s="964"/>
    </row>
    <row r="1657" spans="1:11" ht="15.75" x14ac:dyDescent="0.25">
      <c r="A1657" s="1156" t="str">
        <f t="shared" si="174"/>
        <v/>
      </c>
      <c r="B1657" s="1068" t="s">
        <v>2874</v>
      </c>
      <c r="C1657" s="915" t="s">
        <v>3354</v>
      </c>
      <c r="D1657" s="139" t="s">
        <v>2870</v>
      </c>
      <c r="E1657" s="88">
        <v>16</v>
      </c>
      <c r="F1657" s="18" t="s">
        <v>60</v>
      </c>
      <c r="G1657" s="980"/>
      <c r="H1657" s="927"/>
      <c r="I1657" s="927"/>
      <c r="J1657" s="19"/>
      <c r="K1657" s="964"/>
    </row>
    <row r="1658" spans="1:11" ht="15.75" x14ac:dyDescent="0.25">
      <c r="A1658" s="1156" t="str">
        <f t="shared" si="174"/>
        <v/>
      </c>
      <c r="B1658" s="1068" t="s">
        <v>2875</v>
      </c>
      <c r="C1658" s="840" t="s">
        <v>3293</v>
      </c>
      <c r="D1658" s="666" t="s">
        <v>2871</v>
      </c>
      <c r="E1658" s="88">
        <v>4</v>
      </c>
      <c r="F1658" s="14" t="s">
        <v>60</v>
      </c>
      <c r="G1658" s="973"/>
      <c r="H1658" s="927"/>
      <c r="I1658" s="927"/>
      <c r="J1658" s="15"/>
      <c r="K1658" s="964"/>
    </row>
    <row r="1659" spans="1:11" ht="25.5" hidden="1" x14ac:dyDescent="0.25">
      <c r="A1659" s="1156"/>
      <c r="B1659" s="1068" t="s">
        <v>2877</v>
      </c>
      <c r="C1659" s="915" t="s">
        <v>3355</v>
      </c>
      <c r="D1659" s="140" t="s">
        <v>2876</v>
      </c>
      <c r="E1659" s="88"/>
      <c r="F1659" s="1069" t="s">
        <v>60</v>
      </c>
      <c r="G1659" s="927"/>
      <c r="H1659" s="927">
        <f t="shared" ref="H1659:H1660" si="181">G1659*E1659</f>
        <v>0</v>
      </c>
      <c r="I1659" s="927">
        <f t="shared" ref="I1659:I1660" si="182">H1659*$I$12</f>
        <v>0</v>
      </c>
      <c r="J1659" s="11"/>
      <c r="K1659" s="927">
        <f t="shared" ref="K1659:K1660" si="183">SUM(H1659:I1659)</f>
        <v>0</v>
      </c>
    </row>
    <row r="1660" spans="1:11" ht="15.75" hidden="1" x14ac:dyDescent="0.25">
      <c r="A1660" s="1156"/>
      <c r="B1660" s="1068" t="s">
        <v>1692</v>
      </c>
      <c r="C1660" s="1068"/>
      <c r="D1660" s="84" t="s">
        <v>1818</v>
      </c>
      <c r="E1660" s="88"/>
      <c r="F1660" s="1069" t="s">
        <v>60</v>
      </c>
      <c r="G1660" s="980"/>
      <c r="H1660" s="980">
        <f t="shared" si="181"/>
        <v>0</v>
      </c>
      <c r="I1660" s="980">
        <f t="shared" si="182"/>
        <v>0</v>
      </c>
      <c r="J1660" s="19"/>
      <c r="K1660" s="969">
        <f t="shared" si="183"/>
        <v>0</v>
      </c>
    </row>
    <row r="1661" spans="1:11" ht="15.75" x14ac:dyDescent="0.25">
      <c r="A1661" s="1156" t="s">
        <v>4462</v>
      </c>
      <c r="B1661" s="70"/>
      <c r="C1661" s="70"/>
      <c r="D1661" s="81"/>
      <c r="E1661" s="88"/>
      <c r="F1661" s="30"/>
      <c r="G1661" s="981"/>
      <c r="H1661" s="981"/>
      <c r="I1661" s="981"/>
      <c r="J1661" s="31"/>
      <c r="K1661" s="976"/>
    </row>
    <row r="1662" spans="1:11" ht="15.75" x14ac:dyDescent="0.25">
      <c r="A1662" s="1156" t="s">
        <v>4462</v>
      </c>
      <c r="B1662" s="906" t="s">
        <v>1693</v>
      </c>
      <c r="C1662" s="906"/>
      <c r="D1662" s="118" t="s">
        <v>1819</v>
      </c>
      <c r="E1662" s="134"/>
      <c r="F1662" s="134"/>
      <c r="G1662" s="971"/>
      <c r="H1662" s="971"/>
      <c r="I1662" s="971"/>
      <c r="J1662" s="111"/>
      <c r="K1662" s="968"/>
    </row>
    <row r="1663" spans="1:11" ht="15.75" x14ac:dyDescent="0.25">
      <c r="A1663" s="1156" t="str">
        <f t="shared" ref="A1663:A1724" si="184">IF(K1663&lt;&gt;0,"x","")</f>
        <v/>
      </c>
      <c r="B1663" s="1068" t="s">
        <v>2615</v>
      </c>
      <c r="C1663" s="1068" t="s">
        <v>3031</v>
      </c>
      <c r="D1663" s="145" t="s">
        <v>2549</v>
      </c>
      <c r="E1663" s="88">
        <v>1</v>
      </c>
      <c r="F1663" s="1069" t="s">
        <v>60</v>
      </c>
      <c r="G1663" s="981"/>
      <c r="H1663" s="927"/>
      <c r="I1663" s="927"/>
      <c r="J1663" s="31"/>
      <c r="K1663" s="964"/>
    </row>
    <row r="1664" spans="1:11" ht="25.5" x14ac:dyDescent="0.25">
      <c r="A1664" s="1156" t="str">
        <f t="shared" si="184"/>
        <v/>
      </c>
      <c r="B1664" s="1068" t="s">
        <v>2939</v>
      </c>
      <c r="C1664" s="915" t="s">
        <v>3744</v>
      </c>
      <c r="D1664" s="667" t="s">
        <v>3212</v>
      </c>
      <c r="E1664" s="88">
        <v>58</v>
      </c>
      <c r="F1664" s="1069" t="s">
        <v>60</v>
      </c>
      <c r="G1664" s="981"/>
      <c r="H1664" s="927"/>
      <c r="I1664" s="927"/>
      <c r="J1664" s="31"/>
      <c r="K1664" s="964"/>
    </row>
    <row r="1665" spans="1:11" ht="25.5" x14ac:dyDescent="0.25">
      <c r="A1665" s="1156" t="str">
        <f t="shared" si="184"/>
        <v/>
      </c>
      <c r="B1665" s="1068" t="s">
        <v>2940</v>
      </c>
      <c r="C1665" s="915" t="s">
        <v>3745</v>
      </c>
      <c r="D1665" s="668" t="s">
        <v>3213</v>
      </c>
      <c r="E1665" s="88">
        <v>1</v>
      </c>
      <c r="F1665" s="1069" t="s">
        <v>60</v>
      </c>
      <c r="G1665" s="981"/>
      <c r="H1665" s="927"/>
      <c r="I1665" s="927"/>
      <c r="J1665" s="31"/>
      <c r="K1665" s="964"/>
    </row>
    <row r="1666" spans="1:11" ht="25.5" x14ac:dyDescent="0.25">
      <c r="A1666" s="1156" t="str">
        <f t="shared" si="184"/>
        <v/>
      </c>
      <c r="B1666" s="1068" t="s">
        <v>2941</v>
      </c>
      <c r="C1666" s="915" t="s">
        <v>3746</v>
      </c>
      <c r="D1666" s="669" t="s">
        <v>3468</v>
      </c>
      <c r="E1666" s="88">
        <v>1</v>
      </c>
      <c r="F1666" s="1069" t="s">
        <v>60</v>
      </c>
      <c r="G1666" s="981"/>
      <c r="H1666" s="927"/>
      <c r="I1666" s="927"/>
      <c r="J1666" s="31"/>
      <c r="K1666" s="964"/>
    </row>
    <row r="1667" spans="1:11" ht="25.5" x14ac:dyDescent="0.25">
      <c r="A1667" s="1156" t="str">
        <f t="shared" si="184"/>
        <v/>
      </c>
      <c r="B1667" s="1068" t="s">
        <v>2942</v>
      </c>
      <c r="C1667" s="915" t="s">
        <v>3747</v>
      </c>
      <c r="D1667" s="668" t="s">
        <v>3469</v>
      </c>
      <c r="E1667" s="88">
        <v>1</v>
      </c>
      <c r="F1667" s="1069" t="s">
        <v>60</v>
      </c>
      <c r="G1667" s="981"/>
      <c r="H1667" s="927"/>
      <c r="I1667" s="927"/>
      <c r="J1667" s="31"/>
      <c r="K1667" s="964"/>
    </row>
    <row r="1668" spans="1:11" ht="25.5" x14ac:dyDescent="0.25">
      <c r="A1668" s="1156" t="str">
        <f t="shared" si="184"/>
        <v/>
      </c>
      <c r="B1668" s="70" t="s">
        <v>2943</v>
      </c>
      <c r="C1668" s="915" t="s">
        <v>3748</v>
      </c>
      <c r="D1668" s="669" t="s">
        <v>3470</v>
      </c>
      <c r="E1668" s="88">
        <v>2</v>
      </c>
      <c r="F1668" s="30" t="s">
        <v>60</v>
      </c>
      <c r="G1668" s="981"/>
      <c r="H1668" s="927"/>
      <c r="I1668" s="927"/>
      <c r="J1668" s="31"/>
      <c r="K1668" s="964"/>
    </row>
    <row r="1669" spans="1:11" ht="25.5" x14ac:dyDescent="0.25">
      <c r="A1669" s="1156" t="str">
        <f t="shared" si="184"/>
        <v/>
      </c>
      <c r="B1669" s="902" t="s">
        <v>2944</v>
      </c>
      <c r="C1669" s="915" t="s">
        <v>4416</v>
      </c>
      <c r="D1669" s="670" t="s">
        <v>4465</v>
      </c>
      <c r="E1669" s="88">
        <v>1</v>
      </c>
      <c r="F1669" s="1069" t="s">
        <v>60</v>
      </c>
      <c r="G1669" s="981"/>
      <c r="H1669" s="927"/>
      <c r="I1669" s="927"/>
      <c r="J1669" s="11"/>
      <c r="K1669" s="964"/>
    </row>
    <row r="1670" spans="1:11" ht="25.5" x14ac:dyDescent="0.25">
      <c r="A1670" s="1156" t="s">
        <v>4461</v>
      </c>
      <c r="B1670" s="840" t="s">
        <v>2945</v>
      </c>
      <c r="C1670" s="915" t="s">
        <v>3389</v>
      </c>
      <c r="D1670" s="671" t="s">
        <v>3471</v>
      </c>
      <c r="E1670" s="88">
        <v>1</v>
      </c>
      <c r="F1670" s="1069" t="s">
        <v>60</v>
      </c>
      <c r="G1670" s="981"/>
      <c r="H1670" s="927"/>
      <c r="I1670" s="927"/>
      <c r="J1670" s="11"/>
      <c r="K1670" s="964"/>
    </row>
    <row r="1671" spans="1:11" ht="25.5" hidden="1" x14ac:dyDescent="0.25">
      <c r="A1671" s="1156"/>
      <c r="B1671" s="840" t="s">
        <v>3280</v>
      </c>
      <c r="C1671" s="915" t="s">
        <v>4419</v>
      </c>
      <c r="D1671" s="671" t="s">
        <v>3686</v>
      </c>
      <c r="E1671" s="88"/>
      <c r="F1671" s="1069" t="s">
        <v>60</v>
      </c>
      <c r="G1671" s="981">
        <f>'Composições Unitárias'!G2091</f>
        <v>321.69</v>
      </c>
      <c r="H1671" s="927">
        <f>G1671*E1671</f>
        <v>0</v>
      </c>
      <c r="I1671" s="927">
        <f t="shared" ref="I1671:I1674" si="185">H1671*$I$12</f>
        <v>0</v>
      </c>
      <c r="J1671" s="11"/>
      <c r="K1671" s="964">
        <f t="shared" ref="K1671:K1674" si="186">TRUNC(SUM(H1671:I1671),2)</f>
        <v>0</v>
      </c>
    </row>
    <row r="1672" spans="1:11" ht="25.5" x14ac:dyDescent="0.25">
      <c r="A1672" s="1156" t="str">
        <f t="shared" si="184"/>
        <v/>
      </c>
      <c r="B1672" s="840" t="s">
        <v>3281</v>
      </c>
      <c r="C1672" s="915" t="s">
        <v>4422</v>
      </c>
      <c r="D1672" s="140" t="s">
        <v>3219</v>
      </c>
      <c r="E1672" s="88">
        <v>8</v>
      </c>
      <c r="F1672" s="1069" t="s">
        <v>60</v>
      </c>
      <c r="G1672" s="981"/>
      <c r="H1672" s="927"/>
      <c r="I1672" s="927"/>
      <c r="J1672" s="19"/>
      <c r="K1672" s="964"/>
    </row>
    <row r="1673" spans="1:11" ht="25.5" x14ac:dyDescent="0.25">
      <c r="A1673" s="1156" t="str">
        <f t="shared" si="184"/>
        <v/>
      </c>
      <c r="B1673" s="840" t="s">
        <v>3687</v>
      </c>
      <c r="C1673" s="915" t="s">
        <v>4425</v>
      </c>
      <c r="D1673" s="140" t="s">
        <v>3472</v>
      </c>
      <c r="E1673" s="88">
        <v>1</v>
      </c>
      <c r="F1673" s="1069" t="s">
        <v>60</v>
      </c>
      <c r="G1673" s="927"/>
      <c r="H1673" s="927"/>
      <c r="I1673" s="927"/>
      <c r="J1673" s="19"/>
      <c r="K1673" s="964"/>
    </row>
    <row r="1674" spans="1:11" ht="25.5" hidden="1" x14ac:dyDescent="0.25">
      <c r="A1674" s="1156"/>
      <c r="B1674" s="840" t="s">
        <v>3688</v>
      </c>
      <c r="C1674" s="915" t="s">
        <v>4428</v>
      </c>
      <c r="D1674" s="140" t="s">
        <v>3690</v>
      </c>
      <c r="E1674" s="88"/>
      <c r="F1674" s="1069" t="s">
        <v>60</v>
      </c>
      <c r="G1674" s="927">
        <f>'Composições Unitárias'!G2127</f>
        <v>427.77</v>
      </c>
      <c r="H1674" s="980">
        <f t="shared" ref="H1674" si="187">G1674*E1674</f>
        <v>0</v>
      </c>
      <c r="I1674" s="980">
        <f t="shared" si="185"/>
        <v>0</v>
      </c>
      <c r="J1674" s="19"/>
      <c r="K1674" s="964">
        <f t="shared" si="186"/>
        <v>0</v>
      </c>
    </row>
    <row r="1675" spans="1:11" ht="25.5" x14ac:dyDescent="0.25">
      <c r="A1675" s="1156" t="str">
        <f t="shared" si="184"/>
        <v/>
      </c>
      <c r="B1675" s="840" t="s">
        <v>4574</v>
      </c>
      <c r="C1675" s="915" t="s">
        <v>4575</v>
      </c>
      <c r="D1675" s="668" t="s">
        <v>3470</v>
      </c>
      <c r="E1675" s="920">
        <v>1</v>
      </c>
      <c r="F1675" s="1069" t="s">
        <v>60</v>
      </c>
      <c r="G1675" s="980"/>
      <c r="H1675" s="927"/>
      <c r="I1675" s="927"/>
      <c r="J1675" s="19"/>
      <c r="K1675" s="964"/>
    </row>
    <row r="1676" spans="1:11" ht="25.5" x14ac:dyDescent="0.25">
      <c r="A1676" s="1156" t="s">
        <v>4461</v>
      </c>
      <c r="B1676" s="840" t="s">
        <v>4579</v>
      </c>
      <c r="C1676" s="915" t="s">
        <v>4431</v>
      </c>
      <c r="D1676" s="864" t="s">
        <v>4578</v>
      </c>
      <c r="E1676" s="920">
        <v>1</v>
      </c>
      <c r="F1676" s="1069" t="s">
        <v>60</v>
      </c>
      <c r="G1676" s="980"/>
      <c r="H1676" s="927"/>
      <c r="I1676" s="927"/>
      <c r="J1676" s="19"/>
      <c r="K1676" s="964"/>
    </row>
    <row r="1677" spans="1:11" ht="25.5" x14ac:dyDescent="0.25">
      <c r="A1677" s="1156" t="s">
        <v>4461</v>
      </c>
      <c r="B1677" s="840" t="s">
        <v>4583</v>
      </c>
      <c r="C1677" s="915" t="s">
        <v>4434</v>
      </c>
      <c r="D1677" s="668" t="s">
        <v>4582</v>
      </c>
      <c r="E1677" s="920">
        <v>1</v>
      </c>
      <c r="F1677" s="1069" t="s">
        <v>60</v>
      </c>
      <c r="G1677" s="980"/>
      <c r="H1677" s="927"/>
      <c r="I1677" s="927"/>
      <c r="J1677" s="19"/>
      <c r="K1677" s="964"/>
    </row>
    <row r="1678" spans="1:11" ht="15.75" hidden="1" x14ac:dyDescent="0.25">
      <c r="A1678" s="1156"/>
      <c r="B1678" s="840"/>
      <c r="C1678" s="916"/>
      <c r="D1678" s="669"/>
      <c r="E1678" s="840"/>
      <c r="F1678" s="1069"/>
      <c r="G1678" s="980"/>
      <c r="H1678" s="980"/>
      <c r="I1678" s="980"/>
      <c r="J1678" s="19"/>
      <c r="K1678" s="969"/>
    </row>
    <row r="1679" spans="1:11" ht="15.75" hidden="1" x14ac:dyDescent="0.25">
      <c r="A1679" s="1156"/>
      <c r="B1679" s="1068" t="s">
        <v>1694</v>
      </c>
      <c r="C1679" s="438"/>
      <c r="D1679" s="1072" t="s">
        <v>1820</v>
      </c>
      <c r="E1679" s="1068"/>
      <c r="F1679" s="1069"/>
      <c r="G1679" s="927"/>
      <c r="H1679" s="927">
        <f>G1679*F1679</f>
        <v>0</v>
      </c>
      <c r="I1679" s="927">
        <f>H1679*$I$12</f>
        <v>0</v>
      </c>
      <c r="J1679" s="11"/>
      <c r="K1679" s="964">
        <f>SUM(H1679:I1679)</f>
        <v>0</v>
      </c>
    </row>
    <row r="1680" spans="1:11" ht="15.75" hidden="1" x14ac:dyDescent="0.25">
      <c r="A1680" s="1156"/>
      <c r="B1680" s="1068" t="s">
        <v>1695</v>
      </c>
      <c r="C1680" s="438"/>
      <c r="D1680" s="1072" t="s">
        <v>1821</v>
      </c>
      <c r="E1680" s="1068"/>
      <c r="F1680" s="1069"/>
      <c r="G1680" s="927"/>
      <c r="H1680" s="927">
        <f>G1680*F1680</f>
        <v>0</v>
      </c>
      <c r="I1680" s="927">
        <f>H1680*$I$12</f>
        <v>0</v>
      </c>
      <c r="J1680" s="11"/>
      <c r="K1680" s="964">
        <f>SUM(H1680:I1680)</f>
        <v>0</v>
      </c>
    </row>
    <row r="1681" spans="1:11" ht="15.75" hidden="1" x14ac:dyDescent="0.25">
      <c r="A1681" s="1156"/>
      <c r="B1681" s="1068" t="s">
        <v>1696</v>
      </c>
      <c r="C1681" s="438"/>
      <c r="D1681" s="1072" t="s">
        <v>1822</v>
      </c>
      <c r="E1681" s="1068"/>
      <c r="F1681" s="1069"/>
      <c r="G1681" s="927"/>
      <c r="H1681" s="927">
        <f>G1681*F1681</f>
        <v>0</v>
      </c>
      <c r="I1681" s="927">
        <f>H1681*$I$12</f>
        <v>0</v>
      </c>
      <c r="J1681" s="11"/>
      <c r="K1681" s="964">
        <f>SUM(H1681:I1681)</f>
        <v>0</v>
      </c>
    </row>
    <row r="1682" spans="1:11" ht="12" customHeight="1" x14ac:dyDescent="0.25">
      <c r="A1682" s="1156" t="s">
        <v>4462</v>
      </c>
      <c r="B1682" s="896"/>
      <c r="C1682" s="439"/>
      <c r="D1682" s="69"/>
      <c r="E1682" s="70"/>
      <c r="F1682" s="30"/>
      <c r="G1682" s="981"/>
      <c r="H1682" s="981"/>
      <c r="I1682" s="981"/>
      <c r="J1682" s="31"/>
      <c r="K1682" s="981"/>
    </row>
    <row r="1683" spans="1:11" ht="15.75" x14ac:dyDescent="0.25">
      <c r="A1683" s="1156" t="s">
        <v>4462</v>
      </c>
      <c r="B1683" s="147" t="s">
        <v>2946</v>
      </c>
      <c r="C1683" s="440"/>
      <c r="D1683" s="118" t="s">
        <v>2947</v>
      </c>
      <c r="E1683" s="906"/>
      <c r="F1683" s="134"/>
      <c r="G1683" s="971"/>
      <c r="H1683" s="971"/>
      <c r="I1683" s="971"/>
      <c r="J1683" s="111"/>
      <c r="K1683" s="968"/>
    </row>
    <row r="1684" spans="1:11" ht="25.5" hidden="1" x14ac:dyDescent="0.25">
      <c r="A1684" s="1156"/>
      <c r="B1684" s="146" t="s">
        <v>2948</v>
      </c>
      <c r="C1684" s="915" t="s">
        <v>4094</v>
      </c>
      <c r="D1684" s="140" t="s">
        <v>3473</v>
      </c>
      <c r="E1684" s="88"/>
      <c r="F1684" s="97" t="s">
        <v>2222</v>
      </c>
      <c r="G1684" s="981">
        <v>243.94</v>
      </c>
      <c r="H1684" s="981">
        <f>G1684*E1684</f>
        <v>0</v>
      </c>
      <c r="I1684" s="981">
        <f t="shared" ref="I1684:I1689" si="188">H1684*$I$12</f>
        <v>0</v>
      </c>
      <c r="J1684" s="31"/>
      <c r="K1684" s="981">
        <f t="shared" ref="K1684:K1689" si="189">SUM(H1684:I1684)</f>
        <v>0</v>
      </c>
    </row>
    <row r="1685" spans="1:11" ht="25.5" hidden="1" x14ac:dyDescent="0.25">
      <c r="A1685" s="1156"/>
      <c r="B1685" s="144" t="s">
        <v>2949</v>
      </c>
      <c r="C1685" s="915" t="s">
        <v>3390</v>
      </c>
      <c r="D1685" s="140" t="s">
        <v>3475</v>
      </c>
      <c r="E1685" s="88"/>
      <c r="F1685" s="96" t="s">
        <v>2222</v>
      </c>
      <c r="G1685" s="981">
        <f>'Composições Unitárias'!G2174</f>
        <v>150.27000000000001</v>
      </c>
      <c r="H1685" s="981">
        <f t="shared" ref="H1685:H1689" si="190">G1685*E1685</f>
        <v>0</v>
      </c>
      <c r="I1685" s="981">
        <f t="shared" si="188"/>
        <v>0</v>
      </c>
      <c r="J1685" s="31"/>
      <c r="K1685" s="981">
        <f t="shared" si="189"/>
        <v>0</v>
      </c>
    </row>
    <row r="1686" spans="1:11" ht="25.5" hidden="1" x14ac:dyDescent="0.25">
      <c r="A1686" s="1156"/>
      <c r="B1686" s="146" t="s">
        <v>2950</v>
      </c>
      <c r="C1686" s="915" t="s">
        <v>3391</v>
      </c>
      <c r="D1686" s="140" t="s">
        <v>3474</v>
      </c>
      <c r="E1686" s="88"/>
      <c r="F1686" s="97" t="s">
        <v>2222</v>
      </c>
      <c r="G1686" s="981">
        <f>'Composições Unitárias'!G2211</f>
        <v>8.68</v>
      </c>
      <c r="H1686" s="981">
        <f t="shared" si="190"/>
        <v>0</v>
      </c>
      <c r="I1686" s="981">
        <f t="shared" si="188"/>
        <v>0</v>
      </c>
      <c r="J1686" s="31"/>
      <c r="K1686" s="981">
        <f t="shared" si="189"/>
        <v>0</v>
      </c>
    </row>
    <row r="1687" spans="1:11" ht="25.5" hidden="1" x14ac:dyDescent="0.25">
      <c r="A1687" s="1156"/>
      <c r="B1687" s="144" t="s">
        <v>2951</v>
      </c>
      <c r="C1687" s="915" t="s">
        <v>4431</v>
      </c>
      <c r="D1687" s="140" t="s">
        <v>3476</v>
      </c>
      <c r="E1687" s="88"/>
      <c r="F1687" s="97" t="s">
        <v>2222</v>
      </c>
      <c r="G1687" s="981">
        <f>'Composições Unitárias'!G2223</f>
        <v>26.39</v>
      </c>
      <c r="H1687" s="981">
        <f t="shared" si="190"/>
        <v>0</v>
      </c>
      <c r="I1687" s="981">
        <f t="shared" si="188"/>
        <v>0</v>
      </c>
      <c r="J1687" s="31"/>
      <c r="K1687" s="981">
        <f t="shared" si="189"/>
        <v>0</v>
      </c>
    </row>
    <row r="1688" spans="1:11" ht="38.25" hidden="1" x14ac:dyDescent="0.25">
      <c r="A1688" s="1156"/>
      <c r="B1688" s="146" t="s">
        <v>2952</v>
      </c>
      <c r="C1688" s="915" t="s">
        <v>4434</v>
      </c>
      <c r="D1688" s="140" t="s">
        <v>3477</v>
      </c>
      <c r="E1688" s="88"/>
      <c r="F1688" s="97" t="s">
        <v>2222</v>
      </c>
      <c r="G1688" s="981">
        <f>'Composições Unitárias'!G2235</f>
        <v>101.9</v>
      </c>
      <c r="H1688" s="981">
        <f t="shared" si="190"/>
        <v>0</v>
      </c>
      <c r="I1688" s="981">
        <f t="shared" si="188"/>
        <v>0</v>
      </c>
      <c r="J1688" s="31"/>
      <c r="K1688" s="981">
        <f t="shared" si="189"/>
        <v>0</v>
      </c>
    </row>
    <row r="1689" spans="1:11" ht="38.25" hidden="1" x14ac:dyDescent="0.25">
      <c r="A1689" s="1156"/>
      <c r="B1689" s="144" t="s">
        <v>2953</v>
      </c>
      <c r="C1689" s="915" t="s">
        <v>3392</v>
      </c>
      <c r="D1689" s="140" t="s">
        <v>3478</v>
      </c>
      <c r="E1689" s="88"/>
      <c r="F1689" s="97" t="s">
        <v>2222</v>
      </c>
      <c r="G1689" s="981">
        <f>'Composições Unitárias'!G2247</f>
        <v>191.2</v>
      </c>
      <c r="H1689" s="981">
        <f t="shared" si="190"/>
        <v>0</v>
      </c>
      <c r="I1689" s="981">
        <f t="shared" si="188"/>
        <v>0</v>
      </c>
      <c r="J1689" s="31"/>
      <c r="K1689" s="981">
        <f t="shared" si="189"/>
        <v>0</v>
      </c>
    </row>
    <row r="1690" spans="1:11" ht="25.5" x14ac:dyDescent="0.25">
      <c r="A1690" s="1156" t="str">
        <f t="shared" si="184"/>
        <v/>
      </c>
      <c r="B1690" s="146" t="s">
        <v>2954</v>
      </c>
      <c r="C1690" s="915" t="s">
        <v>3393</v>
      </c>
      <c r="D1690" s="140" t="s">
        <v>2903</v>
      </c>
      <c r="E1690" s="88">
        <v>2</v>
      </c>
      <c r="F1690" s="97" t="s">
        <v>60</v>
      </c>
      <c r="G1690" s="981"/>
      <c r="H1690" s="927"/>
      <c r="I1690" s="927"/>
      <c r="J1690" s="31"/>
      <c r="K1690" s="964"/>
    </row>
    <row r="1691" spans="1:11" ht="38.25" x14ac:dyDescent="0.25">
      <c r="A1691" s="1156" t="str">
        <f t="shared" si="184"/>
        <v/>
      </c>
      <c r="B1691" s="400" t="s">
        <v>2955</v>
      </c>
      <c r="C1691" s="915" t="s">
        <v>3394</v>
      </c>
      <c r="D1691" s="140" t="s">
        <v>2904</v>
      </c>
      <c r="E1691" s="88">
        <v>12</v>
      </c>
      <c r="F1691" s="97" t="s">
        <v>60</v>
      </c>
      <c r="G1691" s="927"/>
      <c r="H1691" s="927"/>
      <c r="I1691" s="927"/>
      <c r="J1691" s="11"/>
      <c r="K1691" s="964"/>
    </row>
    <row r="1692" spans="1:11" ht="11.25" customHeight="1" x14ac:dyDescent="0.25">
      <c r="A1692" s="1156" t="s">
        <v>4462</v>
      </c>
      <c r="B1692" s="896"/>
      <c r="C1692" s="636"/>
      <c r="D1692" s="850"/>
      <c r="E1692" s="672"/>
      <c r="F1692" s="870"/>
      <c r="G1692" s="980"/>
      <c r="H1692" s="980"/>
      <c r="I1692" s="980"/>
      <c r="J1692" s="870"/>
      <c r="K1692" s="980"/>
    </row>
    <row r="1693" spans="1:11" ht="15.75" x14ac:dyDescent="0.25">
      <c r="A1693" s="1156" t="s">
        <v>4462</v>
      </c>
      <c r="B1693" s="891" t="s">
        <v>1697</v>
      </c>
      <c r="C1693" s="891"/>
      <c r="D1693" s="21" t="s">
        <v>1823</v>
      </c>
      <c r="E1693" s="891"/>
      <c r="F1693" s="891"/>
      <c r="G1693" s="975"/>
      <c r="H1693" s="975"/>
      <c r="I1693" s="975"/>
      <c r="J1693" s="891"/>
      <c r="K1693" s="975"/>
    </row>
    <row r="1694" spans="1:11" ht="15.75" x14ac:dyDescent="0.25">
      <c r="A1694" s="1156" t="s">
        <v>4462</v>
      </c>
      <c r="B1694" s="895" t="s">
        <v>1698</v>
      </c>
      <c r="C1694" s="895"/>
      <c r="D1694" s="905" t="s">
        <v>1138</v>
      </c>
      <c r="E1694" s="895"/>
      <c r="F1694" s="894"/>
      <c r="G1694" s="863"/>
      <c r="H1694" s="863"/>
      <c r="I1694" s="863"/>
      <c r="J1694" s="76"/>
      <c r="K1694" s="965"/>
    </row>
    <row r="1695" spans="1:11" ht="15.75" hidden="1" x14ac:dyDescent="0.25">
      <c r="A1695" s="1156"/>
      <c r="B1695" s="892" t="s">
        <v>2466</v>
      </c>
      <c r="C1695" s="899" t="s">
        <v>2460</v>
      </c>
      <c r="D1695" s="663" t="s">
        <v>2461</v>
      </c>
      <c r="E1695" s="1067"/>
      <c r="F1695" s="1069" t="s">
        <v>60</v>
      </c>
      <c r="G1695" s="927"/>
      <c r="H1695" s="927">
        <f t="shared" ref="H1695:H1698" si="191">G1695*E1695</f>
        <v>0</v>
      </c>
      <c r="I1695" s="927">
        <f t="shared" ref="I1695:I1706" si="192">H1695*$I$12</f>
        <v>0</v>
      </c>
      <c r="J1695" s="11"/>
      <c r="K1695" s="964">
        <f t="shared" ref="K1695:K1706" si="193">SUM(H1695:I1695)</f>
        <v>0</v>
      </c>
    </row>
    <row r="1696" spans="1:11" ht="15.75" hidden="1" x14ac:dyDescent="0.25">
      <c r="A1696" s="1156"/>
      <c r="B1696" s="892" t="s">
        <v>2467</v>
      </c>
      <c r="C1696" s="899" t="s">
        <v>2471</v>
      </c>
      <c r="D1696" s="663" t="s">
        <v>2469</v>
      </c>
      <c r="E1696" s="1067"/>
      <c r="F1696" s="1069" t="s">
        <v>60</v>
      </c>
      <c r="G1696" s="927"/>
      <c r="H1696" s="927">
        <f t="shared" si="191"/>
        <v>0</v>
      </c>
      <c r="I1696" s="927">
        <f t="shared" si="192"/>
        <v>0</v>
      </c>
      <c r="J1696" s="11"/>
      <c r="K1696" s="964">
        <f t="shared" si="193"/>
        <v>0</v>
      </c>
    </row>
    <row r="1697" spans="1:11" ht="25.5" hidden="1" x14ac:dyDescent="0.25">
      <c r="A1697" s="1156"/>
      <c r="B1697" s="892" t="s">
        <v>2468</v>
      </c>
      <c r="C1697" s="899" t="s">
        <v>2462</v>
      </c>
      <c r="D1697" s="663" t="s">
        <v>2463</v>
      </c>
      <c r="E1697" s="1067"/>
      <c r="F1697" s="1069" t="s">
        <v>60</v>
      </c>
      <c r="G1697" s="927"/>
      <c r="H1697" s="927">
        <f t="shared" si="191"/>
        <v>0</v>
      </c>
      <c r="I1697" s="927">
        <f t="shared" si="192"/>
        <v>0</v>
      </c>
      <c r="J1697" s="11"/>
      <c r="K1697" s="964">
        <f t="shared" si="193"/>
        <v>0</v>
      </c>
    </row>
    <row r="1698" spans="1:11" ht="25.5" hidden="1" x14ac:dyDescent="0.25">
      <c r="A1698" s="1156"/>
      <c r="B1698" s="142" t="s">
        <v>2470</v>
      </c>
      <c r="C1698" s="607" t="s">
        <v>2464</v>
      </c>
      <c r="D1698" s="663" t="s">
        <v>2465</v>
      </c>
      <c r="E1698" s="141"/>
      <c r="F1698" s="30" t="s">
        <v>60</v>
      </c>
      <c r="G1698" s="981"/>
      <c r="H1698" s="981">
        <f t="shared" si="191"/>
        <v>0</v>
      </c>
      <c r="I1698" s="981">
        <f t="shared" si="192"/>
        <v>0</v>
      </c>
      <c r="J1698" s="31"/>
      <c r="K1698" s="976">
        <f t="shared" si="193"/>
        <v>0</v>
      </c>
    </row>
    <row r="1699" spans="1:11" ht="76.5" x14ac:dyDescent="0.25">
      <c r="A1699" s="1156" t="str">
        <f t="shared" si="184"/>
        <v/>
      </c>
      <c r="B1699" s="142" t="s">
        <v>2889</v>
      </c>
      <c r="C1699" s="915" t="s">
        <v>3395</v>
      </c>
      <c r="D1699" s="663" t="s">
        <v>2884</v>
      </c>
      <c r="E1699" s="88">
        <v>99</v>
      </c>
      <c r="F1699" s="30" t="s">
        <v>60</v>
      </c>
      <c r="G1699" s="981"/>
      <c r="H1699" s="927"/>
      <c r="I1699" s="927"/>
      <c r="J1699" s="31"/>
      <c r="K1699" s="964"/>
    </row>
    <row r="1700" spans="1:11" ht="63.75" x14ac:dyDescent="0.25">
      <c r="A1700" s="1156" t="str">
        <f t="shared" si="184"/>
        <v/>
      </c>
      <c r="B1700" s="892" t="s">
        <v>2890</v>
      </c>
      <c r="C1700" s="915" t="s">
        <v>3396</v>
      </c>
      <c r="D1700" s="851" t="s">
        <v>2885</v>
      </c>
      <c r="E1700" s="88">
        <v>16</v>
      </c>
      <c r="F1700" s="1069" t="s">
        <v>60</v>
      </c>
      <c r="G1700" s="927"/>
      <c r="H1700" s="927"/>
      <c r="I1700" s="927"/>
      <c r="J1700" s="11"/>
      <c r="K1700" s="964"/>
    </row>
    <row r="1701" spans="1:11" ht="63.75" x14ac:dyDescent="0.25">
      <c r="A1701" s="1156" t="str">
        <f t="shared" si="184"/>
        <v/>
      </c>
      <c r="B1701" s="143" t="s">
        <v>2891</v>
      </c>
      <c r="C1701" s="915" t="s">
        <v>3397</v>
      </c>
      <c r="D1701" s="650" t="s">
        <v>2886</v>
      </c>
      <c r="E1701" s="88">
        <v>3</v>
      </c>
      <c r="F1701" s="14" t="s">
        <v>60</v>
      </c>
      <c r="G1701" s="973"/>
      <c r="H1701" s="927"/>
      <c r="I1701" s="927"/>
      <c r="J1701" s="15"/>
      <c r="K1701" s="964"/>
    </row>
    <row r="1702" spans="1:11" ht="15.75" x14ac:dyDescent="0.25">
      <c r="A1702" s="1156" t="str">
        <f t="shared" si="184"/>
        <v/>
      </c>
      <c r="B1702" s="892" t="s">
        <v>2892</v>
      </c>
      <c r="C1702" s="915" t="s">
        <v>3664</v>
      </c>
      <c r="D1702" s="851" t="s">
        <v>2887</v>
      </c>
      <c r="E1702" s="88">
        <v>12</v>
      </c>
      <c r="F1702" s="1069" t="s">
        <v>60</v>
      </c>
      <c r="G1702" s="927"/>
      <c r="H1702" s="927"/>
      <c r="I1702" s="927"/>
      <c r="J1702" s="11"/>
      <c r="K1702" s="964"/>
    </row>
    <row r="1703" spans="1:11" ht="38.25" x14ac:dyDescent="0.25">
      <c r="A1703" s="1156" t="str">
        <f t="shared" si="184"/>
        <v/>
      </c>
      <c r="B1703" s="133" t="s">
        <v>2893</v>
      </c>
      <c r="C1703" s="915" t="s">
        <v>3398</v>
      </c>
      <c r="D1703" s="139" t="s">
        <v>2888</v>
      </c>
      <c r="E1703" s="88">
        <v>118</v>
      </c>
      <c r="F1703" s="18" t="s">
        <v>60</v>
      </c>
      <c r="G1703" s="980"/>
      <c r="H1703" s="927"/>
      <c r="I1703" s="927"/>
      <c r="J1703" s="19"/>
      <c r="K1703" s="964"/>
    </row>
    <row r="1704" spans="1:11" ht="36.75" hidden="1" customHeight="1" x14ac:dyDescent="0.25">
      <c r="A1704" s="1156"/>
      <c r="B1704" s="133" t="s">
        <v>3035</v>
      </c>
      <c r="C1704" s="915" t="s">
        <v>3395</v>
      </c>
      <c r="D1704" s="150" t="s">
        <v>3036</v>
      </c>
      <c r="E1704" s="88"/>
      <c r="F1704" s="18" t="s">
        <v>60</v>
      </c>
      <c r="G1704" s="980"/>
      <c r="H1704" s="980">
        <f t="shared" ref="H1704:H1706" si="194">G1704*E1704</f>
        <v>0</v>
      </c>
      <c r="I1704" s="980">
        <f t="shared" si="192"/>
        <v>0</v>
      </c>
      <c r="J1704" s="19"/>
      <c r="K1704" s="980">
        <f t="shared" si="193"/>
        <v>0</v>
      </c>
    </row>
    <row r="1705" spans="1:11" ht="25.5" hidden="1" x14ac:dyDescent="0.25">
      <c r="A1705" s="1156"/>
      <c r="B1705" s="133" t="s">
        <v>3039</v>
      </c>
      <c r="C1705" s="915" t="s">
        <v>3395</v>
      </c>
      <c r="D1705" s="150" t="s">
        <v>3038</v>
      </c>
      <c r="E1705" s="88"/>
      <c r="F1705" s="18" t="s">
        <v>60</v>
      </c>
      <c r="G1705" s="980"/>
      <c r="H1705" s="980">
        <f t="shared" si="194"/>
        <v>0</v>
      </c>
      <c r="I1705" s="980">
        <f t="shared" si="192"/>
        <v>0</v>
      </c>
      <c r="J1705" s="19"/>
      <c r="K1705" s="980">
        <f t="shared" si="193"/>
        <v>0</v>
      </c>
    </row>
    <row r="1706" spans="1:11" ht="25.5" hidden="1" x14ac:dyDescent="0.25">
      <c r="A1706" s="1156"/>
      <c r="B1706" s="133" t="s">
        <v>3041</v>
      </c>
      <c r="C1706" s="915" t="s">
        <v>3395</v>
      </c>
      <c r="D1706" s="150" t="s">
        <v>3040</v>
      </c>
      <c r="E1706" s="88"/>
      <c r="F1706" s="18" t="s">
        <v>60</v>
      </c>
      <c r="G1706" s="980"/>
      <c r="H1706" s="980">
        <f t="shared" si="194"/>
        <v>0</v>
      </c>
      <c r="I1706" s="980">
        <f t="shared" si="192"/>
        <v>0</v>
      </c>
      <c r="J1706" s="19"/>
      <c r="K1706" s="980">
        <f t="shared" si="193"/>
        <v>0</v>
      </c>
    </row>
    <row r="1707" spans="1:11" ht="38.25" x14ac:dyDescent="0.25">
      <c r="A1707" s="1156" t="str">
        <f t="shared" si="184"/>
        <v/>
      </c>
      <c r="B1707" s="133" t="s">
        <v>3265</v>
      </c>
      <c r="C1707" s="915" t="s">
        <v>3399</v>
      </c>
      <c r="D1707" s="150" t="s">
        <v>3261</v>
      </c>
      <c r="E1707" s="88">
        <v>2</v>
      </c>
      <c r="F1707" s="18" t="s">
        <v>60</v>
      </c>
      <c r="G1707" s="980"/>
      <c r="H1707" s="927"/>
      <c r="I1707" s="927"/>
      <c r="J1707" s="19"/>
      <c r="K1707" s="964"/>
    </row>
    <row r="1708" spans="1:11" ht="51" x14ac:dyDescent="0.25">
      <c r="A1708" s="1156" t="str">
        <f t="shared" si="184"/>
        <v/>
      </c>
      <c r="B1708" s="133" t="s">
        <v>3266</v>
      </c>
      <c r="C1708" s="915" t="s">
        <v>3400</v>
      </c>
      <c r="D1708" s="150" t="s">
        <v>3262</v>
      </c>
      <c r="E1708" s="88">
        <v>2</v>
      </c>
      <c r="F1708" s="18" t="s">
        <v>60</v>
      </c>
      <c r="G1708" s="980"/>
      <c r="H1708" s="927"/>
      <c r="I1708" s="927"/>
      <c r="J1708" s="19"/>
      <c r="K1708" s="964"/>
    </row>
    <row r="1709" spans="1:11" ht="51" x14ac:dyDescent="0.25">
      <c r="A1709" s="1156" t="str">
        <f t="shared" si="184"/>
        <v/>
      </c>
      <c r="B1709" s="133" t="s">
        <v>3267</v>
      </c>
      <c r="C1709" s="915" t="s">
        <v>3401</v>
      </c>
      <c r="D1709" s="150" t="s">
        <v>3263</v>
      </c>
      <c r="E1709" s="88">
        <v>3</v>
      </c>
      <c r="F1709" s="18" t="s">
        <v>60</v>
      </c>
      <c r="G1709" s="980"/>
      <c r="H1709" s="927"/>
      <c r="I1709" s="927"/>
      <c r="J1709" s="19"/>
      <c r="K1709" s="964"/>
    </row>
    <row r="1710" spans="1:11" ht="38.25" x14ac:dyDescent="0.25">
      <c r="A1710" s="1156" t="str">
        <f t="shared" si="184"/>
        <v/>
      </c>
      <c r="B1710" s="133" t="s">
        <v>3268</v>
      </c>
      <c r="C1710" s="915" t="s">
        <v>3402</v>
      </c>
      <c r="D1710" s="150" t="s">
        <v>3264</v>
      </c>
      <c r="E1710" s="88">
        <v>37</v>
      </c>
      <c r="F1710" s="18" t="s">
        <v>60</v>
      </c>
      <c r="G1710" s="980"/>
      <c r="H1710" s="927"/>
      <c r="I1710" s="927"/>
      <c r="J1710" s="19"/>
      <c r="K1710" s="964"/>
    </row>
    <row r="1711" spans="1:11" ht="15.75" hidden="1" x14ac:dyDescent="0.25">
      <c r="A1711" s="1156"/>
      <c r="B1711" s="133"/>
      <c r="C1711" s="919"/>
      <c r="D1711" s="139"/>
      <c r="E1711" s="672"/>
      <c r="F1711" s="18"/>
      <c r="G1711" s="980"/>
      <c r="H1711" s="980"/>
      <c r="I1711" s="980"/>
      <c r="J1711" s="19"/>
      <c r="K1711" s="980"/>
    </row>
    <row r="1712" spans="1:11" ht="15.75" hidden="1" x14ac:dyDescent="0.25">
      <c r="A1712" s="1156"/>
      <c r="B1712" s="906" t="s">
        <v>1699</v>
      </c>
      <c r="C1712" s="906"/>
      <c r="D1712" s="118" t="s">
        <v>1824</v>
      </c>
      <c r="E1712" s="906"/>
      <c r="F1712" s="134"/>
      <c r="G1712" s="971"/>
      <c r="H1712" s="971"/>
      <c r="I1712" s="971"/>
      <c r="J1712" s="111"/>
      <c r="K1712" s="968"/>
    </row>
    <row r="1713" spans="1:11" ht="25.5" hidden="1" x14ac:dyDescent="0.25">
      <c r="A1713" s="1156"/>
      <c r="B1713" s="1068" t="s">
        <v>3057</v>
      </c>
      <c r="C1713" s="70" t="s">
        <v>3220</v>
      </c>
      <c r="D1713" s="138" t="s">
        <v>3037</v>
      </c>
      <c r="E1713" s="673"/>
      <c r="F1713" s="30" t="s">
        <v>60</v>
      </c>
      <c r="G1713" s="981"/>
      <c r="H1713" s="981">
        <f>G1713*E1713</f>
        <v>0</v>
      </c>
      <c r="I1713" s="981">
        <f>H1713*$I$12</f>
        <v>0</v>
      </c>
      <c r="J1713" s="31"/>
      <c r="K1713" s="981">
        <f>SUM(H1713:I1713)</f>
        <v>0</v>
      </c>
    </row>
    <row r="1714" spans="1:11" ht="15.75" x14ac:dyDescent="0.25">
      <c r="A1714" s="1156" t="s">
        <v>4462</v>
      </c>
      <c r="B1714" s="1068"/>
      <c r="C1714" s="70"/>
      <c r="D1714" s="81"/>
      <c r="E1714" s="141"/>
      <c r="F1714" s="30"/>
      <c r="G1714" s="981"/>
      <c r="H1714" s="981"/>
      <c r="I1714" s="981"/>
      <c r="J1714" s="31"/>
      <c r="K1714" s="976"/>
    </row>
    <row r="1715" spans="1:11" ht="15.75" x14ac:dyDescent="0.25">
      <c r="A1715" s="1156" t="s">
        <v>4462</v>
      </c>
      <c r="B1715" s="906" t="s">
        <v>1700</v>
      </c>
      <c r="C1715" s="906"/>
      <c r="D1715" s="118" t="s">
        <v>1825</v>
      </c>
      <c r="E1715" s="906"/>
      <c r="F1715" s="134"/>
      <c r="G1715" s="971"/>
      <c r="H1715" s="971"/>
      <c r="I1715" s="971"/>
      <c r="J1715" s="111"/>
      <c r="K1715" s="968"/>
    </row>
    <row r="1716" spans="1:11" ht="25.5" x14ac:dyDescent="0.25">
      <c r="A1716" s="1156" t="str">
        <f t="shared" si="184"/>
        <v/>
      </c>
      <c r="B1716" s="1068" t="s">
        <v>2900</v>
      </c>
      <c r="C1716" s="70" t="s">
        <v>3206</v>
      </c>
      <c r="D1716" s="138" t="s">
        <v>3218</v>
      </c>
      <c r="E1716" s="673">
        <v>27</v>
      </c>
      <c r="F1716" s="30" t="s">
        <v>60</v>
      </c>
      <c r="G1716" s="981"/>
      <c r="H1716" s="927"/>
      <c r="I1716" s="927"/>
      <c r="J1716" s="31"/>
      <c r="K1716" s="964"/>
    </row>
    <row r="1717" spans="1:11" ht="25.5" x14ac:dyDescent="0.25">
      <c r="A1717" s="1156" t="str">
        <f t="shared" si="184"/>
        <v/>
      </c>
      <c r="B1717" s="1068" t="s">
        <v>2901</v>
      </c>
      <c r="C1717" s="1068" t="s">
        <v>3011</v>
      </c>
      <c r="D1717" s="140" t="s">
        <v>2898</v>
      </c>
      <c r="E1717" s="674">
        <v>2</v>
      </c>
      <c r="F1717" s="1069" t="s">
        <v>60</v>
      </c>
      <c r="G1717" s="927"/>
      <c r="H1717" s="927"/>
      <c r="I1717" s="927"/>
      <c r="J1717" s="11"/>
      <c r="K1717" s="964"/>
    </row>
    <row r="1718" spans="1:11" ht="25.5" x14ac:dyDescent="0.25">
      <c r="A1718" s="1156" t="str">
        <f t="shared" si="184"/>
        <v/>
      </c>
      <c r="B1718" s="1068" t="s">
        <v>2902</v>
      </c>
      <c r="C1718" s="1068" t="s">
        <v>3012</v>
      </c>
      <c r="D1718" s="140" t="s">
        <v>2899</v>
      </c>
      <c r="E1718" s="674">
        <v>2</v>
      </c>
      <c r="F1718" s="1069" t="s">
        <v>60</v>
      </c>
      <c r="G1718" s="927"/>
      <c r="H1718" s="927"/>
      <c r="I1718" s="927"/>
      <c r="J1718" s="11"/>
      <c r="K1718" s="964"/>
    </row>
    <row r="1719" spans="1:11" ht="25.5" hidden="1" x14ac:dyDescent="0.25">
      <c r="A1719" s="1156"/>
      <c r="B1719" s="896" t="s">
        <v>2956</v>
      </c>
      <c r="C1719" s="840"/>
      <c r="D1719" s="139" t="s">
        <v>2938</v>
      </c>
      <c r="E1719" s="675"/>
      <c r="F1719" s="18" t="s">
        <v>60</v>
      </c>
      <c r="G1719" s="980"/>
      <c r="H1719" s="980">
        <f>G1719*E1719</f>
        <v>0</v>
      </c>
      <c r="I1719" s="980">
        <f>H1719*$I$12</f>
        <v>0</v>
      </c>
      <c r="J1719" s="19"/>
      <c r="K1719" s="980">
        <f>SUM(H1719:I1719)</f>
        <v>0</v>
      </c>
    </row>
    <row r="1720" spans="1:11" ht="15.75" x14ac:dyDescent="0.25">
      <c r="A1720" s="1156" t="s">
        <v>4462</v>
      </c>
      <c r="B1720" s="70"/>
      <c r="C1720" s="70"/>
      <c r="D1720" s="81"/>
      <c r="E1720" s="141"/>
      <c r="F1720" s="30"/>
      <c r="G1720" s="981"/>
      <c r="H1720" s="981"/>
      <c r="I1720" s="981"/>
      <c r="J1720" s="31"/>
      <c r="K1720" s="976"/>
    </row>
    <row r="1721" spans="1:11" ht="15.75" x14ac:dyDescent="0.25">
      <c r="A1721" s="1156" t="s">
        <v>4462</v>
      </c>
      <c r="B1721" s="906" t="s">
        <v>1701</v>
      </c>
      <c r="C1721" s="906"/>
      <c r="D1721" s="118" t="s">
        <v>1826</v>
      </c>
      <c r="E1721" s="906"/>
      <c r="F1721" s="134"/>
      <c r="G1721" s="971"/>
      <c r="H1721" s="971"/>
      <c r="I1721" s="971"/>
      <c r="J1721" s="111"/>
      <c r="K1721" s="968"/>
    </row>
    <row r="1722" spans="1:11" ht="25.5" hidden="1" x14ac:dyDescent="0.25">
      <c r="A1722" s="1156"/>
      <c r="B1722" s="70" t="s">
        <v>2878</v>
      </c>
      <c r="C1722" s="915" t="s">
        <v>3403</v>
      </c>
      <c r="D1722" s="138" t="s">
        <v>3486</v>
      </c>
      <c r="E1722" s="673"/>
      <c r="F1722" s="30" t="s">
        <v>60</v>
      </c>
      <c r="G1722" s="981"/>
      <c r="H1722" s="981">
        <f>G1722*E1722</f>
        <v>0</v>
      </c>
      <c r="I1722" s="981">
        <f>H1722*$I$12</f>
        <v>0</v>
      </c>
      <c r="J1722" s="31"/>
      <c r="K1722" s="981">
        <f>SUM(H1722:I1722)</f>
        <v>0</v>
      </c>
    </row>
    <row r="1723" spans="1:11" ht="25.5" x14ac:dyDescent="0.25">
      <c r="A1723" s="1156" t="str">
        <f t="shared" si="184"/>
        <v/>
      </c>
      <c r="B1723" s="70" t="s">
        <v>2895</v>
      </c>
      <c r="C1723" s="1068" t="s">
        <v>3008</v>
      </c>
      <c r="D1723" s="663" t="s">
        <v>3207</v>
      </c>
      <c r="E1723" s="673">
        <v>118</v>
      </c>
      <c r="F1723" s="30" t="s">
        <v>60</v>
      </c>
      <c r="G1723" s="981"/>
      <c r="H1723" s="927"/>
      <c r="I1723" s="927"/>
      <c r="J1723" s="31"/>
      <c r="K1723" s="964"/>
    </row>
    <row r="1724" spans="1:11" ht="25.5" x14ac:dyDescent="0.25">
      <c r="A1724" s="1156" t="str">
        <f t="shared" si="184"/>
        <v/>
      </c>
      <c r="B1724" s="1068" t="s">
        <v>2896</v>
      </c>
      <c r="C1724" s="1068" t="s">
        <v>3009</v>
      </c>
      <c r="D1724" s="851" t="s">
        <v>3208</v>
      </c>
      <c r="E1724" s="674">
        <v>54</v>
      </c>
      <c r="F1724" s="1069" t="s">
        <v>60</v>
      </c>
      <c r="G1724" s="927"/>
      <c r="H1724" s="927"/>
      <c r="I1724" s="927"/>
      <c r="J1724" s="11"/>
      <c r="K1724" s="964"/>
    </row>
    <row r="1725" spans="1:11" ht="38.25" hidden="1" x14ac:dyDescent="0.25">
      <c r="A1725" s="1156"/>
      <c r="B1725" s="70" t="s">
        <v>2897</v>
      </c>
      <c r="C1725" s="915" t="s">
        <v>3404</v>
      </c>
      <c r="D1725" s="850" t="s">
        <v>2894</v>
      </c>
      <c r="E1725" s="674"/>
      <c r="F1725" s="18" t="s">
        <v>60</v>
      </c>
      <c r="G1725" s="927"/>
      <c r="H1725" s="980">
        <f>G1725*E1725</f>
        <v>0</v>
      </c>
      <c r="I1725" s="980">
        <f>H1725*$I$12</f>
        <v>0</v>
      </c>
      <c r="J1725" s="19"/>
      <c r="K1725" s="980">
        <f>SUM(H1725:I1725)</f>
        <v>0</v>
      </c>
    </row>
    <row r="1726" spans="1:11" ht="15.75" hidden="1" x14ac:dyDescent="0.25">
      <c r="A1726" s="1156"/>
      <c r="B1726" s="1068"/>
      <c r="C1726" s="1068"/>
      <c r="D1726" s="84"/>
      <c r="E1726" s="870"/>
      <c r="F1726" s="18"/>
      <c r="G1726" s="980"/>
      <c r="H1726" s="980"/>
      <c r="I1726" s="980"/>
      <c r="J1726" s="19"/>
      <c r="K1726" s="969"/>
    </row>
    <row r="1727" spans="1:11" ht="15.75" hidden="1" x14ac:dyDescent="0.25">
      <c r="A1727" s="1156"/>
      <c r="B1727" s="1068" t="s">
        <v>1702</v>
      </c>
      <c r="C1727" s="1068"/>
      <c r="D1727" s="1072" t="s">
        <v>1827</v>
      </c>
      <c r="E1727" s="1067"/>
      <c r="F1727" s="1069"/>
      <c r="G1727" s="927"/>
      <c r="H1727" s="927">
        <f>G1727*F1727</f>
        <v>0</v>
      </c>
      <c r="I1727" s="927">
        <f>H1727*$I$12</f>
        <v>0</v>
      </c>
      <c r="J1727" s="11"/>
      <c r="K1727" s="964">
        <f>SUM(H1727:I1727)</f>
        <v>0</v>
      </c>
    </row>
    <row r="1728" spans="1:11" ht="10.5" hidden="1" customHeight="1" x14ac:dyDescent="0.25">
      <c r="A1728" s="1156"/>
      <c r="B1728" s="676"/>
      <c r="C1728" s="677"/>
      <c r="D1728" s="676"/>
      <c r="E1728" s="1067"/>
      <c r="F1728" s="1067"/>
      <c r="G1728" s="927"/>
      <c r="H1728" s="927"/>
      <c r="I1728" s="927"/>
      <c r="J1728" s="1067"/>
      <c r="K1728" s="927"/>
    </row>
    <row r="1729" spans="1:11" ht="15.75" hidden="1" x14ac:dyDescent="0.25">
      <c r="A1729" s="1156"/>
      <c r="B1729" s="897" t="s">
        <v>1703</v>
      </c>
      <c r="C1729" s="897"/>
      <c r="D1729" s="66" t="s">
        <v>1635</v>
      </c>
      <c r="E1729" s="897"/>
      <c r="F1729" s="897"/>
      <c r="G1729" s="967"/>
      <c r="H1729" s="967"/>
      <c r="I1729" s="967"/>
      <c r="J1729" s="897"/>
      <c r="K1729" s="967"/>
    </row>
    <row r="1730" spans="1:11" ht="15.75" hidden="1" x14ac:dyDescent="0.25">
      <c r="A1730" s="1156"/>
      <c r="B1730" s="1068" t="s">
        <v>1704</v>
      </c>
      <c r="C1730" s="1068"/>
      <c r="D1730" s="1072" t="s">
        <v>1828</v>
      </c>
      <c r="E1730" s="1067"/>
      <c r="F1730" s="1069"/>
      <c r="G1730" s="927"/>
      <c r="H1730" s="927">
        <f>G1730*F1730</f>
        <v>0</v>
      </c>
      <c r="I1730" s="927">
        <f>H1730*$I$12</f>
        <v>0</v>
      </c>
      <c r="J1730" s="11"/>
      <c r="K1730" s="964">
        <f>SUM(H1730:I1730)</f>
        <v>0</v>
      </c>
    </row>
    <row r="1731" spans="1:11" ht="15.75" hidden="1" x14ac:dyDescent="0.25">
      <c r="A1731" s="1156"/>
      <c r="B1731" s="1068" t="s">
        <v>1705</v>
      </c>
      <c r="C1731" s="1068"/>
      <c r="D1731" s="1072" t="s">
        <v>1833</v>
      </c>
      <c r="E1731" s="1067"/>
      <c r="F1731" s="1069"/>
      <c r="G1731" s="927"/>
      <c r="H1731" s="927">
        <f>G1731*F1731</f>
        <v>0</v>
      </c>
      <c r="I1731" s="927">
        <f>H1731*$I$12</f>
        <v>0</v>
      </c>
      <c r="J1731" s="11"/>
      <c r="K1731" s="964">
        <f>SUM(H1731:I1731)</f>
        <v>0</v>
      </c>
    </row>
    <row r="1732" spans="1:11" ht="15.75" hidden="1" x14ac:dyDescent="0.25">
      <c r="A1732" s="1156"/>
      <c r="B1732" s="1068" t="s">
        <v>1706</v>
      </c>
      <c r="C1732" s="1068"/>
      <c r="D1732" s="1072" t="s">
        <v>1829</v>
      </c>
      <c r="E1732" s="1067"/>
      <c r="F1732" s="1069"/>
      <c r="G1732" s="927"/>
      <c r="H1732" s="927">
        <f>G1732*F1732</f>
        <v>0</v>
      </c>
      <c r="I1732" s="927">
        <f>H1732*$I$12</f>
        <v>0</v>
      </c>
      <c r="J1732" s="11"/>
      <c r="K1732" s="964">
        <f>SUM(H1732:I1732)</f>
        <v>0</v>
      </c>
    </row>
    <row r="1733" spans="1:11" ht="15.75" hidden="1" x14ac:dyDescent="0.25">
      <c r="A1733" s="1156"/>
      <c r="B1733" s="906" t="s">
        <v>1707</v>
      </c>
      <c r="C1733" s="906"/>
      <c r="D1733" s="905" t="s">
        <v>1830</v>
      </c>
      <c r="E1733" s="906"/>
      <c r="F1733" s="134"/>
      <c r="G1733" s="971"/>
      <c r="H1733" s="863"/>
      <c r="I1733" s="863"/>
      <c r="J1733" s="76"/>
      <c r="K1733" s="965"/>
    </row>
    <row r="1734" spans="1:11" ht="25.5" hidden="1" x14ac:dyDescent="0.25">
      <c r="A1734" s="1156"/>
      <c r="B1734" s="1068" t="s">
        <v>3273</v>
      </c>
      <c r="C1734" s="442"/>
      <c r="D1734" s="850" t="s">
        <v>3269</v>
      </c>
      <c r="E1734" s="1067"/>
      <c r="F1734" s="1069" t="s">
        <v>60</v>
      </c>
      <c r="G1734" s="1048"/>
      <c r="H1734" s="980">
        <f>G1734*E1734</f>
        <v>0</v>
      </c>
      <c r="I1734" s="980">
        <f>H1734*$I$12</f>
        <v>0</v>
      </c>
      <c r="J1734" s="19"/>
      <c r="K1734" s="980">
        <f>SUM(H1734:I1734)</f>
        <v>0</v>
      </c>
    </row>
    <row r="1735" spans="1:11" ht="25.5" hidden="1" x14ac:dyDescent="0.25">
      <c r="A1735" s="1156"/>
      <c r="B1735" s="1068" t="s">
        <v>3274</v>
      </c>
      <c r="C1735" s="442"/>
      <c r="D1735" s="850" t="s">
        <v>3270</v>
      </c>
      <c r="E1735" s="1067"/>
      <c r="F1735" s="1069" t="s">
        <v>60</v>
      </c>
      <c r="G1735" s="1048"/>
      <c r="H1735" s="980">
        <f>G1735*E1735</f>
        <v>0</v>
      </c>
      <c r="I1735" s="980">
        <f>H1735*$I$12</f>
        <v>0</v>
      </c>
      <c r="J1735" s="19"/>
      <c r="K1735" s="980">
        <f>SUM(H1735:I1735)</f>
        <v>0</v>
      </c>
    </row>
    <row r="1736" spans="1:11" ht="25.5" hidden="1" x14ac:dyDescent="0.25">
      <c r="A1736" s="1156"/>
      <c r="B1736" s="1068" t="s">
        <v>3275</v>
      </c>
      <c r="C1736" s="442"/>
      <c r="D1736" s="850" t="s">
        <v>3271</v>
      </c>
      <c r="E1736" s="1067"/>
      <c r="F1736" s="1069" t="s">
        <v>60</v>
      </c>
      <c r="G1736" s="1048"/>
      <c r="H1736" s="980">
        <f>G1736*E1736</f>
        <v>0</v>
      </c>
      <c r="I1736" s="980">
        <f>H1736*$I$12</f>
        <v>0</v>
      </c>
      <c r="J1736" s="19"/>
      <c r="K1736" s="980">
        <f>SUM(H1736:I1736)</f>
        <v>0</v>
      </c>
    </row>
    <row r="1737" spans="1:11" ht="25.5" hidden="1" x14ac:dyDescent="0.25">
      <c r="A1737" s="1156"/>
      <c r="B1737" s="1068" t="s">
        <v>3276</v>
      </c>
      <c r="C1737" s="442"/>
      <c r="D1737" s="850" t="s">
        <v>3272</v>
      </c>
      <c r="E1737" s="1067"/>
      <c r="F1737" s="1069" t="s">
        <v>60</v>
      </c>
      <c r="G1737" s="1048"/>
      <c r="H1737" s="980">
        <f>G1737*E1737</f>
        <v>0</v>
      </c>
      <c r="I1737" s="980">
        <f>H1737*$I$12</f>
        <v>0</v>
      </c>
      <c r="J1737" s="19"/>
      <c r="K1737" s="980">
        <f>SUM(H1737:I1737)</f>
        <v>0</v>
      </c>
    </row>
    <row r="1738" spans="1:11" ht="15.75" hidden="1" x14ac:dyDescent="0.25">
      <c r="A1738" s="1156"/>
      <c r="B1738" s="1068"/>
      <c r="C1738" s="1068"/>
      <c r="D1738" s="1072"/>
      <c r="E1738" s="1067"/>
      <c r="F1738" s="1069"/>
      <c r="G1738" s="927"/>
      <c r="H1738" s="927"/>
      <c r="I1738" s="927"/>
      <c r="J1738" s="11"/>
      <c r="K1738" s="964"/>
    </row>
    <row r="1739" spans="1:11" ht="15.75" hidden="1" x14ac:dyDescent="0.25">
      <c r="A1739" s="1156"/>
      <c r="B1739" s="1068" t="s">
        <v>1708</v>
      </c>
      <c r="C1739" s="1068"/>
      <c r="D1739" s="1072" t="s">
        <v>1831</v>
      </c>
      <c r="E1739" s="1067"/>
      <c r="F1739" s="1069"/>
      <c r="G1739" s="927"/>
      <c r="H1739" s="927">
        <f>G1739*F1739</f>
        <v>0</v>
      </c>
      <c r="I1739" s="927">
        <f>H1739*$I$12</f>
        <v>0</v>
      </c>
      <c r="J1739" s="11"/>
      <c r="K1739" s="964">
        <f>SUM(H1739:I1739)</f>
        <v>0</v>
      </c>
    </row>
    <row r="1740" spans="1:11" ht="15.75" hidden="1" x14ac:dyDescent="0.25">
      <c r="A1740" s="1156"/>
      <c r="B1740" s="676"/>
      <c r="C1740" s="677"/>
      <c r="D1740" s="676"/>
      <c r="E1740" s="1067"/>
      <c r="F1740" s="1067"/>
      <c r="G1740" s="927"/>
      <c r="H1740" s="927"/>
      <c r="I1740" s="927"/>
      <c r="J1740" s="1067"/>
      <c r="K1740" s="927"/>
    </row>
    <row r="1741" spans="1:11" ht="15.75" hidden="1" x14ac:dyDescent="0.25">
      <c r="A1741" s="1156"/>
      <c r="B1741" s="891" t="s">
        <v>1709</v>
      </c>
      <c r="C1741" s="891"/>
      <c r="D1741" s="21" t="s">
        <v>1832</v>
      </c>
      <c r="E1741" s="891"/>
      <c r="F1741" s="891"/>
      <c r="G1741" s="975"/>
      <c r="H1741" s="975"/>
      <c r="I1741" s="975"/>
      <c r="J1741" s="891"/>
      <c r="K1741" s="975"/>
    </row>
    <row r="1742" spans="1:11" ht="15.75" hidden="1" x14ac:dyDescent="0.25">
      <c r="A1742" s="1156"/>
      <c r="B1742" s="1068" t="s">
        <v>1710</v>
      </c>
      <c r="C1742" s="1068"/>
      <c r="D1742" s="1072" t="s">
        <v>1834</v>
      </c>
      <c r="E1742" s="1067"/>
      <c r="F1742" s="1069"/>
      <c r="G1742" s="927"/>
      <c r="H1742" s="927">
        <f t="shared" ref="H1742:H1747" si="195">G1742*F1742</f>
        <v>0</v>
      </c>
      <c r="I1742" s="927">
        <f t="shared" ref="I1742:I1747" si="196">H1742*$I$12</f>
        <v>0</v>
      </c>
      <c r="J1742" s="11"/>
      <c r="K1742" s="964">
        <f t="shared" ref="K1742:K1747" si="197">SUM(H1742:I1742)</f>
        <v>0</v>
      </c>
    </row>
    <row r="1743" spans="1:11" ht="15.75" hidden="1" x14ac:dyDescent="0.25">
      <c r="A1743" s="1156"/>
      <c r="B1743" s="1068" t="s">
        <v>1711</v>
      </c>
      <c r="C1743" s="1068"/>
      <c r="D1743" s="1072" t="s">
        <v>1835</v>
      </c>
      <c r="E1743" s="1067"/>
      <c r="F1743" s="1069"/>
      <c r="G1743" s="927"/>
      <c r="H1743" s="927">
        <f t="shared" si="195"/>
        <v>0</v>
      </c>
      <c r="I1743" s="927">
        <f t="shared" si="196"/>
        <v>0</v>
      </c>
      <c r="J1743" s="11"/>
      <c r="K1743" s="964">
        <f t="shared" si="197"/>
        <v>0</v>
      </c>
    </row>
    <row r="1744" spans="1:11" ht="15.75" hidden="1" x14ac:dyDescent="0.25">
      <c r="A1744" s="1156"/>
      <c r="B1744" s="1068" t="s">
        <v>1712</v>
      </c>
      <c r="C1744" s="1068"/>
      <c r="D1744" s="1072" t="s">
        <v>1791</v>
      </c>
      <c r="E1744" s="1067"/>
      <c r="F1744" s="1069"/>
      <c r="G1744" s="927"/>
      <c r="H1744" s="927">
        <f t="shared" si="195"/>
        <v>0</v>
      </c>
      <c r="I1744" s="927">
        <f t="shared" si="196"/>
        <v>0</v>
      </c>
      <c r="J1744" s="11"/>
      <c r="K1744" s="964">
        <f t="shared" si="197"/>
        <v>0</v>
      </c>
    </row>
    <row r="1745" spans="1:11" ht="15.75" hidden="1" x14ac:dyDescent="0.25">
      <c r="A1745" s="1156"/>
      <c r="B1745" s="1068" t="s">
        <v>1713</v>
      </c>
      <c r="C1745" s="1068"/>
      <c r="D1745" s="1072" t="s">
        <v>1836</v>
      </c>
      <c r="E1745" s="1067"/>
      <c r="F1745" s="1069"/>
      <c r="G1745" s="927"/>
      <c r="H1745" s="927">
        <f t="shared" si="195"/>
        <v>0</v>
      </c>
      <c r="I1745" s="927">
        <f t="shared" si="196"/>
        <v>0</v>
      </c>
      <c r="J1745" s="11"/>
      <c r="K1745" s="964">
        <f t="shared" si="197"/>
        <v>0</v>
      </c>
    </row>
    <row r="1746" spans="1:11" ht="15.75" hidden="1" x14ac:dyDescent="0.25">
      <c r="A1746" s="1156"/>
      <c r="B1746" s="1068" t="s">
        <v>1714</v>
      </c>
      <c r="C1746" s="1068"/>
      <c r="D1746" s="1072" t="s">
        <v>1837</v>
      </c>
      <c r="E1746" s="1067"/>
      <c r="F1746" s="1069"/>
      <c r="G1746" s="927"/>
      <c r="H1746" s="927">
        <f t="shared" si="195"/>
        <v>0</v>
      </c>
      <c r="I1746" s="927">
        <f t="shared" si="196"/>
        <v>0</v>
      </c>
      <c r="J1746" s="11"/>
      <c r="K1746" s="964">
        <f t="shared" si="197"/>
        <v>0</v>
      </c>
    </row>
    <row r="1747" spans="1:11" ht="15.75" hidden="1" x14ac:dyDescent="0.25">
      <c r="A1747" s="1156"/>
      <c r="B1747" s="1068" t="s">
        <v>1715</v>
      </c>
      <c r="C1747" s="1068"/>
      <c r="D1747" s="1072" t="s">
        <v>1838</v>
      </c>
      <c r="E1747" s="1067"/>
      <c r="F1747" s="1069"/>
      <c r="G1747" s="927"/>
      <c r="H1747" s="927">
        <f t="shared" si="195"/>
        <v>0</v>
      </c>
      <c r="I1747" s="927">
        <f t="shared" si="196"/>
        <v>0</v>
      </c>
      <c r="J1747" s="11"/>
      <c r="K1747" s="964">
        <f t="shared" si="197"/>
        <v>0</v>
      </c>
    </row>
    <row r="1748" spans="1:11" ht="15.75" hidden="1" x14ac:dyDescent="0.25">
      <c r="A1748" s="1156"/>
      <c r="B1748" s="676"/>
      <c r="C1748" s="677"/>
      <c r="D1748" s="676"/>
      <c r="E1748" s="1067"/>
      <c r="F1748" s="1067"/>
      <c r="G1748" s="927"/>
      <c r="H1748" s="927"/>
      <c r="I1748" s="927"/>
      <c r="J1748" s="1067"/>
      <c r="K1748" s="927"/>
    </row>
    <row r="1749" spans="1:11" ht="15.75" hidden="1" x14ac:dyDescent="0.25">
      <c r="A1749" s="1156"/>
      <c r="B1749" s="891" t="s">
        <v>1716</v>
      </c>
      <c r="C1749" s="891"/>
      <c r="D1749" s="21" t="s">
        <v>1839</v>
      </c>
      <c r="E1749" s="891"/>
      <c r="F1749" s="891"/>
      <c r="G1749" s="975"/>
      <c r="H1749" s="975"/>
      <c r="I1749" s="975"/>
      <c r="J1749" s="891"/>
      <c r="K1749" s="975"/>
    </row>
    <row r="1750" spans="1:11" ht="15.75" hidden="1" x14ac:dyDescent="0.25">
      <c r="A1750" s="1156"/>
      <c r="B1750" s="1068" t="s">
        <v>1717</v>
      </c>
      <c r="C1750" s="1068"/>
      <c r="D1750" s="1072" t="s">
        <v>1840</v>
      </c>
      <c r="E1750" s="1068"/>
      <c r="F1750" s="1068"/>
      <c r="G1750" s="966"/>
      <c r="H1750" s="927">
        <f>G1750*F1750</f>
        <v>0</v>
      </c>
      <c r="I1750" s="927">
        <f>H1750*$I$12</f>
        <v>0</v>
      </c>
      <c r="J1750" s="11"/>
      <c r="K1750" s="964">
        <f>SUM(H1750:I1750)</f>
        <v>0</v>
      </c>
    </row>
    <row r="1751" spans="1:11" ht="15.75" hidden="1" x14ac:dyDescent="0.25">
      <c r="A1751" s="1156"/>
      <c r="B1751" s="1068" t="s">
        <v>1718</v>
      </c>
      <c r="C1751" s="1068"/>
      <c r="D1751" s="1072" t="s">
        <v>1841</v>
      </c>
      <c r="E1751" s="1068"/>
      <c r="F1751" s="1068"/>
      <c r="G1751" s="966"/>
      <c r="H1751" s="927">
        <f>G1751*F1751</f>
        <v>0</v>
      </c>
      <c r="I1751" s="927">
        <f>H1751*$I$12</f>
        <v>0</v>
      </c>
      <c r="J1751" s="11"/>
      <c r="K1751" s="964">
        <f>SUM(H1751:I1751)</f>
        <v>0</v>
      </c>
    </row>
    <row r="1752" spans="1:11" ht="15.75" hidden="1" x14ac:dyDescent="0.25">
      <c r="A1752" s="1156"/>
      <c r="B1752" s="1068" t="s">
        <v>1719</v>
      </c>
      <c r="C1752" s="1068"/>
      <c r="D1752" s="1072" t="s">
        <v>1842</v>
      </c>
      <c r="E1752" s="1068"/>
      <c r="F1752" s="1068"/>
      <c r="G1752" s="966"/>
      <c r="H1752" s="927">
        <f>G1752*F1752</f>
        <v>0</v>
      </c>
      <c r="I1752" s="927">
        <f>H1752*$I$12</f>
        <v>0</v>
      </c>
      <c r="J1752" s="11"/>
      <c r="K1752" s="964">
        <f>SUM(H1752:I1752)</f>
        <v>0</v>
      </c>
    </row>
    <row r="1753" spans="1:11" ht="15.75" hidden="1" x14ac:dyDescent="0.25">
      <c r="A1753" s="1156"/>
      <c r="B1753" s="1068" t="s">
        <v>1720</v>
      </c>
      <c r="C1753" s="1068"/>
      <c r="D1753" s="1072" t="s">
        <v>1843</v>
      </c>
      <c r="E1753" s="1068"/>
      <c r="F1753" s="1068"/>
      <c r="G1753" s="966"/>
      <c r="H1753" s="927">
        <f>G1753*F1753</f>
        <v>0</v>
      </c>
      <c r="I1753" s="927">
        <f>H1753*$I$12</f>
        <v>0</v>
      </c>
      <c r="J1753" s="11"/>
      <c r="K1753" s="964">
        <f>SUM(H1753:I1753)</f>
        <v>0</v>
      </c>
    </row>
    <row r="1754" spans="1:11" ht="15.75" hidden="1" x14ac:dyDescent="0.25">
      <c r="A1754" s="1156"/>
      <c r="B1754" s="676"/>
      <c r="C1754" s="677"/>
      <c r="D1754" s="676"/>
      <c r="E1754" s="1067"/>
      <c r="F1754" s="1067"/>
      <c r="G1754" s="927"/>
      <c r="H1754" s="927"/>
      <c r="I1754" s="927"/>
      <c r="J1754" s="1067"/>
      <c r="K1754" s="927"/>
    </row>
    <row r="1755" spans="1:11" ht="15.75" hidden="1" x14ac:dyDescent="0.25">
      <c r="A1755" s="1156"/>
      <c r="B1755" s="410" t="s">
        <v>1721</v>
      </c>
      <c r="C1755" s="410"/>
      <c r="D1755" s="411" t="s">
        <v>1844</v>
      </c>
      <c r="E1755" s="410"/>
      <c r="F1755" s="410"/>
      <c r="G1755" s="977"/>
      <c r="H1755" s="977"/>
      <c r="I1755" s="977"/>
      <c r="J1755" s="412"/>
      <c r="K1755" s="977"/>
    </row>
    <row r="1756" spans="1:11" ht="15.75" hidden="1" x14ac:dyDescent="0.25">
      <c r="A1756" s="1156"/>
      <c r="B1756" s="891" t="s">
        <v>1722</v>
      </c>
      <c r="C1756" s="891"/>
      <c r="D1756" s="21" t="s">
        <v>1845</v>
      </c>
      <c r="E1756" s="891"/>
      <c r="F1756" s="891"/>
      <c r="G1756" s="975"/>
      <c r="H1756" s="975">
        <f>G1756*F1756</f>
        <v>0</v>
      </c>
      <c r="I1756" s="975">
        <f>H1756*$I$12</f>
        <v>0</v>
      </c>
      <c r="J1756" s="891"/>
      <c r="K1756" s="975">
        <f>SUM(H1756:I1756)</f>
        <v>0</v>
      </c>
    </row>
    <row r="1757" spans="1:11" ht="15.75" hidden="1" x14ac:dyDescent="0.25">
      <c r="A1757" s="1156"/>
      <c r="B1757" s="676"/>
      <c r="C1757" s="677"/>
      <c r="D1757" s="676"/>
      <c r="E1757" s="1067"/>
      <c r="F1757" s="1067"/>
      <c r="G1757" s="927"/>
      <c r="H1757" s="927"/>
      <c r="I1757" s="927"/>
      <c r="J1757" s="1067"/>
      <c r="K1757" s="927"/>
    </row>
    <row r="1758" spans="1:11" ht="15.75" hidden="1" x14ac:dyDescent="0.25">
      <c r="A1758" s="1156"/>
      <c r="B1758" s="891" t="s">
        <v>1723</v>
      </c>
      <c r="C1758" s="891"/>
      <c r="D1758" s="21" t="s">
        <v>1846</v>
      </c>
      <c r="E1758" s="891"/>
      <c r="F1758" s="891"/>
      <c r="G1758" s="975"/>
      <c r="H1758" s="975">
        <f>G1758*F1758</f>
        <v>0</v>
      </c>
      <c r="I1758" s="975">
        <f>H1758*$I$12</f>
        <v>0</v>
      </c>
      <c r="J1758" s="891"/>
      <c r="K1758" s="975">
        <f>SUM(H1758:I1758)</f>
        <v>0</v>
      </c>
    </row>
    <row r="1759" spans="1:11" ht="15.75" hidden="1" x14ac:dyDescent="0.25">
      <c r="A1759" s="1156"/>
      <c r="B1759" s="676"/>
      <c r="C1759" s="677"/>
      <c r="D1759" s="676"/>
      <c r="E1759" s="1067"/>
      <c r="F1759" s="1067"/>
      <c r="G1759" s="927"/>
      <c r="H1759" s="927"/>
      <c r="I1759" s="927"/>
      <c r="J1759" s="1067"/>
      <c r="K1759" s="927"/>
    </row>
    <row r="1760" spans="1:11" ht="15.75" hidden="1" x14ac:dyDescent="0.25">
      <c r="A1760" s="1156"/>
      <c r="B1760" s="891" t="s">
        <v>1724</v>
      </c>
      <c r="C1760" s="891"/>
      <c r="D1760" s="21" t="s">
        <v>1847</v>
      </c>
      <c r="E1760" s="891"/>
      <c r="F1760" s="891"/>
      <c r="G1760" s="975"/>
      <c r="H1760" s="975">
        <f>G1760*F1760</f>
        <v>0</v>
      </c>
      <c r="I1760" s="975">
        <f>H1760*$I$12</f>
        <v>0</v>
      </c>
      <c r="J1760" s="891"/>
      <c r="K1760" s="975">
        <f>SUM(H1760:I1760)</f>
        <v>0</v>
      </c>
    </row>
    <row r="1761" spans="1:11" ht="15.75" hidden="1" x14ac:dyDescent="0.25">
      <c r="A1761" s="1156"/>
      <c r="B1761" s="676"/>
      <c r="C1761" s="677"/>
      <c r="D1761" s="676"/>
      <c r="E1761" s="1067"/>
      <c r="F1761" s="1067"/>
      <c r="G1761" s="927"/>
      <c r="H1761" s="927"/>
      <c r="I1761" s="927"/>
      <c r="J1761" s="1067"/>
      <c r="K1761" s="927"/>
    </row>
    <row r="1762" spans="1:11" ht="15.75" hidden="1" x14ac:dyDescent="0.25">
      <c r="A1762" s="1156"/>
      <c r="B1762" s="891" t="s">
        <v>1725</v>
      </c>
      <c r="C1762" s="891"/>
      <c r="D1762" s="21" t="s">
        <v>1848</v>
      </c>
      <c r="E1762" s="891"/>
      <c r="F1762" s="891"/>
      <c r="G1762" s="975"/>
      <c r="H1762" s="975">
        <f>G1762*F1762</f>
        <v>0</v>
      </c>
      <c r="I1762" s="975">
        <f>H1762*$I$12</f>
        <v>0</v>
      </c>
      <c r="J1762" s="891"/>
      <c r="K1762" s="975">
        <f>SUM(H1762:I1762)</f>
        <v>0</v>
      </c>
    </row>
    <row r="1763" spans="1:11" ht="15.75" hidden="1" x14ac:dyDescent="0.25">
      <c r="A1763" s="1156"/>
      <c r="B1763" s="676"/>
      <c r="C1763" s="677"/>
      <c r="D1763" s="676"/>
      <c r="E1763" s="1067"/>
      <c r="F1763" s="1067"/>
      <c r="G1763" s="927"/>
      <c r="H1763" s="927"/>
      <c r="I1763" s="927"/>
      <c r="J1763" s="1067"/>
      <c r="K1763" s="927"/>
    </row>
    <row r="1764" spans="1:11" ht="15.75" hidden="1" x14ac:dyDescent="0.25">
      <c r="A1764" s="1156"/>
      <c r="B1764" s="891" t="s">
        <v>1726</v>
      </c>
      <c r="C1764" s="891"/>
      <c r="D1764" s="21" t="s">
        <v>1849</v>
      </c>
      <c r="E1764" s="891"/>
      <c r="F1764" s="891"/>
      <c r="G1764" s="975"/>
      <c r="H1764" s="975">
        <f>G1764*F1764</f>
        <v>0</v>
      </c>
      <c r="I1764" s="975">
        <f>H1764*$I$12</f>
        <v>0</v>
      </c>
      <c r="J1764" s="891"/>
      <c r="K1764" s="975">
        <f>SUM(H1764:I1764)</f>
        <v>0</v>
      </c>
    </row>
    <row r="1765" spans="1:11" ht="15.75" hidden="1" x14ac:dyDescent="0.25">
      <c r="A1765" s="1156"/>
      <c r="B1765" s="676"/>
      <c r="C1765" s="677"/>
      <c r="D1765" s="676"/>
      <c r="E1765" s="1067"/>
      <c r="F1765" s="1067"/>
      <c r="G1765" s="927"/>
      <c r="H1765" s="927"/>
      <c r="I1765" s="927"/>
      <c r="J1765" s="1067"/>
      <c r="K1765" s="927"/>
    </row>
    <row r="1766" spans="1:11" ht="15.75" hidden="1" x14ac:dyDescent="0.25">
      <c r="A1766" s="1156"/>
      <c r="B1766" s="891" t="s">
        <v>1727</v>
      </c>
      <c r="C1766" s="891"/>
      <c r="D1766" s="21" t="s">
        <v>1850</v>
      </c>
      <c r="E1766" s="891"/>
      <c r="F1766" s="891"/>
      <c r="G1766" s="975"/>
      <c r="H1766" s="975">
        <f>G1766*F1766</f>
        <v>0</v>
      </c>
      <c r="I1766" s="975">
        <f>H1766*$I$12</f>
        <v>0</v>
      </c>
      <c r="J1766" s="891"/>
      <c r="K1766" s="975">
        <f>SUM(H1766:I1766)</f>
        <v>0</v>
      </c>
    </row>
    <row r="1767" spans="1:11" ht="15.75" hidden="1" x14ac:dyDescent="0.25">
      <c r="A1767" s="1156"/>
      <c r="B1767" s="676"/>
      <c r="C1767" s="677"/>
      <c r="D1767" s="676"/>
      <c r="E1767" s="1067"/>
      <c r="F1767" s="1067"/>
      <c r="G1767" s="927"/>
      <c r="H1767" s="927"/>
      <c r="I1767" s="927"/>
      <c r="J1767" s="1067"/>
      <c r="K1767" s="927"/>
    </row>
    <row r="1768" spans="1:11" ht="15.75" hidden="1" x14ac:dyDescent="0.25">
      <c r="A1768" s="1156"/>
      <c r="B1768" s="410" t="s">
        <v>1728</v>
      </c>
      <c r="C1768" s="410"/>
      <c r="D1768" s="411" t="s">
        <v>1851</v>
      </c>
      <c r="E1768" s="410"/>
      <c r="F1768" s="410"/>
      <c r="G1768" s="977"/>
      <c r="H1768" s="977"/>
      <c r="I1768" s="977"/>
      <c r="J1768" s="412"/>
      <c r="K1768" s="977"/>
    </row>
    <row r="1769" spans="1:11" ht="15.75" hidden="1" x14ac:dyDescent="0.25">
      <c r="A1769" s="1156"/>
      <c r="B1769" s="891" t="s">
        <v>1729</v>
      </c>
      <c r="C1769" s="891"/>
      <c r="D1769" s="21" t="s">
        <v>1852</v>
      </c>
      <c r="E1769" s="891"/>
      <c r="F1769" s="891"/>
      <c r="G1769" s="975"/>
      <c r="H1769" s="975">
        <f>G1769*F1769</f>
        <v>0</v>
      </c>
      <c r="I1769" s="975">
        <f>H1769*$I$12</f>
        <v>0</v>
      </c>
      <c r="J1769" s="891"/>
      <c r="K1769" s="975">
        <f>SUM(H1769:I1769)</f>
        <v>0</v>
      </c>
    </row>
    <row r="1770" spans="1:11" ht="15.75" hidden="1" x14ac:dyDescent="0.25">
      <c r="A1770" s="1156"/>
      <c r="B1770" s="676"/>
      <c r="C1770" s="677"/>
      <c r="D1770" s="676"/>
      <c r="E1770" s="1067"/>
      <c r="F1770" s="1067"/>
      <c r="G1770" s="927"/>
      <c r="H1770" s="927"/>
      <c r="I1770" s="927"/>
      <c r="J1770" s="1067"/>
      <c r="K1770" s="927"/>
    </row>
    <row r="1771" spans="1:11" ht="15.75" hidden="1" x14ac:dyDescent="0.25">
      <c r="A1771" s="1156"/>
      <c r="B1771" s="676"/>
      <c r="C1771" s="677"/>
      <c r="D1771" s="676"/>
      <c r="E1771" s="1067"/>
      <c r="F1771" s="1067"/>
      <c r="G1771" s="927"/>
      <c r="H1771" s="927"/>
      <c r="I1771" s="927"/>
      <c r="J1771" s="1067"/>
      <c r="K1771" s="927"/>
    </row>
    <row r="1772" spans="1:11" ht="15.75" x14ac:dyDescent="0.25">
      <c r="A1772" s="1156" t="s">
        <v>4462</v>
      </c>
      <c r="B1772" s="891" t="s">
        <v>1730</v>
      </c>
      <c r="C1772" s="891"/>
      <c r="D1772" s="21" t="s">
        <v>1853</v>
      </c>
      <c r="E1772" s="891"/>
      <c r="F1772" s="891"/>
      <c r="G1772" s="975"/>
      <c r="H1772" s="975"/>
      <c r="I1772" s="975"/>
      <c r="J1772" s="891"/>
      <c r="K1772" s="975"/>
    </row>
    <row r="1773" spans="1:11" s="871" customFormat="1" ht="38.25" x14ac:dyDescent="0.25">
      <c r="A1773" s="866" t="s">
        <v>4461</v>
      </c>
      <c r="B1773" s="872" t="s">
        <v>4587</v>
      </c>
      <c r="C1773" s="915" t="s">
        <v>4590</v>
      </c>
      <c r="D1773" s="883" t="s">
        <v>4586</v>
      </c>
      <c r="E1773" s="1082">
        <v>1</v>
      </c>
      <c r="F1773" s="872" t="s">
        <v>2569</v>
      </c>
      <c r="G1773" s="1013"/>
      <c r="H1773" s="927"/>
      <c r="I1773" s="927"/>
      <c r="J1773" s="11"/>
      <c r="K1773" s="964"/>
    </row>
    <row r="1774" spans="1:11" s="871" customFormat="1" ht="25.5" x14ac:dyDescent="0.25">
      <c r="A1774" s="866" t="s">
        <v>4461</v>
      </c>
      <c r="B1774" s="872" t="s">
        <v>4591</v>
      </c>
      <c r="C1774" s="915" t="s">
        <v>4595</v>
      </c>
      <c r="D1774" s="868" t="s">
        <v>4592</v>
      </c>
      <c r="E1774" s="1082">
        <v>3</v>
      </c>
      <c r="F1774" s="872" t="s">
        <v>2569</v>
      </c>
      <c r="G1774" s="1013"/>
      <c r="H1774" s="927"/>
      <c r="I1774" s="927"/>
      <c r="J1774" s="11"/>
      <c r="K1774" s="964"/>
    </row>
    <row r="1775" spans="1:11" s="871" customFormat="1" ht="25.5" x14ac:dyDescent="0.25">
      <c r="A1775" s="866" t="s">
        <v>4461</v>
      </c>
      <c r="B1775" s="872" t="s">
        <v>4593</v>
      </c>
      <c r="C1775" s="915" t="s">
        <v>4600</v>
      </c>
      <c r="D1775" s="883" t="s">
        <v>4594</v>
      </c>
      <c r="E1775" s="1082">
        <v>3</v>
      </c>
      <c r="F1775" s="872" t="s">
        <v>2569</v>
      </c>
      <c r="G1775" s="1013"/>
      <c r="H1775" s="927"/>
      <c r="I1775" s="927"/>
      <c r="J1775" s="11"/>
      <c r="K1775" s="964"/>
    </row>
    <row r="1776" spans="1:11" s="871" customFormat="1" ht="38.25" x14ac:dyDescent="0.25">
      <c r="A1776" s="866" t="s">
        <v>4461</v>
      </c>
      <c r="B1776" s="872" t="s">
        <v>4602</v>
      </c>
      <c r="C1776" s="915" t="s">
        <v>4605</v>
      </c>
      <c r="D1776" s="873" t="s">
        <v>4601</v>
      </c>
      <c r="E1776" s="1082">
        <v>55</v>
      </c>
      <c r="F1776" s="872" t="s">
        <v>210</v>
      </c>
      <c r="G1776" s="1013"/>
      <c r="H1776" s="927"/>
      <c r="I1776" s="927"/>
      <c r="J1776" s="11"/>
      <c r="K1776" s="964"/>
    </row>
    <row r="1777" spans="1:11" ht="15.75" hidden="1" x14ac:dyDescent="0.25">
      <c r="A1777" s="1156"/>
      <c r="B1777" s="676"/>
      <c r="C1777" s="677"/>
      <c r="D1777" s="676"/>
      <c r="E1777" s="870"/>
      <c r="F1777" s="870"/>
      <c r="G1777" s="980"/>
      <c r="H1777" s="980"/>
      <c r="I1777" s="980"/>
      <c r="J1777" s="870"/>
      <c r="K1777" s="980"/>
    </row>
    <row r="1778" spans="1:11" ht="15.75" hidden="1" x14ac:dyDescent="0.25">
      <c r="A1778" s="1156"/>
      <c r="B1778" s="891" t="s">
        <v>1731</v>
      </c>
      <c r="C1778" s="891"/>
      <c r="D1778" s="21" t="s">
        <v>1854</v>
      </c>
      <c r="E1778" s="891"/>
      <c r="F1778" s="891"/>
      <c r="G1778" s="975"/>
      <c r="H1778" s="975">
        <f>G1778*F1778</f>
        <v>0</v>
      </c>
      <c r="I1778" s="975">
        <f>H1778*$I$12</f>
        <v>0</v>
      </c>
      <c r="J1778" s="891"/>
      <c r="K1778" s="975">
        <f>SUM(H1778:I1778)</f>
        <v>0</v>
      </c>
    </row>
    <row r="1779" spans="1:11" ht="15.75" hidden="1" x14ac:dyDescent="0.25">
      <c r="A1779" s="1156"/>
      <c r="B1779" s="676"/>
      <c r="C1779" s="677"/>
      <c r="D1779" s="676"/>
      <c r="E1779" s="1067"/>
      <c r="F1779" s="1067"/>
      <c r="G1779" s="927"/>
      <c r="H1779" s="927"/>
      <c r="I1779" s="927"/>
      <c r="J1779" s="1067"/>
      <c r="K1779" s="927"/>
    </row>
    <row r="1780" spans="1:11" ht="15.75" hidden="1" x14ac:dyDescent="0.25">
      <c r="A1780" s="1156"/>
      <c r="B1780" s="891" t="s">
        <v>1732</v>
      </c>
      <c r="C1780" s="891"/>
      <c r="D1780" s="21" t="s">
        <v>1855</v>
      </c>
      <c r="E1780" s="891"/>
      <c r="F1780" s="891"/>
      <c r="G1780" s="975"/>
      <c r="H1780" s="975">
        <f>G1780*F1780</f>
        <v>0</v>
      </c>
      <c r="I1780" s="975">
        <f>H1780*$I$12</f>
        <v>0</v>
      </c>
      <c r="J1780" s="891"/>
      <c r="K1780" s="975">
        <f>SUM(H1780:I1780)</f>
        <v>0</v>
      </c>
    </row>
    <row r="1781" spans="1:11" ht="15.75" hidden="1" x14ac:dyDescent="0.25">
      <c r="A1781" s="1156"/>
      <c r="B1781" s="676"/>
      <c r="C1781" s="677"/>
      <c r="D1781" s="676"/>
      <c r="E1781" s="1067"/>
      <c r="F1781" s="1067"/>
      <c r="G1781" s="927"/>
      <c r="H1781" s="927"/>
      <c r="I1781" s="927"/>
      <c r="J1781" s="1067"/>
      <c r="K1781" s="927"/>
    </row>
    <row r="1782" spans="1:11" ht="15.75" hidden="1" x14ac:dyDescent="0.25">
      <c r="A1782" s="1156"/>
      <c r="B1782" s="891" t="s">
        <v>1733</v>
      </c>
      <c r="C1782" s="891"/>
      <c r="D1782" s="21" t="s">
        <v>1856</v>
      </c>
      <c r="E1782" s="891"/>
      <c r="F1782" s="891"/>
      <c r="G1782" s="975"/>
      <c r="H1782" s="975">
        <f>G1782*F1782</f>
        <v>0</v>
      </c>
      <c r="I1782" s="975">
        <f>H1782*$I$12</f>
        <v>0</v>
      </c>
      <c r="J1782" s="891"/>
      <c r="K1782" s="975">
        <f>SUM(H1782:I1782)</f>
        <v>0</v>
      </c>
    </row>
    <row r="1783" spans="1:11" ht="15.75" hidden="1" x14ac:dyDescent="0.25">
      <c r="A1783" s="1156"/>
      <c r="B1783" s="676"/>
      <c r="C1783" s="677"/>
      <c r="D1783" s="676"/>
      <c r="E1783" s="1067"/>
      <c r="F1783" s="1067"/>
      <c r="G1783" s="927"/>
      <c r="H1783" s="927"/>
      <c r="I1783" s="927"/>
      <c r="J1783" s="1067"/>
      <c r="K1783" s="927"/>
    </row>
    <row r="1784" spans="1:11" ht="15.75" hidden="1" x14ac:dyDescent="0.25">
      <c r="A1784" s="1156"/>
      <c r="B1784" s="410" t="s">
        <v>1728</v>
      </c>
      <c r="C1784" s="410"/>
      <c r="D1784" s="411" t="s">
        <v>1851</v>
      </c>
      <c r="E1784" s="410"/>
      <c r="F1784" s="410"/>
      <c r="G1784" s="977"/>
      <c r="H1784" s="977"/>
      <c r="I1784" s="977"/>
      <c r="J1784" s="412"/>
      <c r="K1784" s="977"/>
    </row>
    <row r="1785" spans="1:11" ht="15.75" hidden="1" x14ac:dyDescent="0.25">
      <c r="A1785" s="1156"/>
      <c r="B1785" s="891" t="s">
        <v>1734</v>
      </c>
      <c r="C1785" s="891"/>
      <c r="D1785" s="21" t="s">
        <v>1857</v>
      </c>
      <c r="E1785" s="891"/>
      <c r="F1785" s="891"/>
      <c r="G1785" s="975"/>
      <c r="H1785" s="975">
        <f>G1785*F1785</f>
        <v>0</v>
      </c>
      <c r="I1785" s="975">
        <f>H1785*$I$12</f>
        <v>0</v>
      </c>
      <c r="J1785" s="891"/>
      <c r="K1785" s="975">
        <f>SUM(H1785:I1785)</f>
        <v>0</v>
      </c>
    </row>
    <row r="1786" spans="1:11" ht="15.75" hidden="1" x14ac:dyDescent="0.25">
      <c r="A1786" s="1156"/>
      <c r="B1786" s="676"/>
      <c r="C1786" s="677"/>
      <c r="D1786" s="676"/>
      <c r="E1786" s="1067"/>
      <c r="F1786" s="1067"/>
      <c r="G1786" s="927"/>
      <c r="H1786" s="927"/>
      <c r="I1786" s="927"/>
      <c r="J1786" s="1067"/>
      <c r="K1786" s="927"/>
    </row>
    <row r="1787" spans="1:11" ht="15.75" hidden="1" x14ac:dyDescent="0.25">
      <c r="A1787" s="1156"/>
      <c r="B1787" s="891" t="s">
        <v>1735</v>
      </c>
      <c r="C1787" s="891"/>
      <c r="D1787" s="21" t="s">
        <v>1858</v>
      </c>
      <c r="E1787" s="891"/>
      <c r="F1787" s="891"/>
      <c r="G1787" s="975"/>
      <c r="H1787" s="975">
        <f>G1787*F1787</f>
        <v>0</v>
      </c>
      <c r="I1787" s="975">
        <f>H1787*$I$12</f>
        <v>0</v>
      </c>
      <c r="J1787" s="891"/>
      <c r="K1787" s="975">
        <f>SUM(H1787:I1787)</f>
        <v>0</v>
      </c>
    </row>
    <row r="1788" spans="1:11" ht="15.75" hidden="1" x14ac:dyDescent="0.25">
      <c r="A1788" s="1156"/>
      <c r="B1788" s="676"/>
      <c r="C1788" s="677"/>
      <c r="D1788" s="676"/>
      <c r="E1788" s="1067"/>
      <c r="F1788" s="1067"/>
      <c r="G1788" s="927"/>
      <c r="H1788" s="927"/>
      <c r="I1788" s="927"/>
      <c r="J1788" s="1067"/>
      <c r="K1788" s="927"/>
    </row>
    <row r="1789" spans="1:11" ht="15.75" hidden="1" x14ac:dyDescent="0.25">
      <c r="A1789" s="1156"/>
      <c r="B1789" s="891" t="s">
        <v>1736</v>
      </c>
      <c r="C1789" s="891"/>
      <c r="D1789" s="21" t="s">
        <v>1855</v>
      </c>
      <c r="E1789" s="891"/>
      <c r="F1789" s="891"/>
      <c r="G1789" s="975"/>
      <c r="H1789" s="975">
        <f>G1789*F1789</f>
        <v>0</v>
      </c>
      <c r="I1789" s="975">
        <f>H1789*$I$12</f>
        <v>0</v>
      </c>
      <c r="J1789" s="891"/>
      <c r="K1789" s="975">
        <f>SUM(H1789:I1789)</f>
        <v>0</v>
      </c>
    </row>
    <row r="1790" spans="1:11" ht="15.75" hidden="1" x14ac:dyDescent="0.25">
      <c r="A1790" s="1156"/>
      <c r="B1790" s="676"/>
      <c r="C1790" s="677"/>
      <c r="D1790" s="676"/>
      <c r="E1790" s="1067"/>
      <c r="F1790" s="1067"/>
      <c r="G1790" s="927"/>
      <c r="H1790" s="927"/>
      <c r="I1790" s="927"/>
      <c r="J1790" s="1067"/>
      <c r="K1790" s="927"/>
    </row>
    <row r="1791" spans="1:11" ht="15.75" hidden="1" x14ac:dyDescent="0.25">
      <c r="A1791" s="1156"/>
      <c r="B1791" s="891" t="s">
        <v>1737</v>
      </c>
      <c r="C1791" s="891"/>
      <c r="D1791" s="21" t="s">
        <v>1854</v>
      </c>
      <c r="E1791" s="891"/>
      <c r="F1791" s="891"/>
      <c r="G1791" s="975"/>
      <c r="H1791" s="975">
        <f>G1791*F1791</f>
        <v>0</v>
      </c>
      <c r="I1791" s="975">
        <f>H1791*$I$12</f>
        <v>0</v>
      </c>
      <c r="J1791" s="891"/>
      <c r="K1791" s="975">
        <f>SUM(H1791:I1791)</f>
        <v>0</v>
      </c>
    </row>
    <row r="1792" spans="1:11" ht="15.75" hidden="1" x14ac:dyDescent="0.25">
      <c r="A1792" s="1156"/>
      <c r="B1792" s="676"/>
      <c r="C1792" s="677"/>
      <c r="D1792" s="676"/>
      <c r="E1792" s="1067"/>
      <c r="F1792" s="1067"/>
      <c r="G1792" s="927"/>
      <c r="H1792" s="927"/>
      <c r="I1792" s="927"/>
      <c r="J1792" s="1067"/>
      <c r="K1792" s="927"/>
    </row>
    <row r="1793" spans="1:11" ht="15.75" hidden="1" x14ac:dyDescent="0.25">
      <c r="A1793" s="1156"/>
      <c r="B1793" s="891" t="s">
        <v>1738</v>
      </c>
      <c r="C1793" s="891"/>
      <c r="D1793" s="21" t="s">
        <v>1859</v>
      </c>
      <c r="E1793" s="891"/>
      <c r="F1793" s="891"/>
      <c r="G1793" s="975"/>
      <c r="H1793" s="975">
        <f>G1793*F1793</f>
        <v>0</v>
      </c>
      <c r="I1793" s="975">
        <f>H1793*$I$12</f>
        <v>0</v>
      </c>
      <c r="J1793" s="891"/>
      <c r="K1793" s="975">
        <f>SUM(H1793:I1793)</f>
        <v>0</v>
      </c>
    </row>
    <row r="1794" spans="1:11" ht="15.75" hidden="1" x14ac:dyDescent="0.25">
      <c r="A1794" s="1156"/>
      <c r="B1794" s="676"/>
      <c r="C1794" s="677"/>
      <c r="D1794" s="676"/>
      <c r="E1794" s="1067"/>
      <c r="F1794" s="1067"/>
      <c r="G1794" s="927"/>
      <c r="H1794" s="927"/>
      <c r="I1794" s="927"/>
      <c r="J1794" s="1067"/>
      <c r="K1794" s="927"/>
    </row>
    <row r="1795" spans="1:11" ht="15.75" hidden="1" x14ac:dyDescent="0.25">
      <c r="A1795" s="1156"/>
      <c r="B1795" s="410" t="s">
        <v>1739</v>
      </c>
      <c r="C1795" s="410"/>
      <c r="D1795" s="411" t="s">
        <v>1860</v>
      </c>
      <c r="E1795" s="410"/>
      <c r="F1795" s="410"/>
      <c r="G1795" s="977"/>
      <c r="H1795" s="977"/>
      <c r="I1795" s="977"/>
      <c r="J1795" s="412"/>
      <c r="K1795" s="977"/>
    </row>
    <row r="1796" spans="1:11" ht="15.75" hidden="1" x14ac:dyDescent="0.25">
      <c r="A1796" s="1156"/>
      <c r="B1796" s="891" t="s">
        <v>1740</v>
      </c>
      <c r="C1796" s="891"/>
      <c r="D1796" s="21" t="s">
        <v>1861</v>
      </c>
      <c r="E1796" s="891"/>
      <c r="F1796" s="891"/>
      <c r="G1796" s="975"/>
      <c r="H1796" s="975">
        <f>G1796*F1796</f>
        <v>0</v>
      </c>
      <c r="I1796" s="975">
        <f>H1796*$I$12</f>
        <v>0</v>
      </c>
      <c r="J1796" s="891"/>
      <c r="K1796" s="975">
        <f>SUM(H1796:I1796)</f>
        <v>0</v>
      </c>
    </row>
    <row r="1797" spans="1:11" ht="15.75" hidden="1" x14ac:dyDescent="0.25">
      <c r="A1797" s="1156"/>
      <c r="B1797" s="676"/>
      <c r="C1797" s="677"/>
      <c r="D1797" s="676"/>
      <c r="E1797" s="1067"/>
      <c r="F1797" s="1067"/>
      <c r="G1797" s="927"/>
      <c r="H1797" s="927"/>
      <c r="I1797" s="927"/>
      <c r="J1797" s="1067"/>
      <c r="K1797" s="927"/>
    </row>
    <row r="1798" spans="1:11" ht="15.75" hidden="1" x14ac:dyDescent="0.25">
      <c r="A1798" s="1156"/>
      <c r="B1798" s="891" t="s">
        <v>1741</v>
      </c>
      <c r="C1798" s="891"/>
      <c r="D1798" s="21" t="s">
        <v>1862</v>
      </c>
      <c r="E1798" s="891"/>
      <c r="F1798" s="891"/>
      <c r="G1798" s="975"/>
      <c r="H1798" s="975">
        <f>G1798*F1798</f>
        <v>0</v>
      </c>
      <c r="I1798" s="975">
        <f>H1798*$I$12</f>
        <v>0</v>
      </c>
      <c r="J1798" s="891"/>
      <c r="K1798" s="975">
        <f>SUM(H1798:I1798)</f>
        <v>0</v>
      </c>
    </row>
    <row r="1799" spans="1:11" ht="15.75" hidden="1" x14ac:dyDescent="0.25">
      <c r="A1799" s="1156"/>
      <c r="B1799" s="676"/>
      <c r="C1799" s="677"/>
      <c r="D1799" s="676"/>
      <c r="E1799" s="1067"/>
      <c r="F1799" s="1067"/>
      <c r="G1799" s="927"/>
      <c r="H1799" s="927"/>
      <c r="I1799" s="927"/>
      <c r="J1799" s="1067"/>
      <c r="K1799" s="927"/>
    </row>
    <row r="1800" spans="1:11" ht="15.75" hidden="1" x14ac:dyDescent="0.25">
      <c r="A1800" s="1156"/>
      <c r="B1800" s="891" t="s">
        <v>1742</v>
      </c>
      <c r="C1800" s="891"/>
      <c r="D1800" s="21" t="s">
        <v>1854</v>
      </c>
      <c r="E1800" s="891"/>
      <c r="F1800" s="891"/>
      <c r="G1800" s="975"/>
      <c r="H1800" s="975">
        <f>G1800*F1800</f>
        <v>0</v>
      </c>
      <c r="I1800" s="975">
        <f>H1800*$I$12</f>
        <v>0</v>
      </c>
      <c r="J1800" s="891"/>
      <c r="K1800" s="975">
        <f>SUM(H1800:I1800)</f>
        <v>0</v>
      </c>
    </row>
    <row r="1801" spans="1:11" ht="15.75" hidden="1" x14ac:dyDescent="0.25">
      <c r="A1801" s="1156"/>
      <c r="B1801" s="676"/>
      <c r="C1801" s="677"/>
      <c r="D1801" s="676"/>
      <c r="E1801" s="1067"/>
      <c r="F1801" s="1067"/>
      <c r="G1801" s="927"/>
      <c r="H1801" s="927"/>
      <c r="I1801" s="927"/>
      <c r="J1801" s="1067"/>
      <c r="K1801" s="927"/>
    </row>
    <row r="1802" spans="1:11" ht="15.75" hidden="1" x14ac:dyDescent="0.25">
      <c r="A1802" s="1156"/>
      <c r="B1802" s="891" t="s">
        <v>1743</v>
      </c>
      <c r="C1802" s="891"/>
      <c r="D1802" s="21" t="s">
        <v>1855</v>
      </c>
      <c r="E1802" s="891"/>
      <c r="F1802" s="891"/>
      <c r="G1802" s="975"/>
      <c r="H1802" s="975">
        <f>G1802*F1802</f>
        <v>0</v>
      </c>
      <c r="I1802" s="975">
        <f>H1802*$I$12</f>
        <v>0</v>
      </c>
      <c r="J1802" s="891"/>
      <c r="K1802" s="975">
        <f>SUM(H1802:I1802)</f>
        <v>0</v>
      </c>
    </row>
    <row r="1803" spans="1:11" ht="15.75" hidden="1" x14ac:dyDescent="0.25">
      <c r="A1803" s="1156"/>
      <c r="B1803" s="676"/>
      <c r="C1803" s="677"/>
      <c r="D1803" s="676"/>
      <c r="E1803" s="1067"/>
      <c r="F1803" s="1067"/>
      <c r="G1803" s="927"/>
      <c r="H1803" s="927"/>
      <c r="I1803" s="927"/>
      <c r="J1803" s="1067"/>
      <c r="K1803" s="927"/>
    </row>
    <row r="1804" spans="1:11" ht="15.75" hidden="1" x14ac:dyDescent="0.25">
      <c r="A1804" s="1156"/>
      <c r="B1804" s="410" t="s">
        <v>1744</v>
      </c>
      <c r="C1804" s="410"/>
      <c r="D1804" s="411" t="s">
        <v>1863</v>
      </c>
      <c r="E1804" s="410"/>
      <c r="F1804" s="410"/>
      <c r="G1804" s="977"/>
      <c r="H1804" s="977"/>
      <c r="I1804" s="977"/>
      <c r="J1804" s="412"/>
      <c r="K1804" s="977"/>
    </row>
    <row r="1805" spans="1:11" ht="15.75" hidden="1" x14ac:dyDescent="0.25">
      <c r="A1805" s="1156"/>
      <c r="B1805" s="891" t="s">
        <v>1745</v>
      </c>
      <c r="C1805" s="891"/>
      <c r="D1805" s="21" t="s">
        <v>1864</v>
      </c>
      <c r="E1805" s="891"/>
      <c r="F1805" s="891"/>
      <c r="G1805" s="975"/>
      <c r="H1805" s="975">
        <f>G1805*F1805</f>
        <v>0</v>
      </c>
      <c r="I1805" s="975">
        <f>H1805*$I$12</f>
        <v>0</v>
      </c>
      <c r="J1805" s="891"/>
      <c r="K1805" s="975">
        <f>SUM(H1805:I1805)</f>
        <v>0</v>
      </c>
    </row>
    <row r="1806" spans="1:11" ht="15.75" hidden="1" x14ac:dyDescent="0.25">
      <c r="A1806" s="1156"/>
      <c r="B1806" s="676"/>
      <c r="C1806" s="677"/>
      <c r="D1806" s="676"/>
      <c r="E1806" s="1067"/>
      <c r="F1806" s="1067"/>
      <c r="G1806" s="927"/>
      <c r="H1806" s="927"/>
      <c r="I1806" s="927"/>
      <c r="J1806" s="1067"/>
      <c r="K1806" s="927"/>
    </row>
    <row r="1807" spans="1:11" ht="15.75" hidden="1" x14ac:dyDescent="0.25">
      <c r="A1807" s="1156"/>
      <c r="B1807" s="891" t="s">
        <v>1746</v>
      </c>
      <c r="C1807" s="891"/>
      <c r="D1807" s="21" t="s">
        <v>1865</v>
      </c>
      <c r="E1807" s="891"/>
      <c r="F1807" s="891"/>
      <c r="G1807" s="975"/>
      <c r="H1807" s="975">
        <f>G1807*F1807</f>
        <v>0</v>
      </c>
      <c r="I1807" s="975">
        <f>H1807*$I$12</f>
        <v>0</v>
      </c>
      <c r="J1807" s="891"/>
      <c r="K1807" s="975">
        <f>SUM(H1807:I1807)</f>
        <v>0</v>
      </c>
    </row>
    <row r="1808" spans="1:11" ht="15.75" hidden="1" x14ac:dyDescent="0.25">
      <c r="A1808" s="1156"/>
      <c r="B1808" s="676"/>
      <c r="C1808" s="677"/>
      <c r="D1808" s="676"/>
      <c r="E1808" s="1067"/>
      <c r="F1808" s="1067"/>
      <c r="G1808" s="927"/>
      <c r="H1808" s="927"/>
      <c r="I1808" s="927"/>
      <c r="J1808" s="1067"/>
      <c r="K1808" s="927"/>
    </row>
    <row r="1809" spans="1:11" ht="15.75" hidden="1" x14ac:dyDescent="0.25">
      <c r="A1809" s="1156"/>
      <c r="B1809" s="891" t="s">
        <v>1747</v>
      </c>
      <c r="C1809" s="891"/>
      <c r="D1809" s="21" t="s">
        <v>1854</v>
      </c>
      <c r="E1809" s="891"/>
      <c r="F1809" s="891"/>
      <c r="G1809" s="975"/>
      <c r="H1809" s="975">
        <f>G1809*F1809</f>
        <v>0</v>
      </c>
      <c r="I1809" s="975">
        <f>H1809*$I$12</f>
        <v>0</v>
      </c>
      <c r="J1809" s="891"/>
      <c r="K1809" s="975">
        <f>SUM(H1809:I1809)</f>
        <v>0</v>
      </c>
    </row>
    <row r="1810" spans="1:11" ht="15.75" hidden="1" x14ac:dyDescent="0.25">
      <c r="A1810" s="1156"/>
      <c r="B1810" s="676"/>
      <c r="C1810" s="677"/>
      <c r="D1810" s="676"/>
      <c r="E1810" s="1067"/>
      <c r="F1810" s="1067"/>
      <c r="G1810" s="927"/>
      <c r="H1810" s="927"/>
      <c r="I1810" s="927"/>
      <c r="J1810" s="1067"/>
      <c r="K1810" s="927"/>
    </row>
    <row r="1811" spans="1:11" ht="15.75" hidden="1" x14ac:dyDescent="0.25">
      <c r="A1811" s="1156"/>
      <c r="B1811" s="891" t="s">
        <v>1748</v>
      </c>
      <c r="C1811" s="891"/>
      <c r="D1811" s="21" t="s">
        <v>1793</v>
      </c>
      <c r="E1811" s="891"/>
      <c r="F1811" s="891"/>
      <c r="G1811" s="975"/>
      <c r="H1811" s="975">
        <f>G1811*F1811</f>
        <v>0</v>
      </c>
      <c r="I1811" s="975">
        <f>H1811*$I$12</f>
        <v>0</v>
      </c>
      <c r="J1811" s="891"/>
      <c r="K1811" s="975">
        <f>SUM(H1811:I1811)</f>
        <v>0</v>
      </c>
    </row>
    <row r="1812" spans="1:11" ht="15.75" hidden="1" x14ac:dyDescent="0.25">
      <c r="A1812" s="1156"/>
      <c r="B1812" s="676"/>
      <c r="C1812" s="677"/>
      <c r="D1812" s="676"/>
      <c r="E1812" s="1067"/>
      <c r="F1812" s="1067"/>
      <c r="G1812" s="927"/>
      <c r="H1812" s="927"/>
      <c r="I1812" s="927"/>
      <c r="J1812" s="1067"/>
      <c r="K1812" s="927"/>
    </row>
    <row r="1813" spans="1:11" ht="15.75" hidden="1" x14ac:dyDescent="0.25">
      <c r="A1813" s="1156"/>
      <c r="B1813" s="891" t="s">
        <v>1749</v>
      </c>
      <c r="C1813" s="891"/>
      <c r="D1813" s="21" t="s">
        <v>1356</v>
      </c>
      <c r="E1813" s="891"/>
      <c r="F1813" s="891"/>
      <c r="G1813" s="975"/>
      <c r="H1813" s="975">
        <f>G1813*F1813</f>
        <v>0</v>
      </c>
      <c r="I1813" s="975">
        <f>H1813*$I$12</f>
        <v>0</v>
      </c>
      <c r="J1813" s="891"/>
      <c r="K1813" s="975">
        <f>SUM(H1813:I1813)</f>
        <v>0</v>
      </c>
    </row>
    <row r="1814" spans="1:11" ht="15.75" hidden="1" x14ac:dyDescent="0.25">
      <c r="A1814" s="1156"/>
      <c r="B1814" s="676"/>
      <c r="C1814" s="677"/>
      <c r="D1814" s="676"/>
      <c r="E1814" s="1067"/>
      <c r="F1814" s="1067"/>
      <c r="G1814" s="927"/>
      <c r="H1814" s="927"/>
      <c r="I1814" s="927"/>
      <c r="J1814" s="1067"/>
      <c r="K1814" s="927"/>
    </row>
    <row r="1815" spans="1:11" ht="15.75" hidden="1" x14ac:dyDescent="0.25">
      <c r="A1815" s="1156"/>
      <c r="B1815" s="891" t="s">
        <v>1750</v>
      </c>
      <c r="C1815" s="891"/>
      <c r="D1815" s="21" t="s">
        <v>1800</v>
      </c>
      <c r="E1815" s="891"/>
      <c r="F1815" s="891"/>
      <c r="G1815" s="975"/>
      <c r="H1815" s="975">
        <f>G1815*F1815</f>
        <v>0</v>
      </c>
      <c r="I1815" s="975">
        <f>H1815*$I$12</f>
        <v>0</v>
      </c>
      <c r="J1815" s="891"/>
      <c r="K1815" s="975">
        <f>SUM(H1815:I1815)</f>
        <v>0</v>
      </c>
    </row>
    <row r="1816" spans="1:11" ht="15.75" hidden="1" x14ac:dyDescent="0.25">
      <c r="A1816" s="1156"/>
      <c r="B1816" s="676"/>
      <c r="C1816" s="677"/>
      <c r="D1816" s="676"/>
      <c r="E1816" s="1067"/>
      <c r="F1816" s="1067"/>
      <c r="G1816" s="927"/>
      <c r="H1816" s="927"/>
      <c r="I1816" s="927"/>
      <c r="J1816" s="1067"/>
      <c r="K1816" s="927"/>
    </row>
    <row r="1817" spans="1:11" ht="15.75" hidden="1" x14ac:dyDescent="0.25">
      <c r="A1817" s="1156"/>
      <c r="B1817" s="410" t="s">
        <v>1751</v>
      </c>
      <c r="C1817" s="410"/>
      <c r="D1817" s="411" t="s">
        <v>1866</v>
      </c>
      <c r="E1817" s="410"/>
      <c r="F1817" s="410"/>
      <c r="G1817" s="977"/>
      <c r="H1817" s="977"/>
      <c r="I1817" s="977"/>
      <c r="J1817" s="412"/>
      <c r="K1817" s="977"/>
    </row>
    <row r="1818" spans="1:11" ht="15.75" hidden="1" x14ac:dyDescent="0.25">
      <c r="A1818" s="1156"/>
      <c r="B1818" s="891" t="s">
        <v>1752</v>
      </c>
      <c r="C1818" s="891"/>
      <c r="D1818" s="21" t="s">
        <v>1867</v>
      </c>
      <c r="E1818" s="891"/>
      <c r="F1818" s="891"/>
      <c r="G1818" s="975"/>
      <c r="H1818" s="975">
        <f>G1818*F1818</f>
        <v>0</v>
      </c>
      <c r="I1818" s="975">
        <f>H1818*$I$12</f>
        <v>0</v>
      </c>
      <c r="J1818" s="891"/>
      <c r="K1818" s="975">
        <f>SUM(H1818:I1818)</f>
        <v>0</v>
      </c>
    </row>
    <row r="1819" spans="1:11" ht="15.75" hidden="1" x14ac:dyDescent="0.25">
      <c r="A1819" s="1156"/>
      <c r="B1819" s="676"/>
      <c r="C1819" s="677"/>
      <c r="D1819" s="676"/>
      <c r="E1819" s="1067"/>
      <c r="F1819" s="1067"/>
      <c r="G1819" s="927"/>
      <c r="H1819" s="927"/>
      <c r="I1819" s="927"/>
      <c r="J1819" s="1067"/>
      <c r="K1819" s="927"/>
    </row>
    <row r="1820" spans="1:11" ht="15.75" hidden="1" x14ac:dyDescent="0.25">
      <c r="A1820" s="1156"/>
      <c r="B1820" s="891" t="s">
        <v>1753</v>
      </c>
      <c r="C1820" s="891"/>
      <c r="D1820" s="21" t="s">
        <v>1868</v>
      </c>
      <c r="E1820" s="891"/>
      <c r="F1820" s="891"/>
      <c r="G1820" s="975"/>
      <c r="H1820" s="975">
        <f>G1820*F1820</f>
        <v>0</v>
      </c>
      <c r="I1820" s="975">
        <f>H1820*$I$12</f>
        <v>0</v>
      </c>
      <c r="J1820" s="891"/>
      <c r="K1820" s="975">
        <f>SUM(H1820:I1820)</f>
        <v>0</v>
      </c>
    </row>
    <row r="1821" spans="1:11" ht="15.75" hidden="1" x14ac:dyDescent="0.25">
      <c r="A1821" s="1156"/>
      <c r="B1821" s="676"/>
      <c r="C1821" s="677"/>
      <c r="D1821" s="676"/>
      <c r="E1821" s="1067"/>
      <c r="F1821" s="1067"/>
      <c r="G1821" s="927"/>
      <c r="H1821" s="927"/>
      <c r="I1821" s="927"/>
      <c r="J1821" s="1067"/>
      <c r="K1821" s="927"/>
    </row>
    <row r="1822" spans="1:11" ht="15.75" hidden="1" x14ac:dyDescent="0.25">
      <c r="A1822" s="1156"/>
      <c r="B1822" s="891" t="s">
        <v>1754</v>
      </c>
      <c r="C1822" s="891"/>
      <c r="D1822" s="21" t="s">
        <v>1869</v>
      </c>
      <c r="E1822" s="891"/>
      <c r="F1822" s="891"/>
      <c r="G1822" s="975"/>
      <c r="H1822" s="975">
        <f>G1822*F1822</f>
        <v>0</v>
      </c>
      <c r="I1822" s="975">
        <f>H1822*$I$12</f>
        <v>0</v>
      </c>
      <c r="J1822" s="891"/>
      <c r="K1822" s="975">
        <f>SUM(H1822:I1822)</f>
        <v>0</v>
      </c>
    </row>
    <row r="1823" spans="1:11" ht="15.75" hidden="1" x14ac:dyDescent="0.25">
      <c r="A1823" s="1156"/>
      <c r="B1823" s="676"/>
      <c r="C1823" s="677"/>
      <c r="D1823" s="676"/>
      <c r="E1823" s="1067"/>
      <c r="F1823" s="1067"/>
      <c r="G1823" s="927"/>
      <c r="H1823" s="927"/>
      <c r="I1823" s="927"/>
      <c r="J1823" s="1067"/>
      <c r="K1823" s="927"/>
    </row>
    <row r="1824" spans="1:11" ht="15.75" hidden="1" x14ac:dyDescent="0.25">
      <c r="A1824" s="1156"/>
      <c r="B1824" s="891" t="s">
        <v>1755</v>
      </c>
      <c r="C1824" s="891"/>
      <c r="D1824" s="21" t="s">
        <v>1855</v>
      </c>
      <c r="E1824" s="891"/>
      <c r="F1824" s="891"/>
      <c r="G1824" s="975"/>
      <c r="H1824" s="975">
        <f>G1824*F1824</f>
        <v>0</v>
      </c>
      <c r="I1824" s="975">
        <f>H1824*$I$12</f>
        <v>0</v>
      </c>
      <c r="J1824" s="891"/>
      <c r="K1824" s="975">
        <f>SUM(H1824:I1824)</f>
        <v>0</v>
      </c>
    </row>
    <row r="1825" spans="1:11" ht="15.75" hidden="1" x14ac:dyDescent="0.25">
      <c r="A1825" s="1156"/>
      <c r="B1825" s="676"/>
      <c r="C1825" s="677"/>
      <c r="D1825" s="676"/>
      <c r="E1825" s="1067"/>
      <c r="F1825" s="1067"/>
      <c r="G1825" s="927"/>
      <c r="H1825" s="927"/>
      <c r="I1825" s="927"/>
      <c r="J1825" s="1067"/>
      <c r="K1825" s="927"/>
    </row>
    <row r="1826" spans="1:11" ht="15.75" hidden="1" x14ac:dyDescent="0.25">
      <c r="A1826" s="1156"/>
      <c r="B1826" s="410" t="s">
        <v>1756</v>
      </c>
      <c r="C1826" s="410"/>
      <c r="D1826" s="411" t="s">
        <v>1870</v>
      </c>
      <c r="E1826" s="410"/>
      <c r="F1826" s="410"/>
      <c r="G1826" s="977"/>
      <c r="H1826" s="977"/>
      <c r="I1826" s="977"/>
      <c r="J1826" s="412"/>
      <c r="K1826" s="977"/>
    </row>
    <row r="1827" spans="1:11" ht="15.75" hidden="1" x14ac:dyDescent="0.25">
      <c r="A1827" s="1156"/>
      <c r="B1827" s="891" t="s">
        <v>1757</v>
      </c>
      <c r="C1827" s="891"/>
      <c r="D1827" s="21" t="s">
        <v>1867</v>
      </c>
      <c r="E1827" s="891"/>
      <c r="F1827" s="891"/>
      <c r="G1827" s="975"/>
      <c r="H1827" s="975">
        <f>G1827*F1827</f>
        <v>0</v>
      </c>
      <c r="I1827" s="975">
        <f>H1827*$I$12</f>
        <v>0</v>
      </c>
      <c r="J1827" s="891"/>
      <c r="K1827" s="975">
        <f>SUM(H1827:I1827)</f>
        <v>0</v>
      </c>
    </row>
    <row r="1828" spans="1:11" ht="15.75" hidden="1" x14ac:dyDescent="0.25">
      <c r="A1828" s="1156"/>
      <c r="B1828" s="676"/>
      <c r="C1828" s="677"/>
      <c r="D1828" s="676"/>
      <c r="E1828" s="1067"/>
      <c r="F1828" s="1067"/>
      <c r="G1828" s="927"/>
      <c r="H1828" s="927"/>
      <c r="I1828" s="927"/>
      <c r="J1828" s="1067"/>
      <c r="K1828" s="927"/>
    </row>
    <row r="1829" spans="1:11" ht="15.75" hidden="1" x14ac:dyDescent="0.25">
      <c r="A1829" s="1156"/>
      <c r="B1829" s="891" t="s">
        <v>1758</v>
      </c>
      <c r="C1829" s="891"/>
      <c r="D1829" s="21" t="s">
        <v>1871</v>
      </c>
      <c r="E1829" s="891"/>
      <c r="F1829" s="891"/>
      <c r="G1829" s="975"/>
      <c r="H1829" s="975">
        <f>G1829*F1829</f>
        <v>0</v>
      </c>
      <c r="I1829" s="975">
        <f>H1829*$I$12</f>
        <v>0</v>
      </c>
      <c r="J1829" s="891"/>
      <c r="K1829" s="975">
        <f>SUM(H1829:I1829)</f>
        <v>0</v>
      </c>
    </row>
    <row r="1830" spans="1:11" ht="15.75" hidden="1" x14ac:dyDescent="0.25">
      <c r="A1830" s="1156"/>
      <c r="B1830" s="676"/>
      <c r="C1830" s="677"/>
      <c r="D1830" s="676"/>
      <c r="E1830" s="1067"/>
      <c r="F1830" s="1067"/>
      <c r="G1830" s="927"/>
      <c r="H1830" s="927"/>
      <c r="I1830" s="927"/>
      <c r="J1830" s="1067"/>
      <c r="K1830" s="927"/>
    </row>
    <row r="1831" spans="1:11" ht="15.75" hidden="1" x14ac:dyDescent="0.25">
      <c r="A1831" s="1156"/>
      <c r="B1831" s="891" t="s">
        <v>1759</v>
      </c>
      <c r="C1831" s="891"/>
      <c r="D1831" s="21" t="s">
        <v>1872</v>
      </c>
      <c r="E1831" s="891"/>
      <c r="F1831" s="891"/>
      <c r="G1831" s="975"/>
      <c r="H1831" s="975">
        <f>G1831*F1831</f>
        <v>0</v>
      </c>
      <c r="I1831" s="975">
        <f>H1831*$I$12</f>
        <v>0</v>
      </c>
      <c r="J1831" s="891"/>
      <c r="K1831" s="975">
        <f>SUM(H1831:I1831)</f>
        <v>0</v>
      </c>
    </row>
    <row r="1832" spans="1:11" ht="15.75" hidden="1" x14ac:dyDescent="0.25">
      <c r="A1832" s="1156"/>
      <c r="B1832" s="676"/>
      <c r="C1832" s="677"/>
      <c r="D1832" s="676"/>
      <c r="E1832" s="1067"/>
      <c r="F1832" s="1067"/>
      <c r="G1832" s="927"/>
      <c r="H1832" s="927"/>
      <c r="I1832" s="927"/>
      <c r="J1832" s="1067"/>
      <c r="K1832" s="927"/>
    </row>
    <row r="1833" spans="1:11" ht="15.75" hidden="1" x14ac:dyDescent="0.25">
      <c r="A1833" s="1156"/>
      <c r="B1833" s="891" t="s">
        <v>1760</v>
      </c>
      <c r="C1833" s="891"/>
      <c r="D1833" s="21" t="s">
        <v>1873</v>
      </c>
      <c r="E1833" s="891"/>
      <c r="F1833" s="891"/>
      <c r="G1833" s="975"/>
      <c r="H1833" s="975">
        <f>G1833*F1833</f>
        <v>0</v>
      </c>
      <c r="I1833" s="975">
        <f>H1833*$I$12</f>
        <v>0</v>
      </c>
      <c r="J1833" s="891"/>
      <c r="K1833" s="975">
        <f>SUM(H1833:I1833)</f>
        <v>0</v>
      </c>
    </row>
    <row r="1834" spans="1:11" ht="15.75" hidden="1" x14ac:dyDescent="0.25">
      <c r="A1834" s="1156"/>
      <c r="B1834" s="676"/>
      <c r="C1834" s="677"/>
      <c r="D1834" s="676"/>
      <c r="E1834" s="1067"/>
      <c r="F1834" s="1067"/>
      <c r="G1834" s="927"/>
      <c r="H1834" s="927"/>
      <c r="I1834" s="927"/>
      <c r="J1834" s="1067"/>
      <c r="K1834" s="927"/>
    </row>
    <row r="1835" spans="1:11" ht="15.75" hidden="1" x14ac:dyDescent="0.25">
      <c r="A1835" s="1156"/>
      <c r="B1835" s="891" t="s">
        <v>1761</v>
      </c>
      <c r="C1835" s="891"/>
      <c r="D1835" s="21" t="s">
        <v>1854</v>
      </c>
      <c r="E1835" s="891"/>
      <c r="F1835" s="891"/>
      <c r="G1835" s="975"/>
      <c r="H1835" s="975">
        <f>G1835*F1835</f>
        <v>0</v>
      </c>
      <c r="I1835" s="975">
        <f>H1835*$I$12</f>
        <v>0</v>
      </c>
      <c r="J1835" s="891"/>
      <c r="K1835" s="975">
        <f>SUM(H1835:I1835)</f>
        <v>0</v>
      </c>
    </row>
    <row r="1836" spans="1:11" ht="15.75" hidden="1" x14ac:dyDescent="0.25">
      <c r="A1836" s="1156"/>
      <c r="B1836" s="676"/>
      <c r="C1836" s="677"/>
      <c r="D1836" s="676"/>
      <c r="E1836" s="1067"/>
      <c r="F1836" s="1067"/>
      <c r="G1836" s="927"/>
      <c r="H1836" s="927"/>
      <c r="I1836" s="927"/>
      <c r="J1836" s="1067"/>
      <c r="K1836" s="927"/>
    </row>
    <row r="1837" spans="1:11" ht="15.75" hidden="1" x14ac:dyDescent="0.25">
      <c r="A1837" s="1156"/>
      <c r="B1837" s="891" t="s">
        <v>1762</v>
      </c>
      <c r="C1837" s="891"/>
      <c r="D1837" s="21" t="s">
        <v>1874</v>
      </c>
      <c r="E1837" s="891"/>
      <c r="F1837" s="891"/>
      <c r="G1837" s="975"/>
      <c r="H1837" s="975">
        <f>G1837*F1837</f>
        <v>0</v>
      </c>
      <c r="I1837" s="975">
        <f>H1837*$I$12</f>
        <v>0</v>
      </c>
      <c r="J1837" s="891"/>
      <c r="K1837" s="975">
        <f>SUM(H1837:I1837)</f>
        <v>0</v>
      </c>
    </row>
    <row r="1838" spans="1:11" ht="15.75" hidden="1" x14ac:dyDescent="0.25">
      <c r="A1838" s="1156"/>
      <c r="B1838" s="676"/>
      <c r="C1838" s="677"/>
      <c r="D1838" s="676"/>
      <c r="E1838" s="1067"/>
      <c r="F1838" s="1067"/>
      <c r="G1838" s="927"/>
      <c r="H1838" s="927"/>
      <c r="I1838" s="927"/>
      <c r="J1838" s="1067"/>
      <c r="K1838" s="927"/>
    </row>
    <row r="1839" spans="1:11" ht="15.75" hidden="1" x14ac:dyDescent="0.25">
      <c r="A1839" s="1156"/>
      <c r="B1839" s="891" t="s">
        <v>1763</v>
      </c>
      <c r="C1839" s="891"/>
      <c r="D1839" s="21" t="s">
        <v>1856</v>
      </c>
      <c r="E1839" s="891"/>
      <c r="F1839" s="891"/>
      <c r="G1839" s="975"/>
      <c r="H1839" s="975">
        <f>G1839*F1839</f>
        <v>0</v>
      </c>
      <c r="I1839" s="975">
        <f>H1839*$I$12</f>
        <v>0</v>
      </c>
      <c r="J1839" s="891"/>
      <c r="K1839" s="975">
        <f>SUM(H1839:I1839)</f>
        <v>0</v>
      </c>
    </row>
    <row r="1840" spans="1:11" ht="12" customHeight="1" x14ac:dyDescent="0.25">
      <c r="A1840" s="1156" t="s">
        <v>4462</v>
      </c>
      <c r="B1840" s="676"/>
      <c r="C1840" s="677"/>
      <c r="D1840" s="676"/>
      <c r="E1840" s="1067"/>
      <c r="F1840" s="1067"/>
      <c r="G1840" s="927"/>
      <c r="H1840" s="927"/>
      <c r="I1840" s="927"/>
      <c r="J1840" s="1067"/>
      <c r="K1840" s="927"/>
    </row>
    <row r="1841" spans="1:11" ht="15.75" x14ac:dyDescent="0.25">
      <c r="A1841" s="1156" t="str">
        <f t="shared" ref="A1841:A1859" si="198">IF(K1841&lt;&gt;0,"x","")</f>
        <v/>
      </c>
      <c r="B1841" s="410" t="s">
        <v>1764</v>
      </c>
      <c r="C1841" s="410"/>
      <c r="D1841" s="411" t="s">
        <v>1875</v>
      </c>
      <c r="E1841" s="410"/>
      <c r="F1841" s="410"/>
      <c r="G1841" s="977"/>
      <c r="H1841" s="977"/>
      <c r="I1841" s="977"/>
      <c r="J1841" s="977"/>
      <c r="K1841" s="977"/>
    </row>
    <row r="1842" spans="1:11" ht="15.75" hidden="1" x14ac:dyDescent="0.25">
      <c r="A1842" s="1156"/>
      <c r="B1842" s="1068" t="s">
        <v>1765</v>
      </c>
      <c r="C1842" s="1068"/>
      <c r="D1842" s="1072" t="s">
        <v>1876</v>
      </c>
      <c r="E1842" s="1067"/>
      <c r="F1842" s="1069"/>
      <c r="G1842" s="927"/>
      <c r="H1842" s="927">
        <f>G1842*F1842</f>
        <v>0</v>
      </c>
      <c r="I1842" s="927">
        <f>H1842*$I$12</f>
        <v>0</v>
      </c>
      <c r="J1842" s="11"/>
      <c r="K1842" s="964">
        <f>SUM(H1842:I1842)</f>
        <v>0</v>
      </c>
    </row>
    <row r="1843" spans="1:11" ht="15.75" x14ac:dyDescent="0.25">
      <c r="A1843" s="1156" t="s">
        <v>4462</v>
      </c>
      <c r="B1843" s="906" t="s">
        <v>1766</v>
      </c>
      <c r="C1843" s="906"/>
      <c r="D1843" s="905" t="s">
        <v>1877</v>
      </c>
      <c r="E1843" s="906"/>
      <c r="F1843" s="134"/>
      <c r="G1843" s="971"/>
      <c r="H1843" s="863"/>
      <c r="I1843" s="863"/>
      <c r="J1843" s="76"/>
      <c r="K1843" s="965"/>
    </row>
    <row r="1844" spans="1:11" ht="51" x14ac:dyDescent="0.25">
      <c r="A1844" s="1156" t="str">
        <f t="shared" si="198"/>
        <v/>
      </c>
      <c r="B1844" s="70" t="s">
        <v>2957</v>
      </c>
      <c r="C1844" s="915" t="s">
        <v>3405</v>
      </c>
      <c r="D1844" s="850" t="s">
        <v>2905</v>
      </c>
      <c r="E1844" s="1067">
        <v>1</v>
      </c>
      <c r="F1844" s="1069" t="s">
        <v>60</v>
      </c>
      <c r="G1844" s="927"/>
      <c r="H1844" s="927"/>
      <c r="I1844" s="927"/>
      <c r="J1844" s="11"/>
      <c r="K1844" s="964"/>
    </row>
    <row r="1845" spans="1:11" ht="25.5" x14ac:dyDescent="0.25">
      <c r="A1845" s="1156" t="str">
        <f t="shared" si="198"/>
        <v/>
      </c>
      <c r="B1845" s="70" t="s">
        <v>2958</v>
      </c>
      <c r="C1845" s="915" t="s">
        <v>3406</v>
      </c>
      <c r="D1845" s="850" t="s">
        <v>3282</v>
      </c>
      <c r="E1845" s="1067">
        <v>2</v>
      </c>
      <c r="F1845" s="1069" t="s">
        <v>60</v>
      </c>
      <c r="G1845" s="927"/>
      <c r="H1845" s="927"/>
      <c r="I1845" s="927"/>
      <c r="J1845" s="19"/>
      <c r="K1845" s="964"/>
    </row>
    <row r="1846" spans="1:11" ht="25.5" x14ac:dyDescent="0.25">
      <c r="A1846" s="1156" t="str">
        <f t="shared" si="198"/>
        <v/>
      </c>
      <c r="B1846" s="70" t="s">
        <v>2959</v>
      </c>
      <c r="C1846" s="915" t="s">
        <v>3407</v>
      </c>
      <c r="D1846" s="850" t="s">
        <v>2908</v>
      </c>
      <c r="E1846" s="1067">
        <v>3</v>
      </c>
      <c r="F1846" s="1069" t="s">
        <v>60</v>
      </c>
      <c r="G1846" s="927"/>
      <c r="H1846" s="927"/>
      <c r="I1846" s="927"/>
      <c r="J1846" s="19"/>
      <c r="K1846" s="964"/>
    </row>
    <row r="1847" spans="1:11" ht="25.5" x14ac:dyDescent="0.25">
      <c r="A1847" s="1156" t="str">
        <f t="shared" si="198"/>
        <v/>
      </c>
      <c r="B1847" s="1068" t="s">
        <v>2960</v>
      </c>
      <c r="C1847" s="915" t="s">
        <v>3408</v>
      </c>
      <c r="D1847" s="850" t="s">
        <v>2909</v>
      </c>
      <c r="E1847" s="1067">
        <v>1</v>
      </c>
      <c r="F1847" s="1069" t="s">
        <v>60</v>
      </c>
      <c r="G1847" s="927"/>
      <c r="H1847" s="927"/>
      <c r="I1847" s="927"/>
      <c r="J1847" s="19"/>
      <c r="K1847" s="964"/>
    </row>
    <row r="1848" spans="1:11" ht="15.75" hidden="1" x14ac:dyDescent="0.25">
      <c r="A1848" s="1156"/>
      <c r="B1848" s="840"/>
      <c r="C1848" s="840"/>
      <c r="D1848" s="850"/>
      <c r="E1848" s="1067"/>
      <c r="F1848" s="18"/>
      <c r="G1848" s="980"/>
      <c r="H1848" s="980"/>
      <c r="I1848" s="980"/>
      <c r="J1848" s="19"/>
      <c r="K1848" s="969"/>
    </row>
    <row r="1849" spans="1:11" ht="15.75" hidden="1" x14ac:dyDescent="0.25">
      <c r="A1849" s="1156"/>
      <c r="B1849" s="1068" t="s">
        <v>1767</v>
      </c>
      <c r="C1849" s="1068"/>
      <c r="D1849" s="850" t="s">
        <v>1878</v>
      </c>
      <c r="E1849" s="1067"/>
      <c r="F1849" s="1069"/>
      <c r="G1849" s="927"/>
      <c r="H1849" s="927">
        <f>G1849*F1849</f>
        <v>0</v>
      </c>
      <c r="I1849" s="927">
        <f>H1849*$I$12</f>
        <v>0</v>
      </c>
      <c r="J1849" s="11"/>
      <c r="K1849" s="964">
        <f>SUM(H1849:I1849)</f>
        <v>0</v>
      </c>
    </row>
    <row r="1850" spans="1:11" ht="15.75" hidden="1" x14ac:dyDescent="0.25">
      <c r="A1850" s="1156"/>
      <c r="B1850" s="1068" t="s">
        <v>1768</v>
      </c>
      <c r="C1850" s="1068"/>
      <c r="D1850" s="850" t="s">
        <v>1879</v>
      </c>
      <c r="E1850" s="1067"/>
      <c r="F1850" s="1069"/>
      <c r="G1850" s="927"/>
      <c r="H1850" s="927">
        <f>G1850*F1850</f>
        <v>0</v>
      </c>
      <c r="I1850" s="927">
        <f>H1850*$I$12</f>
        <v>0</v>
      </c>
      <c r="J1850" s="11"/>
      <c r="K1850" s="964">
        <f>SUM(H1850:I1850)</f>
        <v>0</v>
      </c>
    </row>
    <row r="1851" spans="1:11" ht="15.75" hidden="1" x14ac:dyDescent="0.25">
      <c r="A1851" s="1156"/>
      <c r="B1851" s="1068" t="s">
        <v>1769</v>
      </c>
      <c r="C1851" s="1068"/>
      <c r="D1851" s="850" t="s">
        <v>1880</v>
      </c>
      <c r="E1851" s="1067"/>
      <c r="F1851" s="1069"/>
      <c r="G1851" s="927"/>
      <c r="H1851" s="927">
        <f>G1851*F1851</f>
        <v>0</v>
      </c>
      <c r="I1851" s="927">
        <f>H1851*$I$12</f>
        <v>0</v>
      </c>
      <c r="J1851" s="11"/>
      <c r="K1851" s="964">
        <f>SUM(H1851:I1851)</f>
        <v>0</v>
      </c>
    </row>
    <row r="1852" spans="1:11" ht="15.75" hidden="1" x14ac:dyDescent="0.25">
      <c r="A1852" s="1156"/>
      <c r="B1852" s="1068" t="s">
        <v>1770</v>
      </c>
      <c r="C1852" s="1068"/>
      <c r="D1852" s="850" t="s">
        <v>1881</v>
      </c>
      <c r="E1852" s="1067"/>
      <c r="F1852" s="1069"/>
      <c r="G1852" s="927"/>
      <c r="H1852" s="927"/>
      <c r="I1852" s="927"/>
      <c r="J1852" s="11"/>
      <c r="K1852" s="964"/>
    </row>
    <row r="1853" spans="1:11" ht="38.25" hidden="1" x14ac:dyDescent="0.25">
      <c r="A1853" s="1156"/>
      <c r="B1853" s="1068" t="s">
        <v>2961</v>
      </c>
      <c r="C1853" s="1068"/>
      <c r="D1853" s="850" t="s">
        <v>2546</v>
      </c>
      <c r="E1853" s="1067"/>
      <c r="F1853" s="93" t="s">
        <v>210</v>
      </c>
      <c r="G1853" s="927"/>
      <c r="H1853" s="980">
        <f>G1853*E1853</f>
        <v>0</v>
      </c>
      <c r="I1853" s="980">
        <f>H1853*$I$12</f>
        <v>0</v>
      </c>
      <c r="J1853" s="19"/>
      <c r="K1853" s="980">
        <f>SUM(H1853:I1853)</f>
        <v>0</v>
      </c>
    </row>
    <row r="1854" spans="1:11" ht="38.25" hidden="1" x14ac:dyDescent="0.25">
      <c r="A1854" s="1156"/>
      <c r="B1854" s="1068" t="s">
        <v>2962</v>
      </c>
      <c r="C1854" s="1068"/>
      <c r="D1854" s="850" t="s">
        <v>2547</v>
      </c>
      <c r="E1854" s="1067"/>
      <c r="F1854" s="97" t="s">
        <v>210</v>
      </c>
      <c r="G1854" s="927"/>
      <c r="H1854" s="980">
        <f>G1854*E1854</f>
        <v>0</v>
      </c>
      <c r="I1854" s="980">
        <f>H1854*$I$12</f>
        <v>0</v>
      </c>
      <c r="J1854" s="19"/>
      <c r="K1854" s="980">
        <f>SUM(H1854:I1854)</f>
        <v>0</v>
      </c>
    </row>
    <row r="1855" spans="1:11" ht="38.25" hidden="1" x14ac:dyDescent="0.25">
      <c r="A1855" s="1156"/>
      <c r="B1855" s="1068" t="s">
        <v>2963</v>
      </c>
      <c r="C1855" s="1068" t="s">
        <v>3013</v>
      </c>
      <c r="D1855" s="850" t="s">
        <v>2548</v>
      </c>
      <c r="E1855" s="1067"/>
      <c r="F1855" s="135" t="s">
        <v>210</v>
      </c>
      <c r="G1855" s="927"/>
      <c r="H1855" s="980">
        <f>G1855*E1855</f>
        <v>0</v>
      </c>
      <c r="I1855" s="980">
        <f>H1855*$I$12</f>
        <v>0</v>
      </c>
      <c r="J1855" s="19"/>
      <c r="K1855" s="980">
        <f>SUM(H1855:I1855)</f>
        <v>0</v>
      </c>
    </row>
    <row r="1856" spans="1:11" ht="15.75" hidden="1" x14ac:dyDescent="0.25">
      <c r="A1856" s="1156"/>
      <c r="B1856" s="1068"/>
      <c r="C1856" s="1068"/>
      <c r="D1856" s="850"/>
      <c r="E1856" s="1067"/>
      <c r="F1856" s="1069"/>
      <c r="G1856" s="927"/>
      <c r="H1856" s="927"/>
      <c r="I1856" s="927"/>
      <c r="J1856" s="11"/>
      <c r="K1856" s="964"/>
    </row>
    <row r="1857" spans="1:11" ht="15.75" x14ac:dyDescent="0.25">
      <c r="A1857" s="1156" t="s">
        <v>4462</v>
      </c>
      <c r="B1857" s="1068"/>
      <c r="C1857" s="1068"/>
      <c r="D1857" s="850"/>
      <c r="E1857" s="1067"/>
      <c r="F1857" s="1069"/>
      <c r="G1857" s="927"/>
      <c r="H1857" s="927"/>
      <c r="I1857" s="927"/>
      <c r="J1857" s="11"/>
      <c r="K1857" s="964"/>
    </row>
    <row r="1858" spans="1:11" ht="15.75" x14ac:dyDescent="0.25">
      <c r="A1858" s="1156" t="s">
        <v>4462</v>
      </c>
      <c r="B1858" s="895" t="s">
        <v>1771</v>
      </c>
      <c r="C1858" s="895"/>
      <c r="D1858" s="905" t="s">
        <v>1826</v>
      </c>
      <c r="E1858" s="895"/>
      <c r="F1858" s="894"/>
      <c r="G1858" s="863"/>
      <c r="H1858" s="863"/>
      <c r="I1858" s="863"/>
      <c r="J1858" s="76"/>
      <c r="K1858" s="965"/>
    </row>
    <row r="1859" spans="1:11" ht="25.5" x14ac:dyDescent="0.25">
      <c r="A1859" s="1156" t="str">
        <f t="shared" si="198"/>
        <v/>
      </c>
      <c r="B1859" s="840" t="s">
        <v>3033</v>
      </c>
      <c r="C1859" s="840" t="s">
        <v>3032</v>
      </c>
      <c r="D1859" s="850" t="s">
        <v>2913</v>
      </c>
      <c r="E1859" s="870">
        <v>58</v>
      </c>
      <c r="F1859" s="18" t="s">
        <v>60</v>
      </c>
      <c r="G1859" s="980"/>
      <c r="H1859" s="927"/>
      <c r="I1859" s="927"/>
      <c r="J1859" s="19"/>
      <c r="K1859" s="964"/>
    </row>
    <row r="1860" spans="1:11" ht="15.75" x14ac:dyDescent="0.25">
      <c r="A1860" s="1156" t="s">
        <v>4462</v>
      </c>
      <c r="B1860" s="70"/>
      <c r="C1860" s="70"/>
      <c r="D1860" s="850"/>
      <c r="E1860" s="1067"/>
      <c r="F1860" s="30"/>
      <c r="G1860" s="981"/>
      <c r="H1860" s="981"/>
      <c r="I1860" s="981"/>
      <c r="J1860" s="31"/>
      <c r="K1860" s="976"/>
    </row>
    <row r="1861" spans="1:11" ht="15.75" x14ac:dyDescent="0.25">
      <c r="A1861" s="1156" t="s">
        <v>4462</v>
      </c>
      <c r="B1861" s="906" t="s">
        <v>1772</v>
      </c>
      <c r="C1861" s="906"/>
      <c r="D1861" s="905" t="s">
        <v>1882</v>
      </c>
      <c r="E1861" s="906"/>
      <c r="F1861" s="134"/>
      <c r="G1861" s="971"/>
      <c r="H1861" s="863"/>
      <c r="I1861" s="863"/>
      <c r="J1861" s="76"/>
      <c r="K1861" s="965"/>
    </row>
    <row r="1862" spans="1:11" ht="38.25" x14ac:dyDescent="0.25">
      <c r="A1862" s="1156" t="str">
        <f t="shared" ref="A1862:A1926" si="199">IF(K1862&lt;&gt;0,"x","")</f>
        <v/>
      </c>
      <c r="B1862" s="1068" t="s">
        <v>3490</v>
      </c>
      <c r="C1862" s="915" t="s">
        <v>3409</v>
      </c>
      <c r="D1862" s="850" t="s">
        <v>2907</v>
      </c>
      <c r="E1862" s="1067">
        <v>3</v>
      </c>
      <c r="F1862" s="1069" t="s">
        <v>60</v>
      </c>
      <c r="G1862" s="927"/>
      <c r="H1862" s="927"/>
      <c r="I1862" s="927"/>
      <c r="J1862" s="11"/>
      <c r="K1862" s="964"/>
    </row>
    <row r="1863" spans="1:11" ht="15.75" hidden="1" x14ac:dyDescent="0.25">
      <c r="A1863" s="1156"/>
      <c r="B1863" s="1068"/>
      <c r="C1863" s="1068"/>
      <c r="D1863" s="850"/>
      <c r="E1863" s="1067"/>
      <c r="F1863" s="1069"/>
      <c r="G1863" s="927"/>
      <c r="H1863" s="927"/>
      <c r="I1863" s="927"/>
      <c r="J1863" s="11"/>
      <c r="K1863" s="964"/>
    </row>
    <row r="1864" spans="1:11" ht="15.75" hidden="1" x14ac:dyDescent="0.25">
      <c r="A1864" s="1156"/>
      <c r="B1864" s="1068" t="s">
        <v>1773</v>
      </c>
      <c r="C1864" s="1068"/>
      <c r="D1864" s="850" t="s">
        <v>1854</v>
      </c>
      <c r="E1864" s="1067"/>
      <c r="F1864" s="1069"/>
      <c r="G1864" s="927"/>
      <c r="H1864" s="927">
        <f>G1864*F1864</f>
        <v>0</v>
      </c>
      <c r="I1864" s="927">
        <f>H1864*$I$12</f>
        <v>0</v>
      </c>
      <c r="J1864" s="11"/>
      <c r="K1864" s="964">
        <f>SUM(H1864:I1864)</f>
        <v>0</v>
      </c>
    </row>
    <row r="1865" spans="1:11" ht="15.75" hidden="1" x14ac:dyDescent="0.25">
      <c r="A1865" s="1156"/>
      <c r="B1865" s="1068" t="s">
        <v>1774</v>
      </c>
      <c r="C1865" s="1068"/>
      <c r="D1865" s="850" t="s">
        <v>1835</v>
      </c>
      <c r="E1865" s="1067"/>
      <c r="F1865" s="1069"/>
      <c r="G1865" s="927"/>
      <c r="H1865" s="927">
        <f>G1865*F1865</f>
        <v>0</v>
      </c>
      <c r="I1865" s="927">
        <f>H1865*$I$12</f>
        <v>0</v>
      </c>
      <c r="J1865" s="11"/>
      <c r="K1865" s="964">
        <f>SUM(H1865:I1865)</f>
        <v>0</v>
      </c>
    </row>
    <row r="1866" spans="1:11" ht="15.75" hidden="1" x14ac:dyDescent="0.25">
      <c r="A1866" s="1156"/>
      <c r="B1866" s="70" t="s">
        <v>1775</v>
      </c>
      <c r="C1866" s="70"/>
      <c r="D1866" s="850" t="s">
        <v>1883</v>
      </c>
      <c r="E1866" s="141"/>
      <c r="F1866" s="30"/>
      <c r="G1866" s="981"/>
      <c r="H1866" s="981"/>
      <c r="I1866" s="981"/>
      <c r="J1866" s="31"/>
      <c r="K1866" s="976"/>
    </row>
    <row r="1867" spans="1:11" ht="15.75" x14ac:dyDescent="0.25">
      <c r="A1867" s="1156" t="s">
        <v>4462</v>
      </c>
      <c r="B1867" s="896"/>
      <c r="C1867" s="896"/>
      <c r="D1867" s="850"/>
      <c r="E1867" s="678"/>
      <c r="F1867" s="642"/>
      <c r="H1867" s="973"/>
      <c r="I1867" s="973"/>
      <c r="J1867" s="15"/>
      <c r="K1867" s="973"/>
    </row>
    <row r="1868" spans="1:11" ht="15.75" x14ac:dyDescent="0.25">
      <c r="A1868" s="1156" t="s">
        <v>4462</v>
      </c>
      <c r="B1868" s="895" t="s">
        <v>2923</v>
      </c>
      <c r="C1868" s="895"/>
      <c r="D1868" s="905" t="s">
        <v>1635</v>
      </c>
      <c r="E1868" s="895"/>
      <c r="F1868" s="894"/>
      <c r="G1868" s="863"/>
      <c r="H1868" s="863"/>
      <c r="I1868" s="863"/>
      <c r="J1868" s="76"/>
      <c r="K1868" s="965"/>
    </row>
    <row r="1869" spans="1:11" ht="25.5" x14ac:dyDescent="0.25">
      <c r="A1869" s="1156" t="str">
        <f t="shared" si="199"/>
        <v/>
      </c>
      <c r="B1869" s="144" t="s">
        <v>2924</v>
      </c>
      <c r="C1869" s="915" t="s">
        <v>3410</v>
      </c>
      <c r="D1869" s="110" t="s">
        <v>2906</v>
      </c>
      <c r="E1869" s="1067">
        <v>9</v>
      </c>
      <c r="F1869" s="88" t="s">
        <v>60</v>
      </c>
      <c r="G1869" s="980"/>
      <c r="H1869" s="927"/>
      <c r="I1869" s="927"/>
      <c r="J1869" s="19"/>
      <c r="K1869" s="964"/>
    </row>
    <row r="1870" spans="1:11" ht="25.5" x14ac:dyDescent="0.25">
      <c r="A1870" s="1156" t="str">
        <f t="shared" si="199"/>
        <v/>
      </c>
      <c r="B1870" s="146" t="s">
        <v>2925</v>
      </c>
      <c r="C1870" s="915" t="s">
        <v>3589</v>
      </c>
      <c r="D1870" s="900" t="s">
        <v>2910</v>
      </c>
      <c r="E1870" s="1067">
        <v>3</v>
      </c>
      <c r="F1870" s="642" t="s">
        <v>60</v>
      </c>
      <c r="G1870" s="980"/>
      <c r="H1870" s="927"/>
      <c r="I1870" s="927"/>
      <c r="J1870" s="19"/>
      <c r="K1870" s="964"/>
    </row>
    <row r="1871" spans="1:11" ht="25.5" x14ac:dyDescent="0.25">
      <c r="A1871" s="1156" t="str">
        <f t="shared" si="199"/>
        <v/>
      </c>
      <c r="B1871" s="144" t="s">
        <v>2926</v>
      </c>
      <c r="C1871" s="915" t="s">
        <v>3411</v>
      </c>
      <c r="D1871" s="110" t="s">
        <v>2911</v>
      </c>
      <c r="E1871" s="1067">
        <v>2</v>
      </c>
      <c r="F1871" s="903" t="s">
        <v>60</v>
      </c>
      <c r="G1871" s="980"/>
      <c r="H1871" s="927"/>
      <c r="I1871" s="927"/>
      <c r="J1871" s="11"/>
      <c r="K1871" s="964"/>
    </row>
    <row r="1872" spans="1:11" ht="25.5" x14ac:dyDescent="0.25">
      <c r="A1872" s="1156" t="str">
        <f t="shared" si="199"/>
        <v/>
      </c>
      <c r="B1872" s="146" t="s">
        <v>2927</v>
      </c>
      <c r="C1872" s="915" t="s">
        <v>3412</v>
      </c>
      <c r="D1872" s="900" t="s">
        <v>2912</v>
      </c>
      <c r="E1872" s="1067">
        <v>58</v>
      </c>
      <c r="F1872" s="642" t="s">
        <v>60</v>
      </c>
      <c r="G1872" s="980"/>
      <c r="H1872" s="927"/>
      <c r="I1872" s="927"/>
      <c r="J1872" s="19"/>
      <c r="K1872" s="964"/>
    </row>
    <row r="1873" spans="1:11" ht="38.25" x14ac:dyDescent="0.25">
      <c r="A1873" s="1156" t="str">
        <f t="shared" si="199"/>
        <v/>
      </c>
      <c r="B1873" s="144" t="s">
        <v>2928</v>
      </c>
      <c r="C1873" s="915" t="s">
        <v>3413</v>
      </c>
      <c r="D1873" s="110" t="s">
        <v>2914</v>
      </c>
      <c r="E1873" s="1067">
        <v>58</v>
      </c>
      <c r="F1873" s="903" t="s">
        <v>60</v>
      </c>
      <c r="G1873" s="980"/>
      <c r="H1873" s="927"/>
      <c r="I1873" s="927"/>
      <c r="J1873" s="11"/>
      <c r="K1873" s="964"/>
    </row>
    <row r="1874" spans="1:11" ht="51" x14ac:dyDescent="0.25">
      <c r="A1874" s="1156" t="str">
        <f t="shared" si="199"/>
        <v/>
      </c>
      <c r="B1874" s="146" t="s">
        <v>2929</v>
      </c>
      <c r="C1874" s="915" t="s">
        <v>3414</v>
      </c>
      <c r="D1874" s="900" t="s">
        <v>2915</v>
      </c>
      <c r="E1874" s="1067">
        <v>58</v>
      </c>
      <c r="F1874" s="642" t="s">
        <v>60</v>
      </c>
      <c r="G1874" s="980"/>
      <c r="H1874" s="927"/>
      <c r="I1874" s="927"/>
      <c r="J1874" s="19"/>
      <c r="K1874" s="964"/>
    </row>
    <row r="1875" spans="1:11" ht="25.5" x14ac:dyDescent="0.25">
      <c r="A1875" s="1156" t="str">
        <f t="shared" si="199"/>
        <v/>
      </c>
      <c r="B1875" s="144" t="s">
        <v>2930</v>
      </c>
      <c r="C1875" s="915" t="s">
        <v>3415</v>
      </c>
      <c r="D1875" s="110" t="s">
        <v>4844</v>
      </c>
      <c r="E1875" s="1067">
        <v>1691.7999999999986</v>
      </c>
      <c r="F1875" s="903" t="s">
        <v>210</v>
      </c>
      <c r="G1875" s="980"/>
      <c r="H1875" s="927"/>
      <c r="I1875" s="927"/>
      <c r="J1875" s="19"/>
      <c r="K1875" s="964"/>
    </row>
    <row r="1876" spans="1:11" ht="38.25" x14ac:dyDescent="0.25">
      <c r="A1876" s="1156" t="str">
        <f t="shared" si="199"/>
        <v/>
      </c>
      <c r="B1876" s="146" t="s">
        <v>2931</v>
      </c>
      <c r="C1876" s="915" t="s">
        <v>3659</v>
      </c>
      <c r="D1876" s="900" t="s">
        <v>2916</v>
      </c>
      <c r="E1876" s="1067">
        <v>1</v>
      </c>
      <c r="F1876" s="642" t="s">
        <v>60</v>
      </c>
      <c r="G1876" s="980"/>
      <c r="H1876" s="927"/>
      <c r="I1876" s="927"/>
      <c r="J1876" s="19"/>
      <c r="K1876" s="964"/>
    </row>
    <row r="1877" spans="1:11" ht="25.5" x14ac:dyDescent="0.25">
      <c r="A1877" s="1156" t="str">
        <f t="shared" si="199"/>
        <v/>
      </c>
      <c r="B1877" s="144" t="s">
        <v>2932</v>
      </c>
      <c r="C1877" s="915" t="s">
        <v>3416</v>
      </c>
      <c r="D1877" s="110" t="s">
        <v>2917</v>
      </c>
      <c r="E1877" s="1067">
        <v>1</v>
      </c>
      <c r="F1877" s="903" t="s">
        <v>60</v>
      </c>
      <c r="G1877" s="980"/>
      <c r="H1877" s="927"/>
      <c r="I1877" s="927"/>
      <c r="J1877" s="11"/>
      <c r="K1877" s="964"/>
    </row>
    <row r="1878" spans="1:11" ht="25.5" hidden="1" x14ac:dyDescent="0.25">
      <c r="A1878" s="1156"/>
      <c r="B1878" s="146" t="s">
        <v>2933</v>
      </c>
      <c r="C1878" s="915" t="s">
        <v>3414</v>
      </c>
      <c r="D1878" s="900" t="s">
        <v>2918</v>
      </c>
      <c r="E1878" s="1067"/>
      <c r="F1878" s="642" t="s">
        <v>60</v>
      </c>
      <c r="G1878" s="980"/>
      <c r="H1878" s="980">
        <f t="shared" ref="H1878:H1879" si="200">G1878*E1878</f>
        <v>0</v>
      </c>
      <c r="I1878" s="980">
        <f t="shared" ref="I1878:I1879" si="201">H1878*$I$12</f>
        <v>0</v>
      </c>
      <c r="J1878" s="19"/>
      <c r="K1878" s="980">
        <f t="shared" ref="K1878:K1879" si="202">SUM(H1878:I1878)</f>
        <v>0</v>
      </c>
    </row>
    <row r="1879" spans="1:11" ht="25.5" hidden="1" x14ac:dyDescent="0.25">
      <c r="A1879" s="1156"/>
      <c r="B1879" s="144" t="s">
        <v>2934</v>
      </c>
      <c r="C1879" s="915" t="s">
        <v>3413</v>
      </c>
      <c r="D1879" s="110" t="s">
        <v>2919</v>
      </c>
      <c r="E1879" s="1067"/>
      <c r="F1879" s="903" t="s">
        <v>60</v>
      </c>
      <c r="G1879" s="980"/>
      <c r="H1879" s="927">
        <f t="shared" si="200"/>
        <v>0</v>
      </c>
      <c r="I1879" s="927">
        <f t="shared" si="201"/>
        <v>0</v>
      </c>
      <c r="J1879" s="11"/>
      <c r="K1879" s="927">
        <f t="shared" si="202"/>
        <v>0</v>
      </c>
    </row>
    <row r="1880" spans="1:11" ht="25.5" x14ac:dyDescent="0.25">
      <c r="A1880" s="1156" t="str">
        <f t="shared" si="199"/>
        <v/>
      </c>
      <c r="B1880" s="146" t="s">
        <v>2935</v>
      </c>
      <c r="C1880" s="915" t="s">
        <v>3417</v>
      </c>
      <c r="D1880" s="900" t="s">
        <v>2920</v>
      </c>
      <c r="E1880" s="1067">
        <v>9</v>
      </c>
      <c r="F1880" s="642" t="s">
        <v>60</v>
      </c>
      <c r="G1880" s="980"/>
      <c r="H1880" s="927"/>
      <c r="I1880" s="927"/>
      <c r="J1880" s="19"/>
      <c r="K1880" s="964"/>
    </row>
    <row r="1881" spans="1:11" ht="25.5" x14ac:dyDescent="0.25">
      <c r="A1881" s="1156" t="str">
        <f t="shared" si="199"/>
        <v/>
      </c>
      <c r="B1881" s="144" t="s">
        <v>2936</v>
      </c>
      <c r="C1881" s="915" t="s">
        <v>3418</v>
      </c>
      <c r="D1881" s="110" t="s">
        <v>2921</v>
      </c>
      <c r="E1881" s="1067">
        <v>9</v>
      </c>
      <c r="F1881" s="903" t="s">
        <v>60</v>
      </c>
      <c r="G1881" s="980"/>
      <c r="H1881" s="927"/>
      <c r="I1881" s="927"/>
      <c r="J1881" s="11"/>
      <c r="K1881" s="964"/>
    </row>
    <row r="1882" spans="1:11" ht="15.75" x14ac:dyDescent="0.25">
      <c r="A1882" s="1156" t="str">
        <f t="shared" si="199"/>
        <v/>
      </c>
      <c r="B1882" s="146" t="s">
        <v>2937</v>
      </c>
      <c r="C1882" s="915" t="s">
        <v>3656</v>
      </c>
      <c r="D1882" s="140" t="s">
        <v>2922</v>
      </c>
      <c r="E1882" s="1067">
        <v>70</v>
      </c>
      <c r="F1882" s="903" t="s">
        <v>210</v>
      </c>
      <c r="G1882" s="980"/>
      <c r="H1882" s="927"/>
      <c r="I1882" s="927"/>
      <c r="J1882" s="19"/>
      <c r="K1882" s="964"/>
    </row>
    <row r="1883" spans="1:11" ht="25.5" x14ac:dyDescent="0.25">
      <c r="A1883" s="1156" t="str">
        <f t="shared" si="199"/>
        <v/>
      </c>
      <c r="B1883" s="146" t="s">
        <v>3283</v>
      </c>
      <c r="C1883" s="915" t="s">
        <v>3419</v>
      </c>
      <c r="D1883" s="900" t="s">
        <v>3284</v>
      </c>
      <c r="E1883" s="1067">
        <v>6</v>
      </c>
      <c r="F1883" s="651" t="s">
        <v>60</v>
      </c>
      <c r="G1883" s="980"/>
      <c r="H1883" s="927"/>
      <c r="I1883" s="927"/>
      <c r="J1883" s="19"/>
      <c r="K1883" s="964"/>
    </row>
    <row r="1884" spans="1:11" ht="25.5" x14ac:dyDescent="0.25">
      <c r="A1884" s="1156" t="str">
        <f t="shared" si="199"/>
        <v/>
      </c>
      <c r="B1884" s="146" t="s">
        <v>4842</v>
      </c>
      <c r="C1884" s="915" t="s">
        <v>4845</v>
      </c>
      <c r="D1884" s="900" t="s">
        <v>4843</v>
      </c>
      <c r="E1884" s="1067">
        <v>1691.7999999999986</v>
      </c>
      <c r="F1884" s="903" t="s">
        <v>210</v>
      </c>
      <c r="G1884" s="980"/>
      <c r="H1884" s="927"/>
      <c r="I1884" s="927"/>
      <c r="J1884" s="11"/>
      <c r="K1884" s="964"/>
    </row>
    <row r="1885" spans="1:11" ht="15.75" x14ac:dyDescent="0.25">
      <c r="A1885" s="1156" t="s">
        <v>4462</v>
      </c>
      <c r="B1885" s="676"/>
      <c r="C1885" s="677"/>
      <c r="D1885" s="676"/>
      <c r="E1885" s="870"/>
      <c r="F1885" s="870"/>
      <c r="G1885" s="980"/>
      <c r="H1885" s="980"/>
      <c r="I1885" s="980"/>
      <c r="J1885" s="870"/>
      <c r="K1885" s="980"/>
    </row>
    <row r="1886" spans="1:11" ht="15.75" hidden="1" x14ac:dyDescent="0.25">
      <c r="A1886" s="1156"/>
      <c r="B1886" s="410" t="s">
        <v>1776</v>
      </c>
      <c r="C1886" s="410"/>
      <c r="D1886" s="411" t="s">
        <v>1643</v>
      </c>
      <c r="E1886" s="410"/>
      <c r="F1886" s="410"/>
      <c r="G1886" s="977"/>
      <c r="H1886" s="977"/>
      <c r="I1886" s="977"/>
      <c r="J1886" s="412"/>
      <c r="K1886" s="977"/>
    </row>
    <row r="1887" spans="1:11" ht="15.75" hidden="1" x14ac:dyDescent="0.25">
      <c r="A1887" s="1156"/>
      <c r="B1887" s="891" t="s">
        <v>1777</v>
      </c>
      <c r="C1887" s="891"/>
      <c r="D1887" s="21" t="s">
        <v>401</v>
      </c>
      <c r="E1887" s="891"/>
      <c r="F1887" s="891"/>
      <c r="G1887" s="975"/>
      <c r="H1887" s="975"/>
      <c r="I1887" s="975"/>
      <c r="J1887" s="891"/>
      <c r="K1887" s="975"/>
    </row>
    <row r="1888" spans="1:11" ht="15.75" hidden="1" x14ac:dyDescent="0.25">
      <c r="A1888" s="1156"/>
      <c r="B1888" s="1068" t="s">
        <v>1778</v>
      </c>
      <c r="C1888" s="1068"/>
      <c r="D1888" s="1072" t="s">
        <v>1644</v>
      </c>
      <c r="E1888" s="1067"/>
      <c r="F1888" s="1067" t="s">
        <v>238</v>
      </c>
      <c r="G1888" s="927"/>
      <c r="H1888" s="927">
        <f>G1888*E1888</f>
        <v>0</v>
      </c>
      <c r="I1888" s="927">
        <f>H1888*$I$12</f>
        <v>0</v>
      </c>
      <c r="J1888" s="11"/>
      <c r="K1888" s="964">
        <f>SUM(H1888:I1888)</f>
        <v>0</v>
      </c>
    </row>
    <row r="1889" spans="1:11" ht="15.75" hidden="1" x14ac:dyDescent="0.25">
      <c r="A1889" s="1156"/>
      <c r="B1889" s="1068" t="s">
        <v>1779</v>
      </c>
      <c r="C1889" s="1068"/>
      <c r="D1889" s="1072" t="s">
        <v>1645</v>
      </c>
      <c r="E1889" s="1067"/>
      <c r="F1889" s="1067" t="s">
        <v>238</v>
      </c>
      <c r="G1889" s="927"/>
      <c r="H1889" s="927">
        <f t="shared" ref="H1889:H1898" si="203">G1889*E1889</f>
        <v>0</v>
      </c>
      <c r="I1889" s="927">
        <f>H1889*$I$12</f>
        <v>0</v>
      </c>
      <c r="J1889" s="11"/>
      <c r="K1889" s="964">
        <f>SUM(H1889:I1889)</f>
        <v>0</v>
      </c>
    </row>
    <row r="1890" spans="1:11" ht="15.75" hidden="1" x14ac:dyDescent="0.25">
      <c r="A1890" s="1156"/>
      <c r="B1890" s="1068" t="s">
        <v>1780</v>
      </c>
      <c r="C1890" s="1068"/>
      <c r="D1890" s="1072" t="s">
        <v>1646</v>
      </c>
      <c r="E1890" s="1067"/>
      <c r="F1890" s="1067" t="s">
        <v>238</v>
      </c>
      <c r="G1890" s="927"/>
      <c r="H1890" s="927">
        <f t="shared" si="203"/>
        <v>0</v>
      </c>
      <c r="I1890" s="927">
        <f>H1890*$I$12</f>
        <v>0</v>
      </c>
      <c r="J1890" s="11"/>
      <c r="K1890" s="964">
        <f>SUM(H1890:I1890)</f>
        <v>0</v>
      </c>
    </row>
    <row r="1891" spans="1:11" ht="15.75" hidden="1" x14ac:dyDescent="0.25">
      <c r="A1891" s="1156"/>
      <c r="B1891" s="676"/>
      <c r="C1891" s="677"/>
      <c r="D1891" s="679"/>
      <c r="E1891" s="1067"/>
      <c r="F1891" s="1067"/>
      <c r="G1891" s="927"/>
      <c r="H1891" s="927"/>
      <c r="I1891" s="927"/>
      <c r="J1891" s="1067"/>
      <c r="K1891" s="927"/>
    </row>
    <row r="1892" spans="1:11" ht="15.75" hidden="1" x14ac:dyDescent="0.25">
      <c r="A1892" s="1156"/>
      <c r="B1892" s="891" t="s">
        <v>1781</v>
      </c>
      <c r="C1892" s="891"/>
      <c r="D1892" s="21" t="s">
        <v>454</v>
      </c>
      <c r="E1892" s="891"/>
      <c r="F1892" s="891"/>
      <c r="G1892" s="975"/>
      <c r="H1892" s="975"/>
      <c r="I1892" s="975"/>
      <c r="J1892" s="891"/>
      <c r="K1892" s="975"/>
    </row>
    <row r="1893" spans="1:11" ht="15.75" hidden="1" x14ac:dyDescent="0.25">
      <c r="A1893" s="1156"/>
      <c r="B1893" s="1068" t="s">
        <v>1782</v>
      </c>
      <c r="C1893" s="1068"/>
      <c r="D1893" s="1072" t="s">
        <v>1647</v>
      </c>
      <c r="E1893" s="1067"/>
      <c r="F1893" s="1067" t="s">
        <v>238</v>
      </c>
      <c r="G1893" s="927"/>
      <c r="H1893" s="927">
        <f t="shared" si="203"/>
        <v>0</v>
      </c>
      <c r="I1893" s="927">
        <f>H1893*$I$12</f>
        <v>0</v>
      </c>
      <c r="J1893" s="11"/>
      <c r="K1893" s="964">
        <f>SUM(H1893:I1893)</f>
        <v>0</v>
      </c>
    </row>
    <row r="1894" spans="1:11" ht="15.75" hidden="1" x14ac:dyDescent="0.25">
      <c r="A1894" s="1156"/>
      <c r="B1894" s="1068" t="s">
        <v>1783</v>
      </c>
      <c r="C1894" s="1068"/>
      <c r="D1894" s="1072" t="s">
        <v>1648</v>
      </c>
      <c r="E1894" s="1067"/>
      <c r="F1894" s="1067" t="s">
        <v>238</v>
      </c>
      <c r="G1894" s="927"/>
      <c r="H1894" s="927">
        <f t="shared" si="203"/>
        <v>0</v>
      </c>
      <c r="I1894" s="927">
        <f>H1894*$I$12</f>
        <v>0</v>
      </c>
      <c r="J1894" s="11"/>
      <c r="K1894" s="964">
        <f>SUM(H1894:I1894)</f>
        <v>0</v>
      </c>
    </row>
    <row r="1895" spans="1:11" ht="15.75" hidden="1" x14ac:dyDescent="0.25">
      <c r="A1895" s="1156"/>
      <c r="B1895" s="676"/>
      <c r="C1895" s="677"/>
      <c r="D1895" s="679"/>
      <c r="E1895" s="1067"/>
      <c r="F1895" s="1067"/>
      <c r="G1895" s="927"/>
      <c r="H1895" s="927"/>
      <c r="I1895" s="927"/>
      <c r="J1895" s="1067"/>
      <c r="K1895" s="927"/>
    </row>
    <row r="1896" spans="1:11" ht="15.75" hidden="1" x14ac:dyDescent="0.25">
      <c r="A1896" s="1156"/>
      <c r="B1896" s="891" t="s">
        <v>1784</v>
      </c>
      <c r="C1896" s="891"/>
      <c r="D1896" s="21" t="s">
        <v>1649</v>
      </c>
      <c r="E1896" s="891"/>
      <c r="F1896" s="891"/>
      <c r="G1896" s="975"/>
      <c r="H1896" s="975"/>
      <c r="I1896" s="975"/>
      <c r="J1896" s="891"/>
      <c r="K1896" s="975"/>
    </row>
    <row r="1897" spans="1:11" ht="15.75" hidden="1" x14ac:dyDescent="0.25">
      <c r="A1897" s="1156"/>
      <c r="B1897" s="1068" t="s">
        <v>1785</v>
      </c>
      <c r="C1897" s="1068"/>
      <c r="D1897" s="1072" t="s">
        <v>1650</v>
      </c>
      <c r="E1897" s="1067"/>
      <c r="F1897" s="1067" t="s">
        <v>60</v>
      </c>
      <c r="G1897" s="927"/>
      <c r="H1897" s="927">
        <f t="shared" si="203"/>
        <v>0</v>
      </c>
      <c r="I1897" s="927">
        <f>H1897*$I$12</f>
        <v>0</v>
      </c>
      <c r="J1897" s="11"/>
      <c r="K1897" s="964">
        <f>SUM(H1897:I1897)</f>
        <v>0</v>
      </c>
    </row>
    <row r="1898" spans="1:11" ht="15.75" hidden="1" x14ac:dyDescent="0.25">
      <c r="A1898" s="1156"/>
      <c r="B1898" s="1068" t="s">
        <v>1786</v>
      </c>
      <c r="C1898" s="1068"/>
      <c r="D1898" s="1072" t="s">
        <v>1652</v>
      </c>
      <c r="E1898" s="1067"/>
      <c r="F1898" s="1067" t="s">
        <v>60</v>
      </c>
      <c r="G1898" s="927"/>
      <c r="H1898" s="927">
        <f t="shared" si="203"/>
        <v>0</v>
      </c>
      <c r="I1898" s="927">
        <f>H1898*$I$12</f>
        <v>0</v>
      </c>
      <c r="J1898" s="11"/>
      <c r="K1898" s="964">
        <f>SUM(H1898:I1898)</f>
        <v>0</v>
      </c>
    </row>
    <row r="1899" spans="1:11" ht="15.75" hidden="1" x14ac:dyDescent="0.25">
      <c r="A1899" s="1156"/>
      <c r="B1899" s="892"/>
      <c r="C1899" s="37"/>
      <c r="D1899" s="41"/>
      <c r="E1899" s="1067"/>
      <c r="F1899" s="1069"/>
      <c r="G1899" s="927"/>
      <c r="H1899" s="927"/>
      <c r="I1899" s="927"/>
      <c r="J1899" s="11"/>
      <c r="K1899" s="927"/>
    </row>
    <row r="1900" spans="1:11" ht="15.75" customHeight="1" x14ac:dyDescent="0.25">
      <c r="A1900" s="1156" t="s">
        <v>4462</v>
      </c>
      <c r="B1900" s="34" t="s">
        <v>2454</v>
      </c>
      <c r="C1900" s="765"/>
      <c r="D1900" s="765" t="s">
        <v>1884</v>
      </c>
      <c r="E1900" s="765"/>
      <c r="F1900" s="765"/>
      <c r="G1900" s="979"/>
      <c r="H1900" s="979"/>
      <c r="I1900" s="979"/>
      <c r="J1900" s="765"/>
      <c r="K1900" s="979"/>
    </row>
    <row r="1901" spans="1:11" ht="12.75" hidden="1" customHeight="1" x14ac:dyDescent="0.25">
      <c r="A1901" s="1156"/>
      <c r="B1901" s="1317" t="s">
        <v>226</v>
      </c>
      <c r="C1901" s="1311" t="s">
        <v>227</v>
      </c>
      <c r="D1901" s="1311" t="s">
        <v>228</v>
      </c>
      <c r="E1901" s="1311" t="s">
        <v>229</v>
      </c>
      <c r="F1901" s="1311" t="s">
        <v>230</v>
      </c>
      <c r="G1901" s="1313" t="s">
        <v>4053</v>
      </c>
      <c r="H1901" s="1313" t="s">
        <v>4054</v>
      </c>
      <c r="I1901" s="1153" t="s">
        <v>233</v>
      </c>
      <c r="J1901" s="1152" t="s">
        <v>4052</v>
      </c>
      <c r="K1901" s="1313" t="s">
        <v>4055</v>
      </c>
    </row>
    <row r="1902" spans="1:11" ht="15.75" hidden="1" x14ac:dyDescent="0.25">
      <c r="A1902" s="1156"/>
      <c r="B1902" s="1318"/>
      <c r="C1902" s="1312"/>
      <c r="D1902" s="1312"/>
      <c r="E1902" s="1312"/>
      <c r="F1902" s="1312"/>
      <c r="G1902" s="1314"/>
      <c r="H1902" s="1314"/>
      <c r="I1902" s="1154">
        <v>0.26960000000000001</v>
      </c>
      <c r="J1902" s="635">
        <v>0.20930000000000001</v>
      </c>
      <c r="K1902" s="1314"/>
    </row>
    <row r="1903" spans="1:11" ht="15.75" x14ac:dyDescent="0.25">
      <c r="A1903" s="1156" t="str">
        <f t="shared" si="199"/>
        <v/>
      </c>
      <c r="B1903" s="410" t="s">
        <v>1885</v>
      </c>
      <c r="C1903" s="410"/>
      <c r="D1903" s="411" t="s">
        <v>1899</v>
      </c>
      <c r="E1903" s="410"/>
      <c r="F1903" s="410"/>
      <c r="G1903" s="977"/>
      <c r="H1903" s="977"/>
      <c r="I1903" s="977"/>
      <c r="J1903" s="977"/>
      <c r="K1903" s="977"/>
    </row>
    <row r="1904" spans="1:11" ht="15.75" x14ac:dyDescent="0.25">
      <c r="A1904" s="1156" t="s">
        <v>4462</v>
      </c>
      <c r="B1904" s="895" t="s">
        <v>3599</v>
      </c>
      <c r="C1904" s="895"/>
      <c r="D1904" s="905" t="s">
        <v>3600</v>
      </c>
      <c r="E1904" s="895"/>
      <c r="F1904" s="894"/>
      <c r="G1904" s="863"/>
      <c r="H1904" s="863"/>
      <c r="I1904" s="863"/>
      <c r="J1904" s="76"/>
      <c r="K1904" s="965"/>
    </row>
    <row r="1905" spans="1:12" ht="25.5" x14ac:dyDescent="0.25">
      <c r="A1905" s="1156" t="str">
        <f t="shared" si="199"/>
        <v/>
      </c>
      <c r="B1905" s="872" t="s">
        <v>3601</v>
      </c>
      <c r="C1905" s="872" t="s">
        <v>3602</v>
      </c>
      <c r="D1905" s="900" t="s">
        <v>4841</v>
      </c>
      <c r="E1905" s="1067">
        <v>1</v>
      </c>
      <c r="F1905" s="88" t="s">
        <v>60</v>
      </c>
      <c r="G1905" s="980"/>
      <c r="H1905" s="927"/>
      <c r="I1905" s="927"/>
      <c r="J1905" s="19"/>
      <c r="K1905" s="964"/>
      <c r="L1905" s="616"/>
    </row>
    <row r="1906" spans="1:12" ht="15.75" x14ac:dyDescent="0.25">
      <c r="A1906" s="1156" t="s">
        <v>4462</v>
      </c>
      <c r="B1906" s="416"/>
      <c r="C1906" s="416"/>
      <c r="D1906" s="417"/>
      <c r="E1906" s="1067"/>
      <c r="F1906" s="416"/>
      <c r="G1906" s="984"/>
      <c r="H1906" s="984"/>
      <c r="I1906" s="984"/>
      <c r="J1906" s="418"/>
      <c r="K1906" s="984"/>
    </row>
    <row r="1907" spans="1:12" ht="15.75" x14ac:dyDescent="0.25">
      <c r="A1907" s="1156" t="str">
        <f t="shared" si="199"/>
        <v/>
      </c>
      <c r="B1907" s="410" t="s">
        <v>1886</v>
      </c>
      <c r="C1907" s="410"/>
      <c r="D1907" s="411" t="s">
        <v>1900</v>
      </c>
      <c r="E1907" s="410"/>
      <c r="F1907" s="410"/>
      <c r="G1907" s="977"/>
      <c r="H1907" s="977"/>
      <c r="I1907" s="977"/>
      <c r="J1907" s="977"/>
      <c r="K1907" s="977"/>
    </row>
    <row r="1908" spans="1:12" ht="15.75" hidden="1" x14ac:dyDescent="0.25">
      <c r="A1908" s="1156"/>
      <c r="B1908" s="891" t="s">
        <v>1887</v>
      </c>
      <c r="C1908" s="891"/>
      <c r="D1908" s="21" t="s">
        <v>1901</v>
      </c>
      <c r="E1908" s="891"/>
      <c r="F1908" s="891"/>
      <c r="G1908" s="975"/>
      <c r="H1908" s="975"/>
      <c r="I1908" s="975"/>
      <c r="J1908" s="891"/>
      <c r="K1908" s="975"/>
    </row>
    <row r="1909" spans="1:12" ht="15.75" hidden="1" x14ac:dyDescent="0.25">
      <c r="A1909" s="1156"/>
      <c r="B1909" s="1068" t="s">
        <v>1888</v>
      </c>
      <c r="C1909" s="1068"/>
      <c r="D1909" s="1072" t="s">
        <v>1902</v>
      </c>
      <c r="E1909" s="1068"/>
      <c r="F1909" s="1068" t="s">
        <v>60</v>
      </c>
      <c r="G1909" s="927"/>
      <c r="H1909" s="927">
        <f>G1909*E1909</f>
        <v>0</v>
      </c>
      <c r="I1909" s="927">
        <f>H1909*$I$12</f>
        <v>0</v>
      </c>
      <c r="J1909" s="11"/>
      <c r="K1909" s="964">
        <f>SUM(H1909:I1909)</f>
        <v>0</v>
      </c>
    </row>
    <row r="1910" spans="1:12" ht="15.75" hidden="1" x14ac:dyDescent="0.25">
      <c r="A1910" s="1156"/>
      <c r="B1910" s="1068" t="s">
        <v>1889</v>
      </c>
      <c r="C1910" s="1068"/>
      <c r="D1910" s="1072" t="s">
        <v>1903</v>
      </c>
      <c r="E1910" s="1068"/>
      <c r="F1910" s="1068" t="s">
        <v>60</v>
      </c>
      <c r="G1910" s="927"/>
      <c r="H1910" s="927">
        <f>G1910*E1910</f>
        <v>0</v>
      </c>
      <c r="I1910" s="927">
        <f>H1910*$I$12</f>
        <v>0</v>
      </c>
      <c r="J1910" s="11"/>
      <c r="K1910" s="964">
        <f>SUM(H1910:I1910)</f>
        <v>0</v>
      </c>
    </row>
    <row r="1911" spans="1:12" ht="15.75" hidden="1" x14ac:dyDescent="0.25">
      <c r="A1911" s="1156"/>
      <c r="B1911" s="676"/>
      <c r="C1911" s="677"/>
      <c r="D1911" s="679"/>
      <c r="E1911" s="1067"/>
      <c r="F1911" s="1067"/>
      <c r="G1911" s="927"/>
      <c r="H1911" s="927"/>
      <c r="I1911" s="927"/>
      <c r="J1911" s="1067"/>
      <c r="K1911" s="927"/>
    </row>
    <row r="1912" spans="1:12" ht="15.75" x14ac:dyDescent="0.25">
      <c r="A1912" s="1156" t="s">
        <v>4462</v>
      </c>
      <c r="B1912" s="891" t="s">
        <v>1890</v>
      </c>
      <c r="C1912" s="891"/>
      <c r="D1912" s="21" t="s">
        <v>1904</v>
      </c>
      <c r="E1912" s="891"/>
      <c r="F1912" s="891"/>
      <c r="G1912" s="975"/>
      <c r="H1912" s="975"/>
      <c r="I1912" s="975"/>
      <c r="J1912" s="891"/>
      <c r="K1912" s="975"/>
    </row>
    <row r="1913" spans="1:12" ht="15.75" hidden="1" x14ac:dyDescent="0.25">
      <c r="A1913" s="1156"/>
      <c r="B1913" s="1068" t="s">
        <v>1891</v>
      </c>
      <c r="C1913" s="1068"/>
      <c r="D1913" s="1072" t="s">
        <v>1905</v>
      </c>
      <c r="E1913" s="1068"/>
      <c r="F1913" s="1068" t="s">
        <v>60</v>
      </c>
      <c r="G1913" s="927"/>
      <c r="H1913" s="927">
        <f>G1913*E1913</f>
        <v>0</v>
      </c>
      <c r="I1913" s="927">
        <f>H1913*$I$12</f>
        <v>0</v>
      </c>
      <c r="J1913" s="11"/>
      <c r="K1913" s="964">
        <f>SUM(H1913:I1913)</f>
        <v>0</v>
      </c>
    </row>
    <row r="1914" spans="1:12" ht="15.75" x14ac:dyDescent="0.25">
      <c r="A1914" s="1156" t="s">
        <v>4462</v>
      </c>
      <c r="B1914" s="895" t="s">
        <v>1892</v>
      </c>
      <c r="C1914" s="895"/>
      <c r="D1914" s="905" t="s">
        <v>1906</v>
      </c>
      <c r="E1914" s="895"/>
      <c r="F1914" s="894"/>
      <c r="G1914" s="863"/>
      <c r="H1914" s="863"/>
      <c r="I1914" s="863"/>
      <c r="J1914" s="76"/>
      <c r="K1914" s="965"/>
    </row>
    <row r="1915" spans="1:12" ht="63.75" x14ac:dyDescent="0.25">
      <c r="A1915" s="1156" t="str">
        <f t="shared" si="199"/>
        <v/>
      </c>
      <c r="B1915" s="70" t="s">
        <v>2480</v>
      </c>
      <c r="C1915" s="464" t="s">
        <v>3420</v>
      </c>
      <c r="D1915" s="873" t="s">
        <v>4779</v>
      </c>
      <c r="E1915" s="88">
        <v>1</v>
      </c>
      <c r="F1915" s="88" t="s">
        <v>60</v>
      </c>
      <c r="G1915" s="927"/>
      <c r="H1915" s="981"/>
      <c r="I1915" s="19"/>
      <c r="J1915" s="19"/>
      <c r="K1915" s="964"/>
      <c r="L1915" s="624"/>
    </row>
    <row r="1916" spans="1:12" ht="63.75" x14ac:dyDescent="0.25">
      <c r="A1916" s="1156" t="str">
        <f t="shared" si="199"/>
        <v/>
      </c>
      <c r="B1916" s="70" t="s">
        <v>2481</v>
      </c>
      <c r="C1916" s="464" t="s">
        <v>3421</v>
      </c>
      <c r="D1916" s="136" t="s">
        <v>4780</v>
      </c>
      <c r="E1916" s="92">
        <v>3</v>
      </c>
      <c r="F1916" s="92" t="s">
        <v>60</v>
      </c>
      <c r="G1916" s="981"/>
      <c r="H1916" s="981"/>
      <c r="I1916" s="981"/>
      <c r="J1916" s="19"/>
      <c r="K1916" s="964"/>
    </row>
    <row r="1917" spans="1:12" ht="63.75" x14ac:dyDescent="0.25">
      <c r="A1917" s="1156" t="str">
        <f t="shared" si="199"/>
        <v/>
      </c>
      <c r="B1917" s="1068" t="s">
        <v>2482</v>
      </c>
      <c r="C1917" s="464" t="s">
        <v>3422</v>
      </c>
      <c r="D1917" s="873" t="s">
        <v>4781</v>
      </c>
      <c r="E1917" s="88">
        <v>6</v>
      </c>
      <c r="F1917" s="88" t="s">
        <v>60</v>
      </c>
      <c r="G1917" s="927"/>
      <c r="H1917" s="981"/>
      <c r="I1917" s="927"/>
      <c r="J1917" s="19"/>
      <c r="K1917" s="964"/>
    </row>
    <row r="1918" spans="1:12" ht="63.75" x14ac:dyDescent="0.25">
      <c r="A1918" s="1156" t="str">
        <f t="shared" si="199"/>
        <v/>
      </c>
      <c r="B1918" s="840" t="s">
        <v>2483</v>
      </c>
      <c r="C1918" s="464" t="s">
        <v>3423</v>
      </c>
      <c r="D1918" s="137" t="s">
        <v>4782</v>
      </c>
      <c r="E1918" s="89">
        <v>2</v>
      </c>
      <c r="F1918" s="89" t="s">
        <v>60</v>
      </c>
      <c r="G1918" s="980"/>
      <c r="H1918" s="981"/>
      <c r="I1918" s="980"/>
      <c r="J1918" s="19"/>
      <c r="K1918" s="964"/>
    </row>
    <row r="1919" spans="1:12" ht="63.75" x14ac:dyDescent="0.25">
      <c r="A1919" s="1156" t="str">
        <f t="shared" si="199"/>
        <v/>
      </c>
      <c r="B1919" s="840" t="s">
        <v>3251</v>
      </c>
      <c r="C1919" s="464" t="s">
        <v>3424</v>
      </c>
      <c r="D1919" s="137" t="s">
        <v>4783</v>
      </c>
      <c r="E1919" s="89">
        <v>1</v>
      </c>
      <c r="F1919" s="89" t="s">
        <v>60</v>
      </c>
      <c r="G1919" s="980"/>
      <c r="H1919" s="981"/>
      <c r="I1919" s="980"/>
      <c r="J1919" s="19"/>
      <c r="K1919" s="964"/>
    </row>
    <row r="1920" spans="1:12" ht="15.75" x14ac:dyDescent="0.25">
      <c r="A1920" s="1156" t="str">
        <f t="shared" si="199"/>
        <v/>
      </c>
      <c r="B1920" s="840" t="s">
        <v>4776</v>
      </c>
      <c r="C1920" s="464" t="s">
        <v>4777</v>
      </c>
      <c r="D1920" s="137" t="s">
        <v>4784</v>
      </c>
      <c r="E1920" s="89">
        <v>13</v>
      </c>
      <c r="F1920" s="89" t="s">
        <v>2569</v>
      </c>
      <c r="G1920" s="980"/>
      <c r="H1920" s="981"/>
      <c r="I1920" s="927"/>
      <c r="J1920" s="11"/>
      <c r="K1920" s="964"/>
    </row>
    <row r="1921" spans="1:11" ht="15.75" hidden="1" x14ac:dyDescent="0.25">
      <c r="A1921" s="1156"/>
      <c r="B1921" s="840"/>
      <c r="C1921" s="840"/>
      <c r="D1921" s="84"/>
      <c r="E1921" s="840"/>
      <c r="F1921" s="18"/>
      <c r="G1921" s="980"/>
      <c r="H1921" s="980"/>
      <c r="I1921" s="980"/>
      <c r="J1921" s="19"/>
      <c r="K1921" s="969"/>
    </row>
    <row r="1922" spans="1:11" ht="15.75" hidden="1" x14ac:dyDescent="0.25">
      <c r="A1922" s="1156"/>
      <c r="B1922" s="1068" t="s">
        <v>1893</v>
      </c>
      <c r="C1922" s="1068"/>
      <c r="D1922" s="1072" t="s">
        <v>1907</v>
      </c>
      <c r="E1922" s="1068"/>
      <c r="F1922" s="1069"/>
      <c r="G1922" s="927"/>
      <c r="H1922" s="927">
        <f>G1922*F1922</f>
        <v>0</v>
      </c>
      <c r="I1922" s="927">
        <f>H1922*$I$12</f>
        <v>0</v>
      </c>
      <c r="J1922" s="11"/>
      <c r="K1922" s="964">
        <f>SUM(H1922:I1922)</f>
        <v>0</v>
      </c>
    </row>
    <row r="1923" spans="1:11" ht="15.75" x14ac:dyDescent="0.25">
      <c r="A1923" s="1156" t="s">
        <v>4462</v>
      </c>
      <c r="B1923" s="676"/>
      <c r="C1923" s="677"/>
      <c r="D1923" s="679"/>
      <c r="E1923" s="1067"/>
      <c r="F1923" s="1067"/>
      <c r="G1923" s="927"/>
      <c r="H1923" s="927"/>
      <c r="I1923" s="927"/>
      <c r="J1923" s="1067"/>
      <c r="K1923" s="927"/>
    </row>
    <row r="1924" spans="1:11" ht="15.75" x14ac:dyDescent="0.25">
      <c r="A1924" s="1156" t="s">
        <v>4462</v>
      </c>
      <c r="B1924" s="891" t="s">
        <v>1894</v>
      </c>
      <c r="C1924" s="891"/>
      <c r="D1924" s="21" t="s">
        <v>1909</v>
      </c>
      <c r="E1924" s="891"/>
      <c r="F1924" s="891"/>
      <c r="G1924" s="975"/>
      <c r="H1924" s="975"/>
      <c r="I1924" s="975"/>
      <c r="J1924" s="891"/>
      <c r="K1924" s="975"/>
    </row>
    <row r="1925" spans="1:11" ht="15.75" x14ac:dyDescent="0.25">
      <c r="A1925" s="1156" t="s">
        <v>4462</v>
      </c>
      <c r="B1925" s="895" t="s">
        <v>1895</v>
      </c>
      <c r="C1925" s="895"/>
      <c r="D1925" s="905" t="s">
        <v>1910</v>
      </c>
      <c r="E1925" s="895"/>
      <c r="F1925" s="894"/>
      <c r="G1925" s="863"/>
      <c r="H1925" s="863"/>
      <c r="I1925" s="863"/>
      <c r="J1925" s="76"/>
      <c r="K1925" s="965"/>
    </row>
    <row r="1926" spans="1:11" ht="25.5" x14ac:dyDescent="0.25">
      <c r="A1926" s="1156" t="str">
        <f t="shared" si="199"/>
        <v/>
      </c>
      <c r="B1926" s="70" t="s">
        <v>2500</v>
      </c>
      <c r="C1926" s="466" t="s">
        <v>3426</v>
      </c>
      <c r="D1926" s="91" t="s">
        <v>2492</v>
      </c>
      <c r="E1926" s="92">
        <v>285</v>
      </c>
      <c r="F1926" s="93" t="s">
        <v>583</v>
      </c>
      <c r="G1926" s="981"/>
      <c r="H1926" s="981"/>
      <c r="I1926" s="927"/>
      <c r="J1926" s="31"/>
      <c r="K1926" s="964"/>
    </row>
    <row r="1927" spans="1:11" ht="25.5" x14ac:dyDescent="0.25">
      <c r="A1927" s="1156" t="str">
        <f t="shared" ref="A1927:A1985" si="204">IF(K1927&lt;&gt;0,"x","")</f>
        <v/>
      </c>
      <c r="B1927" s="70" t="s">
        <v>2501</v>
      </c>
      <c r="C1927" s="464" t="s">
        <v>3425</v>
      </c>
      <c r="D1927" s="94" t="s">
        <v>2493</v>
      </c>
      <c r="E1927" s="88">
        <v>402</v>
      </c>
      <c r="F1927" s="97" t="s">
        <v>583</v>
      </c>
      <c r="G1927" s="927"/>
      <c r="H1927" s="981"/>
      <c r="I1927" s="927"/>
      <c r="J1927" s="11"/>
      <c r="K1927" s="964"/>
    </row>
    <row r="1928" spans="1:11" ht="25.5" x14ac:dyDescent="0.25">
      <c r="A1928" s="1156" t="str">
        <f t="shared" si="204"/>
        <v/>
      </c>
      <c r="B1928" s="70" t="s">
        <v>2502</v>
      </c>
      <c r="C1928" s="464" t="s">
        <v>3502</v>
      </c>
      <c r="D1928" s="90" t="s">
        <v>2494</v>
      </c>
      <c r="E1928" s="86">
        <v>62</v>
      </c>
      <c r="F1928" s="96" t="s">
        <v>583</v>
      </c>
      <c r="G1928" s="973"/>
      <c r="H1928" s="981"/>
      <c r="I1928" s="927"/>
      <c r="J1928" s="15"/>
      <c r="K1928" s="964"/>
    </row>
    <row r="1929" spans="1:11" ht="15.75" x14ac:dyDescent="0.25">
      <c r="A1929" s="1156" t="str">
        <f t="shared" si="204"/>
        <v/>
      </c>
      <c r="B1929" s="70" t="s">
        <v>2503</v>
      </c>
      <c r="C1929" s="464" t="s">
        <v>3427</v>
      </c>
      <c r="D1929" s="151" t="s">
        <v>2495</v>
      </c>
      <c r="E1929" s="88">
        <v>25</v>
      </c>
      <c r="F1929" s="97" t="s">
        <v>210</v>
      </c>
      <c r="G1929" s="927"/>
      <c r="H1929" s="981"/>
      <c r="I1929" s="927"/>
      <c r="J1929" s="11"/>
      <c r="K1929" s="964"/>
    </row>
    <row r="1930" spans="1:11" ht="15.75" x14ac:dyDescent="0.25">
      <c r="A1930" s="1156" t="str">
        <f t="shared" si="204"/>
        <v/>
      </c>
      <c r="B1930" s="70" t="s">
        <v>2504</v>
      </c>
      <c r="C1930" s="467" t="s">
        <v>3428</v>
      </c>
      <c r="D1930" s="152" t="s">
        <v>2496</v>
      </c>
      <c r="E1930" s="86">
        <v>8</v>
      </c>
      <c r="F1930" s="96" t="s">
        <v>210</v>
      </c>
      <c r="G1930" s="973"/>
      <c r="H1930" s="981"/>
      <c r="I1930" s="927"/>
      <c r="J1930" s="15"/>
      <c r="K1930" s="964"/>
    </row>
    <row r="1931" spans="1:11" ht="15.75" x14ac:dyDescent="0.25">
      <c r="A1931" s="1156" t="str">
        <f t="shared" si="204"/>
        <v/>
      </c>
      <c r="B1931" s="70" t="s">
        <v>2505</v>
      </c>
      <c r="C1931" s="464" t="s">
        <v>3429</v>
      </c>
      <c r="D1931" s="151" t="s">
        <v>2497</v>
      </c>
      <c r="E1931" s="88">
        <v>32</v>
      </c>
      <c r="F1931" s="97" t="s">
        <v>210</v>
      </c>
      <c r="G1931" s="927"/>
      <c r="H1931" s="981"/>
      <c r="I1931" s="927"/>
      <c r="J1931" s="11"/>
      <c r="K1931" s="964"/>
    </row>
    <row r="1932" spans="1:11" ht="15.75" x14ac:dyDescent="0.25">
      <c r="A1932" s="1156" t="str">
        <f t="shared" si="204"/>
        <v/>
      </c>
      <c r="B1932" s="70" t="s">
        <v>2506</v>
      </c>
      <c r="C1932" s="467" t="s">
        <v>3430</v>
      </c>
      <c r="D1932" s="152" t="s">
        <v>2498</v>
      </c>
      <c r="E1932" s="86">
        <v>6</v>
      </c>
      <c r="F1932" s="96" t="s">
        <v>210</v>
      </c>
      <c r="G1932" s="973"/>
      <c r="H1932" s="981"/>
      <c r="I1932" s="927"/>
      <c r="J1932" s="15"/>
      <c r="K1932" s="964"/>
    </row>
    <row r="1933" spans="1:11" ht="15.75" x14ac:dyDescent="0.25">
      <c r="A1933" s="1156" t="str">
        <f t="shared" si="204"/>
        <v/>
      </c>
      <c r="B1933" s="1068" t="s">
        <v>2507</v>
      </c>
      <c r="C1933" s="464" t="s">
        <v>3431</v>
      </c>
      <c r="D1933" s="151" t="s">
        <v>2499</v>
      </c>
      <c r="E1933" s="88">
        <v>24</v>
      </c>
      <c r="F1933" s="97" t="s">
        <v>210</v>
      </c>
      <c r="G1933" s="927"/>
      <c r="H1933" s="981"/>
      <c r="I1933" s="927"/>
      <c r="J1933" s="11"/>
      <c r="K1933" s="964"/>
    </row>
    <row r="1934" spans="1:11" ht="15.75" x14ac:dyDescent="0.25">
      <c r="A1934" s="1156" t="s">
        <v>4462</v>
      </c>
      <c r="B1934" s="840"/>
      <c r="C1934" s="840"/>
      <c r="D1934" s="84"/>
      <c r="E1934" s="840"/>
      <c r="F1934" s="18"/>
      <c r="G1934" s="980"/>
      <c r="H1934" s="980"/>
      <c r="I1934" s="980"/>
      <c r="J1934" s="19"/>
      <c r="K1934" s="969"/>
    </row>
    <row r="1935" spans="1:11" ht="15.75" hidden="1" x14ac:dyDescent="0.25">
      <c r="A1935" s="1156"/>
      <c r="B1935" s="1068" t="s">
        <v>1896</v>
      </c>
      <c r="C1935" s="1068"/>
      <c r="D1935" s="1072" t="s">
        <v>1911</v>
      </c>
      <c r="E1935" s="1068"/>
      <c r="F1935" s="1069"/>
      <c r="G1935" s="927"/>
      <c r="H1935" s="927">
        <f>G1935*F1935</f>
        <v>0</v>
      </c>
      <c r="I1935" s="927">
        <f t="shared" ref="I1935" si="205">H1935*$I$12</f>
        <v>0</v>
      </c>
      <c r="J1935" s="11"/>
      <c r="K1935" s="964">
        <f t="shared" ref="K1935" si="206">SUM(H1935:I1935)</f>
        <v>0</v>
      </c>
    </row>
    <row r="1936" spans="1:11" ht="15.75" x14ac:dyDescent="0.25">
      <c r="A1936" s="1156" t="s">
        <v>4462</v>
      </c>
      <c r="B1936" s="895" t="s">
        <v>1897</v>
      </c>
      <c r="C1936" s="895"/>
      <c r="D1936" s="905" t="s">
        <v>4467</v>
      </c>
      <c r="E1936" s="895"/>
      <c r="F1936" s="894"/>
      <c r="G1936" s="863"/>
      <c r="H1936" s="863"/>
      <c r="I1936" s="863"/>
      <c r="J1936" s="76"/>
      <c r="K1936" s="965"/>
    </row>
    <row r="1937" spans="1:11" ht="25.5" x14ac:dyDescent="0.25">
      <c r="A1937" s="1156" t="str">
        <f t="shared" si="204"/>
        <v/>
      </c>
      <c r="B1937" s="1068" t="s">
        <v>2517</v>
      </c>
      <c r="C1937" s="466" t="s">
        <v>3432</v>
      </c>
      <c r="D1937" s="153" t="s">
        <v>2510</v>
      </c>
      <c r="E1937" s="92">
        <v>6</v>
      </c>
      <c r="F1937" s="92" t="s">
        <v>2222</v>
      </c>
      <c r="G1937" s="981"/>
      <c r="H1937" s="981"/>
      <c r="I1937" s="927"/>
      <c r="J1937" s="11"/>
      <c r="K1937" s="964"/>
    </row>
    <row r="1938" spans="1:11" ht="25.5" x14ac:dyDescent="0.25">
      <c r="A1938" s="1156" t="str">
        <f t="shared" si="204"/>
        <v/>
      </c>
      <c r="B1938" s="1068" t="s">
        <v>2518</v>
      </c>
      <c r="C1938" s="466" t="s">
        <v>3433</v>
      </c>
      <c r="D1938" s="154" t="s">
        <v>2511</v>
      </c>
      <c r="E1938" s="88">
        <v>2</v>
      </c>
      <c r="F1938" s="88" t="s">
        <v>2222</v>
      </c>
      <c r="G1938" s="927"/>
      <c r="H1938" s="981"/>
      <c r="I1938" s="927"/>
      <c r="J1938" s="11"/>
      <c r="K1938" s="964"/>
    </row>
    <row r="1939" spans="1:11" ht="25.5" x14ac:dyDescent="0.25">
      <c r="A1939" s="1156" t="str">
        <f t="shared" si="204"/>
        <v/>
      </c>
      <c r="B1939" s="1068" t="s">
        <v>2519</v>
      </c>
      <c r="C1939" s="466" t="s">
        <v>3434</v>
      </c>
      <c r="D1939" s="149" t="s">
        <v>2512</v>
      </c>
      <c r="E1939" s="86">
        <v>20</v>
      </c>
      <c r="F1939" s="86" t="s">
        <v>2222</v>
      </c>
      <c r="G1939" s="973"/>
      <c r="H1939" s="981"/>
      <c r="I1939" s="927"/>
      <c r="J1939" s="11"/>
      <c r="K1939" s="964"/>
    </row>
    <row r="1940" spans="1:11" ht="25.5" x14ac:dyDescent="0.25">
      <c r="A1940" s="1156" t="str">
        <f t="shared" si="204"/>
        <v/>
      </c>
      <c r="B1940" s="1068" t="s">
        <v>2520</v>
      </c>
      <c r="C1940" s="466" t="s">
        <v>3435</v>
      </c>
      <c r="D1940" s="154" t="s">
        <v>2513</v>
      </c>
      <c r="E1940" s="88">
        <v>1</v>
      </c>
      <c r="F1940" s="88" t="s">
        <v>2222</v>
      </c>
      <c r="G1940" s="927"/>
      <c r="H1940" s="981"/>
      <c r="I1940" s="927"/>
      <c r="J1940" s="11"/>
      <c r="K1940" s="964"/>
    </row>
    <row r="1941" spans="1:11" ht="25.5" x14ac:dyDescent="0.25">
      <c r="A1941" s="1156" t="str">
        <f t="shared" si="204"/>
        <v/>
      </c>
      <c r="B1941" s="1068" t="s">
        <v>2521</v>
      </c>
      <c r="C1941" s="466" t="s">
        <v>3436</v>
      </c>
      <c r="D1941" s="149" t="s">
        <v>2514</v>
      </c>
      <c r="E1941" s="86">
        <v>1</v>
      </c>
      <c r="F1941" s="86" t="s">
        <v>2222</v>
      </c>
      <c r="G1941" s="973"/>
      <c r="H1941" s="981"/>
      <c r="I1941" s="927"/>
      <c r="J1941" s="11"/>
      <c r="K1941" s="964"/>
    </row>
    <row r="1942" spans="1:11" ht="25.5" x14ac:dyDescent="0.25">
      <c r="A1942" s="1156" t="str">
        <f t="shared" si="204"/>
        <v/>
      </c>
      <c r="B1942" s="1068" t="s">
        <v>2522</v>
      </c>
      <c r="C1942" s="464" t="s">
        <v>3437</v>
      </c>
      <c r="D1942" s="154" t="s">
        <v>2515</v>
      </c>
      <c r="E1942" s="88">
        <v>4</v>
      </c>
      <c r="F1942" s="88" t="s">
        <v>2222</v>
      </c>
      <c r="G1942" s="927"/>
      <c r="H1942" s="927"/>
      <c r="I1942" s="927"/>
      <c r="J1942" s="11"/>
      <c r="K1942" s="964"/>
    </row>
    <row r="1943" spans="1:11" ht="25.5" x14ac:dyDescent="0.25">
      <c r="A1943" s="1156" t="str">
        <f t="shared" si="204"/>
        <v/>
      </c>
      <c r="B1943" s="1068" t="s">
        <v>4468</v>
      </c>
      <c r="C1943" s="840" t="s">
        <v>3441</v>
      </c>
      <c r="D1943" s="33" t="s">
        <v>2516</v>
      </c>
      <c r="E1943" s="1081">
        <v>1</v>
      </c>
      <c r="F1943" s="88" t="s">
        <v>2222</v>
      </c>
      <c r="G1943" s="980"/>
      <c r="H1943" s="981"/>
      <c r="I1943" s="927"/>
      <c r="J1943" s="11"/>
      <c r="K1943" s="964"/>
    </row>
    <row r="1944" spans="1:11" ht="15.75" hidden="1" x14ac:dyDescent="0.25">
      <c r="A1944" s="1156"/>
      <c r="B1944" s="1068" t="s">
        <v>1898</v>
      </c>
      <c r="C1944" s="1068"/>
      <c r="D1944" s="1072" t="s">
        <v>1913</v>
      </c>
      <c r="E1944" s="1068"/>
      <c r="F1944" s="1069"/>
      <c r="G1944" s="927"/>
      <c r="H1944" s="927">
        <f>G1944*F1944</f>
        <v>0</v>
      </c>
      <c r="I1944" s="927">
        <f>H1944*$I$12</f>
        <v>0</v>
      </c>
      <c r="J1944" s="11"/>
      <c r="K1944" s="964">
        <f>SUM(H1944:I1944)</f>
        <v>0</v>
      </c>
    </row>
    <row r="1945" spans="1:11" ht="15.75" x14ac:dyDescent="0.25">
      <c r="A1945" s="1156" t="s">
        <v>4462</v>
      </c>
      <c r="B1945" s="896"/>
      <c r="C1945" s="896"/>
      <c r="D1945" s="69"/>
      <c r="E1945" s="1068"/>
      <c r="F1945" s="1069"/>
      <c r="G1945" s="927"/>
      <c r="H1945" s="927"/>
      <c r="I1945" s="927"/>
      <c r="J1945" s="11"/>
      <c r="K1945" s="927"/>
    </row>
    <row r="1946" spans="1:11" ht="15.75" x14ac:dyDescent="0.25">
      <c r="A1946" s="1156" t="s">
        <v>4462</v>
      </c>
      <c r="B1946" s="891" t="s">
        <v>1908</v>
      </c>
      <c r="C1946" s="891"/>
      <c r="D1946" s="21" t="s">
        <v>4469</v>
      </c>
      <c r="E1946" s="891"/>
      <c r="F1946" s="891"/>
      <c r="G1946" s="975"/>
      <c r="H1946" s="975"/>
      <c r="I1946" s="975"/>
      <c r="J1946" s="891"/>
      <c r="K1946" s="975"/>
    </row>
    <row r="1947" spans="1:11" ht="15.75" x14ac:dyDescent="0.25">
      <c r="A1947" s="1156" t="s">
        <v>4462</v>
      </c>
      <c r="B1947" s="897" t="s">
        <v>2523</v>
      </c>
      <c r="C1947" s="897"/>
      <c r="D1947" s="66" t="s">
        <v>4470</v>
      </c>
      <c r="E1947" s="897"/>
      <c r="F1947" s="897"/>
      <c r="G1947" s="967"/>
      <c r="H1947" s="967"/>
      <c r="I1947" s="967"/>
      <c r="J1947" s="897"/>
      <c r="K1947" s="967"/>
    </row>
    <row r="1948" spans="1:11" ht="15.75" x14ac:dyDescent="0.25">
      <c r="A1948" s="1156" t="s">
        <v>4462</v>
      </c>
      <c r="B1948" s="895" t="s">
        <v>2535</v>
      </c>
      <c r="C1948" s="895"/>
      <c r="D1948" s="905" t="s">
        <v>1322</v>
      </c>
      <c r="E1948" s="895"/>
      <c r="F1948" s="894"/>
      <c r="G1948" s="863"/>
      <c r="H1948" s="863"/>
      <c r="I1948" s="863"/>
      <c r="J1948" s="76"/>
      <c r="K1948" s="965"/>
    </row>
    <row r="1949" spans="1:11" ht="38.25" x14ac:dyDescent="0.25">
      <c r="A1949" s="1156" t="str">
        <f t="shared" si="204"/>
        <v/>
      </c>
      <c r="B1949" s="1068" t="s">
        <v>2536</v>
      </c>
      <c r="C1949" s="466" t="s">
        <v>3438</v>
      </c>
      <c r="D1949" s="138" t="s">
        <v>2532</v>
      </c>
      <c r="E1949" s="92">
        <v>346</v>
      </c>
      <c r="F1949" s="92" t="s">
        <v>210</v>
      </c>
      <c r="G1949" s="981"/>
      <c r="H1949" s="981"/>
      <c r="I1949" s="927"/>
      <c r="J1949" s="11"/>
      <c r="K1949" s="964"/>
    </row>
    <row r="1950" spans="1:11" ht="38.25" x14ac:dyDescent="0.25">
      <c r="A1950" s="1156" t="str">
        <f t="shared" si="204"/>
        <v/>
      </c>
      <c r="B1950" s="1068" t="s">
        <v>2537</v>
      </c>
      <c r="C1950" s="466" t="s">
        <v>3439</v>
      </c>
      <c r="D1950" s="140" t="s">
        <v>2533</v>
      </c>
      <c r="E1950" s="88">
        <v>504</v>
      </c>
      <c r="F1950" s="88" t="s">
        <v>210</v>
      </c>
      <c r="G1950" s="927"/>
      <c r="H1950" s="981"/>
      <c r="I1950" s="927"/>
      <c r="J1950" s="11"/>
      <c r="K1950" s="964"/>
    </row>
    <row r="1951" spans="1:11" ht="38.25" x14ac:dyDescent="0.25">
      <c r="A1951" s="1156" t="str">
        <f t="shared" si="204"/>
        <v/>
      </c>
      <c r="B1951" s="1068" t="s">
        <v>2538</v>
      </c>
      <c r="C1951" s="466" t="s">
        <v>3440</v>
      </c>
      <c r="D1951" s="139" t="s">
        <v>2534</v>
      </c>
      <c r="E1951" s="89">
        <v>158</v>
      </c>
      <c r="F1951" s="89" t="s">
        <v>210</v>
      </c>
      <c r="G1951" s="980"/>
      <c r="H1951" s="981"/>
      <c r="I1951" s="927"/>
      <c r="J1951" s="11"/>
      <c r="K1951" s="964"/>
    </row>
    <row r="1952" spans="1:11" ht="15.75" hidden="1" x14ac:dyDescent="0.25">
      <c r="A1952" s="1156"/>
      <c r="B1952" s="1068"/>
      <c r="C1952" s="840"/>
      <c r="D1952" s="84"/>
      <c r="E1952" s="840"/>
      <c r="F1952" s="18"/>
      <c r="G1952" s="980"/>
      <c r="H1952" s="927"/>
      <c r="I1952" s="927"/>
      <c r="J1952" s="11"/>
      <c r="K1952" s="964"/>
    </row>
    <row r="1953" spans="1:11" ht="15.75" hidden="1" x14ac:dyDescent="0.25">
      <c r="A1953" s="1156"/>
      <c r="B1953" s="1068" t="s">
        <v>2524</v>
      </c>
      <c r="C1953" s="1068"/>
      <c r="D1953" s="1072" t="s">
        <v>1307</v>
      </c>
      <c r="E1953" s="1068"/>
      <c r="F1953" s="1069"/>
      <c r="G1953" s="927"/>
      <c r="H1953" s="927">
        <f t="shared" ref="H1953:H1960" si="207">G1953*F1953</f>
        <v>0</v>
      </c>
      <c r="I1953" s="927">
        <f t="shared" ref="I1953:I1960" si="208">H1953*$I$12</f>
        <v>0</v>
      </c>
      <c r="J1953" s="11"/>
      <c r="K1953" s="964">
        <f t="shared" ref="K1953:K1960" si="209">SUM(H1953:I1953)</f>
        <v>0</v>
      </c>
    </row>
    <row r="1954" spans="1:11" ht="15.75" hidden="1" x14ac:dyDescent="0.25">
      <c r="A1954" s="1156"/>
      <c r="B1954" s="1068" t="s">
        <v>2525</v>
      </c>
      <c r="C1954" s="1068"/>
      <c r="D1954" s="1072" t="s">
        <v>1323</v>
      </c>
      <c r="E1954" s="1068"/>
      <c r="F1954" s="1069"/>
      <c r="G1954" s="927"/>
      <c r="H1954" s="927">
        <f t="shared" si="207"/>
        <v>0</v>
      </c>
      <c r="I1954" s="927">
        <f t="shared" si="208"/>
        <v>0</v>
      </c>
      <c r="J1954" s="11"/>
      <c r="K1954" s="964">
        <f t="shared" si="209"/>
        <v>0</v>
      </c>
    </row>
    <row r="1955" spans="1:11" ht="15.75" hidden="1" x14ac:dyDescent="0.25">
      <c r="A1955" s="1156"/>
      <c r="B1955" s="1068" t="s">
        <v>2526</v>
      </c>
      <c r="C1955" s="1068"/>
      <c r="D1955" s="1072" t="s">
        <v>1324</v>
      </c>
      <c r="E1955" s="1068"/>
      <c r="F1955" s="1069"/>
      <c r="G1955" s="927"/>
      <c r="H1955" s="927">
        <f t="shared" si="207"/>
        <v>0</v>
      </c>
      <c r="I1955" s="927">
        <f t="shared" si="208"/>
        <v>0</v>
      </c>
      <c r="J1955" s="11"/>
      <c r="K1955" s="964">
        <f t="shared" si="209"/>
        <v>0</v>
      </c>
    </row>
    <row r="1956" spans="1:11" ht="15.75" hidden="1" x14ac:dyDescent="0.25">
      <c r="A1956" s="1156"/>
      <c r="B1956" s="1068" t="s">
        <v>2527</v>
      </c>
      <c r="C1956" s="1068"/>
      <c r="D1956" s="1072" t="s">
        <v>1303</v>
      </c>
      <c r="E1956" s="1068"/>
      <c r="F1956" s="1069"/>
      <c r="G1956" s="927"/>
      <c r="H1956" s="927">
        <f t="shared" si="207"/>
        <v>0</v>
      </c>
      <c r="I1956" s="927">
        <f t="shared" si="208"/>
        <v>0</v>
      </c>
      <c r="J1956" s="11"/>
      <c r="K1956" s="964">
        <f t="shared" si="209"/>
        <v>0</v>
      </c>
    </row>
    <row r="1957" spans="1:11" ht="15.75" hidden="1" x14ac:dyDescent="0.25">
      <c r="A1957" s="1156"/>
      <c r="B1957" s="1068" t="s">
        <v>2528</v>
      </c>
      <c r="C1957" s="1068"/>
      <c r="D1957" s="1072" t="s">
        <v>1304</v>
      </c>
      <c r="E1957" s="1068"/>
      <c r="F1957" s="1069"/>
      <c r="G1957" s="927"/>
      <c r="H1957" s="927">
        <f t="shared" si="207"/>
        <v>0</v>
      </c>
      <c r="I1957" s="927">
        <f t="shared" si="208"/>
        <v>0</v>
      </c>
      <c r="J1957" s="11"/>
      <c r="K1957" s="964">
        <f t="shared" si="209"/>
        <v>0</v>
      </c>
    </row>
    <row r="1958" spans="1:11" ht="15.75" hidden="1" x14ac:dyDescent="0.25">
      <c r="A1958" s="1156"/>
      <c r="B1958" s="1068" t="s">
        <v>2529</v>
      </c>
      <c r="C1958" s="1068"/>
      <c r="D1958" s="1072" t="s">
        <v>1305</v>
      </c>
      <c r="E1958" s="1068"/>
      <c r="F1958" s="1069"/>
      <c r="G1958" s="927"/>
      <c r="H1958" s="927">
        <f t="shared" si="207"/>
        <v>0</v>
      </c>
      <c r="I1958" s="927">
        <f t="shared" si="208"/>
        <v>0</v>
      </c>
      <c r="J1958" s="11"/>
      <c r="K1958" s="964">
        <f t="shared" si="209"/>
        <v>0</v>
      </c>
    </row>
    <row r="1959" spans="1:11" ht="15.75" hidden="1" x14ac:dyDescent="0.25">
      <c r="A1959" s="1156"/>
      <c r="B1959" s="1068" t="s">
        <v>2530</v>
      </c>
      <c r="C1959" s="1068"/>
      <c r="D1959" s="1072" t="s">
        <v>1311</v>
      </c>
      <c r="E1959" s="1068"/>
      <c r="F1959" s="1069"/>
      <c r="G1959" s="927"/>
      <c r="H1959" s="927">
        <f t="shared" si="207"/>
        <v>0</v>
      </c>
      <c r="I1959" s="927">
        <f t="shared" si="208"/>
        <v>0</v>
      </c>
      <c r="J1959" s="11"/>
      <c r="K1959" s="964">
        <f t="shared" si="209"/>
        <v>0</v>
      </c>
    </row>
    <row r="1960" spans="1:11" ht="15.75" hidden="1" x14ac:dyDescent="0.25">
      <c r="A1960" s="1156"/>
      <c r="B1960" s="1068" t="s">
        <v>2531</v>
      </c>
      <c r="C1960" s="1068"/>
      <c r="D1960" s="1072" t="s">
        <v>1313</v>
      </c>
      <c r="E1960" s="1068"/>
      <c r="F1960" s="1069"/>
      <c r="G1960" s="927"/>
      <c r="H1960" s="927">
        <f t="shared" si="207"/>
        <v>0</v>
      </c>
      <c r="I1960" s="927">
        <f t="shared" si="208"/>
        <v>0</v>
      </c>
      <c r="J1960" s="11"/>
      <c r="K1960" s="964">
        <f t="shared" si="209"/>
        <v>0</v>
      </c>
    </row>
    <row r="1961" spans="1:11" ht="15.75" x14ac:dyDescent="0.25">
      <c r="A1961" s="1156" t="s">
        <v>4462</v>
      </c>
      <c r="B1961" s="1068"/>
      <c r="C1961" s="1068"/>
      <c r="D1961" s="1072"/>
      <c r="E1961" s="1068"/>
      <c r="F1961" s="1069"/>
      <c r="G1961" s="927"/>
      <c r="H1961" s="927"/>
      <c r="I1961" s="927"/>
      <c r="J1961" s="11"/>
      <c r="K1961" s="964"/>
    </row>
    <row r="1962" spans="1:11" ht="15.75" x14ac:dyDescent="0.25">
      <c r="A1962" s="1156" t="s">
        <v>4462</v>
      </c>
      <c r="B1962" s="897" t="s">
        <v>2964</v>
      </c>
      <c r="C1962" s="897"/>
      <c r="D1962" s="66" t="s">
        <v>4471</v>
      </c>
      <c r="E1962" s="897"/>
      <c r="F1962" s="897"/>
      <c r="G1962" s="967"/>
      <c r="H1962" s="967"/>
      <c r="I1962" s="967"/>
      <c r="J1962" s="897"/>
      <c r="K1962" s="967"/>
    </row>
    <row r="1963" spans="1:11" ht="15.75" x14ac:dyDescent="0.25">
      <c r="A1963" s="1156" t="s">
        <v>4462</v>
      </c>
      <c r="B1963" s="419" t="s">
        <v>2965</v>
      </c>
      <c r="C1963" s="420"/>
      <c r="D1963" s="421" t="s">
        <v>1315</v>
      </c>
      <c r="E1963" s="895"/>
      <c r="F1963" s="894"/>
      <c r="G1963" s="863"/>
      <c r="H1963" s="863"/>
      <c r="I1963" s="863"/>
      <c r="J1963" s="76"/>
      <c r="K1963" s="965"/>
    </row>
    <row r="1964" spans="1:11" ht="38.25" x14ac:dyDescent="0.25">
      <c r="A1964" s="1156" t="str">
        <f t="shared" si="204"/>
        <v/>
      </c>
      <c r="B1964" s="1068" t="s">
        <v>2966</v>
      </c>
      <c r="C1964" s="466" t="s">
        <v>4443</v>
      </c>
      <c r="D1964" s="873" t="s">
        <v>2553</v>
      </c>
      <c r="E1964" s="88">
        <v>40</v>
      </c>
      <c r="F1964" s="97" t="s">
        <v>210</v>
      </c>
      <c r="G1964" s="927"/>
      <c r="H1964" s="981"/>
      <c r="I1964" s="927"/>
      <c r="J1964" s="11"/>
      <c r="K1964" s="964"/>
    </row>
    <row r="1965" spans="1:11" ht="38.25" x14ac:dyDescent="0.25">
      <c r="A1965" s="1156" t="str">
        <f t="shared" si="204"/>
        <v/>
      </c>
      <c r="B1965" s="1068" t="s">
        <v>2967</v>
      </c>
      <c r="C1965" s="1068" t="s">
        <v>3913</v>
      </c>
      <c r="D1965" s="873" t="s">
        <v>3680</v>
      </c>
      <c r="E1965" s="88">
        <v>70</v>
      </c>
      <c r="F1965" s="97" t="s">
        <v>210</v>
      </c>
      <c r="G1965" s="927"/>
      <c r="H1965" s="981"/>
      <c r="I1965" s="927"/>
      <c r="J1965" s="11"/>
      <c r="K1965" s="964"/>
    </row>
    <row r="1966" spans="1:11" ht="38.25" x14ac:dyDescent="0.25">
      <c r="A1966" s="1156" t="str">
        <f t="shared" si="204"/>
        <v/>
      </c>
      <c r="B1966" s="1068" t="s">
        <v>3909</v>
      </c>
      <c r="C1966" s="1068" t="s">
        <v>3914</v>
      </c>
      <c r="D1966" s="873" t="s">
        <v>3681</v>
      </c>
      <c r="E1966" s="88">
        <v>15</v>
      </c>
      <c r="F1966" s="97" t="s">
        <v>210</v>
      </c>
      <c r="G1966" s="927"/>
      <c r="H1966" s="981"/>
      <c r="I1966" s="927"/>
      <c r="J1966" s="11"/>
      <c r="K1966" s="964"/>
    </row>
    <row r="1967" spans="1:11" ht="38.25" x14ac:dyDescent="0.25">
      <c r="A1967" s="1156" t="str">
        <f t="shared" si="204"/>
        <v/>
      </c>
      <c r="B1967" s="1068" t="s">
        <v>3910</v>
      </c>
      <c r="C1967" s="1068" t="s">
        <v>3915</v>
      </c>
      <c r="D1967" s="873" t="s">
        <v>3682</v>
      </c>
      <c r="E1967" s="88">
        <v>56</v>
      </c>
      <c r="F1967" s="97" t="s">
        <v>210</v>
      </c>
      <c r="G1967" s="927"/>
      <c r="H1967" s="981"/>
      <c r="I1967" s="927"/>
      <c r="J1967" s="11"/>
      <c r="K1967" s="964"/>
    </row>
    <row r="1968" spans="1:11" ht="38.25" x14ac:dyDescent="0.25">
      <c r="A1968" s="1156" t="str">
        <f t="shared" si="204"/>
        <v/>
      </c>
      <c r="B1968" s="1068" t="s">
        <v>3911</v>
      </c>
      <c r="C1968" s="1068" t="s">
        <v>3916</v>
      </c>
      <c r="D1968" s="873" t="s">
        <v>3683</v>
      </c>
      <c r="E1968" s="88">
        <v>30</v>
      </c>
      <c r="F1968" s="97" t="s">
        <v>210</v>
      </c>
      <c r="G1968" s="927"/>
      <c r="H1968" s="981"/>
      <c r="I1968" s="927"/>
      <c r="J1968" s="11"/>
      <c r="K1968" s="964"/>
    </row>
    <row r="1969" spans="1:11" ht="38.25" x14ac:dyDescent="0.25">
      <c r="A1969" s="1156" t="str">
        <f t="shared" si="204"/>
        <v/>
      </c>
      <c r="B1969" s="1068" t="s">
        <v>3912</v>
      </c>
      <c r="C1969" s="466" t="s">
        <v>4448</v>
      </c>
      <c r="D1969" s="873" t="s">
        <v>2554</v>
      </c>
      <c r="E1969" s="88">
        <v>9</v>
      </c>
      <c r="F1969" s="97" t="s">
        <v>210</v>
      </c>
      <c r="G1969" s="927"/>
      <c r="H1969" s="981"/>
      <c r="I1969" s="927"/>
      <c r="J1969" s="11"/>
      <c r="K1969" s="964"/>
    </row>
    <row r="1970" spans="1:11" ht="15.75" x14ac:dyDescent="0.25">
      <c r="A1970" s="1156" t="s">
        <v>4462</v>
      </c>
      <c r="B1970" s="1068"/>
      <c r="C1970" s="1068"/>
      <c r="D1970" s="1072"/>
      <c r="E1970" s="1068"/>
      <c r="F1970" s="1069"/>
      <c r="G1970" s="927"/>
      <c r="H1970" s="927"/>
      <c r="I1970" s="927"/>
      <c r="J1970" s="11"/>
      <c r="K1970" s="964"/>
    </row>
    <row r="1971" spans="1:11" ht="15.75" hidden="1" x14ac:dyDescent="0.25">
      <c r="A1971" s="1156"/>
      <c r="B1971" s="891" t="s">
        <v>1914</v>
      </c>
      <c r="C1971" s="891"/>
      <c r="D1971" s="21" t="s">
        <v>4472</v>
      </c>
      <c r="E1971" s="891"/>
      <c r="F1971" s="891"/>
      <c r="G1971" s="975"/>
      <c r="H1971" s="975"/>
      <c r="I1971" s="975"/>
      <c r="J1971" s="891"/>
      <c r="K1971" s="975"/>
    </row>
    <row r="1972" spans="1:11" ht="15.75" hidden="1" x14ac:dyDescent="0.25">
      <c r="A1972" s="1156"/>
      <c r="B1972" s="1068" t="s">
        <v>1915</v>
      </c>
      <c r="C1972" s="1068"/>
      <c r="D1972" s="1072" t="s">
        <v>1933</v>
      </c>
      <c r="E1972" s="1068"/>
      <c r="F1972" s="1069"/>
      <c r="G1972" s="927"/>
      <c r="H1972" s="927">
        <f>G1972*F1972</f>
        <v>0</v>
      </c>
      <c r="I1972" s="927">
        <f>H1972*$I$12</f>
        <v>0</v>
      </c>
      <c r="J1972" s="11"/>
      <c r="K1972" s="964">
        <f>SUM(H1972:I1972)</f>
        <v>0</v>
      </c>
    </row>
    <row r="1973" spans="1:11" ht="15.75" hidden="1" x14ac:dyDescent="0.25">
      <c r="A1973" s="1156"/>
      <c r="B1973" s="419" t="s">
        <v>1916</v>
      </c>
      <c r="C1973" s="420"/>
      <c r="D1973" s="421" t="s">
        <v>1934</v>
      </c>
      <c r="E1973" s="895"/>
      <c r="F1973" s="894"/>
      <c r="G1973" s="863"/>
      <c r="H1973" s="863"/>
      <c r="I1973" s="863"/>
      <c r="J1973" s="76"/>
      <c r="K1973" s="965"/>
    </row>
    <row r="1974" spans="1:11" ht="25.5" hidden="1" x14ac:dyDescent="0.25">
      <c r="A1974" s="1156"/>
      <c r="B1974" s="1068" t="s">
        <v>2617</v>
      </c>
      <c r="C1974" s="464" t="s">
        <v>3441</v>
      </c>
      <c r="D1974" s="154" t="s">
        <v>2516</v>
      </c>
      <c r="E1974" s="98"/>
      <c r="F1974" s="88" t="s">
        <v>2222</v>
      </c>
      <c r="G1974" s="927">
        <f>'Composições Unitárias'!G2873</f>
        <v>81.75</v>
      </c>
      <c r="H1974" s="927">
        <f>G1974*E1974</f>
        <v>0</v>
      </c>
      <c r="I1974" s="927">
        <f>H1974*$I$12</f>
        <v>0</v>
      </c>
      <c r="J1974" s="11"/>
      <c r="K1974" s="927">
        <f>SUM(H1974:I1974)</f>
        <v>0</v>
      </c>
    </row>
    <row r="1975" spans="1:11" ht="15.75" hidden="1" x14ac:dyDescent="0.25">
      <c r="A1975" s="1156"/>
      <c r="B1975" s="840"/>
      <c r="C1975" s="840"/>
      <c r="D1975" s="84"/>
      <c r="E1975" s="840"/>
      <c r="F1975" s="18"/>
      <c r="G1975" s="980"/>
      <c r="H1975" s="980"/>
      <c r="I1975" s="980"/>
      <c r="J1975" s="19"/>
      <c r="K1975" s="969"/>
    </row>
    <row r="1976" spans="1:11" ht="15.75" hidden="1" x14ac:dyDescent="0.25">
      <c r="A1976" s="1156"/>
      <c r="B1976" s="1068" t="s">
        <v>1917</v>
      </c>
      <c r="C1976" s="1068"/>
      <c r="D1976" s="1072" t="s">
        <v>1935</v>
      </c>
      <c r="E1976" s="1068"/>
      <c r="F1976" s="1069"/>
      <c r="G1976" s="927"/>
      <c r="H1976" s="927">
        <f t="shared" ref="H1976:H1979" si="210">G1976*E1976</f>
        <v>0</v>
      </c>
      <c r="I1976" s="927">
        <f t="shared" ref="I1976:I1979" si="211">H1976*$I$12</f>
        <v>0</v>
      </c>
      <c r="J1976" s="11"/>
      <c r="K1976" s="964">
        <f t="shared" ref="K1976:K1979" si="212">SUM(H1976:I1976)</f>
        <v>0</v>
      </c>
    </row>
    <row r="1977" spans="1:11" ht="15.75" hidden="1" x14ac:dyDescent="0.25">
      <c r="A1977" s="1156"/>
      <c r="B1977" s="1068" t="s">
        <v>1918</v>
      </c>
      <c r="C1977" s="1068"/>
      <c r="D1977" s="1072" t="s">
        <v>1936</v>
      </c>
      <c r="E1977" s="1068"/>
      <c r="F1977" s="1069"/>
      <c r="G1977" s="927"/>
      <c r="H1977" s="927">
        <f t="shared" si="210"/>
        <v>0</v>
      </c>
      <c r="I1977" s="927">
        <f t="shared" si="211"/>
        <v>0</v>
      </c>
      <c r="J1977" s="11"/>
      <c r="K1977" s="964">
        <f t="shared" si="212"/>
        <v>0</v>
      </c>
    </row>
    <row r="1978" spans="1:11" ht="15.75" hidden="1" x14ac:dyDescent="0.25">
      <c r="A1978" s="1156"/>
      <c r="B1978" s="1068" t="s">
        <v>1919</v>
      </c>
      <c r="C1978" s="1068"/>
      <c r="D1978" s="1072" t="s">
        <v>1937</v>
      </c>
      <c r="E1978" s="1068"/>
      <c r="F1978" s="1069"/>
      <c r="G1978" s="927"/>
      <c r="H1978" s="927">
        <f t="shared" si="210"/>
        <v>0</v>
      </c>
      <c r="I1978" s="927">
        <f t="shared" si="211"/>
        <v>0</v>
      </c>
      <c r="J1978" s="11"/>
      <c r="K1978" s="964">
        <f t="shared" si="212"/>
        <v>0</v>
      </c>
    </row>
    <row r="1979" spans="1:11" ht="15.75" hidden="1" x14ac:dyDescent="0.25">
      <c r="A1979" s="1156"/>
      <c r="B1979" s="1068" t="s">
        <v>1920</v>
      </c>
      <c r="C1979" s="1068"/>
      <c r="D1979" s="1072" t="s">
        <v>1938</v>
      </c>
      <c r="E1979" s="1068"/>
      <c r="F1979" s="1069"/>
      <c r="G1979" s="927"/>
      <c r="H1979" s="927">
        <f t="shared" si="210"/>
        <v>0</v>
      </c>
      <c r="I1979" s="927">
        <f t="shared" si="211"/>
        <v>0</v>
      </c>
      <c r="J1979" s="11"/>
      <c r="K1979" s="964">
        <f t="shared" si="212"/>
        <v>0</v>
      </c>
    </row>
    <row r="1980" spans="1:11" ht="15.75" x14ac:dyDescent="0.25">
      <c r="A1980" s="1156" t="s">
        <v>4462</v>
      </c>
      <c r="B1980" s="419" t="s">
        <v>1921</v>
      </c>
      <c r="C1980" s="419"/>
      <c r="D1980" s="889" t="s">
        <v>1939</v>
      </c>
      <c r="E1980" s="895"/>
      <c r="F1980" s="894"/>
      <c r="G1980" s="863"/>
      <c r="H1980" s="863"/>
      <c r="I1980" s="863"/>
      <c r="J1980" s="76"/>
      <c r="K1980" s="965"/>
    </row>
    <row r="1981" spans="1:11" ht="73.5" customHeight="1" x14ac:dyDescent="0.25">
      <c r="A1981" s="1156" t="str">
        <f t="shared" si="204"/>
        <v/>
      </c>
      <c r="B1981" s="1068" t="s">
        <v>3257</v>
      </c>
      <c r="C1981" s="464" t="s">
        <v>3442</v>
      </c>
      <c r="D1981" s="1072" t="s">
        <v>3258</v>
      </c>
      <c r="E1981" s="1067">
        <v>1</v>
      </c>
      <c r="F1981" s="1069" t="s">
        <v>2222</v>
      </c>
      <c r="G1981" s="927"/>
      <c r="H1981" s="927"/>
      <c r="I1981" s="927"/>
      <c r="J1981" s="11"/>
      <c r="K1981" s="964"/>
    </row>
    <row r="1982" spans="1:11" ht="15.75" x14ac:dyDescent="0.25">
      <c r="A1982" s="1156" t="s">
        <v>4462</v>
      </c>
      <c r="B1982" s="896"/>
      <c r="C1982" s="467"/>
      <c r="D1982" s="69"/>
      <c r="E1982" s="870"/>
      <c r="F1982" s="18"/>
      <c r="G1982" s="980"/>
      <c r="H1982" s="980"/>
      <c r="I1982" s="980"/>
      <c r="J1982" s="19"/>
      <c r="K1982" s="980"/>
    </row>
    <row r="1983" spans="1:11" ht="15.75" x14ac:dyDescent="0.25">
      <c r="A1983" s="1156" t="s">
        <v>4462</v>
      </c>
      <c r="B1983" s="419" t="s">
        <v>3679</v>
      </c>
      <c r="C1983" s="419"/>
      <c r="D1983" s="889" t="s">
        <v>1792</v>
      </c>
      <c r="E1983" s="895"/>
      <c r="F1983" s="894"/>
      <c r="G1983" s="863"/>
      <c r="H1983" s="863"/>
      <c r="I1983" s="863"/>
      <c r="J1983" s="76"/>
      <c r="K1983" s="965"/>
    </row>
    <row r="1984" spans="1:11" ht="15.75" x14ac:dyDescent="0.25">
      <c r="A1984" s="1156" t="str">
        <f t="shared" si="204"/>
        <v/>
      </c>
      <c r="B1984" s="1068" t="s">
        <v>4473</v>
      </c>
      <c r="C1984" s="97" t="s">
        <v>3644</v>
      </c>
      <c r="D1984" s="873" t="s">
        <v>4218</v>
      </c>
      <c r="E1984" s="88">
        <v>366</v>
      </c>
      <c r="F1984" s="97" t="s">
        <v>210</v>
      </c>
      <c r="G1984" s="927"/>
      <c r="H1984" s="981"/>
      <c r="I1984" s="927"/>
      <c r="J1984" s="11"/>
      <c r="K1984" s="964"/>
    </row>
    <row r="1985" spans="1:11" ht="15.75" x14ac:dyDescent="0.25">
      <c r="A1985" s="1156" t="str">
        <f t="shared" si="204"/>
        <v/>
      </c>
      <c r="B1985" s="1068" t="s">
        <v>4474</v>
      </c>
      <c r="C1985" s="97" t="s">
        <v>3646</v>
      </c>
      <c r="D1985" s="873" t="s">
        <v>4219</v>
      </c>
      <c r="E1985" s="88">
        <v>138</v>
      </c>
      <c r="F1985" s="97" t="s">
        <v>210</v>
      </c>
      <c r="G1985" s="927"/>
      <c r="H1985" s="927"/>
      <c r="I1985" s="927"/>
      <c r="J1985" s="11"/>
      <c r="K1985" s="964"/>
    </row>
    <row r="1986" spans="1:11" ht="9.75" hidden="1" customHeight="1" x14ac:dyDescent="0.25">
      <c r="A1986" s="1156"/>
      <c r="B1986" s="896"/>
      <c r="C1986" s="677"/>
      <c r="D1986" s="676"/>
      <c r="E1986" s="870"/>
      <c r="F1986" s="870"/>
      <c r="G1986" s="980"/>
      <c r="H1986" s="980"/>
      <c r="I1986" s="980"/>
      <c r="J1986" s="870"/>
      <c r="K1986" s="980"/>
    </row>
    <row r="1987" spans="1:11" ht="15.75" x14ac:dyDescent="0.25">
      <c r="A1987" s="1156" t="s">
        <v>4462</v>
      </c>
      <c r="B1987" s="896"/>
      <c r="C1987" s="467"/>
      <c r="D1987" s="69"/>
      <c r="E1987" s="870"/>
      <c r="F1987" s="18"/>
      <c r="G1987" s="980"/>
      <c r="H1987" s="980"/>
      <c r="I1987" s="980"/>
      <c r="J1987" s="19"/>
      <c r="K1987" s="980"/>
    </row>
    <row r="1988" spans="1:11" ht="15.75" x14ac:dyDescent="0.25">
      <c r="A1988" s="1156" t="s">
        <v>4462</v>
      </c>
      <c r="B1988" s="419" t="s">
        <v>4475</v>
      </c>
      <c r="C1988" s="419"/>
      <c r="D1988" s="889" t="s">
        <v>4476</v>
      </c>
      <c r="E1988" s="895"/>
      <c r="F1988" s="894"/>
      <c r="G1988" s="863"/>
      <c r="H1988" s="863"/>
      <c r="I1988" s="863"/>
      <c r="J1988" s="76"/>
      <c r="K1988" s="965"/>
    </row>
    <row r="1989" spans="1:11" ht="38.25" x14ac:dyDescent="0.25">
      <c r="A1989" s="1156" t="str">
        <f t="shared" ref="A1989:A1990" si="213">IF(K1989&lt;&gt;0,"x","")</f>
        <v/>
      </c>
      <c r="B1989" s="1068" t="s">
        <v>4477</v>
      </c>
      <c r="C1989" s="97" t="s">
        <v>4408</v>
      </c>
      <c r="D1989" s="873" t="s">
        <v>2546</v>
      </c>
      <c r="E1989" s="88">
        <v>138</v>
      </c>
      <c r="F1989" s="97" t="s">
        <v>210</v>
      </c>
      <c r="G1989" s="927"/>
      <c r="H1989" s="981"/>
      <c r="I1989" s="927"/>
      <c r="J1989" s="11"/>
      <c r="K1989" s="964"/>
    </row>
    <row r="1990" spans="1:11" ht="38.25" x14ac:dyDescent="0.25">
      <c r="A1990" s="1156" t="str">
        <f t="shared" si="213"/>
        <v/>
      </c>
      <c r="B1990" s="1068" t="s">
        <v>4478</v>
      </c>
      <c r="C1990" s="97" t="s">
        <v>4410</v>
      </c>
      <c r="D1990" s="873" t="s">
        <v>2547</v>
      </c>
      <c r="E1990" s="88">
        <v>138</v>
      </c>
      <c r="F1990" s="97" t="s">
        <v>210</v>
      </c>
      <c r="G1990" s="927"/>
      <c r="H1990" s="981"/>
      <c r="I1990" s="927"/>
      <c r="J1990" s="11"/>
      <c r="K1990" s="964"/>
    </row>
    <row r="1991" spans="1:11" ht="38.25" x14ac:dyDescent="0.25">
      <c r="A1991" s="1156" t="s">
        <v>4461</v>
      </c>
      <c r="B1991" s="1068" t="s">
        <v>4479</v>
      </c>
      <c r="C1991" s="97" t="s">
        <v>4413</v>
      </c>
      <c r="D1991" s="873" t="s">
        <v>2548</v>
      </c>
      <c r="E1991" s="88">
        <v>366</v>
      </c>
      <c r="F1991" s="97" t="s">
        <v>210</v>
      </c>
      <c r="G1991" s="927"/>
      <c r="H1991" s="927"/>
      <c r="I1991" s="927"/>
      <c r="J1991" s="11"/>
      <c r="K1991" s="964"/>
    </row>
    <row r="1992" spans="1:11" ht="9.75" customHeight="1" x14ac:dyDescent="0.25">
      <c r="A1992" s="1156" t="s">
        <v>4462</v>
      </c>
      <c r="B1992" s="896"/>
      <c r="C1992" s="677"/>
      <c r="D1992" s="676"/>
      <c r="E1992" s="870"/>
      <c r="F1992" s="870"/>
      <c r="G1992" s="980"/>
      <c r="H1992" s="980"/>
      <c r="I1992" s="980"/>
      <c r="J1992" s="870"/>
      <c r="K1992" s="980"/>
    </row>
    <row r="1993" spans="1:11" ht="15.75" x14ac:dyDescent="0.25">
      <c r="A1993" s="1156" t="s">
        <v>4462</v>
      </c>
      <c r="B1993" s="419" t="s">
        <v>4480</v>
      </c>
      <c r="C1993" s="419"/>
      <c r="D1993" s="889" t="s">
        <v>4481</v>
      </c>
      <c r="E1993" s="895"/>
      <c r="F1993" s="894"/>
      <c r="G1993" s="863"/>
      <c r="H1993" s="863"/>
      <c r="I1993" s="863"/>
      <c r="J1993" s="76"/>
      <c r="K1993" s="965"/>
    </row>
    <row r="1994" spans="1:11" ht="25.5" x14ac:dyDescent="0.25">
      <c r="A1994" s="1156" t="str">
        <f t="shared" ref="A1994:A1999" si="214">IF(K1994&lt;&gt;0,"x","")</f>
        <v/>
      </c>
      <c r="B1994" s="1068" t="s">
        <v>4486</v>
      </c>
      <c r="C1994" s="97" t="s">
        <v>4094</v>
      </c>
      <c r="D1994" s="873" t="s">
        <v>3473</v>
      </c>
      <c r="E1994" s="88">
        <v>1</v>
      </c>
      <c r="F1994" s="97" t="s">
        <v>60</v>
      </c>
      <c r="G1994" s="927"/>
      <c r="H1994" s="981"/>
      <c r="I1994" s="927"/>
      <c r="J1994" s="11"/>
      <c r="K1994" s="964"/>
    </row>
    <row r="1995" spans="1:11" ht="25.5" x14ac:dyDescent="0.25">
      <c r="A1995" s="1156" t="str">
        <f t="shared" si="214"/>
        <v/>
      </c>
      <c r="B1995" s="1068" t="s">
        <v>4487</v>
      </c>
      <c r="C1995" s="97" t="s">
        <v>3390</v>
      </c>
      <c r="D1995" s="873" t="s">
        <v>3475</v>
      </c>
      <c r="E1995" s="88">
        <v>1</v>
      </c>
      <c r="F1995" s="97" t="s">
        <v>60</v>
      </c>
      <c r="G1995" s="927"/>
      <c r="H1995" s="981"/>
      <c r="I1995" s="927"/>
      <c r="J1995" s="11"/>
      <c r="K1995" s="964"/>
    </row>
    <row r="1996" spans="1:11" ht="25.5" x14ac:dyDescent="0.25">
      <c r="A1996" s="1156" t="str">
        <f t="shared" si="214"/>
        <v/>
      </c>
      <c r="B1996" s="1068" t="s">
        <v>4488</v>
      </c>
      <c r="C1996" s="97" t="s">
        <v>3391</v>
      </c>
      <c r="D1996" s="873" t="s">
        <v>3474</v>
      </c>
      <c r="E1996" s="88">
        <v>1</v>
      </c>
      <c r="F1996" s="97" t="s">
        <v>60</v>
      </c>
      <c r="G1996" s="927"/>
      <c r="H1996" s="981"/>
      <c r="I1996" s="927"/>
      <c r="J1996" s="11"/>
      <c r="K1996" s="964"/>
    </row>
    <row r="1997" spans="1:11" ht="25.5" x14ac:dyDescent="0.25">
      <c r="A1997" s="1156" t="str">
        <f t="shared" si="214"/>
        <v/>
      </c>
      <c r="B1997" s="1068" t="s">
        <v>4489</v>
      </c>
      <c r="C1997" s="97" t="s">
        <v>4431</v>
      </c>
      <c r="D1997" s="873" t="s">
        <v>3476</v>
      </c>
      <c r="E1997" s="88">
        <v>1</v>
      </c>
      <c r="F1997" s="97" t="s">
        <v>60</v>
      </c>
      <c r="G1997" s="980"/>
      <c r="H1997" s="981"/>
      <c r="I1997" s="927"/>
      <c r="J1997" s="11"/>
      <c r="K1997" s="964"/>
    </row>
    <row r="1998" spans="1:11" ht="38.25" x14ac:dyDescent="0.25">
      <c r="A1998" s="1156" t="str">
        <f t="shared" si="214"/>
        <v/>
      </c>
      <c r="B1998" s="1068" t="s">
        <v>4490</v>
      </c>
      <c r="C1998" s="97" t="s">
        <v>4434</v>
      </c>
      <c r="D1998" s="873" t="s">
        <v>3477</v>
      </c>
      <c r="E1998" s="88">
        <v>1</v>
      </c>
      <c r="F1998" s="97" t="s">
        <v>60</v>
      </c>
      <c r="G1998" s="980"/>
      <c r="H1998" s="981"/>
      <c r="I1998" s="927"/>
      <c r="J1998" s="11"/>
      <c r="K1998" s="964"/>
    </row>
    <row r="1999" spans="1:11" ht="38.25" x14ac:dyDescent="0.25">
      <c r="A1999" s="1156" t="str">
        <f t="shared" si="214"/>
        <v/>
      </c>
      <c r="B1999" s="1068" t="s">
        <v>4491</v>
      </c>
      <c r="C1999" s="97" t="s">
        <v>3392</v>
      </c>
      <c r="D1999" s="873" t="s">
        <v>3478</v>
      </c>
      <c r="E1999" s="88">
        <v>1</v>
      </c>
      <c r="F1999" s="97" t="s">
        <v>60</v>
      </c>
      <c r="G1999" s="980"/>
      <c r="H1999" s="981"/>
      <c r="I1999" s="927"/>
      <c r="J1999" s="11"/>
      <c r="K1999" s="964"/>
    </row>
    <row r="2000" spans="1:11" ht="9.75" customHeight="1" x14ac:dyDescent="0.25">
      <c r="A2000" s="1156" t="s">
        <v>4462</v>
      </c>
      <c r="B2000" s="896"/>
      <c r="C2000" s="677"/>
      <c r="D2000" s="676"/>
      <c r="E2000" s="870"/>
      <c r="F2000" s="870"/>
      <c r="G2000" s="980"/>
      <c r="H2000" s="980"/>
      <c r="I2000" s="980"/>
      <c r="J2000" s="870"/>
      <c r="K2000" s="980"/>
    </row>
    <row r="2001" spans="1:12" ht="15.75" hidden="1" x14ac:dyDescent="0.25">
      <c r="A2001" s="1156"/>
      <c r="B2001" s="891" t="s">
        <v>1922</v>
      </c>
      <c r="C2001" s="891"/>
      <c r="D2001" s="21" t="s">
        <v>1932</v>
      </c>
      <c r="E2001" s="891"/>
      <c r="F2001" s="891"/>
      <c r="G2001" s="975"/>
      <c r="H2001" s="975"/>
      <c r="I2001" s="975"/>
      <c r="J2001" s="891"/>
      <c r="K2001" s="975"/>
    </row>
    <row r="2002" spans="1:12" ht="15.75" hidden="1" x14ac:dyDescent="0.25">
      <c r="A2002" s="1156"/>
      <c r="B2002" s="1068" t="s">
        <v>1923</v>
      </c>
      <c r="C2002" s="1068"/>
      <c r="D2002" s="1072" t="s">
        <v>1930</v>
      </c>
      <c r="E2002" s="1068"/>
      <c r="F2002" s="1069"/>
      <c r="G2002" s="927"/>
      <c r="H2002" s="927">
        <f>G2002*F2002</f>
        <v>0</v>
      </c>
      <c r="I2002" s="927">
        <f>H2002*$I$12</f>
        <v>0</v>
      </c>
      <c r="J2002" s="11"/>
      <c r="K2002" s="964">
        <f>SUM(H2002:I2002)</f>
        <v>0</v>
      </c>
    </row>
    <row r="2003" spans="1:12" ht="15.75" hidden="1" x14ac:dyDescent="0.25">
      <c r="A2003" s="1156"/>
      <c r="B2003" s="1068" t="s">
        <v>1924</v>
      </c>
      <c r="C2003" s="1068"/>
      <c r="D2003" s="1072" t="s">
        <v>1931</v>
      </c>
      <c r="E2003" s="1068"/>
      <c r="F2003" s="1069"/>
      <c r="G2003" s="927"/>
      <c r="H2003" s="927">
        <f>G2003*F2003</f>
        <v>0</v>
      </c>
      <c r="I2003" s="927">
        <f>H2003*$I$12</f>
        <v>0</v>
      </c>
      <c r="J2003" s="11"/>
      <c r="K2003" s="964">
        <f>SUM(H2003:I2003)</f>
        <v>0</v>
      </c>
    </row>
    <row r="2004" spans="1:12" ht="15.75" hidden="1" x14ac:dyDescent="0.25">
      <c r="A2004" s="1156"/>
      <c r="B2004" s="676"/>
      <c r="C2004" s="677"/>
      <c r="D2004" s="679"/>
      <c r="E2004" s="1067"/>
      <c r="F2004" s="1067"/>
      <c r="G2004" s="927"/>
      <c r="H2004" s="927"/>
      <c r="I2004" s="927"/>
      <c r="J2004" s="1067"/>
      <c r="K2004" s="927"/>
    </row>
    <row r="2005" spans="1:12" ht="15.75" x14ac:dyDescent="0.25">
      <c r="A2005" s="1156" t="s">
        <v>4462</v>
      </c>
      <c r="B2005" s="891" t="s">
        <v>1929</v>
      </c>
      <c r="C2005" s="891"/>
      <c r="D2005" s="21" t="s">
        <v>4484</v>
      </c>
      <c r="E2005" s="891"/>
      <c r="F2005" s="891"/>
      <c r="G2005" s="975"/>
      <c r="H2005" s="975"/>
      <c r="I2005" s="975"/>
      <c r="J2005" s="891"/>
      <c r="K2005" s="975"/>
    </row>
    <row r="2006" spans="1:12" ht="25.5" x14ac:dyDescent="0.25">
      <c r="A2006" s="1156" t="str">
        <f t="shared" ref="A2006:A2029" si="215">IF(K2006&lt;&gt;0,"x","")</f>
        <v/>
      </c>
      <c r="B2006" s="1068" t="s">
        <v>2541</v>
      </c>
      <c r="C2006" s="464" t="s">
        <v>3443</v>
      </c>
      <c r="D2006" s="77" t="s">
        <v>4483</v>
      </c>
      <c r="E2006" s="901">
        <v>3</v>
      </c>
      <c r="F2006" s="1069" t="s">
        <v>2222</v>
      </c>
      <c r="G2006" s="927"/>
      <c r="H2006" s="981"/>
      <c r="I2006" s="927"/>
      <c r="J2006" s="11"/>
      <c r="K2006" s="964"/>
    </row>
    <row r="2007" spans="1:12" ht="25.5" x14ac:dyDescent="0.25">
      <c r="A2007" s="1156" t="str">
        <f t="shared" si="215"/>
        <v/>
      </c>
      <c r="B2007" s="896" t="s">
        <v>2542</v>
      </c>
      <c r="C2007" s="466" t="s">
        <v>3444</v>
      </c>
      <c r="D2007" s="100" t="s">
        <v>4485</v>
      </c>
      <c r="E2007" s="99">
        <v>2</v>
      </c>
      <c r="F2007" s="14" t="s">
        <v>2222</v>
      </c>
      <c r="G2007" s="973"/>
      <c r="H2007" s="981"/>
      <c r="I2007" s="927"/>
      <c r="J2007" s="15"/>
      <c r="K2007" s="964"/>
    </row>
    <row r="2008" spans="1:12" ht="15.75" x14ac:dyDescent="0.25">
      <c r="A2008" s="1156" t="str">
        <f t="shared" si="215"/>
        <v/>
      </c>
      <c r="B2008" s="1068" t="s">
        <v>2543</v>
      </c>
      <c r="C2008" s="464" t="s">
        <v>3445</v>
      </c>
      <c r="D2008" s="94" t="s">
        <v>2508</v>
      </c>
      <c r="E2008" s="901">
        <v>1</v>
      </c>
      <c r="F2008" s="1069" t="s">
        <v>2222</v>
      </c>
      <c r="G2008" s="927"/>
      <c r="H2008" s="981"/>
      <c r="I2008" s="927"/>
      <c r="J2008" s="11"/>
      <c r="K2008" s="964"/>
    </row>
    <row r="2009" spans="1:12" ht="25.5" x14ac:dyDescent="0.25">
      <c r="A2009" s="1156" t="str">
        <f t="shared" si="215"/>
        <v/>
      </c>
      <c r="B2009" s="1068" t="s">
        <v>2544</v>
      </c>
      <c r="C2009" s="464" t="s">
        <v>3446</v>
      </c>
      <c r="D2009" s="94" t="s">
        <v>2509</v>
      </c>
      <c r="E2009" s="901">
        <v>1</v>
      </c>
      <c r="F2009" s="1069" t="s">
        <v>2222</v>
      </c>
      <c r="G2009" s="927"/>
      <c r="H2009" s="981"/>
      <c r="I2009" s="927"/>
      <c r="J2009" s="11"/>
      <c r="K2009" s="964"/>
    </row>
    <row r="2010" spans="1:12" ht="51" x14ac:dyDescent="0.25">
      <c r="A2010" s="1156" t="str">
        <f t="shared" si="215"/>
        <v/>
      </c>
      <c r="B2010" s="896" t="s">
        <v>2545</v>
      </c>
      <c r="C2010" s="464" t="s">
        <v>4457</v>
      </c>
      <c r="D2010" s="90" t="s">
        <v>2539</v>
      </c>
      <c r="E2010" s="99">
        <v>36</v>
      </c>
      <c r="F2010" s="14" t="s">
        <v>237</v>
      </c>
      <c r="G2010" s="973"/>
      <c r="H2010" s="981"/>
      <c r="I2010" s="927"/>
      <c r="J2010" s="15"/>
      <c r="K2010" s="964"/>
    </row>
    <row r="2011" spans="1:12" ht="38.25" x14ac:dyDescent="0.25">
      <c r="A2011" s="1156" t="str">
        <f t="shared" si="215"/>
        <v/>
      </c>
      <c r="B2011" s="1068" t="s">
        <v>2616</v>
      </c>
      <c r="C2011" s="464" t="s">
        <v>3447</v>
      </c>
      <c r="D2011" s="95" t="s">
        <v>2540</v>
      </c>
      <c r="E2011" s="901">
        <v>38</v>
      </c>
      <c r="F2011" s="88" t="s">
        <v>583</v>
      </c>
      <c r="G2011" s="927"/>
      <c r="H2011" s="981"/>
      <c r="I2011" s="927"/>
      <c r="J2011" s="11"/>
      <c r="K2011" s="964"/>
    </row>
    <row r="2012" spans="1:12" s="623" customFormat="1" ht="25.5" x14ac:dyDescent="0.25">
      <c r="A2012" s="1156" t="str">
        <f t="shared" si="215"/>
        <v/>
      </c>
      <c r="B2012" s="1068" t="s">
        <v>2968</v>
      </c>
      <c r="C2012" s="464" t="s">
        <v>3448</v>
      </c>
      <c r="D2012" s="95" t="s">
        <v>2552</v>
      </c>
      <c r="E2012" s="901">
        <v>41</v>
      </c>
      <c r="F2012" s="88" t="s">
        <v>2222</v>
      </c>
      <c r="G2012" s="927"/>
      <c r="H2012" s="981"/>
      <c r="I2012" s="927"/>
      <c r="J2012" s="11"/>
      <c r="K2012" s="964"/>
    </row>
    <row r="2013" spans="1:12" s="623" customFormat="1" ht="38.25" x14ac:dyDescent="0.25">
      <c r="A2013" s="1156" t="str">
        <f t="shared" si="215"/>
        <v/>
      </c>
      <c r="B2013" s="1068" t="s">
        <v>2969</v>
      </c>
      <c r="C2013" s="464" t="s">
        <v>3449</v>
      </c>
      <c r="D2013" s="95" t="s">
        <v>2555</v>
      </c>
      <c r="E2013" s="901">
        <v>52</v>
      </c>
      <c r="F2013" s="88" t="s">
        <v>2222</v>
      </c>
      <c r="G2013" s="927"/>
      <c r="H2013" s="981"/>
      <c r="I2013" s="927"/>
      <c r="J2013" s="11"/>
      <c r="K2013" s="964"/>
    </row>
    <row r="2014" spans="1:12" s="623" customFormat="1" ht="30.75" customHeight="1" x14ac:dyDescent="0.25">
      <c r="A2014" s="1156" t="str">
        <f t="shared" si="215"/>
        <v/>
      </c>
      <c r="B2014" s="1068" t="s">
        <v>2970</v>
      </c>
      <c r="C2014" s="464" t="s">
        <v>3450</v>
      </c>
      <c r="D2014" s="95" t="s">
        <v>2556</v>
      </c>
      <c r="E2014" s="901">
        <v>1</v>
      </c>
      <c r="F2014" s="88" t="s">
        <v>112</v>
      </c>
      <c r="G2014" s="927"/>
      <c r="H2014" s="981"/>
      <c r="I2014" s="927"/>
      <c r="J2014" s="11"/>
      <c r="K2014" s="964"/>
    </row>
    <row r="2015" spans="1:12" s="623" customFormat="1" ht="38.25" x14ac:dyDescent="0.25">
      <c r="A2015" s="1156" t="str">
        <f t="shared" si="215"/>
        <v/>
      </c>
      <c r="B2015" s="1068" t="s">
        <v>2971</v>
      </c>
      <c r="C2015" s="464" t="s">
        <v>3451</v>
      </c>
      <c r="D2015" s="95" t="s">
        <v>2557</v>
      </c>
      <c r="E2015" s="901">
        <v>8</v>
      </c>
      <c r="F2015" s="88" t="s">
        <v>2558</v>
      </c>
      <c r="G2015" s="927"/>
      <c r="H2015" s="981"/>
      <c r="I2015" s="927"/>
      <c r="J2015" s="11"/>
      <c r="K2015" s="964"/>
    </row>
    <row r="2016" spans="1:12" s="623" customFormat="1" ht="95.25" customHeight="1" x14ac:dyDescent="0.25">
      <c r="A2016" s="1156" t="str">
        <f t="shared" si="215"/>
        <v/>
      </c>
      <c r="B2016" s="1068" t="s">
        <v>2972</v>
      </c>
      <c r="C2016" s="464" t="s">
        <v>3452</v>
      </c>
      <c r="D2016" s="95" t="s">
        <v>2559</v>
      </c>
      <c r="E2016" s="901">
        <v>1</v>
      </c>
      <c r="F2016" s="1069" t="s">
        <v>60</v>
      </c>
      <c r="G2016" s="927"/>
      <c r="H2016" s="981"/>
      <c r="I2016" s="927"/>
      <c r="J2016" s="11"/>
      <c r="K2016" s="964"/>
      <c r="L2016" s="1074"/>
    </row>
    <row r="2017" spans="1:11" ht="15.75" x14ac:dyDescent="0.25">
      <c r="A2017" s="1156" t="s">
        <v>4462</v>
      </c>
      <c r="B2017" s="676"/>
      <c r="C2017" s="677"/>
      <c r="D2017" s="676"/>
      <c r="E2017" s="1067"/>
      <c r="F2017" s="1067"/>
      <c r="G2017" s="927"/>
      <c r="H2017" s="927"/>
      <c r="I2017" s="927"/>
      <c r="J2017" s="1067"/>
      <c r="K2017" s="927"/>
    </row>
    <row r="2018" spans="1:11" ht="15.75" hidden="1" x14ac:dyDescent="0.25">
      <c r="A2018" s="1156"/>
      <c r="B2018" s="410" t="s">
        <v>1925</v>
      </c>
      <c r="C2018" s="410"/>
      <c r="D2018" s="411" t="s">
        <v>1927</v>
      </c>
      <c r="E2018" s="410"/>
      <c r="F2018" s="410"/>
      <c r="G2018" s="977"/>
      <c r="H2018" s="977">
        <f>G2018*F2018</f>
        <v>0</v>
      </c>
      <c r="I2018" s="977">
        <f>H2018*$I$12</f>
        <v>0</v>
      </c>
      <c r="J2018" s="412"/>
      <c r="K2018" s="977">
        <f>SUM(H2018:I2018)</f>
        <v>0</v>
      </c>
    </row>
    <row r="2019" spans="1:11" ht="15.75" hidden="1" x14ac:dyDescent="0.25">
      <c r="A2019" s="1156"/>
      <c r="B2019" s="676"/>
      <c r="C2019" s="677"/>
      <c r="D2019" s="676"/>
      <c r="E2019" s="1067"/>
      <c r="F2019" s="1067"/>
      <c r="G2019" s="927"/>
      <c r="H2019" s="927"/>
      <c r="I2019" s="927"/>
      <c r="J2019" s="1067"/>
      <c r="K2019" s="927"/>
    </row>
    <row r="2020" spans="1:11" ht="15.75" x14ac:dyDescent="0.25">
      <c r="A2020" s="1156" t="str">
        <f t="shared" si="215"/>
        <v/>
      </c>
      <c r="B2020" s="410" t="s">
        <v>1926</v>
      </c>
      <c r="C2020" s="410"/>
      <c r="D2020" s="411" t="s">
        <v>1928</v>
      </c>
      <c r="E2020" s="410"/>
      <c r="F2020" s="410"/>
      <c r="G2020" s="977"/>
      <c r="H2020" s="977"/>
      <c r="I2020" s="977"/>
      <c r="J2020" s="977"/>
      <c r="K2020" s="977"/>
    </row>
    <row r="2021" spans="1:11" ht="15.75" x14ac:dyDescent="0.25">
      <c r="A2021" s="1156" t="s">
        <v>4462</v>
      </c>
      <c r="B2021" s="891" t="s">
        <v>1941</v>
      </c>
      <c r="C2021" s="891"/>
      <c r="D2021" s="21" t="s">
        <v>1956</v>
      </c>
      <c r="E2021" s="891"/>
      <c r="F2021" s="891"/>
      <c r="G2021" s="975"/>
      <c r="H2021" s="975"/>
      <c r="I2021" s="975"/>
      <c r="J2021" s="891"/>
      <c r="K2021" s="975"/>
    </row>
    <row r="2022" spans="1:11" ht="15.75" x14ac:dyDescent="0.25">
      <c r="A2022" s="1156" t="s">
        <v>4462</v>
      </c>
      <c r="B2022" s="419" t="s">
        <v>1942</v>
      </c>
      <c r="C2022" s="419"/>
      <c r="D2022" s="889" t="s">
        <v>4492</v>
      </c>
      <c r="E2022" s="895"/>
      <c r="F2022" s="894"/>
      <c r="G2022" s="863"/>
      <c r="H2022" s="971"/>
      <c r="I2022" s="971"/>
      <c r="J2022" s="111"/>
      <c r="K2022" s="968"/>
    </row>
    <row r="2023" spans="1:11" s="625" customFormat="1" ht="51" x14ac:dyDescent="0.25">
      <c r="A2023" s="1156" t="str">
        <f t="shared" si="215"/>
        <v/>
      </c>
      <c r="B2023" s="583" t="s">
        <v>2488</v>
      </c>
      <c r="C2023" s="464" t="s">
        <v>3453</v>
      </c>
      <c r="D2023" s="522" t="s">
        <v>3674</v>
      </c>
      <c r="E2023" s="523">
        <v>1</v>
      </c>
      <c r="F2023" s="524" t="s">
        <v>60</v>
      </c>
      <c r="G2023" s="970"/>
      <c r="H2023" s="981"/>
      <c r="I2023" s="927"/>
      <c r="J2023" s="127"/>
      <c r="K2023" s="964"/>
    </row>
    <row r="2024" spans="1:11" s="625" customFormat="1" ht="51" x14ac:dyDescent="0.25">
      <c r="A2024" s="1156" t="str">
        <f t="shared" si="215"/>
        <v/>
      </c>
      <c r="B2024" s="123" t="s">
        <v>2489</v>
      </c>
      <c r="C2024" s="466" t="s">
        <v>3454</v>
      </c>
      <c r="D2024" s="525" t="s">
        <v>3675</v>
      </c>
      <c r="E2024" s="526">
        <v>1</v>
      </c>
      <c r="F2024" s="527" t="s">
        <v>60</v>
      </c>
      <c r="G2024" s="997"/>
      <c r="H2024" s="981"/>
      <c r="I2024" s="927"/>
      <c r="J2024" s="124"/>
      <c r="K2024" s="964"/>
    </row>
    <row r="2025" spans="1:11" s="625" customFormat="1" ht="51" x14ac:dyDescent="0.25">
      <c r="A2025" s="1156" t="str">
        <f t="shared" si="215"/>
        <v/>
      </c>
      <c r="B2025" s="583" t="s">
        <v>2490</v>
      </c>
      <c r="C2025" s="464" t="s">
        <v>3455</v>
      </c>
      <c r="D2025" s="522" t="s">
        <v>3676</v>
      </c>
      <c r="E2025" s="523">
        <v>1</v>
      </c>
      <c r="F2025" s="524" t="s">
        <v>60</v>
      </c>
      <c r="G2025" s="970"/>
      <c r="H2025" s="981"/>
      <c r="I2025" s="927"/>
      <c r="J2025" s="127"/>
      <c r="K2025" s="964"/>
    </row>
    <row r="2026" spans="1:11" ht="51" x14ac:dyDescent="0.25">
      <c r="A2026" s="1156" t="str">
        <f t="shared" si="215"/>
        <v/>
      </c>
      <c r="B2026" s="583" t="s">
        <v>2491</v>
      </c>
      <c r="C2026" s="464" t="s">
        <v>3456</v>
      </c>
      <c r="D2026" s="522" t="s">
        <v>4493</v>
      </c>
      <c r="E2026" s="523">
        <v>1</v>
      </c>
      <c r="F2026" s="524" t="s">
        <v>60</v>
      </c>
      <c r="G2026" s="970"/>
      <c r="H2026" s="981"/>
      <c r="I2026" s="927"/>
      <c r="J2026" s="127"/>
      <c r="K2026" s="964"/>
    </row>
    <row r="2027" spans="1:11" ht="51" x14ac:dyDescent="0.25">
      <c r="A2027" s="1156" t="str">
        <f t="shared" si="215"/>
        <v/>
      </c>
      <c r="B2027" s="583" t="s">
        <v>3897</v>
      </c>
      <c r="C2027" s="464" t="s">
        <v>3900</v>
      </c>
      <c r="D2027" s="522" t="s">
        <v>4494</v>
      </c>
      <c r="E2027" s="523">
        <v>1</v>
      </c>
      <c r="F2027" s="524" t="s">
        <v>60</v>
      </c>
      <c r="G2027" s="970"/>
      <c r="H2027" s="981"/>
      <c r="I2027" s="927"/>
      <c r="J2027" s="127"/>
      <c r="K2027" s="964"/>
    </row>
    <row r="2028" spans="1:11" s="625" customFormat="1" ht="51" x14ac:dyDescent="0.25">
      <c r="A2028" s="1156" t="str">
        <f t="shared" si="215"/>
        <v/>
      </c>
      <c r="B2028" s="583" t="s">
        <v>3898</v>
      </c>
      <c r="C2028" s="464" t="s">
        <v>3901</v>
      </c>
      <c r="D2028" s="522" t="s">
        <v>3677</v>
      </c>
      <c r="E2028" s="523">
        <v>1</v>
      </c>
      <c r="F2028" s="524" t="s">
        <v>60</v>
      </c>
      <c r="G2028" s="970"/>
      <c r="H2028" s="981"/>
      <c r="I2028" s="927"/>
      <c r="J2028" s="127"/>
      <c r="K2028" s="964"/>
    </row>
    <row r="2029" spans="1:11" s="625" customFormat="1" ht="51" x14ac:dyDescent="0.25">
      <c r="A2029" s="1156" t="str">
        <f t="shared" si="215"/>
        <v/>
      </c>
      <c r="B2029" s="583" t="s">
        <v>3899</v>
      </c>
      <c r="C2029" s="464" t="s">
        <v>3902</v>
      </c>
      <c r="D2029" s="522" t="s">
        <v>3678</v>
      </c>
      <c r="E2029" s="523">
        <v>1</v>
      </c>
      <c r="F2029" s="524" t="s">
        <v>60</v>
      </c>
      <c r="G2029" s="970"/>
      <c r="H2029" s="981"/>
      <c r="I2029" s="927"/>
      <c r="J2029" s="127"/>
      <c r="K2029" s="964"/>
    </row>
    <row r="2030" spans="1:11" ht="15.75" hidden="1" x14ac:dyDescent="0.25">
      <c r="A2030" s="1156"/>
      <c r="B2030" s="840"/>
      <c r="C2030" s="840"/>
      <c r="D2030" s="84"/>
      <c r="E2030" s="870"/>
      <c r="F2030" s="18"/>
      <c r="G2030" s="980"/>
      <c r="H2030" s="980"/>
      <c r="I2030" s="980"/>
      <c r="J2030" s="19"/>
      <c r="K2030" s="969"/>
    </row>
    <row r="2031" spans="1:11" ht="15.75" hidden="1" x14ac:dyDescent="0.25">
      <c r="A2031" s="1156"/>
      <c r="B2031" s="1068" t="s">
        <v>1943</v>
      </c>
      <c r="C2031" s="1068"/>
      <c r="D2031" s="1072" t="s">
        <v>1957</v>
      </c>
      <c r="E2031" s="1067"/>
      <c r="F2031" s="1067" t="s">
        <v>60</v>
      </c>
      <c r="G2031" s="927"/>
      <c r="H2031" s="927">
        <f>G2031*E2031</f>
        <v>0</v>
      </c>
      <c r="I2031" s="927">
        <f>H2031*$I$12</f>
        <v>0</v>
      </c>
      <c r="J2031" s="11"/>
      <c r="K2031" s="964">
        <f>SUM(H2031:I2031)</f>
        <v>0</v>
      </c>
    </row>
    <row r="2032" spans="1:11" ht="15.75" x14ac:dyDescent="0.25">
      <c r="A2032" s="1156" t="s">
        <v>4462</v>
      </c>
      <c r="B2032" s="676"/>
      <c r="C2032" s="677"/>
      <c r="D2032" s="679"/>
      <c r="E2032" s="1067"/>
      <c r="F2032" s="1067"/>
      <c r="G2032" s="927"/>
      <c r="H2032" s="927"/>
      <c r="I2032" s="927"/>
      <c r="J2032" s="1067"/>
      <c r="K2032" s="927"/>
    </row>
    <row r="2033" spans="1:11" ht="15.75" hidden="1" x14ac:dyDescent="0.25">
      <c r="A2033" s="1156"/>
      <c r="B2033" s="891" t="s">
        <v>1944</v>
      </c>
      <c r="C2033" s="891"/>
      <c r="D2033" s="21" t="s">
        <v>1909</v>
      </c>
      <c r="E2033" s="891"/>
      <c r="F2033" s="891"/>
      <c r="G2033" s="975"/>
      <c r="H2033" s="975"/>
      <c r="I2033" s="975"/>
      <c r="J2033" s="891"/>
      <c r="K2033" s="975"/>
    </row>
    <row r="2034" spans="1:11" ht="15.75" hidden="1" x14ac:dyDescent="0.25">
      <c r="A2034" s="1156"/>
      <c r="B2034" s="1068" t="s">
        <v>1945</v>
      </c>
      <c r="C2034" s="1068"/>
      <c r="D2034" s="1072" t="s">
        <v>1910</v>
      </c>
      <c r="E2034" s="1067"/>
      <c r="F2034" s="1067" t="s">
        <v>583</v>
      </c>
      <c r="G2034" s="927"/>
      <c r="H2034" s="927">
        <f>G2034*E2034</f>
        <v>0</v>
      </c>
      <c r="I2034" s="927">
        <f>H2034*$I$12</f>
        <v>0</v>
      </c>
      <c r="J2034" s="11"/>
      <c r="K2034" s="964">
        <f>SUM(H2034:I2034)</f>
        <v>0</v>
      </c>
    </row>
    <row r="2035" spans="1:11" ht="15.75" hidden="1" x14ac:dyDescent="0.25">
      <c r="A2035" s="1156"/>
      <c r="B2035" s="1068" t="s">
        <v>1946</v>
      </c>
      <c r="C2035" s="1068"/>
      <c r="D2035" s="1072" t="s">
        <v>1911</v>
      </c>
      <c r="E2035" s="1067"/>
      <c r="F2035" s="1067" t="s">
        <v>60</v>
      </c>
      <c r="G2035" s="927"/>
      <c r="H2035" s="927">
        <f t="shared" ref="H2035:H2042" si="216">G2035*E2035</f>
        <v>0</v>
      </c>
      <c r="I2035" s="927">
        <f>H2035*$I$12</f>
        <v>0</v>
      </c>
      <c r="J2035" s="11"/>
      <c r="K2035" s="964">
        <f>SUM(H2035:I2035)</f>
        <v>0</v>
      </c>
    </row>
    <row r="2036" spans="1:11" ht="15.75" hidden="1" x14ac:dyDescent="0.25">
      <c r="A2036" s="1156"/>
      <c r="B2036" s="1068" t="s">
        <v>1947</v>
      </c>
      <c r="C2036" s="1068"/>
      <c r="D2036" s="1072" t="s">
        <v>1912</v>
      </c>
      <c r="E2036" s="1067"/>
      <c r="F2036" s="1067" t="s">
        <v>60</v>
      </c>
      <c r="G2036" s="927"/>
      <c r="H2036" s="927">
        <f t="shared" si="216"/>
        <v>0</v>
      </c>
      <c r="I2036" s="927">
        <f>H2036*$I$12</f>
        <v>0</v>
      </c>
      <c r="J2036" s="11"/>
      <c r="K2036" s="964">
        <f>SUM(H2036:I2036)</f>
        <v>0</v>
      </c>
    </row>
    <row r="2037" spans="1:11" ht="15.75" hidden="1" x14ac:dyDescent="0.25">
      <c r="A2037" s="1156"/>
      <c r="B2037" s="1068" t="s">
        <v>1948</v>
      </c>
      <c r="C2037" s="1068"/>
      <c r="D2037" s="1072" t="s">
        <v>1913</v>
      </c>
      <c r="E2037" s="1067"/>
      <c r="F2037" s="1067" t="s">
        <v>237</v>
      </c>
      <c r="G2037" s="927"/>
      <c r="H2037" s="927">
        <f t="shared" si="216"/>
        <v>0</v>
      </c>
      <c r="I2037" s="927">
        <f>H2037*$I$12</f>
        <v>0</v>
      </c>
      <c r="J2037" s="11"/>
      <c r="K2037" s="964">
        <f>SUM(H2037:I2037)</f>
        <v>0</v>
      </c>
    </row>
    <row r="2038" spans="1:11" ht="15.75" hidden="1" x14ac:dyDescent="0.25">
      <c r="A2038" s="1156"/>
      <c r="B2038" s="676"/>
      <c r="C2038" s="677"/>
      <c r="D2038" s="679"/>
      <c r="E2038" s="1067"/>
      <c r="F2038" s="1067"/>
      <c r="G2038" s="927"/>
      <c r="H2038" s="927"/>
      <c r="I2038" s="927"/>
      <c r="J2038" s="1067"/>
      <c r="K2038" s="927"/>
    </row>
    <row r="2039" spans="1:11" ht="15.75" hidden="1" x14ac:dyDescent="0.25">
      <c r="A2039" s="1156"/>
      <c r="B2039" s="891" t="s">
        <v>1949</v>
      </c>
      <c r="C2039" s="891"/>
      <c r="D2039" s="21" t="s">
        <v>1940</v>
      </c>
      <c r="E2039" s="891"/>
      <c r="F2039" s="891"/>
      <c r="G2039" s="975"/>
      <c r="H2039" s="975"/>
      <c r="I2039" s="975"/>
      <c r="J2039" s="891"/>
      <c r="K2039" s="975"/>
    </row>
    <row r="2040" spans="1:11" ht="15.75" hidden="1" x14ac:dyDescent="0.25">
      <c r="A2040" s="1156"/>
      <c r="B2040" s="1068" t="s">
        <v>1950</v>
      </c>
      <c r="C2040" s="1068"/>
      <c r="D2040" s="1072" t="s">
        <v>1934</v>
      </c>
      <c r="E2040" s="1067"/>
      <c r="F2040" s="1067" t="s">
        <v>60</v>
      </c>
      <c r="G2040" s="927"/>
      <c r="H2040" s="927">
        <f t="shared" si="216"/>
        <v>0</v>
      </c>
      <c r="I2040" s="927">
        <f>H2040*$I$12</f>
        <v>0</v>
      </c>
      <c r="J2040" s="11"/>
      <c r="K2040" s="964">
        <f>SUM(H2040:I2040)</f>
        <v>0</v>
      </c>
    </row>
    <row r="2041" spans="1:11" ht="15.75" hidden="1" x14ac:dyDescent="0.25">
      <c r="A2041" s="1156"/>
      <c r="B2041" s="1068" t="s">
        <v>1951</v>
      </c>
      <c r="C2041" s="1068"/>
      <c r="D2041" s="1072" t="s">
        <v>1958</v>
      </c>
      <c r="E2041" s="1067"/>
      <c r="F2041" s="1067" t="s">
        <v>60</v>
      </c>
      <c r="G2041" s="927"/>
      <c r="H2041" s="927">
        <f t="shared" si="216"/>
        <v>0</v>
      </c>
      <c r="I2041" s="927">
        <f>H2041*$I$12</f>
        <v>0</v>
      </c>
      <c r="J2041" s="11"/>
      <c r="K2041" s="964">
        <f>SUM(H2041:I2041)</f>
        <v>0</v>
      </c>
    </row>
    <row r="2042" spans="1:11" ht="15.75" hidden="1" x14ac:dyDescent="0.25">
      <c r="A2042" s="1156"/>
      <c r="B2042" s="1068" t="s">
        <v>1952</v>
      </c>
      <c r="C2042" s="1068"/>
      <c r="D2042" s="1072" t="s">
        <v>1939</v>
      </c>
      <c r="E2042" s="1067"/>
      <c r="F2042" s="1067" t="s">
        <v>60</v>
      </c>
      <c r="G2042" s="927"/>
      <c r="H2042" s="927">
        <f t="shared" si="216"/>
        <v>0</v>
      </c>
      <c r="I2042" s="927">
        <f>H2042*$I$12</f>
        <v>0</v>
      </c>
      <c r="J2042" s="11"/>
      <c r="K2042" s="964">
        <f>SUM(H2042:I2042)</f>
        <v>0</v>
      </c>
    </row>
    <row r="2043" spans="1:11" ht="15.75" hidden="1" x14ac:dyDescent="0.25">
      <c r="A2043" s="1156"/>
      <c r="B2043" s="676"/>
      <c r="C2043" s="677"/>
      <c r="D2043" s="679"/>
      <c r="E2043" s="1067"/>
      <c r="F2043" s="1067"/>
      <c r="G2043" s="927"/>
      <c r="H2043" s="927"/>
      <c r="I2043" s="927"/>
      <c r="J2043" s="1067"/>
      <c r="K2043" s="927"/>
    </row>
    <row r="2044" spans="1:11" ht="15.75" hidden="1" x14ac:dyDescent="0.25">
      <c r="A2044" s="1156"/>
      <c r="B2044" s="891" t="s">
        <v>1953</v>
      </c>
      <c r="C2044" s="891"/>
      <c r="D2044" s="21" t="s">
        <v>1635</v>
      </c>
      <c r="E2044" s="891"/>
      <c r="F2044" s="891" t="s">
        <v>112</v>
      </c>
      <c r="G2044" s="975"/>
      <c r="H2044" s="975">
        <f>G2044*E2044</f>
        <v>0</v>
      </c>
      <c r="I2044" s="975">
        <f>H2044*$I$12</f>
        <v>0</v>
      </c>
      <c r="J2044" s="891"/>
      <c r="K2044" s="975">
        <f>SUM(H2044:I2044)</f>
        <v>0</v>
      </c>
    </row>
    <row r="2045" spans="1:11" ht="15.75" hidden="1" x14ac:dyDescent="0.25">
      <c r="A2045" s="1156"/>
      <c r="B2045" s="676"/>
      <c r="C2045" s="677"/>
      <c r="D2045" s="676"/>
      <c r="E2045" s="1067"/>
      <c r="F2045" s="1067"/>
      <c r="G2045" s="927"/>
      <c r="H2045" s="927"/>
      <c r="I2045" s="927"/>
      <c r="J2045" s="1067"/>
      <c r="K2045" s="927"/>
    </row>
    <row r="2046" spans="1:11" ht="15.75" hidden="1" x14ac:dyDescent="0.25">
      <c r="A2046" s="1156"/>
      <c r="B2046" s="410" t="s">
        <v>1954</v>
      </c>
      <c r="C2046" s="410"/>
      <c r="D2046" s="411" t="s">
        <v>1959</v>
      </c>
      <c r="E2046" s="410"/>
      <c r="F2046" s="410" t="s">
        <v>112</v>
      </c>
      <c r="G2046" s="977"/>
      <c r="H2046" s="977">
        <f>G2046*E2046</f>
        <v>0</v>
      </c>
      <c r="I2046" s="977">
        <f>H2046*$I$12</f>
        <v>0</v>
      </c>
      <c r="J2046" s="412"/>
      <c r="K2046" s="977">
        <f>SUM(H2046:I2046)</f>
        <v>0</v>
      </c>
    </row>
    <row r="2047" spans="1:11" ht="15.75" hidden="1" x14ac:dyDescent="0.25">
      <c r="A2047" s="1156"/>
      <c r="B2047" s="676"/>
      <c r="C2047" s="677"/>
      <c r="D2047" s="676"/>
      <c r="E2047" s="1067"/>
      <c r="F2047" s="1067"/>
      <c r="G2047" s="927"/>
      <c r="H2047" s="927"/>
      <c r="I2047" s="927"/>
      <c r="J2047" s="1067"/>
      <c r="K2047" s="927"/>
    </row>
    <row r="2048" spans="1:11" ht="15.75" hidden="1" x14ac:dyDescent="0.25">
      <c r="A2048" s="1156"/>
      <c r="B2048" s="410" t="s">
        <v>1955</v>
      </c>
      <c r="C2048" s="410"/>
      <c r="D2048" s="411" t="s">
        <v>1960</v>
      </c>
      <c r="E2048" s="410"/>
      <c r="F2048" s="410" t="s">
        <v>112</v>
      </c>
      <c r="G2048" s="977"/>
      <c r="H2048" s="977">
        <f>G2048*E2048</f>
        <v>0</v>
      </c>
      <c r="I2048" s="977">
        <f>H2048*$I$12</f>
        <v>0</v>
      </c>
      <c r="J2048" s="412"/>
      <c r="K2048" s="977">
        <f>SUM(H2048:I2048)</f>
        <v>0</v>
      </c>
    </row>
    <row r="2049" spans="1:11" ht="15.75" hidden="1" x14ac:dyDescent="0.25">
      <c r="A2049" s="1156"/>
      <c r="B2049" s="676"/>
      <c r="C2049" s="677"/>
      <c r="D2049" s="676"/>
      <c r="E2049" s="1067"/>
      <c r="F2049" s="1067"/>
      <c r="G2049" s="927"/>
      <c r="H2049" s="927"/>
      <c r="I2049" s="927"/>
      <c r="J2049" s="1067"/>
      <c r="K2049" s="927"/>
    </row>
    <row r="2050" spans="1:11" ht="15.75" hidden="1" x14ac:dyDescent="0.25">
      <c r="A2050" s="1156"/>
      <c r="B2050" s="410" t="s">
        <v>1962</v>
      </c>
      <c r="C2050" s="410"/>
      <c r="D2050" s="411" t="s">
        <v>1961</v>
      </c>
      <c r="E2050" s="410"/>
      <c r="F2050" s="410"/>
      <c r="G2050" s="977"/>
      <c r="H2050" s="977"/>
      <c r="I2050" s="977"/>
      <c r="J2050" s="412"/>
      <c r="K2050" s="977"/>
    </row>
    <row r="2051" spans="1:11" ht="15.75" hidden="1" x14ac:dyDescent="0.25">
      <c r="A2051" s="1156"/>
      <c r="B2051" s="891" t="s">
        <v>1963</v>
      </c>
      <c r="C2051" s="891"/>
      <c r="D2051" s="21" t="s">
        <v>1982</v>
      </c>
      <c r="E2051" s="891"/>
      <c r="F2051" s="891"/>
      <c r="G2051" s="975"/>
      <c r="H2051" s="975"/>
      <c r="I2051" s="975"/>
      <c r="J2051" s="891"/>
      <c r="K2051" s="975"/>
    </row>
    <row r="2052" spans="1:11" ht="15.75" hidden="1" x14ac:dyDescent="0.25">
      <c r="A2052" s="1156"/>
      <c r="B2052" s="1068" t="s">
        <v>1964</v>
      </c>
      <c r="C2052" s="1068"/>
      <c r="D2052" s="1072" t="s">
        <v>1302</v>
      </c>
      <c r="E2052" s="1067"/>
      <c r="F2052" s="1067" t="s">
        <v>210</v>
      </c>
      <c r="G2052" s="927"/>
      <c r="H2052" s="927">
        <f>G2052*E2052</f>
        <v>0</v>
      </c>
      <c r="I2052" s="927">
        <f t="shared" ref="I2052:I2069" si="217">H2052*$I$12</f>
        <v>0</v>
      </c>
      <c r="J2052" s="11"/>
      <c r="K2052" s="964">
        <f t="shared" ref="K2052:K2069" si="218">SUM(H2052:I2052)</f>
        <v>0</v>
      </c>
    </row>
    <row r="2053" spans="1:11" ht="15.75" hidden="1" x14ac:dyDescent="0.25">
      <c r="A2053" s="1156"/>
      <c r="B2053" s="1068" t="s">
        <v>1965</v>
      </c>
      <c r="C2053" s="1068"/>
      <c r="D2053" s="1072" t="s">
        <v>1303</v>
      </c>
      <c r="E2053" s="1067"/>
      <c r="F2053" s="1067" t="s">
        <v>60</v>
      </c>
      <c r="G2053" s="927"/>
      <c r="H2053" s="927">
        <f t="shared" ref="H2053:H2069" si="219">G2053*E2053</f>
        <v>0</v>
      </c>
      <c r="I2053" s="927">
        <f t="shared" si="217"/>
        <v>0</v>
      </c>
      <c r="J2053" s="11"/>
      <c r="K2053" s="964">
        <f t="shared" si="218"/>
        <v>0</v>
      </c>
    </row>
    <row r="2054" spans="1:11" ht="15.75" hidden="1" x14ac:dyDescent="0.25">
      <c r="A2054" s="1156"/>
      <c r="B2054" s="1068" t="s">
        <v>1966</v>
      </c>
      <c r="C2054" s="1068"/>
      <c r="D2054" s="1072" t="s">
        <v>1305</v>
      </c>
      <c r="E2054" s="1067"/>
      <c r="F2054" s="1067" t="s">
        <v>60</v>
      </c>
      <c r="G2054" s="927"/>
      <c r="H2054" s="927">
        <f t="shared" si="219"/>
        <v>0</v>
      </c>
      <c r="I2054" s="927">
        <f t="shared" si="217"/>
        <v>0</v>
      </c>
      <c r="J2054" s="11"/>
      <c r="K2054" s="964">
        <f t="shared" si="218"/>
        <v>0</v>
      </c>
    </row>
    <row r="2055" spans="1:11" ht="15.75" hidden="1" x14ac:dyDescent="0.25">
      <c r="A2055" s="1156"/>
      <c r="B2055" s="1068" t="s">
        <v>1967</v>
      </c>
      <c r="C2055" s="1068"/>
      <c r="D2055" s="1072" t="s">
        <v>1326</v>
      </c>
      <c r="E2055" s="1067"/>
      <c r="F2055" s="1067" t="s">
        <v>60</v>
      </c>
      <c r="G2055" s="927"/>
      <c r="H2055" s="927">
        <f t="shared" si="219"/>
        <v>0</v>
      </c>
      <c r="I2055" s="927">
        <f t="shared" si="217"/>
        <v>0</v>
      </c>
      <c r="J2055" s="11"/>
      <c r="K2055" s="964">
        <f t="shared" si="218"/>
        <v>0</v>
      </c>
    </row>
    <row r="2056" spans="1:11" ht="15.75" hidden="1" x14ac:dyDescent="0.25">
      <c r="A2056" s="1156"/>
      <c r="B2056" s="1068" t="s">
        <v>1968</v>
      </c>
      <c r="C2056" s="1068"/>
      <c r="D2056" s="1072" t="s">
        <v>1317</v>
      </c>
      <c r="E2056" s="1067"/>
      <c r="F2056" s="1067" t="s">
        <v>60</v>
      </c>
      <c r="G2056" s="927"/>
      <c r="H2056" s="927">
        <f t="shared" si="219"/>
        <v>0</v>
      </c>
      <c r="I2056" s="927">
        <f t="shared" si="217"/>
        <v>0</v>
      </c>
      <c r="J2056" s="11"/>
      <c r="K2056" s="964">
        <f t="shared" si="218"/>
        <v>0</v>
      </c>
    </row>
    <row r="2057" spans="1:11" ht="15.75" hidden="1" x14ac:dyDescent="0.25">
      <c r="A2057" s="1156"/>
      <c r="B2057" s="1068" t="s">
        <v>1969</v>
      </c>
      <c r="C2057" s="1068"/>
      <c r="D2057" s="1072" t="s">
        <v>1983</v>
      </c>
      <c r="E2057" s="1067"/>
      <c r="F2057" s="1067" t="s">
        <v>60</v>
      </c>
      <c r="G2057" s="927"/>
      <c r="H2057" s="927">
        <f t="shared" si="219"/>
        <v>0</v>
      </c>
      <c r="I2057" s="927">
        <f t="shared" si="217"/>
        <v>0</v>
      </c>
      <c r="J2057" s="11"/>
      <c r="K2057" s="964">
        <f t="shared" si="218"/>
        <v>0</v>
      </c>
    </row>
    <row r="2058" spans="1:11" ht="15.75" hidden="1" x14ac:dyDescent="0.25">
      <c r="A2058" s="1156"/>
      <c r="B2058" s="1068" t="s">
        <v>1970</v>
      </c>
      <c r="C2058" s="1068"/>
      <c r="D2058" s="1072" t="s">
        <v>1320</v>
      </c>
      <c r="E2058" s="1067"/>
      <c r="F2058" s="1067" t="s">
        <v>60</v>
      </c>
      <c r="G2058" s="927"/>
      <c r="H2058" s="927">
        <f t="shared" si="219"/>
        <v>0</v>
      </c>
      <c r="I2058" s="927">
        <f t="shared" si="217"/>
        <v>0</v>
      </c>
      <c r="J2058" s="11"/>
      <c r="K2058" s="964">
        <f t="shared" si="218"/>
        <v>0</v>
      </c>
    </row>
    <row r="2059" spans="1:11" ht="15.75" hidden="1" x14ac:dyDescent="0.25">
      <c r="A2059" s="1156"/>
      <c r="B2059" s="1068" t="s">
        <v>1971</v>
      </c>
      <c r="C2059" s="1068"/>
      <c r="D2059" s="1072" t="s">
        <v>1984</v>
      </c>
      <c r="E2059" s="1067"/>
      <c r="F2059" s="1067" t="s">
        <v>60</v>
      </c>
      <c r="G2059" s="927"/>
      <c r="H2059" s="927">
        <f t="shared" si="219"/>
        <v>0</v>
      </c>
      <c r="I2059" s="927">
        <f t="shared" si="217"/>
        <v>0</v>
      </c>
      <c r="J2059" s="11"/>
      <c r="K2059" s="964">
        <f t="shared" si="218"/>
        <v>0</v>
      </c>
    </row>
    <row r="2060" spans="1:11" ht="15.75" hidden="1" x14ac:dyDescent="0.25">
      <c r="A2060" s="1156"/>
      <c r="B2060" s="1068" t="s">
        <v>1972</v>
      </c>
      <c r="C2060" s="1068"/>
      <c r="D2060" s="1072" t="s">
        <v>1310</v>
      </c>
      <c r="E2060" s="1067"/>
      <c r="F2060" s="1067" t="s">
        <v>60</v>
      </c>
      <c r="G2060" s="927"/>
      <c r="H2060" s="927">
        <f t="shared" si="219"/>
        <v>0</v>
      </c>
      <c r="I2060" s="927">
        <f t="shared" si="217"/>
        <v>0</v>
      </c>
      <c r="J2060" s="11"/>
      <c r="K2060" s="964">
        <f t="shared" si="218"/>
        <v>0</v>
      </c>
    </row>
    <row r="2061" spans="1:11" ht="15.75" hidden="1" x14ac:dyDescent="0.25">
      <c r="A2061" s="1156"/>
      <c r="B2061" s="1068" t="s">
        <v>1973</v>
      </c>
      <c r="C2061" s="1068"/>
      <c r="D2061" s="1072" t="s">
        <v>1307</v>
      </c>
      <c r="E2061" s="1067"/>
      <c r="F2061" s="1067" t="s">
        <v>60</v>
      </c>
      <c r="G2061" s="927"/>
      <c r="H2061" s="927">
        <f t="shared" si="219"/>
        <v>0</v>
      </c>
      <c r="I2061" s="927">
        <f t="shared" si="217"/>
        <v>0</v>
      </c>
      <c r="J2061" s="11"/>
      <c r="K2061" s="964">
        <f t="shared" si="218"/>
        <v>0</v>
      </c>
    </row>
    <row r="2062" spans="1:11" ht="15.75" hidden="1" x14ac:dyDescent="0.25">
      <c r="A2062" s="1156"/>
      <c r="B2062" s="1068" t="s">
        <v>1974</v>
      </c>
      <c r="C2062" s="1068"/>
      <c r="D2062" s="1072" t="s">
        <v>1985</v>
      </c>
      <c r="E2062" s="1067"/>
      <c r="F2062" s="1067" t="s">
        <v>60</v>
      </c>
      <c r="G2062" s="927"/>
      <c r="H2062" s="927">
        <f t="shared" si="219"/>
        <v>0</v>
      </c>
      <c r="I2062" s="927">
        <f t="shared" si="217"/>
        <v>0</v>
      </c>
      <c r="J2062" s="11"/>
      <c r="K2062" s="964">
        <f t="shared" si="218"/>
        <v>0</v>
      </c>
    </row>
    <row r="2063" spans="1:11" ht="15.75" hidden="1" x14ac:dyDescent="0.25">
      <c r="A2063" s="1156"/>
      <c r="B2063" s="1068" t="s">
        <v>1975</v>
      </c>
      <c r="C2063" s="1068"/>
      <c r="D2063" s="1072" t="s">
        <v>1986</v>
      </c>
      <c r="E2063" s="1067"/>
      <c r="F2063" s="1067" t="s">
        <v>60</v>
      </c>
      <c r="G2063" s="927"/>
      <c r="H2063" s="927">
        <f t="shared" si="219"/>
        <v>0</v>
      </c>
      <c r="I2063" s="927">
        <f t="shared" si="217"/>
        <v>0</v>
      </c>
      <c r="J2063" s="11"/>
      <c r="K2063" s="964">
        <f t="shared" si="218"/>
        <v>0</v>
      </c>
    </row>
    <row r="2064" spans="1:11" ht="15.75" hidden="1" x14ac:dyDescent="0.25">
      <c r="A2064" s="1156"/>
      <c r="B2064" s="1068" t="s">
        <v>1976</v>
      </c>
      <c r="C2064" s="1068"/>
      <c r="D2064" s="1072" t="s">
        <v>1313</v>
      </c>
      <c r="E2064" s="1067"/>
      <c r="F2064" s="1067" t="s">
        <v>60</v>
      </c>
      <c r="G2064" s="927"/>
      <c r="H2064" s="927">
        <f t="shared" si="219"/>
        <v>0</v>
      </c>
      <c r="I2064" s="927">
        <f t="shared" si="217"/>
        <v>0</v>
      </c>
      <c r="J2064" s="11"/>
      <c r="K2064" s="964">
        <f t="shared" si="218"/>
        <v>0</v>
      </c>
    </row>
    <row r="2065" spans="1:11" ht="15.75" hidden="1" x14ac:dyDescent="0.25">
      <c r="A2065" s="1156"/>
      <c r="B2065" s="1068" t="s">
        <v>1977</v>
      </c>
      <c r="C2065" s="1068"/>
      <c r="D2065" s="1072" t="s">
        <v>1304</v>
      </c>
      <c r="E2065" s="1067"/>
      <c r="F2065" s="1067" t="s">
        <v>60</v>
      </c>
      <c r="G2065" s="927"/>
      <c r="H2065" s="927">
        <f t="shared" si="219"/>
        <v>0</v>
      </c>
      <c r="I2065" s="927">
        <f t="shared" si="217"/>
        <v>0</v>
      </c>
      <c r="J2065" s="11"/>
      <c r="K2065" s="964">
        <f t="shared" si="218"/>
        <v>0</v>
      </c>
    </row>
    <row r="2066" spans="1:11" ht="15.75" hidden="1" x14ac:dyDescent="0.25">
      <c r="A2066" s="1156"/>
      <c r="B2066" s="1068" t="s">
        <v>1978</v>
      </c>
      <c r="C2066" s="1068"/>
      <c r="D2066" s="1072" t="s">
        <v>1323</v>
      </c>
      <c r="E2066" s="1067"/>
      <c r="F2066" s="1067" t="s">
        <v>60</v>
      </c>
      <c r="G2066" s="927"/>
      <c r="H2066" s="927">
        <f t="shared" si="219"/>
        <v>0</v>
      </c>
      <c r="I2066" s="927">
        <f t="shared" si="217"/>
        <v>0</v>
      </c>
      <c r="J2066" s="11"/>
      <c r="K2066" s="964">
        <f t="shared" si="218"/>
        <v>0</v>
      </c>
    </row>
    <row r="2067" spans="1:11" ht="15.75" hidden="1" x14ac:dyDescent="0.25">
      <c r="A2067" s="1156"/>
      <c r="B2067" s="1068" t="s">
        <v>1979</v>
      </c>
      <c r="C2067" s="1068"/>
      <c r="D2067" s="1072" t="s">
        <v>1319</v>
      </c>
      <c r="E2067" s="1067"/>
      <c r="F2067" s="1067" t="s">
        <v>60</v>
      </c>
      <c r="G2067" s="927"/>
      <c r="H2067" s="927">
        <f t="shared" si="219"/>
        <v>0</v>
      </c>
      <c r="I2067" s="927">
        <f t="shared" si="217"/>
        <v>0</v>
      </c>
      <c r="J2067" s="11"/>
      <c r="K2067" s="964">
        <f t="shared" si="218"/>
        <v>0</v>
      </c>
    </row>
    <row r="2068" spans="1:11" ht="15.75" hidden="1" x14ac:dyDescent="0.25">
      <c r="A2068" s="1156"/>
      <c r="B2068" s="1068" t="s">
        <v>1980</v>
      </c>
      <c r="C2068" s="1068"/>
      <c r="D2068" s="1072" t="s">
        <v>1987</v>
      </c>
      <c r="E2068" s="1067"/>
      <c r="F2068" s="1067" t="s">
        <v>60</v>
      </c>
      <c r="G2068" s="927"/>
      <c r="H2068" s="927">
        <f t="shared" si="219"/>
        <v>0</v>
      </c>
      <c r="I2068" s="927">
        <f t="shared" si="217"/>
        <v>0</v>
      </c>
      <c r="J2068" s="11"/>
      <c r="K2068" s="964">
        <f t="shared" si="218"/>
        <v>0</v>
      </c>
    </row>
    <row r="2069" spans="1:11" ht="15.75" hidden="1" x14ac:dyDescent="0.25">
      <c r="A2069" s="1156"/>
      <c r="B2069" s="1068" t="s">
        <v>1981</v>
      </c>
      <c r="C2069" s="1068"/>
      <c r="D2069" s="1072" t="s">
        <v>1988</v>
      </c>
      <c r="E2069" s="1067"/>
      <c r="F2069" s="1067" t="s">
        <v>60</v>
      </c>
      <c r="G2069" s="927"/>
      <c r="H2069" s="927">
        <f t="shared" si="219"/>
        <v>0</v>
      </c>
      <c r="I2069" s="927">
        <f t="shared" si="217"/>
        <v>0</v>
      </c>
      <c r="J2069" s="11"/>
      <c r="K2069" s="964">
        <f t="shared" si="218"/>
        <v>0</v>
      </c>
    </row>
    <row r="2070" spans="1:11" ht="15.75" hidden="1" x14ac:dyDescent="0.25">
      <c r="A2070" s="1156"/>
      <c r="B2070" s="676"/>
      <c r="C2070" s="677"/>
      <c r="D2070" s="676"/>
      <c r="E2070" s="1067"/>
      <c r="F2070" s="1067"/>
      <c r="G2070" s="927"/>
      <c r="H2070" s="927"/>
      <c r="I2070" s="927"/>
      <c r="J2070" s="1067"/>
      <c r="K2070" s="927"/>
    </row>
    <row r="2071" spans="1:11" ht="15.75" hidden="1" x14ac:dyDescent="0.25">
      <c r="A2071" s="1156"/>
      <c r="B2071" s="891" t="s">
        <v>1989</v>
      </c>
      <c r="C2071" s="891"/>
      <c r="D2071" s="21" t="s">
        <v>1322</v>
      </c>
      <c r="E2071" s="891"/>
      <c r="F2071" s="891"/>
      <c r="G2071" s="975"/>
      <c r="H2071" s="975"/>
      <c r="I2071" s="975"/>
      <c r="J2071" s="891"/>
      <c r="K2071" s="975"/>
    </row>
    <row r="2072" spans="1:11" ht="15.75" hidden="1" x14ac:dyDescent="0.25">
      <c r="A2072" s="1156"/>
      <c r="B2072" s="1068" t="s">
        <v>1990</v>
      </c>
      <c r="C2072" s="1068"/>
      <c r="D2072" s="1072" t="s">
        <v>1302</v>
      </c>
      <c r="E2072" s="1067"/>
      <c r="F2072" s="1067" t="s">
        <v>210</v>
      </c>
      <c r="G2072" s="927"/>
      <c r="H2072" s="927">
        <f>G2072*E2072</f>
        <v>0</v>
      </c>
      <c r="I2072" s="927">
        <f t="shared" ref="I2072:I2080" si="220">H2072*$I$12</f>
        <v>0</v>
      </c>
      <c r="J2072" s="11"/>
      <c r="K2072" s="964">
        <f t="shared" ref="K2072:K2080" si="221">SUM(H2072:I2072)</f>
        <v>0</v>
      </c>
    </row>
    <row r="2073" spans="1:11" ht="15.75" hidden="1" x14ac:dyDescent="0.25">
      <c r="A2073" s="1156"/>
      <c r="B2073" s="1068" t="s">
        <v>1991</v>
      </c>
      <c r="C2073" s="1068"/>
      <c r="D2073" s="1072" t="s">
        <v>1307</v>
      </c>
      <c r="E2073" s="1067"/>
      <c r="F2073" s="1067" t="s">
        <v>60</v>
      </c>
      <c r="G2073" s="927"/>
      <c r="H2073" s="927">
        <f t="shared" ref="H2073:H2080" si="222">G2073*E2073</f>
        <v>0</v>
      </c>
      <c r="I2073" s="927">
        <f t="shared" si="220"/>
        <v>0</v>
      </c>
      <c r="J2073" s="11"/>
      <c r="K2073" s="964">
        <f t="shared" si="221"/>
        <v>0</v>
      </c>
    </row>
    <row r="2074" spans="1:11" ht="15.75" hidden="1" x14ac:dyDescent="0.25">
      <c r="A2074" s="1156"/>
      <c r="B2074" s="1068" t="s">
        <v>1992</v>
      </c>
      <c r="C2074" s="1068"/>
      <c r="D2074" s="1072" t="s">
        <v>1323</v>
      </c>
      <c r="E2074" s="1067"/>
      <c r="F2074" s="1067" t="s">
        <v>60</v>
      </c>
      <c r="G2074" s="927"/>
      <c r="H2074" s="927">
        <f t="shared" si="222"/>
        <v>0</v>
      </c>
      <c r="I2074" s="927">
        <f t="shared" si="220"/>
        <v>0</v>
      </c>
      <c r="J2074" s="11"/>
      <c r="K2074" s="964">
        <f t="shared" si="221"/>
        <v>0</v>
      </c>
    </row>
    <row r="2075" spans="1:11" ht="15.75" hidden="1" x14ac:dyDescent="0.25">
      <c r="A2075" s="1156"/>
      <c r="B2075" s="1068" t="s">
        <v>1993</v>
      </c>
      <c r="C2075" s="1068"/>
      <c r="D2075" s="1072" t="s">
        <v>1324</v>
      </c>
      <c r="E2075" s="1067"/>
      <c r="F2075" s="1067" t="s">
        <v>60</v>
      </c>
      <c r="G2075" s="927"/>
      <c r="H2075" s="927">
        <f t="shared" si="222"/>
        <v>0</v>
      </c>
      <c r="I2075" s="927">
        <f t="shared" si="220"/>
        <v>0</v>
      </c>
      <c r="J2075" s="11"/>
      <c r="K2075" s="964">
        <f t="shared" si="221"/>
        <v>0</v>
      </c>
    </row>
    <row r="2076" spans="1:11" ht="15.75" hidden="1" x14ac:dyDescent="0.25">
      <c r="A2076" s="1156"/>
      <c r="B2076" s="1068" t="s">
        <v>1994</v>
      </c>
      <c r="C2076" s="1068"/>
      <c r="D2076" s="1072" t="s">
        <v>1303</v>
      </c>
      <c r="E2076" s="1067"/>
      <c r="F2076" s="1067" t="s">
        <v>60</v>
      </c>
      <c r="G2076" s="927"/>
      <c r="H2076" s="927">
        <f t="shared" si="222"/>
        <v>0</v>
      </c>
      <c r="I2076" s="927">
        <f t="shared" si="220"/>
        <v>0</v>
      </c>
      <c r="J2076" s="11"/>
      <c r="K2076" s="964">
        <f t="shared" si="221"/>
        <v>0</v>
      </c>
    </row>
    <row r="2077" spans="1:11" ht="15.75" hidden="1" x14ac:dyDescent="0.25">
      <c r="A2077" s="1156"/>
      <c r="B2077" s="1068" t="s">
        <v>1995</v>
      </c>
      <c r="C2077" s="1068"/>
      <c r="D2077" s="1072" t="s">
        <v>1304</v>
      </c>
      <c r="E2077" s="1067"/>
      <c r="F2077" s="1067" t="s">
        <v>60</v>
      </c>
      <c r="G2077" s="927"/>
      <c r="H2077" s="927">
        <f t="shared" si="222"/>
        <v>0</v>
      </c>
      <c r="I2077" s="927">
        <f t="shared" si="220"/>
        <v>0</v>
      </c>
      <c r="J2077" s="11"/>
      <c r="K2077" s="964">
        <f t="shared" si="221"/>
        <v>0</v>
      </c>
    </row>
    <row r="2078" spans="1:11" ht="15.75" hidden="1" x14ac:dyDescent="0.25">
      <c r="A2078" s="1156"/>
      <c r="B2078" s="1068" t="s">
        <v>1996</v>
      </c>
      <c r="C2078" s="1068"/>
      <c r="D2078" s="1072" t="s">
        <v>1305</v>
      </c>
      <c r="E2078" s="1067"/>
      <c r="F2078" s="1067" t="s">
        <v>60</v>
      </c>
      <c r="G2078" s="927"/>
      <c r="H2078" s="927">
        <f t="shared" si="222"/>
        <v>0</v>
      </c>
      <c r="I2078" s="927">
        <f t="shared" si="220"/>
        <v>0</v>
      </c>
      <c r="J2078" s="11"/>
      <c r="K2078" s="964">
        <f t="shared" si="221"/>
        <v>0</v>
      </c>
    </row>
    <row r="2079" spans="1:11" ht="15.75" hidden="1" x14ac:dyDescent="0.25">
      <c r="A2079" s="1156"/>
      <c r="B2079" s="1068" t="s">
        <v>1997</v>
      </c>
      <c r="C2079" s="1068"/>
      <c r="D2079" s="1072" t="s">
        <v>1311</v>
      </c>
      <c r="E2079" s="1067"/>
      <c r="F2079" s="1067" t="s">
        <v>60</v>
      </c>
      <c r="G2079" s="927"/>
      <c r="H2079" s="927">
        <f t="shared" si="222"/>
        <v>0</v>
      </c>
      <c r="I2079" s="927">
        <f t="shared" si="220"/>
        <v>0</v>
      </c>
      <c r="J2079" s="11"/>
      <c r="K2079" s="964">
        <f t="shared" si="221"/>
        <v>0</v>
      </c>
    </row>
    <row r="2080" spans="1:11" ht="15.75" hidden="1" x14ac:dyDescent="0.25">
      <c r="A2080" s="1156"/>
      <c r="B2080" s="1068" t="s">
        <v>1998</v>
      </c>
      <c r="C2080" s="1068"/>
      <c r="D2080" s="1072" t="s">
        <v>1313</v>
      </c>
      <c r="E2080" s="1067"/>
      <c r="F2080" s="1067" t="s">
        <v>60</v>
      </c>
      <c r="G2080" s="927"/>
      <c r="H2080" s="927">
        <f t="shared" si="222"/>
        <v>0</v>
      </c>
      <c r="I2080" s="927">
        <f t="shared" si="220"/>
        <v>0</v>
      </c>
      <c r="J2080" s="11"/>
      <c r="K2080" s="964">
        <f t="shared" si="221"/>
        <v>0</v>
      </c>
    </row>
    <row r="2081" spans="1:11" ht="15.75" hidden="1" x14ac:dyDescent="0.25">
      <c r="A2081" s="1156"/>
      <c r="B2081" s="676"/>
      <c r="C2081" s="677"/>
      <c r="D2081" s="676"/>
      <c r="E2081" s="1067"/>
      <c r="F2081" s="1067"/>
      <c r="G2081" s="927"/>
      <c r="H2081" s="927"/>
      <c r="I2081" s="927"/>
      <c r="J2081" s="1067"/>
      <c r="K2081" s="927"/>
    </row>
    <row r="2082" spans="1:11" ht="15.75" hidden="1" x14ac:dyDescent="0.25">
      <c r="A2082" s="1156"/>
      <c r="B2082" s="891" t="s">
        <v>1999</v>
      </c>
      <c r="C2082" s="891"/>
      <c r="D2082" s="21" t="s">
        <v>1140</v>
      </c>
      <c r="E2082" s="891"/>
      <c r="F2082" s="891"/>
      <c r="G2082" s="975"/>
      <c r="H2082" s="975"/>
      <c r="I2082" s="975"/>
      <c r="J2082" s="891"/>
      <c r="K2082" s="975"/>
    </row>
    <row r="2083" spans="1:11" ht="15.75" hidden="1" x14ac:dyDescent="0.25">
      <c r="A2083" s="1156"/>
      <c r="B2083" s="1068" t="s">
        <v>2000</v>
      </c>
      <c r="C2083" s="1068"/>
      <c r="D2083" s="1072" t="s">
        <v>2001</v>
      </c>
      <c r="E2083" s="1068"/>
      <c r="F2083" s="1068" t="s">
        <v>60</v>
      </c>
      <c r="G2083" s="927"/>
      <c r="H2083" s="927">
        <f>G2083*E2083</f>
        <v>0</v>
      </c>
      <c r="I2083" s="927">
        <f>H2083*$I$12</f>
        <v>0</v>
      </c>
      <c r="J2083" s="11"/>
      <c r="K2083" s="964">
        <f>SUM(H2083:I2083)</f>
        <v>0</v>
      </c>
    </row>
    <row r="2084" spans="1:11" ht="15.75" hidden="1" x14ac:dyDescent="0.25">
      <c r="A2084" s="1156"/>
      <c r="B2084" s="676"/>
      <c r="C2084" s="677"/>
      <c r="D2084" s="676"/>
      <c r="E2084" s="1067"/>
      <c r="F2084" s="1067"/>
      <c r="G2084" s="927"/>
      <c r="H2084" s="927"/>
      <c r="I2084" s="927"/>
      <c r="J2084" s="1067"/>
      <c r="K2084" s="927"/>
    </row>
    <row r="2085" spans="1:11" ht="15.75" hidden="1" x14ac:dyDescent="0.25">
      <c r="A2085" s="1156"/>
      <c r="B2085" s="410" t="s">
        <v>2002</v>
      </c>
      <c r="C2085" s="410"/>
      <c r="D2085" s="411" t="s">
        <v>2003</v>
      </c>
      <c r="E2085" s="410"/>
      <c r="F2085" s="410"/>
      <c r="G2085" s="977"/>
      <c r="H2085" s="977"/>
      <c r="I2085" s="977"/>
      <c r="J2085" s="412"/>
      <c r="K2085" s="977"/>
    </row>
    <row r="2086" spans="1:11" ht="15.75" hidden="1" x14ac:dyDescent="0.25">
      <c r="A2086" s="1156"/>
      <c r="B2086" s="891" t="s">
        <v>2004</v>
      </c>
      <c r="C2086" s="891"/>
      <c r="D2086" s="21" t="s">
        <v>1982</v>
      </c>
      <c r="E2086" s="891"/>
      <c r="F2086" s="891"/>
      <c r="G2086" s="975"/>
      <c r="H2086" s="975"/>
      <c r="I2086" s="975"/>
      <c r="J2086" s="891"/>
      <c r="K2086" s="975"/>
    </row>
    <row r="2087" spans="1:11" ht="15.75" hidden="1" x14ac:dyDescent="0.25">
      <c r="A2087" s="1156"/>
      <c r="B2087" s="1068" t="s">
        <v>2005</v>
      </c>
      <c r="C2087" s="37"/>
      <c r="D2087" s="1072" t="s">
        <v>1302</v>
      </c>
      <c r="E2087" s="1067"/>
      <c r="F2087" s="1067" t="s">
        <v>210</v>
      </c>
      <c r="G2087" s="927"/>
      <c r="H2087" s="927">
        <f>G2087*E2087</f>
        <v>0</v>
      </c>
      <c r="I2087" s="927">
        <f t="shared" ref="I2087:I2103" si="223">H2087*$I$12</f>
        <v>0</v>
      </c>
      <c r="J2087" s="11"/>
      <c r="K2087" s="964">
        <f t="shared" ref="K2087:K2103" si="224">SUM(H2087:I2087)</f>
        <v>0</v>
      </c>
    </row>
    <row r="2088" spans="1:11" ht="15.75" hidden="1" x14ac:dyDescent="0.25">
      <c r="A2088" s="1156"/>
      <c r="B2088" s="1068" t="s">
        <v>2006</v>
      </c>
      <c r="C2088" s="37"/>
      <c r="D2088" s="1072" t="s">
        <v>1303</v>
      </c>
      <c r="E2088" s="1067"/>
      <c r="F2088" s="1067" t="s">
        <v>60</v>
      </c>
      <c r="G2088" s="927"/>
      <c r="H2088" s="927">
        <f t="shared" ref="H2088:H2102" si="225">G2088*E2088</f>
        <v>0</v>
      </c>
      <c r="I2088" s="927">
        <f t="shared" si="223"/>
        <v>0</v>
      </c>
      <c r="J2088" s="11"/>
      <c r="K2088" s="964">
        <f t="shared" si="224"/>
        <v>0</v>
      </c>
    </row>
    <row r="2089" spans="1:11" ht="15.75" hidden="1" x14ac:dyDescent="0.25">
      <c r="A2089" s="1156"/>
      <c r="B2089" s="1068" t="s">
        <v>2007</v>
      </c>
      <c r="C2089" s="37"/>
      <c r="D2089" s="1072" t="s">
        <v>1305</v>
      </c>
      <c r="E2089" s="1067"/>
      <c r="F2089" s="1067" t="s">
        <v>60</v>
      </c>
      <c r="G2089" s="927"/>
      <c r="H2089" s="927">
        <f t="shared" si="225"/>
        <v>0</v>
      </c>
      <c r="I2089" s="927">
        <f t="shared" si="223"/>
        <v>0</v>
      </c>
      <c r="J2089" s="11"/>
      <c r="K2089" s="964">
        <f t="shared" si="224"/>
        <v>0</v>
      </c>
    </row>
    <row r="2090" spans="1:11" ht="15.75" hidden="1" x14ac:dyDescent="0.25">
      <c r="A2090" s="1156"/>
      <c r="B2090" s="1068" t="s">
        <v>2008</v>
      </c>
      <c r="C2090" s="37"/>
      <c r="D2090" s="1072" t="s">
        <v>1326</v>
      </c>
      <c r="E2090" s="1067"/>
      <c r="F2090" s="1067" t="s">
        <v>60</v>
      </c>
      <c r="G2090" s="927"/>
      <c r="H2090" s="927">
        <f t="shared" si="225"/>
        <v>0</v>
      </c>
      <c r="I2090" s="927">
        <f t="shared" si="223"/>
        <v>0</v>
      </c>
      <c r="J2090" s="11"/>
      <c r="K2090" s="964">
        <f t="shared" si="224"/>
        <v>0</v>
      </c>
    </row>
    <row r="2091" spans="1:11" ht="15.75" hidden="1" x14ac:dyDescent="0.25">
      <c r="A2091" s="1156"/>
      <c r="B2091" s="1068" t="s">
        <v>2009</v>
      </c>
      <c r="C2091" s="37"/>
      <c r="D2091" s="1072" t="s">
        <v>1317</v>
      </c>
      <c r="E2091" s="1067"/>
      <c r="F2091" s="1067" t="s">
        <v>60</v>
      </c>
      <c r="G2091" s="927"/>
      <c r="H2091" s="927">
        <f t="shared" si="225"/>
        <v>0</v>
      </c>
      <c r="I2091" s="927">
        <f t="shared" si="223"/>
        <v>0</v>
      </c>
      <c r="J2091" s="11"/>
      <c r="K2091" s="964">
        <f t="shared" si="224"/>
        <v>0</v>
      </c>
    </row>
    <row r="2092" spans="1:11" ht="15.75" hidden="1" x14ac:dyDescent="0.25">
      <c r="A2092" s="1156"/>
      <c r="B2092" s="1068" t="s">
        <v>2010</v>
      </c>
      <c r="C2092" s="37"/>
      <c r="D2092" s="1072" t="s">
        <v>1983</v>
      </c>
      <c r="E2092" s="1067"/>
      <c r="F2092" s="1067" t="s">
        <v>60</v>
      </c>
      <c r="G2092" s="927"/>
      <c r="H2092" s="927">
        <f t="shared" si="225"/>
        <v>0</v>
      </c>
      <c r="I2092" s="927">
        <f t="shared" si="223"/>
        <v>0</v>
      </c>
      <c r="J2092" s="11"/>
      <c r="K2092" s="964">
        <f t="shared" si="224"/>
        <v>0</v>
      </c>
    </row>
    <row r="2093" spans="1:11" ht="15.75" hidden="1" x14ac:dyDescent="0.25">
      <c r="A2093" s="1156"/>
      <c r="B2093" s="1068" t="s">
        <v>2011</v>
      </c>
      <c r="C2093" s="37"/>
      <c r="D2093" s="1072" t="s">
        <v>1320</v>
      </c>
      <c r="E2093" s="1067"/>
      <c r="F2093" s="1067" t="s">
        <v>60</v>
      </c>
      <c r="G2093" s="927"/>
      <c r="H2093" s="927">
        <f t="shared" si="225"/>
        <v>0</v>
      </c>
      <c r="I2093" s="927">
        <f t="shared" si="223"/>
        <v>0</v>
      </c>
      <c r="J2093" s="11"/>
      <c r="K2093" s="964">
        <f t="shared" si="224"/>
        <v>0</v>
      </c>
    </row>
    <row r="2094" spans="1:11" ht="15.75" hidden="1" x14ac:dyDescent="0.25">
      <c r="A2094" s="1156"/>
      <c r="B2094" s="1068" t="s">
        <v>2012</v>
      </c>
      <c r="C2094" s="37"/>
      <c r="D2094" s="1072" t="s">
        <v>1310</v>
      </c>
      <c r="E2094" s="1067"/>
      <c r="F2094" s="1067" t="s">
        <v>60</v>
      </c>
      <c r="G2094" s="927"/>
      <c r="H2094" s="927">
        <f t="shared" si="225"/>
        <v>0</v>
      </c>
      <c r="I2094" s="927">
        <f t="shared" si="223"/>
        <v>0</v>
      </c>
      <c r="J2094" s="11"/>
      <c r="K2094" s="964">
        <f t="shared" si="224"/>
        <v>0</v>
      </c>
    </row>
    <row r="2095" spans="1:11" ht="15.75" hidden="1" x14ac:dyDescent="0.25">
      <c r="A2095" s="1156"/>
      <c r="B2095" s="1068" t="s">
        <v>2013</v>
      </c>
      <c r="C2095" s="37"/>
      <c r="D2095" s="1072" t="s">
        <v>1307</v>
      </c>
      <c r="E2095" s="1067"/>
      <c r="F2095" s="1067" t="s">
        <v>60</v>
      </c>
      <c r="G2095" s="927"/>
      <c r="H2095" s="927">
        <f t="shared" si="225"/>
        <v>0</v>
      </c>
      <c r="I2095" s="927">
        <f t="shared" si="223"/>
        <v>0</v>
      </c>
      <c r="J2095" s="11"/>
      <c r="K2095" s="964">
        <f t="shared" si="224"/>
        <v>0</v>
      </c>
    </row>
    <row r="2096" spans="1:11" ht="15.75" hidden="1" x14ac:dyDescent="0.25">
      <c r="A2096" s="1156"/>
      <c r="B2096" s="1068" t="s">
        <v>2014</v>
      </c>
      <c r="C2096" s="37"/>
      <c r="D2096" s="1072" t="s">
        <v>1986</v>
      </c>
      <c r="E2096" s="1067"/>
      <c r="F2096" s="1067" t="s">
        <v>60</v>
      </c>
      <c r="G2096" s="927"/>
      <c r="H2096" s="927">
        <f t="shared" si="225"/>
        <v>0</v>
      </c>
      <c r="I2096" s="927">
        <f t="shared" si="223"/>
        <v>0</v>
      </c>
      <c r="J2096" s="11"/>
      <c r="K2096" s="964">
        <f t="shared" si="224"/>
        <v>0</v>
      </c>
    </row>
    <row r="2097" spans="1:11" ht="15.75" hidden="1" x14ac:dyDescent="0.25">
      <c r="A2097" s="1156"/>
      <c r="B2097" s="1068" t="s">
        <v>2015</v>
      </c>
      <c r="C2097" s="37"/>
      <c r="D2097" s="1072" t="s">
        <v>1313</v>
      </c>
      <c r="E2097" s="1067"/>
      <c r="F2097" s="1067" t="s">
        <v>60</v>
      </c>
      <c r="G2097" s="927"/>
      <c r="H2097" s="927">
        <f t="shared" si="225"/>
        <v>0</v>
      </c>
      <c r="I2097" s="927">
        <f t="shared" si="223"/>
        <v>0</v>
      </c>
      <c r="J2097" s="11"/>
      <c r="K2097" s="964">
        <f t="shared" si="224"/>
        <v>0</v>
      </c>
    </row>
    <row r="2098" spans="1:11" ht="15.75" hidden="1" x14ac:dyDescent="0.25">
      <c r="A2098" s="1156"/>
      <c r="B2098" s="1068" t="s">
        <v>2016</v>
      </c>
      <c r="C2098" s="37"/>
      <c r="D2098" s="1072" t="s">
        <v>1304</v>
      </c>
      <c r="E2098" s="1067"/>
      <c r="F2098" s="1067" t="s">
        <v>60</v>
      </c>
      <c r="G2098" s="927"/>
      <c r="H2098" s="927">
        <f t="shared" si="225"/>
        <v>0</v>
      </c>
      <c r="I2098" s="927">
        <f t="shared" si="223"/>
        <v>0</v>
      </c>
      <c r="J2098" s="11"/>
      <c r="K2098" s="964">
        <f t="shared" si="224"/>
        <v>0</v>
      </c>
    </row>
    <row r="2099" spans="1:11" ht="15.75" hidden="1" x14ac:dyDescent="0.25">
      <c r="A2099" s="1156"/>
      <c r="B2099" s="1068" t="s">
        <v>2017</v>
      </c>
      <c r="C2099" s="37"/>
      <c r="D2099" s="1072" t="s">
        <v>1323</v>
      </c>
      <c r="E2099" s="1067"/>
      <c r="F2099" s="1067" t="s">
        <v>60</v>
      </c>
      <c r="G2099" s="927"/>
      <c r="H2099" s="927">
        <f t="shared" si="225"/>
        <v>0</v>
      </c>
      <c r="I2099" s="927">
        <f t="shared" si="223"/>
        <v>0</v>
      </c>
      <c r="J2099" s="11"/>
      <c r="K2099" s="964">
        <f t="shared" si="224"/>
        <v>0</v>
      </c>
    </row>
    <row r="2100" spans="1:11" ht="15.75" hidden="1" x14ac:dyDescent="0.25">
      <c r="A2100" s="1156"/>
      <c r="B2100" s="1068" t="s">
        <v>2018</v>
      </c>
      <c r="C2100" s="37"/>
      <c r="D2100" s="1072" t="s">
        <v>1319</v>
      </c>
      <c r="E2100" s="1067"/>
      <c r="F2100" s="1067" t="s">
        <v>60</v>
      </c>
      <c r="G2100" s="927"/>
      <c r="H2100" s="927">
        <f t="shared" si="225"/>
        <v>0</v>
      </c>
      <c r="I2100" s="927">
        <f t="shared" si="223"/>
        <v>0</v>
      </c>
      <c r="J2100" s="11"/>
      <c r="K2100" s="964">
        <f t="shared" si="224"/>
        <v>0</v>
      </c>
    </row>
    <row r="2101" spans="1:11" ht="15.75" hidden="1" x14ac:dyDescent="0.25">
      <c r="A2101" s="1156"/>
      <c r="B2101" s="1068" t="s">
        <v>2019</v>
      </c>
      <c r="C2101" s="37"/>
      <c r="D2101" s="1072" t="s">
        <v>1987</v>
      </c>
      <c r="E2101" s="1067"/>
      <c r="F2101" s="1067" t="s">
        <v>60</v>
      </c>
      <c r="G2101" s="927"/>
      <c r="H2101" s="927">
        <f t="shared" si="225"/>
        <v>0</v>
      </c>
      <c r="I2101" s="927">
        <f t="shared" si="223"/>
        <v>0</v>
      </c>
      <c r="J2101" s="11"/>
      <c r="K2101" s="964">
        <f t="shared" si="224"/>
        <v>0</v>
      </c>
    </row>
    <row r="2102" spans="1:11" ht="15.75" hidden="1" x14ac:dyDescent="0.25">
      <c r="A2102" s="1156"/>
      <c r="B2102" s="1068" t="s">
        <v>2020</v>
      </c>
      <c r="C2102" s="37"/>
      <c r="D2102" s="1072" t="s">
        <v>1988</v>
      </c>
      <c r="E2102" s="1067"/>
      <c r="F2102" s="1067" t="s">
        <v>60</v>
      </c>
      <c r="G2102" s="927"/>
      <c r="H2102" s="927">
        <f t="shared" si="225"/>
        <v>0</v>
      </c>
      <c r="I2102" s="927">
        <f t="shared" si="223"/>
        <v>0</v>
      </c>
      <c r="J2102" s="11"/>
      <c r="K2102" s="964">
        <f t="shared" si="224"/>
        <v>0</v>
      </c>
    </row>
    <row r="2103" spans="1:11" ht="15.75" hidden="1" x14ac:dyDescent="0.25">
      <c r="A2103" s="1156"/>
      <c r="B2103" s="1068" t="s">
        <v>2021</v>
      </c>
      <c r="C2103" s="37"/>
      <c r="D2103" s="1072" t="s">
        <v>2029</v>
      </c>
      <c r="E2103" s="1067"/>
      <c r="F2103" s="1067" t="s">
        <v>60</v>
      </c>
      <c r="G2103" s="927"/>
      <c r="H2103" s="927">
        <f>G2103*E2103</f>
        <v>0</v>
      </c>
      <c r="I2103" s="927">
        <f t="shared" si="223"/>
        <v>0</v>
      </c>
      <c r="J2103" s="11"/>
      <c r="K2103" s="964">
        <f t="shared" si="224"/>
        <v>0</v>
      </c>
    </row>
    <row r="2104" spans="1:11" ht="15.75" hidden="1" x14ac:dyDescent="0.25">
      <c r="A2104" s="1156"/>
      <c r="B2104" s="676"/>
      <c r="C2104" s="37"/>
      <c r="D2104" s="676"/>
      <c r="E2104" s="1067"/>
      <c r="F2104" s="1067"/>
      <c r="G2104" s="927"/>
      <c r="H2104" s="927"/>
      <c r="I2104" s="927"/>
      <c r="J2104" s="1067"/>
      <c r="K2104" s="927"/>
    </row>
    <row r="2105" spans="1:11" ht="15.75" hidden="1" x14ac:dyDescent="0.25">
      <c r="A2105" s="1156"/>
      <c r="B2105" s="891" t="s">
        <v>2022</v>
      </c>
      <c r="C2105" s="891"/>
      <c r="D2105" s="21" t="s">
        <v>1140</v>
      </c>
      <c r="E2105" s="891"/>
      <c r="F2105" s="891"/>
      <c r="G2105" s="975"/>
      <c r="H2105" s="975"/>
      <c r="I2105" s="975"/>
      <c r="J2105" s="891"/>
      <c r="K2105" s="975"/>
    </row>
    <row r="2106" spans="1:11" ht="15.75" hidden="1" x14ac:dyDescent="0.25">
      <c r="A2106" s="1156"/>
      <c r="B2106" s="892" t="s">
        <v>2023</v>
      </c>
      <c r="C2106" s="37"/>
      <c r="D2106" s="1072" t="s">
        <v>2096</v>
      </c>
      <c r="E2106" s="1067"/>
      <c r="F2106" s="1067" t="s">
        <v>60</v>
      </c>
      <c r="G2106" s="927"/>
      <c r="H2106" s="927">
        <f t="shared" ref="H2106:H2111" si="226">G2106*E2106</f>
        <v>0</v>
      </c>
      <c r="I2106" s="927">
        <f t="shared" ref="I2106:I2111" si="227">H2106*$I$12</f>
        <v>0</v>
      </c>
      <c r="J2106" s="11"/>
      <c r="K2106" s="964">
        <f t="shared" ref="K2106:K2111" si="228">SUM(H2106:I2106)</f>
        <v>0</v>
      </c>
    </row>
    <row r="2107" spans="1:11" ht="15.75" hidden="1" x14ac:dyDescent="0.25">
      <c r="A2107" s="1156"/>
      <c r="B2107" s="892" t="s">
        <v>2024</v>
      </c>
      <c r="C2107" s="37"/>
      <c r="D2107" s="1072" t="s">
        <v>1958</v>
      </c>
      <c r="E2107" s="1067"/>
      <c r="F2107" s="1067" t="s">
        <v>60</v>
      </c>
      <c r="G2107" s="927"/>
      <c r="H2107" s="927">
        <f t="shared" si="226"/>
        <v>0</v>
      </c>
      <c r="I2107" s="927">
        <f t="shared" si="227"/>
        <v>0</v>
      </c>
      <c r="J2107" s="11"/>
      <c r="K2107" s="964">
        <f t="shared" si="228"/>
        <v>0</v>
      </c>
    </row>
    <row r="2108" spans="1:11" ht="15.75" hidden="1" x14ac:dyDescent="0.25">
      <c r="A2108" s="1156"/>
      <c r="B2108" s="892" t="s">
        <v>2025</v>
      </c>
      <c r="C2108" s="37"/>
      <c r="D2108" s="1072" t="s">
        <v>2097</v>
      </c>
      <c r="E2108" s="1067"/>
      <c r="F2108" s="1067" t="s">
        <v>60</v>
      </c>
      <c r="G2108" s="927"/>
      <c r="H2108" s="927">
        <f t="shared" si="226"/>
        <v>0</v>
      </c>
      <c r="I2108" s="927">
        <f t="shared" si="227"/>
        <v>0</v>
      </c>
      <c r="J2108" s="11"/>
      <c r="K2108" s="964">
        <f t="shared" si="228"/>
        <v>0</v>
      </c>
    </row>
    <row r="2109" spans="1:11" ht="15.75" hidden="1" x14ac:dyDescent="0.25">
      <c r="A2109" s="1156"/>
      <c r="B2109" s="892" t="s">
        <v>2026</v>
      </c>
      <c r="C2109" s="37"/>
      <c r="D2109" s="1072" t="s">
        <v>2098</v>
      </c>
      <c r="E2109" s="1067"/>
      <c r="F2109" s="1067" t="s">
        <v>60</v>
      </c>
      <c r="G2109" s="927"/>
      <c r="H2109" s="927">
        <f t="shared" si="226"/>
        <v>0</v>
      </c>
      <c r="I2109" s="927">
        <f t="shared" si="227"/>
        <v>0</v>
      </c>
      <c r="J2109" s="11"/>
      <c r="K2109" s="964">
        <f t="shared" si="228"/>
        <v>0</v>
      </c>
    </row>
    <row r="2110" spans="1:11" ht="15.75" hidden="1" x14ac:dyDescent="0.25">
      <c r="A2110" s="1156"/>
      <c r="B2110" s="892" t="s">
        <v>2027</v>
      </c>
      <c r="C2110" s="37"/>
      <c r="D2110" s="1072" t="s">
        <v>2099</v>
      </c>
      <c r="E2110" s="1067"/>
      <c r="F2110" s="1067" t="s">
        <v>60</v>
      </c>
      <c r="G2110" s="927"/>
      <c r="H2110" s="927">
        <f t="shared" si="226"/>
        <v>0</v>
      </c>
      <c r="I2110" s="927">
        <f t="shared" si="227"/>
        <v>0</v>
      </c>
      <c r="J2110" s="11"/>
      <c r="K2110" s="964">
        <f t="shared" si="228"/>
        <v>0</v>
      </c>
    </row>
    <row r="2111" spans="1:11" ht="15.75" hidden="1" x14ac:dyDescent="0.25">
      <c r="A2111" s="1156"/>
      <c r="B2111" s="892" t="s">
        <v>2028</v>
      </c>
      <c r="C2111" s="37"/>
      <c r="D2111" s="1072" t="s">
        <v>2100</v>
      </c>
      <c r="E2111" s="1067"/>
      <c r="F2111" s="1067" t="s">
        <v>60</v>
      </c>
      <c r="G2111" s="927"/>
      <c r="H2111" s="927">
        <f t="shared" si="226"/>
        <v>0</v>
      </c>
      <c r="I2111" s="927">
        <f t="shared" si="227"/>
        <v>0</v>
      </c>
      <c r="J2111" s="11"/>
      <c r="K2111" s="964">
        <f t="shared" si="228"/>
        <v>0</v>
      </c>
    </row>
    <row r="2112" spans="1:11" ht="15.75" hidden="1" x14ac:dyDescent="0.25">
      <c r="A2112" s="1156"/>
      <c r="B2112" s="892"/>
      <c r="C2112" s="37"/>
      <c r="D2112" s="676"/>
      <c r="E2112" s="1067"/>
      <c r="F2112" s="1067"/>
      <c r="G2112" s="927"/>
      <c r="H2112" s="927"/>
      <c r="I2112" s="927"/>
      <c r="J2112" s="1067"/>
      <c r="K2112" s="927"/>
    </row>
    <row r="2113" spans="1:11" ht="15.75" hidden="1" x14ac:dyDescent="0.25">
      <c r="A2113" s="1156"/>
      <c r="B2113" s="410" t="s">
        <v>2031</v>
      </c>
      <c r="C2113" s="410"/>
      <c r="D2113" s="411" t="s">
        <v>2030</v>
      </c>
      <c r="E2113" s="410"/>
      <c r="F2113" s="410"/>
      <c r="G2113" s="977"/>
      <c r="H2113" s="977"/>
      <c r="I2113" s="977"/>
      <c r="J2113" s="412"/>
      <c r="K2113" s="977"/>
    </row>
    <row r="2114" spans="1:11" ht="15.75" hidden="1" x14ac:dyDescent="0.25">
      <c r="A2114" s="1156"/>
      <c r="B2114" s="891" t="s">
        <v>2032</v>
      </c>
      <c r="C2114" s="891"/>
      <c r="D2114" s="21" t="s">
        <v>1982</v>
      </c>
      <c r="E2114" s="891"/>
      <c r="F2114" s="891"/>
      <c r="G2114" s="975"/>
      <c r="H2114" s="975"/>
      <c r="I2114" s="975"/>
      <c r="J2114" s="891"/>
      <c r="K2114" s="975"/>
    </row>
    <row r="2115" spans="1:11" ht="15.75" hidden="1" x14ac:dyDescent="0.25">
      <c r="A2115" s="1156"/>
      <c r="B2115" s="892" t="s">
        <v>2033</v>
      </c>
      <c r="C2115" s="892"/>
      <c r="D2115" s="1072" t="s">
        <v>1302</v>
      </c>
      <c r="E2115" s="1067"/>
      <c r="F2115" s="1067" t="s">
        <v>210</v>
      </c>
      <c r="G2115" s="927"/>
      <c r="H2115" s="927">
        <f>G2115*E2115</f>
        <v>0</v>
      </c>
      <c r="I2115" s="927">
        <f t="shared" ref="I2115:I2131" si="229">H2115*$I$12</f>
        <v>0</v>
      </c>
      <c r="J2115" s="11"/>
      <c r="K2115" s="964">
        <f t="shared" ref="K2115:K2131" si="230">SUM(H2115:I2115)</f>
        <v>0</v>
      </c>
    </row>
    <row r="2116" spans="1:11" ht="15.75" hidden="1" x14ac:dyDescent="0.25">
      <c r="A2116" s="1156"/>
      <c r="B2116" s="892" t="s">
        <v>2034</v>
      </c>
      <c r="C2116" s="892"/>
      <c r="D2116" s="1072" t="s">
        <v>1303</v>
      </c>
      <c r="E2116" s="1067"/>
      <c r="F2116" s="1067" t="s">
        <v>60</v>
      </c>
      <c r="G2116" s="927"/>
      <c r="H2116" s="927">
        <f t="shared" ref="H2116:H2148" si="231">G2116*E2116</f>
        <v>0</v>
      </c>
      <c r="I2116" s="927">
        <f t="shared" si="229"/>
        <v>0</v>
      </c>
      <c r="J2116" s="11"/>
      <c r="K2116" s="964">
        <f t="shared" si="230"/>
        <v>0</v>
      </c>
    </row>
    <row r="2117" spans="1:11" ht="15.75" hidden="1" x14ac:dyDescent="0.25">
      <c r="A2117" s="1156"/>
      <c r="B2117" s="892" t="s">
        <v>2035</v>
      </c>
      <c r="C2117" s="892"/>
      <c r="D2117" s="1072" t="s">
        <v>1305</v>
      </c>
      <c r="E2117" s="1067"/>
      <c r="F2117" s="1067" t="s">
        <v>60</v>
      </c>
      <c r="G2117" s="927"/>
      <c r="H2117" s="927">
        <f t="shared" si="231"/>
        <v>0</v>
      </c>
      <c r="I2117" s="927">
        <f t="shared" si="229"/>
        <v>0</v>
      </c>
      <c r="J2117" s="11"/>
      <c r="K2117" s="964">
        <f t="shared" si="230"/>
        <v>0</v>
      </c>
    </row>
    <row r="2118" spans="1:11" ht="15.75" hidden="1" x14ac:dyDescent="0.25">
      <c r="A2118" s="1156"/>
      <c r="B2118" s="892" t="s">
        <v>2036</v>
      </c>
      <c r="C2118" s="892"/>
      <c r="D2118" s="1072" t="s">
        <v>1326</v>
      </c>
      <c r="E2118" s="1067"/>
      <c r="F2118" s="1067" t="s">
        <v>60</v>
      </c>
      <c r="G2118" s="927"/>
      <c r="H2118" s="927">
        <f t="shared" si="231"/>
        <v>0</v>
      </c>
      <c r="I2118" s="927">
        <f t="shared" si="229"/>
        <v>0</v>
      </c>
      <c r="J2118" s="11"/>
      <c r="K2118" s="964">
        <f t="shared" si="230"/>
        <v>0</v>
      </c>
    </row>
    <row r="2119" spans="1:11" ht="15.75" hidden="1" x14ac:dyDescent="0.25">
      <c r="A2119" s="1156"/>
      <c r="B2119" s="892" t="s">
        <v>2037</v>
      </c>
      <c r="C2119" s="892"/>
      <c r="D2119" s="1072" t="s">
        <v>1317</v>
      </c>
      <c r="E2119" s="1067"/>
      <c r="F2119" s="1067" t="s">
        <v>60</v>
      </c>
      <c r="G2119" s="927"/>
      <c r="H2119" s="927">
        <f t="shared" si="231"/>
        <v>0</v>
      </c>
      <c r="I2119" s="927">
        <f t="shared" si="229"/>
        <v>0</v>
      </c>
      <c r="J2119" s="11"/>
      <c r="K2119" s="964">
        <f t="shared" si="230"/>
        <v>0</v>
      </c>
    </row>
    <row r="2120" spans="1:11" ht="15.75" hidden="1" x14ac:dyDescent="0.25">
      <c r="A2120" s="1156"/>
      <c r="B2120" s="892" t="s">
        <v>2038</v>
      </c>
      <c r="C2120" s="892"/>
      <c r="D2120" s="1072" t="s">
        <v>1983</v>
      </c>
      <c r="E2120" s="1067"/>
      <c r="F2120" s="1067" t="s">
        <v>60</v>
      </c>
      <c r="G2120" s="927"/>
      <c r="H2120" s="927">
        <f t="shared" si="231"/>
        <v>0</v>
      </c>
      <c r="I2120" s="927">
        <f t="shared" si="229"/>
        <v>0</v>
      </c>
      <c r="J2120" s="11"/>
      <c r="K2120" s="964">
        <f t="shared" si="230"/>
        <v>0</v>
      </c>
    </row>
    <row r="2121" spans="1:11" ht="15.75" hidden="1" x14ac:dyDescent="0.25">
      <c r="A2121" s="1156"/>
      <c r="B2121" s="892" t="s">
        <v>2039</v>
      </c>
      <c r="C2121" s="892"/>
      <c r="D2121" s="1072" t="s">
        <v>1320</v>
      </c>
      <c r="E2121" s="1067"/>
      <c r="F2121" s="1067" t="s">
        <v>60</v>
      </c>
      <c r="G2121" s="927"/>
      <c r="H2121" s="927">
        <f t="shared" si="231"/>
        <v>0</v>
      </c>
      <c r="I2121" s="927">
        <f t="shared" si="229"/>
        <v>0</v>
      </c>
      <c r="J2121" s="11"/>
      <c r="K2121" s="964">
        <f t="shared" si="230"/>
        <v>0</v>
      </c>
    </row>
    <row r="2122" spans="1:11" ht="15.75" hidden="1" x14ac:dyDescent="0.25">
      <c r="A2122" s="1156"/>
      <c r="B2122" s="892" t="s">
        <v>2040</v>
      </c>
      <c r="C2122" s="892"/>
      <c r="D2122" s="1072" t="s">
        <v>1310</v>
      </c>
      <c r="E2122" s="1067"/>
      <c r="F2122" s="1067" t="s">
        <v>60</v>
      </c>
      <c r="G2122" s="927"/>
      <c r="H2122" s="927">
        <f t="shared" si="231"/>
        <v>0</v>
      </c>
      <c r="I2122" s="927">
        <f t="shared" si="229"/>
        <v>0</v>
      </c>
      <c r="J2122" s="11"/>
      <c r="K2122" s="964">
        <f t="shared" si="230"/>
        <v>0</v>
      </c>
    </row>
    <row r="2123" spans="1:11" ht="15.75" hidden="1" x14ac:dyDescent="0.25">
      <c r="A2123" s="1156"/>
      <c r="B2123" s="892" t="s">
        <v>2041</v>
      </c>
      <c r="C2123" s="892"/>
      <c r="D2123" s="1072" t="s">
        <v>1307</v>
      </c>
      <c r="E2123" s="1067"/>
      <c r="F2123" s="1067" t="s">
        <v>60</v>
      </c>
      <c r="G2123" s="927"/>
      <c r="H2123" s="927">
        <f t="shared" si="231"/>
        <v>0</v>
      </c>
      <c r="I2123" s="927">
        <f t="shared" si="229"/>
        <v>0</v>
      </c>
      <c r="J2123" s="11"/>
      <c r="K2123" s="964">
        <f t="shared" si="230"/>
        <v>0</v>
      </c>
    </row>
    <row r="2124" spans="1:11" ht="15.75" hidden="1" x14ac:dyDescent="0.25">
      <c r="A2124" s="1156"/>
      <c r="B2124" s="892" t="s">
        <v>2042</v>
      </c>
      <c r="C2124" s="892"/>
      <c r="D2124" s="1072" t="s">
        <v>1986</v>
      </c>
      <c r="E2124" s="1067"/>
      <c r="F2124" s="1067" t="s">
        <v>60</v>
      </c>
      <c r="G2124" s="927"/>
      <c r="H2124" s="927">
        <f t="shared" si="231"/>
        <v>0</v>
      </c>
      <c r="I2124" s="927">
        <f t="shared" si="229"/>
        <v>0</v>
      </c>
      <c r="J2124" s="11"/>
      <c r="K2124" s="964">
        <f t="shared" si="230"/>
        <v>0</v>
      </c>
    </row>
    <row r="2125" spans="1:11" ht="15.75" hidden="1" x14ac:dyDescent="0.25">
      <c r="A2125" s="1156"/>
      <c r="B2125" s="892" t="s">
        <v>2043</v>
      </c>
      <c r="C2125" s="892"/>
      <c r="D2125" s="1072" t="s">
        <v>1313</v>
      </c>
      <c r="E2125" s="1067"/>
      <c r="F2125" s="1067" t="s">
        <v>60</v>
      </c>
      <c r="G2125" s="927"/>
      <c r="H2125" s="927">
        <f t="shared" si="231"/>
        <v>0</v>
      </c>
      <c r="I2125" s="927">
        <f t="shared" si="229"/>
        <v>0</v>
      </c>
      <c r="J2125" s="11"/>
      <c r="K2125" s="964">
        <f t="shared" si="230"/>
        <v>0</v>
      </c>
    </row>
    <row r="2126" spans="1:11" ht="15.75" hidden="1" x14ac:dyDescent="0.25">
      <c r="A2126" s="1156"/>
      <c r="B2126" s="892" t="s">
        <v>2044</v>
      </c>
      <c r="C2126" s="892"/>
      <c r="D2126" s="1072" t="s">
        <v>1304</v>
      </c>
      <c r="E2126" s="1067"/>
      <c r="F2126" s="1067" t="s">
        <v>60</v>
      </c>
      <c r="G2126" s="927"/>
      <c r="H2126" s="927">
        <f t="shared" si="231"/>
        <v>0</v>
      </c>
      <c r="I2126" s="927">
        <f t="shared" si="229"/>
        <v>0</v>
      </c>
      <c r="J2126" s="11"/>
      <c r="K2126" s="964">
        <f t="shared" si="230"/>
        <v>0</v>
      </c>
    </row>
    <row r="2127" spans="1:11" ht="15.75" hidden="1" x14ac:dyDescent="0.25">
      <c r="A2127" s="1156"/>
      <c r="B2127" s="892" t="s">
        <v>2045</v>
      </c>
      <c r="C2127" s="892"/>
      <c r="D2127" s="1072" t="s">
        <v>1323</v>
      </c>
      <c r="E2127" s="1067"/>
      <c r="F2127" s="1067" t="s">
        <v>60</v>
      </c>
      <c r="G2127" s="927"/>
      <c r="H2127" s="927">
        <f t="shared" si="231"/>
        <v>0</v>
      </c>
      <c r="I2127" s="927">
        <f t="shared" si="229"/>
        <v>0</v>
      </c>
      <c r="J2127" s="11"/>
      <c r="K2127" s="964">
        <f t="shared" si="230"/>
        <v>0</v>
      </c>
    </row>
    <row r="2128" spans="1:11" ht="15.75" hidden="1" x14ac:dyDescent="0.25">
      <c r="A2128" s="1156"/>
      <c r="B2128" s="892" t="s">
        <v>2046</v>
      </c>
      <c r="C2128" s="892"/>
      <c r="D2128" s="1072" t="s">
        <v>1319</v>
      </c>
      <c r="E2128" s="1067"/>
      <c r="F2128" s="1067" t="s">
        <v>60</v>
      </c>
      <c r="G2128" s="927"/>
      <c r="H2128" s="927">
        <f t="shared" si="231"/>
        <v>0</v>
      </c>
      <c r="I2128" s="927">
        <f t="shared" si="229"/>
        <v>0</v>
      </c>
      <c r="J2128" s="11"/>
      <c r="K2128" s="964">
        <f t="shared" si="230"/>
        <v>0</v>
      </c>
    </row>
    <row r="2129" spans="1:11" ht="15.75" hidden="1" x14ac:dyDescent="0.25">
      <c r="A2129" s="1156"/>
      <c r="B2129" s="892" t="s">
        <v>2047</v>
      </c>
      <c r="C2129" s="892"/>
      <c r="D2129" s="1072" t="s">
        <v>1987</v>
      </c>
      <c r="E2129" s="1067"/>
      <c r="F2129" s="1067" t="s">
        <v>60</v>
      </c>
      <c r="G2129" s="927"/>
      <c r="H2129" s="927">
        <f t="shared" si="231"/>
        <v>0</v>
      </c>
      <c r="I2129" s="927">
        <f t="shared" si="229"/>
        <v>0</v>
      </c>
      <c r="J2129" s="11"/>
      <c r="K2129" s="964">
        <f t="shared" si="230"/>
        <v>0</v>
      </c>
    </row>
    <row r="2130" spans="1:11" ht="15.75" hidden="1" x14ac:dyDescent="0.25">
      <c r="A2130" s="1156"/>
      <c r="B2130" s="892" t="s">
        <v>2048</v>
      </c>
      <c r="C2130" s="892"/>
      <c r="D2130" s="1072" t="s">
        <v>1988</v>
      </c>
      <c r="E2130" s="1067"/>
      <c r="F2130" s="1067" t="s">
        <v>60</v>
      </c>
      <c r="G2130" s="927"/>
      <c r="H2130" s="927">
        <f t="shared" si="231"/>
        <v>0</v>
      </c>
      <c r="I2130" s="927">
        <f t="shared" si="229"/>
        <v>0</v>
      </c>
      <c r="J2130" s="11"/>
      <c r="K2130" s="964">
        <f t="shared" si="230"/>
        <v>0</v>
      </c>
    </row>
    <row r="2131" spans="1:11" ht="15.75" hidden="1" x14ac:dyDescent="0.25">
      <c r="A2131" s="1156"/>
      <c r="B2131" s="892" t="s">
        <v>2049</v>
      </c>
      <c r="C2131" s="892"/>
      <c r="D2131" s="1072" t="s">
        <v>2029</v>
      </c>
      <c r="E2131" s="1067"/>
      <c r="F2131" s="1067" t="s">
        <v>60</v>
      </c>
      <c r="G2131" s="927"/>
      <c r="H2131" s="927">
        <f t="shared" si="231"/>
        <v>0</v>
      </c>
      <c r="I2131" s="927">
        <f t="shared" si="229"/>
        <v>0</v>
      </c>
      <c r="J2131" s="11"/>
      <c r="K2131" s="964">
        <f t="shared" si="230"/>
        <v>0</v>
      </c>
    </row>
    <row r="2132" spans="1:11" ht="15.75" hidden="1" x14ac:dyDescent="0.25">
      <c r="A2132" s="1156"/>
      <c r="B2132" s="892"/>
      <c r="C2132" s="37"/>
      <c r="D2132" s="41"/>
      <c r="E2132" s="1067"/>
      <c r="F2132" s="1067"/>
      <c r="G2132" s="927"/>
      <c r="H2132" s="927"/>
      <c r="I2132" s="927"/>
      <c r="J2132" s="1067"/>
      <c r="K2132" s="927"/>
    </row>
    <row r="2133" spans="1:11" ht="15.75" hidden="1" x14ac:dyDescent="0.25">
      <c r="A2133" s="1156"/>
      <c r="B2133" s="891" t="s">
        <v>2050</v>
      </c>
      <c r="C2133" s="891"/>
      <c r="D2133" s="21" t="s">
        <v>1322</v>
      </c>
      <c r="E2133" s="891"/>
      <c r="F2133" s="891"/>
      <c r="G2133" s="975"/>
      <c r="H2133" s="975"/>
      <c r="I2133" s="975"/>
      <c r="J2133" s="891"/>
      <c r="K2133" s="975"/>
    </row>
    <row r="2134" spans="1:11" ht="15.75" hidden="1" x14ac:dyDescent="0.25">
      <c r="A2134" s="1156"/>
      <c r="B2134" s="892" t="s">
        <v>2051</v>
      </c>
      <c r="C2134" s="1068"/>
      <c r="D2134" s="1072" t="s">
        <v>1302</v>
      </c>
      <c r="E2134" s="1067"/>
      <c r="F2134" s="1067" t="s">
        <v>210</v>
      </c>
      <c r="G2134" s="927"/>
      <c r="H2134" s="927">
        <f t="shared" si="231"/>
        <v>0</v>
      </c>
      <c r="I2134" s="927">
        <f t="shared" ref="I2134:I2142" si="232">H2134*$I$12</f>
        <v>0</v>
      </c>
      <c r="J2134" s="11"/>
      <c r="K2134" s="964">
        <f t="shared" ref="K2134:K2142" si="233">SUM(H2134:I2134)</f>
        <v>0</v>
      </c>
    </row>
    <row r="2135" spans="1:11" ht="15.75" hidden="1" x14ac:dyDescent="0.25">
      <c r="A2135" s="1156"/>
      <c r="B2135" s="892" t="s">
        <v>2052</v>
      </c>
      <c r="C2135" s="1068"/>
      <c r="D2135" s="1072" t="s">
        <v>1307</v>
      </c>
      <c r="E2135" s="1067"/>
      <c r="F2135" s="1067" t="s">
        <v>60</v>
      </c>
      <c r="G2135" s="927"/>
      <c r="H2135" s="927">
        <f t="shared" si="231"/>
        <v>0</v>
      </c>
      <c r="I2135" s="927">
        <f t="shared" si="232"/>
        <v>0</v>
      </c>
      <c r="J2135" s="11"/>
      <c r="K2135" s="964">
        <f t="shared" si="233"/>
        <v>0</v>
      </c>
    </row>
    <row r="2136" spans="1:11" ht="15.75" hidden="1" x14ac:dyDescent="0.25">
      <c r="A2136" s="1156"/>
      <c r="B2136" s="892" t="s">
        <v>2053</v>
      </c>
      <c r="C2136" s="1068"/>
      <c r="D2136" s="1072" t="s">
        <v>1308</v>
      </c>
      <c r="E2136" s="1067"/>
      <c r="F2136" s="1067" t="s">
        <v>60</v>
      </c>
      <c r="G2136" s="927"/>
      <c r="H2136" s="927">
        <f t="shared" si="231"/>
        <v>0</v>
      </c>
      <c r="I2136" s="927">
        <f t="shared" si="232"/>
        <v>0</v>
      </c>
      <c r="J2136" s="11"/>
      <c r="K2136" s="964">
        <f t="shared" si="233"/>
        <v>0</v>
      </c>
    </row>
    <row r="2137" spans="1:11" ht="15.75" hidden="1" x14ac:dyDescent="0.25">
      <c r="A2137" s="1156"/>
      <c r="B2137" s="892" t="s">
        <v>2054</v>
      </c>
      <c r="C2137" s="1068"/>
      <c r="D2137" s="1072" t="s">
        <v>1324</v>
      </c>
      <c r="E2137" s="1067"/>
      <c r="F2137" s="1067" t="s">
        <v>60</v>
      </c>
      <c r="G2137" s="927"/>
      <c r="H2137" s="927">
        <f t="shared" si="231"/>
        <v>0</v>
      </c>
      <c r="I2137" s="927">
        <f t="shared" si="232"/>
        <v>0</v>
      </c>
      <c r="J2137" s="11"/>
      <c r="K2137" s="964">
        <f t="shared" si="233"/>
        <v>0</v>
      </c>
    </row>
    <row r="2138" spans="1:11" ht="15.75" hidden="1" x14ac:dyDescent="0.25">
      <c r="A2138" s="1156"/>
      <c r="B2138" s="892" t="s">
        <v>2055</v>
      </c>
      <c r="C2138" s="1068"/>
      <c r="D2138" s="1072" t="s">
        <v>1303</v>
      </c>
      <c r="E2138" s="1067"/>
      <c r="F2138" s="1067" t="s">
        <v>60</v>
      </c>
      <c r="G2138" s="927"/>
      <c r="H2138" s="927">
        <f t="shared" si="231"/>
        <v>0</v>
      </c>
      <c r="I2138" s="927">
        <f t="shared" si="232"/>
        <v>0</v>
      </c>
      <c r="J2138" s="11"/>
      <c r="K2138" s="964">
        <f t="shared" si="233"/>
        <v>0</v>
      </c>
    </row>
    <row r="2139" spans="1:11" ht="15.75" hidden="1" x14ac:dyDescent="0.25">
      <c r="A2139" s="1156"/>
      <c r="B2139" s="892" t="s">
        <v>2056</v>
      </c>
      <c r="C2139" s="1068"/>
      <c r="D2139" s="1072" t="s">
        <v>1304</v>
      </c>
      <c r="E2139" s="1067"/>
      <c r="F2139" s="1067" t="s">
        <v>60</v>
      </c>
      <c r="G2139" s="927"/>
      <c r="H2139" s="927">
        <f t="shared" si="231"/>
        <v>0</v>
      </c>
      <c r="I2139" s="927">
        <f t="shared" si="232"/>
        <v>0</v>
      </c>
      <c r="J2139" s="11"/>
      <c r="K2139" s="964">
        <f t="shared" si="233"/>
        <v>0</v>
      </c>
    </row>
    <row r="2140" spans="1:11" ht="15.75" hidden="1" x14ac:dyDescent="0.25">
      <c r="A2140" s="1156"/>
      <c r="B2140" s="892" t="s">
        <v>2057</v>
      </c>
      <c r="C2140" s="1068"/>
      <c r="D2140" s="1072" t="s">
        <v>1305</v>
      </c>
      <c r="E2140" s="1067"/>
      <c r="F2140" s="1067" t="s">
        <v>60</v>
      </c>
      <c r="G2140" s="927"/>
      <c r="H2140" s="927">
        <f t="shared" si="231"/>
        <v>0</v>
      </c>
      <c r="I2140" s="927">
        <f t="shared" si="232"/>
        <v>0</v>
      </c>
      <c r="J2140" s="11"/>
      <c r="K2140" s="964">
        <f t="shared" si="233"/>
        <v>0</v>
      </c>
    </row>
    <row r="2141" spans="1:11" ht="15.75" hidden="1" x14ac:dyDescent="0.25">
      <c r="A2141" s="1156"/>
      <c r="B2141" s="892" t="s">
        <v>2058</v>
      </c>
      <c r="C2141" s="1068"/>
      <c r="D2141" s="1072" t="s">
        <v>1311</v>
      </c>
      <c r="E2141" s="1067"/>
      <c r="F2141" s="1067" t="s">
        <v>60</v>
      </c>
      <c r="G2141" s="927"/>
      <c r="H2141" s="927">
        <f t="shared" si="231"/>
        <v>0</v>
      </c>
      <c r="I2141" s="927">
        <f t="shared" si="232"/>
        <v>0</v>
      </c>
      <c r="J2141" s="11"/>
      <c r="K2141" s="964">
        <f t="shared" si="233"/>
        <v>0</v>
      </c>
    </row>
    <row r="2142" spans="1:11" ht="15.75" hidden="1" x14ac:dyDescent="0.25">
      <c r="A2142" s="1156"/>
      <c r="B2142" s="892" t="s">
        <v>2059</v>
      </c>
      <c r="C2142" s="1068"/>
      <c r="D2142" s="1072" t="s">
        <v>1313</v>
      </c>
      <c r="E2142" s="1067"/>
      <c r="F2142" s="1067" t="s">
        <v>60</v>
      </c>
      <c r="G2142" s="927"/>
      <c r="H2142" s="927">
        <f t="shared" si="231"/>
        <v>0</v>
      </c>
      <c r="I2142" s="927">
        <f t="shared" si="232"/>
        <v>0</v>
      </c>
      <c r="J2142" s="11"/>
      <c r="K2142" s="964">
        <f t="shared" si="233"/>
        <v>0</v>
      </c>
    </row>
    <row r="2143" spans="1:11" ht="15.75" hidden="1" x14ac:dyDescent="0.25">
      <c r="A2143" s="1156"/>
      <c r="B2143" s="676"/>
      <c r="C2143" s="677"/>
      <c r="D2143" s="676"/>
      <c r="E2143" s="1067"/>
      <c r="F2143" s="1067"/>
      <c r="G2143" s="927"/>
      <c r="H2143" s="927"/>
      <c r="I2143" s="927"/>
      <c r="J2143" s="1067"/>
      <c r="K2143" s="927"/>
    </row>
    <row r="2144" spans="1:11" ht="15.75" hidden="1" x14ac:dyDescent="0.25">
      <c r="A2144" s="1156"/>
      <c r="B2144" s="891" t="s">
        <v>2060</v>
      </c>
      <c r="C2144" s="891"/>
      <c r="D2144" s="21" t="s">
        <v>1140</v>
      </c>
      <c r="E2144" s="891"/>
      <c r="F2144" s="891"/>
      <c r="G2144" s="975"/>
      <c r="H2144" s="975"/>
      <c r="I2144" s="975"/>
      <c r="J2144" s="891"/>
      <c r="K2144" s="975"/>
    </row>
    <row r="2145" spans="1:11" ht="15.75" hidden="1" x14ac:dyDescent="0.25">
      <c r="A2145" s="1156"/>
      <c r="B2145" s="892" t="s">
        <v>2061</v>
      </c>
      <c r="C2145" s="892"/>
      <c r="D2145" s="1072" t="s">
        <v>2101</v>
      </c>
      <c r="E2145" s="1067"/>
      <c r="F2145" s="1067" t="s">
        <v>60</v>
      </c>
      <c r="G2145" s="927"/>
      <c r="H2145" s="927">
        <f t="shared" si="231"/>
        <v>0</v>
      </c>
      <c r="I2145" s="927">
        <f>H2145*$I$12</f>
        <v>0</v>
      </c>
      <c r="J2145" s="11"/>
      <c r="K2145" s="964">
        <f>SUM(H2145:I2145)</f>
        <v>0</v>
      </c>
    </row>
    <row r="2146" spans="1:11" ht="15.75" hidden="1" x14ac:dyDescent="0.25">
      <c r="A2146" s="1156"/>
      <c r="B2146" s="892" t="s">
        <v>2062</v>
      </c>
      <c r="C2146" s="892"/>
      <c r="D2146" s="1072" t="s">
        <v>1958</v>
      </c>
      <c r="E2146" s="1067"/>
      <c r="F2146" s="1067" t="s">
        <v>60</v>
      </c>
      <c r="G2146" s="927"/>
      <c r="H2146" s="927">
        <f t="shared" si="231"/>
        <v>0</v>
      </c>
      <c r="I2146" s="927">
        <f>H2146*$I$12</f>
        <v>0</v>
      </c>
      <c r="J2146" s="11"/>
      <c r="K2146" s="964">
        <f>SUM(H2146:I2146)</f>
        <v>0</v>
      </c>
    </row>
    <row r="2147" spans="1:11" ht="15.75" hidden="1" x14ac:dyDescent="0.25">
      <c r="A2147" s="1156"/>
      <c r="B2147" s="892" t="s">
        <v>2063</v>
      </c>
      <c r="C2147" s="892"/>
      <c r="D2147" s="1072" t="s">
        <v>2097</v>
      </c>
      <c r="E2147" s="1067"/>
      <c r="F2147" s="1067" t="s">
        <v>60</v>
      </c>
      <c r="G2147" s="927"/>
      <c r="H2147" s="927">
        <f t="shared" si="231"/>
        <v>0</v>
      </c>
      <c r="I2147" s="927">
        <f>H2147*$I$12</f>
        <v>0</v>
      </c>
      <c r="J2147" s="11"/>
      <c r="K2147" s="964">
        <f>SUM(H2147:I2147)</f>
        <v>0</v>
      </c>
    </row>
    <row r="2148" spans="1:11" ht="15.75" hidden="1" x14ac:dyDescent="0.25">
      <c r="A2148" s="1156"/>
      <c r="B2148" s="892" t="s">
        <v>2064</v>
      </c>
      <c r="C2148" s="892"/>
      <c r="D2148" s="1072" t="s">
        <v>2099</v>
      </c>
      <c r="E2148" s="1067"/>
      <c r="F2148" s="1067" t="s">
        <v>60</v>
      </c>
      <c r="G2148" s="927"/>
      <c r="H2148" s="927">
        <f t="shared" si="231"/>
        <v>0</v>
      </c>
      <c r="I2148" s="927">
        <f>H2148*$I$12</f>
        <v>0</v>
      </c>
      <c r="J2148" s="11"/>
      <c r="K2148" s="964">
        <f>SUM(H2148:I2148)</f>
        <v>0</v>
      </c>
    </row>
    <row r="2149" spans="1:11" ht="15.75" hidden="1" x14ac:dyDescent="0.25">
      <c r="A2149" s="1156"/>
      <c r="B2149" s="676"/>
      <c r="C2149" s="677"/>
      <c r="D2149" s="676"/>
      <c r="E2149" s="1067"/>
      <c r="F2149" s="1067"/>
      <c r="G2149" s="927"/>
      <c r="H2149" s="927"/>
      <c r="I2149" s="927"/>
      <c r="J2149" s="1067"/>
      <c r="K2149" s="927"/>
    </row>
    <row r="2150" spans="1:11" ht="15.75" hidden="1" x14ac:dyDescent="0.25">
      <c r="A2150" s="1156"/>
      <c r="B2150" s="410" t="s">
        <v>2102</v>
      </c>
      <c r="C2150" s="410"/>
      <c r="D2150" s="411" t="s">
        <v>2103</v>
      </c>
      <c r="E2150" s="410"/>
      <c r="F2150" s="410"/>
      <c r="G2150" s="977"/>
      <c r="H2150" s="977"/>
      <c r="I2150" s="977"/>
      <c r="J2150" s="412"/>
      <c r="K2150" s="977"/>
    </row>
    <row r="2151" spans="1:11" ht="15.75" hidden="1" x14ac:dyDescent="0.25">
      <c r="A2151" s="1156"/>
      <c r="B2151" s="891" t="s">
        <v>2065</v>
      </c>
      <c r="C2151" s="891"/>
      <c r="D2151" s="21" t="s">
        <v>1982</v>
      </c>
      <c r="E2151" s="891"/>
      <c r="F2151" s="891"/>
      <c r="G2151" s="975"/>
      <c r="H2151" s="975"/>
      <c r="I2151" s="975"/>
      <c r="J2151" s="891"/>
      <c r="K2151" s="975"/>
    </row>
    <row r="2152" spans="1:11" ht="15.75" hidden="1" x14ac:dyDescent="0.25">
      <c r="A2152" s="1156"/>
      <c r="B2152" s="892" t="s">
        <v>2066</v>
      </c>
      <c r="C2152" s="1068"/>
      <c r="D2152" s="1072" t="s">
        <v>1302</v>
      </c>
      <c r="E2152" s="1067"/>
      <c r="F2152" s="1067" t="s">
        <v>210</v>
      </c>
      <c r="G2152" s="927"/>
      <c r="H2152" s="927">
        <f>G2152*E2152</f>
        <v>0</v>
      </c>
      <c r="I2152" s="927">
        <f t="shared" ref="I2152:I2169" si="234">H2152*$I$12</f>
        <v>0</v>
      </c>
      <c r="J2152" s="11"/>
      <c r="K2152" s="964">
        <f t="shared" ref="K2152:K2169" si="235">SUM(H2152:I2152)</f>
        <v>0</v>
      </c>
    </row>
    <row r="2153" spans="1:11" ht="15.75" hidden="1" x14ac:dyDescent="0.25">
      <c r="A2153" s="1156"/>
      <c r="B2153" s="892" t="s">
        <v>2067</v>
      </c>
      <c r="C2153" s="1068"/>
      <c r="D2153" s="1072" t="s">
        <v>1303</v>
      </c>
      <c r="E2153" s="1067"/>
      <c r="F2153" s="1067" t="s">
        <v>60</v>
      </c>
      <c r="G2153" s="927"/>
      <c r="H2153" s="927">
        <f t="shared" ref="H2153:H2183" si="236">G2153*E2153</f>
        <v>0</v>
      </c>
      <c r="I2153" s="927">
        <f t="shared" si="234"/>
        <v>0</v>
      </c>
      <c r="J2153" s="11"/>
      <c r="K2153" s="964">
        <f t="shared" si="235"/>
        <v>0</v>
      </c>
    </row>
    <row r="2154" spans="1:11" ht="15.75" hidden="1" x14ac:dyDescent="0.25">
      <c r="A2154" s="1156"/>
      <c r="B2154" s="892" t="s">
        <v>2068</v>
      </c>
      <c r="C2154" s="1068"/>
      <c r="D2154" s="1072" t="s">
        <v>1305</v>
      </c>
      <c r="E2154" s="1067"/>
      <c r="F2154" s="1067" t="s">
        <v>60</v>
      </c>
      <c r="G2154" s="927"/>
      <c r="H2154" s="927">
        <f t="shared" si="236"/>
        <v>0</v>
      </c>
      <c r="I2154" s="927">
        <f t="shared" si="234"/>
        <v>0</v>
      </c>
      <c r="J2154" s="11"/>
      <c r="K2154" s="964">
        <f t="shared" si="235"/>
        <v>0</v>
      </c>
    </row>
    <row r="2155" spans="1:11" ht="15.75" hidden="1" x14ac:dyDescent="0.25">
      <c r="A2155" s="1156"/>
      <c r="B2155" s="892" t="s">
        <v>2069</v>
      </c>
      <c r="C2155" s="1068"/>
      <c r="D2155" s="1072" t="s">
        <v>1326</v>
      </c>
      <c r="E2155" s="1067"/>
      <c r="F2155" s="1067" t="s">
        <v>60</v>
      </c>
      <c r="G2155" s="927"/>
      <c r="H2155" s="927">
        <f t="shared" si="236"/>
        <v>0</v>
      </c>
      <c r="I2155" s="927">
        <f t="shared" si="234"/>
        <v>0</v>
      </c>
      <c r="J2155" s="11"/>
      <c r="K2155" s="964">
        <f t="shared" si="235"/>
        <v>0</v>
      </c>
    </row>
    <row r="2156" spans="1:11" ht="15.75" hidden="1" x14ac:dyDescent="0.25">
      <c r="A2156" s="1156"/>
      <c r="B2156" s="892" t="s">
        <v>2070</v>
      </c>
      <c r="C2156" s="1068"/>
      <c r="D2156" s="1072" t="s">
        <v>1317</v>
      </c>
      <c r="E2156" s="1067"/>
      <c r="F2156" s="1067" t="s">
        <v>60</v>
      </c>
      <c r="G2156" s="927"/>
      <c r="H2156" s="927">
        <f t="shared" si="236"/>
        <v>0</v>
      </c>
      <c r="I2156" s="927">
        <f t="shared" si="234"/>
        <v>0</v>
      </c>
      <c r="J2156" s="11"/>
      <c r="K2156" s="964">
        <f t="shared" si="235"/>
        <v>0</v>
      </c>
    </row>
    <row r="2157" spans="1:11" ht="15.75" hidden="1" x14ac:dyDescent="0.25">
      <c r="A2157" s="1156"/>
      <c r="B2157" s="892" t="s">
        <v>2071</v>
      </c>
      <c r="C2157" s="1068"/>
      <c r="D2157" s="1072" t="s">
        <v>1983</v>
      </c>
      <c r="E2157" s="1067"/>
      <c r="F2157" s="1067" t="s">
        <v>60</v>
      </c>
      <c r="G2157" s="927"/>
      <c r="H2157" s="927">
        <f t="shared" si="236"/>
        <v>0</v>
      </c>
      <c r="I2157" s="927">
        <f t="shared" si="234"/>
        <v>0</v>
      </c>
      <c r="J2157" s="11"/>
      <c r="K2157" s="964">
        <f t="shared" si="235"/>
        <v>0</v>
      </c>
    </row>
    <row r="2158" spans="1:11" ht="15.75" hidden="1" x14ac:dyDescent="0.25">
      <c r="A2158" s="1156"/>
      <c r="B2158" s="892" t="s">
        <v>2072</v>
      </c>
      <c r="C2158" s="1068"/>
      <c r="D2158" s="1072" t="s">
        <v>1320</v>
      </c>
      <c r="E2158" s="1067"/>
      <c r="F2158" s="1067" t="s">
        <v>60</v>
      </c>
      <c r="G2158" s="927"/>
      <c r="H2158" s="927">
        <f t="shared" si="236"/>
        <v>0</v>
      </c>
      <c r="I2158" s="927">
        <f t="shared" si="234"/>
        <v>0</v>
      </c>
      <c r="J2158" s="11"/>
      <c r="K2158" s="964">
        <f t="shared" si="235"/>
        <v>0</v>
      </c>
    </row>
    <row r="2159" spans="1:11" ht="15.75" hidden="1" x14ac:dyDescent="0.25">
      <c r="A2159" s="1156"/>
      <c r="B2159" s="892" t="s">
        <v>2073</v>
      </c>
      <c r="C2159" s="1068"/>
      <c r="D2159" s="1072" t="s">
        <v>1310</v>
      </c>
      <c r="E2159" s="1067"/>
      <c r="F2159" s="1067" t="s">
        <v>60</v>
      </c>
      <c r="G2159" s="927"/>
      <c r="H2159" s="927">
        <f t="shared" si="236"/>
        <v>0</v>
      </c>
      <c r="I2159" s="927">
        <f t="shared" si="234"/>
        <v>0</v>
      </c>
      <c r="J2159" s="11"/>
      <c r="K2159" s="964">
        <f t="shared" si="235"/>
        <v>0</v>
      </c>
    </row>
    <row r="2160" spans="1:11" ht="15.75" hidden="1" x14ac:dyDescent="0.25">
      <c r="A2160" s="1156"/>
      <c r="B2160" s="892" t="s">
        <v>2074</v>
      </c>
      <c r="C2160" s="1068"/>
      <c r="D2160" s="1072" t="s">
        <v>1307</v>
      </c>
      <c r="E2160" s="1067"/>
      <c r="F2160" s="1067" t="s">
        <v>60</v>
      </c>
      <c r="G2160" s="927"/>
      <c r="H2160" s="927">
        <f t="shared" si="236"/>
        <v>0</v>
      </c>
      <c r="I2160" s="927">
        <f t="shared" si="234"/>
        <v>0</v>
      </c>
      <c r="J2160" s="11"/>
      <c r="K2160" s="964">
        <f t="shared" si="235"/>
        <v>0</v>
      </c>
    </row>
    <row r="2161" spans="1:11" ht="15.75" hidden="1" x14ac:dyDescent="0.25">
      <c r="A2161" s="1156"/>
      <c r="B2161" s="892" t="s">
        <v>2075</v>
      </c>
      <c r="C2161" s="1068"/>
      <c r="D2161" s="1072" t="s">
        <v>1986</v>
      </c>
      <c r="E2161" s="1067"/>
      <c r="F2161" s="1067" t="s">
        <v>60</v>
      </c>
      <c r="G2161" s="927"/>
      <c r="H2161" s="927">
        <f t="shared" si="236"/>
        <v>0</v>
      </c>
      <c r="I2161" s="927">
        <f t="shared" si="234"/>
        <v>0</v>
      </c>
      <c r="J2161" s="11"/>
      <c r="K2161" s="964">
        <f t="shared" si="235"/>
        <v>0</v>
      </c>
    </row>
    <row r="2162" spans="1:11" ht="15.75" hidden="1" x14ac:dyDescent="0.25">
      <c r="A2162" s="1156"/>
      <c r="B2162" s="892" t="s">
        <v>2076</v>
      </c>
      <c r="C2162" s="1068"/>
      <c r="D2162" s="1072" t="s">
        <v>1313</v>
      </c>
      <c r="E2162" s="1067"/>
      <c r="F2162" s="1067" t="s">
        <v>60</v>
      </c>
      <c r="G2162" s="927"/>
      <c r="H2162" s="927">
        <f t="shared" si="236"/>
        <v>0</v>
      </c>
      <c r="I2162" s="927">
        <f t="shared" si="234"/>
        <v>0</v>
      </c>
      <c r="J2162" s="11"/>
      <c r="K2162" s="964">
        <f t="shared" si="235"/>
        <v>0</v>
      </c>
    </row>
    <row r="2163" spans="1:11" ht="15.75" hidden="1" x14ac:dyDescent="0.25">
      <c r="A2163" s="1156"/>
      <c r="B2163" s="892" t="s">
        <v>2077</v>
      </c>
      <c r="C2163" s="1068"/>
      <c r="D2163" s="1072" t="s">
        <v>1304</v>
      </c>
      <c r="E2163" s="1067"/>
      <c r="F2163" s="1067" t="s">
        <v>60</v>
      </c>
      <c r="G2163" s="927"/>
      <c r="H2163" s="927">
        <f t="shared" si="236"/>
        <v>0</v>
      </c>
      <c r="I2163" s="927">
        <f t="shared" si="234"/>
        <v>0</v>
      </c>
      <c r="J2163" s="11"/>
      <c r="K2163" s="964">
        <f t="shared" si="235"/>
        <v>0</v>
      </c>
    </row>
    <row r="2164" spans="1:11" ht="15.75" hidden="1" x14ac:dyDescent="0.25">
      <c r="A2164" s="1156"/>
      <c r="B2164" s="892" t="s">
        <v>2078</v>
      </c>
      <c r="C2164" s="1068"/>
      <c r="D2164" s="1072" t="s">
        <v>1323</v>
      </c>
      <c r="E2164" s="1067"/>
      <c r="F2164" s="1067" t="s">
        <v>60</v>
      </c>
      <c r="G2164" s="927"/>
      <c r="H2164" s="927">
        <f t="shared" si="236"/>
        <v>0</v>
      </c>
      <c r="I2164" s="927">
        <f t="shared" si="234"/>
        <v>0</v>
      </c>
      <c r="J2164" s="11"/>
      <c r="K2164" s="964">
        <f t="shared" si="235"/>
        <v>0</v>
      </c>
    </row>
    <row r="2165" spans="1:11" ht="15.75" hidden="1" x14ac:dyDescent="0.25">
      <c r="A2165" s="1156"/>
      <c r="B2165" s="892" t="s">
        <v>2079</v>
      </c>
      <c r="C2165" s="1068"/>
      <c r="D2165" s="1072" t="s">
        <v>1319</v>
      </c>
      <c r="E2165" s="1067"/>
      <c r="F2165" s="1067" t="s">
        <v>60</v>
      </c>
      <c r="G2165" s="927"/>
      <c r="H2165" s="927">
        <f t="shared" si="236"/>
        <v>0</v>
      </c>
      <c r="I2165" s="927">
        <f t="shared" si="234"/>
        <v>0</v>
      </c>
      <c r="J2165" s="11"/>
      <c r="K2165" s="964">
        <f t="shared" si="235"/>
        <v>0</v>
      </c>
    </row>
    <row r="2166" spans="1:11" ht="15.75" hidden="1" x14ac:dyDescent="0.25">
      <c r="A2166" s="1156"/>
      <c r="B2166" s="892" t="s">
        <v>2080</v>
      </c>
      <c r="C2166" s="1068"/>
      <c r="D2166" s="1072" t="s">
        <v>1987</v>
      </c>
      <c r="E2166" s="1067"/>
      <c r="F2166" s="1067" t="s">
        <v>60</v>
      </c>
      <c r="G2166" s="927"/>
      <c r="H2166" s="927">
        <f t="shared" si="236"/>
        <v>0</v>
      </c>
      <c r="I2166" s="927">
        <f t="shared" si="234"/>
        <v>0</v>
      </c>
      <c r="J2166" s="11"/>
      <c r="K2166" s="964">
        <f t="shared" si="235"/>
        <v>0</v>
      </c>
    </row>
    <row r="2167" spans="1:11" ht="15.75" hidden="1" x14ac:dyDescent="0.25">
      <c r="A2167" s="1156"/>
      <c r="B2167" s="892" t="s">
        <v>2081</v>
      </c>
      <c r="C2167" s="1068"/>
      <c r="D2167" s="1072" t="s">
        <v>1988</v>
      </c>
      <c r="E2167" s="1067"/>
      <c r="F2167" s="1067" t="s">
        <v>60</v>
      </c>
      <c r="G2167" s="927"/>
      <c r="H2167" s="927">
        <f t="shared" si="236"/>
        <v>0</v>
      </c>
      <c r="I2167" s="927">
        <f t="shared" si="234"/>
        <v>0</v>
      </c>
      <c r="J2167" s="11"/>
      <c r="K2167" s="964">
        <f t="shared" si="235"/>
        <v>0</v>
      </c>
    </row>
    <row r="2168" spans="1:11" ht="15.75" hidden="1" x14ac:dyDescent="0.25">
      <c r="A2168" s="1156"/>
      <c r="B2168" s="892" t="s">
        <v>2082</v>
      </c>
      <c r="C2168" s="1068"/>
      <c r="D2168" s="1072" t="s">
        <v>2029</v>
      </c>
      <c r="E2168" s="1067"/>
      <c r="F2168" s="1067" t="s">
        <v>60</v>
      </c>
      <c r="G2168" s="927"/>
      <c r="H2168" s="927">
        <f t="shared" si="236"/>
        <v>0</v>
      </c>
      <c r="I2168" s="927">
        <f t="shared" si="234"/>
        <v>0</v>
      </c>
      <c r="J2168" s="11"/>
      <c r="K2168" s="964">
        <f t="shared" si="235"/>
        <v>0</v>
      </c>
    </row>
    <row r="2169" spans="1:11" ht="15.75" hidden="1" x14ac:dyDescent="0.25">
      <c r="A2169" s="1156"/>
      <c r="B2169" s="892" t="s">
        <v>2083</v>
      </c>
      <c r="C2169" s="1068"/>
      <c r="D2169" s="1072" t="s">
        <v>2104</v>
      </c>
      <c r="E2169" s="1067"/>
      <c r="F2169" s="1067" t="s">
        <v>60</v>
      </c>
      <c r="G2169" s="927"/>
      <c r="H2169" s="927">
        <f t="shared" si="236"/>
        <v>0</v>
      </c>
      <c r="I2169" s="927">
        <f t="shared" si="234"/>
        <v>0</v>
      </c>
      <c r="J2169" s="11"/>
      <c r="K2169" s="964">
        <f t="shared" si="235"/>
        <v>0</v>
      </c>
    </row>
    <row r="2170" spans="1:11" ht="15.75" hidden="1" x14ac:dyDescent="0.25">
      <c r="A2170" s="1156"/>
      <c r="B2170" s="892"/>
      <c r="C2170" s="677"/>
      <c r="D2170" s="676"/>
      <c r="E2170" s="1067"/>
      <c r="F2170" s="1067"/>
      <c r="G2170" s="927"/>
      <c r="H2170" s="927"/>
      <c r="I2170" s="927"/>
      <c r="J2170" s="1067"/>
      <c r="K2170" s="927"/>
    </row>
    <row r="2171" spans="1:11" ht="15.75" hidden="1" x14ac:dyDescent="0.25">
      <c r="A2171" s="1156"/>
      <c r="B2171" s="891" t="s">
        <v>2085</v>
      </c>
      <c r="C2171" s="891"/>
      <c r="D2171" s="21" t="s">
        <v>1322</v>
      </c>
      <c r="E2171" s="891"/>
      <c r="F2171" s="891"/>
      <c r="G2171" s="975"/>
      <c r="H2171" s="975"/>
      <c r="I2171" s="975"/>
      <c r="J2171" s="891"/>
      <c r="K2171" s="975"/>
    </row>
    <row r="2172" spans="1:11" ht="15.75" hidden="1" x14ac:dyDescent="0.25">
      <c r="A2172" s="1156"/>
      <c r="B2172" s="892" t="s">
        <v>2084</v>
      </c>
      <c r="C2172" s="677"/>
      <c r="D2172" s="1072" t="s">
        <v>1302</v>
      </c>
      <c r="E2172" s="1067"/>
      <c r="F2172" s="1067" t="s">
        <v>210</v>
      </c>
      <c r="G2172" s="927"/>
      <c r="H2172" s="927">
        <f t="shared" si="236"/>
        <v>0</v>
      </c>
      <c r="I2172" s="927">
        <f t="shared" ref="I2172:I2180" si="237">H2172*$I$12</f>
        <v>0</v>
      </c>
      <c r="J2172" s="11"/>
      <c r="K2172" s="964">
        <f t="shared" ref="K2172:K2180" si="238">SUM(H2172:I2172)</f>
        <v>0</v>
      </c>
    </row>
    <row r="2173" spans="1:11" ht="15.75" hidden="1" x14ac:dyDescent="0.25">
      <c r="A2173" s="1156"/>
      <c r="B2173" s="892" t="s">
        <v>2086</v>
      </c>
      <c r="C2173" s="37"/>
      <c r="D2173" s="1072" t="s">
        <v>1307</v>
      </c>
      <c r="E2173" s="1067"/>
      <c r="F2173" s="1067" t="s">
        <v>60</v>
      </c>
      <c r="G2173" s="927"/>
      <c r="H2173" s="927">
        <f t="shared" si="236"/>
        <v>0</v>
      </c>
      <c r="I2173" s="927">
        <f t="shared" si="237"/>
        <v>0</v>
      </c>
      <c r="J2173" s="11"/>
      <c r="K2173" s="964">
        <f t="shared" si="238"/>
        <v>0</v>
      </c>
    </row>
    <row r="2174" spans="1:11" ht="15.75" hidden="1" x14ac:dyDescent="0.25">
      <c r="A2174" s="1156"/>
      <c r="B2174" s="892" t="s">
        <v>2087</v>
      </c>
      <c r="C2174" s="37"/>
      <c r="D2174" s="1072" t="s">
        <v>1308</v>
      </c>
      <c r="E2174" s="1067"/>
      <c r="F2174" s="1067" t="s">
        <v>60</v>
      </c>
      <c r="G2174" s="927"/>
      <c r="H2174" s="927">
        <f t="shared" si="236"/>
        <v>0</v>
      </c>
      <c r="I2174" s="927">
        <f t="shared" si="237"/>
        <v>0</v>
      </c>
      <c r="J2174" s="11"/>
      <c r="K2174" s="964">
        <f t="shared" si="238"/>
        <v>0</v>
      </c>
    </row>
    <row r="2175" spans="1:11" ht="15.75" hidden="1" x14ac:dyDescent="0.25">
      <c r="A2175" s="1156"/>
      <c r="B2175" s="892" t="s">
        <v>2088</v>
      </c>
      <c r="C2175" s="37"/>
      <c r="D2175" s="1072" t="s">
        <v>1324</v>
      </c>
      <c r="E2175" s="1067"/>
      <c r="F2175" s="1067" t="s">
        <v>60</v>
      </c>
      <c r="G2175" s="927"/>
      <c r="H2175" s="927">
        <f t="shared" si="236"/>
        <v>0</v>
      </c>
      <c r="I2175" s="927">
        <f t="shared" si="237"/>
        <v>0</v>
      </c>
      <c r="J2175" s="11"/>
      <c r="K2175" s="964">
        <f t="shared" si="238"/>
        <v>0</v>
      </c>
    </row>
    <row r="2176" spans="1:11" ht="15.75" hidden="1" x14ac:dyDescent="0.25">
      <c r="A2176" s="1156"/>
      <c r="B2176" s="892" t="s">
        <v>2089</v>
      </c>
      <c r="C2176" s="37"/>
      <c r="D2176" s="1072" t="s">
        <v>1303</v>
      </c>
      <c r="E2176" s="1067"/>
      <c r="F2176" s="1067" t="s">
        <v>60</v>
      </c>
      <c r="G2176" s="927"/>
      <c r="H2176" s="927">
        <f t="shared" si="236"/>
        <v>0</v>
      </c>
      <c r="I2176" s="927">
        <f t="shared" si="237"/>
        <v>0</v>
      </c>
      <c r="J2176" s="11"/>
      <c r="K2176" s="964">
        <f t="shared" si="238"/>
        <v>0</v>
      </c>
    </row>
    <row r="2177" spans="1:11" ht="15.75" hidden="1" x14ac:dyDescent="0.25">
      <c r="A2177" s="1156"/>
      <c r="B2177" s="892" t="s">
        <v>2090</v>
      </c>
      <c r="C2177" s="37"/>
      <c r="D2177" s="1072" t="s">
        <v>1304</v>
      </c>
      <c r="E2177" s="1067"/>
      <c r="F2177" s="1067" t="s">
        <v>60</v>
      </c>
      <c r="G2177" s="927"/>
      <c r="H2177" s="927">
        <f t="shared" si="236"/>
        <v>0</v>
      </c>
      <c r="I2177" s="927">
        <f t="shared" si="237"/>
        <v>0</v>
      </c>
      <c r="J2177" s="11"/>
      <c r="K2177" s="964">
        <f t="shared" si="238"/>
        <v>0</v>
      </c>
    </row>
    <row r="2178" spans="1:11" ht="15.75" hidden="1" x14ac:dyDescent="0.25">
      <c r="A2178" s="1156"/>
      <c r="B2178" s="892" t="s">
        <v>2091</v>
      </c>
      <c r="C2178" s="37"/>
      <c r="D2178" s="1072" t="s">
        <v>1305</v>
      </c>
      <c r="E2178" s="1067"/>
      <c r="F2178" s="1067" t="s">
        <v>60</v>
      </c>
      <c r="G2178" s="927"/>
      <c r="H2178" s="927">
        <f t="shared" si="236"/>
        <v>0</v>
      </c>
      <c r="I2178" s="927">
        <f t="shared" si="237"/>
        <v>0</v>
      </c>
      <c r="J2178" s="11"/>
      <c r="K2178" s="964">
        <f t="shared" si="238"/>
        <v>0</v>
      </c>
    </row>
    <row r="2179" spans="1:11" ht="15.75" hidden="1" x14ac:dyDescent="0.25">
      <c r="A2179" s="1156"/>
      <c r="B2179" s="892" t="s">
        <v>2092</v>
      </c>
      <c r="C2179" s="37"/>
      <c r="D2179" s="1072" t="s">
        <v>1311</v>
      </c>
      <c r="E2179" s="1067"/>
      <c r="F2179" s="1067" t="s">
        <v>60</v>
      </c>
      <c r="G2179" s="927"/>
      <c r="H2179" s="927">
        <f t="shared" si="236"/>
        <v>0</v>
      </c>
      <c r="I2179" s="927">
        <f t="shared" si="237"/>
        <v>0</v>
      </c>
      <c r="J2179" s="11"/>
      <c r="K2179" s="964">
        <f t="shared" si="238"/>
        <v>0</v>
      </c>
    </row>
    <row r="2180" spans="1:11" ht="15.75" hidden="1" x14ac:dyDescent="0.25">
      <c r="A2180" s="1156"/>
      <c r="B2180" s="892" t="s">
        <v>2093</v>
      </c>
      <c r="C2180" s="37"/>
      <c r="D2180" s="1072" t="s">
        <v>1313</v>
      </c>
      <c r="E2180" s="1067"/>
      <c r="F2180" s="1067" t="s">
        <v>60</v>
      </c>
      <c r="G2180" s="927"/>
      <c r="H2180" s="927">
        <f t="shared" si="236"/>
        <v>0</v>
      </c>
      <c r="I2180" s="927">
        <f t="shared" si="237"/>
        <v>0</v>
      </c>
      <c r="J2180" s="11"/>
      <c r="K2180" s="964">
        <f t="shared" si="238"/>
        <v>0</v>
      </c>
    </row>
    <row r="2181" spans="1:11" ht="15.75" hidden="1" x14ac:dyDescent="0.25">
      <c r="A2181" s="1156"/>
      <c r="B2181" s="676"/>
      <c r="C2181" s="37"/>
      <c r="D2181" s="676"/>
      <c r="E2181" s="1069"/>
      <c r="F2181" s="1069"/>
      <c r="G2181" s="927"/>
      <c r="H2181" s="927"/>
      <c r="I2181" s="927"/>
      <c r="J2181" s="1069"/>
      <c r="K2181" s="927"/>
    </row>
    <row r="2182" spans="1:11" ht="15.75" hidden="1" x14ac:dyDescent="0.25">
      <c r="A2182" s="1156"/>
      <c r="B2182" s="891" t="s">
        <v>2094</v>
      </c>
      <c r="C2182" s="891"/>
      <c r="D2182" s="21" t="s">
        <v>1140</v>
      </c>
      <c r="E2182" s="891"/>
      <c r="F2182" s="891"/>
      <c r="G2182" s="975"/>
      <c r="H2182" s="975"/>
      <c r="I2182" s="975"/>
      <c r="J2182" s="891"/>
      <c r="K2182" s="975"/>
    </row>
    <row r="2183" spans="1:11" ht="15.75" hidden="1" x14ac:dyDescent="0.25">
      <c r="A2183" s="1156"/>
      <c r="B2183" s="892" t="s">
        <v>2095</v>
      </c>
      <c r="C2183" s="37"/>
      <c r="D2183" s="1072" t="s">
        <v>2105</v>
      </c>
      <c r="E2183" s="1067"/>
      <c r="F2183" s="1067" t="s">
        <v>60</v>
      </c>
      <c r="G2183" s="927"/>
      <c r="H2183" s="927">
        <f t="shared" si="236"/>
        <v>0</v>
      </c>
      <c r="I2183" s="927">
        <f>H2183*$I$12</f>
        <v>0</v>
      </c>
      <c r="J2183" s="11"/>
      <c r="K2183" s="964">
        <f>SUM(H2183:I2183)</f>
        <v>0</v>
      </c>
    </row>
    <row r="2184" spans="1:11" ht="15.75" hidden="1" x14ac:dyDescent="0.25">
      <c r="A2184" s="1156"/>
      <c r="B2184" s="892"/>
      <c r="C2184" s="37"/>
      <c r="D2184" s="676"/>
      <c r="E2184" s="1067"/>
      <c r="F2184" s="1067"/>
      <c r="G2184" s="927"/>
      <c r="H2184" s="927"/>
      <c r="I2184" s="927"/>
      <c r="J2184" s="1067"/>
      <c r="K2184" s="927"/>
    </row>
    <row r="2185" spans="1:11" ht="15.75" hidden="1" x14ac:dyDescent="0.25">
      <c r="A2185" s="1156"/>
      <c r="B2185" s="410" t="s">
        <v>2107</v>
      </c>
      <c r="C2185" s="410"/>
      <c r="D2185" s="411" t="s">
        <v>2106</v>
      </c>
      <c r="E2185" s="410"/>
      <c r="F2185" s="410"/>
      <c r="G2185" s="977"/>
      <c r="H2185" s="977"/>
      <c r="I2185" s="977"/>
      <c r="J2185" s="412"/>
      <c r="K2185" s="977"/>
    </row>
    <row r="2186" spans="1:11" ht="15.75" hidden="1" x14ac:dyDescent="0.25">
      <c r="A2186" s="1156"/>
      <c r="B2186" s="891" t="s">
        <v>2108</v>
      </c>
      <c r="C2186" s="891"/>
      <c r="D2186" s="21" t="s">
        <v>1982</v>
      </c>
      <c r="E2186" s="891"/>
      <c r="F2186" s="891"/>
      <c r="G2186" s="975"/>
      <c r="H2186" s="975"/>
      <c r="I2186" s="975"/>
      <c r="J2186" s="891"/>
      <c r="K2186" s="975"/>
    </row>
    <row r="2187" spans="1:11" ht="15.75" hidden="1" x14ac:dyDescent="0.25">
      <c r="A2187" s="1156"/>
      <c r="B2187" s="892" t="s">
        <v>2109</v>
      </c>
      <c r="C2187" s="892"/>
      <c r="D2187" s="1072" t="s">
        <v>1302</v>
      </c>
      <c r="E2187" s="1067"/>
      <c r="F2187" s="1067" t="s">
        <v>210</v>
      </c>
      <c r="G2187" s="927"/>
      <c r="H2187" s="927">
        <f>G2187*E2187</f>
        <v>0</v>
      </c>
      <c r="I2187" s="927">
        <f t="shared" ref="I2187:I2199" si="239">H2187*$I$12</f>
        <v>0</v>
      </c>
      <c r="J2187" s="11"/>
      <c r="K2187" s="964">
        <f t="shared" ref="K2187:K2199" si="240">SUM(H2187:I2187)</f>
        <v>0</v>
      </c>
    </row>
    <row r="2188" spans="1:11" ht="15.75" hidden="1" x14ac:dyDescent="0.25">
      <c r="A2188" s="1156"/>
      <c r="B2188" s="892" t="s">
        <v>2110</v>
      </c>
      <c r="C2188" s="892"/>
      <c r="D2188" s="1072" t="s">
        <v>1303</v>
      </c>
      <c r="E2188" s="1067"/>
      <c r="F2188" s="1067" t="s">
        <v>60</v>
      </c>
      <c r="G2188" s="927"/>
      <c r="H2188" s="927">
        <f t="shared" ref="H2188:H2213" si="241">G2188*E2188</f>
        <v>0</v>
      </c>
      <c r="I2188" s="927">
        <f t="shared" si="239"/>
        <v>0</v>
      </c>
      <c r="J2188" s="11"/>
      <c r="K2188" s="964">
        <f t="shared" si="240"/>
        <v>0</v>
      </c>
    </row>
    <row r="2189" spans="1:11" ht="15.75" hidden="1" x14ac:dyDescent="0.25">
      <c r="A2189" s="1156"/>
      <c r="B2189" s="892" t="s">
        <v>2111</v>
      </c>
      <c r="C2189" s="892"/>
      <c r="D2189" s="1072" t="s">
        <v>1305</v>
      </c>
      <c r="E2189" s="1067"/>
      <c r="F2189" s="1067" t="s">
        <v>60</v>
      </c>
      <c r="G2189" s="927"/>
      <c r="H2189" s="927">
        <f t="shared" si="241"/>
        <v>0</v>
      </c>
      <c r="I2189" s="927">
        <f t="shared" si="239"/>
        <v>0</v>
      </c>
      <c r="J2189" s="11"/>
      <c r="K2189" s="964">
        <f t="shared" si="240"/>
        <v>0</v>
      </c>
    </row>
    <row r="2190" spans="1:11" ht="15.75" hidden="1" x14ac:dyDescent="0.25">
      <c r="A2190" s="1156"/>
      <c r="B2190" s="892" t="s">
        <v>2112</v>
      </c>
      <c r="C2190" s="892"/>
      <c r="D2190" s="1072" t="s">
        <v>1326</v>
      </c>
      <c r="E2190" s="1067"/>
      <c r="F2190" s="1067" t="s">
        <v>60</v>
      </c>
      <c r="G2190" s="927"/>
      <c r="H2190" s="927">
        <f t="shared" si="241"/>
        <v>0</v>
      </c>
      <c r="I2190" s="927">
        <f t="shared" si="239"/>
        <v>0</v>
      </c>
      <c r="J2190" s="11"/>
      <c r="K2190" s="964">
        <f t="shared" si="240"/>
        <v>0</v>
      </c>
    </row>
    <row r="2191" spans="1:11" ht="15.75" hidden="1" x14ac:dyDescent="0.25">
      <c r="A2191" s="1156"/>
      <c r="B2191" s="892" t="s">
        <v>2113</v>
      </c>
      <c r="C2191" s="892"/>
      <c r="D2191" s="1072" t="s">
        <v>1317</v>
      </c>
      <c r="E2191" s="1067"/>
      <c r="F2191" s="1067" t="s">
        <v>60</v>
      </c>
      <c r="G2191" s="927"/>
      <c r="H2191" s="927">
        <f t="shared" si="241"/>
        <v>0</v>
      </c>
      <c r="I2191" s="927">
        <f t="shared" si="239"/>
        <v>0</v>
      </c>
      <c r="J2191" s="11"/>
      <c r="K2191" s="964">
        <f t="shared" si="240"/>
        <v>0</v>
      </c>
    </row>
    <row r="2192" spans="1:11" ht="15.75" hidden="1" x14ac:dyDescent="0.25">
      <c r="A2192" s="1156"/>
      <c r="B2192" s="892" t="s">
        <v>2114</v>
      </c>
      <c r="C2192" s="892"/>
      <c r="D2192" s="1072" t="s">
        <v>1320</v>
      </c>
      <c r="E2192" s="1067"/>
      <c r="F2192" s="1067" t="s">
        <v>60</v>
      </c>
      <c r="G2192" s="927"/>
      <c r="H2192" s="927">
        <f t="shared" si="241"/>
        <v>0</v>
      </c>
      <c r="I2192" s="927">
        <f t="shared" si="239"/>
        <v>0</v>
      </c>
      <c r="J2192" s="11"/>
      <c r="K2192" s="964">
        <f t="shared" si="240"/>
        <v>0</v>
      </c>
    </row>
    <row r="2193" spans="1:11" ht="15.75" hidden="1" x14ac:dyDescent="0.25">
      <c r="A2193" s="1156"/>
      <c r="B2193" s="892" t="s">
        <v>2115</v>
      </c>
      <c r="C2193" s="892"/>
      <c r="D2193" s="1072" t="s">
        <v>1310</v>
      </c>
      <c r="E2193" s="1067"/>
      <c r="F2193" s="1067" t="s">
        <v>60</v>
      </c>
      <c r="G2193" s="927"/>
      <c r="H2193" s="927">
        <f t="shared" si="241"/>
        <v>0</v>
      </c>
      <c r="I2193" s="927">
        <f t="shared" si="239"/>
        <v>0</v>
      </c>
      <c r="J2193" s="11"/>
      <c r="K2193" s="964">
        <f t="shared" si="240"/>
        <v>0</v>
      </c>
    </row>
    <row r="2194" spans="1:11" ht="15.75" hidden="1" x14ac:dyDescent="0.25">
      <c r="A2194" s="1156"/>
      <c r="B2194" s="892" t="s">
        <v>2116</v>
      </c>
      <c r="C2194" s="892"/>
      <c r="D2194" s="1072" t="s">
        <v>1307</v>
      </c>
      <c r="E2194" s="1067"/>
      <c r="F2194" s="1067" t="s">
        <v>60</v>
      </c>
      <c r="G2194" s="927"/>
      <c r="H2194" s="927">
        <f t="shared" si="241"/>
        <v>0</v>
      </c>
      <c r="I2194" s="927">
        <f t="shared" si="239"/>
        <v>0</v>
      </c>
      <c r="J2194" s="11"/>
      <c r="K2194" s="964">
        <f t="shared" si="240"/>
        <v>0</v>
      </c>
    </row>
    <row r="2195" spans="1:11" ht="15.75" hidden="1" x14ac:dyDescent="0.25">
      <c r="A2195" s="1156"/>
      <c r="B2195" s="892" t="s">
        <v>2117</v>
      </c>
      <c r="C2195" s="892"/>
      <c r="D2195" s="1072" t="s">
        <v>1313</v>
      </c>
      <c r="E2195" s="1067"/>
      <c r="F2195" s="1067" t="s">
        <v>60</v>
      </c>
      <c r="G2195" s="927"/>
      <c r="H2195" s="927">
        <f t="shared" si="241"/>
        <v>0</v>
      </c>
      <c r="I2195" s="927">
        <f t="shared" si="239"/>
        <v>0</v>
      </c>
      <c r="J2195" s="11"/>
      <c r="K2195" s="964">
        <f t="shared" si="240"/>
        <v>0</v>
      </c>
    </row>
    <row r="2196" spans="1:11" ht="15.75" hidden="1" x14ac:dyDescent="0.25">
      <c r="A2196" s="1156"/>
      <c r="B2196" s="892" t="s">
        <v>2118</v>
      </c>
      <c r="C2196" s="892"/>
      <c r="D2196" s="1072" t="s">
        <v>1304</v>
      </c>
      <c r="E2196" s="1067"/>
      <c r="F2196" s="1067" t="s">
        <v>60</v>
      </c>
      <c r="G2196" s="927"/>
      <c r="H2196" s="927">
        <f t="shared" si="241"/>
        <v>0</v>
      </c>
      <c r="I2196" s="927">
        <f t="shared" si="239"/>
        <v>0</v>
      </c>
      <c r="J2196" s="11"/>
      <c r="K2196" s="964">
        <f t="shared" si="240"/>
        <v>0</v>
      </c>
    </row>
    <row r="2197" spans="1:11" ht="15.75" hidden="1" x14ac:dyDescent="0.25">
      <c r="A2197" s="1156"/>
      <c r="B2197" s="892" t="s">
        <v>2119</v>
      </c>
      <c r="C2197" s="892"/>
      <c r="D2197" s="1072" t="s">
        <v>1323</v>
      </c>
      <c r="E2197" s="1067"/>
      <c r="F2197" s="1067" t="s">
        <v>60</v>
      </c>
      <c r="G2197" s="927"/>
      <c r="H2197" s="927">
        <f t="shared" si="241"/>
        <v>0</v>
      </c>
      <c r="I2197" s="927">
        <f t="shared" si="239"/>
        <v>0</v>
      </c>
      <c r="J2197" s="11"/>
      <c r="K2197" s="964">
        <f t="shared" si="240"/>
        <v>0</v>
      </c>
    </row>
    <row r="2198" spans="1:11" ht="15.75" hidden="1" x14ac:dyDescent="0.25">
      <c r="A2198" s="1156"/>
      <c r="B2198" s="892" t="s">
        <v>2120</v>
      </c>
      <c r="C2198" s="892"/>
      <c r="D2198" s="1072" t="s">
        <v>1987</v>
      </c>
      <c r="E2198" s="1067"/>
      <c r="F2198" s="1067" t="s">
        <v>60</v>
      </c>
      <c r="G2198" s="927"/>
      <c r="H2198" s="927">
        <f t="shared" si="241"/>
        <v>0</v>
      </c>
      <c r="I2198" s="927">
        <f t="shared" si="239"/>
        <v>0</v>
      </c>
      <c r="J2198" s="11"/>
      <c r="K2198" s="964">
        <f t="shared" si="240"/>
        <v>0</v>
      </c>
    </row>
    <row r="2199" spans="1:11" ht="15.75" hidden="1" x14ac:dyDescent="0.25">
      <c r="A2199" s="1156"/>
      <c r="B2199" s="892" t="s">
        <v>2121</v>
      </c>
      <c r="C2199" s="892"/>
      <c r="D2199" s="1072" t="s">
        <v>2029</v>
      </c>
      <c r="E2199" s="1067"/>
      <c r="F2199" s="1067" t="s">
        <v>60</v>
      </c>
      <c r="G2199" s="927"/>
      <c r="H2199" s="927">
        <f t="shared" si="241"/>
        <v>0</v>
      </c>
      <c r="I2199" s="927">
        <f t="shared" si="239"/>
        <v>0</v>
      </c>
      <c r="J2199" s="11"/>
      <c r="K2199" s="964">
        <f t="shared" si="240"/>
        <v>0</v>
      </c>
    </row>
    <row r="2200" spans="1:11" ht="15.75" hidden="1" x14ac:dyDescent="0.25">
      <c r="A2200" s="1156"/>
      <c r="B2200" s="676"/>
      <c r="C2200" s="677"/>
      <c r="D2200" s="676"/>
      <c r="E2200" s="1067"/>
      <c r="F2200" s="1067"/>
      <c r="G2200" s="927"/>
      <c r="H2200" s="927"/>
      <c r="I2200" s="927"/>
      <c r="J2200" s="1067"/>
      <c r="K2200" s="927"/>
    </row>
    <row r="2201" spans="1:11" ht="15.75" hidden="1" x14ac:dyDescent="0.25">
      <c r="A2201" s="1156"/>
      <c r="B2201" s="891" t="s">
        <v>2122</v>
      </c>
      <c r="C2201" s="891"/>
      <c r="D2201" s="21" t="s">
        <v>1322</v>
      </c>
      <c r="E2201" s="891"/>
      <c r="F2201" s="891"/>
      <c r="G2201" s="975"/>
      <c r="H2201" s="975"/>
      <c r="I2201" s="975"/>
      <c r="J2201" s="891"/>
      <c r="K2201" s="975"/>
    </row>
    <row r="2202" spans="1:11" ht="15.75" hidden="1" x14ac:dyDescent="0.25">
      <c r="A2202" s="1156"/>
      <c r="B2202" s="892" t="s">
        <v>2123</v>
      </c>
      <c r="C2202" s="892"/>
      <c r="D2202" s="1072" t="s">
        <v>1302</v>
      </c>
      <c r="E2202" s="1067"/>
      <c r="F2202" s="1067" t="s">
        <v>210</v>
      </c>
      <c r="G2202" s="927"/>
      <c r="H2202" s="927">
        <f t="shared" si="241"/>
        <v>0</v>
      </c>
      <c r="I2202" s="927">
        <f t="shared" ref="I2202:I2210" si="242">H2202*$I$12</f>
        <v>0</v>
      </c>
      <c r="J2202" s="11"/>
      <c r="K2202" s="964">
        <f t="shared" ref="K2202:K2210" si="243">SUM(H2202:I2202)</f>
        <v>0</v>
      </c>
    </row>
    <row r="2203" spans="1:11" ht="15.75" hidden="1" x14ac:dyDescent="0.25">
      <c r="A2203" s="1156"/>
      <c r="B2203" s="892" t="s">
        <v>2124</v>
      </c>
      <c r="C2203" s="892"/>
      <c r="D2203" s="1072" t="s">
        <v>1307</v>
      </c>
      <c r="E2203" s="1067"/>
      <c r="F2203" s="1067" t="s">
        <v>60</v>
      </c>
      <c r="G2203" s="927"/>
      <c r="H2203" s="927">
        <f t="shared" si="241"/>
        <v>0</v>
      </c>
      <c r="I2203" s="927">
        <f t="shared" si="242"/>
        <v>0</v>
      </c>
      <c r="J2203" s="11"/>
      <c r="K2203" s="964">
        <f t="shared" si="243"/>
        <v>0</v>
      </c>
    </row>
    <row r="2204" spans="1:11" ht="15.75" hidden="1" x14ac:dyDescent="0.25">
      <c r="A2204" s="1156"/>
      <c r="B2204" s="892" t="s">
        <v>2125</v>
      </c>
      <c r="C2204" s="892"/>
      <c r="D2204" s="1072" t="s">
        <v>1308</v>
      </c>
      <c r="E2204" s="1067"/>
      <c r="F2204" s="1067" t="s">
        <v>60</v>
      </c>
      <c r="G2204" s="927"/>
      <c r="H2204" s="927">
        <f t="shared" si="241"/>
        <v>0</v>
      </c>
      <c r="I2204" s="927">
        <f t="shared" si="242"/>
        <v>0</v>
      </c>
      <c r="J2204" s="11"/>
      <c r="K2204" s="964">
        <f t="shared" si="243"/>
        <v>0</v>
      </c>
    </row>
    <row r="2205" spans="1:11" ht="15.75" hidden="1" x14ac:dyDescent="0.25">
      <c r="A2205" s="1156"/>
      <c r="B2205" s="892" t="s">
        <v>2126</v>
      </c>
      <c r="C2205" s="892"/>
      <c r="D2205" s="1072" t="s">
        <v>1324</v>
      </c>
      <c r="E2205" s="1067"/>
      <c r="F2205" s="1067" t="s">
        <v>60</v>
      </c>
      <c r="G2205" s="927"/>
      <c r="H2205" s="927">
        <f t="shared" si="241"/>
        <v>0</v>
      </c>
      <c r="I2205" s="927">
        <f t="shared" si="242"/>
        <v>0</v>
      </c>
      <c r="J2205" s="11"/>
      <c r="K2205" s="964">
        <f t="shared" si="243"/>
        <v>0</v>
      </c>
    </row>
    <row r="2206" spans="1:11" ht="15.75" hidden="1" x14ac:dyDescent="0.25">
      <c r="A2206" s="1156"/>
      <c r="B2206" s="892" t="s">
        <v>2127</v>
      </c>
      <c r="C2206" s="892"/>
      <c r="D2206" s="1072" t="s">
        <v>1303</v>
      </c>
      <c r="E2206" s="1067"/>
      <c r="F2206" s="1067" t="s">
        <v>60</v>
      </c>
      <c r="G2206" s="927"/>
      <c r="H2206" s="927">
        <f t="shared" si="241"/>
        <v>0</v>
      </c>
      <c r="I2206" s="927">
        <f t="shared" si="242"/>
        <v>0</v>
      </c>
      <c r="J2206" s="11"/>
      <c r="K2206" s="964">
        <f t="shared" si="243"/>
        <v>0</v>
      </c>
    </row>
    <row r="2207" spans="1:11" ht="15.75" hidden="1" x14ac:dyDescent="0.25">
      <c r="A2207" s="1156"/>
      <c r="B2207" s="892" t="s">
        <v>2128</v>
      </c>
      <c r="C2207" s="892"/>
      <c r="D2207" s="1072" t="s">
        <v>1304</v>
      </c>
      <c r="E2207" s="1067"/>
      <c r="F2207" s="1067" t="s">
        <v>60</v>
      </c>
      <c r="G2207" s="927"/>
      <c r="H2207" s="927">
        <f t="shared" si="241"/>
        <v>0</v>
      </c>
      <c r="I2207" s="927">
        <f t="shared" si="242"/>
        <v>0</v>
      </c>
      <c r="J2207" s="11"/>
      <c r="K2207" s="964">
        <f t="shared" si="243"/>
        <v>0</v>
      </c>
    </row>
    <row r="2208" spans="1:11" ht="15.75" hidden="1" x14ac:dyDescent="0.25">
      <c r="A2208" s="1156"/>
      <c r="B2208" s="892" t="s">
        <v>2129</v>
      </c>
      <c r="C2208" s="892"/>
      <c r="D2208" s="1072" t="s">
        <v>1305</v>
      </c>
      <c r="E2208" s="1067"/>
      <c r="F2208" s="1067" t="s">
        <v>60</v>
      </c>
      <c r="G2208" s="927"/>
      <c r="H2208" s="927">
        <f t="shared" si="241"/>
        <v>0</v>
      </c>
      <c r="I2208" s="927">
        <f t="shared" si="242"/>
        <v>0</v>
      </c>
      <c r="J2208" s="11"/>
      <c r="K2208" s="964">
        <f t="shared" si="243"/>
        <v>0</v>
      </c>
    </row>
    <row r="2209" spans="1:11" ht="15.75" hidden="1" x14ac:dyDescent="0.25">
      <c r="A2209" s="1156"/>
      <c r="B2209" s="892" t="s">
        <v>2130</v>
      </c>
      <c r="C2209" s="892"/>
      <c r="D2209" s="1072" t="s">
        <v>1311</v>
      </c>
      <c r="E2209" s="1067"/>
      <c r="F2209" s="1067" t="s">
        <v>60</v>
      </c>
      <c r="G2209" s="927"/>
      <c r="H2209" s="927">
        <f t="shared" si="241"/>
        <v>0</v>
      </c>
      <c r="I2209" s="927">
        <f t="shared" si="242"/>
        <v>0</v>
      </c>
      <c r="J2209" s="11"/>
      <c r="K2209" s="964">
        <f t="shared" si="243"/>
        <v>0</v>
      </c>
    </row>
    <row r="2210" spans="1:11" ht="15.75" hidden="1" x14ac:dyDescent="0.25">
      <c r="A2210" s="1156"/>
      <c r="B2210" s="892" t="s">
        <v>2131</v>
      </c>
      <c r="C2210" s="892"/>
      <c r="D2210" s="1072" t="s">
        <v>1313</v>
      </c>
      <c r="E2210" s="1067"/>
      <c r="F2210" s="1067" t="s">
        <v>60</v>
      </c>
      <c r="G2210" s="927"/>
      <c r="H2210" s="927">
        <f t="shared" si="241"/>
        <v>0</v>
      </c>
      <c r="I2210" s="927">
        <f t="shared" si="242"/>
        <v>0</v>
      </c>
      <c r="J2210" s="11"/>
      <c r="K2210" s="964">
        <f t="shared" si="243"/>
        <v>0</v>
      </c>
    </row>
    <row r="2211" spans="1:11" ht="15.75" hidden="1" x14ac:dyDescent="0.25">
      <c r="A2211" s="1156"/>
      <c r="B2211" s="676"/>
      <c r="C2211" s="677"/>
      <c r="D2211" s="676"/>
      <c r="E2211" s="1067"/>
      <c r="F2211" s="1067"/>
      <c r="G2211" s="927"/>
      <c r="H2211" s="927"/>
      <c r="I2211" s="927"/>
      <c r="J2211" s="1067"/>
      <c r="K2211" s="927"/>
    </row>
    <row r="2212" spans="1:11" ht="15.75" hidden="1" x14ac:dyDescent="0.25">
      <c r="A2212" s="1156"/>
      <c r="B2212" s="891" t="s">
        <v>2132</v>
      </c>
      <c r="C2212" s="891"/>
      <c r="D2212" s="21" t="s">
        <v>1140</v>
      </c>
      <c r="E2212" s="891"/>
      <c r="F2212" s="891"/>
      <c r="G2212" s="975"/>
      <c r="H2212" s="975"/>
      <c r="I2212" s="975"/>
      <c r="J2212" s="891"/>
      <c r="K2212" s="975"/>
    </row>
    <row r="2213" spans="1:11" ht="15.75" hidden="1" x14ac:dyDescent="0.25">
      <c r="A2213" s="1156"/>
      <c r="B2213" s="892" t="s">
        <v>2133</v>
      </c>
      <c r="C2213" s="1068"/>
      <c r="D2213" s="1072" t="s">
        <v>2138</v>
      </c>
      <c r="E2213" s="1067"/>
      <c r="F2213" s="1067" t="s">
        <v>60</v>
      </c>
      <c r="G2213" s="927"/>
      <c r="H2213" s="927">
        <f t="shared" si="241"/>
        <v>0</v>
      </c>
      <c r="I2213" s="927">
        <f>H2213*$I$12</f>
        <v>0</v>
      </c>
      <c r="J2213" s="11"/>
      <c r="K2213" s="964">
        <f>SUM(H2213:I2213)</f>
        <v>0</v>
      </c>
    </row>
    <row r="2214" spans="1:11" ht="15.75" hidden="1" x14ac:dyDescent="0.25">
      <c r="A2214" s="1156"/>
      <c r="B2214" s="676"/>
      <c r="C2214" s="677"/>
      <c r="D2214" s="676"/>
      <c r="E2214" s="1067"/>
      <c r="F2214" s="1067"/>
      <c r="G2214" s="927"/>
      <c r="H2214" s="927"/>
      <c r="I2214" s="927"/>
      <c r="J2214" s="1067"/>
      <c r="K2214" s="927"/>
    </row>
    <row r="2215" spans="1:11" ht="15.75" hidden="1" x14ac:dyDescent="0.25">
      <c r="A2215" s="1156"/>
      <c r="B2215" s="410" t="s">
        <v>2134</v>
      </c>
      <c r="C2215" s="410"/>
      <c r="D2215" s="411" t="s">
        <v>2135</v>
      </c>
      <c r="E2215" s="410"/>
      <c r="F2215" s="410" t="s">
        <v>112</v>
      </c>
      <c r="G2215" s="977"/>
      <c r="H2215" s="977">
        <f>G2215*E2215</f>
        <v>0</v>
      </c>
      <c r="I2215" s="977">
        <f>H2215*$I$12</f>
        <v>0</v>
      </c>
      <c r="J2215" s="412"/>
      <c r="K2215" s="977">
        <f>SUM(H2215:I2215)</f>
        <v>0</v>
      </c>
    </row>
    <row r="2216" spans="1:11" ht="15.75" hidden="1" x14ac:dyDescent="0.25">
      <c r="A2216" s="1156"/>
      <c r="B2216" s="676"/>
      <c r="C2216" s="677"/>
      <c r="D2216" s="679"/>
      <c r="E2216" s="1067"/>
      <c r="F2216" s="1067"/>
      <c r="G2216" s="927"/>
      <c r="H2216" s="927"/>
      <c r="I2216" s="927"/>
      <c r="J2216" s="1067"/>
      <c r="K2216" s="927"/>
    </row>
    <row r="2217" spans="1:11" ht="15.75" hidden="1" x14ac:dyDescent="0.25">
      <c r="A2217" s="1156"/>
      <c r="B2217" s="410" t="s">
        <v>2136</v>
      </c>
      <c r="C2217" s="410"/>
      <c r="D2217" s="411" t="s">
        <v>2137</v>
      </c>
      <c r="E2217" s="410"/>
      <c r="F2217" s="410" t="s">
        <v>112</v>
      </c>
      <c r="G2217" s="977"/>
      <c r="H2217" s="977">
        <f>G2217*E2217</f>
        <v>0</v>
      </c>
      <c r="I2217" s="977">
        <f>H2217*$I$12</f>
        <v>0</v>
      </c>
      <c r="J2217" s="412"/>
      <c r="K2217" s="977">
        <f>SUM(H2217:I2217)</f>
        <v>0</v>
      </c>
    </row>
    <row r="2218" spans="1:11" ht="15.75" hidden="1" x14ac:dyDescent="0.25">
      <c r="A2218" s="1156"/>
      <c r="B2218" s="11"/>
      <c r="C2218" s="11"/>
      <c r="D2218" s="11"/>
      <c r="E2218" s="11"/>
      <c r="F2218" s="11"/>
      <c r="G2218" s="927"/>
      <c r="H2218" s="927"/>
      <c r="I2218" s="927"/>
      <c r="J2218" s="11"/>
      <c r="K2218" s="927"/>
    </row>
    <row r="2219" spans="1:11" ht="12.75" customHeight="1" x14ac:dyDescent="0.25">
      <c r="A2219" s="1156" t="s">
        <v>4462</v>
      </c>
      <c r="B2219" s="34" t="s">
        <v>2455</v>
      </c>
      <c r="C2219" s="765"/>
      <c r="D2219" s="765" t="s">
        <v>2139</v>
      </c>
      <c r="E2219" s="765"/>
      <c r="F2219" s="765"/>
      <c r="G2219" s="979"/>
      <c r="H2219" s="979"/>
      <c r="I2219" s="979"/>
      <c r="J2219" s="765"/>
      <c r="K2219" s="979"/>
    </row>
    <row r="2220" spans="1:11" ht="15.75" hidden="1" x14ac:dyDescent="0.25">
      <c r="A2220" s="1156"/>
      <c r="B2220" s="1317" t="s">
        <v>226</v>
      </c>
      <c r="C2220" s="1311" t="s">
        <v>227</v>
      </c>
      <c r="D2220" s="1311" t="s">
        <v>228</v>
      </c>
      <c r="E2220" s="1311" t="s">
        <v>229</v>
      </c>
      <c r="F2220" s="1311" t="s">
        <v>230</v>
      </c>
      <c r="G2220" s="1313" t="s">
        <v>4053</v>
      </c>
      <c r="H2220" s="1313" t="s">
        <v>4054</v>
      </c>
      <c r="I2220" s="1153" t="s">
        <v>233</v>
      </c>
      <c r="J2220" s="1152" t="s">
        <v>4052</v>
      </c>
      <c r="K2220" s="1313" t="s">
        <v>4055</v>
      </c>
    </row>
    <row r="2221" spans="1:11" ht="15.75" hidden="1" x14ac:dyDescent="0.25">
      <c r="A2221" s="1156"/>
      <c r="B2221" s="1318"/>
      <c r="C2221" s="1312"/>
      <c r="D2221" s="1312"/>
      <c r="E2221" s="1312"/>
      <c r="F2221" s="1312"/>
      <c r="G2221" s="1314"/>
      <c r="H2221" s="1314"/>
      <c r="I2221" s="1154">
        <v>0.26960000000000001</v>
      </c>
      <c r="J2221" s="635">
        <v>0.1416</v>
      </c>
      <c r="K2221" s="1314"/>
    </row>
    <row r="2222" spans="1:11" ht="15.75" x14ac:dyDescent="0.25">
      <c r="A2222" s="1156" t="str">
        <f t="shared" ref="A2222" si="244">IF(K2222&lt;&gt;0,"x","")</f>
        <v/>
      </c>
      <c r="B2222" s="410" t="s">
        <v>2141</v>
      </c>
      <c r="C2222" s="410"/>
      <c r="D2222" s="411" t="s">
        <v>2140</v>
      </c>
      <c r="E2222" s="410"/>
      <c r="F2222" s="410"/>
      <c r="G2222" s="977"/>
      <c r="H2222" s="977"/>
      <c r="I2222" s="977"/>
      <c r="J2222" s="977"/>
      <c r="K2222" s="977"/>
    </row>
    <row r="2223" spans="1:11" ht="15.75" hidden="1" x14ac:dyDescent="0.25">
      <c r="A2223" s="1156"/>
      <c r="B2223" s="891" t="s">
        <v>2142</v>
      </c>
      <c r="C2223" s="891"/>
      <c r="D2223" s="21" t="s">
        <v>1593</v>
      </c>
      <c r="E2223" s="891"/>
      <c r="F2223" s="891"/>
      <c r="G2223" s="975"/>
      <c r="H2223" s="975"/>
      <c r="I2223" s="975"/>
      <c r="J2223" s="891"/>
      <c r="K2223" s="975"/>
    </row>
    <row r="2224" spans="1:11" ht="15.75" hidden="1" x14ac:dyDescent="0.25">
      <c r="A2224" s="1156"/>
      <c r="B2224" s="892" t="s">
        <v>2143</v>
      </c>
      <c r="C2224" s="37"/>
      <c r="D2224" s="1072" t="s">
        <v>1302</v>
      </c>
      <c r="E2224" s="1067"/>
      <c r="F2224" s="1067" t="s">
        <v>210</v>
      </c>
      <c r="G2224" s="927"/>
      <c r="H2224" s="927">
        <f>G2224*E2224</f>
        <v>0</v>
      </c>
      <c r="I2224" s="927">
        <f t="shared" ref="I2224:I2237" si="245">H2224*$I$12</f>
        <v>0</v>
      </c>
      <c r="J2224" s="11"/>
      <c r="K2224" s="964">
        <f t="shared" ref="K2224:K2237" si="246">SUM(H2224:I2224)</f>
        <v>0</v>
      </c>
    </row>
    <row r="2225" spans="1:11" ht="15.75" hidden="1" x14ac:dyDescent="0.25">
      <c r="A2225" s="1156"/>
      <c r="B2225" s="892" t="s">
        <v>2144</v>
      </c>
      <c r="C2225" s="37"/>
      <c r="D2225" s="1072" t="s">
        <v>1318</v>
      </c>
      <c r="E2225" s="1067"/>
      <c r="F2225" s="1067" t="s">
        <v>2222</v>
      </c>
      <c r="G2225" s="927"/>
      <c r="H2225" s="927">
        <f t="shared" ref="H2225:H2288" si="247">G2225*E2225</f>
        <v>0</v>
      </c>
      <c r="I2225" s="927">
        <f t="shared" si="245"/>
        <v>0</v>
      </c>
      <c r="J2225" s="11"/>
      <c r="K2225" s="964">
        <f t="shared" si="246"/>
        <v>0</v>
      </c>
    </row>
    <row r="2226" spans="1:11" ht="15.75" hidden="1" x14ac:dyDescent="0.25">
      <c r="A2226" s="1156"/>
      <c r="B2226" s="892" t="s">
        <v>2145</v>
      </c>
      <c r="C2226" s="37"/>
      <c r="D2226" s="1072" t="s">
        <v>1988</v>
      </c>
      <c r="E2226" s="1067"/>
      <c r="F2226" s="1067" t="s">
        <v>60</v>
      </c>
      <c r="G2226" s="927"/>
      <c r="H2226" s="927">
        <f t="shared" si="247"/>
        <v>0</v>
      </c>
      <c r="I2226" s="927">
        <f t="shared" si="245"/>
        <v>0</v>
      </c>
      <c r="J2226" s="11"/>
      <c r="K2226" s="964">
        <f t="shared" si="246"/>
        <v>0</v>
      </c>
    </row>
    <row r="2227" spans="1:11" ht="15.75" hidden="1" x14ac:dyDescent="0.25">
      <c r="A2227" s="1156"/>
      <c r="B2227" s="892" t="s">
        <v>2146</v>
      </c>
      <c r="C2227" s="37"/>
      <c r="D2227" s="1072" t="s">
        <v>1305</v>
      </c>
      <c r="E2227" s="1067"/>
      <c r="F2227" s="1067" t="s">
        <v>60</v>
      </c>
      <c r="G2227" s="927"/>
      <c r="H2227" s="927">
        <f t="shared" si="247"/>
        <v>0</v>
      </c>
      <c r="I2227" s="927">
        <f t="shared" si="245"/>
        <v>0</v>
      </c>
      <c r="J2227" s="11"/>
      <c r="K2227" s="964">
        <f t="shared" si="246"/>
        <v>0</v>
      </c>
    </row>
    <row r="2228" spans="1:11" ht="15.75" hidden="1" x14ac:dyDescent="0.25">
      <c r="A2228" s="1156"/>
      <c r="B2228" s="892" t="s">
        <v>2147</v>
      </c>
      <c r="C2228" s="37"/>
      <c r="D2228" s="1072" t="s">
        <v>1306</v>
      </c>
      <c r="E2228" s="1067"/>
      <c r="F2228" s="1067" t="s">
        <v>60</v>
      </c>
      <c r="G2228" s="927"/>
      <c r="H2228" s="927">
        <f t="shared" si="247"/>
        <v>0</v>
      </c>
      <c r="I2228" s="927">
        <f t="shared" si="245"/>
        <v>0</v>
      </c>
      <c r="J2228" s="11"/>
      <c r="K2228" s="964">
        <f t="shared" si="246"/>
        <v>0</v>
      </c>
    </row>
    <row r="2229" spans="1:11" ht="15.75" hidden="1" x14ac:dyDescent="0.25">
      <c r="A2229" s="1156"/>
      <c r="B2229" s="892" t="s">
        <v>2148</v>
      </c>
      <c r="C2229" s="37"/>
      <c r="D2229" s="1072" t="s">
        <v>1326</v>
      </c>
      <c r="E2229" s="1067"/>
      <c r="F2229" s="1067" t="s">
        <v>60</v>
      </c>
      <c r="G2229" s="927"/>
      <c r="H2229" s="927">
        <f t="shared" si="247"/>
        <v>0</v>
      </c>
      <c r="I2229" s="927">
        <f t="shared" si="245"/>
        <v>0</v>
      </c>
      <c r="J2229" s="11"/>
      <c r="K2229" s="964">
        <f t="shared" si="246"/>
        <v>0</v>
      </c>
    </row>
    <row r="2230" spans="1:11" ht="15.75" hidden="1" x14ac:dyDescent="0.25">
      <c r="A2230" s="1156"/>
      <c r="B2230" s="892" t="s">
        <v>2149</v>
      </c>
      <c r="C2230" s="37"/>
      <c r="D2230" s="1072" t="s">
        <v>1307</v>
      </c>
      <c r="E2230" s="1067"/>
      <c r="F2230" s="1067" t="s">
        <v>60</v>
      </c>
      <c r="G2230" s="927"/>
      <c r="H2230" s="927">
        <f t="shared" si="247"/>
        <v>0</v>
      </c>
      <c r="I2230" s="927">
        <f t="shared" si="245"/>
        <v>0</v>
      </c>
      <c r="J2230" s="11"/>
      <c r="K2230" s="964">
        <f t="shared" si="246"/>
        <v>0</v>
      </c>
    </row>
    <row r="2231" spans="1:11" ht="15.75" hidden="1" x14ac:dyDescent="0.25">
      <c r="A2231" s="1156"/>
      <c r="B2231" s="892" t="s">
        <v>2150</v>
      </c>
      <c r="C2231" s="37"/>
      <c r="D2231" s="1072" t="s">
        <v>1321</v>
      </c>
      <c r="E2231" s="1067"/>
      <c r="F2231" s="1067" t="s">
        <v>60</v>
      </c>
      <c r="G2231" s="927"/>
      <c r="H2231" s="927">
        <f t="shared" si="247"/>
        <v>0</v>
      </c>
      <c r="I2231" s="927">
        <f t="shared" si="245"/>
        <v>0</v>
      </c>
      <c r="J2231" s="11"/>
      <c r="K2231" s="964">
        <f t="shared" si="246"/>
        <v>0</v>
      </c>
    </row>
    <row r="2232" spans="1:11" ht="15.75" hidden="1" x14ac:dyDescent="0.25">
      <c r="A2232" s="1156"/>
      <c r="B2232" s="892" t="s">
        <v>2151</v>
      </c>
      <c r="C2232" s="37"/>
      <c r="D2232" s="1072" t="s">
        <v>1317</v>
      </c>
      <c r="E2232" s="1067"/>
      <c r="F2232" s="1067" t="s">
        <v>60</v>
      </c>
      <c r="G2232" s="927"/>
      <c r="H2232" s="927">
        <f t="shared" si="247"/>
        <v>0</v>
      </c>
      <c r="I2232" s="927">
        <f t="shared" si="245"/>
        <v>0</v>
      </c>
      <c r="J2232" s="11"/>
      <c r="K2232" s="964">
        <f t="shared" si="246"/>
        <v>0</v>
      </c>
    </row>
    <row r="2233" spans="1:11" ht="15.75" hidden="1" x14ac:dyDescent="0.25">
      <c r="A2233" s="1156"/>
      <c r="B2233" s="892" t="s">
        <v>2152</v>
      </c>
      <c r="C2233" s="37"/>
      <c r="D2233" s="1072" t="s">
        <v>1612</v>
      </c>
      <c r="E2233" s="1067"/>
      <c r="F2233" s="1067" t="s">
        <v>60</v>
      </c>
      <c r="G2233" s="927"/>
      <c r="H2233" s="927">
        <f t="shared" si="247"/>
        <v>0</v>
      </c>
      <c r="I2233" s="927">
        <f t="shared" si="245"/>
        <v>0</v>
      </c>
      <c r="J2233" s="11"/>
      <c r="K2233" s="964">
        <f t="shared" si="246"/>
        <v>0</v>
      </c>
    </row>
    <row r="2234" spans="1:11" ht="15.75" hidden="1" x14ac:dyDescent="0.25">
      <c r="A2234" s="1156"/>
      <c r="B2234" s="892" t="s">
        <v>2153</v>
      </c>
      <c r="C2234" s="37"/>
      <c r="D2234" s="1072" t="s">
        <v>2223</v>
      </c>
      <c r="E2234" s="1067"/>
      <c r="F2234" s="1067" t="s">
        <v>60</v>
      </c>
      <c r="G2234" s="927"/>
      <c r="H2234" s="927">
        <f t="shared" si="247"/>
        <v>0</v>
      </c>
      <c r="I2234" s="927">
        <f t="shared" si="245"/>
        <v>0</v>
      </c>
      <c r="J2234" s="11"/>
      <c r="K2234" s="964">
        <f t="shared" si="246"/>
        <v>0</v>
      </c>
    </row>
    <row r="2235" spans="1:11" ht="15.75" hidden="1" x14ac:dyDescent="0.25">
      <c r="A2235" s="1156"/>
      <c r="B2235" s="892" t="s">
        <v>2154</v>
      </c>
      <c r="C2235" s="37"/>
      <c r="D2235" s="1072" t="s">
        <v>2224</v>
      </c>
      <c r="E2235" s="1067"/>
      <c r="F2235" s="1067" t="s">
        <v>60</v>
      </c>
      <c r="G2235" s="927"/>
      <c r="H2235" s="927">
        <f t="shared" si="247"/>
        <v>0</v>
      </c>
      <c r="I2235" s="927">
        <f t="shared" si="245"/>
        <v>0</v>
      </c>
      <c r="J2235" s="11"/>
      <c r="K2235" s="964">
        <f t="shared" si="246"/>
        <v>0</v>
      </c>
    </row>
    <row r="2236" spans="1:11" ht="15.75" hidden="1" x14ac:dyDescent="0.25">
      <c r="A2236" s="1156"/>
      <c r="B2236" s="892" t="s">
        <v>2155</v>
      </c>
      <c r="C2236" s="37"/>
      <c r="D2236" s="1072" t="s">
        <v>2225</v>
      </c>
      <c r="E2236" s="1067"/>
      <c r="F2236" s="1067" t="s">
        <v>60</v>
      </c>
      <c r="G2236" s="927"/>
      <c r="H2236" s="927">
        <f t="shared" si="247"/>
        <v>0</v>
      </c>
      <c r="I2236" s="927">
        <f t="shared" si="245"/>
        <v>0</v>
      </c>
      <c r="J2236" s="11"/>
      <c r="K2236" s="964">
        <f t="shared" si="246"/>
        <v>0</v>
      </c>
    </row>
    <row r="2237" spans="1:11" ht="15.75" hidden="1" x14ac:dyDescent="0.25">
      <c r="A2237" s="1156"/>
      <c r="B2237" s="892" t="s">
        <v>2156</v>
      </c>
      <c r="C2237" s="37"/>
      <c r="D2237" s="1072" t="s">
        <v>2226</v>
      </c>
      <c r="E2237" s="1067"/>
      <c r="F2237" s="1067" t="s">
        <v>60</v>
      </c>
      <c r="G2237" s="927"/>
      <c r="H2237" s="927">
        <f t="shared" si="247"/>
        <v>0</v>
      </c>
      <c r="I2237" s="927">
        <f t="shared" si="245"/>
        <v>0</v>
      </c>
      <c r="J2237" s="11"/>
      <c r="K2237" s="964">
        <f t="shared" si="246"/>
        <v>0</v>
      </c>
    </row>
    <row r="2238" spans="1:11" ht="15.75" hidden="1" x14ac:dyDescent="0.25">
      <c r="A2238" s="1156"/>
      <c r="B2238" s="892"/>
      <c r="C2238" s="37"/>
      <c r="D2238" s="1073"/>
      <c r="E2238" s="1067"/>
      <c r="F2238" s="1067"/>
      <c r="G2238" s="927"/>
      <c r="H2238" s="927"/>
      <c r="I2238" s="927"/>
      <c r="J2238" s="1067"/>
      <c r="K2238" s="927"/>
    </row>
    <row r="2239" spans="1:11" ht="15.75" hidden="1" x14ac:dyDescent="0.25">
      <c r="A2239" s="1156"/>
      <c r="B2239" s="891" t="s">
        <v>2157</v>
      </c>
      <c r="C2239" s="891"/>
      <c r="D2239" s="21" t="s">
        <v>1301</v>
      </c>
      <c r="E2239" s="891"/>
      <c r="F2239" s="891"/>
      <c r="G2239" s="975"/>
      <c r="H2239" s="975"/>
      <c r="I2239" s="975"/>
      <c r="J2239" s="891"/>
      <c r="K2239" s="975"/>
    </row>
    <row r="2240" spans="1:11" ht="15.75" hidden="1" x14ac:dyDescent="0.25">
      <c r="A2240" s="1156"/>
      <c r="B2240" s="892" t="s">
        <v>2158</v>
      </c>
      <c r="C2240" s="37"/>
      <c r="D2240" s="1072" t="s">
        <v>1302</v>
      </c>
      <c r="E2240" s="1067"/>
      <c r="F2240" s="1067" t="s">
        <v>210</v>
      </c>
      <c r="G2240" s="927"/>
      <c r="H2240" s="927">
        <f t="shared" si="247"/>
        <v>0</v>
      </c>
      <c r="I2240" s="927">
        <f t="shared" ref="I2240:I2252" si="248">H2240*$I$12</f>
        <v>0</v>
      </c>
      <c r="J2240" s="11"/>
      <c r="K2240" s="964">
        <f t="shared" ref="K2240:K2252" si="249">SUM(H2240:I2240)</f>
        <v>0</v>
      </c>
    </row>
    <row r="2241" spans="1:11" ht="15.75" hidden="1" x14ac:dyDescent="0.25">
      <c r="A2241" s="1156"/>
      <c r="B2241" s="892" t="s">
        <v>2159</v>
      </c>
      <c r="C2241" s="37"/>
      <c r="D2241" s="1072" t="s">
        <v>1303</v>
      </c>
      <c r="E2241" s="1067"/>
      <c r="F2241" s="1067" t="s">
        <v>60</v>
      </c>
      <c r="G2241" s="927"/>
      <c r="H2241" s="927">
        <f t="shared" si="247"/>
        <v>0</v>
      </c>
      <c r="I2241" s="927">
        <f t="shared" si="248"/>
        <v>0</v>
      </c>
      <c r="J2241" s="11"/>
      <c r="K2241" s="964">
        <f t="shared" si="249"/>
        <v>0</v>
      </c>
    </row>
    <row r="2242" spans="1:11" ht="15.75" hidden="1" x14ac:dyDescent="0.25">
      <c r="A2242" s="1156"/>
      <c r="B2242" s="892" t="s">
        <v>2160</v>
      </c>
      <c r="C2242" s="37"/>
      <c r="D2242" s="1072" t="s">
        <v>1304</v>
      </c>
      <c r="E2242" s="1067"/>
      <c r="F2242" s="1067" t="s">
        <v>60</v>
      </c>
      <c r="G2242" s="927"/>
      <c r="H2242" s="927">
        <f t="shared" si="247"/>
        <v>0</v>
      </c>
      <c r="I2242" s="927">
        <f t="shared" si="248"/>
        <v>0</v>
      </c>
      <c r="J2242" s="11"/>
      <c r="K2242" s="964">
        <f t="shared" si="249"/>
        <v>0</v>
      </c>
    </row>
    <row r="2243" spans="1:11" ht="15.75" hidden="1" x14ac:dyDescent="0.25">
      <c r="A2243" s="1156"/>
      <c r="B2243" s="892" t="s">
        <v>2161</v>
      </c>
      <c r="C2243" s="37"/>
      <c r="D2243" s="1072" t="s">
        <v>1305</v>
      </c>
      <c r="E2243" s="1067"/>
      <c r="F2243" s="1067" t="s">
        <v>60</v>
      </c>
      <c r="G2243" s="927"/>
      <c r="H2243" s="927">
        <f t="shared" si="247"/>
        <v>0</v>
      </c>
      <c r="I2243" s="927">
        <f t="shared" si="248"/>
        <v>0</v>
      </c>
      <c r="J2243" s="11"/>
      <c r="K2243" s="964">
        <f t="shared" si="249"/>
        <v>0</v>
      </c>
    </row>
    <row r="2244" spans="1:11" ht="15.75" hidden="1" x14ac:dyDescent="0.25">
      <c r="A2244" s="1156"/>
      <c r="B2244" s="892" t="s">
        <v>2162</v>
      </c>
      <c r="C2244" s="37"/>
      <c r="D2244" s="1072" t="s">
        <v>1306</v>
      </c>
      <c r="E2244" s="1067"/>
      <c r="F2244" s="1067" t="s">
        <v>60</v>
      </c>
      <c r="G2244" s="927"/>
      <c r="H2244" s="927">
        <f t="shared" si="247"/>
        <v>0</v>
      </c>
      <c r="I2244" s="927">
        <f t="shared" si="248"/>
        <v>0</v>
      </c>
      <c r="J2244" s="11"/>
      <c r="K2244" s="964">
        <f t="shared" si="249"/>
        <v>0</v>
      </c>
    </row>
    <row r="2245" spans="1:11" ht="15.75" hidden="1" x14ac:dyDescent="0.25">
      <c r="A2245" s="1156"/>
      <c r="B2245" s="892" t="s">
        <v>2163</v>
      </c>
      <c r="C2245" s="37"/>
      <c r="D2245" s="1072" t="s">
        <v>1307</v>
      </c>
      <c r="E2245" s="1067"/>
      <c r="F2245" s="1067" t="s">
        <v>60</v>
      </c>
      <c r="G2245" s="927"/>
      <c r="H2245" s="927">
        <f t="shared" si="247"/>
        <v>0</v>
      </c>
      <c r="I2245" s="927">
        <f t="shared" si="248"/>
        <v>0</v>
      </c>
      <c r="J2245" s="11"/>
      <c r="K2245" s="964">
        <f t="shared" si="249"/>
        <v>0</v>
      </c>
    </row>
    <row r="2246" spans="1:11" ht="15.75" hidden="1" x14ac:dyDescent="0.25">
      <c r="A2246" s="1156"/>
      <c r="B2246" s="892" t="s">
        <v>2164</v>
      </c>
      <c r="C2246" s="37"/>
      <c r="D2246" s="1072" t="s">
        <v>1308</v>
      </c>
      <c r="E2246" s="1067"/>
      <c r="F2246" s="1067" t="s">
        <v>60</v>
      </c>
      <c r="G2246" s="927"/>
      <c r="H2246" s="927">
        <f t="shared" si="247"/>
        <v>0</v>
      </c>
      <c r="I2246" s="927">
        <f t="shared" si="248"/>
        <v>0</v>
      </c>
      <c r="J2246" s="11"/>
      <c r="K2246" s="964">
        <f t="shared" si="249"/>
        <v>0</v>
      </c>
    </row>
    <row r="2247" spans="1:11" ht="15.75" hidden="1" x14ac:dyDescent="0.25">
      <c r="A2247" s="1156"/>
      <c r="B2247" s="892" t="s">
        <v>2165</v>
      </c>
      <c r="C2247" s="37"/>
      <c r="D2247" s="1072" t="s">
        <v>1309</v>
      </c>
      <c r="E2247" s="1067"/>
      <c r="F2247" s="1067" t="s">
        <v>60</v>
      </c>
      <c r="G2247" s="927"/>
      <c r="H2247" s="927">
        <f t="shared" si="247"/>
        <v>0</v>
      </c>
      <c r="I2247" s="927">
        <f t="shared" si="248"/>
        <v>0</v>
      </c>
      <c r="J2247" s="11"/>
      <c r="K2247" s="964">
        <f t="shared" si="249"/>
        <v>0</v>
      </c>
    </row>
    <row r="2248" spans="1:11" ht="15.75" hidden="1" x14ac:dyDescent="0.25">
      <c r="A2248" s="1156"/>
      <c r="B2248" s="892" t="s">
        <v>2166</v>
      </c>
      <c r="C2248" s="37"/>
      <c r="D2248" s="1072" t="s">
        <v>1310</v>
      </c>
      <c r="E2248" s="1067"/>
      <c r="F2248" s="1067" t="s">
        <v>60</v>
      </c>
      <c r="G2248" s="927"/>
      <c r="H2248" s="927">
        <f t="shared" si="247"/>
        <v>0</v>
      </c>
      <c r="I2248" s="927">
        <f t="shared" si="248"/>
        <v>0</v>
      </c>
      <c r="J2248" s="11"/>
      <c r="K2248" s="964">
        <f t="shared" si="249"/>
        <v>0</v>
      </c>
    </row>
    <row r="2249" spans="1:11" ht="15.75" hidden="1" x14ac:dyDescent="0.25">
      <c r="A2249" s="1156"/>
      <c r="B2249" s="892" t="s">
        <v>2167</v>
      </c>
      <c r="C2249" s="37"/>
      <c r="D2249" s="1072" t="s">
        <v>1311</v>
      </c>
      <c r="E2249" s="1067"/>
      <c r="F2249" s="1067" t="s">
        <v>60</v>
      </c>
      <c r="G2249" s="927"/>
      <c r="H2249" s="927">
        <f t="shared" si="247"/>
        <v>0</v>
      </c>
      <c r="I2249" s="927">
        <f t="shared" si="248"/>
        <v>0</v>
      </c>
      <c r="J2249" s="11"/>
      <c r="K2249" s="964">
        <f t="shared" si="249"/>
        <v>0</v>
      </c>
    </row>
    <row r="2250" spans="1:11" ht="15.75" hidden="1" x14ac:dyDescent="0.25">
      <c r="A2250" s="1156"/>
      <c r="B2250" s="892" t="s">
        <v>2168</v>
      </c>
      <c r="C2250" s="37"/>
      <c r="D2250" s="1072" t="s">
        <v>1312</v>
      </c>
      <c r="E2250" s="1067"/>
      <c r="F2250" s="1067" t="s">
        <v>60</v>
      </c>
      <c r="G2250" s="927"/>
      <c r="H2250" s="927">
        <f t="shared" si="247"/>
        <v>0</v>
      </c>
      <c r="I2250" s="927">
        <f t="shared" si="248"/>
        <v>0</v>
      </c>
      <c r="J2250" s="11"/>
      <c r="K2250" s="964">
        <f t="shared" si="249"/>
        <v>0</v>
      </c>
    </row>
    <row r="2251" spans="1:11" ht="15.75" hidden="1" x14ac:dyDescent="0.25">
      <c r="A2251" s="1156"/>
      <c r="B2251" s="892" t="s">
        <v>2169</v>
      </c>
      <c r="C2251" s="37"/>
      <c r="D2251" s="1072" t="s">
        <v>1313</v>
      </c>
      <c r="E2251" s="1067"/>
      <c r="F2251" s="1067" t="s">
        <v>60</v>
      </c>
      <c r="G2251" s="927"/>
      <c r="H2251" s="927">
        <f t="shared" si="247"/>
        <v>0</v>
      </c>
      <c r="I2251" s="927">
        <f t="shared" si="248"/>
        <v>0</v>
      </c>
      <c r="J2251" s="11"/>
      <c r="K2251" s="964">
        <f t="shared" si="249"/>
        <v>0</v>
      </c>
    </row>
    <row r="2252" spans="1:11" ht="15.75" hidden="1" x14ac:dyDescent="0.25">
      <c r="A2252" s="1156"/>
      <c r="B2252" s="892" t="s">
        <v>2170</v>
      </c>
      <c r="C2252" s="37"/>
      <c r="D2252" s="1072" t="s">
        <v>1319</v>
      </c>
      <c r="E2252" s="1067"/>
      <c r="F2252" s="1067" t="s">
        <v>60</v>
      </c>
      <c r="G2252" s="927"/>
      <c r="H2252" s="927">
        <f t="shared" si="247"/>
        <v>0</v>
      </c>
      <c r="I2252" s="927">
        <f t="shared" si="248"/>
        <v>0</v>
      </c>
      <c r="J2252" s="11"/>
      <c r="K2252" s="964">
        <f t="shared" si="249"/>
        <v>0</v>
      </c>
    </row>
    <row r="2253" spans="1:11" ht="15.75" hidden="1" x14ac:dyDescent="0.25">
      <c r="A2253" s="1156"/>
      <c r="B2253" s="892"/>
      <c r="C2253" s="37"/>
      <c r="D2253" s="1072"/>
      <c r="E2253" s="1067"/>
      <c r="F2253" s="1067"/>
      <c r="G2253" s="927"/>
      <c r="H2253" s="927"/>
      <c r="I2253" s="927"/>
      <c r="J2253" s="1067"/>
      <c r="K2253" s="927"/>
    </row>
    <row r="2254" spans="1:11" ht="15.75" hidden="1" x14ac:dyDescent="0.25">
      <c r="A2254" s="1156"/>
      <c r="B2254" s="891" t="s">
        <v>2171</v>
      </c>
      <c r="C2254" s="891"/>
      <c r="D2254" s="21" t="s">
        <v>1603</v>
      </c>
      <c r="E2254" s="891"/>
      <c r="F2254" s="891"/>
      <c r="G2254" s="975"/>
      <c r="H2254" s="975"/>
      <c r="I2254" s="975"/>
      <c r="J2254" s="891"/>
      <c r="K2254" s="975"/>
    </row>
    <row r="2255" spans="1:11" ht="15.75" hidden="1" x14ac:dyDescent="0.25">
      <c r="A2255" s="1156"/>
      <c r="B2255" s="892" t="s">
        <v>2172</v>
      </c>
      <c r="C2255" s="37"/>
      <c r="D2255" s="1072" t="s">
        <v>1302</v>
      </c>
      <c r="E2255" s="1067"/>
      <c r="F2255" s="1067" t="s">
        <v>210</v>
      </c>
      <c r="G2255" s="927"/>
      <c r="H2255" s="927">
        <f t="shared" si="247"/>
        <v>0</v>
      </c>
      <c r="I2255" s="927">
        <f t="shared" ref="I2255:I2267" si="250">H2255*$I$12</f>
        <v>0</v>
      </c>
      <c r="J2255" s="11"/>
      <c r="K2255" s="964">
        <f t="shared" ref="K2255:K2267" si="251">SUM(H2255:I2255)</f>
        <v>0</v>
      </c>
    </row>
    <row r="2256" spans="1:11" ht="15.75" hidden="1" x14ac:dyDescent="0.25">
      <c r="A2256" s="1156"/>
      <c r="B2256" s="892" t="s">
        <v>2173</v>
      </c>
      <c r="C2256" s="37"/>
      <c r="D2256" s="1072" t="s">
        <v>1316</v>
      </c>
      <c r="E2256" s="1067"/>
      <c r="F2256" s="1067" t="s">
        <v>60</v>
      </c>
      <c r="G2256" s="927"/>
      <c r="H2256" s="927">
        <f t="shared" si="247"/>
        <v>0</v>
      </c>
      <c r="I2256" s="927">
        <f t="shared" si="250"/>
        <v>0</v>
      </c>
      <c r="J2256" s="11"/>
      <c r="K2256" s="964">
        <f t="shared" si="251"/>
        <v>0</v>
      </c>
    </row>
    <row r="2257" spans="1:11" ht="15.75" hidden="1" x14ac:dyDescent="0.25">
      <c r="A2257" s="1156"/>
      <c r="B2257" s="892" t="s">
        <v>2174</v>
      </c>
      <c r="C2257" s="37"/>
      <c r="D2257" s="1072" t="s">
        <v>1308</v>
      </c>
      <c r="E2257" s="1067"/>
      <c r="F2257" s="1067" t="s">
        <v>60</v>
      </c>
      <c r="G2257" s="927"/>
      <c r="H2257" s="927">
        <f t="shared" si="247"/>
        <v>0</v>
      </c>
      <c r="I2257" s="927">
        <f t="shared" si="250"/>
        <v>0</v>
      </c>
      <c r="J2257" s="11"/>
      <c r="K2257" s="964">
        <f t="shared" si="251"/>
        <v>0</v>
      </c>
    </row>
    <row r="2258" spans="1:11" ht="15.75" hidden="1" x14ac:dyDescent="0.25">
      <c r="A2258" s="1156"/>
      <c r="B2258" s="892" t="s">
        <v>2175</v>
      </c>
      <c r="C2258" s="37"/>
      <c r="D2258" s="1072" t="s">
        <v>1317</v>
      </c>
      <c r="E2258" s="1067"/>
      <c r="F2258" s="1067" t="s">
        <v>60</v>
      </c>
      <c r="G2258" s="927"/>
      <c r="H2258" s="927">
        <f t="shared" si="247"/>
        <v>0</v>
      </c>
      <c r="I2258" s="927">
        <f t="shared" si="250"/>
        <v>0</v>
      </c>
      <c r="J2258" s="11"/>
      <c r="K2258" s="964">
        <f t="shared" si="251"/>
        <v>0</v>
      </c>
    </row>
    <row r="2259" spans="1:11" ht="15.75" hidden="1" x14ac:dyDescent="0.25">
      <c r="A2259" s="1156"/>
      <c r="B2259" s="892" t="s">
        <v>2176</v>
      </c>
      <c r="C2259" s="37"/>
      <c r="D2259" s="1072" t="s">
        <v>1306</v>
      </c>
      <c r="E2259" s="1067"/>
      <c r="F2259" s="1067" t="s">
        <v>60</v>
      </c>
      <c r="G2259" s="927"/>
      <c r="H2259" s="927">
        <f t="shared" si="247"/>
        <v>0</v>
      </c>
      <c r="I2259" s="927">
        <f t="shared" si="250"/>
        <v>0</v>
      </c>
      <c r="J2259" s="11"/>
      <c r="K2259" s="964">
        <f t="shared" si="251"/>
        <v>0</v>
      </c>
    </row>
    <row r="2260" spans="1:11" ht="15.75" hidden="1" x14ac:dyDescent="0.25">
      <c r="A2260" s="1156"/>
      <c r="B2260" s="892" t="s">
        <v>2177</v>
      </c>
      <c r="C2260" s="37"/>
      <c r="D2260" s="1072" t="s">
        <v>1303</v>
      </c>
      <c r="E2260" s="1067"/>
      <c r="F2260" s="1067" t="s">
        <v>60</v>
      </c>
      <c r="G2260" s="927"/>
      <c r="H2260" s="927">
        <f t="shared" si="247"/>
        <v>0</v>
      </c>
      <c r="I2260" s="927">
        <f t="shared" si="250"/>
        <v>0</v>
      </c>
      <c r="J2260" s="11"/>
      <c r="K2260" s="964">
        <f t="shared" si="251"/>
        <v>0</v>
      </c>
    </row>
    <row r="2261" spans="1:11" ht="15.75" hidden="1" x14ac:dyDescent="0.25">
      <c r="A2261" s="1156"/>
      <c r="B2261" s="892" t="s">
        <v>2178</v>
      </c>
      <c r="C2261" s="37"/>
      <c r="D2261" s="1072" t="s">
        <v>1318</v>
      </c>
      <c r="E2261" s="1067"/>
      <c r="F2261" s="1067" t="s">
        <v>60</v>
      </c>
      <c r="G2261" s="927"/>
      <c r="H2261" s="927">
        <f t="shared" si="247"/>
        <v>0</v>
      </c>
      <c r="I2261" s="927">
        <f t="shared" si="250"/>
        <v>0</v>
      </c>
      <c r="J2261" s="11"/>
      <c r="K2261" s="964">
        <f t="shared" si="251"/>
        <v>0</v>
      </c>
    </row>
    <row r="2262" spans="1:11" ht="15.75" hidden="1" x14ac:dyDescent="0.25">
      <c r="A2262" s="1156"/>
      <c r="B2262" s="892" t="s">
        <v>2179</v>
      </c>
      <c r="C2262" s="37"/>
      <c r="D2262" s="1072" t="s">
        <v>1307</v>
      </c>
      <c r="E2262" s="1067"/>
      <c r="F2262" s="1067" t="s">
        <v>60</v>
      </c>
      <c r="G2262" s="927"/>
      <c r="H2262" s="927">
        <f t="shared" si="247"/>
        <v>0</v>
      </c>
      <c r="I2262" s="927">
        <f t="shared" si="250"/>
        <v>0</v>
      </c>
      <c r="J2262" s="11"/>
      <c r="K2262" s="964">
        <f t="shared" si="251"/>
        <v>0</v>
      </c>
    </row>
    <row r="2263" spans="1:11" ht="15.75" hidden="1" x14ac:dyDescent="0.25">
      <c r="A2263" s="1156"/>
      <c r="B2263" s="892" t="s">
        <v>2180</v>
      </c>
      <c r="C2263" s="37"/>
      <c r="D2263" s="1072" t="s">
        <v>1305</v>
      </c>
      <c r="E2263" s="1067"/>
      <c r="F2263" s="1067" t="s">
        <v>60</v>
      </c>
      <c r="G2263" s="927"/>
      <c r="H2263" s="927">
        <f t="shared" si="247"/>
        <v>0</v>
      </c>
      <c r="I2263" s="927">
        <f t="shared" si="250"/>
        <v>0</v>
      </c>
      <c r="J2263" s="11"/>
      <c r="K2263" s="964">
        <f t="shared" si="251"/>
        <v>0</v>
      </c>
    </row>
    <row r="2264" spans="1:11" ht="15.75" hidden="1" x14ac:dyDescent="0.25">
      <c r="A2264" s="1156"/>
      <c r="B2264" s="892" t="s">
        <v>2181</v>
      </c>
      <c r="C2264" s="37"/>
      <c r="D2264" s="1072" t="s">
        <v>1313</v>
      </c>
      <c r="E2264" s="1067"/>
      <c r="F2264" s="1067" t="s">
        <v>60</v>
      </c>
      <c r="G2264" s="927"/>
      <c r="H2264" s="927">
        <f t="shared" si="247"/>
        <v>0</v>
      </c>
      <c r="I2264" s="927">
        <f t="shared" si="250"/>
        <v>0</v>
      </c>
      <c r="J2264" s="11"/>
      <c r="K2264" s="964">
        <f t="shared" si="251"/>
        <v>0</v>
      </c>
    </row>
    <row r="2265" spans="1:11" ht="15.75" hidden="1" x14ac:dyDescent="0.25">
      <c r="A2265" s="1156"/>
      <c r="B2265" s="892" t="s">
        <v>2182</v>
      </c>
      <c r="C2265" s="37"/>
      <c r="D2265" s="1072" t="s">
        <v>1319</v>
      </c>
      <c r="E2265" s="1067"/>
      <c r="F2265" s="1067" t="s">
        <v>60</v>
      </c>
      <c r="G2265" s="927"/>
      <c r="H2265" s="927">
        <f t="shared" si="247"/>
        <v>0</v>
      </c>
      <c r="I2265" s="927">
        <f t="shared" si="250"/>
        <v>0</v>
      </c>
      <c r="J2265" s="11"/>
      <c r="K2265" s="964">
        <f t="shared" si="251"/>
        <v>0</v>
      </c>
    </row>
    <row r="2266" spans="1:11" ht="15.75" hidden="1" x14ac:dyDescent="0.25">
      <c r="A2266" s="1156"/>
      <c r="B2266" s="892" t="s">
        <v>2183</v>
      </c>
      <c r="C2266" s="37"/>
      <c r="D2266" s="1072" t="s">
        <v>1320</v>
      </c>
      <c r="E2266" s="1067"/>
      <c r="F2266" s="1067" t="s">
        <v>60</v>
      </c>
      <c r="G2266" s="927"/>
      <c r="H2266" s="927">
        <f t="shared" si="247"/>
        <v>0</v>
      </c>
      <c r="I2266" s="927">
        <f t="shared" si="250"/>
        <v>0</v>
      </c>
      <c r="J2266" s="11"/>
      <c r="K2266" s="964">
        <f t="shared" si="251"/>
        <v>0</v>
      </c>
    </row>
    <row r="2267" spans="1:11" ht="15.75" hidden="1" x14ac:dyDescent="0.25">
      <c r="A2267" s="1156"/>
      <c r="B2267" s="892" t="s">
        <v>2184</v>
      </c>
      <c r="C2267" s="37"/>
      <c r="D2267" s="1072" t="s">
        <v>1321</v>
      </c>
      <c r="E2267" s="1067"/>
      <c r="F2267" s="1067" t="s">
        <v>60</v>
      </c>
      <c r="G2267" s="927"/>
      <c r="H2267" s="927">
        <f t="shared" si="247"/>
        <v>0</v>
      </c>
      <c r="I2267" s="927">
        <f t="shared" si="250"/>
        <v>0</v>
      </c>
      <c r="J2267" s="11"/>
      <c r="K2267" s="964">
        <f t="shared" si="251"/>
        <v>0</v>
      </c>
    </row>
    <row r="2268" spans="1:11" ht="15.75" hidden="1" x14ac:dyDescent="0.25">
      <c r="A2268" s="1156"/>
      <c r="B2268" s="892"/>
      <c r="C2268" s="37"/>
      <c r="D2268" s="1073"/>
      <c r="E2268" s="1067"/>
      <c r="F2268" s="1067"/>
      <c r="G2268" s="927"/>
      <c r="H2268" s="927"/>
      <c r="I2268" s="927"/>
      <c r="J2268" s="1067"/>
      <c r="K2268" s="927"/>
    </row>
    <row r="2269" spans="1:11" ht="15.75" hidden="1" x14ac:dyDescent="0.25">
      <c r="A2269" s="1156"/>
      <c r="B2269" s="891" t="s">
        <v>2185</v>
      </c>
      <c r="C2269" s="891"/>
      <c r="D2269" s="21" t="s">
        <v>1322</v>
      </c>
      <c r="E2269" s="891"/>
      <c r="F2269" s="891"/>
      <c r="G2269" s="975"/>
      <c r="H2269" s="975"/>
      <c r="I2269" s="975"/>
      <c r="J2269" s="891"/>
      <c r="K2269" s="975"/>
    </row>
    <row r="2270" spans="1:11" ht="15.75" hidden="1" x14ac:dyDescent="0.25">
      <c r="A2270" s="1156"/>
      <c r="B2270" s="892" t="s">
        <v>2186</v>
      </c>
      <c r="C2270" s="37"/>
      <c r="D2270" s="1072" t="s">
        <v>1302</v>
      </c>
      <c r="E2270" s="1067"/>
      <c r="F2270" s="1067" t="s">
        <v>210</v>
      </c>
      <c r="G2270" s="927"/>
      <c r="H2270" s="927">
        <f t="shared" si="247"/>
        <v>0</v>
      </c>
      <c r="I2270" s="927">
        <f t="shared" ref="I2270:I2279" si="252">H2270*$I$12</f>
        <v>0</v>
      </c>
      <c r="J2270" s="11"/>
      <c r="K2270" s="964">
        <f t="shared" ref="K2270:K2279" si="253">SUM(H2270:I2270)</f>
        <v>0</v>
      </c>
    </row>
    <row r="2271" spans="1:11" ht="15.75" hidden="1" x14ac:dyDescent="0.25">
      <c r="A2271" s="1156"/>
      <c r="B2271" s="892" t="s">
        <v>2187</v>
      </c>
      <c r="C2271" s="37"/>
      <c r="D2271" s="1072" t="s">
        <v>1307</v>
      </c>
      <c r="E2271" s="1067"/>
      <c r="F2271" s="1067" t="s">
        <v>60</v>
      </c>
      <c r="G2271" s="927"/>
      <c r="H2271" s="927">
        <f t="shared" si="247"/>
        <v>0</v>
      </c>
      <c r="I2271" s="927">
        <f t="shared" si="252"/>
        <v>0</v>
      </c>
      <c r="J2271" s="11"/>
      <c r="K2271" s="964">
        <f t="shared" si="253"/>
        <v>0</v>
      </c>
    </row>
    <row r="2272" spans="1:11" ht="15.75" hidden="1" x14ac:dyDescent="0.25">
      <c r="A2272" s="1156"/>
      <c r="B2272" s="892" t="s">
        <v>2188</v>
      </c>
      <c r="C2272" s="37"/>
      <c r="D2272" s="1072" t="s">
        <v>1308</v>
      </c>
      <c r="E2272" s="1067"/>
      <c r="F2272" s="1067" t="s">
        <v>60</v>
      </c>
      <c r="G2272" s="927"/>
      <c r="H2272" s="927">
        <f t="shared" si="247"/>
        <v>0</v>
      </c>
      <c r="I2272" s="927">
        <f t="shared" si="252"/>
        <v>0</v>
      </c>
      <c r="J2272" s="11"/>
      <c r="K2272" s="964">
        <f t="shared" si="253"/>
        <v>0</v>
      </c>
    </row>
    <row r="2273" spans="1:11" ht="15.75" hidden="1" x14ac:dyDescent="0.25">
      <c r="A2273" s="1156"/>
      <c r="B2273" s="892" t="s">
        <v>2189</v>
      </c>
      <c r="C2273" s="37"/>
      <c r="D2273" s="1072" t="s">
        <v>1324</v>
      </c>
      <c r="E2273" s="1067"/>
      <c r="F2273" s="1067" t="s">
        <v>60</v>
      </c>
      <c r="G2273" s="927"/>
      <c r="H2273" s="927">
        <f t="shared" si="247"/>
        <v>0</v>
      </c>
      <c r="I2273" s="927">
        <f t="shared" si="252"/>
        <v>0</v>
      </c>
      <c r="J2273" s="11"/>
      <c r="K2273" s="964">
        <f t="shared" si="253"/>
        <v>0</v>
      </c>
    </row>
    <row r="2274" spans="1:11" ht="15.75" hidden="1" x14ac:dyDescent="0.25">
      <c r="A2274" s="1156"/>
      <c r="B2274" s="892" t="s">
        <v>2190</v>
      </c>
      <c r="C2274" s="37"/>
      <c r="D2274" s="1072" t="s">
        <v>1303</v>
      </c>
      <c r="E2274" s="1067"/>
      <c r="F2274" s="1067" t="s">
        <v>60</v>
      </c>
      <c r="G2274" s="927"/>
      <c r="H2274" s="927">
        <f t="shared" si="247"/>
        <v>0</v>
      </c>
      <c r="I2274" s="927">
        <f t="shared" si="252"/>
        <v>0</v>
      </c>
      <c r="J2274" s="11"/>
      <c r="K2274" s="964">
        <f t="shared" si="253"/>
        <v>0</v>
      </c>
    </row>
    <row r="2275" spans="1:11" ht="15.75" hidden="1" x14ac:dyDescent="0.25">
      <c r="A2275" s="1156"/>
      <c r="B2275" s="892" t="s">
        <v>2191</v>
      </c>
      <c r="C2275" s="37"/>
      <c r="D2275" s="1072" t="s">
        <v>1304</v>
      </c>
      <c r="E2275" s="1067"/>
      <c r="F2275" s="1067" t="s">
        <v>60</v>
      </c>
      <c r="G2275" s="927"/>
      <c r="H2275" s="927">
        <f t="shared" si="247"/>
        <v>0</v>
      </c>
      <c r="I2275" s="927">
        <f t="shared" si="252"/>
        <v>0</v>
      </c>
      <c r="J2275" s="11"/>
      <c r="K2275" s="964">
        <f t="shared" si="253"/>
        <v>0</v>
      </c>
    </row>
    <row r="2276" spans="1:11" ht="15.75" hidden="1" x14ac:dyDescent="0.25">
      <c r="A2276" s="1156"/>
      <c r="B2276" s="892" t="s">
        <v>2192</v>
      </c>
      <c r="C2276" s="37"/>
      <c r="D2276" s="1072" t="s">
        <v>1305</v>
      </c>
      <c r="E2276" s="1067"/>
      <c r="F2276" s="1067" t="s">
        <v>60</v>
      </c>
      <c r="G2276" s="927"/>
      <c r="H2276" s="927">
        <f t="shared" si="247"/>
        <v>0</v>
      </c>
      <c r="I2276" s="927">
        <f t="shared" si="252"/>
        <v>0</v>
      </c>
      <c r="J2276" s="11"/>
      <c r="K2276" s="964">
        <f t="shared" si="253"/>
        <v>0</v>
      </c>
    </row>
    <row r="2277" spans="1:11" ht="15.75" hidden="1" x14ac:dyDescent="0.25">
      <c r="A2277" s="1156"/>
      <c r="B2277" s="892" t="s">
        <v>2193</v>
      </c>
      <c r="C2277" s="37"/>
      <c r="D2277" s="1072" t="s">
        <v>1311</v>
      </c>
      <c r="E2277" s="1067"/>
      <c r="F2277" s="1067" t="s">
        <v>60</v>
      </c>
      <c r="G2277" s="927"/>
      <c r="H2277" s="927">
        <f t="shared" si="247"/>
        <v>0</v>
      </c>
      <c r="I2277" s="927">
        <f t="shared" si="252"/>
        <v>0</v>
      </c>
      <c r="J2277" s="11"/>
      <c r="K2277" s="964">
        <f t="shared" si="253"/>
        <v>0</v>
      </c>
    </row>
    <row r="2278" spans="1:11" ht="15.75" hidden="1" x14ac:dyDescent="0.25">
      <c r="A2278" s="1156"/>
      <c r="B2278" s="892" t="s">
        <v>2194</v>
      </c>
      <c r="C2278" s="37"/>
      <c r="D2278" s="1072" t="s">
        <v>1313</v>
      </c>
      <c r="E2278" s="1067"/>
      <c r="F2278" s="1067" t="s">
        <v>60</v>
      </c>
      <c r="G2278" s="927"/>
      <c r="H2278" s="927">
        <f t="shared" si="247"/>
        <v>0</v>
      </c>
      <c r="I2278" s="927">
        <f t="shared" si="252"/>
        <v>0</v>
      </c>
      <c r="J2278" s="11"/>
      <c r="K2278" s="964">
        <f t="shared" si="253"/>
        <v>0</v>
      </c>
    </row>
    <row r="2279" spans="1:11" ht="15.75" hidden="1" x14ac:dyDescent="0.25">
      <c r="A2279" s="1156"/>
      <c r="B2279" s="892" t="s">
        <v>2195</v>
      </c>
      <c r="C2279" s="37"/>
      <c r="D2279" s="1072" t="s">
        <v>1319</v>
      </c>
      <c r="E2279" s="1067"/>
      <c r="F2279" s="1067" t="s">
        <v>60</v>
      </c>
      <c r="G2279" s="927"/>
      <c r="H2279" s="927">
        <f t="shared" si="247"/>
        <v>0</v>
      </c>
      <c r="I2279" s="927">
        <f t="shared" si="252"/>
        <v>0</v>
      </c>
      <c r="J2279" s="11"/>
      <c r="K2279" s="964">
        <f t="shared" si="253"/>
        <v>0</v>
      </c>
    </row>
    <row r="2280" spans="1:11" ht="15.75" hidden="1" x14ac:dyDescent="0.25">
      <c r="A2280" s="1156"/>
      <c r="B2280" s="892"/>
      <c r="C2280" s="37"/>
      <c r="D2280" s="1072"/>
      <c r="E2280" s="1067"/>
      <c r="F2280" s="1067"/>
      <c r="G2280" s="927"/>
      <c r="H2280" s="927"/>
      <c r="I2280" s="927"/>
      <c r="J2280" s="1067"/>
      <c r="K2280" s="927"/>
    </row>
    <row r="2281" spans="1:11" ht="15.75" hidden="1" x14ac:dyDescent="0.25">
      <c r="A2281" s="1156"/>
      <c r="B2281" s="891" t="s">
        <v>2196</v>
      </c>
      <c r="C2281" s="891"/>
      <c r="D2281" s="21" t="s">
        <v>1140</v>
      </c>
      <c r="E2281" s="891"/>
      <c r="F2281" s="891"/>
      <c r="G2281" s="975"/>
      <c r="H2281" s="975"/>
      <c r="I2281" s="975"/>
      <c r="J2281" s="407"/>
      <c r="K2281" s="975"/>
    </row>
    <row r="2282" spans="1:11" ht="15.75" hidden="1" x14ac:dyDescent="0.25">
      <c r="A2282" s="1156"/>
      <c r="B2282" s="892" t="s">
        <v>2197</v>
      </c>
      <c r="C2282" s="37"/>
      <c r="D2282" s="1072" t="s">
        <v>2227</v>
      </c>
      <c r="E2282" s="1067"/>
      <c r="F2282" s="1067" t="s">
        <v>210</v>
      </c>
      <c r="G2282" s="927"/>
      <c r="H2282" s="927">
        <f t="shared" si="247"/>
        <v>0</v>
      </c>
      <c r="I2282" s="927">
        <f t="shared" ref="I2282:I2297" si="254">H2282*$I$12</f>
        <v>0</v>
      </c>
      <c r="J2282" s="11"/>
      <c r="K2282" s="964">
        <f t="shared" ref="K2282:K2297" si="255">SUM(H2282:I2282)</f>
        <v>0</v>
      </c>
    </row>
    <row r="2283" spans="1:11" ht="15.75" hidden="1" x14ac:dyDescent="0.25">
      <c r="A2283" s="1156"/>
      <c r="B2283" s="892" t="s">
        <v>2198</v>
      </c>
      <c r="C2283" s="37"/>
      <c r="D2283" s="1072" t="s">
        <v>2228</v>
      </c>
      <c r="E2283" s="1067"/>
      <c r="F2283" s="1067" t="s">
        <v>60</v>
      </c>
      <c r="G2283" s="927"/>
      <c r="H2283" s="927">
        <f t="shared" si="247"/>
        <v>0</v>
      </c>
      <c r="I2283" s="927">
        <f t="shared" si="254"/>
        <v>0</v>
      </c>
      <c r="J2283" s="11"/>
      <c r="K2283" s="964">
        <f t="shared" si="255"/>
        <v>0</v>
      </c>
    </row>
    <row r="2284" spans="1:11" ht="15.75" hidden="1" x14ac:dyDescent="0.25">
      <c r="A2284" s="1156"/>
      <c r="B2284" s="892" t="s">
        <v>2199</v>
      </c>
      <c r="C2284" s="37"/>
      <c r="D2284" s="1072" t="s">
        <v>2229</v>
      </c>
      <c r="E2284" s="1067"/>
      <c r="F2284" s="1067" t="s">
        <v>60</v>
      </c>
      <c r="G2284" s="927"/>
      <c r="H2284" s="927">
        <f t="shared" si="247"/>
        <v>0</v>
      </c>
      <c r="I2284" s="927">
        <f t="shared" si="254"/>
        <v>0</v>
      </c>
      <c r="J2284" s="11"/>
      <c r="K2284" s="964">
        <f t="shared" si="255"/>
        <v>0</v>
      </c>
    </row>
    <row r="2285" spans="1:11" ht="15.75" hidden="1" x14ac:dyDescent="0.25">
      <c r="A2285" s="1156"/>
      <c r="B2285" s="892" t="s">
        <v>2200</v>
      </c>
      <c r="C2285" s="37"/>
      <c r="D2285" s="1072" t="s">
        <v>2230</v>
      </c>
      <c r="E2285" s="1067"/>
      <c r="F2285" s="1067" t="s">
        <v>60</v>
      </c>
      <c r="G2285" s="927"/>
      <c r="H2285" s="927">
        <f t="shared" si="247"/>
        <v>0</v>
      </c>
      <c r="I2285" s="927">
        <f t="shared" si="254"/>
        <v>0</v>
      </c>
      <c r="J2285" s="11"/>
      <c r="K2285" s="964">
        <f t="shared" si="255"/>
        <v>0</v>
      </c>
    </row>
    <row r="2286" spans="1:11" ht="15.75" hidden="1" x14ac:dyDescent="0.25">
      <c r="A2286" s="1156"/>
      <c r="B2286" s="892" t="s">
        <v>2201</v>
      </c>
      <c r="C2286" s="37"/>
      <c r="D2286" s="1072" t="s">
        <v>2231</v>
      </c>
      <c r="E2286" s="1067"/>
      <c r="F2286" s="1067" t="s">
        <v>60</v>
      </c>
      <c r="G2286" s="927"/>
      <c r="H2286" s="927">
        <f t="shared" si="247"/>
        <v>0</v>
      </c>
      <c r="I2286" s="927">
        <f t="shared" si="254"/>
        <v>0</v>
      </c>
      <c r="J2286" s="11"/>
      <c r="K2286" s="964">
        <f t="shared" si="255"/>
        <v>0</v>
      </c>
    </row>
    <row r="2287" spans="1:11" ht="15.75" hidden="1" x14ac:dyDescent="0.25">
      <c r="A2287" s="1156"/>
      <c r="B2287" s="892" t="s">
        <v>2202</v>
      </c>
      <c r="C2287" s="37"/>
      <c r="D2287" s="1072" t="s">
        <v>2232</v>
      </c>
      <c r="E2287" s="1067"/>
      <c r="F2287" s="1067" t="s">
        <v>60</v>
      </c>
      <c r="G2287" s="927"/>
      <c r="H2287" s="927">
        <f t="shared" si="247"/>
        <v>0</v>
      </c>
      <c r="I2287" s="927">
        <f t="shared" si="254"/>
        <v>0</v>
      </c>
      <c r="J2287" s="11"/>
      <c r="K2287" s="964">
        <f t="shared" si="255"/>
        <v>0</v>
      </c>
    </row>
    <row r="2288" spans="1:11" ht="15.75" hidden="1" x14ac:dyDescent="0.25">
      <c r="A2288" s="1156"/>
      <c r="B2288" s="892" t="s">
        <v>2203</v>
      </c>
      <c r="C2288" s="37"/>
      <c r="D2288" s="1072" t="s">
        <v>2233</v>
      </c>
      <c r="E2288" s="1067"/>
      <c r="F2288" s="1067" t="s">
        <v>60</v>
      </c>
      <c r="G2288" s="927"/>
      <c r="H2288" s="927">
        <f t="shared" si="247"/>
        <v>0</v>
      </c>
      <c r="I2288" s="927">
        <f t="shared" si="254"/>
        <v>0</v>
      </c>
      <c r="J2288" s="11"/>
      <c r="K2288" s="964">
        <f t="shared" si="255"/>
        <v>0</v>
      </c>
    </row>
    <row r="2289" spans="1:11" ht="15.75" hidden="1" x14ac:dyDescent="0.25">
      <c r="A2289" s="1156"/>
      <c r="B2289" s="892" t="s">
        <v>2204</v>
      </c>
      <c r="C2289" s="37"/>
      <c r="D2289" s="1072" t="s">
        <v>2234</v>
      </c>
      <c r="E2289" s="1067"/>
      <c r="F2289" s="1067" t="s">
        <v>60</v>
      </c>
      <c r="G2289" s="927"/>
      <c r="H2289" s="927">
        <f t="shared" ref="H2289:H2297" si="256">G2289*E2289</f>
        <v>0</v>
      </c>
      <c r="I2289" s="927">
        <f t="shared" si="254"/>
        <v>0</v>
      </c>
      <c r="J2289" s="11"/>
      <c r="K2289" s="964">
        <f t="shared" si="255"/>
        <v>0</v>
      </c>
    </row>
    <row r="2290" spans="1:11" ht="15.75" hidden="1" x14ac:dyDescent="0.25">
      <c r="A2290" s="1156"/>
      <c r="B2290" s="892" t="s">
        <v>2205</v>
      </c>
      <c r="C2290" s="37"/>
      <c r="D2290" s="1072" t="s">
        <v>2235</v>
      </c>
      <c r="E2290" s="1067"/>
      <c r="F2290" s="1067" t="s">
        <v>60</v>
      </c>
      <c r="G2290" s="927"/>
      <c r="H2290" s="927">
        <f t="shared" si="256"/>
        <v>0</v>
      </c>
      <c r="I2290" s="927">
        <f t="shared" si="254"/>
        <v>0</v>
      </c>
      <c r="J2290" s="11"/>
      <c r="K2290" s="964">
        <f t="shared" si="255"/>
        <v>0</v>
      </c>
    </row>
    <row r="2291" spans="1:11" ht="15.75" hidden="1" x14ac:dyDescent="0.25">
      <c r="A2291" s="1156"/>
      <c r="B2291" s="892" t="s">
        <v>2206</v>
      </c>
      <c r="C2291" s="37"/>
      <c r="D2291" s="1072" t="s">
        <v>1352</v>
      </c>
      <c r="E2291" s="1067"/>
      <c r="F2291" s="1067" t="s">
        <v>60</v>
      </c>
      <c r="G2291" s="927"/>
      <c r="H2291" s="927">
        <f t="shared" si="256"/>
        <v>0</v>
      </c>
      <c r="I2291" s="927">
        <f t="shared" si="254"/>
        <v>0</v>
      </c>
      <c r="J2291" s="11"/>
      <c r="K2291" s="964">
        <f t="shared" si="255"/>
        <v>0</v>
      </c>
    </row>
    <row r="2292" spans="1:11" ht="15.75" hidden="1" x14ac:dyDescent="0.25">
      <c r="A2292" s="1156"/>
      <c r="B2292" s="892" t="s">
        <v>2207</v>
      </c>
      <c r="C2292" s="37"/>
      <c r="D2292" s="1072" t="s">
        <v>2236</v>
      </c>
      <c r="E2292" s="1067"/>
      <c r="F2292" s="1067" t="s">
        <v>60</v>
      </c>
      <c r="G2292" s="927"/>
      <c r="H2292" s="927">
        <f t="shared" si="256"/>
        <v>0</v>
      </c>
      <c r="I2292" s="927">
        <f t="shared" si="254"/>
        <v>0</v>
      </c>
      <c r="J2292" s="11"/>
      <c r="K2292" s="964">
        <f t="shared" si="255"/>
        <v>0</v>
      </c>
    </row>
    <row r="2293" spans="1:11" ht="15.75" hidden="1" x14ac:dyDescent="0.25">
      <c r="A2293" s="1156"/>
      <c r="B2293" s="892" t="s">
        <v>2208</v>
      </c>
      <c r="C2293" s="37"/>
      <c r="D2293" s="1072" t="s">
        <v>2237</v>
      </c>
      <c r="E2293" s="1067"/>
      <c r="F2293" s="1067" t="s">
        <v>60</v>
      </c>
      <c r="G2293" s="927"/>
      <c r="H2293" s="927">
        <f t="shared" si="256"/>
        <v>0</v>
      </c>
      <c r="I2293" s="927">
        <f t="shared" si="254"/>
        <v>0</v>
      </c>
      <c r="J2293" s="11"/>
      <c r="K2293" s="964">
        <f t="shared" si="255"/>
        <v>0</v>
      </c>
    </row>
    <row r="2294" spans="1:11" ht="15.75" hidden="1" x14ac:dyDescent="0.25">
      <c r="A2294" s="1156"/>
      <c r="B2294" s="892" t="s">
        <v>2209</v>
      </c>
      <c r="C2294" s="37"/>
      <c r="D2294" s="1072" t="s">
        <v>2238</v>
      </c>
      <c r="E2294" s="1067"/>
      <c r="F2294" s="1067" t="s">
        <v>60</v>
      </c>
      <c r="G2294" s="927"/>
      <c r="H2294" s="927">
        <f t="shared" si="256"/>
        <v>0</v>
      </c>
      <c r="I2294" s="927">
        <f t="shared" si="254"/>
        <v>0</v>
      </c>
      <c r="J2294" s="11"/>
      <c r="K2294" s="964">
        <f t="shared" si="255"/>
        <v>0</v>
      </c>
    </row>
    <row r="2295" spans="1:11" ht="15.75" hidden="1" x14ac:dyDescent="0.25">
      <c r="A2295" s="1156"/>
      <c r="B2295" s="892" t="s">
        <v>2210</v>
      </c>
      <c r="C2295" s="37"/>
      <c r="D2295" s="1072" t="s">
        <v>2239</v>
      </c>
      <c r="E2295" s="1067"/>
      <c r="F2295" s="1067" t="s">
        <v>60</v>
      </c>
      <c r="G2295" s="927"/>
      <c r="H2295" s="927">
        <f t="shared" si="256"/>
        <v>0</v>
      </c>
      <c r="I2295" s="927">
        <f t="shared" si="254"/>
        <v>0</v>
      </c>
      <c r="J2295" s="11"/>
      <c r="K2295" s="964">
        <f t="shared" si="255"/>
        <v>0</v>
      </c>
    </row>
    <row r="2296" spans="1:11" ht="15.75" hidden="1" x14ac:dyDescent="0.25">
      <c r="A2296" s="1156"/>
      <c r="B2296" s="892" t="s">
        <v>2211</v>
      </c>
      <c r="C2296" s="37"/>
      <c r="D2296" s="1072" t="s">
        <v>2240</v>
      </c>
      <c r="E2296" s="1067"/>
      <c r="F2296" s="1067" t="s">
        <v>60</v>
      </c>
      <c r="G2296" s="927"/>
      <c r="H2296" s="927">
        <f t="shared" si="256"/>
        <v>0</v>
      </c>
      <c r="I2296" s="927">
        <f t="shared" si="254"/>
        <v>0</v>
      </c>
      <c r="J2296" s="11"/>
      <c r="K2296" s="964">
        <f t="shared" si="255"/>
        <v>0</v>
      </c>
    </row>
    <row r="2297" spans="1:11" ht="15.75" hidden="1" x14ac:dyDescent="0.25">
      <c r="A2297" s="1156"/>
      <c r="B2297" s="892" t="s">
        <v>2212</v>
      </c>
      <c r="C2297" s="37"/>
      <c r="D2297" s="1072" t="s">
        <v>2241</v>
      </c>
      <c r="E2297" s="1067"/>
      <c r="F2297" s="1067" t="s">
        <v>60</v>
      </c>
      <c r="G2297" s="927"/>
      <c r="H2297" s="927">
        <f t="shared" si="256"/>
        <v>0</v>
      </c>
      <c r="I2297" s="927">
        <f t="shared" si="254"/>
        <v>0</v>
      </c>
      <c r="J2297" s="11"/>
      <c r="K2297" s="964">
        <f t="shared" si="255"/>
        <v>0</v>
      </c>
    </row>
    <row r="2298" spans="1:11" ht="15.75" x14ac:dyDescent="0.25">
      <c r="A2298" s="1156" t="s">
        <v>4462</v>
      </c>
      <c r="B2298" s="906" t="s">
        <v>2213</v>
      </c>
      <c r="C2298" s="906"/>
      <c r="D2298" s="118" t="s">
        <v>2242</v>
      </c>
      <c r="E2298" s="906"/>
      <c r="F2298" s="134"/>
      <c r="G2298" s="971"/>
      <c r="H2298" s="971"/>
      <c r="I2298" s="971"/>
      <c r="J2298" s="111"/>
      <c r="K2298" s="968"/>
    </row>
    <row r="2299" spans="1:11" ht="15.75" x14ac:dyDescent="0.25">
      <c r="A2299" s="1156" t="str">
        <f t="shared" ref="A2299:A2311" si="257">IF(K2299&lt;&gt;0,"x","")</f>
        <v/>
      </c>
      <c r="B2299" s="892" t="s">
        <v>2476</v>
      </c>
      <c r="C2299" s="1068" t="s">
        <v>4223</v>
      </c>
      <c r="D2299" s="888" t="s">
        <v>2477</v>
      </c>
      <c r="E2299" s="903">
        <v>5</v>
      </c>
      <c r="F2299" s="899" t="s">
        <v>60</v>
      </c>
      <c r="G2299" s="927"/>
      <c r="H2299" s="981"/>
      <c r="I2299" s="927"/>
      <c r="J2299" s="11"/>
      <c r="K2299" s="964"/>
    </row>
    <row r="2300" spans="1:11" ht="15.75" x14ac:dyDescent="0.25">
      <c r="A2300" s="1156" t="str">
        <f t="shared" si="257"/>
        <v/>
      </c>
      <c r="B2300" s="892" t="s">
        <v>2478</v>
      </c>
      <c r="C2300" s="97" t="s">
        <v>3294</v>
      </c>
      <c r="D2300" s="888" t="s">
        <v>2479</v>
      </c>
      <c r="E2300" s="903">
        <v>5</v>
      </c>
      <c r="F2300" s="899" t="s">
        <v>60</v>
      </c>
      <c r="G2300" s="927"/>
      <c r="H2300" s="981"/>
      <c r="I2300" s="927"/>
      <c r="J2300" s="11"/>
      <c r="K2300" s="964"/>
    </row>
    <row r="2301" spans="1:11" ht="15.75" x14ac:dyDescent="0.25">
      <c r="A2301" s="1156" t="s">
        <v>4462</v>
      </c>
      <c r="B2301" s="892"/>
      <c r="C2301" s="37"/>
      <c r="D2301" s="1072"/>
      <c r="E2301" s="1067"/>
      <c r="F2301" s="1069"/>
      <c r="G2301" s="927"/>
      <c r="H2301" s="927"/>
      <c r="I2301" s="927"/>
      <c r="J2301" s="11"/>
      <c r="K2301" s="964"/>
    </row>
    <row r="2302" spans="1:11" ht="15.75" hidden="1" x14ac:dyDescent="0.25">
      <c r="A2302" s="1156"/>
      <c r="B2302" s="892" t="s">
        <v>2214</v>
      </c>
      <c r="C2302" s="37"/>
      <c r="D2302" s="1072" t="s">
        <v>2243</v>
      </c>
      <c r="E2302" s="903"/>
      <c r="F2302" s="1067" t="s">
        <v>60</v>
      </c>
      <c r="G2302" s="927"/>
      <c r="H2302" s="927">
        <f>G2302*E2302</f>
        <v>0</v>
      </c>
      <c r="I2302" s="927">
        <f t="shared" ref="I2302:I2309" si="258">H2302*$I$12</f>
        <v>0</v>
      </c>
      <c r="J2302" s="11"/>
      <c r="K2302" s="964">
        <f t="shared" ref="K2302:K2309" si="259">SUM(H2302:I2302)</f>
        <v>0</v>
      </c>
    </row>
    <row r="2303" spans="1:11" ht="15.75" hidden="1" x14ac:dyDescent="0.25">
      <c r="A2303" s="1156"/>
      <c r="B2303" s="892" t="s">
        <v>2215</v>
      </c>
      <c r="C2303" s="37"/>
      <c r="D2303" s="1072" t="s">
        <v>1357</v>
      </c>
      <c r="E2303" s="903"/>
      <c r="F2303" s="1067" t="s">
        <v>60</v>
      </c>
      <c r="G2303" s="927"/>
      <c r="H2303" s="927">
        <f t="shared" ref="H2303:H2309" si="260">G2303*E2303</f>
        <v>0</v>
      </c>
      <c r="I2303" s="927">
        <f t="shared" si="258"/>
        <v>0</v>
      </c>
      <c r="J2303" s="11"/>
      <c r="K2303" s="964">
        <f t="shared" si="259"/>
        <v>0</v>
      </c>
    </row>
    <row r="2304" spans="1:11" ht="15.75" hidden="1" x14ac:dyDescent="0.25">
      <c r="A2304" s="1156"/>
      <c r="B2304" s="892" t="s">
        <v>2216</v>
      </c>
      <c r="C2304" s="37"/>
      <c r="D2304" s="1072" t="s">
        <v>1358</v>
      </c>
      <c r="E2304" s="903"/>
      <c r="F2304" s="1067" t="s">
        <v>60</v>
      </c>
      <c r="G2304" s="927"/>
      <c r="H2304" s="927">
        <f t="shared" si="260"/>
        <v>0</v>
      </c>
      <c r="I2304" s="927">
        <f t="shared" si="258"/>
        <v>0</v>
      </c>
      <c r="J2304" s="11"/>
      <c r="K2304" s="964">
        <f t="shared" si="259"/>
        <v>0</v>
      </c>
    </row>
    <row r="2305" spans="1:11" ht="15.75" hidden="1" x14ac:dyDescent="0.25">
      <c r="A2305" s="1156"/>
      <c r="B2305" s="892" t="s">
        <v>2217</v>
      </c>
      <c r="C2305" s="37"/>
      <c r="D2305" s="1072" t="s">
        <v>1362</v>
      </c>
      <c r="E2305" s="903"/>
      <c r="F2305" s="1067" t="s">
        <v>60</v>
      </c>
      <c r="G2305" s="927"/>
      <c r="H2305" s="927">
        <f t="shared" si="260"/>
        <v>0</v>
      </c>
      <c r="I2305" s="927">
        <f t="shared" si="258"/>
        <v>0</v>
      </c>
      <c r="J2305" s="11"/>
      <c r="K2305" s="964">
        <f t="shared" si="259"/>
        <v>0</v>
      </c>
    </row>
    <row r="2306" spans="1:11" ht="15.75" hidden="1" x14ac:dyDescent="0.25">
      <c r="A2306" s="1156"/>
      <c r="B2306" s="892" t="s">
        <v>2218</v>
      </c>
      <c r="C2306" s="37"/>
      <c r="D2306" s="1072" t="s">
        <v>1361</v>
      </c>
      <c r="E2306" s="903"/>
      <c r="F2306" s="1067" t="s">
        <v>60</v>
      </c>
      <c r="G2306" s="927"/>
      <c r="H2306" s="927">
        <f t="shared" si="260"/>
        <v>0</v>
      </c>
      <c r="I2306" s="927">
        <f t="shared" si="258"/>
        <v>0</v>
      </c>
      <c r="J2306" s="11"/>
      <c r="K2306" s="964">
        <f t="shared" si="259"/>
        <v>0</v>
      </c>
    </row>
    <row r="2307" spans="1:11" ht="15.75" hidden="1" x14ac:dyDescent="0.25">
      <c r="A2307" s="1156"/>
      <c r="B2307" s="892" t="s">
        <v>2219</v>
      </c>
      <c r="C2307" s="37"/>
      <c r="D2307" s="1072" t="s">
        <v>2244</v>
      </c>
      <c r="E2307" s="903"/>
      <c r="F2307" s="1067" t="s">
        <v>60</v>
      </c>
      <c r="G2307" s="927"/>
      <c r="H2307" s="927">
        <f t="shared" si="260"/>
        <v>0</v>
      </c>
      <c r="I2307" s="927">
        <f t="shared" si="258"/>
        <v>0</v>
      </c>
      <c r="J2307" s="11"/>
      <c r="K2307" s="964">
        <f t="shared" si="259"/>
        <v>0</v>
      </c>
    </row>
    <row r="2308" spans="1:11" ht="15.75" hidden="1" x14ac:dyDescent="0.25">
      <c r="A2308" s="1156"/>
      <c r="B2308" s="892" t="s">
        <v>2220</v>
      </c>
      <c r="C2308" s="37"/>
      <c r="D2308" s="1072" t="s">
        <v>2245</v>
      </c>
      <c r="E2308" s="903"/>
      <c r="F2308" s="1067" t="s">
        <v>60</v>
      </c>
      <c r="G2308" s="927"/>
      <c r="H2308" s="927">
        <f t="shared" si="260"/>
        <v>0</v>
      </c>
      <c r="I2308" s="927">
        <f t="shared" si="258"/>
        <v>0</v>
      </c>
      <c r="J2308" s="11"/>
      <c r="K2308" s="964">
        <f t="shared" si="259"/>
        <v>0</v>
      </c>
    </row>
    <row r="2309" spans="1:11" ht="15.75" hidden="1" x14ac:dyDescent="0.25">
      <c r="A2309" s="1156"/>
      <c r="B2309" s="892" t="s">
        <v>2221</v>
      </c>
      <c r="C2309" s="37"/>
      <c r="D2309" s="1072" t="s">
        <v>1363</v>
      </c>
      <c r="E2309" s="903"/>
      <c r="F2309" s="1067" t="s">
        <v>60</v>
      </c>
      <c r="G2309" s="927"/>
      <c r="H2309" s="927">
        <f t="shared" si="260"/>
        <v>0</v>
      </c>
      <c r="I2309" s="927">
        <f t="shared" si="258"/>
        <v>0</v>
      </c>
      <c r="J2309" s="11"/>
      <c r="K2309" s="964">
        <f t="shared" si="259"/>
        <v>0</v>
      </c>
    </row>
    <row r="2310" spans="1:11" ht="15.75" x14ac:dyDescent="0.25">
      <c r="A2310" s="1156" t="s">
        <v>4462</v>
      </c>
      <c r="B2310" s="906" t="s">
        <v>4508</v>
      </c>
      <c r="C2310" s="906"/>
      <c r="D2310" s="905" t="s">
        <v>4513</v>
      </c>
      <c r="E2310" s="906"/>
      <c r="F2310" s="134"/>
      <c r="G2310" s="971"/>
      <c r="H2310" s="971"/>
      <c r="I2310" s="971"/>
      <c r="J2310" s="111"/>
      <c r="K2310" s="968"/>
    </row>
    <row r="2311" spans="1:11" ht="15.75" x14ac:dyDescent="0.25">
      <c r="A2311" s="1156" t="str">
        <f t="shared" si="257"/>
        <v/>
      </c>
      <c r="B2311" s="892" t="s">
        <v>4514</v>
      </c>
      <c r="C2311" s="915" t="s">
        <v>4512</v>
      </c>
      <c r="D2311" s="1072" t="s">
        <v>4509</v>
      </c>
      <c r="E2311" s="903">
        <v>10</v>
      </c>
      <c r="F2311" s="1067" t="s">
        <v>60</v>
      </c>
      <c r="G2311" s="927"/>
      <c r="H2311" s="981"/>
      <c r="I2311" s="927"/>
      <c r="J2311" s="11"/>
      <c r="K2311" s="964"/>
    </row>
    <row r="2312" spans="1:11" ht="12" customHeight="1" x14ac:dyDescent="0.25">
      <c r="A2312" s="1156" t="s">
        <v>4462</v>
      </c>
      <c r="B2312" s="892"/>
      <c r="C2312" s="37"/>
      <c r="D2312" s="1073"/>
      <c r="E2312" s="1067"/>
      <c r="F2312" s="1069"/>
      <c r="G2312" s="927"/>
      <c r="H2312" s="927"/>
      <c r="I2312" s="927"/>
      <c r="J2312" s="11"/>
      <c r="K2312" s="927"/>
    </row>
    <row r="2313" spans="1:11" ht="15.75" customHeight="1" x14ac:dyDescent="0.25">
      <c r="A2313" s="1156" t="s">
        <v>4462</v>
      </c>
      <c r="B2313" s="34" t="s">
        <v>2456</v>
      </c>
      <c r="C2313" s="765"/>
      <c r="D2313" s="765" t="s">
        <v>2246</v>
      </c>
      <c r="E2313" s="765"/>
      <c r="F2313" s="765"/>
      <c r="G2313" s="979"/>
      <c r="H2313" s="979"/>
      <c r="I2313" s="979"/>
      <c r="J2313" s="765"/>
      <c r="K2313" s="979"/>
    </row>
    <row r="2314" spans="1:11" ht="15.75" hidden="1" x14ac:dyDescent="0.25">
      <c r="A2314" s="1156"/>
      <c r="B2314" s="1317" t="s">
        <v>226</v>
      </c>
      <c r="C2314" s="1311" t="s">
        <v>227</v>
      </c>
      <c r="D2314" s="1311" t="s">
        <v>228</v>
      </c>
      <c r="E2314" s="1311" t="s">
        <v>229</v>
      </c>
      <c r="F2314" s="1311" t="s">
        <v>230</v>
      </c>
      <c r="G2314" s="1313" t="s">
        <v>4053</v>
      </c>
      <c r="H2314" s="1313" t="s">
        <v>4054</v>
      </c>
      <c r="I2314" s="1153" t="s">
        <v>233</v>
      </c>
      <c r="J2314" s="1152" t="s">
        <v>4052</v>
      </c>
      <c r="K2314" s="1313" t="s">
        <v>4055</v>
      </c>
    </row>
    <row r="2315" spans="1:11" ht="15.75" hidden="1" x14ac:dyDescent="0.25">
      <c r="A2315" s="1156"/>
      <c r="B2315" s="1318"/>
      <c r="C2315" s="1312"/>
      <c r="D2315" s="1312"/>
      <c r="E2315" s="1312"/>
      <c r="F2315" s="1312"/>
      <c r="G2315" s="1314"/>
      <c r="H2315" s="1314"/>
      <c r="I2315" s="1154">
        <v>0.26960000000000001</v>
      </c>
      <c r="J2315" s="635">
        <v>0.1416</v>
      </c>
      <c r="K2315" s="1314"/>
    </row>
    <row r="2316" spans="1:11" ht="15.75" hidden="1" x14ac:dyDescent="0.25">
      <c r="A2316" s="1156"/>
      <c r="B2316" s="410" t="s">
        <v>2248</v>
      </c>
      <c r="C2316" s="410"/>
      <c r="D2316" s="411" t="s">
        <v>2247</v>
      </c>
      <c r="E2316" s="410"/>
      <c r="F2316" s="410"/>
      <c r="G2316" s="977"/>
      <c r="H2316" s="977"/>
      <c r="I2316" s="977"/>
      <c r="J2316" s="412"/>
      <c r="K2316" s="977"/>
    </row>
    <row r="2317" spans="1:11" ht="15.75" hidden="1" x14ac:dyDescent="0.25">
      <c r="A2317" s="1156"/>
      <c r="B2317" s="891" t="s">
        <v>2250</v>
      </c>
      <c r="C2317" s="891"/>
      <c r="D2317" s="21" t="s">
        <v>2249</v>
      </c>
      <c r="E2317" s="891"/>
      <c r="F2317" s="891"/>
      <c r="G2317" s="975"/>
      <c r="H2317" s="975"/>
      <c r="I2317" s="975"/>
      <c r="J2317" s="407"/>
      <c r="K2317" s="975"/>
    </row>
    <row r="2318" spans="1:11" ht="15.75" hidden="1" x14ac:dyDescent="0.25">
      <c r="A2318" s="1156"/>
      <c r="B2318" s="892" t="s">
        <v>2251</v>
      </c>
      <c r="C2318" s="606"/>
      <c r="D2318" s="1072" t="s">
        <v>2267</v>
      </c>
      <c r="E2318" s="1067"/>
      <c r="F2318" s="1067" t="s">
        <v>60</v>
      </c>
      <c r="G2318" s="927"/>
      <c r="H2318" s="927">
        <f>G2318*E2318</f>
        <v>0</v>
      </c>
      <c r="I2318" s="927">
        <f t="shared" ref="I2318:I2329" si="261">H2318*$I$12</f>
        <v>0</v>
      </c>
      <c r="J2318" s="11"/>
      <c r="K2318" s="964">
        <f t="shared" ref="K2318:K2329" si="262">SUM(H2318:I2318)</f>
        <v>0</v>
      </c>
    </row>
    <row r="2319" spans="1:11" ht="15.75" hidden="1" x14ac:dyDescent="0.25">
      <c r="A2319" s="1156"/>
      <c r="B2319" s="892" t="s">
        <v>2252</v>
      </c>
      <c r="C2319" s="606"/>
      <c r="D2319" s="1072" t="s">
        <v>2268</v>
      </c>
      <c r="E2319" s="1067"/>
      <c r="F2319" s="1067" t="s">
        <v>60</v>
      </c>
      <c r="G2319" s="927"/>
      <c r="H2319" s="927">
        <f t="shared" ref="H2319:H2333" si="263">G2319*E2319</f>
        <v>0</v>
      </c>
      <c r="I2319" s="927">
        <f t="shared" si="261"/>
        <v>0</v>
      </c>
      <c r="J2319" s="11"/>
      <c r="K2319" s="964">
        <f t="shared" si="262"/>
        <v>0</v>
      </c>
    </row>
    <row r="2320" spans="1:11" ht="15.75" hidden="1" x14ac:dyDescent="0.25">
      <c r="A2320" s="1156"/>
      <c r="B2320" s="892" t="s">
        <v>2253</v>
      </c>
      <c r="C2320" s="606"/>
      <c r="D2320" s="1072" t="s">
        <v>2269</v>
      </c>
      <c r="E2320" s="1067"/>
      <c r="F2320" s="1067" t="s">
        <v>60</v>
      </c>
      <c r="G2320" s="927"/>
      <c r="H2320" s="927">
        <f t="shared" si="263"/>
        <v>0</v>
      </c>
      <c r="I2320" s="927">
        <f t="shared" si="261"/>
        <v>0</v>
      </c>
      <c r="J2320" s="11"/>
      <c r="K2320" s="964">
        <f t="shared" si="262"/>
        <v>0</v>
      </c>
    </row>
    <row r="2321" spans="1:11" ht="15.75" hidden="1" x14ac:dyDescent="0.25">
      <c r="A2321" s="1156"/>
      <c r="B2321" s="892" t="s">
        <v>2254</v>
      </c>
      <c r="C2321" s="606"/>
      <c r="D2321" s="1072" t="s">
        <v>2270</v>
      </c>
      <c r="E2321" s="1067"/>
      <c r="F2321" s="1067" t="s">
        <v>60</v>
      </c>
      <c r="G2321" s="927"/>
      <c r="H2321" s="927">
        <f t="shared" si="263"/>
        <v>0</v>
      </c>
      <c r="I2321" s="927">
        <f t="shared" si="261"/>
        <v>0</v>
      </c>
      <c r="J2321" s="11"/>
      <c r="K2321" s="964">
        <f t="shared" si="262"/>
        <v>0</v>
      </c>
    </row>
    <row r="2322" spans="1:11" ht="15.75" hidden="1" x14ac:dyDescent="0.25">
      <c r="A2322" s="1156"/>
      <c r="B2322" s="892" t="s">
        <v>2255</v>
      </c>
      <c r="C2322" s="606"/>
      <c r="D2322" s="1072" t="s">
        <v>2271</v>
      </c>
      <c r="E2322" s="1067"/>
      <c r="F2322" s="1067" t="s">
        <v>60</v>
      </c>
      <c r="G2322" s="927"/>
      <c r="H2322" s="927">
        <f t="shared" si="263"/>
        <v>0</v>
      </c>
      <c r="I2322" s="927">
        <f t="shared" si="261"/>
        <v>0</v>
      </c>
      <c r="J2322" s="11"/>
      <c r="K2322" s="964">
        <f t="shared" si="262"/>
        <v>0</v>
      </c>
    </row>
    <row r="2323" spans="1:11" ht="15.75" hidden="1" x14ac:dyDescent="0.25">
      <c r="A2323" s="1156"/>
      <c r="B2323" s="892" t="s">
        <v>2256</v>
      </c>
      <c r="C2323" s="606"/>
      <c r="D2323" s="1072" t="s">
        <v>2272</v>
      </c>
      <c r="E2323" s="1067"/>
      <c r="F2323" s="1067" t="s">
        <v>60</v>
      </c>
      <c r="G2323" s="927"/>
      <c r="H2323" s="927">
        <f t="shared" si="263"/>
        <v>0</v>
      </c>
      <c r="I2323" s="927">
        <f t="shared" si="261"/>
        <v>0</v>
      </c>
      <c r="J2323" s="11"/>
      <c r="K2323" s="964">
        <f t="shared" si="262"/>
        <v>0</v>
      </c>
    </row>
    <row r="2324" spans="1:11" ht="15.75" hidden="1" x14ac:dyDescent="0.25">
      <c r="A2324" s="1156"/>
      <c r="B2324" s="892" t="s">
        <v>2257</v>
      </c>
      <c r="C2324" s="606"/>
      <c r="D2324" s="1072" t="s">
        <v>2273</v>
      </c>
      <c r="E2324" s="1067"/>
      <c r="F2324" s="1067" t="s">
        <v>60</v>
      </c>
      <c r="G2324" s="927"/>
      <c r="H2324" s="927">
        <f t="shared" si="263"/>
        <v>0</v>
      </c>
      <c r="I2324" s="927">
        <f t="shared" si="261"/>
        <v>0</v>
      </c>
      <c r="J2324" s="11"/>
      <c r="K2324" s="964">
        <f t="shared" si="262"/>
        <v>0</v>
      </c>
    </row>
    <row r="2325" spans="1:11" ht="15.75" hidden="1" x14ac:dyDescent="0.25">
      <c r="A2325" s="1156"/>
      <c r="B2325" s="892" t="s">
        <v>2258</v>
      </c>
      <c r="C2325" s="606"/>
      <c r="D2325" s="1072" t="s">
        <v>2274</v>
      </c>
      <c r="E2325" s="1067"/>
      <c r="F2325" s="1067" t="s">
        <v>60</v>
      </c>
      <c r="G2325" s="927"/>
      <c r="H2325" s="927">
        <f t="shared" si="263"/>
        <v>0</v>
      </c>
      <c r="I2325" s="927">
        <f t="shared" si="261"/>
        <v>0</v>
      </c>
      <c r="J2325" s="11"/>
      <c r="K2325" s="964">
        <f t="shared" si="262"/>
        <v>0</v>
      </c>
    </row>
    <row r="2326" spans="1:11" ht="15.75" hidden="1" x14ac:dyDescent="0.25">
      <c r="A2326" s="1156"/>
      <c r="B2326" s="892" t="s">
        <v>2259</v>
      </c>
      <c r="C2326" s="606"/>
      <c r="D2326" s="1072" t="s">
        <v>2275</v>
      </c>
      <c r="E2326" s="1067"/>
      <c r="F2326" s="1067" t="s">
        <v>60</v>
      </c>
      <c r="G2326" s="927"/>
      <c r="H2326" s="927">
        <f t="shared" si="263"/>
        <v>0</v>
      </c>
      <c r="I2326" s="927">
        <f t="shared" si="261"/>
        <v>0</v>
      </c>
      <c r="J2326" s="11"/>
      <c r="K2326" s="964">
        <f t="shared" si="262"/>
        <v>0</v>
      </c>
    </row>
    <row r="2327" spans="1:11" ht="15.75" hidden="1" x14ac:dyDescent="0.25">
      <c r="A2327" s="1156"/>
      <c r="B2327" s="892" t="s">
        <v>2260</v>
      </c>
      <c r="C2327" s="606"/>
      <c r="D2327" s="1072" t="s">
        <v>2276</v>
      </c>
      <c r="E2327" s="1067"/>
      <c r="F2327" s="1067" t="s">
        <v>60</v>
      </c>
      <c r="G2327" s="927"/>
      <c r="H2327" s="927">
        <f t="shared" si="263"/>
        <v>0</v>
      </c>
      <c r="I2327" s="927">
        <f t="shared" si="261"/>
        <v>0</v>
      </c>
      <c r="J2327" s="11"/>
      <c r="K2327" s="964">
        <f t="shared" si="262"/>
        <v>0</v>
      </c>
    </row>
    <row r="2328" spans="1:11" ht="15.75" hidden="1" x14ac:dyDescent="0.25">
      <c r="A2328" s="1156"/>
      <c r="B2328" s="892" t="s">
        <v>2261</v>
      </c>
      <c r="C2328" s="606"/>
      <c r="D2328" s="1072" t="s">
        <v>2277</v>
      </c>
      <c r="E2328" s="1067"/>
      <c r="F2328" s="1067" t="s">
        <v>60</v>
      </c>
      <c r="G2328" s="927"/>
      <c r="H2328" s="927">
        <f t="shared" si="263"/>
        <v>0</v>
      </c>
      <c r="I2328" s="927">
        <f t="shared" si="261"/>
        <v>0</v>
      </c>
      <c r="J2328" s="11"/>
      <c r="K2328" s="964">
        <f t="shared" si="262"/>
        <v>0</v>
      </c>
    </row>
    <row r="2329" spans="1:11" ht="15.75" hidden="1" x14ac:dyDescent="0.25">
      <c r="A2329" s="1156"/>
      <c r="B2329" s="892" t="s">
        <v>2262</v>
      </c>
      <c r="C2329" s="606"/>
      <c r="D2329" s="1072" t="s">
        <v>2278</v>
      </c>
      <c r="E2329" s="1067"/>
      <c r="F2329" s="1067" t="s">
        <v>60</v>
      </c>
      <c r="G2329" s="927"/>
      <c r="H2329" s="927">
        <f t="shared" si="263"/>
        <v>0</v>
      </c>
      <c r="I2329" s="927">
        <f t="shared" si="261"/>
        <v>0</v>
      </c>
      <c r="J2329" s="11"/>
      <c r="K2329" s="964">
        <f t="shared" si="262"/>
        <v>0</v>
      </c>
    </row>
    <row r="2330" spans="1:11" ht="15.75" hidden="1" x14ac:dyDescent="0.25">
      <c r="A2330" s="1156"/>
      <c r="B2330" s="1067"/>
      <c r="C2330" s="1067"/>
      <c r="D2330" s="1067"/>
      <c r="E2330" s="1067"/>
      <c r="F2330" s="1067"/>
      <c r="G2330" s="927"/>
      <c r="H2330" s="927"/>
      <c r="I2330" s="927"/>
      <c r="J2330" s="1067"/>
      <c r="K2330" s="927"/>
    </row>
    <row r="2331" spans="1:11" ht="15.75" hidden="1" x14ac:dyDescent="0.25">
      <c r="A2331" s="1156"/>
      <c r="B2331" s="891" t="s">
        <v>2264</v>
      </c>
      <c r="C2331" s="891"/>
      <c r="D2331" s="21" t="s">
        <v>2263</v>
      </c>
      <c r="E2331" s="891"/>
      <c r="F2331" s="891"/>
      <c r="G2331" s="975"/>
      <c r="H2331" s="975"/>
      <c r="I2331" s="975"/>
      <c r="J2331" s="407"/>
      <c r="K2331" s="975"/>
    </row>
    <row r="2332" spans="1:11" ht="15.75" hidden="1" x14ac:dyDescent="0.25">
      <c r="A2332" s="1156"/>
      <c r="B2332" s="892" t="s">
        <v>2265</v>
      </c>
      <c r="C2332" s="892"/>
      <c r="D2332" s="1072" t="s">
        <v>2279</v>
      </c>
      <c r="E2332" s="1067"/>
      <c r="F2332" s="1067" t="s">
        <v>60</v>
      </c>
      <c r="G2332" s="927"/>
      <c r="H2332" s="927">
        <f t="shared" si="263"/>
        <v>0</v>
      </c>
      <c r="I2332" s="927">
        <f>H2332*$I$12</f>
        <v>0</v>
      </c>
      <c r="J2332" s="11"/>
      <c r="K2332" s="964">
        <f>SUM(H2332:I2332)</f>
        <v>0</v>
      </c>
    </row>
    <row r="2333" spans="1:11" ht="15.75" hidden="1" x14ac:dyDescent="0.25">
      <c r="A2333" s="1156"/>
      <c r="B2333" s="892" t="s">
        <v>2266</v>
      </c>
      <c r="C2333" s="892"/>
      <c r="D2333" s="1072" t="s">
        <v>2280</v>
      </c>
      <c r="E2333" s="1067"/>
      <c r="F2333" s="1067" t="s">
        <v>60</v>
      </c>
      <c r="G2333" s="927"/>
      <c r="H2333" s="927">
        <f t="shared" si="263"/>
        <v>0</v>
      </c>
      <c r="I2333" s="927">
        <f>H2333*$I$12</f>
        <v>0</v>
      </c>
      <c r="J2333" s="11"/>
      <c r="K2333" s="964">
        <f>SUM(H2333:I2333)</f>
        <v>0</v>
      </c>
    </row>
    <row r="2334" spans="1:11" ht="15.75" hidden="1" x14ac:dyDescent="0.25">
      <c r="A2334" s="1156"/>
      <c r="B2334" s="892"/>
      <c r="C2334" s="37"/>
      <c r="D2334" s="1073"/>
      <c r="E2334" s="45"/>
      <c r="F2334" s="45"/>
      <c r="G2334" s="927"/>
      <c r="H2334" s="927"/>
      <c r="I2334" s="927"/>
      <c r="J2334" s="45"/>
      <c r="K2334" s="927"/>
    </row>
    <row r="2335" spans="1:11" ht="15.75" x14ac:dyDescent="0.25">
      <c r="A2335" s="1156" t="str">
        <f t="shared" ref="A2335:A2353" si="264">IF(K2335&lt;&gt;0,"x","")</f>
        <v/>
      </c>
      <c r="B2335" s="410" t="s">
        <v>2281</v>
      </c>
      <c r="C2335" s="410"/>
      <c r="D2335" s="411" t="s">
        <v>2282</v>
      </c>
      <c r="E2335" s="410"/>
      <c r="F2335" s="410"/>
      <c r="G2335" s="977"/>
      <c r="H2335" s="977"/>
      <c r="I2335" s="977"/>
      <c r="J2335" s="977"/>
      <c r="K2335" s="977"/>
    </row>
    <row r="2336" spans="1:11" ht="15.75" x14ac:dyDescent="0.25">
      <c r="A2336" s="1156" t="str">
        <f t="shared" si="264"/>
        <v/>
      </c>
      <c r="B2336" s="70" t="s">
        <v>2974</v>
      </c>
      <c r="C2336" s="1180" t="s">
        <v>5053</v>
      </c>
      <c r="D2336" s="81" t="s">
        <v>2973</v>
      </c>
      <c r="E2336" s="1067">
        <v>584.79999999999995</v>
      </c>
      <c r="F2336" s="30" t="s">
        <v>237</v>
      </c>
      <c r="G2336" s="981"/>
      <c r="H2336" s="981"/>
      <c r="I2336" s="927"/>
      <c r="J2336" s="31"/>
      <c r="K2336" s="964"/>
    </row>
    <row r="2337" spans="1:11" ht="15.75" x14ac:dyDescent="0.25">
      <c r="A2337" s="1156" t="str">
        <f t="shared" si="264"/>
        <v/>
      </c>
      <c r="B2337" s="70" t="s">
        <v>3862</v>
      </c>
      <c r="C2337" s="70" t="s">
        <v>3144</v>
      </c>
      <c r="D2337" s="81" t="s">
        <v>3864</v>
      </c>
      <c r="E2337" s="1067">
        <v>90</v>
      </c>
      <c r="F2337" s="30" t="s">
        <v>3863</v>
      </c>
      <c r="G2337" s="981"/>
      <c r="H2337" s="981"/>
      <c r="I2337" s="927"/>
      <c r="J2337" s="11"/>
      <c r="K2337" s="964"/>
    </row>
    <row r="2338" spans="1:11" ht="15.75" x14ac:dyDescent="0.25">
      <c r="A2338" s="1156" t="s">
        <v>4462</v>
      </c>
      <c r="B2338" s="44"/>
      <c r="C2338" s="44"/>
      <c r="D2338" s="44"/>
      <c r="E2338" s="44"/>
      <c r="F2338" s="44"/>
      <c r="G2338" s="1013"/>
      <c r="H2338" s="927"/>
      <c r="I2338" s="927"/>
      <c r="J2338" s="11"/>
      <c r="K2338" s="964"/>
    </row>
    <row r="2339" spans="1:11" ht="15.75" hidden="1" x14ac:dyDescent="0.25">
      <c r="A2339" s="1156"/>
      <c r="B2339" s="410" t="s">
        <v>2284</v>
      </c>
      <c r="C2339" s="410"/>
      <c r="D2339" s="411" t="s">
        <v>2283</v>
      </c>
      <c r="E2339" s="410"/>
      <c r="F2339" s="410"/>
      <c r="G2339" s="977"/>
      <c r="H2339" s="977"/>
      <c r="I2339" s="977"/>
      <c r="J2339" s="412"/>
      <c r="K2339" s="977"/>
    </row>
    <row r="2340" spans="1:11" ht="15.75" hidden="1" x14ac:dyDescent="0.25">
      <c r="A2340" s="1156"/>
      <c r="B2340" s="891" t="s">
        <v>2289</v>
      </c>
      <c r="C2340" s="891"/>
      <c r="D2340" s="21" t="s">
        <v>2288</v>
      </c>
      <c r="E2340" s="891"/>
      <c r="F2340" s="891"/>
      <c r="G2340" s="975"/>
      <c r="H2340" s="975">
        <f>G2340*F2340</f>
        <v>0</v>
      </c>
      <c r="I2340" s="975">
        <f>H2340*$I$12</f>
        <v>0</v>
      </c>
      <c r="J2340" s="407"/>
      <c r="K2340" s="975">
        <f>SUM(H2340:I2340)</f>
        <v>0</v>
      </c>
    </row>
    <row r="2341" spans="1:11" ht="15.75" hidden="1" x14ac:dyDescent="0.25">
      <c r="A2341" s="1156"/>
      <c r="B2341" s="1070"/>
      <c r="C2341" s="1075"/>
      <c r="D2341" s="1073"/>
      <c r="E2341" s="1071"/>
      <c r="F2341" s="1071"/>
      <c r="G2341" s="973"/>
      <c r="H2341" s="973"/>
      <c r="I2341" s="973"/>
      <c r="J2341" s="1071"/>
      <c r="K2341" s="973"/>
    </row>
    <row r="2342" spans="1:11" ht="15.75" hidden="1" x14ac:dyDescent="0.25">
      <c r="A2342" s="1156"/>
      <c r="B2342" s="891" t="s">
        <v>2290</v>
      </c>
      <c r="C2342" s="891"/>
      <c r="D2342" s="21" t="s">
        <v>2299</v>
      </c>
      <c r="E2342" s="891"/>
      <c r="F2342" s="891"/>
      <c r="G2342" s="975"/>
      <c r="H2342" s="975">
        <f>G2342*F2342</f>
        <v>0</v>
      </c>
      <c r="I2342" s="975">
        <f>H2342*$I$12</f>
        <v>0</v>
      </c>
      <c r="J2342" s="407"/>
      <c r="K2342" s="975">
        <f>SUM(H2342:I2342)</f>
        <v>0</v>
      </c>
    </row>
    <row r="2343" spans="1:11" ht="15.75" hidden="1" x14ac:dyDescent="0.25">
      <c r="A2343" s="1156"/>
      <c r="B2343" s="1070"/>
      <c r="C2343" s="1075"/>
      <c r="D2343" s="1073"/>
      <c r="E2343" s="1071"/>
      <c r="F2343" s="1071"/>
      <c r="G2343" s="973"/>
      <c r="H2343" s="973"/>
      <c r="I2343" s="973"/>
      <c r="J2343" s="1071"/>
      <c r="K2343" s="973"/>
    </row>
    <row r="2344" spans="1:11" ht="15.75" hidden="1" x14ac:dyDescent="0.25">
      <c r="A2344" s="1156"/>
      <c r="B2344" s="891" t="s">
        <v>2291</v>
      </c>
      <c r="C2344" s="891"/>
      <c r="D2344" s="21" t="s">
        <v>168</v>
      </c>
      <c r="E2344" s="891"/>
      <c r="F2344" s="891"/>
      <c r="G2344" s="975"/>
      <c r="H2344" s="975">
        <f>G2344*F2344</f>
        <v>0</v>
      </c>
      <c r="I2344" s="975">
        <f>H2344*$I$12</f>
        <v>0</v>
      </c>
      <c r="J2344" s="407"/>
      <c r="K2344" s="975">
        <f>SUM(H2344:I2344)</f>
        <v>0</v>
      </c>
    </row>
    <row r="2345" spans="1:11" ht="15.75" hidden="1" x14ac:dyDescent="0.25">
      <c r="A2345" s="1156"/>
      <c r="B2345" s="1070"/>
      <c r="C2345" s="1075"/>
      <c r="D2345" s="1073"/>
      <c r="E2345" s="1071"/>
      <c r="F2345" s="1071"/>
      <c r="G2345" s="973"/>
      <c r="H2345" s="973"/>
      <c r="I2345" s="973"/>
      <c r="J2345" s="1071"/>
      <c r="K2345" s="973"/>
    </row>
    <row r="2346" spans="1:11" ht="15.75" hidden="1" x14ac:dyDescent="0.25">
      <c r="A2346" s="1156"/>
      <c r="B2346" s="891" t="s">
        <v>2292</v>
      </c>
      <c r="C2346" s="891"/>
      <c r="D2346" s="21" t="s">
        <v>169</v>
      </c>
      <c r="E2346" s="891"/>
      <c r="F2346" s="891"/>
      <c r="G2346" s="975"/>
      <c r="H2346" s="975">
        <f>G2346*F2346</f>
        <v>0</v>
      </c>
      <c r="I2346" s="975">
        <f>H2346*$I$12</f>
        <v>0</v>
      </c>
      <c r="J2346" s="407"/>
      <c r="K2346" s="975">
        <f>SUM(H2346:I2346)</f>
        <v>0</v>
      </c>
    </row>
    <row r="2347" spans="1:11" ht="15.75" hidden="1" x14ac:dyDescent="0.25">
      <c r="A2347" s="1156"/>
      <c r="B2347" s="1070"/>
      <c r="C2347" s="1075"/>
      <c r="D2347" s="1073"/>
      <c r="E2347" s="1071"/>
      <c r="F2347" s="1071"/>
      <c r="G2347" s="973"/>
      <c r="H2347" s="973"/>
      <c r="I2347" s="973"/>
      <c r="J2347" s="1071"/>
      <c r="K2347" s="973"/>
    </row>
    <row r="2348" spans="1:11" ht="15.75" hidden="1" x14ac:dyDescent="0.25">
      <c r="A2348" s="1156"/>
      <c r="B2348" s="891" t="s">
        <v>2293</v>
      </c>
      <c r="C2348" s="891"/>
      <c r="D2348" s="21" t="s">
        <v>170</v>
      </c>
      <c r="E2348" s="891"/>
      <c r="F2348" s="891"/>
      <c r="G2348" s="975"/>
      <c r="H2348" s="975">
        <f>G2348*F2348</f>
        <v>0</v>
      </c>
      <c r="I2348" s="975">
        <f>H2348*$I$12</f>
        <v>0</v>
      </c>
      <c r="J2348" s="407"/>
      <c r="K2348" s="975">
        <f>SUM(H2348:I2348)</f>
        <v>0</v>
      </c>
    </row>
    <row r="2349" spans="1:11" ht="15.75" hidden="1" x14ac:dyDescent="0.25">
      <c r="A2349" s="1156"/>
      <c r="B2349" s="1070"/>
      <c r="C2349" s="1075"/>
      <c r="D2349" s="1073"/>
      <c r="E2349" s="1071"/>
      <c r="F2349" s="1071"/>
      <c r="G2349" s="973"/>
      <c r="H2349" s="973"/>
      <c r="I2349" s="973"/>
      <c r="J2349" s="1071"/>
      <c r="K2349" s="973"/>
    </row>
    <row r="2350" spans="1:11" ht="15.75" hidden="1" x14ac:dyDescent="0.25">
      <c r="A2350" s="1156"/>
      <c r="B2350" s="891" t="s">
        <v>2294</v>
      </c>
      <c r="C2350" s="891"/>
      <c r="D2350" s="21" t="s">
        <v>2300</v>
      </c>
      <c r="E2350" s="891"/>
      <c r="F2350" s="891"/>
      <c r="G2350" s="975"/>
      <c r="H2350" s="975">
        <f>G2350*F2350</f>
        <v>0</v>
      </c>
      <c r="I2350" s="975">
        <f>H2350*$I$12</f>
        <v>0</v>
      </c>
      <c r="J2350" s="407"/>
      <c r="K2350" s="975">
        <f>SUM(H2350:I2350)</f>
        <v>0</v>
      </c>
    </row>
    <row r="2351" spans="1:11" ht="15.75" hidden="1" x14ac:dyDescent="0.25">
      <c r="A2351" s="1156"/>
      <c r="B2351" s="1070"/>
      <c r="C2351" s="1075"/>
      <c r="D2351" s="1073"/>
      <c r="E2351" s="1071"/>
      <c r="F2351" s="1071"/>
      <c r="G2351" s="973"/>
      <c r="H2351" s="973"/>
      <c r="I2351" s="973"/>
      <c r="J2351" s="1071"/>
      <c r="K2351" s="973"/>
    </row>
    <row r="2352" spans="1:11" ht="15.75" x14ac:dyDescent="0.25">
      <c r="A2352" s="1156" t="str">
        <f t="shared" si="264"/>
        <v/>
      </c>
      <c r="B2352" s="410" t="s">
        <v>2296</v>
      </c>
      <c r="C2352" s="410"/>
      <c r="D2352" s="411" t="s">
        <v>2297</v>
      </c>
      <c r="E2352" s="410"/>
      <c r="F2352" s="410"/>
      <c r="G2352" s="977"/>
      <c r="H2352" s="977"/>
      <c r="I2352" s="977"/>
      <c r="J2352" s="977"/>
      <c r="K2352" s="977"/>
    </row>
    <row r="2353" spans="1:11" ht="15.75" x14ac:dyDescent="0.25">
      <c r="A2353" s="1156" t="str">
        <f t="shared" si="264"/>
        <v/>
      </c>
      <c r="B2353" s="895" t="s">
        <v>3079</v>
      </c>
      <c r="C2353" s="895" t="s">
        <v>4460</v>
      </c>
      <c r="D2353" s="905" t="s">
        <v>3080</v>
      </c>
      <c r="E2353" s="24">
        <v>584.79999999999995</v>
      </c>
      <c r="F2353" s="894" t="s">
        <v>237</v>
      </c>
      <c r="G2353" s="863"/>
      <c r="H2353" s="863"/>
      <c r="I2353" s="863"/>
      <c r="J2353" s="76"/>
      <c r="K2353" s="965"/>
    </row>
    <row r="2354" spans="1:11" ht="15.75" x14ac:dyDescent="0.25">
      <c r="A2354" s="1156" t="s">
        <v>4462</v>
      </c>
      <c r="B2354" s="1070"/>
      <c r="C2354" s="1075"/>
      <c r="D2354" s="637"/>
      <c r="E2354" s="1071"/>
      <c r="F2354" s="1071"/>
      <c r="G2354" s="973"/>
      <c r="H2354" s="980"/>
      <c r="I2354" s="980"/>
      <c r="J2354" s="19"/>
      <c r="K2354" s="969"/>
    </row>
    <row r="2355" spans="1:11" ht="15.75" hidden="1" x14ac:dyDescent="0.25">
      <c r="A2355" s="1156"/>
      <c r="B2355" s="410" t="s">
        <v>2295</v>
      </c>
      <c r="C2355" s="410"/>
      <c r="D2355" s="411" t="s">
        <v>2298</v>
      </c>
      <c r="E2355" s="410" t="s">
        <v>112</v>
      </c>
      <c r="F2355" s="410"/>
      <c r="G2355" s="977"/>
      <c r="H2355" s="977">
        <f>G2355*F2355</f>
        <v>0</v>
      </c>
      <c r="I2355" s="977">
        <f>H2355*$I$12</f>
        <v>0</v>
      </c>
      <c r="J2355" s="412"/>
      <c r="K2355" s="977">
        <f>SUM(H2355:I2355)</f>
        <v>0</v>
      </c>
    </row>
    <row r="2356" spans="1:11" ht="9" hidden="1" customHeight="1" x14ac:dyDescent="0.25">
      <c r="A2356" s="1156"/>
      <c r="B2356" s="1070"/>
      <c r="C2356" s="1075"/>
      <c r="D2356" s="1073"/>
      <c r="E2356" s="1071"/>
      <c r="F2356" s="1071"/>
      <c r="G2356" s="973"/>
      <c r="H2356" s="973"/>
      <c r="I2356" s="973"/>
      <c r="J2356" s="1071"/>
      <c r="K2356" s="973"/>
    </row>
    <row r="2357" spans="1:11" ht="15.75" customHeight="1" x14ac:dyDescent="0.25">
      <c r="A2357" s="1156" t="s">
        <v>4462</v>
      </c>
      <c r="B2357" s="34" t="s">
        <v>2457</v>
      </c>
      <c r="C2357" s="765"/>
      <c r="D2357" s="765" t="s">
        <v>2285</v>
      </c>
      <c r="E2357" s="765"/>
      <c r="F2357" s="765"/>
      <c r="G2357" s="979"/>
      <c r="H2357" s="979"/>
      <c r="I2357" s="979"/>
      <c r="J2357" s="765"/>
      <c r="K2357" s="979"/>
    </row>
    <row r="2358" spans="1:11" ht="15.75" hidden="1" x14ac:dyDescent="0.25">
      <c r="A2358" s="1156"/>
      <c r="B2358" s="1317" t="s">
        <v>226</v>
      </c>
      <c r="C2358" s="1311" t="s">
        <v>227</v>
      </c>
      <c r="D2358" s="1311" t="s">
        <v>228</v>
      </c>
      <c r="E2358" s="1311" t="s">
        <v>229</v>
      </c>
      <c r="F2358" s="1311" t="s">
        <v>230</v>
      </c>
      <c r="G2358" s="1313" t="s">
        <v>4053</v>
      </c>
      <c r="H2358" s="1313" t="s">
        <v>4054</v>
      </c>
      <c r="I2358" s="1153" t="s">
        <v>233</v>
      </c>
      <c r="J2358" s="1152" t="s">
        <v>4052</v>
      </c>
      <c r="K2358" s="1313" t="s">
        <v>4055</v>
      </c>
    </row>
    <row r="2359" spans="1:11" ht="15.75" hidden="1" x14ac:dyDescent="0.25">
      <c r="A2359" s="1156"/>
      <c r="B2359" s="1318"/>
      <c r="C2359" s="1312"/>
      <c r="D2359" s="1312"/>
      <c r="E2359" s="1312"/>
      <c r="F2359" s="1312"/>
      <c r="G2359" s="1314"/>
      <c r="H2359" s="1314"/>
      <c r="I2359" s="1154">
        <v>0.26960000000000001</v>
      </c>
      <c r="J2359" s="635">
        <v>0.1416</v>
      </c>
      <c r="K2359" s="1314"/>
    </row>
    <row r="2360" spans="1:11" ht="15.75" x14ac:dyDescent="0.25">
      <c r="A2360" s="1156" t="str">
        <f t="shared" ref="A2360" si="265">IF(K2360&lt;&gt;0,"x","")</f>
        <v/>
      </c>
      <c r="B2360" s="410" t="s">
        <v>2287</v>
      </c>
      <c r="C2360" s="410"/>
      <c r="D2360" s="411" t="s">
        <v>2286</v>
      </c>
      <c r="E2360" s="410"/>
      <c r="F2360" s="410"/>
      <c r="G2360" s="977"/>
      <c r="H2360" s="977"/>
      <c r="I2360" s="977"/>
      <c r="J2360" s="977"/>
      <c r="K2360" s="977"/>
    </row>
    <row r="2361" spans="1:11" ht="15.75" x14ac:dyDescent="0.25">
      <c r="A2361" s="1156" t="s">
        <v>4462</v>
      </c>
      <c r="B2361" s="891" t="s">
        <v>2302</v>
      </c>
      <c r="C2361" s="891"/>
      <c r="D2361" s="21" t="s">
        <v>2301</v>
      </c>
      <c r="E2361" s="891"/>
      <c r="F2361" s="891"/>
      <c r="G2361" s="975"/>
      <c r="H2361" s="975"/>
      <c r="I2361" s="975"/>
      <c r="J2361" s="407"/>
      <c r="K2361" s="975"/>
    </row>
    <row r="2362" spans="1:11" ht="15.75" hidden="1" x14ac:dyDescent="0.25">
      <c r="A2362" s="1156"/>
      <c r="B2362" s="892" t="s">
        <v>2303</v>
      </c>
      <c r="C2362" s="892"/>
      <c r="D2362" s="74" t="s">
        <v>2320</v>
      </c>
      <c r="E2362" s="892"/>
      <c r="F2362" s="892" t="s">
        <v>2319</v>
      </c>
      <c r="G2362" s="1049"/>
      <c r="H2362" s="927">
        <f>G2362*E2362</f>
        <v>0</v>
      </c>
      <c r="I2362" s="927">
        <f t="shared" ref="I2362:I2377" si="266">H2362*$I$12</f>
        <v>0</v>
      </c>
      <c r="J2362" s="11"/>
      <c r="K2362" s="964">
        <f t="shared" ref="K2362:K2377" si="267">SUM(H2362:I2362)</f>
        <v>0</v>
      </c>
    </row>
    <row r="2363" spans="1:11" ht="15.75" hidden="1" x14ac:dyDescent="0.25">
      <c r="A2363" s="1156"/>
      <c r="B2363" s="892" t="s">
        <v>2304</v>
      </c>
      <c r="C2363" s="892"/>
      <c r="D2363" s="74" t="s">
        <v>2321</v>
      </c>
      <c r="E2363" s="892"/>
      <c r="F2363" s="892" t="s">
        <v>2319</v>
      </c>
      <c r="G2363" s="1049"/>
      <c r="H2363" s="927">
        <f t="shared" ref="H2363:H2377" si="268">G2363*E2363</f>
        <v>0</v>
      </c>
      <c r="I2363" s="927">
        <f t="shared" si="266"/>
        <v>0</v>
      </c>
      <c r="J2363" s="11"/>
      <c r="K2363" s="964">
        <f t="shared" si="267"/>
        <v>0</v>
      </c>
    </row>
    <row r="2364" spans="1:11" ht="15.75" hidden="1" x14ac:dyDescent="0.25">
      <c r="A2364" s="1156"/>
      <c r="B2364" s="892" t="s">
        <v>2305</v>
      </c>
      <c r="C2364" s="892"/>
      <c r="D2364" s="74" t="s">
        <v>2322</v>
      </c>
      <c r="E2364" s="892"/>
      <c r="F2364" s="892" t="s">
        <v>2319</v>
      </c>
      <c r="G2364" s="1049"/>
      <c r="H2364" s="927">
        <f t="shared" si="268"/>
        <v>0</v>
      </c>
      <c r="I2364" s="927">
        <f t="shared" si="266"/>
        <v>0</v>
      </c>
      <c r="J2364" s="11"/>
      <c r="K2364" s="964">
        <f t="shared" si="267"/>
        <v>0</v>
      </c>
    </row>
    <row r="2365" spans="1:11" ht="15.75" hidden="1" x14ac:dyDescent="0.25">
      <c r="A2365" s="1156"/>
      <c r="B2365" s="892" t="s">
        <v>2306</v>
      </c>
      <c r="C2365" s="892"/>
      <c r="D2365" s="74" t="s">
        <v>2323</v>
      </c>
      <c r="E2365" s="892"/>
      <c r="F2365" s="892" t="s">
        <v>2319</v>
      </c>
      <c r="G2365" s="1049"/>
      <c r="H2365" s="927">
        <f t="shared" si="268"/>
        <v>0</v>
      </c>
      <c r="I2365" s="927">
        <f t="shared" si="266"/>
        <v>0</v>
      </c>
      <c r="J2365" s="11"/>
      <c r="K2365" s="964">
        <f t="shared" si="267"/>
        <v>0</v>
      </c>
    </row>
    <row r="2366" spans="1:11" ht="15.75" hidden="1" x14ac:dyDescent="0.25">
      <c r="A2366" s="1156"/>
      <c r="B2366" s="892" t="s">
        <v>2307</v>
      </c>
      <c r="C2366" s="892"/>
      <c r="D2366" s="74" t="s">
        <v>2324</v>
      </c>
      <c r="E2366" s="892"/>
      <c r="F2366" s="892" t="s">
        <v>2319</v>
      </c>
      <c r="G2366" s="1049"/>
      <c r="H2366" s="927">
        <f t="shared" si="268"/>
        <v>0</v>
      </c>
      <c r="I2366" s="927">
        <f t="shared" si="266"/>
        <v>0</v>
      </c>
      <c r="J2366" s="11"/>
      <c r="K2366" s="964">
        <f t="shared" si="267"/>
        <v>0</v>
      </c>
    </row>
    <row r="2367" spans="1:11" ht="15.75" hidden="1" x14ac:dyDescent="0.25">
      <c r="A2367" s="1156"/>
      <c r="B2367" s="892" t="s">
        <v>2308</v>
      </c>
      <c r="C2367" s="892"/>
      <c r="D2367" s="74" t="s">
        <v>2325</v>
      </c>
      <c r="E2367" s="892"/>
      <c r="F2367" s="892" t="s">
        <v>2319</v>
      </c>
      <c r="G2367" s="1049"/>
      <c r="H2367" s="927">
        <f t="shared" si="268"/>
        <v>0</v>
      </c>
      <c r="I2367" s="927">
        <f t="shared" si="266"/>
        <v>0</v>
      </c>
      <c r="J2367" s="11"/>
      <c r="K2367" s="964">
        <f t="shared" si="267"/>
        <v>0</v>
      </c>
    </row>
    <row r="2368" spans="1:11" ht="15.75" hidden="1" x14ac:dyDescent="0.25">
      <c r="A2368" s="1156"/>
      <c r="B2368" s="892" t="s">
        <v>2309</v>
      </c>
      <c r="C2368" s="892"/>
      <c r="D2368" s="74" t="s">
        <v>2326</v>
      </c>
      <c r="E2368" s="892"/>
      <c r="F2368" s="892" t="s">
        <v>2319</v>
      </c>
      <c r="G2368" s="1049"/>
      <c r="H2368" s="927">
        <f t="shared" si="268"/>
        <v>0</v>
      </c>
      <c r="I2368" s="927">
        <f t="shared" si="266"/>
        <v>0</v>
      </c>
      <c r="J2368" s="11"/>
      <c r="K2368" s="964">
        <f t="shared" si="267"/>
        <v>0</v>
      </c>
    </row>
    <row r="2369" spans="1:11" ht="15.75" hidden="1" x14ac:dyDescent="0.25">
      <c r="A2369" s="1156"/>
      <c r="B2369" s="892" t="s">
        <v>2310</v>
      </c>
      <c r="C2369" s="892"/>
      <c r="D2369" s="74" t="s">
        <v>2327</v>
      </c>
      <c r="E2369" s="892"/>
      <c r="F2369" s="892" t="s">
        <v>2319</v>
      </c>
      <c r="G2369" s="1049"/>
      <c r="H2369" s="927">
        <f t="shared" si="268"/>
        <v>0</v>
      </c>
      <c r="I2369" s="927">
        <f t="shared" si="266"/>
        <v>0</v>
      </c>
      <c r="J2369" s="11"/>
      <c r="K2369" s="964">
        <f t="shared" si="267"/>
        <v>0</v>
      </c>
    </row>
    <row r="2370" spans="1:11" ht="15.75" hidden="1" x14ac:dyDescent="0.25">
      <c r="A2370" s="1156"/>
      <c r="B2370" s="892" t="s">
        <v>2311</v>
      </c>
      <c r="C2370" s="892"/>
      <c r="D2370" s="74" t="s">
        <v>2328</v>
      </c>
      <c r="E2370" s="892"/>
      <c r="F2370" s="892" t="s">
        <v>2319</v>
      </c>
      <c r="G2370" s="1049"/>
      <c r="H2370" s="927">
        <f t="shared" si="268"/>
        <v>0</v>
      </c>
      <c r="I2370" s="927">
        <f t="shared" si="266"/>
        <v>0</v>
      </c>
      <c r="J2370" s="11"/>
      <c r="K2370" s="964">
        <f t="shared" si="267"/>
        <v>0</v>
      </c>
    </row>
    <row r="2371" spans="1:11" ht="15.75" hidden="1" x14ac:dyDescent="0.25">
      <c r="A2371" s="1156"/>
      <c r="B2371" s="892" t="s">
        <v>2312</v>
      </c>
      <c r="C2371" s="892"/>
      <c r="D2371" s="74" t="s">
        <v>2329</v>
      </c>
      <c r="E2371" s="892"/>
      <c r="F2371" s="892" t="s">
        <v>2319</v>
      </c>
      <c r="G2371" s="1049"/>
      <c r="H2371" s="927">
        <f t="shared" si="268"/>
        <v>0</v>
      </c>
      <c r="I2371" s="927">
        <f t="shared" si="266"/>
        <v>0</v>
      </c>
      <c r="J2371" s="11"/>
      <c r="K2371" s="964">
        <f t="shared" si="267"/>
        <v>0</v>
      </c>
    </row>
    <row r="2372" spans="1:11" ht="15.75" x14ac:dyDescent="0.25">
      <c r="A2372" s="1156" t="str">
        <f t="shared" ref="A2372" si="269">IF(K2372&lt;&gt;0,"x","")</f>
        <v/>
      </c>
      <c r="B2372" s="1068" t="s">
        <v>2313</v>
      </c>
      <c r="C2372" s="1068" t="s">
        <v>4839</v>
      </c>
      <c r="D2372" s="1072" t="s">
        <v>4912</v>
      </c>
      <c r="E2372" s="1067">
        <f>8*22*4</f>
        <v>704</v>
      </c>
      <c r="F2372" s="1069" t="s">
        <v>2558</v>
      </c>
      <c r="G2372" s="927"/>
      <c r="H2372" s="927"/>
      <c r="I2372" s="927"/>
      <c r="J2372" s="11"/>
      <c r="K2372" s="964"/>
    </row>
    <row r="2373" spans="1:11" ht="15.75" hidden="1" x14ac:dyDescent="0.25">
      <c r="A2373" s="1156"/>
      <c r="B2373" s="892" t="s">
        <v>2314</v>
      </c>
      <c r="C2373" s="892"/>
      <c r="D2373" s="74" t="s">
        <v>2330</v>
      </c>
      <c r="E2373" s="892"/>
      <c r="F2373" s="892" t="s">
        <v>2319</v>
      </c>
      <c r="G2373" s="1049"/>
      <c r="H2373" s="927">
        <f t="shared" si="268"/>
        <v>0</v>
      </c>
      <c r="I2373" s="927">
        <f t="shared" si="266"/>
        <v>0</v>
      </c>
      <c r="J2373" s="11"/>
      <c r="K2373" s="964">
        <f t="shared" si="267"/>
        <v>0</v>
      </c>
    </row>
    <row r="2374" spans="1:11" ht="15.75" hidden="1" x14ac:dyDescent="0.25">
      <c r="A2374" s="1156"/>
      <c r="B2374" s="892" t="s">
        <v>2315</v>
      </c>
      <c r="C2374" s="892"/>
      <c r="D2374" s="74" t="s">
        <v>2331</v>
      </c>
      <c r="E2374" s="892"/>
      <c r="F2374" s="892" t="s">
        <v>2319</v>
      </c>
      <c r="G2374" s="1049"/>
      <c r="H2374" s="927">
        <f t="shared" si="268"/>
        <v>0</v>
      </c>
      <c r="I2374" s="927">
        <f t="shared" si="266"/>
        <v>0</v>
      </c>
      <c r="J2374" s="11"/>
      <c r="K2374" s="964">
        <f t="shared" si="267"/>
        <v>0</v>
      </c>
    </row>
    <row r="2375" spans="1:11" ht="15.75" hidden="1" x14ac:dyDescent="0.25">
      <c r="A2375" s="1156"/>
      <c r="B2375" s="892" t="s">
        <v>2316</v>
      </c>
      <c r="C2375" s="892"/>
      <c r="D2375" s="74" t="s">
        <v>2332</v>
      </c>
      <c r="E2375" s="892"/>
      <c r="F2375" s="892" t="s">
        <v>2319</v>
      </c>
      <c r="G2375" s="1049"/>
      <c r="H2375" s="927">
        <f t="shared" si="268"/>
        <v>0</v>
      </c>
      <c r="I2375" s="927">
        <f t="shared" si="266"/>
        <v>0</v>
      </c>
      <c r="J2375" s="11"/>
      <c r="K2375" s="964">
        <f t="shared" si="267"/>
        <v>0</v>
      </c>
    </row>
    <row r="2376" spans="1:11" ht="15.75" hidden="1" x14ac:dyDescent="0.25">
      <c r="A2376" s="1156"/>
      <c r="B2376" s="892" t="s">
        <v>2317</v>
      </c>
      <c r="C2376" s="892"/>
      <c r="D2376" s="74" t="s">
        <v>2333</v>
      </c>
      <c r="E2376" s="892"/>
      <c r="F2376" s="892" t="s">
        <v>2319</v>
      </c>
      <c r="G2376" s="1049"/>
      <c r="H2376" s="927">
        <f t="shared" si="268"/>
        <v>0</v>
      </c>
      <c r="I2376" s="927">
        <f t="shared" si="266"/>
        <v>0</v>
      </c>
      <c r="J2376" s="11"/>
      <c r="K2376" s="964">
        <f t="shared" si="267"/>
        <v>0</v>
      </c>
    </row>
    <row r="2377" spans="1:11" ht="15.75" hidden="1" x14ac:dyDescent="0.25">
      <c r="A2377" s="1156"/>
      <c r="B2377" s="892" t="s">
        <v>2318</v>
      </c>
      <c r="C2377" s="892"/>
      <c r="D2377" s="74" t="s">
        <v>2334</v>
      </c>
      <c r="E2377" s="892"/>
      <c r="F2377" s="892" t="s">
        <v>2319</v>
      </c>
      <c r="G2377" s="1049"/>
      <c r="H2377" s="927">
        <f t="shared" si="268"/>
        <v>0</v>
      </c>
      <c r="I2377" s="927">
        <f t="shared" si="266"/>
        <v>0</v>
      </c>
      <c r="J2377" s="11"/>
      <c r="K2377" s="964">
        <f t="shared" si="267"/>
        <v>0</v>
      </c>
    </row>
    <row r="2378" spans="1:11" ht="9.75" hidden="1" customHeight="1" x14ac:dyDescent="0.25">
      <c r="A2378" s="1156"/>
      <c r="B2378" s="1070"/>
      <c r="C2378" s="1075"/>
      <c r="D2378" s="1073"/>
      <c r="E2378" s="1071"/>
      <c r="F2378" s="1071"/>
      <c r="G2378" s="973"/>
      <c r="H2378" s="973"/>
      <c r="I2378" s="973"/>
      <c r="J2378" s="1071"/>
      <c r="K2378" s="973"/>
    </row>
    <row r="2379" spans="1:11" ht="9.75" hidden="1" customHeight="1" x14ac:dyDescent="0.25">
      <c r="A2379" s="1156"/>
      <c r="B2379" s="1070"/>
      <c r="C2379" s="1075"/>
      <c r="D2379" s="1073"/>
      <c r="E2379" s="1071"/>
      <c r="F2379" s="1071"/>
      <c r="G2379" s="973"/>
      <c r="H2379" s="973"/>
      <c r="I2379" s="973"/>
      <c r="J2379" s="1071"/>
      <c r="K2379" s="973"/>
    </row>
    <row r="2380" spans="1:11" ht="15.75" x14ac:dyDescent="0.25">
      <c r="A2380" s="1156" t="s">
        <v>4462</v>
      </c>
      <c r="B2380" s="891" t="s">
        <v>2336</v>
      </c>
      <c r="C2380" s="891"/>
      <c r="D2380" s="21" t="s">
        <v>2335</v>
      </c>
      <c r="E2380" s="891"/>
      <c r="F2380" s="891"/>
      <c r="G2380" s="975"/>
      <c r="H2380" s="975"/>
      <c r="I2380" s="975"/>
      <c r="J2380" s="407"/>
      <c r="K2380" s="975"/>
    </row>
    <row r="2381" spans="1:11" ht="15.75" x14ac:dyDescent="0.25">
      <c r="A2381" s="1156" t="str">
        <f t="shared" ref="A2381" si="270">IF(K2381&lt;&gt;0,"x","")</f>
        <v/>
      </c>
      <c r="B2381" s="1068" t="s">
        <v>2337</v>
      </c>
      <c r="C2381" s="1068" t="s">
        <v>4840</v>
      </c>
      <c r="D2381" s="1072" t="s">
        <v>4911</v>
      </c>
      <c r="E2381" s="1067">
        <f>2*22*4</f>
        <v>176</v>
      </c>
      <c r="F2381" s="1069" t="s">
        <v>2558</v>
      </c>
      <c r="G2381" s="927"/>
      <c r="H2381" s="927"/>
      <c r="I2381" s="927"/>
      <c r="J2381" s="11"/>
      <c r="K2381" s="964"/>
    </row>
    <row r="2382" spans="1:11" ht="15.75" hidden="1" x14ac:dyDescent="0.25">
      <c r="A2382" s="1156"/>
      <c r="B2382" s="892" t="s">
        <v>2338</v>
      </c>
      <c r="C2382" s="892"/>
      <c r="D2382" s="74" t="s">
        <v>2347</v>
      </c>
      <c r="E2382" s="892"/>
      <c r="F2382" s="899" t="s">
        <v>2319</v>
      </c>
      <c r="G2382" s="1050"/>
      <c r="H2382" s="927">
        <f t="shared" ref="H2382:H2386" si="271">G2382*E2382</f>
        <v>0</v>
      </c>
      <c r="I2382" s="927">
        <f t="shared" ref="I2382:I2386" si="272">H2382*$I$12</f>
        <v>0</v>
      </c>
      <c r="J2382" s="11"/>
      <c r="K2382" s="964">
        <f t="shared" ref="K2382:K2386" si="273">SUM(H2382:I2382)</f>
        <v>0</v>
      </c>
    </row>
    <row r="2383" spans="1:11" ht="15.75" hidden="1" x14ac:dyDescent="0.25">
      <c r="A2383" s="1156"/>
      <c r="B2383" s="892" t="s">
        <v>2339</v>
      </c>
      <c r="C2383" s="892"/>
      <c r="D2383" s="74" t="s">
        <v>2346</v>
      </c>
      <c r="E2383" s="892"/>
      <c r="F2383" s="899" t="s">
        <v>2319</v>
      </c>
      <c r="G2383" s="1050"/>
      <c r="H2383" s="927">
        <f t="shared" si="271"/>
        <v>0</v>
      </c>
      <c r="I2383" s="927">
        <f t="shared" si="272"/>
        <v>0</v>
      </c>
      <c r="J2383" s="11"/>
      <c r="K2383" s="964">
        <f t="shared" si="273"/>
        <v>0</v>
      </c>
    </row>
    <row r="2384" spans="1:11" ht="15.75" hidden="1" x14ac:dyDescent="0.25">
      <c r="A2384" s="1156"/>
      <c r="B2384" s="892" t="s">
        <v>2340</v>
      </c>
      <c r="C2384" s="892"/>
      <c r="D2384" s="74" t="s">
        <v>2345</v>
      </c>
      <c r="E2384" s="892"/>
      <c r="F2384" s="899" t="s">
        <v>2319</v>
      </c>
      <c r="G2384" s="1050"/>
      <c r="H2384" s="927">
        <f t="shared" si="271"/>
        <v>0</v>
      </c>
      <c r="I2384" s="927">
        <f t="shared" si="272"/>
        <v>0</v>
      </c>
      <c r="J2384" s="11"/>
      <c r="K2384" s="964">
        <f t="shared" si="273"/>
        <v>0</v>
      </c>
    </row>
    <row r="2385" spans="1:11" ht="15.75" hidden="1" x14ac:dyDescent="0.25">
      <c r="A2385" s="1156"/>
      <c r="B2385" s="892" t="s">
        <v>2341</v>
      </c>
      <c r="C2385" s="892"/>
      <c r="D2385" s="74" t="s">
        <v>2344</v>
      </c>
      <c r="E2385" s="892"/>
      <c r="F2385" s="899" t="s">
        <v>2319</v>
      </c>
      <c r="G2385" s="1050"/>
      <c r="H2385" s="927">
        <f t="shared" si="271"/>
        <v>0</v>
      </c>
      <c r="I2385" s="927">
        <f t="shared" si="272"/>
        <v>0</v>
      </c>
      <c r="J2385" s="11"/>
      <c r="K2385" s="964">
        <f t="shared" si="273"/>
        <v>0</v>
      </c>
    </row>
    <row r="2386" spans="1:11" ht="15.75" hidden="1" x14ac:dyDescent="0.25">
      <c r="A2386" s="1156"/>
      <c r="B2386" s="892" t="s">
        <v>2342</v>
      </c>
      <c r="C2386" s="892"/>
      <c r="D2386" s="74" t="s">
        <v>2343</v>
      </c>
      <c r="E2386" s="892"/>
      <c r="F2386" s="899" t="s">
        <v>2319</v>
      </c>
      <c r="G2386" s="1050"/>
      <c r="H2386" s="927">
        <f t="shared" si="271"/>
        <v>0</v>
      </c>
      <c r="I2386" s="927">
        <f t="shared" si="272"/>
        <v>0</v>
      </c>
      <c r="J2386" s="11"/>
      <c r="K2386" s="964">
        <f t="shared" si="273"/>
        <v>0</v>
      </c>
    </row>
    <row r="2387" spans="1:11" ht="15.75" hidden="1" x14ac:dyDescent="0.25">
      <c r="A2387" s="1156"/>
      <c r="B2387" s="1070"/>
      <c r="C2387" s="1075"/>
      <c r="D2387" s="20"/>
      <c r="E2387" s="1071"/>
      <c r="F2387" s="1071"/>
      <c r="G2387" s="973"/>
      <c r="H2387" s="973"/>
      <c r="I2387" s="973"/>
      <c r="J2387" s="1071"/>
      <c r="K2387" s="973"/>
    </row>
    <row r="2388" spans="1:11" ht="15.75" hidden="1" x14ac:dyDescent="0.25">
      <c r="A2388" s="1156"/>
      <c r="B2388" s="410" t="s">
        <v>2349</v>
      </c>
      <c r="C2388" s="410"/>
      <c r="D2388" s="411" t="s">
        <v>2348</v>
      </c>
      <c r="E2388" s="410"/>
      <c r="F2388" s="410"/>
      <c r="G2388" s="977"/>
      <c r="H2388" s="977"/>
      <c r="I2388" s="977"/>
      <c r="J2388" s="412"/>
      <c r="K2388" s="977"/>
    </row>
    <row r="2389" spans="1:11" ht="15.75" hidden="1" x14ac:dyDescent="0.25">
      <c r="A2389" s="1156"/>
      <c r="B2389" s="891" t="s">
        <v>2351</v>
      </c>
      <c r="C2389" s="891"/>
      <c r="D2389" s="21" t="s">
        <v>2350</v>
      </c>
      <c r="E2389" s="891"/>
      <c r="F2389" s="891"/>
      <c r="G2389" s="975"/>
      <c r="H2389" s="975"/>
      <c r="I2389" s="975"/>
      <c r="J2389" s="407"/>
      <c r="K2389" s="975"/>
    </row>
    <row r="2390" spans="1:11" ht="15.75" hidden="1" x14ac:dyDescent="0.25">
      <c r="A2390" s="1156"/>
      <c r="B2390" s="892" t="s">
        <v>2352</v>
      </c>
      <c r="C2390" s="892"/>
      <c r="D2390" s="74" t="s">
        <v>2357</v>
      </c>
      <c r="E2390" s="892"/>
      <c r="F2390" s="892" t="s">
        <v>112</v>
      </c>
      <c r="G2390" s="1049"/>
      <c r="H2390" s="927">
        <f>G2390*E2390</f>
        <v>0</v>
      </c>
      <c r="I2390" s="927">
        <f>H2390*$I$12</f>
        <v>0</v>
      </c>
      <c r="J2390" s="11"/>
      <c r="K2390" s="964">
        <f>SUM(H2390:I2390)</f>
        <v>0</v>
      </c>
    </row>
    <row r="2391" spans="1:11" ht="15.75" hidden="1" x14ac:dyDescent="0.25">
      <c r="A2391" s="1156"/>
      <c r="B2391" s="892" t="s">
        <v>2355</v>
      </c>
      <c r="C2391" s="892"/>
      <c r="D2391" s="74" t="s">
        <v>2358</v>
      </c>
      <c r="E2391" s="892"/>
      <c r="F2391" s="892" t="s">
        <v>112</v>
      </c>
      <c r="G2391" s="1049"/>
      <c r="H2391" s="927">
        <f t="shared" ref="H2391:H2418" si="274">G2391*E2391</f>
        <v>0</v>
      </c>
      <c r="I2391" s="927">
        <f>H2391*$I$12</f>
        <v>0</v>
      </c>
      <c r="J2391" s="11"/>
      <c r="K2391" s="964">
        <f>SUM(H2391:I2391)</f>
        <v>0</v>
      </c>
    </row>
    <row r="2392" spans="1:11" ht="15.75" hidden="1" x14ac:dyDescent="0.25">
      <c r="A2392" s="1156"/>
      <c r="B2392" s="892" t="s">
        <v>2356</v>
      </c>
      <c r="C2392" s="892"/>
      <c r="D2392" s="74" t="s">
        <v>2359</v>
      </c>
      <c r="E2392" s="892"/>
      <c r="F2392" s="892" t="s">
        <v>112</v>
      </c>
      <c r="G2392" s="1049"/>
      <c r="H2392" s="927">
        <f t="shared" si="274"/>
        <v>0</v>
      </c>
      <c r="I2392" s="927">
        <f>H2392*$I$12</f>
        <v>0</v>
      </c>
      <c r="J2392" s="11"/>
      <c r="K2392" s="964">
        <f>SUM(H2392:I2392)</f>
        <v>0</v>
      </c>
    </row>
    <row r="2393" spans="1:11" ht="15.75" hidden="1" x14ac:dyDescent="0.25">
      <c r="A2393" s="1156"/>
      <c r="B2393" s="1070"/>
      <c r="C2393" s="1075"/>
      <c r="D2393" s="637"/>
      <c r="E2393" s="1071"/>
      <c r="F2393" s="1071"/>
      <c r="G2393" s="973"/>
      <c r="H2393" s="927"/>
      <c r="I2393" s="973"/>
      <c r="J2393" s="1071"/>
      <c r="K2393" s="973"/>
    </row>
    <row r="2394" spans="1:11" ht="15.75" hidden="1" x14ac:dyDescent="0.25">
      <c r="A2394" s="1156"/>
      <c r="B2394" s="891" t="s">
        <v>2354</v>
      </c>
      <c r="C2394" s="891"/>
      <c r="D2394" s="21" t="s">
        <v>2353</v>
      </c>
      <c r="E2394" s="891"/>
      <c r="F2394" s="891" t="s">
        <v>112</v>
      </c>
      <c r="G2394" s="975"/>
      <c r="H2394" s="975">
        <f t="shared" si="274"/>
        <v>0</v>
      </c>
      <c r="I2394" s="975">
        <f>H2394*$I$12</f>
        <v>0</v>
      </c>
      <c r="J2394" s="407"/>
      <c r="K2394" s="975">
        <f>SUM(H2394:I2394)</f>
        <v>0</v>
      </c>
    </row>
    <row r="2395" spans="1:11" ht="15.75" hidden="1" x14ac:dyDescent="0.25">
      <c r="A2395" s="1156"/>
      <c r="B2395" s="1070"/>
      <c r="C2395" s="1075"/>
      <c r="D2395" s="1073"/>
      <c r="E2395" s="1071"/>
      <c r="F2395" s="1071"/>
      <c r="G2395" s="973"/>
      <c r="H2395" s="973"/>
      <c r="I2395" s="973"/>
      <c r="J2395" s="1071"/>
      <c r="K2395" s="973"/>
    </row>
    <row r="2396" spans="1:11" ht="15.75" hidden="1" x14ac:dyDescent="0.25">
      <c r="A2396" s="1156"/>
      <c r="B2396" s="410" t="s">
        <v>2361</v>
      </c>
      <c r="C2396" s="410"/>
      <c r="D2396" s="411" t="s">
        <v>2360</v>
      </c>
      <c r="E2396" s="410"/>
      <c r="F2396" s="410"/>
      <c r="G2396" s="977"/>
      <c r="H2396" s="977"/>
      <c r="I2396" s="977"/>
      <c r="J2396" s="412"/>
      <c r="K2396" s="977"/>
    </row>
    <row r="2397" spans="1:11" ht="15.75" hidden="1" x14ac:dyDescent="0.25">
      <c r="A2397" s="1156"/>
      <c r="B2397" s="891" t="s">
        <v>2364</v>
      </c>
      <c r="C2397" s="891"/>
      <c r="D2397" s="21" t="s">
        <v>2371</v>
      </c>
      <c r="E2397" s="891"/>
      <c r="F2397" s="891" t="s">
        <v>112</v>
      </c>
      <c r="G2397" s="975"/>
      <c r="H2397" s="975">
        <f t="shared" si="274"/>
        <v>0</v>
      </c>
      <c r="I2397" s="975">
        <f>H2397*$I$12</f>
        <v>0</v>
      </c>
      <c r="J2397" s="407"/>
      <c r="K2397" s="975">
        <f>SUM(H2397:I2397)</f>
        <v>0</v>
      </c>
    </row>
    <row r="2398" spans="1:11" ht="15.75" hidden="1" x14ac:dyDescent="0.25">
      <c r="A2398" s="1156"/>
      <c r="B2398" s="1070"/>
      <c r="C2398" s="1075"/>
      <c r="D2398" s="637"/>
      <c r="E2398" s="1071"/>
      <c r="F2398" s="1071"/>
      <c r="G2398" s="973"/>
      <c r="H2398" s="927"/>
      <c r="I2398" s="973"/>
      <c r="J2398" s="1071"/>
      <c r="K2398" s="973"/>
    </row>
    <row r="2399" spans="1:11" ht="15.75" hidden="1" x14ac:dyDescent="0.25">
      <c r="A2399" s="1156"/>
      <c r="B2399" s="891" t="s">
        <v>2365</v>
      </c>
      <c r="C2399" s="891"/>
      <c r="D2399" s="21" t="s">
        <v>2372</v>
      </c>
      <c r="E2399" s="891"/>
      <c r="F2399" s="891" t="s">
        <v>112</v>
      </c>
      <c r="G2399" s="975"/>
      <c r="H2399" s="975">
        <f t="shared" si="274"/>
        <v>0</v>
      </c>
      <c r="I2399" s="975">
        <f>H2399*$I$12</f>
        <v>0</v>
      </c>
      <c r="J2399" s="407"/>
      <c r="K2399" s="975">
        <f>SUM(H2399:I2399)</f>
        <v>0</v>
      </c>
    </row>
    <row r="2400" spans="1:11" ht="15.75" hidden="1" x14ac:dyDescent="0.25">
      <c r="A2400" s="1156"/>
      <c r="B2400" s="1070"/>
      <c r="C2400" s="1075"/>
      <c r="D2400" s="637"/>
      <c r="E2400" s="1071"/>
      <c r="F2400" s="1071"/>
      <c r="G2400" s="973"/>
      <c r="H2400" s="927"/>
      <c r="I2400" s="973"/>
      <c r="J2400" s="1071"/>
      <c r="K2400" s="973"/>
    </row>
    <row r="2401" spans="1:11" ht="15.75" hidden="1" x14ac:dyDescent="0.25">
      <c r="A2401" s="1156"/>
      <c r="B2401" s="891" t="s">
        <v>2366</v>
      </c>
      <c r="C2401" s="891"/>
      <c r="D2401" s="21" t="s">
        <v>2373</v>
      </c>
      <c r="E2401" s="891"/>
      <c r="F2401" s="891" t="s">
        <v>112</v>
      </c>
      <c r="G2401" s="975"/>
      <c r="H2401" s="975">
        <f t="shared" si="274"/>
        <v>0</v>
      </c>
      <c r="I2401" s="975">
        <f>H2401*$I$12</f>
        <v>0</v>
      </c>
      <c r="J2401" s="407"/>
      <c r="K2401" s="975">
        <f>SUM(H2401:I2401)</f>
        <v>0</v>
      </c>
    </row>
    <row r="2402" spans="1:11" ht="15.75" hidden="1" x14ac:dyDescent="0.25">
      <c r="A2402" s="1156"/>
      <c r="B2402" s="1070"/>
      <c r="C2402" s="1075"/>
      <c r="D2402" s="637"/>
      <c r="E2402" s="1071"/>
      <c r="F2402" s="1071"/>
      <c r="G2402" s="973"/>
      <c r="H2402" s="927"/>
      <c r="I2402" s="973"/>
      <c r="J2402" s="1071"/>
      <c r="K2402" s="973"/>
    </row>
    <row r="2403" spans="1:11" ht="15.75" hidden="1" x14ac:dyDescent="0.25">
      <c r="A2403" s="1156"/>
      <c r="B2403" s="891" t="s">
        <v>2367</v>
      </c>
      <c r="C2403" s="891"/>
      <c r="D2403" s="21" t="s">
        <v>2374</v>
      </c>
      <c r="E2403" s="891"/>
      <c r="F2403" s="891" t="s">
        <v>112</v>
      </c>
      <c r="G2403" s="975"/>
      <c r="H2403" s="975">
        <f t="shared" si="274"/>
        <v>0</v>
      </c>
      <c r="I2403" s="975">
        <f>H2403*$I$12</f>
        <v>0</v>
      </c>
      <c r="J2403" s="407"/>
      <c r="K2403" s="975">
        <f>SUM(H2403:I2403)</f>
        <v>0</v>
      </c>
    </row>
    <row r="2404" spans="1:11" ht="15.75" hidden="1" x14ac:dyDescent="0.25">
      <c r="A2404" s="1156"/>
      <c r="B2404" s="1070"/>
      <c r="C2404" s="1075"/>
      <c r="D2404" s="637"/>
      <c r="E2404" s="1071"/>
      <c r="F2404" s="1071"/>
      <c r="G2404" s="973"/>
      <c r="H2404" s="927"/>
      <c r="I2404" s="973"/>
      <c r="J2404" s="1071"/>
      <c r="K2404" s="973"/>
    </row>
    <row r="2405" spans="1:11" ht="15.75" hidden="1" x14ac:dyDescent="0.25">
      <c r="A2405" s="1156"/>
      <c r="B2405" s="891" t="s">
        <v>2368</v>
      </c>
      <c r="C2405" s="891"/>
      <c r="D2405" s="21" t="s">
        <v>2375</v>
      </c>
      <c r="E2405" s="891"/>
      <c r="F2405" s="891" t="s">
        <v>112</v>
      </c>
      <c r="G2405" s="975"/>
      <c r="H2405" s="975">
        <f t="shared" si="274"/>
        <v>0</v>
      </c>
      <c r="I2405" s="975">
        <f>H2405*$I$12</f>
        <v>0</v>
      </c>
      <c r="J2405" s="407"/>
      <c r="K2405" s="975">
        <f>SUM(H2405:I2405)</f>
        <v>0</v>
      </c>
    </row>
    <row r="2406" spans="1:11" ht="15.75" hidden="1" x14ac:dyDescent="0.25">
      <c r="A2406" s="1156"/>
      <c r="B2406" s="1070"/>
      <c r="C2406" s="1075"/>
      <c r="D2406" s="637"/>
      <c r="E2406" s="1071"/>
      <c r="F2406" s="1071"/>
      <c r="G2406" s="973"/>
      <c r="H2406" s="927"/>
      <c r="I2406" s="973"/>
      <c r="J2406" s="1071"/>
      <c r="K2406" s="973"/>
    </row>
    <row r="2407" spans="1:11" ht="15.75" hidden="1" x14ac:dyDescent="0.25">
      <c r="A2407" s="1156"/>
      <c r="B2407" s="891" t="s">
        <v>2369</v>
      </c>
      <c r="C2407" s="891"/>
      <c r="D2407" s="21" t="s">
        <v>2376</v>
      </c>
      <c r="E2407" s="891"/>
      <c r="F2407" s="891" t="s">
        <v>112</v>
      </c>
      <c r="G2407" s="975"/>
      <c r="H2407" s="975">
        <f t="shared" si="274"/>
        <v>0</v>
      </c>
      <c r="I2407" s="975">
        <f>H2407*$I$12</f>
        <v>0</v>
      </c>
      <c r="J2407" s="407"/>
      <c r="K2407" s="975">
        <f>SUM(H2407:I2407)</f>
        <v>0</v>
      </c>
    </row>
    <row r="2408" spans="1:11" ht="15.75" hidden="1" x14ac:dyDescent="0.25">
      <c r="A2408" s="1156"/>
      <c r="B2408" s="1070"/>
      <c r="C2408" s="1075"/>
      <c r="D2408" s="637"/>
      <c r="E2408" s="1071"/>
      <c r="F2408" s="1071"/>
      <c r="G2408" s="973"/>
      <c r="H2408" s="927"/>
      <c r="I2408" s="973"/>
      <c r="J2408" s="1071"/>
      <c r="K2408" s="973"/>
    </row>
    <row r="2409" spans="1:11" ht="15.75" hidden="1" x14ac:dyDescent="0.25">
      <c r="A2409" s="1156"/>
      <c r="B2409" s="891" t="s">
        <v>2370</v>
      </c>
      <c r="C2409" s="891"/>
      <c r="D2409" s="21" t="s">
        <v>2377</v>
      </c>
      <c r="E2409" s="891"/>
      <c r="F2409" s="891" t="s">
        <v>112</v>
      </c>
      <c r="G2409" s="975"/>
      <c r="H2409" s="975">
        <f t="shared" si="274"/>
        <v>0</v>
      </c>
      <c r="I2409" s="975">
        <f>H2409*$I$12</f>
        <v>0</v>
      </c>
      <c r="J2409" s="407"/>
      <c r="K2409" s="975">
        <f>SUM(H2409:I2409)</f>
        <v>0</v>
      </c>
    </row>
    <row r="2410" spans="1:11" ht="15.75" hidden="1" x14ac:dyDescent="0.25">
      <c r="A2410" s="1156"/>
      <c r="B2410" s="1070"/>
      <c r="C2410" s="1075"/>
      <c r="D2410" s="637"/>
      <c r="E2410" s="1071"/>
      <c r="F2410" s="1071"/>
      <c r="G2410" s="973"/>
      <c r="H2410" s="973"/>
      <c r="I2410" s="973"/>
      <c r="J2410" s="1071"/>
      <c r="K2410" s="973"/>
    </row>
    <row r="2411" spans="1:11" ht="15.75" hidden="1" x14ac:dyDescent="0.25">
      <c r="A2411" s="1156"/>
      <c r="B2411" s="410" t="s">
        <v>2363</v>
      </c>
      <c r="C2411" s="410"/>
      <c r="D2411" s="411" t="s">
        <v>2362</v>
      </c>
      <c r="E2411" s="410"/>
      <c r="F2411" s="410"/>
      <c r="G2411" s="977"/>
      <c r="H2411" s="977"/>
      <c r="I2411" s="977"/>
      <c r="J2411" s="412"/>
      <c r="K2411" s="977"/>
    </row>
    <row r="2412" spans="1:11" ht="15.75" hidden="1" x14ac:dyDescent="0.25">
      <c r="A2412" s="1156"/>
      <c r="B2412" s="891" t="s">
        <v>2378</v>
      </c>
      <c r="C2412" s="891"/>
      <c r="D2412" s="21" t="s">
        <v>2382</v>
      </c>
      <c r="E2412" s="891"/>
      <c r="F2412" s="891" t="s">
        <v>112</v>
      </c>
      <c r="G2412" s="975"/>
      <c r="H2412" s="975">
        <f t="shared" si="274"/>
        <v>0</v>
      </c>
      <c r="I2412" s="975">
        <f>H2412*$I$12</f>
        <v>0</v>
      </c>
      <c r="J2412" s="407"/>
      <c r="K2412" s="975">
        <f>SUM(H2412:I2412)</f>
        <v>0</v>
      </c>
    </row>
    <row r="2413" spans="1:11" ht="15.75" hidden="1" x14ac:dyDescent="0.25">
      <c r="A2413" s="1156"/>
      <c r="B2413" s="1070"/>
      <c r="C2413" s="1075"/>
      <c r="D2413" s="20"/>
      <c r="E2413" s="1071"/>
      <c r="F2413" s="14"/>
      <c r="G2413" s="973"/>
      <c r="H2413" s="927"/>
      <c r="I2413" s="927"/>
      <c r="J2413" s="11"/>
      <c r="K2413" s="964"/>
    </row>
    <row r="2414" spans="1:11" ht="15.75" hidden="1" x14ac:dyDescent="0.25">
      <c r="A2414" s="1156"/>
      <c r="B2414" s="891" t="s">
        <v>2379</v>
      </c>
      <c r="C2414" s="891"/>
      <c r="D2414" s="21" t="s">
        <v>2383</v>
      </c>
      <c r="E2414" s="891"/>
      <c r="F2414" s="891" t="s">
        <v>112</v>
      </c>
      <c r="G2414" s="975"/>
      <c r="H2414" s="975">
        <f t="shared" si="274"/>
        <v>0</v>
      </c>
      <c r="I2414" s="975">
        <f>H2414*$I$12</f>
        <v>0</v>
      </c>
      <c r="J2414" s="407"/>
      <c r="K2414" s="975">
        <f>SUM(H2414:I2414)</f>
        <v>0</v>
      </c>
    </row>
    <row r="2415" spans="1:11" ht="15.75" hidden="1" x14ac:dyDescent="0.25">
      <c r="A2415" s="1156"/>
      <c r="B2415" s="1070"/>
      <c r="C2415" s="1075"/>
      <c r="D2415" s="20"/>
      <c r="E2415" s="1071"/>
      <c r="F2415" s="14"/>
      <c r="G2415" s="973"/>
      <c r="H2415" s="927"/>
      <c r="I2415" s="927"/>
      <c r="J2415" s="11"/>
      <c r="K2415" s="964"/>
    </row>
    <row r="2416" spans="1:11" ht="15.75" hidden="1" x14ac:dyDescent="0.25">
      <c r="A2416" s="1156"/>
      <c r="B2416" s="891" t="s">
        <v>2380</v>
      </c>
      <c r="C2416" s="891"/>
      <c r="D2416" s="21" t="s">
        <v>2384</v>
      </c>
      <c r="E2416" s="891"/>
      <c r="F2416" s="891" t="s">
        <v>112</v>
      </c>
      <c r="G2416" s="975"/>
      <c r="H2416" s="975">
        <f t="shared" si="274"/>
        <v>0</v>
      </c>
      <c r="I2416" s="975">
        <f>H2416*$I$12</f>
        <v>0</v>
      </c>
      <c r="J2416" s="407"/>
      <c r="K2416" s="975">
        <f>SUM(H2416:I2416)</f>
        <v>0</v>
      </c>
    </row>
    <row r="2417" spans="1:11" ht="15.75" hidden="1" x14ac:dyDescent="0.25">
      <c r="A2417" s="1156"/>
      <c r="B2417" s="1070"/>
      <c r="C2417" s="1075"/>
      <c r="D2417" s="20"/>
      <c r="E2417" s="1071"/>
      <c r="F2417" s="14"/>
      <c r="G2417" s="973"/>
      <c r="H2417" s="927"/>
      <c r="I2417" s="927"/>
      <c r="J2417" s="11"/>
      <c r="K2417" s="964"/>
    </row>
    <row r="2418" spans="1:11" ht="15.75" hidden="1" x14ac:dyDescent="0.25">
      <c r="A2418" s="1156"/>
      <c r="B2418" s="891" t="s">
        <v>2381</v>
      </c>
      <c r="C2418" s="891"/>
      <c r="D2418" s="21" t="s">
        <v>2385</v>
      </c>
      <c r="E2418" s="891"/>
      <c r="F2418" s="891" t="s">
        <v>112</v>
      </c>
      <c r="G2418" s="975"/>
      <c r="H2418" s="975">
        <f t="shared" si="274"/>
        <v>0</v>
      </c>
      <c r="I2418" s="975">
        <f>H2418*$I$12</f>
        <v>0</v>
      </c>
      <c r="J2418" s="407"/>
      <c r="K2418" s="975">
        <f>SUM(H2418:I2418)</f>
        <v>0</v>
      </c>
    </row>
    <row r="2419" spans="1:11" ht="15.75" hidden="1" x14ac:dyDescent="0.25">
      <c r="A2419" s="1156"/>
      <c r="B2419" s="1070"/>
      <c r="C2419" s="1075"/>
      <c r="D2419" s="20"/>
      <c r="E2419" s="1071"/>
      <c r="F2419" s="14"/>
      <c r="G2419" s="973"/>
      <c r="H2419" s="927"/>
      <c r="I2419" s="927"/>
      <c r="J2419" s="11"/>
      <c r="K2419" s="964"/>
    </row>
    <row r="2420" spans="1:11" ht="15.75" hidden="1" customHeight="1" x14ac:dyDescent="0.25">
      <c r="A2420" s="1156"/>
      <c r="B2420" s="34" t="s">
        <v>2458</v>
      </c>
      <c r="C2420" s="765"/>
      <c r="D2420" s="765" t="s">
        <v>2386</v>
      </c>
      <c r="E2420" s="765"/>
      <c r="F2420" s="765"/>
      <c r="G2420" s="979"/>
      <c r="H2420" s="979"/>
      <c r="I2420" s="979"/>
      <c r="J2420" s="765"/>
      <c r="K2420" s="979"/>
    </row>
    <row r="2421" spans="1:11" ht="15.75" hidden="1" x14ac:dyDescent="0.25">
      <c r="A2421" s="1156"/>
      <c r="B2421" s="1317" t="s">
        <v>226</v>
      </c>
      <c r="C2421" s="1311" t="s">
        <v>227</v>
      </c>
      <c r="D2421" s="1311" t="s">
        <v>228</v>
      </c>
      <c r="E2421" s="1311" t="s">
        <v>229</v>
      </c>
      <c r="F2421" s="1311" t="s">
        <v>230</v>
      </c>
      <c r="G2421" s="1313" t="s">
        <v>231</v>
      </c>
      <c r="H2421" s="1313" t="s">
        <v>232</v>
      </c>
      <c r="I2421" s="1153" t="s">
        <v>233</v>
      </c>
      <c r="J2421" s="1152"/>
      <c r="K2421" s="1313" t="s">
        <v>234</v>
      </c>
    </row>
    <row r="2422" spans="1:11" ht="15.75" hidden="1" x14ac:dyDescent="0.25">
      <c r="A2422" s="1156"/>
      <c r="B2422" s="1318"/>
      <c r="C2422" s="1312"/>
      <c r="D2422" s="1312"/>
      <c r="E2422" s="1312"/>
      <c r="F2422" s="1312"/>
      <c r="G2422" s="1314"/>
      <c r="H2422" s="1314"/>
      <c r="I2422" s="1154"/>
      <c r="J2422" s="635"/>
      <c r="K2422" s="1314"/>
    </row>
    <row r="2423" spans="1:11" ht="15.75" hidden="1" x14ac:dyDescent="0.25">
      <c r="A2423" s="1156"/>
      <c r="B2423" s="410" t="s">
        <v>2388</v>
      </c>
      <c r="C2423" s="410"/>
      <c r="D2423" s="411" t="s">
        <v>2387</v>
      </c>
      <c r="E2423" s="410"/>
      <c r="F2423" s="410"/>
      <c r="G2423" s="977"/>
      <c r="H2423" s="977"/>
      <c r="I2423" s="977"/>
      <c r="J2423" s="412"/>
      <c r="K2423" s="977"/>
    </row>
    <row r="2424" spans="1:11" ht="15.75" hidden="1" x14ac:dyDescent="0.25">
      <c r="A2424" s="1156"/>
      <c r="B2424" s="891" t="s">
        <v>2390</v>
      </c>
      <c r="C2424" s="891"/>
      <c r="D2424" s="21" t="s">
        <v>2389</v>
      </c>
      <c r="E2424" s="891"/>
      <c r="F2424" s="891"/>
      <c r="G2424" s="975"/>
      <c r="H2424" s="975"/>
      <c r="I2424" s="975"/>
      <c r="J2424" s="407"/>
      <c r="K2424" s="975"/>
    </row>
    <row r="2425" spans="1:11" ht="15.75" hidden="1" x14ac:dyDescent="0.25">
      <c r="A2425" s="1156"/>
      <c r="B2425" s="897" t="s">
        <v>2391</v>
      </c>
      <c r="C2425" s="897"/>
      <c r="D2425" s="66" t="s">
        <v>2395</v>
      </c>
      <c r="E2425" s="897"/>
      <c r="F2425" s="897" t="s">
        <v>112</v>
      </c>
      <c r="G2425" s="967"/>
      <c r="H2425" s="967">
        <f>G2425*E2425</f>
        <v>0</v>
      </c>
      <c r="I2425" s="967">
        <f>H2425*$I$12</f>
        <v>0</v>
      </c>
      <c r="J2425" s="897"/>
      <c r="K2425" s="967">
        <f>SUM(H2425:I2425)</f>
        <v>0</v>
      </c>
    </row>
    <row r="2426" spans="1:11" ht="15.75" hidden="1" x14ac:dyDescent="0.25">
      <c r="A2426" s="1156"/>
      <c r="B2426" s="1070"/>
      <c r="C2426" s="1075"/>
      <c r="D2426" s="75"/>
      <c r="E2426" s="1071"/>
      <c r="F2426" s="1071"/>
      <c r="G2426" s="973"/>
      <c r="H2426" s="973"/>
      <c r="I2426" s="973"/>
      <c r="J2426" s="1071"/>
      <c r="K2426" s="973"/>
    </row>
    <row r="2427" spans="1:11" ht="15.75" hidden="1" x14ac:dyDescent="0.25">
      <c r="A2427" s="1156"/>
      <c r="B2427" s="897" t="s">
        <v>2392</v>
      </c>
      <c r="C2427" s="897"/>
      <c r="D2427" s="66" t="s">
        <v>2396</v>
      </c>
      <c r="E2427" s="897"/>
      <c r="F2427" s="897" t="s">
        <v>112</v>
      </c>
      <c r="G2427" s="967"/>
      <c r="H2427" s="967">
        <f>G2427*E2427</f>
        <v>0</v>
      </c>
      <c r="I2427" s="967">
        <f>H2427*$I$12</f>
        <v>0</v>
      </c>
      <c r="J2427" s="897"/>
      <c r="K2427" s="967">
        <f>SUM(H2427:I2427)</f>
        <v>0</v>
      </c>
    </row>
    <row r="2428" spans="1:11" ht="15.75" hidden="1" x14ac:dyDescent="0.25">
      <c r="A2428" s="1156"/>
      <c r="B2428" s="1070"/>
      <c r="C2428" s="1075"/>
      <c r="D2428" s="75"/>
      <c r="E2428" s="1071"/>
      <c r="F2428" s="1071"/>
      <c r="G2428" s="973"/>
      <c r="H2428" s="973"/>
      <c r="I2428" s="973"/>
      <c r="J2428" s="1071"/>
      <c r="K2428" s="973"/>
    </row>
    <row r="2429" spans="1:11" ht="15.75" hidden="1" x14ac:dyDescent="0.25">
      <c r="A2429" s="1156"/>
      <c r="B2429" s="897" t="s">
        <v>2393</v>
      </c>
      <c r="C2429" s="897"/>
      <c r="D2429" s="66" t="s">
        <v>2397</v>
      </c>
      <c r="E2429" s="897"/>
      <c r="F2429" s="897" t="s">
        <v>112</v>
      </c>
      <c r="G2429" s="967"/>
      <c r="H2429" s="967">
        <f>G2429*E2429</f>
        <v>0</v>
      </c>
      <c r="I2429" s="967">
        <f>H2429*$I$12</f>
        <v>0</v>
      </c>
      <c r="J2429" s="897"/>
      <c r="K2429" s="967">
        <f>SUM(H2429:I2429)</f>
        <v>0</v>
      </c>
    </row>
    <row r="2430" spans="1:11" ht="15.75" hidden="1" x14ac:dyDescent="0.25">
      <c r="A2430" s="1156"/>
      <c r="B2430" s="1070"/>
      <c r="C2430" s="1075"/>
      <c r="D2430" s="75"/>
      <c r="E2430" s="1071"/>
      <c r="F2430" s="1071"/>
      <c r="G2430" s="973"/>
      <c r="H2430" s="973"/>
      <c r="I2430" s="973"/>
      <c r="J2430" s="1071"/>
      <c r="K2430" s="973"/>
    </row>
    <row r="2431" spans="1:11" ht="15.75" hidden="1" x14ac:dyDescent="0.25">
      <c r="A2431" s="1156"/>
      <c r="B2431" s="897" t="s">
        <v>2394</v>
      </c>
      <c r="C2431" s="897"/>
      <c r="D2431" s="66" t="s">
        <v>2398</v>
      </c>
      <c r="E2431" s="897"/>
      <c r="F2431" s="897" t="s">
        <v>112</v>
      </c>
      <c r="G2431" s="967"/>
      <c r="H2431" s="967">
        <f>G2431*E2431</f>
        <v>0</v>
      </c>
      <c r="I2431" s="967">
        <f>H2431*$I$12</f>
        <v>0</v>
      </c>
      <c r="J2431" s="897"/>
      <c r="K2431" s="967">
        <f>SUM(H2431:I2431)</f>
        <v>0</v>
      </c>
    </row>
    <row r="2432" spans="1:11" ht="15.75" hidden="1" x14ac:dyDescent="0.25">
      <c r="A2432" s="1156"/>
      <c r="B2432" s="1070"/>
      <c r="C2432" s="1075"/>
      <c r="D2432" s="75"/>
      <c r="E2432" s="1071"/>
      <c r="F2432" s="1071"/>
      <c r="G2432" s="973"/>
      <c r="H2432" s="973"/>
      <c r="I2432" s="973"/>
      <c r="J2432" s="1071"/>
      <c r="K2432" s="973"/>
    </row>
    <row r="2433" spans="1:11" ht="15.75" hidden="1" x14ac:dyDescent="0.25">
      <c r="A2433" s="1156"/>
      <c r="B2433" s="891" t="s">
        <v>2400</v>
      </c>
      <c r="C2433" s="891"/>
      <c r="D2433" s="21" t="s">
        <v>2399</v>
      </c>
      <c r="E2433" s="891"/>
      <c r="F2433" s="891"/>
      <c r="G2433" s="975"/>
      <c r="H2433" s="975"/>
      <c r="I2433" s="975"/>
      <c r="J2433" s="407"/>
      <c r="K2433" s="975"/>
    </row>
    <row r="2434" spans="1:11" ht="15.75" hidden="1" x14ac:dyDescent="0.25">
      <c r="A2434" s="1156"/>
      <c r="B2434" s="897" t="s">
        <v>2401</v>
      </c>
      <c r="C2434" s="897"/>
      <c r="D2434" s="66" t="s">
        <v>2406</v>
      </c>
      <c r="E2434" s="897"/>
      <c r="F2434" s="897" t="s">
        <v>112</v>
      </c>
      <c r="G2434" s="967"/>
      <c r="H2434" s="967">
        <f>G2434*E2434</f>
        <v>0</v>
      </c>
      <c r="I2434" s="967">
        <f>H2434*$I$12</f>
        <v>0</v>
      </c>
      <c r="J2434" s="897"/>
      <c r="K2434" s="967">
        <f>SUM(H2434:I2434)</f>
        <v>0</v>
      </c>
    </row>
    <row r="2435" spans="1:11" ht="15.75" hidden="1" x14ac:dyDescent="0.25">
      <c r="A2435" s="1156"/>
      <c r="B2435" s="1070"/>
      <c r="C2435" s="1075"/>
      <c r="D2435" s="75"/>
      <c r="E2435" s="1071"/>
      <c r="F2435" s="1071"/>
      <c r="G2435" s="973"/>
      <c r="H2435" s="973"/>
      <c r="I2435" s="973"/>
      <c r="J2435" s="1071"/>
      <c r="K2435" s="973"/>
    </row>
    <row r="2436" spans="1:11" ht="15.75" hidden="1" x14ac:dyDescent="0.25">
      <c r="A2436" s="1156"/>
      <c r="B2436" s="897" t="s">
        <v>2402</v>
      </c>
      <c r="C2436" s="897"/>
      <c r="D2436" s="66" t="s">
        <v>2407</v>
      </c>
      <c r="E2436" s="897"/>
      <c r="F2436" s="897" t="s">
        <v>112</v>
      </c>
      <c r="G2436" s="967"/>
      <c r="H2436" s="967">
        <f>G2436*E2436</f>
        <v>0</v>
      </c>
      <c r="I2436" s="967">
        <f>H2436*$I$12</f>
        <v>0</v>
      </c>
      <c r="J2436" s="897"/>
      <c r="K2436" s="967">
        <f>SUM(H2436:I2436)</f>
        <v>0</v>
      </c>
    </row>
    <row r="2437" spans="1:11" ht="15.75" hidden="1" x14ac:dyDescent="0.25">
      <c r="A2437" s="1156"/>
      <c r="B2437" s="1070"/>
      <c r="C2437" s="1075"/>
      <c r="D2437" s="75"/>
      <c r="E2437" s="1071"/>
      <c r="F2437" s="1071"/>
      <c r="G2437" s="973"/>
      <c r="H2437" s="973"/>
      <c r="I2437" s="973"/>
      <c r="J2437" s="1071"/>
      <c r="K2437" s="973"/>
    </row>
    <row r="2438" spans="1:11" ht="15.75" hidden="1" x14ac:dyDescent="0.25">
      <c r="A2438" s="1156"/>
      <c r="B2438" s="897" t="s">
        <v>2403</v>
      </c>
      <c r="C2438" s="897"/>
      <c r="D2438" s="66" t="s">
        <v>2408</v>
      </c>
      <c r="E2438" s="897"/>
      <c r="F2438" s="897" t="s">
        <v>112</v>
      </c>
      <c r="G2438" s="967"/>
      <c r="H2438" s="967">
        <f>G2438*E2438</f>
        <v>0</v>
      </c>
      <c r="I2438" s="967">
        <f>H2438*$I$12</f>
        <v>0</v>
      </c>
      <c r="J2438" s="897"/>
      <c r="K2438" s="967">
        <f>SUM(H2438:I2438)</f>
        <v>0</v>
      </c>
    </row>
    <row r="2439" spans="1:11" ht="15.75" hidden="1" x14ac:dyDescent="0.25">
      <c r="A2439" s="1156"/>
      <c r="B2439" s="1070"/>
      <c r="C2439" s="1075"/>
      <c r="D2439" s="75"/>
      <c r="E2439" s="1071"/>
      <c r="F2439" s="1071"/>
      <c r="G2439" s="973"/>
      <c r="H2439" s="973"/>
      <c r="I2439" s="973"/>
      <c r="J2439" s="1071"/>
      <c r="K2439" s="973"/>
    </row>
    <row r="2440" spans="1:11" ht="15.75" hidden="1" x14ac:dyDescent="0.25">
      <c r="A2440" s="1156"/>
      <c r="B2440" s="897" t="s">
        <v>2404</v>
      </c>
      <c r="C2440" s="897"/>
      <c r="D2440" s="66" t="s">
        <v>200</v>
      </c>
      <c r="E2440" s="897"/>
      <c r="F2440" s="897" t="s">
        <v>112</v>
      </c>
      <c r="G2440" s="967"/>
      <c r="H2440" s="967">
        <f>G2440*E2440</f>
        <v>0</v>
      </c>
      <c r="I2440" s="967">
        <f>H2440*$I$12</f>
        <v>0</v>
      </c>
      <c r="J2440" s="897"/>
      <c r="K2440" s="967">
        <f>SUM(H2440:I2440)</f>
        <v>0</v>
      </c>
    </row>
    <row r="2441" spans="1:11" ht="15.75" hidden="1" x14ac:dyDescent="0.25">
      <c r="A2441" s="1156"/>
      <c r="B2441" s="1070"/>
      <c r="C2441" s="1075"/>
      <c r="D2441" s="75"/>
      <c r="E2441" s="1071"/>
      <c r="F2441" s="1071"/>
      <c r="G2441" s="973"/>
      <c r="H2441" s="973"/>
      <c r="I2441" s="973"/>
      <c r="J2441" s="1071"/>
      <c r="K2441" s="973"/>
    </row>
    <row r="2442" spans="1:11" ht="15.75" hidden="1" x14ac:dyDescent="0.25">
      <c r="A2442" s="1156"/>
      <c r="B2442" s="897" t="s">
        <v>2405</v>
      </c>
      <c r="C2442" s="897"/>
      <c r="D2442" s="66" t="s">
        <v>202</v>
      </c>
      <c r="E2442" s="897"/>
      <c r="F2442" s="897" t="s">
        <v>112</v>
      </c>
      <c r="G2442" s="967"/>
      <c r="H2442" s="967">
        <f>G2442*E2442</f>
        <v>0</v>
      </c>
      <c r="I2442" s="967">
        <f>H2442*$I$12</f>
        <v>0</v>
      </c>
      <c r="J2442" s="897"/>
      <c r="K2442" s="967">
        <f>SUM(H2442:I2442)</f>
        <v>0</v>
      </c>
    </row>
    <row r="2443" spans="1:11" ht="15.75" hidden="1" x14ac:dyDescent="0.25">
      <c r="A2443" s="1156"/>
      <c r="B2443" s="1070"/>
      <c r="C2443" s="1075"/>
      <c r="D2443" s="75"/>
      <c r="E2443" s="1071"/>
      <c r="F2443" s="1071"/>
      <c r="G2443" s="973"/>
      <c r="H2443" s="973"/>
      <c r="I2443" s="973"/>
      <c r="J2443" s="1071"/>
      <c r="K2443" s="973"/>
    </row>
    <row r="2444" spans="1:11" ht="15.75" hidden="1" x14ac:dyDescent="0.25">
      <c r="A2444" s="1156"/>
      <c r="B2444" s="891" t="s">
        <v>2410</v>
      </c>
      <c r="C2444" s="891"/>
      <c r="D2444" s="21" t="s">
        <v>2409</v>
      </c>
      <c r="E2444" s="891"/>
      <c r="F2444" s="891"/>
      <c r="G2444" s="975"/>
      <c r="H2444" s="975"/>
      <c r="I2444" s="975"/>
      <c r="J2444" s="407"/>
      <c r="K2444" s="975"/>
    </row>
    <row r="2445" spans="1:11" ht="15.75" hidden="1" x14ac:dyDescent="0.25">
      <c r="A2445" s="1156"/>
      <c r="B2445" s="897" t="s">
        <v>2411</v>
      </c>
      <c r="C2445" s="897"/>
      <c r="D2445" s="66" t="s">
        <v>2416</v>
      </c>
      <c r="E2445" s="897"/>
      <c r="F2445" s="897" t="s">
        <v>112</v>
      </c>
      <c r="G2445" s="967"/>
      <c r="H2445" s="967">
        <f>G2445*E2445</f>
        <v>0</v>
      </c>
      <c r="I2445" s="967">
        <f>H2445*$I$12</f>
        <v>0</v>
      </c>
      <c r="J2445" s="897"/>
      <c r="K2445" s="967">
        <f>SUM(H2445:I2445)</f>
        <v>0</v>
      </c>
    </row>
    <row r="2446" spans="1:11" ht="15.75" hidden="1" x14ac:dyDescent="0.25">
      <c r="A2446" s="1156"/>
      <c r="B2446" s="1070"/>
      <c r="C2446" s="1075"/>
      <c r="D2446" s="75"/>
      <c r="E2446" s="1071"/>
      <c r="F2446" s="1071"/>
      <c r="G2446" s="973"/>
      <c r="H2446" s="973"/>
      <c r="I2446" s="973"/>
      <c r="J2446" s="1071"/>
      <c r="K2446" s="973"/>
    </row>
    <row r="2447" spans="1:11" ht="15.75" hidden="1" x14ac:dyDescent="0.25">
      <c r="A2447" s="1156"/>
      <c r="B2447" s="897" t="s">
        <v>2412</v>
      </c>
      <c r="C2447" s="897"/>
      <c r="D2447" s="66" t="s">
        <v>2417</v>
      </c>
      <c r="E2447" s="897"/>
      <c r="F2447" s="897" t="s">
        <v>112</v>
      </c>
      <c r="G2447" s="967"/>
      <c r="H2447" s="967">
        <f>G2447*E2447</f>
        <v>0</v>
      </c>
      <c r="I2447" s="967">
        <f>H2447*$I$12</f>
        <v>0</v>
      </c>
      <c r="J2447" s="897"/>
      <c r="K2447" s="967">
        <f>SUM(H2447:I2447)</f>
        <v>0</v>
      </c>
    </row>
    <row r="2448" spans="1:11" ht="15.75" hidden="1" x14ac:dyDescent="0.25">
      <c r="A2448" s="1156"/>
      <c r="B2448" s="1070"/>
      <c r="C2448" s="1075"/>
      <c r="D2448" s="75"/>
      <c r="E2448" s="1071"/>
      <c r="F2448" s="1071"/>
      <c r="G2448" s="973"/>
      <c r="H2448" s="973"/>
      <c r="I2448" s="973"/>
      <c r="J2448" s="1071"/>
      <c r="K2448" s="973"/>
    </row>
    <row r="2449" spans="1:11" ht="15.75" hidden="1" x14ac:dyDescent="0.25">
      <c r="A2449" s="1156"/>
      <c r="B2449" s="897" t="s">
        <v>2413</v>
      </c>
      <c r="C2449" s="897"/>
      <c r="D2449" s="66" t="s">
        <v>2418</v>
      </c>
      <c r="E2449" s="897"/>
      <c r="F2449" s="897" t="s">
        <v>112</v>
      </c>
      <c r="G2449" s="967"/>
      <c r="H2449" s="967">
        <f>G2449*E2449</f>
        <v>0</v>
      </c>
      <c r="I2449" s="967">
        <f>H2449*$I$12</f>
        <v>0</v>
      </c>
      <c r="J2449" s="897"/>
      <c r="K2449" s="967">
        <f>SUM(H2449:I2449)</f>
        <v>0</v>
      </c>
    </row>
    <row r="2450" spans="1:11" ht="15.75" hidden="1" x14ac:dyDescent="0.25">
      <c r="A2450" s="1156"/>
      <c r="B2450" s="1070"/>
      <c r="C2450" s="1075"/>
      <c r="D2450" s="75"/>
      <c r="E2450" s="1071"/>
      <c r="F2450" s="1071"/>
      <c r="G2450" s="973"/>
      <c r="H2450" s="973"/>
      <c r="I2450" s="973"/>
      <c r="J2450" s="1071"/>
      <c r="K2450" s="973"/>
    </row>
    <row r="2451" spans="1:11" ht="15.75" hidden="1" x14ac:dyDescent="0.25">
      <c r="A2451" s="1156"/>
      <c r="B2451" s="897" t="s">
        <v>2414</v>
      </c>
      <c r="C2451" s="897"/>
      <c r="D2451" s="66" t="s">
        <v>2419</v>
      </c>
      <c r="E2451" s="897"/>
      <c r="F2451" s="897" t="s">
        <v>112</v>
      </c>
      <c r="G2451" s="967"/>
      <c r="H2451" s="967">
        <f>G2451*E2451</f>
        <v>0</v>
      </c>
      <c r="I2451" s="967">
        <f>H2451*$I$12</f>
        <v>0</v>
      </c>
      <c r="J2451" s="897"/>
      <c r="K2451" s="967">
        <f>SUM(H2451:I2451)</f>
        <v>0</v>
      </c>
    </row>
    <row r="2452" spans="1:11" ht="15.75" hidden="1" x14ac:dyDescent="0.25">
      <c r="A2452" s="1156"/>
      <c r="B2452" s="1070"/>
      <c r="C2452" s="1075"/>
      <c r="D2452" s="75"/>
      <c r="E2452" s="1071"/>
      <c r="F2452" s="1071"/>
      <c r="G2452" s="973"/>
      <c r="H2452" s="973"/>
      <c r="I2452" s="973"/>
      <c r="J2452" s="1071"/>
      <c r="K2452" s="973"/>
    </row>
    <row r="2453" spans="1:11" ht="15.75" hidden="1" x14ac:dyDescent="0.25">
      <c r="A2453" s="1156"/>
      <c r="B2453" s="897" t="s">
        <v>2415</v>
      </c>
      <c r="C2453" s="897"/>
      <c r="D2453" s="66" t="s">
        <v>2420</v>
      </c>
      <c r="E2453" s="897"/>
      <c r="F2453" s="897" t="s">
        <v>112</v>
      </c>
      <c r="G2453" s="967"/>
      <c r="H2453" s="967">
        <f>G2453*E2453</f>
        <v>0</v>
      </c>
      <c r="I2453" s="967">
        <f>H2453*$I$12</f>
        <v>0</v>
      </c>
      <c r="J2453" s="897"/>
      <c r="K2453" s="967">
        <f>SUM(H2453:I2453)</f>
        <v>0</v>
      </c>
    </row>
    <row r="2454" spans="1:11" ht="15.75" hidden="1" x14ac:dyDescent="0.25">
      <c r="A2454" s="1156"/>
      <c r="B2454" s="1070"/>
      <c r="C2454" s="1075"/>
      <c r="D2454" s="75"/>
      <c r="E2454" s="1071"/>
      <c r="F2454" s="1071"/>
      <c r="G2454" s="973"/>
      <c r="H2454" s="973"/>
      <c r="I2454" s="973"/>
      <c r="J2454" s="1071"/>
      <c r="K2454" s="973"/>
    </row>
    <row r="2455" spans="1:11" ht="15.75" hidden="1" x14ac:dyDescent="0.25">
      <c r="A2455" s="1156"/>
      <c r="B2455" s="891" t="s">
        <v>2422</v>
      </c>
      <c r="C2455" s="891"/>
      <c r="D2455" s="21" t="s">
        <v>2421</v>
      </c>
      <c r="E2455" s="891"/>
      <c r="F2455" s="891"/>
      <c r="G2455" s="975"/>
      <c r="H2455" s="975"/>
      <c r="I2455" s="975"/>
      <c r="J2455" s="407"/>
      <c r="K2455" s="975"/>
    </row>
    <row r="2456" spans="1:11" ht="15.75" hidden="1" x14ac:dyDescent="0.25">
      <c r="A2456" s="1156"/>
      <c r="B2456" s="897" t="s">
        <v>2423</v>
      </c>
      <c r="C2456" s="897"/>
      <c r="D2456" s="66" t="s">
        <v>2437</v>
      </c>
      <c r="E2456" s="897"/>
      <c r="F2456" s="897" t="s">
        <v>112</v>
      </c>
      <c r="G2456" s="967"/>
      <c r="H2456" s="967">
        <f>G2456*E2456</f>
        <v>0</v>
      </c>
      <c r="I2456" s="967">
        <f>H2456*$I$12</f>
        <v>0</v>
      </c>
      <c r="J2456" s="897"/>
      <c r="K2456" s="967">
        <f t="shared" ref="K2456:K2481" si="275">SUM(H2456:I2456)</f>
        <v>0</v>
      </c>
    </row>
    <row r="2457" spans="1:11" ht="15.75" hidden="1" x14ac:dyDescent="0.25">
      <c r="A2457" s="1156"/>
      <c r="B2457" s="1070"/>
      <c r="C2457" s="1075"/>
      <c r="D2457" s="75"/>
      <c r="E2457" s="1071"/>
      <c r="F2457" s="1071"/>
      <c r="G2457" s="973"/>
      <c r="H2457" s="973"/>
      <c r="I2457" s="973"/>
      <c r="J2457" s="1071"/>
      <c r="K2457" s="973"/>
    </row>
    <row r="2458" spans="1:11" ht="15.75" hidden="1" x14ac:dyDescent="0.25">
      <c r="A2458" s="1156"/>
      <c r="B2458" s="897" t="s">
        <v>2424</v>
      </c>
      <c r="C2458" s="897"/>
      <c r="D2458" s="66" t="s">
        <v>2438</v>
      </c>
      <c r="E2458" s="897"/>
      <c r="F2458" s="897" t="s">
        <v>112</v>
      </c>
      <c r="G2458" s="967"/>
      <c r="H2458" s="967">
        <f>G2458*E2458</f>
        <v>0</v>
      </c>
      <c r="I2458" s="967">
        <f>H2458*$I$12</f>
        <v>0</v>
      </c>
      <c r="J2458" s="897"/>
      <c r="K2458" s="967">
        <f t="shared" si="275"/>
        <v>0</v>
      </c>
    </row>
    <row r="2459" spans="1:11" ht="15.75" hidden="1" x14ac:dyDescent="0.25">
      <c r="A2459" s="1156"/>
      <c r="B2459" s="1070"/>
      <c r="C2459" s="1075"/>
      <c r="D2459" s="75"/>
      <c r="E2459" s="1071"/>
      <c r="F2459" s="1071"/>
      <c r="G2459" s="973"/>
      <c r="H2459" s="973"/>
      <c r="I2459" s="973"/>
      <c r="J2459" s="1071"/>
      <c r="K2459" s="973"/>
    </row>
    <row r="2460" spans="1:11" ht="15.75" hidden="1" x14ac:dyDescent="0.25">
      <c r="A2460" s="1156"/>
      <c r="B2460" s="897" t="s">
        <v>2425</v>
      </c>
      <c r="C2460" s="897"/>
      <c r="D2460" s="66" t="s">
        <v>2439</v>
      </c>
      <c r="E2460" s="897"/>
      <c r="F2460" s="897" t="s">
        <v>112</v>
      </c>
      <c r="G2460" s="967"/>
      <c r="H2460" s="967">
        <f>G2460*E2460</f>
        <v>0</v>
      </c>
      <c r="I2460" s="967">
        <f>H2460*$I$12</f>
        <v>0</v>
      </c>
      <c r="J2460" s="897"/>
      <c r="K2460" s="967">
        <f t="shared" si="275"/>
        <v>0</v>
      </c>
    </row>
    <row r="2461" spans="1:11" ht="15.75" hidden="1" x14ac:dyDescent="0.25">
      <c r="A2461" s="1156"/>
      <c r="B2461" s="1070"/>
      <c r="C2461" s="1075"/>
      <c r="D2461" s="75"/>
      <c r="E2461" s="1071"/>
      <c r="F2461" s="1071"/>
      <c r="G2461" s="973"/>
      <c r="H2461" s="973"/>
      <c r="I2461" s="973"/>
      <c r="J2461" s="1071"/>
      <c r="K2461" s="973"/>
    </row>
    <row r="2462" spans="1:11" ht="15.75" hidden="1" x14ac:dyDescent="0.25">
      <c r="A2462" s="1156"/>
      <c r="B2462" s="897" t="s">
        <v>2426</v>
      </c>
      <c r="C2462" s="897"/>
      <c r="D2462" s="66" t="s">
        <v>2440</v>
      </c>
      <c r="E2462" s="897"/>
      <c r="F2462" s="897" t="s">
        <v>112</v>
      </c>
      <c r="G2462" s="967"/>
      <c r="H2462" s="967">
        <f>G2462*E2462</f>
        <v>0</v>
      </c>
      <c r="I2462" s="967">
        <f>H2462*$I$12</f>
        <v>0</v>
      </c>
      <c r="J2462" s="897"/>
      <c r="K2462" s="967">
        <f t="shared" si="275"/>
        <v>0</v>
      </c>
    </row>
    <row r="2463" spans="1:11" ht="15.75" hidden="1" x14ac:dyDescent="0.25">
      <c r="A2463" s="1156"/>
      <c r="B2463" s="1070"/>
      <c r="C2463" s="1075"/>
      <c r="D2463" s="75"/>
      <c r="E2463" s="1071"/>
      <c r="F2463" s="1071"/>
      <c r="G2463" s="973"/>
      <c r="H2463" s="973"/>
      <c r="I2463" s="973"/>
      <c r="J2463" s="1071"/>
      <c r="K2463" s="973"/>
    </row>
    <row r="2464" spans="1:11" ht="15.75" hidden="1" x14ac:dyDescent="0.25">
      <c r="A2464" s="1156"/>
      <c r="B2464" s="897" t="s">
        <v>2427</v>
      </c>
      <c r="C2464" s="897"/>
      <c r="D2464" s="66" t="s">
        <v>2441</v>
      </c>
      <c r="E2464" s="897"/>
      <c r="F2464" s="897" t="s">
        <v>112</v>
      </c>
      <c r="G2464" s="967"/>
      <c r="H2464" s="967">
        <f>G2464*E2464</f>
        <v>0</v>
      </c>
      <c r="I2464" s="967">
        <f>H2464*$I$12</f>
        <v>0</v>
      </c>
      <c r="J2464" s="897"/>
      <c r="K2464" s="967">
        <f t="shared" si="275"/>
        <v>0</v>
      </c>
    </row>
    <row r="2465" spans="1:11" ht="15.75" hidden="1" x14ac:dyDescent="0.25">
      <c r="A2465" s="1156"/>
      <c r="B2465" s="1070"/>
      <c r="C2465" s="1075"/>
      <c r="D2465" s="75"/>
      <c r="E2465" s="1071"/>
      <c r="F2465" s="1071"/>
      <c r="G2465" s="973"/>
      <c r="H2465" s="973"/>
      <c r="I2465" s="973"/>
      <c r="J2465" s="1071"/>
      <c r="K2465" s="973"/>
    </row>
    <row r="2466" spans="1:11" ht="15.75" hidden="1" x14ac:dyDescent="0.25">
      <c r="A2466" s="1156"/>
      <c r="B2466" s="897" t="s">
        <v>2428</v>
      </c>
      <c r="C2466" s="897"/>
      <c r="D2466" s="66" t="s">
        <v>2442</v>
      </c>
      <c r="E2466" s="897"/>
      <c r="F2466" s="897" t="s">
        <v>112</v>
      </c>
      <c r="G2466" s="967"/>
      <c r="H2466" s="967">
        <f>G2466*E2466</f>
        <v>0</v>
      </c>
      <c r="I2466" s="967">
        <f>H2466*$I$12</f>
        <v>0</v>
      </c>
      <c r="J2466" s="897"/>
      <c r="K2466" s="967">
        <f t="shared" si="275"/>
        <v>0</v>
      </c>
    </row>
    <row r="2467" spans="1:11" ht="15.75" hidden="1" x14ac:dyDescent="0.25">
      <c r="A2467" s="1156"/>
      <c r="B2467" s="1070"/>
      <c r="C2467" s="1075"/>
      <c r="D2467" s="75"/>
      <c r="E2467" s="1071"/>
      <c r="F2467" s="1071"/>
      <c r="G2467" s="973"/>
      <c r="H2467" s="973"/>
      <c r="I2467" s="973"/>
      <c r="J2467" s="1071"/>
      <c r="K2467" s="973"/>
    </row>
    <row r="2468" spans="1:11" ht="15.75" hidden="1" x14ac:dyDescent="0.25">
      <c r="A2468" s="1156"/>
      <c r="B2468" s="897" t="s">
        <v>2429</v>
      </c>
      <c r="C2468" s="897"/>
      <c r="D2468" s="66" t="s">
        <v>2443</v>
      </c>
      <c r="E2468" s="897"/>
      <c r="F2468" s="897" t="s">
        <v>112</v>
      </c>
      <c r="G2468" s="967"/>
      <c r="H2468" s="967">
        <f>G2468*E2468</f>
        <v>0</v>
      </c>
      <c r="I2468" s="967">
        <f>H2468*$I$12</f>
        <v>0</v>
      </c>
      <c r="J2468" s="897"/>
      <c r="K2468" s="967">
        <f t="shared" si="275"/>
        <v>0</v>
      </c>
    </row>
    <row r="2469" spans="1:11" ht="15.75" hidden="1" x14ac:dyDescent="0.25">
      <c r="A2469" s="1156"/>
      <c r="B2469" s="1070"/>
      <c r="C2469" s="1075"/>
      <c r="D2469" s="75"/>
      <c r="E2469" s="1071"/>
      <c r="F2469" s="1071"/>
      <c r="G2469" s="973"/>
      <c r="H2469" s="973"/>
      <c r="I2469" s="973"/>
      <c r="J2469" s="1071"/>
      <c r="K2469" s="973"/>
    </row>
    <row r="2470" spans="1:11" ht="15.75" hidden="1" x14ac:dyDescent="0.25">
      <c r="A2470" s="1156"/>
      <c r="B2470" s="897" t="s">
        <v>2430</v>
      </c>
      <c r="C2470" s="897"/>
      <c r="D2470" s="66" t="s">
        <v>2444</v>
      </c>
      <c r="E2470" s="897"/>
      <c r="F2470" s="897" t="s">
        <v>112</v>
      </c>
      <c r="G2470" s="967"/>
      <c r="H2470" s="967">
        <f>G2470*E2470</f>
        <v>0</v>
      </c>
      <c r="I2470" s="967">
        <f>H2470*$I$12</f>
        <v>0</v>
      </c>
      <c r="J2470" s="897"/>
      <c r="K2470" s="967">
        <f t="shared" si="275"/>
        <v>0</v>
      </c>
    </row>
    <row r="2471" spans="1:11" ht="15.75" hidden="1" x14ac:dyDescent="0.25">
      <c r="A2471" s="1156"/>
      <c r="B2471" s="1070"/>
      <c r="C2471" s="1075"/>
      <c r="D2471" s="75"/>
      <c r="E2471" s="1071"/>
      <c r="F2471" s="1071"/>
      <c r="G2471" s="973"/>
      <c r="H2471" s="973"/>
      <c r="I2471" s="973"/>
      <c r="J2471" s="1071"/>
      <c r="K2471" s="973"/>
    </row>
    <row r="2472" spans="1:11" ht="15.75" hidden="1" x14ac:dyDescent="0.25">
      <c r="A2472" s="1156"/>
      <c r="B2472" s="897" t="s">
        <v>2431</v>
      </c>
      <c r="C2472" s="897"/>
      <c r="D2472" s="66" t="s">
        <v>2445</v>
      </c>
      <c r="E2472" s="897"/>
      <c r="F2472" s="897" t="s">
        <v>112</v>
      </c>
      <c r="G2472" s="967"/>
      <c r="H2472" s="967">
        <f>G2472*E2472</f>
        <v>0</v>
      </c>
      <c r="I2472" s="967">
        <f>H2472*$I$12</f>
        <v>0</v>
      </c>
      <c r="J2472" s="897"/>
      <c r="K2472" s="967">
        <f t="shared" si="275"/>
        <v>0</v>
      </c>
    </row>
    <row r="2473" spans="1:11" ht="15.75" hidden="1" x14ac:dyDescent="0.25">
      <c r="A2473" s="1156"/>
      <c r="B2473" s="1070"/>
      <c r="C2473" s="1075"/>
      <c r="D2473" s="75"/>
      <c r="E2473" s="1071"/>
      <c r="F2473" s="1071"/>
      <c r="G2473" s="973"/>
      <c r="H2473" s="973"/>
      <c r="I2473" s="973"/>
      <c r="J2473" s="1071"/>
      <c r="K2473" s="973"/>
    </row>
    <row r="2474" spans="1:11" ht="15.75" hidden="1" x14ac:dyDescent="0.25">
      <c r="A2474" s="1156"/>
      <c r="B2474" s="891" t="s">
        <v>2432</v>
      </c>
      <c r="C2474" s="891"/>
      <c r="D2474" s="21" t="s">
        <v>2446</v>
      </c>
      <c r="E2474" s="891"/>
      <c r="F2474" s="891"/>
      <c r="G2474" s="975"/>
      <c r="H2474" s="975"/>
      <c r="I2474" s="975"/>
      <c r="J2474" s="407"/>
      <c r="K2474" s="975"/>
    </row>
    <row r="2475" spans="1:11" ht="15.75" hidden="1" x14ac:dyDescent="0.25">
      <c r="A2475" s="1156"/>
      <c r="B2475" s="897" t="s">
        <v>2433</v>
      </c>
      <c r="C2475" s="897"/>
      <c r="D2475" s="66" t="s">
        <v>2447</v>
      </c>
      <c r="E2475" s="897"/>
      <c r="F2475" s="897" t="s">
        <v>112</v>
      </c>
      <c r="G2475" s="967"/>
      <c r="H2475" s="967">
        <f>G2475*E2475</f>
        <v>0</v>
      </c>
      <c r="I2475" s="967">
        <f>H2475*$I$12</f>
        <v>0</v>
      </c>
      <c r="J2475" s="897"/>
      <c r="K2475" s="967">
        <f t="shared" si="275"/>
        <v>0</v>
      </c>
    </row>
    <row r="2476" spans="1:11" ht="15.75" hidden="1" x14ac:dyDescent="0.25">
      <c r="A2476" s="1156"/>
      <c r="B2476" s="1070"/>
      <c r="C2476" s="1075"/>
      <c r="D2476" s="75"/>
      <c r="E2476" s="1071"/>
      <c r="F2476" s="1071"/>
      <c r="G2476" s="973"/>
      <c r="H2476" s="973"/>
      <c r="I2476" s="973"/>
      <c r="J2476" s="1071"/>
      <c r="K2476" s="973"/>
    </row>
    <row r="2477" spans="1:11" ht="15.75" hidden="1" x14ac:dyDescent="0.25">
      <c r="A2477" s="1156"/>
      <c r="B2477" s="897" t="s">
        <v>2434</v>
      </c>
      <c r="C2477" s="897"/>
      <c r="D2477" s="66" t="s">
        <v>2448</v>
      </c>
      <c r="E2477" s="897"/>
      <c r="F2477" s="897" t="s">
        <v>112</v>
      </c>
      <c r="G2477" s="967"/>
      <c r="H2477" s="967">
        <f>G2477*E2477</f>
        <v>0</v>
      </c>
      <c r="I2477" s="967">
        <f>H2477*$I$12</f>
        <v>0</v>
      </c>
      <c r="J2477" s="897"/>
      <c r="K2477" s="967">
        <f t="shared" si="275"/>
        <v>0</v>
      </c>
    </row>
    <row r="2478" spans="1:11" ht="15.75" hidden="1" x14ac:dyDescent="0.25">
      <c r="A2478" s="1156"/>
      <c r="B2478" s="1070"/>
      <c r="C2478" s="1075"/>
      <c r="D2478" s="75"/>
      <c r="E2478" s="1071"/>
      <c r="F2478" s="1071"/>
      <c r="G2478" s="973"/>
      <c r="H2478" s="973"/>
      <c r="I2478" s="973"/>
      <c r="J2478" s="1071"/>
      <c r="K2478" s="973"/>
    </row>
    <row r="2479" spans="1:11" ht="15.75" hidden="1" x14ac:dyDescent="0.25">
      <c r="A2479" s="1156"/>
      <c r="B2479" s="897" t="s">
        <v>2435</v>
      </c>
      <c r="C2479" s="897"/>
      <c r="D2479" s="66" t="s">
        <v>2449</v>
      </c>
      <c r="E2479" s="897"/>
      <c r="F2479" s="897" t="s">
        <v>112</v>
      </c>
      <c r="G2479" s="967"/>
      <c r="H2479" s="967">
        <f>G2479*E2479</f>
        <v>0</v>
      </c>
      <c r="I2479" s="967">
        <f>H2479*$I$12</f>
        <v>0</v>
      </c>
      <c r="J2479" s="897"/>
      <c r="K2479" s="967">
        <f t="shared" si="275"/>
        <v>0</v>
      </c>
    </row>
    <row r="2480" spans="1:11" ht="15.75" hidden="1" x14ac:dyDescent="0.25">
      <c r="A2480" s="1156"/>
      <c r="B2480" s="1070"/>
      <c r="C2480" s="1075"/>
      <c r="D2480" s="75"/>
      <c r="E2480" s="1071"/>
      <c r="F2480" s="1071"/>
      <c r="G2480" s="973"/>
      <c r="H2480" s="973"/>
      <c r="I2480" s="973"/>
      <c r="J2480" s="1071"/>
      <c r="K2480" s="973"/>
    </row>
    <row r="2481" spans="1:11" ht="15.75" hidden="1" x14ac:dyDescent="0.25">
      <c r="A2481" s="1156"/>
      <c r="B2481" s="897" t="s">
        <v>2436</v>
      </c>
      <c r="C2481" s="897"/>
      <c r="D2481" s="66" t="s">
        <v>2450</v>
      </c>
      <c r="E2481" s="897"/>
      <c r="F2481" s="897" t="s">
        <v>112</v>
      </c>
      <c r="G2481" s="967"/>
      <c r="H2481" s="967">
        <f>G2481*E2481</f>
        <v>0</v>
      </c>
      <c r="I2481" s="967">
        <f>H2481*$I$12</f>
        <v>0</v>
      </c>
      <c r="J2481" s="897"/>
      <c r="K2481" s="967">
        <f t="shared" si="275"/>
        <v>0</v>
      </c>
    </row>
    <row r="2482" spans="1:11" hidden="1" x14ac:dyDescent="0.25">
      <c r="A2482" s="871"/>
      <c r="B2482" s="1070"/>
      <c r="C2482" s="1075"/>
      <c r="D2482" s="75"/>
      <c r="E2482" s="1071"/>
      <c r="F2482" s="1071"/>
      <c r="G2482" s="973"/>
      <c r="H2482" s="973"/>
      <c r="I2482" s="973"/>
      <c r="J2482" s="1071"/>
      <c r="K2482" s="973"/>
    </row>
    <row r="2483" spans="1:11" hidden="1" x14ac:dyDescent="0.25">
      <c r="A2483" s="871"/>
      <c r="B2483" s="891" t="s">
        <v>2451</v>
      </c>
      <c r="C2483" s="891"/>
      <c r="D2483" s="21" t="s">
        <v>2452</v>
      </c>
      <c r="E2483" s="891"/>
      <c r="F2483" s="891"/>
      <c r="G2483" s="975"/>
      <c r="H2483" s="975"/>
      <c r="I2483" s="975"/>
      <c r="J2483" s="407"/>
      <c r="K2483" s="975"/>
    </row>
    <row r="2484" spans="1:11" hidden="1" x14ac:dyDescent="0.25">
      <c r="A2484" s="871" t="s">
        <v>4461</v>
      </c>
      <c r="B2484" s="1070"/>
      <c r="C2484" s="1075"/>
      <c r="D2484" s="20"/>
      <c r="E2484" s="1071"/>
      <c r="F2484" s="14"/>
      <c r="G2484" s="973"/>
      <c r="H2484" s="973"/>
      <c r="I2484" s="973"/>
      <c r="J2484" s="15"/>
      <c r="K2484" s="973"/>
    </row>
    <row r="2485" spans="1:11" s="624" customFormat="1" hidden="1" x14ac:dyDescent="0.25">
      <c r="A2485" s="871" t="s">
        <v>4461</v>
      </c>
      <c r="B2485" s="894"/>
      <c r="C2485" s="609"/>
      <c r="D2485" s="23"/>
      <c r="E2485" s="24"/>
      <c r="F2485" s="895"/>
      <c r="G2485" s="1014" t="s">
        <v>2459</v>
      </c>
      <c r="H2485" s="985">
        <f>TRUNC(SUM(H2360,H2352,H2335,H2222,H2020,H1907,H1903,H1841,H1589,H1549,H1415,H1113,H1060,H1019,H648,H544,H418,H275,H156,H108),2)</f>
        <v>0</v>
      </c>
      <c r="I2485" s="985">
        <f t="shared" ref="I2485:K2485" si="276">TRUNC(SUM(I2360,I2352,I2335,I2222,I2020,I1907,I1903,I1841,I1589,I1549,I1415,I1113,I1060,I1019,I648,I544,I418,I275,I156,I108),2)</f>
        <v>0</v>
      </c>
      <c r="J2485" s="985">
        <f t="shared" si="276"/>
        <v>0</v>
      </c>
      <c r="K2485" s="985">
        <f t="shared" si="276"/>
        <v>0</v>
      </c>
    </row>
    <row r="2486" spans="1:11" s="624" customFormat="1" hidden="1" x14ac:dyDescent="0.25">
      <c r="A2486" s="871" t="s">
        <v>4461</v>
      </c>
      <c r="B2486" s="14"/>
      <c r="C2486" s="610"/>
      <c r="D2486" s="27"/>
      <c r="E2486" s="13"/>
      <c r="F2486" s="13"/>
      <c r="G2486" s="1015"/>
      <c r="H2486" s="986"/>
      <c r="I2486" s="986"/>
      <c r="J2486" s="40"/>
      <c r="K2486" s="986"/>
    </row>
    <row r="2487" spans="1:11" s="624" customFormat="1" hidden="1" x14ac:dyDescent="0.25">
      <c r="A2487" s="871" t="s">
        <v>4461</v>
      </c>
      <c r="B2487" s="1069"/>
      <c r="C2487" s="611"/>
      <c r="D2487" s="9"/>
      <c r="E2487" s="1067"/>
      <c r="F2487" s="1067"/>
      <c r="G2487" s="966"/>
      <c r="H2487" s="1321" t="s">
        <v>291</v>
      </c>
      <c r="I2487" s="1321"/>
      <c r="J2487" s="1322"/>
      <c r="K2487" s="987">
        <f>TRUNC(H2485,2)</f>
        <v>0</v>
      </c>
    </row>
    <row r="2488" spans="1:11" s="624" customFormat="1" hidden="1" x14ac:dyDescent="0.25">
      <c r="A2488" s="871" t="s">
        <v>4461</v>
      </c>
      <c r="B2488" s="14"/>
      <c r="C2488" s="610"/>
      <c r="D2488" s="27"/>
      <c r="E2488" s="13"/>
      <c r="F2488" s="13"/>
      <c r="G2488" s="1011"/>
      <c r="H2488" s="1002"/>
      <c r="I2488" s="998"/>
      <c r="J2488" s="48"/>
      <c r="K2488" s="986"/>
    </row>
    <row r="2489" spans="1:11" s="624" customFormat="1" hidden="1" x14ac:dyDescent="0.25">
      <c r="A2489" s="871" t="s">
        <v>4461</v>
      </c>
      <c r="B2489" s="1069"/>
      <c r="C2489" s="611"/>
      <c r="D2489" s="9"/>
      <c r="E2489" s="1067"/>
      <c r="F2489" s="1067"/>
      <c r="G2489" s="966"/>
      <c r="H2489" s="1321" t="s">
        <v>4051</v>
      </c>
      <c r="I2489" s="1321"/>
      <c r="J2489" s="1322"/>
      <c r="K2489" s="987">
        <f>TRUNC(SUM(I2485:J2485),2)</f>
        <v>0</v>
      </c>
    </row>
    <row r="2490" spans="1:11" s="624" customFormat="1" hidden="1" x14ac:dyDescent="0.25">
      <c r="A2490" s="871" t="s">
        <v>4461</v>
      </c>
      <c r="B2490" s="14"/>
      <c r="C2490" s="610"/>
      <c r="D2490" s="27"/>
      <c r="E2490" s="13"/>
      <c r="F2490" s="13"/>
      <c r="G2490" s="1011"/>
      <c r="H2490" s="1002"/>
      <c r="I2490" s="998"/>
      <c r="J2490" s="48"/>
      <c r="K2490" s="986"/>
    </row>
    <row r="2491" spans="1:11" s="624" customFormat="1" hidden="1" x14ac:dyDescent="0.25">
      <c r="A2491" s="871" t="s">
        <v>4461</v>
      </c>
      <c r="B2491" s="1069"/>
      <c r="C2491" s="611"/>
      <c r="D2491" s="9"/>
      <c r="E2491" s="1067"/>
      <c r="F2491" s="1067"/>
      <c r="G2491" s="1321" t="s">
        <v>292</v>
      </c>
      <c r="H2491" s="1321"/>
      <c r="I2491" s="1321"/>
      <c r="J2491" s="1322"/>
      <c r="K2491" s="987">
        <f>TRUNC(SUM(K2487:K2489),2)</f>
        <v>0</v>
      </c>
    </row>
    <row r="2492" spans="1:11" s="624" customFormat="1" hidden="1" x14ac:dyDescent="0.25">
      <c r="A2492" s="1074" t="s">
        <v>4461</v>
      </c>
      <c r="B2492" s="613"/>
      <c r="C2492" s="613"/>
      <c r="D2492" s="603"/>
      <c r="E2492" s="626"/>
      <c r="F2492" s="603"/>
      <c r="G2492" s="988"/>
      <c r="H2492" s="988"/>
      <c r="I2492" s="988"/>
      <c r="J2492" s="627"/>
      <c r="K2492" s="988"/>
    </row>
    <row r="2493" spans="1:11" hidden="1" x14ac:dyDescent="0.25">
      <c r="A2493" s="1074" t="s">
        <v>4461</v>
      </c>
      <c r="B2493" s="1063" t="s">
        <v>5051</v>
      </c>
      <c r="C2493" s="612"/>
      <c r="E2493" s="50"/>
      <c r="F2493" s="50"/>
      <c r="G2493" s="989"/>
      <c r="K2493" s="989"/>
    </row>
    <row r="2494" spans="1:11" s="628" customFormat="1" ht="25.5" customHeight="1" x14ac:dyDescent="0.25">
      <c r="A2494" s="1074" t="s">
        <v>4461</v>
      </c>
      <c r="B2494" s="51" t="s">
        <v>293</v>
      </c>
      <c r="C2494" s="1149"/>
      <c r="D2494" s="52"/>
      <c r="E2494" s="1287" t="s">
        <v>294</v>
      </c>
      <c r="F2494" s="1250"/>
      <c r="G2494" s="1319" t="s">
        <v>295</v>
      </c>
      <c r="H2494" s="1320"/>
      <c r="I2494" s="990" t="s">
        <v>294</v>
      </c>
      <c r="J2494" s="53"/>
      <c r="K2494" s="990"/>
    </row>
    <row r="2495" spans="1:11" s="628" customFormat="1" x14ac:dyDescent="0.25">
      <c r="A2495" s="1074" t="s">
        <v>4461</v>
      </c>
      <c r="B2495" s="1315" t="s">
        <v>296</v>
      </c>
      <c r="C2495" s="1315"/>
      <c r="D2495" s="1315"/>
      <c r="E2495" s="54"/>
      <c r="F2495" s="55"/>
      <c r="G2495" s="782"/>
      <c r="H2495" s="782"/>
      <c r="I2495" s="999"/>
      <c r="J2495" s="257"/>
      <c r="K2495" s="786"/>
    </row>
    <row r="2496" spans="1:11" s="628" customFormat="1" x14ac:dyDescent="0.25">
      <c r="A2496" s="1074" t="s">
        <v>4461</v>
      </c>
      <c r="B2496" s="835"/>
      <c r="C2496" s="835"/>
      <c r="D2496" s="1155"/>
      <c r="E2496" s="59"/>
      <c r="F2496" s="60"/>
      <c r="G2496" s="782"/>
      <c r="H2496" s="782"/>
      <c r="I2496" s="1000"/>
      <c r="J2496" s="261"/>
      <c r="K2496" s="787"/>
    </row>
    <row r="2497" spans="1:11" s="628" customFormat="1" x14ac:dyDescent="0.25">
      <c r="A2497" s="1074" t="s">
        <v>4461</v>
      </c>
      <c r="B2497" s="1316" t="s">
        <v>297</v>
      </c>
      <c r="C2497" s="1316"/>
      <c r="D2497" s="1316"/>
      <c r="E2497" s="62"/>
      <c r="F2497" s="63"/>
      <c r="G2497" s="782"/>
      <c r="H2497" s="782"/>
      <c r="I2497" s="1001"/>
      <c r="J2497" s="263"/>
      <c r="K2497" s="788"/>
    </row>
    <row r="2498" spans="1:11" s="628" customFormat="1" x14ac:dyDescent="0.25">
      <c r="A2498" s="1074"/>
      <c r="B2498" s="613"/>
      <c r="C2498" s="613"/>
      <c r="D2498" s="603"/>
      <c r="E2498" s="626"/>
      <c r="F2498" s="603"/>
      <c r="G2498" s="988"/>
      <c r="H2498" s="988"/>
      <c r="I2498" s="988"/>
      <c r="J2498" s="603"/>
      <c r="K2498" s="988"/>
    </row>
    <row r="2499" spans="1:11" x14ac:dyDescent="0.25">
      <c r="E2499" s="1074"/>
    </row>
    <row r="2500" spans="1:11" x14ac:dyDescent="0.25">
      <c r="E2500" s="1074"/>
    </row>
    <row r="2501" spans="1:11" x14ac:dyDescent="0.25">
      <c r="E2501" s="1074"/>
    </row>
    <row r="2502" spans="1:11" x14ac:dyDescent="0.25">
      <c r="E2502" s="1074"/>
    </row>
    <row r="2503" spans="1:11" x14ac:dyDescent="0.25">
      <c r="E2503" s="1074"/>
    </row>
    <row r="2504" spans="1:11" x14ac:dyDescent="0.25">
      <c r="E2504" s="1074"/>
    </row>
    <row r="2505" spans="1:11" x14ac:dyDescent="0.25">
      <c r="E2505" s="1074"/>
    </row>
    <row r="2506" spans="1:11" x14ac:dyDescent="0.25">
      <c r="E2506" s="1074"/>
    </row>
    <row r="2507" spans="1:11" x14ac:dyDescent="0.25">
      <c r="E2507" s="1074"/>
    </row>
    <row r="2508" spans="1:11" x14ac:dyDescent="0.25">
      <c r="E2508" s="1074"/>
    </row>
  </sheetData>
  <autoFilter ref="A11:K2386">
    <filterColumn colId="0">
      <customFilters>
        <customFilter operator="notEqual" val=" "/>
      </customFilters>
    </filterColumn>
  </autoFilter>
  <mergeCells count="98">
    <mergeCell ref="F1:K1"/>
    <mergeCell ref="C10:K10"/>
    <mergeCell ref="A11:A12"/>
    <mergeCell ref="B11:B12"/>
    <mergeCell ref="C11:C12"/>
    <mergeCell ref="D11:D12"/>
    <mergeCell ref="E11:E12"/>
    <mergeCell ref="F11:F12"/>
    <mergeCell ref="G11:G12"/>
    <mergeCell ref="H11:H12"/>
    <mergeCell ref="K11:K12"/>
    <mergeCell ref="B106:B107"/>
    <mergeCell ref="C106:C107"/>
    <mergeCell ref="D106:D107"/>
    <mergeCell ref="E106:E107"/>
    <mergeCell ref="F106:F107"/>
    <mergeCell ref="G106:G107"/>
    <mergeCell ref="H106:H107"/>
    <mergeCell ref="K106:K107"/>
    <mergeCell ref="H273:H274"/>
    <mergeCell ref="K273:K274"/>
    <mergeCell ref="B646:B647"/>
    <mergeCell ref="C646:C647"/>
    <mergeCell ref="D646:D647"/>
    <mergeCell ref="E646:E647"/>
    <mergeCell ref="F646:F647"/>
    <mergeCell ref="G646:G647"/>
    <mergeCell ref="H646:H647"/>
    <mergeCell ref="K646:K647"/>
    <mergeCell ref="B273:B274"/>
    <mergeCell ref="C273:C274"/>
    <mergeCell ref="D273:D274"/>
    <mergeCell ref="E273:E274"/>
    <mergeCell ref="F273:F274"/>
    <mergeCell ref="G273:G274"/>
    <mergeCell ref="H1111:H1112"/>
    <mergeCell ref="K1111:K1112"/>
    <mergeCell ref="B1587:B1588"/>
    <mergeCell ref="C1587:C1588"/>
    <mergeCell ref="D1587:D1588"/>
    <mergeCell ref="E1587:E1588"/>
    <mergeCell ref="F1587:F1588"/>
    <mergeCell ref="G1587:G1588"/>
    <mergeCell ref="H1587:H1588"/>
    <mergeCell ref="K1587:K1588"/>
    <mergeCell ref="B1111:B1112"/>
    <mergeCell ref="C1111:C1112"/>
    <mergeCell ref="D1111:D1112"/>
    <mergeCell ref="E1111:E1112"/>
    <mergeCell ref="F1111:F1112"/>
    <mergeCell ref="G1111:G1112"/>
    <mergeCell ref="H1901:H1902"/>
    <mergeCell ref="K1901:K1902"/>
    <mergeCell ref="B2220:B2221"/>
    <mergeCell ref="C2220:C2221"/>
    <mergeCell ref="D2220:D2221"/>
    <mergeCell ref="E2220:E2221"/>
    <mergeCell ref="F2220:F2221"/>
    <mergeCell ref="G2220:G2221"/>
    <mergeCell ref="H2220:H2221"/>
    <mergeCell ref="K2220:K2221"/>
    <mergeCell ref="B1901:B1902"/>
    <mergeCell ref="C1901:C1902"/>
    <mergeCell ref="D1901:D1902"/>
    <mergeCell ref="E1901:E1902"/>
    <mergeCell ref="F1901:F1902"/>
    <mergeCell ref="G1901:G1902"/>
    <mergeCell ref="H2314:H2315"/>
    <mergeCell ref="K2314:K2315"/>
    <mergeCell ref="B2358:B2359"/>
    <mergeCell ref="C2358:C2359"/>
    <mergeCell ref="D2358:D2359"/>
    <mergeCell ref="E2358:E2359"/>
    <mergeCell ref="F2358:F2359"/>
    <mergeCell ref="G2358:G2359"/>
    <mergeCell ref="H2358:H2359"/>
    <mergeCell ref="K2358:K2359"/>
    <mergeCell ref="B2314:B2315"/>
    <mergeCell ref="C2314:C2315"/>
    <mergeCell ref="D2314:D2315"/>
    <mergeCell ref="E2314:E2315"/>
    <mergeCell ref="F2314:F2315"/>
    <mergeCell ref="G2314:G2315"/>
    <mergeCell ref="B2495:D2495"/>
    <mergeCell ref="B2497:D2497"/>
    <mergeCell ref="H2421:H2422"/>
    <mergeCell ref="K2421:K2422"/>
    <mergeCell ref="H2487:J2487"/>
    <mergeCell ref="H2489:J2489"/>
    <mergeCell ref="G2491:J2491"/>
    <mergeCell ref="E2494:F2494"/>
    <mergeCell ref="G2494:H2494"/>
    <mergeCell ref="B2421:B2422"/>
    <mergeCell ref="C2421:C2422"/>
    <mergeCell ref="D2421:D2422"/>
    <mergeCell ref="E2421:E2422"/>
    <mergeCell ref="F2421:F2422"/>
    <mergeCell ref="G2421:G2422"/>
  </mergeCells>
  <conditionalFormatting sqref="D1937 D1940 D1974">
    <cfRule type="expression" dxfId="4" priority="5" stopIfTrue="1">
      <formula>IF(#REF!="Superior ao do BB",1,0)</formula>
    </cfRule>
  </conditionalFormatting>
  <conditionalFormatting sqref="D1941">
    <cfRule type="expression" dxfId="3" priority="2" stopIfTrue="1">
      <formula>IF(#REF!="Superior ao do BB",1,0)</formula>
    </cfRule>
  </conditionalFormatting>
  <conditionalFormatting sqref="D1938">
    <cfRule type="expression" dxfId="2" priority="4" stopIfTrue="1">
      <formula>IF(#REF!="Superior ao do BB",1,0)</formula>
    </cfRule>
  </conditionalFormatting>
  <conditionalFormatting sqref="D1939">
    <cfRule type="expression" dxfId="1" priority="3" stopIfTrue="1">
      <formula>IF(#REF!="Superior ao do BB",1,0)</formula>
    </cfRule>
  </conditionalFormatting>
  <conditionalFormatting sqref="D1942">
    <cfRule type="expression" dxfId="0"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61" fitToHeight="0" orientation="landscape" r:id="rId1"/>
  <headerFooter>
    <oddHeader>&amp;L&amp;G</oddHeader>
    <oddFooter>&amp;L&amp;"-,Regular"&amp;A&amp;R&amp;"-,Regular"Página &amp;P de &amp;N</oddFooter>
  </headerFooter>
  <rowBreaks count="6" manualBreakCount="6">
    <brk id="174" min="1" max="10" man="1"/>
    <brk id="750" min="1" max="10" man="1"/>
    <brk id="1453" min="1" max="10" man="1"/>
    <brk id="1585" min="1" max="10" man="1"/>
    <brk id="1720" min="1" max="10" man="1"/>
    <brk id="1992" min="1"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Normal="100" zoomScaleSheetLayoutView="100" workbookViewId="0">
      <selection activeCell="T26" sqref="T26"/>
    </sheetView>
  </sheetViews>
  <sheetFormatPr defaultRowHeight="15" x14ac:dyDescent="0.25"/>
  <cols>
    <col min="1" max="16384" width="9.140625" style="409"/>
  </cols>
  <sheetData/>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1"/>
  <sheetViews>
    <sheetView view="pageBreakPreview" zoomScale="80" zoomScaleNormal="100" zoomScaleSheetLayoutView="80" workbookViewId="0">
      <selection activeCell="K15" sqref="K14:K15"/>
    </sheetView>
  </sheetViews>
  <sheetFormatPr defaultRowHeight="18.75" x14ac:dyDescent="0.3"/>
  <cols>
    <col min="1" max="1" width="1.140625" style="160" customWidth="1"/>
    <col min="2" max="2" width="19.7109375" style="159" customWidth="1"/>
    <col min="3" max="3" width="19.140625" style="162" customWidth="1"/>
    <col min="4" max="4" width="15.5703125" style="159" customWidth="1"/>
    <col min="5" max="5" width="30" style="159" customWidth="1"/>
    <col min="6" max="6" width="9.140625" style="160"/>
    <col min="7" max="7" width="9.140625" style="160" customWidth="1"/>
    <col min="8" max="8" width="9.42578125" style="160" bestFit="1" customWidth="1"/>
    <col min="9" max="256" width="9.140625" style="160"/>
    <col min="257" max="257" width="1.140625" style="160" customWidth="1"/>
    <col min="258" max="258" width="19.7109375" style="160" customWidth="1"/>
    <col min="259" max="259" width="19.140625" style="160" customWidth="1"/>
    <col min="260" max="260" width="15.5703125" style="160" customWidth="1"/>
    <col min="261" max="261" width="30" style="160" customWidth="1"/>
    <col min="262" max="262" width="9.140625" style="160"/>
    <col min="263" max="263" width="9.140625" style="160" customWidth="1"/>
    <col min="264" max="264" width="9.42578125" style="160" bestFit="1" customWidth="1"/>
    <col min="265" max="512" width="9.140625" style="160"/>
    <col min="513" max="513" width="1.140625" style="160" customWidth="1"/>
    <col min="514" max="514" width="19.7109375" style="160" customWidth="1"/>
    <col min="515" max="515" width="19.140625" style="160" customWidth="1"/>
    <col min="516" max="516" width="15.5703125" style="160" customWidth="1"/>
    <col min="517" max="517" width="30" style="160" customWidth="1"/>
    <col min="518" max="518" width="9.140625" style="160"/>
    <col min="519" max="519" width="9.140625" style="160" customWidth="1"/>
    <col min="520" max="520" width="9.42578125" style="160" bestFit="1" customWidth="1"/>
    <col min="521" max="768" width="9.140625" style="160"/>
    <col min="769" max="769" width="1.140625" style="160" customWidth="1"/>
    <col min="770" max="770" width="19.7109375" style="160" customWidth="1"/>
    <col min="771" max="771" width="19.140625" style="160" customWidth="1"/>
    <col min="772" max="772" width="15.5703125" style="160" customWidth="1"/>
    <col min="773" max="773" width="30" style="160" customWidth="1"/>
    <col min="774" max="774" width="9.140625" style="160"/>
    <col min="775" max="775" width="9.140625" style="160" customWidth="1"/>
    <col min="776" max="776" width="9.42578125" style="160" bestFit="1" customWidth="1"/>
    <col min="777" max="1024" width="9.140625" style="160"/>
    <col min="1025" max="1025" width="1.140625" style="160" customWidth="1"/>
    <col min="1026" max="1026" width="19.7109375" style="160" customWidth="1"/>
    <col min="1027" max="1027" width="19.140625" style="160" customWidth="1"/>
    <col min="1028" max="1028" width="15.5703125" style="160" customWidth="1"/>
    <col min="1029" max="1029" width="30" style="160" customWidth="1"/>
    <col min="1030" max="1030" width="9.140625" style="160"/>
    <col min="1031" max="1031" width="9.140625" style="160" customWidth="1"/>
    <col min="1032" max="1032" width="9.42578125" style="160" bestFit="1" customWidth="1"/>
    <col min="1033" max="1280" width="9.140625" style="160"/>
    <col min="1281" max="1281" width="1.140625" style="160" customWidth="1"/>
    <col min="1282" max="1282" width="19.7109375" style="160" customWidth="1"/>
    <col min="1283" max="1283" width="19.140625" style="160" customWidth="1"/>
    <col min="1284" max="1284" width="15.5703125" style="160" customWidth="1"/>
    <col min="1285" max="1285" width="30" style="160" customWidth="1"/>
    <col min="1286" max="1286" width="9.140625" style="160"/>
    <col min="1287" max="1287" width="9.140625" style="160" customWidth="1"/>
    <col min="1288" max="1288" width="9.42578125" style="160" bestFit="1" customWidth="1"/>
    <col min="1289" max="1536" width="9.140625" style="160"/>
    <col min="1537" max="1537" width="1.140625" style="160" customWidth="1"/>
    <col min="1538" max="1538" width="19.7109375" style="160" customWidth="1"/>
    <col min="1539" max="1539" width="19.140625" style="160" customWidth="1"/>
    <col min="1540" max="1540" width="15.5703125" style="160" customWidth="1"/>
    <col min="1541" max="1541" width="30" style="160" customWidth="1"/>
    <col min="1542" max="1542" width="9.140625" style="160"/>
    <col min="1543" max="1543" width="9.140625" style="160" customWidth="1"/>
    <col min="1544" max="1544" width="9.42578125" style="160" bestFit="1" customWidth="1"/>
    <col min="1545" max="1792" width="9.140625" style="160"/>
    <col min="1793" max="1793" width="1.140625" style="160" customWidth="1"/>
    <col min="1794" max="1794" width="19.7109375" style="160" customWidth="1"/>
    <col min="1795" max="1795" width="19.140625" style="160" customWidth="1"/>
    <col min="1796" max="1796" width="15.5703125" style="160" customWidth="1"/>
    <col min="1797" max="1797" width="30" style="160" customWidth="1"/>
    <col min="1798" max="1798" width="9.140625" style="160"/>
    <col min="1799" max="1799" width="9.140625" style="160" customWidth="1"/>
    <col min="1800" max="1800" width="9.42578125" style="160" bestFit="1" customWidth="1"/>
    <col min="1801" max="2048" width="9.140625" style="160"/>
    <col min="2049" max="2049" width="1.140625" style="160" customWidth="1"/>
    <col min="2050" max="2050" width="19.7109375" style="160" customWidth="1"/>
    <col min="2051" max="2051" width="19.140625" style="160" customWidth="1"/>
    <col min="2052" max="2052" width="15.5703125" style="160" customWidth="1"/>
    <col min="2053" max="2053" width="30" style="160" customWidth="1"/>
    <col min="2054" max="2054" width="9.140625" style="160"/>
    <col min="2055" max="2055" width="9.140625" style="160" customWidth="1"/>
    <col min="2056" max="2056" width="9.42578125" style="160" bestFit="1" customWidth="1"/>
    <col min="2057" max="2304" width="9.140625" style="160"/>
    <col min="2305" max="2305" width="1.140625" style="160" customWidth="1"/>
    <col min="2306" max="2306" width="19.7109375" style="160" customWidth="1"/>
    <col min="2307" max="2307" width="19.140625" style="160" customWidth="1"/>
    <col min="2308" max="2308" width="15.5703125" style="160" customWidth="1"/>
    <col min="2309" max="2309" width="30" style="160" customWidth="1"/>
    <col min="2310" max="2310" width="9.140625" style="160"/>
    <col min="2311" max="2311" width="9.140625" style="160" customWidth="1"/>
    <col min="2312" max="2312" width="9.42578125" style="160" bestFit="1" customWidth="1"/>
    <col min="2313" max="2560" width="9.140625" style="160"/>
    <col min="2561" max="2561" width="1.140625" style="160" customWidth="1"/>
    <col min="2562" max="2562" width="19.7109375" style="160" customWidth="1"/>
    <col min="2563" max="2563" width="19.140625" style="160" customWidth="1"/>
    <col min="2564" max="2564" width="15.5703125" style="160" customWidth="1"/>
    <col min="2565" max="2565" width="30" style="160" customWidth="1"/>
    <col min="2566" max="2566" width="9.140625" style="160"/>
    <col min="2567" max="2567" width="9.140625" style="160" customWidth="1"/>
    <col min="2568" max="2568" width="9.42578125" style="160" bestFit="1" customWidth="1"/>
    <col min="2569" max="2816" width="9.140625" style="160"/>
    <col min="2817" max="2817" width="1.140625" style="160" customWidth="1"/>
    <col min="2818" max="2818" width="19.7109375" style="160" customWidth="1"/>
    <col min="2819" max="2819" width="19.140625" style="160" customWidth="1"/>
    <col min="2820" max="2820" width="15.5703125" style="160" customWidth="1"/>
    <col min="2821" max="2821" width="30" style="160" customWidth="1"/>
    <col min="2822" max="2822" width="9.140625" style="160"/>
    <col min="2823" max="2823" width="9.140625" style="160" customWidth="1"/>
    <col min="2824" max="2824" width="9.42578125" style="160" bestFit="1" customWidth="1"/>
    <col min="2825" max="3072" width="9.140625" style="160"/>
    <col min="3073" max="3073" width="1.140625" style="160" customWidth="1"/>
    <col min="3074" max="3074" width="19.7109375" style="160" customWidth="1"/>
    <col min="3075" max="3075" width="19.140625" style="160" customWidth="1"/>
    <col min="3076" max="3076" width="15.5703125" style="160" customWidth="1"/>
    <col min="3077" max="3077" width="30" style="160" customWidth="1"/>
    <col min="3078" max="3078" width="9.140625" style="160"/>
    <col min="3079" max="3079" width="9.140625" style="160" customWidth="1"/>
    <col min="3080" max="3080" width="9.42578125" style="160" bestFit="1" customWidth="1"/>
    <col min="3081" max="3328" width="9.140625" style="160"/>
    <col min="3329" max="3329" width="1.140625" style="160" customWidth="1"/>
    <col min="3330" max="3330" width="19.7109375" style="160" customWidth="1"/>
    <col min="3331" max="3331" width="19.140625" style="160" customWidth="1"/>
    <col min="3332" max="3332" width="15.5703125" style="160" customWidth="1"/>
    <col min="3333" max="3333" width="30" style="160" customWidth="1"/>
    <col min="3334" max="3334" width="9.140625" style="160"/>
    <col min="3335" max="3335" width="9.140625" style="160" customWidth="1"/>
    <col min="3336" max="3336" width="9.42578125" style="160" bestFit="1" customWidth="1"/>
    <col min="3337" max="3584" width="9.140625" style="160"/>
    <col min="3585" max="3585" width="1.140625" style="160" customWidth="1"/>
    <col min="3586" max="3586" width="19.7109375" style="160" customWidth="1"/>
    <col min="3587" max="3587" width="19.140625" style="160" customWidth="1"/>
    <col min="3588" max="3588" width="15.5703125" style="160" customWidth="1"/>
    <col min="3589" max="3589" width="30" style="160" customWidth="1"/>
    <col min="3590" max="3590" width="9.140625" style="160"/>
    <col min="3591" max="3591" width="9.140625" style="160" customWidth="1"/>
    <col min="3592" max="3592" width="9.42578125" style="160" bestFit="1" customWidth="1"/>
    <col min="3593" max="3840" width="9.140625" style="160"/>
    <col min="3841" max="3841" width="1.140625" style="160" customWidth="1"/>
    <col min="3842" max="3842" width="19.7109375" style="160" customWidth="1"/>
    <col min="3843" max="3843" width="19.140625" style="160" customWidth="1"/>
    <col min="3844" max="3844" width="15.5703125" style="160" customWidth="1"/>
    <col min="3845" max="3845" width="30" style="160" customWidth="1"/>
    <col min="3846" max="3846" width="9.140625" style="160"/>
    <col min="3847" max="3847" width="9.140625" style="160" customWidth="1"/>
    <col min="3848" max="3848" width="9.42578125" style="160" bestFit="1" customWidth="1"/>
    <col min="3849" max="4096" width="9.140625" style="160"/>
    <col min="4097" max="4097" width="1.140625" style="160" customWidth="1"/>
    <col min="4098" max="4098" width="19.7109375" style="160" customWidth="1"/>
    <col min="4099" max="4099" width="19.140625" style="160" customWidth="1"/>
    <col min="4100" max="4100" width="15.5703125" style="160" customWidth="1"/>
    <col min="4101" max="4101" width="30" style="160" customWidth="1"/>
    <col min="4102" max="4102" width="9.140625" style="160"/>
    <col min="4103" max="4103" width="9.140625" style="160" customWidth="1"/>
    <col min="4104" max="4104" width="9.42578125" style="160" bestFit="1" customWidth="1"/>
    <col min="4105" max="4352" width="9.140625" style="160"/>
    <col min="4353" max="4353" width="1.140625" style="160" customWidth="1"/>
    <col min="4354" max="4354" width="19.7109375" style="160" customWidth="1"/>
    <col min="4355" max="4355" width="19.140625" style="160" customWidth="1"/>
    <col min="4356" max="4356" width="15.5703125" style="160" customWidth="1"/>
    <col min="4357" max="4357" width="30" style="160" customWidth="1"/>
    <col min="4358" max="4358" width="9.140625" style="160"/>
    <col min="4359" max="4359" width="9.140625" style="160" customWidth="1"/>
    <col min="4360" max="4360" width="9.42578125" style="160" bestFit="1" customWidth="1"/>
    <col min="4361" max="4608" width="9.140625" style="160"/>
    <col min="4609" max="4609" width="1.140625" style="160" customWidth="1"/>
    <col min="4610" max="4610" width="19.7109375" style="160" customWidth="1"/>
    <col min="4611" max="4611" width="19.140625" style="160" customWidth="1"/>
    <col min="4612" max="4612" width="15.5703125" style="160" customWidth="1"/>
    <col min="4613" max="4613" width="30" style="160" customWidth="1"/>
    <col min="4614" max="4614" width="9.140625" style="160"/>
    <col min="4615" max="4615" width="9.140625" style="160" customWidth="1"/>
    <col min="4616" max="4616" width="9.42578125" style="160" bestFit="1" customWidth="1"/>
    <col min="4617" max="4864" width="9.140625" style="160"/>
    <col min="4865" max="4865" width="1.140625" style="160" customWidth="1"/>
    <col min="4866" max="4866" width="19.7109375" style="160" customWidth="1"/>
    <col min="4867" max="4867" width="19.140625" style="160" customWidth="1"/>
    <col min="4868" max="4868" width="15.5703125" style="160" customWidth="1"/>
    <col min="4869" max="4869" width="30" style="160" customWidth="1"/>
    <col min="4870" max="4870" width="9.140625" style="160"/>
    <col min="4871" max="4871" width="9.140625" style="160" customWidth="1"/>
    <col min="4872" max="4872" width="9.42578125" style="160" bestFit="1" customWidth="1"/>
    <col min="4873" max="5120" width="9.140625" style="160"/>
    <col min="5121" max="5121" width="1.140625" style="160" customWidth="1"/>
    <col min="5122" max="5122" width="19.7109375" style="160" customWidth="1"/>
    <col min="5123" max="5123" width="19.140625" style="160" customWidth="1"/>
    <col min="5124" max="5124" width="15.5703125" style="160" customWidth="1"/>
    <col min="5125" max="5125" width="30" style="160" customWidth="1"/>
    <col min="5126" max="5126" width="9.140625" style="160"/>
    <col min="5127" max="5127" width="9.140625" style="160" customWidth="1"/>
    <col min="5128" max="5128" width="9.42578125" style="160" bestFit="1" customWidth="1"/>
    <col min="5129" max="5376" width="9.140625" style="160"/>
    <col min="5377" max="5377" width="1.140625" style="160" customWidth="1"/>
    <col min="5378" max="5378" width="19.7109375" style="160" customWidth="1"/>
    <col min="5379" max="5379" width="19.140625" style="160" customWidth="1"/>
    <col min="5380" max="5380" width="15.5703125" style="160" customWidth="1"/>
    <col min="5381" max="5381" width="30" style="160" customWidth="1"/>
    <col min="5382" max="5382" width="9.140625" style="160"/>
    <col min="5383" max="5383" width="9.140625" style="160" customWidth="1"/>
    <col min="5384" max="5384" width="9.42578125" style="160" bestFit="1" customWidth="1"/>
    <col min="5385" max="5632" width="9.140625" style="160"/>
    <col min="5633" max="5633" width="1.140625" style="160" customWidth="1"/>
    <col min="5634" max="5634" width="19.7109375" style="160" customWidth="1"/>
    <col min="5635" max="5635" width="19.140625" style="160" customWidth="1"/>
    <col min="5636" max="5636" width="15.5703125" style="160" customWidth="1"/>
    <col min="5637" max="5637" width="30" style="160" customWidth="1"/>
    <col min="5638" max="5638" width="9.140625" style="160"/>
    <col min="5639" max="5639" width="9.140625" style="160" customWidth="1"/>
    <col min="5640" max="5640" width="9.42578125" style="160" bestFit="1" customWidth="1"/>
    <col min="5641" max="5888" width="9.140625" style="160"/>
    <col min="5889" max="5889" width="1.140625" style="160" customWidth="1"/>
    <col min="5890" max="5890" width="19.7109375" style="160" customWidth="1"/>
    <col min="5891" max="5891" width="19.140625" style="160" customWidth="1"/>
    <col min="5892" max="5892" width="15.5703125" style="160" customWidth="1"/>
    <col min="5893" max="5893" width="30" style="160" customWidth="1"/>
    <col min="5894" max="5894" width="9.140625" style="160"/>
    <col min="5895" max="5895" width="9.140625" style="160" customWidth="1"/>
    <col min="5896" max="5896" width="9.42578125" style="160" bestFit="1" customWidth="1"/>
    <col min="5897" max="6144" width="9.140625" style="160"/>
    <col min="6145" max="6145" width="1.140625" style="160" customWidth="1"/>
    <col min="6146" max="6146" width="19.7109375" style="160" customWidth="1"/>
    <col min="6147" max="6147" width="19.140625" style="160" customWidth="1"/>
    <col min="6148" max="6148" width="15.5703125" style="160" customWidth="1"/>
    <col min="6149" max="6149" width="30" style="160" customWidth="1"/>
    <col min="6150" max="6150" width="9.140625" style="160"/>
    <col min="6151" max="6151" width="9.140625" style="160" customWidth="1"/>
    <col min="6152" max="6152" width="9.42578125" style="160" bestFit="1" customWidth="1"/>
    <col min="6153" max="6400" width="9.140625" style="160"/>
    <col min="6401" max="6401" width="1.140625" style="160" customWidth="1"/>
    <col min="6402" max="6402" width="19.7109375" style="160" customWidth="1"/>
    <col min="6403" max="6403" width="19.140625" style="160" customWidth="1"/>
    <col min="6404" max="6404" width="15.5703125" style="160" customWidth="1"/>
    <col min="6405" max="6405" width="30" style="160" customWidth="1"/>
    <col min="6406" max="6406" width="9.140625" style="160"/>
    <col min="6407" max="6407" width="9.140625" style="160" customWidth="1"/>
    <col min="6408" max="6408" width="9.42578125" style="160" bestFit="1" customWidth="1"/>
    <col min="6409" max="6656" width="9.140625" style="160"/>
    <col min="6657" max="6657" width="1.140625" style="160" customWidth="1"/>
    <col min="6658" max="6658" width="19.7109375" style="160" customWidth="1"/>
    <col min="6659" max="6659" width="19.140625" style="160" customWidth="1"/>
    <col min="6660" max="6660" width="15.5703125" style="160" customWidth="1"/>
    <col min="6661" max="6661" width="30" style="160" customWidth="1"/>
    <col min="6662" max="6662" width="9.140625" style="160"/>
    <col min="6663" max="6663" width="9.140625" style="160" customWidth="1"/>
    <col min="6664" max="6664" width="9.42578125" style="160" bestFit="1" customWidth="1"/>
    <col min="6665" max="6912" width="9.140625" style="160"/>
    <col min="6913" max="6913" width="1.140625" style="160" customWidth="1"/>
    <col min="6914" max="6914" width="19.7109375" style="160" customWidth="1"/>
    <col min="6915" max="6915" width="19.140625" style="160" customWidth="1"/>
    <col min="6916" max="6916" width="15.5703125" style="160" customWidth="1"/>
    <col min="6917" max="6917" width="30" style="160" customWidth="1"/>
    <col min="6918" max="6918" width="9.140625" style="160"/>
    <col min="6919" max="6919" width="9.140625" style="160" customWidth="1"/>
    <col min="6920" max="6920" width="9.42578125" style="160" bestFit="1" customWidth="1"/>
    <col min="6921" max="7168" width="9.140625" style="160"/>
    <col min="7169" max="7169" width="1.140625" style="160" customWidth="1"/>
    <col min="7170" max="7170" width="19.7109375" style="160" customWidth="1"/>
    <col min="7171" max="7171" width="19.140625" style="160" customWidth="1"/>
    <col min="7172" max="7172" width="15.5703125" style="160" customWidth="1"/>
    <col min="7173" max="7173" width="30" style="160" customWidth="1"/>
    <col min="7174" max="7174" width="9.140625" style="160"/>
    <col min="7175" max="7175" width="9.140625" style="160" customWidth="1"/>
    <col min="7176" max="7176" width="9.42578125" style="160" bestFit="1" customWidth="1"/>
    <col min="7177" max="7424" width="9.140625" style="160"/>
    <col min="7425" max="7425" width="1.140625" style="160" customWidth="1"/>
    <col min="7426" max="7426" width="19.7109375" style="160" customWidth="1"/>
    <col min="7427" max="7427" width="19.140625" style="160" customWidth="1"/>
    <col min="7428" max="7428" width="15.5703125" style="160" customWidth="1"/>
    <col min="7429" max="7429" width="30" style="160" customWidth="1"/>
    <col min="7430" max="7430" width="9.140625" style="160"/>
    <col min="7431" max="7431" width="9.140625" style="160" customWidth="1"/>
    <col min="7432" max="7432" width="9.42578125" style="160" bestFit="1" customWidth="1"/>
    <col min="7433" max="7680" width="9.140625" style="160"/>
    <col min="7681" max="7681" width="1.140625" style="160" customWidth="1"/>
    <col min="7682" max="7682" width="19.7109375" style="160" customWidth="1"/>
    <col min="7683" max="7683" width="19.140625" style="160" customWidth="1"/>
    <col min="7684" max="7684" width="15.5703125" style="160" customWidth="1"/>
    <col min="7685" max="7685" width="30" style="160" customWidth="1"/>
    <col min="7686" max="7686" width="9.140625" style="160"/>
    <col min="7687" max="7687" width="9.140625" style="160" customWidth="1"/>
    <col min="7688" max="7688" width="9.42578125" style="160" bestFit="1" customWidth="1"/>
    <col min="7689" max="7936" width="9.140625" style="160"/>
    <col min="7937" max="7937" width="1.140625" style="160" customWidth="1"/>
    <col min="7938" max="7938" width="19.7109375" style="160" customWidth="1"/>
    <col min="7939" max="7939" width="19.140625" style="160" customWidth="1"/>
    <col min="7940" max="7940" width="15.5703125" style="160" customWidth="1"/>
    <col min="7941" max="7941" width="30" style="160" customWidth="1"/>
    <col min="7942" max="7942" width="9.140625" style="160"/>
    <col min="7943" max="7943" width="9.140625" style="160" customWidth="1"/>
    <col min="7944" max="7944" width="9.42578125" style="160" bestFit="1" customWidth="1"/>
    <col min="7945" max="8192" width="9.140625" style="160"/>
    <col min="8193" max="8193" width="1.140625" style="160" customWidth="1"/>
    <col min="8194" max="8194" width="19.7109375" style="160" customWidth="1"/>
    <col min="8195" max="8195" width="19.140625" style="160" customWidth="1"/>
    <col min="8196" max="8196" width="15.5703125" style="160" customWidth="1"/>
    <col min="8197" max="8197" width="30" style="160" customWidth="1"/>
    <col min="8198" max="8198" width="9.140625" style="160"/>
    <col min="8199" max="8199" width="9.140625" style="160" customWidth="1"/>
    <col min="8200" max="8200" width="9.42578125" style="160" bestFit="1" customWidth="1"/>
    <col min="8201" max="8448" width="9.140625" style="160"/>
    <col min="8449" max="8449" width="1.140625" style="160" customWidth="1"/>
    <col min="8450" max="8450" width="19.7109375" style="160" customWidth="1"/>
    <col min="8451" max="8451" width="19.140625" style="160" customWidth="1"/>
    <col min="8452" max="8452" width="15.5703125" style="160" customWidth="1"/>
    <col min="8453" max="8453" width="30" style="160" customWidth="1"/>
    <col min="8454" max="8454" width="9.140625" style="160"/>
    <col min="8455" max="8455" width="9.140625" style="160" customWidth="1"/>
    <col min="8456" max="8456" width="9.42578125" style="160" bestFit="1" customWidth="1"/>
    <col min="8457" max="8704" width="9.140625" style="160"/>
    <col min="8705" max="8705" width="1.140625" style="160" customWidth="1"/>
    <col min="8706" max="8706" width="19.7109375" style="160" customWidth="1"/>
    <col min="8707" max="8707" width="19.140625" style="160" customWidth="1"/>
    <col min="8708" max="8708" width="15.5703125" style="160" customWidth="1"/>
    <col min="8709" max="8709" width="30" style="160" customWidth="1"/>
    <col min="8710" max="8710" width="9.140625" style="160"/>
    <col min="8711" max="8711" width="9.140625" style="160" customWidth="1"/>
    <col min="8712" max="8712" width="9.42578125" style="160" bestFit="1" customWidth="1"/>
    <col min="8713" max="8960" width="9.140625" style="160"/>
    <col min="8961" max="8961" width="1.140625" style="160" customWidth="1"/>
    <col min="8962" max="8962" width="19.7109375" style="160" customWidth="1"/>
    <col min="8963" max="8963" width="19.140625" style="160" customWidth="1"/>
    <col min="8964" max="8964" width="15.5703125" style="160" customWidth="1"/>
    <col min="8965" max="8965" width="30" style="160" customWidth="1"/>
    <col min="8966" max="8966" width="9.140625" style="160"/>
    <col min="8967" max="8967" width="9.140625" style="160" customWidth="1"/>
    <col min="8968" max="8968" width="9.42578125" style="160" bestFit="1" customWidth="1"/>
    <col min="8969" max="9216" width="9.140625" style="160"/>
    <col min="9217" max="9217" width="1.140625" style="160" customWidth="1"/>
    <col min="9218" max="9218" width="19.7109375" style="160" customWidth="1"/>
    <col min="9219" max="9219" width="19.140625" style="160" customWidth="1"/>
    <col min="9220" max="9220" width="15.5703125" style="160" customWidth="1"/>
    <col min="9221" max="9221" width="30" style="160" customWidth="1"/>
    <col min="9222" max="9222" width="9.140625" style="160"/>
    <col min="9223" max="9223" width="9.140625" style="160" customWidth="1"/>
    <col min="9224" max="9224" width="9.42578125" style="160" bestFit="1" customWidth="1"/>
    <col min="9225" max="9472" width="9.140625" style="160"/>
    <col min="9473" max="9473" width="1.140625" style="160" customWidth="1"/>
    <col min="9474" max="9474" width="19.7109375" style="160" customWidth="1"/>
    <col min="9475" max="9475" width="19.140625" style="160" customWidth="1"/>
    <col min="9476" max="9476" width="15.5703125" style="160" customWidth="1"/>
    <col min="9477" max="9477" width="30" style="160" customWidth="1"/>
    <col min="9478" max="9478" width="9.140625" style="160"/>
    <col min="9479" max="9479" width="9.140625" style="160" customWidth="1"/>
    <col min="9480" max="9480" width="9.42578125" style="160" bestFit="1" customWidth="1"/>
    <col min="9481" max="9728" width="9.140625" style="160"/>
    <col min="9729" max="9729" width="1.140625" style="160" customWidth="1"/>
    <col min="9730" max="9730" width="19.7109375" style="160" customWidth="1"/>
    <col min="9731" max="9731" width="19.140625" style="160" customWidth="1"/>
    <col min="9732" max="9732" width="15.5703125" style="160" customWidth="1"/>
    <col min="9733" max="9733" width="30" style="160" customWidth="1"/>
    <col min="9734" max="9734" width="9.140625" style="160"/>
    <col min="9735" max="9735" width="9.140625" style="160" customWidth="1"/>
    <col min="9736" max="9736" width="9.42578125" style="160" bestFit="1" customWidth="1"/>
    <col min="9737" max="9984" width="9.140625" style="160"/>
    <col min="9985" max="9985" width="1.140625" style="160" customWidth="1"/>
    <col min="9986" max="9986" width="19.7109375" style="160" customWidth="1"/>
    <col min="9987" max="9987" width="19.140625" style="160" customWidth="1"/>
    <col min="9988" max="9988" width="15.5703125" style="160" customWidth="1"/>
    <col min="9989" max="9989" width="30" style="160" customWidth="1"/>
    <col min="9990" max="9990" width="9.140625" style="160"/>
    <col min="9991" max="9991" width="9.140625" style="160" customWidth="1"/>
    <col min="9992" max="9992" width="9.42578125" style="160" bestFit="1" customWidth="1"/>
    <col min="9993" max="10240" width="9.140625" style="160"/>
    <col min="10241" max="10241" width="1.140625" style="160" customWidth="1"/>
    <col min="10242" max="10242" width="19.7109375" style="160" customWidth="1"/>
    <col min="10243" max="10243" width="19.140625" style="160" customWidth="1"/>
    <col min="10244" max="10244" width="15.5703125" style="160" customWidth="1"/>
    <col min="10245" max="10245" width="30" style="160" customWidth="1"/>
    <col min="10246" max="10246" width="9.140625" style="160"/>
    <col min="10247" max="10247" width="9.140625" style="160" customWidth="1"/>
    <col min="10248" max="10248" width="9.42578125" style="160" bestFit="1" customWidth="1"/>
    <col min="10249" max="10496" width="9.140625" style="160"/>
    <col min="10497" max="10497" width="1.140625" style="160" customWidth="1"/>
    <col min="10498" max="10498" width="19.7109375" style="160" customWidth="1"/>
    <col min="10499" max="10499" width="19.140625" style="160" customWidth="1"/>
    <col min="10500" max="10500" width="15.5703125" style="160" customWidth="1"/>
    <col min="10501" max="10501" width="30" style="160" customWidth="1"/>
    <col min="10502" max="10502" width="9.140625" style="160"/>
    <col min="10503" max="10503" width="9.140625" style="160" customWidth="1"/>
    <col min="10504" max="10504" width="9.42578125" style="160" bestFit="1" customWidth="1"/>
    <col min="10505" max="10752" width="9.140625" style="160"/>
    <col min="10753" max="10753" width="1.140625" style="160" customWidth="1"/>
    <col min="10754" max="10754" width="19.7109375" style="160" customWidth="1"/>
    <col min="10755" max="10755" width="19.140625" style="160" customWidth="1"/>
    <col min="10756" max="10756" width="15.5703125" style="160" customWidth="1"/>
    <col min="10757" max="10757" width="30" style="160" customWidth="1"/>
    <col min="10758" max="10758" width="9.140625" style="160"/>
    <col min="10759" max="10759" width="9.140625" style="160" customWidth="1"/>
    <col min="10760" max="10760" width="9.42578125" style="160" bestFit="1" customWidth="1"/>
    <col min="10761" max="11008" width="9.140625" style="160"/>
    <col min="11009" max="11009" width="1.140625" style="160" customWidth="1"/>
    <col min="11010" max="11010" width="19.7109375" style="160" customWidth="1"/>
    <col min="11011" max="11011" width="19.140625" style="160" customWidth="1"/>
    <col min="11012" max="11012" width="15.5703125" style="160" customWidth="1"/>
    <col min="11013" max="11013" width="30" style="160" customWidth="1"/>
    <col min="11014" max="11014" width="9.140625" style="160"/>
    <col min="11015" max="11015" width="9.140625" style="160" customWidth="1"/>
    <col min="11016" max="11016" width="9.42578125" style="160" bestFit="1" customWidth="1"/>
    <col min="11017" max="11264" width="9.140625" style="160"/>
    <col min="11265" max="11265" width="1.140625" style="160" customWidth="1"/>
    <col min="11266" max="11266" width="19.7109375" style="160" customWidth="1"/>
    <col min="11267" max="11267" width="19.140625" style="160" customWidth="1"/>
    <col min="11268" max="11268" width="15.5703125" style="160" customWidth="1"/>
    <col min="11269" max="11269" width="30" style="160" customWidth="1"/>
    <col min="11270" max="11270" width="9.140625" style="160"/>
    <col min="11271" max="11271" width="9.140625" style="160" customWidth="1"/>
    <col min="11272" max="11272" width="9.42578125" style="160" bestFit="1" customWidth="1"/>
    <col min="11273" max="11520" width="9.140625" style="160"/>
    <col min="11521" max="11521" width="1.140625" style="160" customWidth="1"/>
    <col min="11522" max="11522" width="19.7109375" style="160" customWidth="1"/>
    <col min="11523" max="11523" width="19.140625" style="160" customWidth="1"/>
    <col min="11524" max="11524" width="15.5703125" style="160" customWidth="1"/>
    <col min="11525" max="11525" width="30" style="160" customWidth="1"/>
    <col min="11526" max="11526" width="9.140625" style="160"/>
    <col min="11527" max="11527" width="9.140625" style="160" customWidth="1"/>
    <col min="11528" max="11528" width="9.42578125" style="160" bestFit="1" customWidth="1"/>
    <col min="11529" max="11776" width="9.140625" style="160"/>
    <col min="11777" max="11777" width="1.140625" style="160" customWidth="1"/>
    <col min="11778" max="11778" width="19.7109375" style="160" customWidth="1"/>
    <col min="11779" max="11779" width="19.140625" style="160" customWidth="1"/>
    <col min="11780" max="11780" width="15.5703125" style="160" customWidth="1"/>
    <col min="11781" max="11781" width="30" style="160" customWidth="1"/>
    <col min="11782" max="11782" width="9.140625" style="160"/>
    <col min="11783" max="11783" width="9.140625" style="160" customWidth="1"/>
    <col min="11784" max="11784" width="9.42578125" style="160" bestFit="1" customWidth="1"/>
    <col min="11785" max="12032" width="9.140625" style="160"/>
    <col min="12033" max="12033" width="1.140625" style="160" customWidth="1"/>
    <col min="12034" max="12034" width="19.7109375" style="160" customWidth="1"/>
    <col min="12035" max="12035" width="19.140625" style="160" customWidth="1"/>
    <col min="12036" max="12036" width="15.5703125" style="160" customWidth="1"/>
    <col min="12037" max="12037" width="30" style="160" customWidth="1"/>
    <col min="12038" max="12038" width="9.140625" style="160"/>
    <col min="12039" max="12039" width="9.140625" style="160" customWidth="1"/>
    <col min="12040" max="12040" width="9.42578125" style="160" bestFit="1" customWidth="1"/>
    <col min="12041" max="12288" width="9.140625" style="160"/>
    <col min="12289" max="12289" width="1.140625" style="160" customWidth="1"/>
    <col min="12290" max="12290" width="19.7109375" style="160" customWidth="1"/>
    <col min="12291" max="12291" width="19.140625" style="160" customWidth="1"/>
    <col min="12292" max="12292" width="15.5703125" style="160" customWidth="1"/>
    <col min="12293" max="12293" width="30" style="160" customWidth="1"/>
    <col min="12294" max="12294" width="9.140625" style="160"/>
    <col min="12295" max="12295" width="9.140625" style="160" customWidth="1"/>
    <col min="12296" max="12296" width="9.42578125" style="160" bestFit="1" customWidth="1"/>
    <col min="12297" max="12544" width="9.140625" style="160"/>
    <col min="12545" max="12545" width="1.140625" style="160" customWidth="1"/>
    <col min="12546" max="12546" width="19.7109375" style="160" customWidth="1"/>
    <col min="12547" max="12547" width="19.140625" style="160" customWidth="1"/>
    <col min="12548" max="12548" width="15.5703125" style="160" customWidth="1"/>
    <col min="12549" max="12549" width="30" style="160" customWidth="1"/>
    <col min="12550" max="12550" width="9.140625" style="160"/>
    <col min="12551" max="12551" width="9.140625" style="160" customWidth="1"/>
    <col min="12552" max="12552" width="9.42578125" style="160" bestFit="1" customWidth="1"/>
    <col min="12553" max="12800" width="9.140625" style="160"/>
    <col min="12801" max="12801" width="1.140625" style="160" customWidth="1"/>
    <col min="12802" max="12802" width="19.7109375" style="160" customWidth="1"/>
    <col min="12803" max="12803" width="19.140625" style="160" customWidth="1"/>
    <col min="12804" max="12804" width="15.5703125" style="160" customWidth="1"/>
    <col min="12805" max="12805" width="30" style="160" customWidth="1"/>
    <col min="12806" max="12806" width="9.140625" style="160"/>
    <col min="12807" max="12807" width="9.140625" style="160" customWidth="1"/>
    <col min="12808" max="12808" width="9.42578125" style="160" bestFit="1" customWidth="1"/>
    <col min="12809" max="13056" width="9.140625" style="160"/>
    <col min="13057" max="13057" width="1.140625" style="160" customWidth="1"/>
    <col min="13058" max="13058" width="19.7109375" style="160" customWidth="1"/>
    <col min="13059" max="13059" width="19.140625" style="160" customWidth="1"/>
    <col min="13060" max="13060" width="15.5703125" style="160" customWidth="1"/>
    <col min="13061" max="13061" width="30" style="160" customWidth="1"/>
    <col min="13062" max="13062" width="9.140625" style="160"/>
    <col min="13063" max="13063" width="9.140625" style="160" customWidth="1"/>
    <col min="13064" max="13064" width="9.42578125" style="160" bestFit="1" customWidth="1"/>
    <col min="13065" max="13312" width="9.140625" style="160"/>
    <col min="13313" max="13313" width="1.140625" style="160" customWidth="1"/>
    <col min="13314" max="13314" width="19.7109375" style="160" customWidth="1"/>
    <col min="13315" max="13315" width="19.140625" style="160" customWidth="1"/>
    <col min="13316" max="13316" width="15.5703125" style="160" customWidth="1"/>
    <col min="13317" max="13317" width="30" style="160" customWidth="1"/>
    <col min="13318" max="13318" width="9.140625" style="160"/>
    <col min="13319" max="13319" width="9.140625" style="160" customWidth="1"/>
    <col min="13320" max="13320" width="9.42578125" style="160" bestFit="1" customWidth="1"/>
    <col min="13321" max="13568" width="9.140625" style="160"/>
    <col min="13569" max="13569" width="1.140625" style="160" customWidth="1"/>
    <col min="13570" max="13570" width="19.7109375" style="160" customWidth="1"/>
    <col min="13571" max="13571" width="19.140625" style="160" customWidth="1"/>
    <col min="13572" max="13572" width="15.5703125" style="160" customWidth="1"/>
    <col min="13573" max="13573" width="30" style="160" customWidth="1"/>
    <col min="13574" max="13574" width="9.140625" style="160"/>
    <col min="13575" max="13575" width="9.140625" style="160" customWidth="1"/>
    <col min="13576" max="13576" width="9.42578125" style="160" bestFit="1" customWidth="1"/>
    <col min="13577" max="13824" width="9.140625" style="160"/>
    <col min="13825" max="13825" width="1.140625" style="160" customWidth="1"/>
    <col min="13826" max="13826" width="19.7109375" style="160" customWidth="1"/>
    <col min="13827" max="13827" width="19.140625" style="160" customWidth="1"/>
    <col min="13828" max="13828" width="15.5703125" style="160" customWidth="1"/>
    <col min="13829" max="13829" width="30" style="160" customWidth="1"/>
    <col min="13830" max="13830" width="9.140625" style="160"/>
    <col min="13831" max="13831" width="9.140625" style="160" customWidth="1"/>
    <col min="13832" max="13832" width="9.42578125" style="160" bestFit="1" customWidth="1"/>
    <col min="13833" max="14080" width="9.140625" style="160"/>
    <col min="14081" max="14081" width="1.140625" style="160" customWidth="1"/>
    <col min="14082" max="14082" width="19.7109375" style="160" customWidth="1"/>
    <col min="14083" max="14083" width="19.140625" style="160" customWidth="1"/>
    <col min="14084" max="14084" width="15.5703125" style="160" customWidth="1"/>
    <col min="14085" max="14085" width="30" style="160" customWidth="1"/>
    <col min="14086" max="14086" width="9.140625" style="160"/>
    <col min="14087" max="14087" width="9.140625" style="160" customWidth="1"/>
    <col min="14088" max="14088" width="9.42578125" style="160" bestFit="1" customWidth="1"/>
    <col min="14089" max="14336" width="9.140625" style="160"/>
    <col min="14337" max="14337" width="1.140625" style="160" customWidth="1"/>
    <col min="14338" max="14338" width="19.7109375" style="160" customWidth="1"/>
    <col min="14339" max="14339" width="19.140625" style="160" customWidth="1"/>
    <col min="14340" max="14340" width="15.5703125" style="160" customWidth="1"/>
    <col min="14341" max="14341" width="30" style="160" customWidth="1"/>
    <col min="14342" max="14342" width="9.140625" style="160"/>
    <col min="14343" max="14343" width="9.140625" style="160" customWidth="1"/>
    <col min="14344" max="14344" width="9.42578125" style="160" bestFit="1" customWidth="1"/>
    <col min="14345" max="14592" width="9.140625" style="160"/>
    <col min="14593" max="14593" width="1.140625" style="160" customWidth="1"/>
    <col min="14594" max="14594" width="19.7109375" style="160" customWidth="1"/>
    <col min="14595" max="14595" width="19.140625" style="160" customWidth="1"/>
    <col min="14596" max="14596" width="15.5703125" style="160" customWidth="1"/>
    <col min="14597" max="14597" width="30" style="160" customWidth="1"/>
    <col min="14598" max="14598" width="9.140625" style="160"/>
    <col min="14599" max="14599" width="9.140625" style="160" customWidth="1"/>
    <col min="14600" max="14600" width="9.42578125" style="160" bestFit="1" customWidth="1"/>
    <col min="14601" max="14848" width="9.140625" style="160"/>
    <col min="14849" max="14849" width="1.140625" style="160" customWidth="1"/>
    <col min="14850" max="14850" width="19.7109375" style="160" customWidth="1"/>
    <col min="14851" max="14851" width="19.140625" style="160" customWidth="1"/>
    <col min="14852" max="14852" width="15.5703125" style="160" customWidth="1"/>
    <col min="14853" max="14853" width="30" style="160" customWidth="1"/>
    <col min="14854" max="14854" width="9.140625" style="160"/>
    <col min="14855" max="14855" width="9.140625" style="160" customWidth="1"/>
    <col min="14856" max="14856" width="9.42578125" style="160" bestFit="1" customWidth="1"/>
    <col min="14857" max="15104" width="9.140625" style="160"/>
    <col min="15105" max="15105" width="1.140625" style="160" customWidth="1"/>
    <col min="15106" max="15106" width="19.7109375" style="160" customWidth="1"/>
    <col min="15107" max="15107" width="19.140625" style="160" customWidth="1"/>
    <col min="15108" max="15108" width="15.5703125" style="160" customWidth="1"/>
    <col min="15109" max="15109" width="30" style="160" customWidth="1"/>
    <col min="15110" max="15110" width="9.140625" style="160"/>
    <col min="15111" max="15111" width="9.140625" style="160" customWidth="1"/>
    <col min="15112" max="15112" width="9.42578125" style="160" bestFit="1" customWidth="1"/>
    <col min="15113" max="15360" width="9.140625" style="160"/>
    <col min="15361" max="15361" width="1.140625" style="160" customWidth="1"/>
    <col min="15362" max="15362" width="19.7109375" style="160" customWidth="1"/>
    <col min="15363" max="15363" width="19.140625" style="160" customWidth="1"/>
    <col min="15364" max="15364" width="15.5703125" style="160" customWidth="1"/>
    <col min="15365" max="15365" width="30" style="160" customWidth="1"/>
    <col min="15366" max="15366" width="9.140625" style="160"/>
    <col min="15367" max="15367" width="9.140625" style="160" customWidth="1"/>
    <col min="15368" max="15368" width="9.42578125" style="160" bestFit="1" customWidth="1"/>
    <col min="15369" max="15616" width="9.140625" style="160"/>
    <col min="15617" max="15617" width="1.140625" style="160" customWidth="1"/>
    <col min="15618" max="15618" width="19.7109375" style="160" customWidth="1"/>
    <col min="15619" max="15619" width="19.140625" style="160" customWidth="1"/>
    <col min="15620" max="15620" width="15.5703125" style="160" customWidth="1"/>
    <col min="15621" max="15621" width="30" style="160" customWidth="1"/>
    <col min="15622" max="15622" width="9.140625" style="160"/>
    <col min="15623" max="15623" width="9.140625" style="160" customWidth="1"/>
    <col min="15624" max="15624" width="9.42578125" style="160" bestFit="1" customWidth="1"/>
    <col min="15625" max="15872" width="9.140625" style="160"/>
    <col min="15873" max="15873" width="1.140625" style="160" customWidth="1"/>
    <col min="15874" max="15874" width="19.7109375" style="160" customWidth="1"/>
    <col min="15875" max="15875" width="19.140625" style="160" customWidth="1"/>
    <col min="15876" max="15876" width="15.5703125" style="160" customWidth="1"/>
    <col min="15877" max="15877" width="30" style="160" customWidth="1"/>
    <col min="15878" max="15878" width="9.140625" style="160"/>
    <col min="15879" max="15879" width="9.140625" style="160" customWidth="1"/>
    <col min="15880" max="15880" width="9.42578125" style="160" bestFit="1" customWidth="1"/>
    <col min="15881" max="16128" width="9.140625" style="160"/>
    <col min="16129" max="16129" width="1.140625" style="160" customWidth="1"/>
    <col min="16130" max="16130" width="19.7109375" style="160" customWidth="1"/>
    <col min="16131" max="16131" width="19.140625" style="160" customWidth="1"/>
    <col min="16132" max="16132" width="15.5703125" style="160" customWidth="1"/>
    <col min="16133" max="16133" width="30" style="160" customWidth="1"/>
    <col min="16134" max="16134" width="9.140625" style="160"/>
    <col min="16135" max="16135" width="9.140625" style="160" customWidth="1"/>
    <col min="16136" max="16136" width="9.42578125" style="160" bestFit="1" customWidth="1"/>
    <col min="16137" max="16384" width="9.140625" style="160"/>
  </cols>
  <sheetData>
    <row r="1" spans="2:6" x14ac:dyDescent="0.3">
      <c r="B1" s="1206"/>
      <c r="C1" s="1207"/>
      <c r="D1" s="1207"/>
      <c r="E1" s="1208"/>
    </row>
    <row r="2" spans="2:6" x14ac:dyDescent="0.3">
      <c r="B2" s="1209"/>
      <c r="C2" s="158"/>
      <c r="D2" s="158"/>
      <c r="E2" s="1210"/>
    </row>
    <row r="3" spans="2:6" x14ac:dyDescent="0.3">
      <c r="B3" s="1209"/>
      <c r="C3" s="158"/>
      <c r="D3" s="158"/>
      <c r="E3" s="1210"/>
    </row>
    <row r="4" spans="2:6" ht="11.25" customHeight="1" x14ac:dyDescent="0.3">
      <c r="B4" s="1209"/>
      <c r="C4" s="158"/>
      <c r="D4" s="158"/>
      <c r="E4" s="1210"/>
    </row>
    <row r="5" spans="2:6" x14ac:dyDescent="0.3">
      <c r="B5" s="1271" t="s">
        <v>218</v>
      </c>
      <c r="C5" s="1272"/>
      <c r="D5" s="1272"/>
      <c r="E5" s="1273"/>
    </row>
    <row r="6" spans="2:6" ht="24" x14ac:dyDescent="0.3">
      <c r="B6" s="1211" t="s">
        <v>3099</v>
      </c>
      <c r="C6" s="2" t="s">
        <v>3245</v>
      </c>
      <c r="D6" s="3"/>
      <c r="E6" s="1212"/>
    </row>
    <row r="7" spans="2:6" x14ac:dyDescent="0.3">
      <c r="B7" s="1213" t="s">
        <v>219</v>
      </c>
      <c r="C7" s="5" t="s">
        <v>3246</v>
      </c>
      <c r="D7" s="6"/>
      <c r="E7" s="1214"/>
    </row>
    <row r="8" spans="2:6" ht="18.75" customHeight="1" x14ac:dyDescent="0.3">
      <c r="B8" s="1213" t="s">
        <v>220</v>
      </c>
      <c r="C8" s="2" t="s">
        <v>3245</v>
      </c>
      <c r="D8" s="6"/>
      <c r="E8" s="1214"/>
    </row>
    <row r="9" spans="2:6" x14ac:dyDescent="0.3">
      <c r="B9" s="1213" t="s">
        <v>221</v>
      </c>
      <c r="C9" s="476" t="s">
        <v>5052</v>
      </c>
      <c r="D9" s="401"/>
      <c r="E9" s="1215"/>
    </row>
    <row r="10" spans="2:6" s="161" customFormat="1" x14ac:dyDescent="0.3">
      <c r="B10" s="1213" t="s">
        <v>222</v>
      </c>
      <c r="C10" s="5" t="s">
        <v>4910</v>
      </c>
      <c r="D10" s="6"/>
      <c r="E10" s="1214"/>
    </row>
    <row r="11" spans="2:6" s="161" customFormat="1" ht="24" x14ac:dyDescent="0.3">
      <c r="B11" s="1213" t="s">
        <v>223</v>
      </c>
      <c r="C11" s="480" t="s">
        <v>3598</v>
      </c>
      <c r="D11" s="540"/>
      <c r="E11" s="1216"/>
    </row>
    <row r="12" spans="2:6" ht="7.5" customHeight="1" x14ac:dyDescent="0.3">
      <c r="B12" s="1217"/>
      <c r="C12" s="1218"/>
      <c r="D12" s="1219"/>
      <c r="E12" s="1210"/>
    </row>
    <row r="13" spans="2:6" x14ac:dyDescent="0.3">
      <c r="B13" s="1274" t="s">
        <v>4056</v>
      </c>
      <c r="C13" s="1275"/>
      <c r="D13" s="1275"/>
      <c r="E13" s="1276"/>
    </row>
    <row r="14" spans="2:6" ht="5.25" customHeight="1" x14ac:dyDescent="0.3">
      <c r="B14" s="1217"/>
      <c r="C14" s="1220"/>
      <c r="D14" s="1221"/>
      <c r="E14" s="1222"/>
    </row>
    <row r="15" spans="2:6" s="163" customFormat="1" ht="27" customHeight="1" x14ac:dyDescent="0.3">
      <c r="B15" s="1277" t="s">
        <v>228</v>
      </c>
      <c r="C15" s="1278"/>
      <c r="D15" s="1279" t="s">
        <v>3101</v>
      </c>
      <c r="E15" s="1280"/>
    </row>
    <row r="16" spans="2:6" x14ac:dyDescent="0.3">
      <c r="B16" s="1281" t="s">
        <v>4606</v>
      </c>
      <c r="C16" s="1282"/>
      <c r="D16" s="1283">
        <v>0.04</v>
      </c>
      <c r="E16" s="1284"/>
      <c r="F16" s="164"/>
    </row>
    <row r="17" spans="2:10" x14ac:dyDescent="0.3">
      <c r="B17" s="1281" t="s">
        <v>4607</v>
      </c>
      <c r="C17" s="1282"/>
      <c r="D17" s="1283">
        <v>1.23E-2</v>
      </c>
      <c r="E17" s="1284"/>
      <c r="F17" s="164"/>
    </row>
    <row r="18" spans="2:10" x14ac:dyDescent="0.3">
      <c r="B18" s="1281" t="s">
        <v>4608</v>
      </c>
      <c r="C18" s="1282"/>
      <c r="D18" s="1283">
        <v>4.0000000000000001E-3</v>
      </c>
      <c r="E18" s="1284"/>
      <c r="F18" s="164"/>
    </row>
    <row r="19" spans="2:10" x14ac:dyDescent="0.3">
      <c r="B19" s="1281" t="s">
        <v>4609</v>
      </c>
      <c r="C19" s="1282"/>
      <c r="D19" s="1283">
        <v>4.0000000000000001E-3</v>
      </c>
      <c r="E19" s="1284"/>
      <c r="F19" s="164"/>
    </row>
    <row r="20" spans="2:10" x14ac:dyDescent="0.3">
      <c r="B20" s="1281" t="s">
        <v>4610</v>
      </c>
      <c r="C20" s="1282"/>
      <c r="D20" s="1283">
        <f>SUM(D21:E24)</f>
        <v>4.6490000000000004E-2</v>
      </c>
      <c r="E20" s="1284"/>
      <c r="F20" s="164"/>
    </row>
    <row r="21" spans="2:10" x14ac:dyDescent="0.3">
      <c r="B21" s="1281" t="s">
        <v>4611</v>
      </c>
      <c r="C21" s="1282"/>
      <c r="D21" s="1283">
        <v>6.4999999999999997E-3</v>
      </c>
      <c r="E21" s="1284"/>
      <c r="F21" s="164"/>
    </row>
    <row r="22" spans="2:10" x14ac:dyDescent="0.3">
      <c r="B22" s="1281" t="s">
        <v>4612</v>
      </c>
      <c r="C22" s="1282"/>
      <c r="D22" s="1283">
        <v>2.9989999999999999E-2</v>
      </c>
      <c r="E22" s="1284"/>
      <c r="F22" s="164"/>
    </row>
    <row r="23" spans="2:10" x14ac:dyDescent="0.3">
      <c r="B23" s="1281" t="s">
        <v>4613</v>
      </c>
      <c r="C23" s="1282"/>
      <c r="D23" s="1283">
        <v>0</v>
      </c>
      <c r="E23" s="1284"/>
      <c r="F23" s="164"/>
    </row>
    <row r="24" spans="2:10" x14ac:dyDescent="0.3">
      <c r="B24" s="1281" t="s">
        <v>4614</v>
      </c>
      <c r="C24" s="1282"/>
      <c r="D24" s="1283">
        <v>0.01</v>
      </c>
      <c r="E24" s="1284"/>
      <c r="F24" s="164"/>
    </row>
    <row r="25" spans="2:10" x14ac:dyDescent="0.3">
      <c r="B25" s="1281" t="s">
        <v>4615</v>
      </c>
      <c r="C25" s="1282"/>
      <c r="D25" s="1283">
        <v>7.3950000000000002E-2</v>
      </c>
      <c r="E25" s="1284"/>
      <c r="F25" s="164"/>
    </row>
    <row r="26" spans="2:10" x14ac:dyDescent="0.3">
      <c r="B26" s="1281" t="s">
        <v>4616</v>
      </c>
      <c r="C26" s="1282"/>
      <c r="D26" s="1283">
        <v>1.265E-2</v>
      </c>
      <c r="E26" s="1284"/>
      <c r="F26" s="164"/>
    </row>
    <row r="27" spans="2:10" x14ac:dyDescent="0.3">
      <c r="B27" s="1267" t="s">
        <v>233</v>
      </c>
      <c r="C27" s="1268"/>
      <c r="D27" s="1285">
        <f>((1+(D16+D18+D26+D19))*(1+(D17))*(1+(D25)))/(1-(D20))-1</f>
        <v>0.20931695926655203</v>
      </c>
      <c r="E27" s="1286"/>
      <c r="G27" s="165"/>
      <c r="H27" s="165"/>
      <c r="I27" s="165"/>
      <c r="J27" s="165"/>
    </row>
    <row r="28" spans="2:10" ht="3.75" customHeight="1" x14ac:dyDescent="0.3">
      <c r="B28" s="1223"/>
      <c r="C28" s="1224"/>
      <c r="D28" s="1225"/>
      <c r="E28" s="1226"/>
    </row>
    <row r="29" spans="2:10" x14ac:dyDescent="0.3">
      <c r="B29" s="1257" t="s">
        <v>3112</v>
      </c>
      <c r="C29" s="1258"/>
      <c r="D29" s="1258"/>
      <c r="E29" s="1259"/>
    </row>
    <row r="30" spans="2:10" ht="27.75" customHeight="1" x14ac:dyDescent="0.3">
      <c r="B30" s="1260" t="s">
        <v>3113</v>
      </c>
      <c r="C30" s="1261"/>
      <c r="D30" s="1261"/>
      <c r="E30" s="1262"/>
    </row>
    <row r="31" spans="2:10" x14ac:dyDescent="0.3">
      <c r="B31" s="1260" t="s">
        <v>3114</v>
      </c>
      <c r="C31" s="1261"/>
      <c r="D31" s="1261"/>
      <c r="E31" s="1262"/>
    </row>
    <row r="32" spans="2:10" ht="30" customHeight="1" x14ac:dyDescent="0.3">
      <c r="B32" s="1260" t="s">
        <v>3115</v>
      </c>
      <c r="C32" s="1261"/>
      <c r="D32" s="1261"/>
      <c r="E32" s="1262"/>
    </row>
    <row r="33" spans="2:5" ht="78.75" customHeight="1" x14ac:dyDescent="0.3">
      <c r="B33" s="1260" t="s">
        <v>3116</v>
      </c>
      <c r="C33" s="1261"/>
      <c r="D33" s="1261"/>
      <c r="E33" s="1262"/>
    </row>
    <row r="34" spans="2:5" ht="5.25" customHeight="1" x14ac:dyDescent="0.3">
      <c r="B34" s="1217"/>
      <c r="C34" s="1233"/>
      <c r="D34" s="1219"/>
      <c r="E34" s="1210"/>
    </row>
    <row r="35" spans="2:5" x14ac:dyDescent="0.3">
      <c r="B35" s="1248" t="s">
        <v>293</v>
      </c>
      <c r="C35" s="1249"/>
      <c r="D35" s="1250"/>
      <c r="E35" s="1234" t="s">
        <v>294</v>
      </c>
    </row>
    <row r="36" spans="2:5" ht="22.5" customHeight="1" x14ac:dyDescent="0.3">
      <c r="B36" s="1235" t="s">
        <v>296</v>
      </c>
      <c r="C36" s="173"/>
      <c r="D36" s="174"/>
      <c r="E36" s="1236"/>
    </row>
    <row r="37" spans="2:5" x14ac:dyDescent="0.3">
      <c r="B37" s="1237" t="s">
        <v>297</v>
      </c>
      <c r="C37" s="177"/>
      <c r="D37" s="178"/>
      <c r="E37" s="1238"/>
    </row>
    <row r="38" spans="2:5" ht="5.25" customHeight="1" x14ac:dyDescent="0.3">
      <c r="B38" s="1239"/>
      <c r="C38" s="181"/>
      <c r="D38" s="1240"/>
      <c r="E38" s="1241"/>
    </row>
    <row r="39" spans="2:5" x14ac:dyDescent="0.3">
      <c r="B39" s="1251" t="s">
        <v>295</v>
      </c>
      <c r="C39" s="1252"/>
      <c r="D39" s="1253"/>
      <c r="E39" s="1234" t="s">
        <v>294</v>
      </c>
    </row>
    <row r="40" spans="2:5" x14ac:dyDescent="0.3">
      <c r="B40" s="1242"/>
      <c r="C40" s="184"/>
      <c r="D40" s="185"/>
      <c r="E40" s="1243"/>
    </row>
    <row r="41" spans="2:5" ht="19.5" thickBot="1" x14ac:dyDescent="0.35">
      <c r="B41" s="1244"/>
      <c r="C41" s="1245"/>
      <c r="D41" s="1246"/>
      <c r="E41" s="1247"/>
    </row>
  </sheetData>
  <mergeCells count="35">
    <mergeCell ref="B5:E5"/>
    <mergeCell ref="B13:E13"/>
    <mergeCell ref="B15:C15"/>
    <mergeCell ref="D15:E15"/>
    <mergeCell ref="B16:C16"/>
    <mergeCell ref="D16:E16"/>
    <mergeCell ref="B17:C17"/>
    <mergeCell ref="D17:E17"/>
    <mergeCell ref="B18:C18"/>
    <mergeCell ref="D18:E18"/>
    <mergeCell ref="B19:C19"/>
    <mergeCell ref="D19:E19"/>
    <mergeCell ref="B27:C27"/>
    <mergeCell ref="B20:C20"/>
    <mergeCell ref="D20:E20"/>
    <mergeCell ref="B21:C21"/>
    <mergeCell ref="D21:E21"/>
    <mergeCell ref="B22:C22"/>
    <mergeCell ref="D22:E22"/>
    <mergeCell ref="B35:D35"/>
    <mergeCell ref="B39:D39"/>
    <mergeCell ref="B23:C23"/>
    <mergeCell ref="D23:E23"/>
    <mergeCell ref="D24:E24"/>
    <mergeCell ref="D25:E25"/>
    <mergeCell ref="D26:E26"/>
    <mergeCell ref="B24:C24"/>
    <mergeCell ref="B25:C25"/>
    <mergeCell ref="B26:C26"/>
    <mergeCell ref="B29:E29"/>
    <mergeCell ref="B30:E30"/>
    <mergeCell ref="B31:E31"/>
    <mergeCell ref="B32:E32"/>
    <mergeCell ref="B33:E33"/>
    <mergeCell ref="D27:E27"/>
  </mergeCells>
  <printOptions horizontalCentered="1"/>
  <pageMargins left="0.25" right="0.25" top="0.75" bottom="0.75" header="0.3" footer="0.3"/>
  <pageSetup paperSize="9" scale="87" orientation="portrait" r:id="rId1"/>
  <headerFooter>
    <oddFooter>&amp;L&amp;"-,Regular"&amp;A&amp;R&amp;"-,Regular"Página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view="pageBreakPreview" zoomScale="80" zoomScaleNormal="70" zoomScaleSheetLayoutView="80" workbookViewId="0">
      <selection activeCell="H25" sqref="H25"/>
    </sheetView>
  </sheetViews>
  <sheetFormatPr defaultRowHeight="12.75" x14ac:dyDescent="0.25"/>
  <cols>
    <col min="1" max="1" width="1.7109375" style="158" bestFit="1" customWidth="1"/>
    <col min="2" max="2" width="12.7109375" style="158" customWidth="1"/>
    <col min="3" max="3" width="19.5703125" style="158" customWidth="1"/>
    <col min="4" max="4" width="37.7109375" style="158" customWidth="1"/>
    <col min="5" max="5" width="20" style="158" customWidth="1"/>
    <col min="6" max="6" width="20.85546875" style="158" customWidth="1"/>
    <col min="7" max="7" width="27.5703125" style="191" customWidth="1"/>
    <col min="8" max="8" width="23.42578125" style="205" customWidth="1"/>
    <col min="9" max="9" width="12" style="191" customWidth="1"/>
    <col min="10" max="10" width="8.85546875" style="205" customWidth="1"/>
    <col min="11" max="11" width="14.5703125" style="191" customWidth="1"/>
    <col min="12" max="12" width="9.140625" style="205"/>
    <col min="13" max="16" width="9.140625" style="158"/>
    <col min="17" max="17" width="10.85546875" style="158" customWidth="1"/>
    <col min="18" max="257" width="9.140625" style="158"/>
    <col min="258" max="258" width="1.7109375" style="158" bestFit="1" customWidth="1"/>
    <col min="259" max="259" width="12.7109375" style="158" customWidth="1"/>
    <col min="260" max="260" width="60.140625" style="158" customWidth="1"/>
    <col min="261" max="261" width="20" style="158" customWidth="1"/>
    <col min="262" max="262" width="20.85546875" style="158" customWidth="1"/>
    <col min="263" max="263" width="27.5703125" style="158" customWidth="1"/>
    <col min="264" max="264" width="23.42578125" style="158" customWidth="1"/>
    <col min="265" max="265" width="12" style="158" customWidth="1"/>
    <col min="266" max="266" width="8.85546875" style="158" customWidth="1"/>
    <col min="267" max="267" width="14.5703125" style="158" customWidth="1"/>
    <col min="268" max="272" width="9.140625" style="158"/>
    <col min="273" max="273" width="10.85546875" style="158" customWidth="1"/>
    <col min="274" max="513" width="9.140625" style="158"/>
    <col min="514" max="514" width="1.7109375" style="158" bestFit="1" customWidth="1"/>
    <col min="515" max="515" width="12.7109375" style="158" customWidth="1"/>
    <col min="516" max="516" width="60.140625" style="158" customWidth="1"/>
    <col min="517" max="517" width="20" style="158" customWidth="1"/>
    <col min="518" max="518" width="20.85546875" style="158" customWidth="1"/>
    <col min="519" max="519" width="27.5703125" style="158" customWidth="1"/>
    <col min="520" max="520" width="23.42578125" style="158" customWidth="1"/>
    <col min="521" max="521" width="12" style="158" customWidth="1"/>
    <col min="522" max="522" width="8.85546875" style="158" customWidth="1"/>
    <col min="523" max="523" width="14.5703125" style="158" customWidth="1"/>
    <col min="524" max="528" width="9.140625" style="158"/>
    <col min="529" max="529" width="10.85546875" style="158" customWidth="1"/>
    <col min="530" max="769" width="9.140625" style="158"/>
    <col min="770" max="770" width="1.7109375" style="158" bestFit="1" customWidth="1"/>
    <col min="771" max="771" width="12.7109375" style="158" customWidth="1"/>
    <col min="772" max="772" width="60.140625" style="158" customWidth="1"/>
    <col min="773" max="773" width="20" style="158" customWidth="1"/>
    <col min="774" max="774" width="20.85546875" style="158" customWidth="1"/>
    <col min="775" max="775" width="27.5703125" style="158" customWidth="1"/>
    <col min="776" max="776" width="23.42578125" style="158" customWidth="1"/>
    <col min="777" max="777" width="12" style="158" customWidth="1"/>
    <col min="778" max="778" width="8.85546875" style="158" customWidth="1"/>
    <col min="779" max="779" width="14.5703125" style="158" customWidth="1"/>
    <col min="780" max="784" width="9.140625" style="158"/>
    <col min="785" max="785" width="10.85546875" style="158" customWidth="1"/>
    <col min="786" max="1025" width="9.140625" style="158"/>
    <col min="1026" max="1026" width="1.7109375" style="158" bestFit="1" customWidth="1"/>
    <col min="1027" max="1027" width="12.7109375" style="158" customWidth="1"/>
    <col min="1028" max="1028" width="60.140625" style="158" customWidth="1"/>
    <col min="1029" max="1029" width="20" style="158" customWidth="1"/>
    <col min="1030" max="1030" width="20.85546875" style="158" customWidth="1"/>
    <col min="1031" max="1031" width="27.5703125" style="158" customWidth="1"/>
    <col min="1032" max="1032" width="23.42578125" style="158" customWidth="1"/>
    <col min="1033" max="1033" width="12" style="158" customWidth="1"/>
    <col min="1034" max="1034" width="8.85546875" style="158" customWidth="1"/>
    <col min="1035" max="1035" width="14.5703125" style="158" customWidth="1"/>
    <col min="1036" max="1040" width="9.140625" style="158"/>
    <col min="1041" max="1041" width="10.85546875" style="158" customWidth="1"/>
    <col min="1042" max="1281" width="9.140625" style="158"/>
    <col min="1282" max="1282" width="1.7109375" style="158" bestFit="1" customWidth="1"/>
    <col min="1283" max="1283" width="12.7109375" style="158" customWidth="1"/>
    <col min="1284" max="1284" width="60.140625" style="158" customWidth="1"/>
    <col min="1285" max="1285" width="20" style="158" customWidth="1"/>
    <col min="1286" max="1286" width="20.85546875" style="158" customWidth="1"/>
    <col min="1287" max="1287" width="27.5703125" style="158" customWidth="1"/>
    <col min="1288" max="1288" width="23.42578125" style="158" customWidth="1"/>
    <col min="1289" max="1289" width="12" style="158" customWidth="1"/>
    <col min="1290" max="1290" width="8.85546875" style="158" customWidth="1"/>
    <col min="1291" max="1291" width="14.5703125" style="158" customWidth="1"/>
    <col min="1292" max="1296" width="9.140625" style="158"/>
    <col min="1297" max="1297" width="10.85546875" style="158" customWidth="1"/>
    <col min="1298" max="1537" width="9.140625" style="158"/>
    <col min="1538" max="1538" width="1.7109375" style="158" bestFit="1" customWidth="1"/>
    <col min="1539" max="1539" width="12.7109375" style="158" customWidth="1"/>
    <col min="1540" max="1540" width="60.140625" style="158" customWidth="1"/>
    <col min="1541" max="1541" width="20" style="158" customWidth="1"/>
    <col min="1542" max="1542" width="20.85546875" style="158" customWidth="1"/>
    <col min="1543" max="1543" width="27.5703125" style="158" customWidth="1"/>
    <col min="1544" max="1544" width="23.42578125" style="158" customWidth="1"/>
    <col min="1545" max="1545" width="12" style="158" customWidth="1"/>
    <col min="1546" max="1546" width="8.85546875" style="158" customWidth="1"/>
    <col min="1547" max="1547" width="14.5703125" style="158" customWidth="1"/>
    <col min="1548" max="1552" width="9.140625" style="158"/>
    <col min="1553" max="1553" width="10.85546875" style="158" customWidth="1"/>
    <col min="1554" max="1793" width="9.140625" style="158"/>
    <col min="1794" max="1794" width="1.7109375" style="158" bestFit="1" customWidth="1"/>
    <col min="1795" max="1795" width="12.7109375" style="158" customWidth="1"/>
    <col min="1796" max="1796" width="60.140625" style="158" customWidth="1"/>
    <col min="1797" max="1797" width="20" style="158" customWidth="1"/>
    <col min="1798" max="1798" width="20.85546875" style="158" customWidth="1"/>
    <col min="1799" max="1799" width="27.5703125" style="158" customWidth="1"/>
    <col min="1800" max="1800" width="23.42578125" style="158" customWidth="1"/>
    <col min="1801" max="1801" width="12" style="158" customWidth="1"/>
    <col min="1802" max="1802" width="8.85546875" style="158" customWidth="1"/>
    <col min="1803" max="1803" width="14.5703125" style="158" customWidth="1"/>
    <col min="1804" max="1808" width="9.140625" style="158"/>
    <col min="1809" max="1809" width="10.85546875" style="158" customWidth="1"/>
    <col min="1810" max="2049" width="9.140625" style="158"/>
    <col min="2050" max="2050" width="1.7109375" style="158" bestFit="1" customWidth="1"/>
    <col min="2051" max="2051" width="12.7109375" style="158" customWidth="1"/>
    <col min="2052" max="2052" width="60.140625" style="158" customWidth="1"/>
    <col min="2053" max="2053" width="20" style="158" customWidth="1"/>
    <col min="2054" max="2054" width="20.85546875" style="158" customWidth="1"/>
    <col min="2055" max="2055" width="27.5703125" style="158" customWidth="1"/>
    <col min="2056" max="2056" width="23.42578125" style="158" customWidth="1"/>
    <col min="2057" max="2057" width="12" style="158" customWidth="1"/>
    <col min="2058" max="2058" width="8.85546875" style="158" customWidth="1"/>
    <col min="2059" max="2059" width="14.5703125" style="158" customWidth="1"/>
    <col min="2060" max="2064" width="9.140625" style="158"/>
    <col min="2065" max="2065" width="10.85546875" style="158" customWidth="1"/>
    <col min="2066" max="2305" width="9.140625" style="158"/>
    <col min="2306" max="2306" width="1.7109375" style="158" bestFit="1" customWidth="1"/>
    <col min="2307" max="2307" width="12.7109375" style="158" customWidth="1"/>
    <col min="2308" max="2308" width="60.140625" style="158" customWidth="1"/>
    <col min="2309" max="2309" width="20" style="158" customWidth="1"/>
    <col min="2310" max="2310" width="20.85546875" style="158" customWidth="1"/>
    <col min="2311" max="2311" width="27.5703125" style="158" customWidth="1"/>
    <col min="2312" max="2312" width="23.42578125" style="158" customWidth="1"/>
    <col min="2313" max="2313" width="12" style="158" customWidth="1"/>
    <col min="2314" max="2314" width="8.85546875" style="158" customWidth="1"/>
    <col min="2315" max="2315" width="14.5703125" style="158" customWidth="1"/>
    <col min="2316" max="2320" width="9.140625" style="158"/>
    <col min="2321" max="2321" width="10.85546875" style="158" customWidth="1"/>
    <col min="2322" max="2561" width="9.140625" style="158"/>
    <col min="2562" max="2562" width="1.7109375" style="158" bestFit="1" customWidth="1"/>
    <col min="2563" max="2563" width="12.7109375" style="158" customWidth="1"/>
    <col min="2564" max="2564" width="60.140625" style="158" customWidth="1"/>
    <col min="2565" max="2565" width="20" style="158" customWidth="1"/>
    <col min="2566" max="2566" width="20.85546875" style="158" customWidth="1"/>
    <col min="2567" max="2567" width="27.5703125" style="158" customWidth="1"/>
    <col min="2568" max="2568" width="23.42578125" style="158" customWidth="1"/>
    <col min="2569" max="2569" width="12" style="158" customWidth="1"/>
    <col min="2570" max="2570" width="8.85546875" style="158" customWidth="1"/>
    <col min="2571" max="2571" width="14.5703125" style="158" customWidth="1"/>
    <col min="2572" max="2576" width="9.140625" style="158"/>
    <col min="2577" max="2577" width="10.85546875" style="158" customWidth="1"/>
    <col min="2578" max="2817" width="9.140625" style="158"/>
    <col min="2818" max="2818" width="1.7109375" style="158" bestFit="1" customWidth="1"/>
    <col min="2819" max="2819" width="12.7109375" style="158" customWidth="1"/>
    <col min="2820" max="2820" width="60.140625" style="158" customWidth="1"/>
    <col min="2821" max="2821" width="20" style="158" customWidth="1"/>
    <col min="2822" max="2822" width="20.85546875" style="158" customWidth="1"/>
    <col min="2823" max="2823" width="27.5703125" style="158" customWidth="1"/>
    <col min="2824" max="2824" width="23.42578125" style="158" customWidth="1"/>
    <col min="2825" max="2825" width="12" style="158" customWidth="1"/>
    <col min="2826" max="2826" width="8.85546875" style="158" customWidth="1"/>
    <col min="2827" max="2827" width="14.5703125" style="158" customWidth="1"/>
    <col min="2828" max="2832" width="9.140625" style="158"/>
    <col min="2833" max="2833" width="10.85546875" style="158" customWidth="1"/>
    <col min="2834" max="3073" width="9.140625" style="158"/>
    <col min="3074" max="3074" width="1.7109375" style="158" bestFit="1" customWidth="1"/>
    <col min="3075" max="3075" width="12.7109375" style="158" customWidth="1"/>
    <col min="3076" max="3076" width="60.140625" style="158" customWidth="1"/>
    <col min="3077" max="3077" width="20" style="158" customWidth="1"/>
    <col min="3078" max="3078" width="20.85546875" style="158" customWidth="1"/>
    <col min="3079" max="3079" width="27.5703125" style="158" customWidth="1"/>
    <col min="3080" max="3080" width="23.42578125" style="158" customWidth="1"/>
    <col min="3081" max="3081" width="12" style="158" customWidth="1"/>
    <col min="3082" max="3082" width="8.85546875" style="158" customWidth="1"/>
    <col min="3083" max="3083" width="14.5703125" style="158" customWidth="1"/>
    <col min="3084" max="3088" width="9.140625" style="158"/>
    <col min="3089" max="3089" width="10.85546875" style="158" customWidth="1"/>
    <col min="3090" max="3329" width="9.140625" style="158"/>
    <col min="3330" max="3330" width="1.7109375" style="158" bestFit="1" customWidth="1"/>
    <col min="3331" max="3331" width="12.7109375" style="158" customWidth="1"/>
    <col min="3332" max="3332" width="60.140625" style="158" customWidth="1"/>
    <col min="3333" max="3333" width="20" style="158" customWidth="1"/>
    <col min="3334" max="3334" width="20.85546875" style="158" customWidth="1"/>
    <col min="3335" max="3335" width="27.5703125" style="158" customWidth="1"/>
    <col min="3336" max="3336" width="23.42578125" style="158" customWidth="1"/>
    <col min="3337" max="3337" width="12" style="158" customWidth="1"/>
    <col min="3338" max="3338" width="8.85546875" style="158" customWidth="1"/>
    <col min="3339" max="3339" width="14.5703125" style="158" customWidth="1"/>
    <col min="3340" max="3344" width="9.140625" style="158"/>
    <col min="3345" max="3345" width="10.85546875" style="158" customWidth="1"/>
    <col min="3346" max="3585" width="9.140625" style="158"/>
    <col min="3586" max="3586" width="1.7109375" style="158" bestFit="1" customWidth="1"/>
    <col min="3587" max="3587" width="12.7109375" style="158" customWidth="1"/>
    <col min="3588" max="3588" width="60.140625" style="158" customWidth="1"/>
    <col min="3589" max="3589" width="20" style="158" customWidth="1"/>
    <col min="3590" max="3590" width="20.85546875" style="158" customWidth="1"/>
    <col min="3591" max="3591" width="27.5703125" style="158" customWidth="1"/>
    <col min="3592" max="3592" width="23.42578125" style="158" customWidth="1"/>
    <col min="3593" max="3593" width="12" style="158" customWidth="1"/>
    <col min="3594" max="3594" width="8.85546875" style="158" customWidth="1"/>
    <col min="3595" max="3595" width="14.5703125" style="158" customWidth="1"/>
    <col min="3596" max="3600" width="9.140625" style="158"/>
    <col min="3601" max="3601" width="10.85546875" style="158" customWidth="1"/>
    <col min="3602" max="3841" width="9.140625" style="158"/>
    <col min="3842" max="3842" width="1.7109375" style="158" bestFit="1" customWidth="1"/>
    <col min="3843" max="3843" width="12.7109375" style="158" customWidth="1"/>
    <col min="3844" max="3844" width="60.140625" style="158" customWidth="1"/>
    <col min="3845" max="3845" width="20" style="158" customWidth="1"/>
    <col min="3846" max="3846" width="20.85546875" style="158" customWidth="1"/>
    <col min="3847" max="3847" width="27.5703125" style="158" customWidth="1"/>
    <col min="3848" max="3848" width="23.42578125" style="158" customWidth="1"/>
    <col min="3849" max="3849" width="12" style="158" customWidth="1"/>
    <col min="3850" max="3850" width="8.85546875" style="158" customWidth="1"/>
    <col min="3851" max="3851" width="14.5703125" style="158" customWidth="1"/>
    <col min="3852" max="3856" width="9.140625" style="158"/>
    <col min="3857" max="3857" width="10.85546875" style="158" customWidth="1"/>
    <col min="3858" max="4097" width="9.140625" style="158"/>
    <col min="4098" max="4098" width="1.7109375" style="158" bestFit="1" customWidth="1"/>
    <col min="4099" max="4099" width="12.7109375" style="158" customWidth="1"/>
    <col min="4100" max="4100" width="60.140625" style="158" customWidth="1"/>
    <col min="4101" max="4101" width="20" style="158" customWidth="1"/>
    <col min="4102" max="4102" width="20.85546875" style="158" customWidth="1"/>
    <col min="4103" max="4103" width="27.5703125" style="158" customWidth="1"/>
    <col min="4104" max="4104" width="23.42578125" style="158" customWidth="1"/>
    <col min="4105" max="4105" width="12" style="158" customWidth="1"/>
    <col min="4106" max="4106" width="8.85546875" style="158" customWidth="1"/>
    <col min="4107" max="4107" width="14.5703125" style="158" customWidth="1"/>
    <col min="4108" max="4112" width="9.140625" style="158"/>
    <col min="4113" max="4113" width="10.85546875" style="158" customWidth="1"/>
    <col min="4114" max="4353" width="9.140625" style="158"/>
    <col min="4354" max="4354" width="1.7109375" style="158" bestFit="1" customWidth="1"/>
    <col min="4355" max="4355" width="12.7109375" style="158" customWidth="1"/>
    <col min="4356" max="4356" width="60.140625" style="158" customWidth="1"/>
    <col min="4357" max="4357" width="20" style="158" customWidth="1"/>
    <col min="4358" max="4358" width="20.85546875" style="158" customWidth="1"/>
    <col min="4359" max="4359" width="27.5703125" style="158" customWidth="1"/>
    <col min="4360" max="4360" width="23.42578125" style="158" customWidth="1"/>
    <col min="4361" max="4361" width="12" style="158" customWidth="1"/>
    <col min="4362" max="4362" width="8.85546875" style="158" customWidth="1"/>
    <col min="4363" max="4363" width="14.5703125" style="158" customWidth="1"/>
    <col min="4364" max="4368" width="9.140625" style="158"/>
    <col min="4369" max="4369" width="10.85546875" style="158" customWidth="1"/>
    <col min="4370" max="4609" width="9.140625" style="158"/>
    <col min="4610" max="4610" width="1.7109375" style="158" bestFit="1" customWidth="1"/>
    <col min="4611" max="4611" width="12.7109375" style="158" customWidth="1"/>
    <col min="4612" max="4612" width="60.140625" style="158" customWidth="1"/>
    <col min="4613" max="4613" width="20" style="158" customWidth="1"/>
    <col min="4614" max="4614" width="20.85546875" style="158" customWidth="1"/>
    <col min="4615" max="4615" width="27.5703125" style="158" customWidth="1"/>
    <col min="4616" max="4616" width="23.42578125" style="158" customWidth="1"/>
    <col min="4617" max="4617" width="12" style="158" customWidth="1"/>
    <col min="4618" max="4618" width="8.85546875" style="158" customWidth="1"/>
    <col min="4619" max="4619" width="14.5703125" style="158" customWidth="1"/>
    <col min="4620" max="4624" width="9.140625" style="158"/>
    <col min="4625" max="4625" width="10.85546875" style="158" customWidth="1"/>
    <col min="4626" max="4865" width="9.140625" style="158"/>
    <col min="4866" max="4866" width="1.7109375" style="158" bestFit="1" customWidth="1"/>
    <col min="4867" max="4867" width="12.7109375" style="158" customWidth="1"/>
    <col min="4868" max="4868" width="60.140625" style="158" customWidth="1"/>
    <col min="4869" max="4869" width="20" style="158" customWidth="1"/>
    <col min="4870" max="4870" width="20.85546875" style="158" customWidth="1"/>
    <col min="4871" max="4871" width="27.5703125" style="158" customWidth="1"/>
    <col min="4872" max="4872" width="23.42578125" style="158" customWidth="1"/>
    <col min="4873" max="4873" width="12" style="158" customWidth="1"/>
    <col min="4874" max="4874" width="8.85546875" style="158" customWidth="1"/>
    <col min="4875" max="4875" width="14.5703125" style="158" customWidth="1"/>
    <col min="4876" max="4880" width="9.140625" style="158"/>
    <col min="4881" max="4881" width="10.85546875" style="158" customWidth="1"/>
    <col min="4882" max="5121" width="9.140625" style="158"/>
    <col min="5122" max="5122" width="1.7109375" style="158" bestFit="1" customWidth="1"/>
    <col min="5123" max="5123" width="12.7109375" style="158" customWidth="1"/>
    <col min="5124" max="5124" width="60.140625" style="158" customWidth="1"/>
    <col min="5125" max="5125" width="20" style="158" customWidth="1"/>
    <col min="5126" max="5126" width="20.85546875" style="158" customWidth="1"/>
    <col min="5127" max="5127" width="27.5703125" style="158" customWidth="1"/>
    <col min="5128" max="5128" width="23.42578125" style="158" customWidth="1"/>
    <col min="5129" max="5129" width="12" style="158" customWidth="1"/>
    <col min="5130" max="5130" width="8.85546875" style="158" customWidth="1"/>
    <col min="5131" max="5131" width="14.5703125" style="158" customWidth="1"/>
    <col min="5132" max="5136" width="9.140625" style="158"/>
    <col min="5137" max="5137" width="10.85546875" style="158" customWidth="1"/>
    <col min="5138" max="5377" width="9.140625" style="158"/>
    <col min="5378" max="5378" width="1.7109375" style="158" bestFit="1" customWidth="1"/>
    <col min="5379" max="5379" width="12.7109375" style="158" customWidth="1"/>
    <col min="5380" max="5380" width="60.140625" style="158" customWidth="1"/>
    <col min="5381" max="5381" width="20" style="158" customWidth="1"/>
    <col min="5382" max="5382" width="20.85546875" style="158" customWidth="1"/>
    <col min="5383" max="5383" width="27.5703125" style="158" customWidth="1"/>
    <col min="5384" max="5384" width="23.42578125" style="158" customWidth="1"/>
    <col min="5385" max="5385" width="12" style="158" customWidth="1"/>
    <col min="5386" max="5386" width="8.85546875" style="158" customWidth="1"/>
    <col min="5387" max="5387" width="14.5703125" style="158" customWidth="1"/>
    <col min="5388" max="5392" width="9.140625" style="158"/>
    <col min="5393" max="5393" width="10.85546875" style="158" customWidth="1"/>
    <col min="5394" max="5633" width="9.140625" style="158"/>
    <col min="5634" max="5634" width="1.7109375" style="158" bestFit="1" customWidth="1"/>
    <col min="5635" max="5635" width="12.7109375" style="158" customWidth="1"/>
    <col min="5636" max="5636" width="60.140625" style="158" customWidth="1"/>
    <col min="5637" max="5637" width="20" style="158" customWidth="1"/>
    <col min="5638" max="5638" width="20.85546875" style="158" customWidth="1"/>
    <col min="5639" max="5639" width="27.5703125" style="158" customWidth="1"/>
    <col min="5640" max="5640" width="23.42578125" style="158" customWidth="1"/>
    <col min="5641" max="5641" width="12" style="158" customWidth="1"/>
    <col min="5642" max="5642" width="8.85546875" style="158" customWidth="1"/>
    <col min="5643" max="5643" width="14.5703125" style="158" customWidth="1"/>
    <col min="5644" max="5648" width="9.140625" style="158"/>
    <col min="5649" max="5649" width="10.85546875" style="158" customWidth="1"/>
    <col min="5650" max="5889" width="9.140625" style="158"/>
    <col min="5890" max="5890" width="1.7109375" style="158" bestFit="1" customWidth="1"/>
    <col min="5891" max="5891" width="12.7109375" style="158" customWidth="1"/>
    <col min="5892" max="5892" width="60.140625" style="158" customWidth="1"/>
    <col min="5893" max="5893" width="20" style="158" customWidth="1"/>
    <col min="5894" max="5894" width="20.85546875" style="158" customWidth="1"/>
    <col min="5895" max="5895" width="27.5703125" style="158" customWidth="1"/>
    <col min="5896" max="5896" width="23.42578125" style="158" customWidth="1"/>
    <col min="5897" max="5897" width="12" style="158" customWidth="1"/>
    <col min="5898" max="5898" width="8.85546875" style="158" customWidth="1"/>
    <col min="5899" max="5899" width="14.5703125" style="158" customWidth="1"/>
    <col min="5900" max="5904" width="9.140625" style="158"/>
    <col min="5905" max="5905" width="10.85546875" style="158" customWidth="1"/>
    <col min="5906" max="6145" width="9.140625" style="158"/>
    <col min="6146" max="6146" width="1.7109375" style="158" bestFit="1" customWidth="1"/>
    <col min="6147" max="6147" width="12.7109375" style="158" customWidth="1"/>
    <col min="6148" max="6148" width="60.140625" style="158" customWidth="1"/>
    <col min="6149" max="6149" width="20" style="158" customWidth="1"/>
    <col min="6150" max="6150" width="20.85546875" style="158" customWidth="1"/>
    <col min="6151" max="6151" width="27.5703125" style="158" customWidth="1"/>
    <col min="6152" max="6152" width="23.42578125" style="158" customWidth="1"/>
    <col min="6153" max="6153" width="12" style="158" customWidth="1"/>
    <col min="6154" max="6154" width="8.85546875" style="158" customWidth="1"/>
    <col min="6155" max="6155" width="14.5703125" style="158" customWidth="1"/>
    <col min="6156" max="6160" width="9.140625" style="158"/>
    <col min="6161" max="6161" width="10.85546875" style="158" customWidth="1"/>
    <col min="6162" max="6401" width="9.140625" style="158"/>
    <col min="6402" max="6402" width="1.7109375" style="158" bestFit="1" customWidth="1"/>
    <col min="6403" max="6403" width="12.7109375" style="158" customWidth="1"/>
    <col min="6404" max="6404" width="60.140625" style="158" customWidth="1"/>
    <col min="6405" max="6405" width="20" style="158" customWidth="1"/>
    <col min="6406" max="6406" width="20.85546875" style="158" customWidth="1"/>
    <col min="6407" max="6407" width="27.5703125" style="158" customWidth="1"/>
    <col min="6408" max="6408" width="23.42578125" style="158" customWidth="1"/>
    <col min="6409" max="6409" width="12" style="158" customWidth="1"/>
    <col min="6410" max="6410" width="8.85546875" style="158" customWidth="1"/>
    <col min="6411" max="6411" width="14.5703125" style="158" customWidth="1"/>
    <col min="6412" max="6416" width="9.140625" style="158"/>
    <col min="6417" max="6417" width="10.85546875" style="158" customWidth="1"/>
    <col min="6418" max="6657" width="9.140625" style="158"/>
    <col min="6658" max="6658" width="1.7109375" style="158" bestFit="1" customWidth="1"/>
    <col min="6659" max="6659" width="12.7109375" style="158" customWidth="1"/>
    <col min="6660" max="6660" width="60.140625" style="158" customWidth="1"/>
    <col min="6661" max="6661" width="20" style="158" customWidth="1"/>
    <col min="6662" max="6662" width="20.85546875" style="158" customWidth="1"/>
    <col min="6663" max="6663" width="27.5703125" style="158" customWidth="1"/>
    <col min="6664" max="6664" width="23.42578125" style="158" customWidth="1"/>
    <col min="6665" max="6665" width="12" style="158" customWidth="1"/>
    <col min="6666" max="6666" width="8.85546875" style="158" customWidth="1"/>
    <col min="6667" max="6667" width="14.5703125" style="158" customWidth="1"/>
    <col min="6668" max="6672" width="9.140625" style="158"/>
    <col min="6673" max="6673" width="10.85546875" style="158" customWidth="1"/>
    <col min="6674" max="6913" width="9.140625" style="158"/>
    <col min="6914" max="6914" width="1.7109375" style="158" bestFit="1" customWidth="1"/>
    <col min="6915" max="6915" width="12.7109375" style="158" customWidth="1"/>
    <col min="6916" max="6916" width="60.140625" style="158" customWidth="1"/>
    <col min="6917" max="6917" width="20" style="158" customWidth="1"/>
    <col min="6918" max="6918" width="20.85546875" style="158" customWidth="1"/>
    <col min="6919" max="6919" width="27.5703125" style="158" customWidth="1"/>
    <col min="6920" max="6920" width="23.42578125" style="158" customWidth="1"/>
    <col min="6921" max="6921" width="12" style="158" customWidth="1"/>
    <col min="6922" max="6922" width="8.85546875" style="158" customWidth="1"/>
    <col min="6923" max="6923" width="14.5703125" style="158" customWidth="1"/>
    <col min="6924" max="6928" width="9.140625" style="158"/>
    <col min="6929" max="6929" width="10.85546875" style="158" customWidth="1"/>
    <col min="6930" max="7169" width="9.140625" style="158"/>
    <col min="7170" max="7170" width="1.7109375" style="158" bestFit="1" customWidth="1"/>
    <col min="7171" max="7171" width="12.7109375" style="158" customWidth="1"/>
    <col min="7172" max="7172" width="60.140625" style="158" customWidth="1"/>
    <col min="7173" max="7173" width="20" style="158" customWidth="1"/>
    <col min="7174" max="7174" width="20.85546875" style="158" customWidth="1"/>
    <col min="7175" max="7175" width="27.5703125" style="158" customWidth="1"/>
    <col min="7176" max="7176" width="23.42578125" style="158" customWidth="1"/>
    <col min="7177" max="7177" width="12" style="158" customWidth="1"/>
    <col min="7178" max="7178" width="8.85546875" style="158" customWidth="1"/>
    <col min="7179" max="7179" width="14.5703125" style="158" customWidth="1"/>
    <col min="7180" max="7184" width="9.140625" style="158"/>
    <col min="7185" max="7185" width="10.85546875" style="158" customWidth="1"/>
    <col min="7186" max="7425" width="9.140625" style="158"/>
    <col min="7426" max="7426" width="1.7109375" style="158" bestFit="1" customWidth="1"/>
    <col min="7427" max="7427" width="12.7109375" style="158" customWidth="1"/>
    <col min="7428" max="7428" width="60.140625" style="158" customWidth="1"/>
    <col min="7429" max="7429" width="20" style="158" customWidth="1"/>
    <col min="7430" max="7430" width="20.85546875" style="158" customWidth="1"/>
    <col min="7431" max="7431" width="27.5703125" style="158" customWidth="1"/>
    <col min="7432" max="7432" width="23.42578125" style="158" customWidth="1"/>
    <col min="7433" max="7433" width="12" style="158" customWidth="1"/>
    <col min="7434" max="7434" width="8.85546875" style="158" customWidth="1"/>
    <col min="7435" max="7435" width="14.5703125" style="158" customWidth="1"/>
    <col min="7436" max="7440" width="9.140625" style="158"/>
    <col min="7441" max="7441" width="10.85546875" style="158" customWidth="1"/>
    <col min="7442" max="7681" width="9.140625" style="158"/>
    <col min="7682" max="7682" width="1.7109375" style="158" bestFit="1" customWidth="1"/>
    <col min="7683" max="7683" width="12.7109375" style="158" customWidth="1"/>
    <col min="7684" max="7684" width="60.140625" style="158" customWidth="1"/>
    <col min="7685" max="7685" width="20" style="158" customWidth="1"/>
    <col min="7686" max="7686" width="20.85546875" style="158" customWidth="1"/>
    <col min="7687" max="7687" width="27.5703125" style="158" customWidth="1"/>
    <col min="7688" max="7688" width="23.42578125" style="158" customWidth="1"/>
    <col min="7689" max="7689" width="12" style="158" customWidth="1"/>
    <col min="7690" max="7690" width="8.85546875" style="158" customWidth="1"/>
    <col min="7691" max="7691" width="14.5703125" style="158" customWidth="1"/>
    <col min="7692" max="7696" width="9.140625" style="158"/>
    <col min="7697" max="7697" width="10.85546875" style="158" customWidth="1"/>
    <col min="7698" max="7937" width="9.140625" style="158"/>
    <col min="7938" max="7938" width="1.7109375" style="158" bestFit="1" customWidth="1"/>
    <col min="7939" max="7939" width="12.7109375" style="158" customWidth="1"/>
    <col min="7940" max="7940" width="60.140625" style="158" customWidth="1"/>
    <col min="7941" max="7941" width="20" style="158" customWidth="1"/>
    <col min="7942" max="7942" width="20.85546875" style="158" customWidth="1"/>
    <col min="7943" max="7943" width="27.5703125" style="158" customWidth="1"/>
    <col min="7944" max="7944" width="23.42578125" style="158" customWidth="1"/>
    <col min="7945" max="7945" width="12" style="158" customWidth="1"/>
    <col min="7946" max="7946" width="8.85546875" style="158" customWidth="1"/>
    <col min="7947" max="7947" width="14.5703125" style="158" customWidth="1"/>
    <col min="7948" max="7952" width="9.140625" style="158"/>
    <col min="7953" max="7953" width="10.85546875" style="158" customWidth="1"/>
    <col min="7954" max="8193" width="9.140625" style="158"/>
    <col min="8194" max="8194" width="1.7109375" style="158" bestFit="1" customWidth="1"/>
    <col min="8195" max="8195" width="12.7109375" style="158" customWidth="1"/>
    <col min="8196" max="8196" width="60.140625" style="158" customWidth="1"/>
    <col min="8197" max="8197" width="20" style="158" customWidth="1"/>
    <col min="8198" max="8198" width="20.85546875" style="158" customWidth="1"/>
    <col min="8199" max="8199" width="27.5703125" style="158" customWidth="1"/>
    <col min="8200" max="8200" width="23.42578125" style="158" customWidth="1"/>
    <col min="8201" max="8201" width="12" style="158" customWidth="1"/>
    <col min="8202" max="8202" width="8.85546875" style="158" customWidth="1"/>
    <col min="8203" max="8203" width="14.5703125" style="158" customWidth="1"/>
    <col min="8204" max="8208" width="9.140625" style="158"/>
    <col min="8209" max="8209" width="10.85546875" style="158" customWidth="1"/>
    <col min="8210" max="8449" width="9.140625" style="158"/>
    <col min="8450" max="8450" width="1.7109375" style="158" bestFit="1" customWidth="1"/>
    <col min="8451" max="8451" width="12.7109375" style="158" customWidth="1"/>
    <col min="8452" max="8452" width="60.140625" style="158" customWidth="1"/>
    <col min="8453" max="8453" width="20" style="158" customWidth="1"/>
    <col min="8454" max="8454" width="20.85546875" style="158" customWidth="1"/>
    <col min="8455" max="8455" width="27.5703125" style="158" customWidth="1"/>
    <col min="8456" max="8456" width="23.42578125" style="158" customWidth="1"/>
    <col min="8457" max="8457" width="12" style="158" customWidth="1"/>
    <col min="8458" max="8458" width="8.85546875" style="158" customWidth="1"/>
    <col min="8459" max="8459" width="14.5703125" style="158" customWidth="1"/>
    <col min="8460" max="8464" width="9.140625" style="158"/>
    <col min="8465" max="8465" width="10.85546875" style="158" customWidth="1"/>
    <col min="8466" max="8705" width="9.140625" style="158"/>
    <col min="8706" max="8706" width="1.7109375" style="158" bestFit="1" customWidth="1"/>
    <col min="8707" max="8707" width="12.7109375" style="158" customWidth="1"/>
    <col min="8708" max="8708" width="60.140625" style="158" customWidth="1"/>
    <col min="8709" max="8709" width="20" style="158" customWidth="1"/>
    <col min="8710" max="8710" width="20.85546875" style="158" customWidth="1"/>
    <col min="8711" max="8711" width="27.5703125" style="158" customWidth="1"/>
    <col min="8712" max="8712" width="23.42578125" style="158" customWidth="1"/>
    <col min="8713" max="8713" width="12" style="158" customWidth="1"/>
    <col min="8714" max="8714" width="8.85546875" style="158" customWidth="1"/>
    <col min="8715" max="8715" width="14.5703125" style="158" customWidth="1"/>
    <col min="8716" max="8720" width="9.140625" style="158"/>
    <col min="8721" max="8721" width="10.85546875" style="158" customWidth="1"/>
    <col min="8722" max="8961" width="9.140625" style="158"/>
    <col min="8962" max="8962" width="1.7109375" style="158" bestFit="1" customWidth="1"/>
    <col min="8963" max="8963" width="12.7109375" style="158" customWidth="1"/>
    <col min="8964" max="8964" width="60.140625" style="158" customWidth="1"/>
    <col min="8965" max="8965" width="20" style="158" customWidth="1"/>
    <col min="8966" max="8966" width="20.85546875" style="158" customWidth="1"/>
    <col min="8967" max="8967" width="27.5703125" style="158" customWidth="1"/>
    <col min="8968" max="8968" width="23.42578125" style="158" customWidth="1"/>
    <col min="8969" max="8969" width="12" style="158" customWidth="1"/>
    <col min="8970" max="8970" width="8.85546875" style="158" customWidth="1"/>
    <col min="8971" max="8971" width="14.5703125" style="158" customWidth="1"/>
    <col min="8972" max="8976" width="9.140625" style="158"/>
    <col min="8977" max="8977" width="10.85546875" style="158" customWidth="1"/>
    <col min="8978" max="9217" width="9.140625" style="158"/>
    <col min="9218" max="9218" width="1.7109375" style="158" bestFit="1" customWidth="1"/>
    <col min="9219" max="9219" width="12.7109375" style="158" customWidth="1"/>
    <col min="9220" max="9220" width="60.140625" style="158" customWidth="1"/>
    <col min="9221" max="9221" width="20" style="158" customWidth="1"/>
    <col min="9222" max="9222" width="20.85546875" style="158" customWidth="1"/>
    <col min="9223" max="9223" width="27.5703125" style="158" customWidth="1"/>
    <col min="9224" max="9224" width="23.42578125" style="158" customWidth="1"/>
    <col min="9225" max="9225" width="12" style="158" customWidth="1"/>
    <col min="9226" max="9226" width="8.85546875" style="158" customWidth="1"/>
    <col min="9227" max="9227" width="14.5703125" style="158" customWidth="1"/>
    <col min="9228" max="9232" width="9.140625" style="158"/>
    <col min="9233" max="9233" width="10.85546875" style="158" customWidth="1"/>
    <col min="9234" max="9473" width="9.140625" style="158"/>
    <col min="9474" max="9474" width="1.7109375" style="158" bestFit="1" customWidth="1"/>
    <col min="9475" max="9475" width="12.7109375" style="158" customWidth="1"/>
    <col min="9476" max="9476" width="60.140625" style="158" customWidth="1"/>
    <col min="9477" max="9477" width="20" style="158" customWidth="1"/>
    <col min="9478" max="9478" width="20.85546875" style="158" customWidth="1"/>
    <col min="9479" max="9479" width="27.5703125" style="158" customWidth="1"/>
    <col min="9480" max="9480" width="23.42578125" style="158" customWidth="1"/>
    <col min="9481" max="9481" width="12" style="158" customWidth="1"/>
    <col min="9482" max="9482" width="8.85546875" style="158" customWidth="1"/>
    <col min="9483" max="9483" width="14.5703125" style="158" customWidth="1"/>
    <col min="9484" max="9488" width="9.140625" style="158"/>
    <col min="9489" max="9489" width="10.85546875" style="158" customWidth="1"/>
    <col min="9490" max="9729" width="9.140625" style="158"/>
    <col min="9730" max="9730" width="1.7109375" style="158" bestFit="1" customWidth="1"/>
    <col min="9731" max="9731" width="12.7109375" style="158" customWidth="1"/>
    <col min="9732" max="9732" width="60.140625" style="158" customWidth="1"/>
    <col min="9733" max="9733" width="20" style="158" customWidth="1"/>
    <col min="9734" max="9734" width="20.85546875" style="158" customWidth="1"/>
    <col min="9735" max="9735" width="27.5703125" style="158" customWidth="1"/>
    <col min="9736" max="9736" width="23.42578125" style="158" customWidth="1"/>
    <col min="9737" max="9737" width="12" style="158" customWidth="1"/>
    <col min="9738" max="9738" width="8.85546875" style="158" customWidth="1"/>
    <col min="9739" max="9739" width="14.5703125" style="158" customWidth="1"/>
    <col min="9740" max="9744" width="9.140625" style="158"/>
    <col min="9745" max="9745" width="10.85546875" style="158" customWidth="1"/>
    <col min="9746" max="9985" width="9.140625" style="158"/>
    <col min="9986" max="9986" width="1.7109375" style="158" bestFit="1" customWidth="1"/>
    <col min="9987" max="9987" width="12.7109375" style="158" customWidth="1"/>
    <col min="9988" max="9988" width="60.140625" style="158" customWidth="1"/>
    <col min="9989" max="9989" width="20" style="158" customWidth="1"/>
    <col min="9990" max="9990" width="20.85546875" style="158" customWidth="1"/>
    <col min="9991" max="9991" width="27.5703125" style="158" customWidth="1"/>
    <col min="9992" max="9992" width="23.42578125" style="158" customWidth="1"/>
    <col min="9993" max="9993" width="12" style="158" customWidth="1"/>
    <col min="9994" max="9994" width="8.85546875" style="158" customWidth="1"/>
    <col min="9995" max="9995" width="14.5703125" style="158" customWidth="1"/>
    <col min="9996" max="10000" width="9.140625" style="158"/>
    <col min="10001" max="10001" width="10.85546875" style="158" customWidth="1"/>
    <col min="10002" max="10241" width="9.140625" style="158"/>
    <col min="10242" max="10242" width="1.7109375" style="158" bestFit="1" customWidth="1"/>
    <col min="10243" max="10243" width="12.7109375" style="158" customWidth="1"/>
    <col min="10244" max="10244" width="60.140625" style="158" customWidth="1"/>
    <col min="10245" max="10245" width="20" style="158" customWidth="1"/>
    <col min="10246" max="10246" width="20.85546875" style="158" customWidth="1"/>
    <col min="10247" max="10247" width="27.5703125" style="158" customWidth="1"/>
    <col min="10248" max="10248" width="23.42578125" style="158" customWidth="1"/>
    <col min="10249" max="10249" width="12" style="158" customWidth="1"/>
    <col min="10250" max="10250" width="8.85546875" style="158" customWidth="1"/>
    <col min="10251" max="10251" width="14.5703125" style="158" customWidth="1"/>
    <col min="10252" max="10256" width="9.140625" style="158"/>
    <col min="10257" max="10257" width="10.85546875" style="158" customWidth="1"/>
    <col min="10258" max="10497" width="9.140625" style="158"/>
    <col min="10498" max="10498" width="1.7109375" style="158" bestFit="1" customWidth="1"/>
    <col min="10499" max="10499" width="12.7109375" style="158" customWidth="1"/>
    <col min="10500" max="10500" width="60.140625" style="158" customWidth="1"/>
    <col min="10501" max="10501" width="20" style="158" customWidth="1"/>
    <col min="10502" max="10502" width="20.85546875" style="158" customWidth="1"/>
    <col min="10503" max="10503" width="27.5703125" style="158" customWidth="1"/>
    <col min="10504" max="10504" width="23.42578125" style="158" customWidth="1"/>
    <col min="10505" max="10505" width="12" style="158" customWidth="1"/>
    <col min="10506" max="10506" width="8.85546875" style="158" customWidth="1"/>
    <col min="10507" max="10507" width="14.5703125" style="158" customWidth="1"/>
    <col min="10508" max="10512" width="9.140625" style="158"/>
    <col min="10513" max="10513" width="10.85546875" style="158" customWidth="1"/>
    <col min="10514" max="10753" width="9.140625" style="158"/>
    <col min="10754" max="10754" width="1.7109375" style="158" bestFit="1" customWidth="1"/>
    <col min="10755" max="10755" width="12.7109375" style="158" customWidth="1"/>
    <col min="10756" max="10756" width="60.140625" style="158" customWidth="1"/>
    <col min="10757" max="10757" width="20" style="158" customWidth="1"/>
    <col min="10758" max="10758" width="20.85546875" style="158" customWidth="1"/>
    <col min="10759" max="10759" width="27.5703125" style="158" customWidth="1"/>
    <col min="10760" max="10760" width="23.42578125" style="158" customWidth="1"/>
    <col min="10761" max="10761" width="12" style="158" customWidth="1"/>
    <col min="10762" max="10762" width="8.85546875" style="158" customWidth="1"/>
    <col min="10763" max="10763" width="14.5703125" style="158" customWidth="1"/>
    <col min="10764" max="10768" width="9.140625" style="158"/>
    <col min="10769" max="10769" width="10.85546875" style="158" customWidth="1"/>
    <col min="10770" max="11009" width="9.140625" style="158"/>
    <col min="11010" max="11010" width="1.7109375" style="158" bestFit="1" customWidth="1"/>
    <col min="11011" max="11011" width="12.7109375" style="158" customWidth="1"/>
    <col min="11012" max="11012" width="60.140625" style="158" customWidth="1"/>
    <col min="11013" max="11013" width="20" style="158" customWidth="1"/>
    <col min="11014" max="11014" width="20.85546875" style="158" customWidth="1"/>
    <col min="11015" max="11015" width="27.5703125" style="158" customWidth="1"/>
    <col min="11016" max="11016" width="23.42578125" style="158" customWidth="1"/>
    <col min="11017" max="11017" width="12" style="158" customWidth="1"/>
    <col min="11018" max="11018" width="8.85546875" style="158" customWidth="1"/>
    <col min="11019" max="11019" width="14.5703125" style="158" customWidth="1"/>
    <col min="11020" max="11024" width="9.140625" style="158"/>
    <col min="11025" max="11025" width="10.85546875" style="158" customWidth="1"/>
    <col min="11026" max="11265" width="9.140625" style="158"/>
    <col min="11266" max="11266" width="1.7109375" style="158" bestFit="1" customWidth="1"/>
    <col min="11267" max="11267" width="12.7109375" style="158" customWidth="1"/>
    <col min="11268" max="11268" width="60.140625" style="158" customWidth="1"/>
    <col min="11269" max="11269" width="20" style="158" customWidth="1"/>
    <col min="11270" max="11270" width="20.85546875" style="158" customWidth="1"/>
    <col min="11271" max="11271" width="27.5703125" style="158" customWidth="1"/>
    <col min="11272" max="11272" width="23.42578125" style="158" customWidth="1"/>
    <col min="11273" max="11273" width="12" style="158" customWidth="1"/>
    <col min="11274" max="11274" width="8.85546875" style="158" customWidth="1"/>
    <col min="11275" max="11275" width="14.5703125" style="158" customWidth="1"/>
    <col min="11276" max="11280" width="9.140625" style="158"/>
    <col min="11281" max="11281" width="10.85546875" style="158" customWidth="1"/>
    <col min="11282" max="11521" width="9.140625" style="158"/>
    <col min="11522" max="11522" width="1.7109375" style="158" bestFit="1" customWidth="1"/>
    <col min="11523" max="11523" width="12.7109375" style="158" customWidth="1"/>
    <col min="11524" max="11524" width="60.140625" style="158" customWidth="1"/>
    <col min="11525" max="11525" width="20" style="158" customWidth="1"/>
    <col min="11526" max="11526" width="20.85546875" style="158" customWidth="1"/>
    <col min="11527" max="11527" width="27.5703125" style="158" customWidth="1"/>
    <col min="11528" max="11528" width="23.42578125" style="158" customWidth="1"/>
    <col min="11529" max="11529" width="12" style="158" customWidth="1"/>
    <col min="11530" max="11530" width="8.85546875" style="158" customWidth="1"/>
    <col min="11531" max="11531" width="14.5703125" style="158" customWidth="1"/>
    <col min="11532" max="11536" width="9.140625" style="158"/>
    <col min="11537" max="11537" width="10.85546875" style="158" customWidth="1"/>
    <col min="11538" max="11777" width="9.140625" style="158"/>
    <col min="11778" max="11778" width="1.7109375" style="158" bestFit="1" customWidth="1"/>
    <col min="11779" max="11779" width="12.7109375" style="158" customWidth="1"/>
    <col min="11780" max="11780" width="60.140625" style="158" customWidth="1"/>
    <col min="11781" max="11781" width="20" style="158" customWidth="1"/>
    <col min="11782" max="11782" width="20.85546875" style="158" customWidth="1"/>
    <col min="11783" max="11783" width="27.5703125" style="158" customWidth="1"/>
    <col min="11784" max="11784" width="23.42578125" style="158" customWidth="1"/>
    <col min="11785" max="11785" width="12" style="158" customWidth="1"/>
    <col min="11786" max="11786" width="8.85546875" style="158" customWidth="1"/>
    <col min="11787" max="11787" width="14.5703125" style="158" customWidth="1"/>
    <col min="11788" max="11792" width="9.140625" style="158"/>
    <col min="11793" max="11793" width="10.85546875" style="158" customWidth="1"/>
    <col min="11794" max="12033" width="9.140625" style="158"/>
    <col min="12034" max="12034" width="1.7109375" style="158" bestFit="1" customWidth="1"/>
    <col min="12035" max="12035" width="12.7109375" style="158" customWidth="1"/>
    <col min="12036" max="12036" width="60.140625" style="158" customWidth="1"/>
    <col min="12037" max="12037" width="20" style="158" customWidth="1"/>
    <col min="12038" max="12038" width="20.85546875" style="158" customWidth="1"/>
    <col min="12039" max="12039" width="27.5703125" style="158" customWidth="1"/>
    <col min="12040" max="12040" width="23.42578125" style="158" customWidth="1"/>
    <col min="12041" max="12041" width="12" style="158" customWidth="1"/>
    <col min="12042" max="12042" width="8.85546875" style="158" customWidth="1"/>
    <col min="12043" max="12043" width="14.5703125" style="158" customWidth="1"/>
    <col min="12044" max="12048" width="9.140625" style="158"/>
    <col min="12049" max="12049" width="10.85546875" style="158" customWidth="1"/>
    <col min="12050" max="12289" width="9.140625" style="158"/>
    <col min="12290" max="12290" width="1.7109375" style="158" bestFit="1" customWidth="1"/>
    <col min="12291" max="12291" width="12.7109375" style="158" customWidth="1"/>
    <col min="12292" max="12292" width="60.140625" style="158" customWidth="1"/>
    <col min="12293" max="12293" width="20" style="158" customWidth="1"/>
    <col min="12294" max="12294" width="20.85546875" style="158" customWidth="1"/>
    <col min="12295" max="12295" width="27.5703125" style="158" customWidth="1"/>
    <col min="12296" max="12296" width="23.42578125" style="158" customWidth="1"/>
    <col min="12297" max="12297" width="12" style="158" customWidth="1"/>
    <col min="12298" max="12298" width="8.85546875" style="158" customWidth="1"/>
    <col min="12299" max="12299" width="14.5703125" style="158" customWidth="1"/>
    <col min="12300" max="12304" width="9.140625" style="158"/>
    <col min="12305" max="12305" width="10.85546875" style="158" customWidth="1"/>
    <col min="12306" max="12545" width="9.140625" style="158"/>
    <col min="12546" max="12546" width="1.7109375" style="158" bestFit="1" customWidth="1"/>
    <col min="12547" max="12547" width="12.7109375" style="158" customWidth="1"/>
    <col min="12548" max="12548" width="60.140625" style="158" customWidth="1"/>
    <col min="12549" max="12549" width="20" style="158" customWidth="1"/>
    <col min="12550" max="12550" width="20.85546875" style="158" customWidth="1"/>
    <col min="12551" max="12551" width="27.5703125" style="158" customWidth="1"/>
    <col min="12552" max="12552" width="23.42578125" style="158" customWidth="1"/>
    <col min="12553" max="12553" width="12" style="158" customWidth="1"/>
    <col min="12554" max="12554" width="8.85546875" style="158" customWidth="1"/>
    <col min="12555" max="12555" width="14.5703125" style="158" customWidth="1"/>
    <col min="12556" max="12560" width="9.140625" style="158"/>
    <col min="12561" max="12561" width="10.85546875" style="158" customWidth="1"/>
    <col min="12562" max="12801" width="9.140625" style="158"/>
    <col min="12802" max="12802" width="1.7109375" style="158" bestFit="1" customWidth="1"/>
    <col min="12803" max="12803" width="12.7109375" style="158" customWidth="1"/>
    <col min="12804" max="12804" width="60.140625" style="158" customWidth="1"/>
    <col min="12805" max="12805" width="20" style="158" customWidth="1"/>
    <col min="12806" max="12806" width="20.85546875" style="158" customWidth="1"/>
    <col min="12807" max="12807" width="27.5703125" style="158" customWidth="1"/>
    <col min="12808" max="12808" width="23.42578125" style="158" customWidth="1"/>
    <col min="12809" max="12809" width="12" style="158" customWidth="1"/>
    <col min="12810" max="12810" width="8.85546875" style="158" customWidth="1"/>
    <col min="12811" max="12811" width="14.5703125" style="158" customWidth="1"/>
    <col min="12812" max="12816" width="9.140625" style="158"/>
    <col min="12817" max="12817" width="10.85546875" style="158" customWidth="1"/>
    <col min="12818" max="13057" width="9.140625" style="158"/>
    <col min="13058" max="13058" width="1.7109375" style="158" bestFit="1" customWidth="1"/>
    <col min="13059" max="13059" width="12.7109375" style="158" customWidth="1"/>
    <col min="13060" max="13060" width="60.140625" style="158" customWidth="1"/>
    <col min="13061" max="13061" width="20" style="158" customWidth="1"/>
    <col min="13062" max="13062" width="20.85546875" style="158" customWidth="1"/>
    <col min="13063" max="13063" width="27.5703125" style="158" customWidth="1"/>
    <col min="13064" max="13064" width="23.42578125" style="158" customWidth="1"/>
    <col min="13065" max="13065" width="12" style="158" customWidth="1"/>
    <col min="13066" max="13066" width="8.85546875" style="158" customWidth="1"/>
    <col min="13067" max="13067" width="14.5703125" style="158" customWidth="1"/>
    <col min="13068" max="13072" width="9.140625" style="158"/>
    <col min="13073" max="13073" width="10.85546875" style="158" customWidth="1"/>
    <col min="13074" max="13313" width="9.140625" style="158"/>
    <col min="13314" max="13314" width="1.7109375" style="158" bestFit="1" customWidth="1"/>
    <col min="13315" max="13315" width="12.7109375" style="158" customWidth="1"/>
    <col min="13316" max="13316" width="60.140625" style="158" customWidth="1"/>
    <col min="13317" max="13317" width="20" style="158" customWidth="1"/>
    <col min="13318" max="13318" width="20.85546875" style="158" customWidth="1"/>
    <col min="13319" max="13319" width="27.5703125" style="158" customWidth="1"/>
    <col min="13320" max="13320" width="23.42578125" style="158" customWidth="1"/>
    <col min="13321" max="13321" width="12" style="158" customWidth="1"/>
    <col min="13322" max="13322" width="8.85546875" style="158" customWidth="1"/>
    <col min="13323" max="13323" width="14.5703125" style="158" customWidth="1"/>
    <col min="13324" max="13328" width="9.140625" style="158"/>
    <col min="13329" max="13329" width="10.85546875" style="158" customWidth="1"/>
    <col min="13330" max="13569" width="9.140625" style="158"/>
    <col min="13570" max="13570" width="1.7109375" style="158" bestFit="1" customWidth="1"/>
    <col min="13571" max="13571" width="12.7109375" style="158" customWidth="1"/>
    <col min="13572" max="13572" width="60.140625" style="158" customWidth="1"/>
    <col min="13573" max="13573" width="20" style="158" customWidth="1"/>
    <col min="13574" max="13574" width="20.85546875" style="158" customWidth="1"/>
    <col min="13575" max="13575" width="27.5703125" style="158" customWidth="1"/>
    <col min="13576" max="13576" width="23.42578125" style="158" customWidth="1"/>
    <col min="13577" max="13577" width="12" style="158" customWidth="1"/>
    <col min="13578" max="13578" width="8.85546875" style="158" customWidth="1"/>
    <col min="13579" max="13579" width="14.5703125" style="158" customWidth="1"/>
    <col min="13580" max="13584" width="9.140625" style="158"/>
    <col min="13585" max="13585" width="10.85546875" style="158" customWidth="1"/>
    <col min="13586" max="13825" width="9.140625" style="158"/>
    <col min="13826" max="13826" width="1.7109375" style="158" bestFit="1" customWidth="1"/>
    <col min="13827" max="13827" width="12.7109375" style="158" customWidth="1"/>
    <col min="13828" max="13828" width="60.140625" style="158" customWidth="1"/>
    <col min="13829" max="13829" width="20" style="158" customWidth="1"/>
    <col min="13830" max="13830" width="20.85546875" style="158" customWidth="1"/>
    <col min="13831" max="13831" width="27.5703125" style="158" customWidth="1"/>
    <col min="13832" max="13832" width="23.42578125" style="158" customWidth="1"/>
    <col min="13833" max="13833" width="12" style="158" customWidth="1"/>
    <col min="13834" max="13834" width="8.85546875" style="158" customWidth="1"/>
    <col min="13835" max="13835" width="14.5703125" style="158" customWidth="1"/>
    <col min="13836" max="13840" width="9.140625" style="158"/>
    <col min="13841" max="13841" width="10.85546875" style="158" customWidth="1"/>
    <col min="13842" max="14081" width="9.140625" style="158"/>
    <col min="14082" max="14082" width="1.7109375" style="158" bestFit="1" customWidth="1"/>
    <col min="14083" max="14083" width="12.7109375" style="158" customWidth="1"/>
    <col min="14084" max="14084" width="60.140625" style="158" customWidth="1"/>
    <col min="14085" max="14085" width="20" style="158" customWidth="1"/>
    <col min="14086" max="14086" width="20.85546875" style="158" customWidth="1"/>
    <col min="14087" max="14087" width="27.5703125" style="158" customWidth="1"/>
    <col min="14088" max="14088" width="23.42578125" style="158" customWidth="1"/>
    <col min="14089" max="14089" width="12" style="158" customWidth="1"/>
    <col min="14090" max="14090" width="8.85546875" style="158" customWidth="1"/>
    <col min="14091" max="14091" width="14.5703125" style="158" customWidth="1"/>
    <col min="14092" max="14096" width="9.140625" style="158"/>
    <col min="14097" max="14097" width="10.85546875" style="158" customWidth="1"/>
    <col min="14098" max="14337" width="9.140625" style="158"/>
    <col min="14338" max="14338" width="1.7109375" style="158" bestFit="1" customWidth="1"/>
    <col min="14339" max="14339" width="12.7109375" style="158" customWidth="1"/>
    <col min="14340" max="14340" width="60.140625" style="158" customWidth="1"/>
    <col min="14341" max="14341" width="20" style="158" customWidth="1"/>
    <col min="14342" max="14342" width="20.85546875" style="158" customWidth="1"/>
    <col min="14343" max="14343" width="27.5703125" style="158" customWidth="1"/>
    <col min="14344" max="14344" width="23.42578125" style="158" customWidth="1"/>
    <col min="14345" max="14345" width="12" style="158" customWidth="1"/>
    <col min="14346" max="14346" width="8.85546875" style="158" customWidth="1"/>
    <col min="14347" max="14347" width="14.5703125" style="158" customWidth="1"/>
    <col min="14348" max="14352" width="9.140625" style="158"/>
    <col min="14353" max="14353" width="10.85546875" style="158" customWidth="1"/>
    <col min="14354" max="14593" width="9.140625" style="158"/>
    <col min="14594" max="14594" width="1.7109375" style="158" bestFit="1" customWidth="1"/>
    <col min="14595" max="14595" width="12.7109375" style="158" customWidth="1"/>
    <col min="14596" max="14596" width="60.140625" style="158" customWidth="1"/>
    <col min="14597" max="14597" width="20" style="158" customWidth="1"/>
    <col min="14598" max="14598" width="20.85546875" style="158" customWidth="1"/>
    <col min="14599" max="14599" width="27.5703125" style="158" customWidth="1"/>
    <col min="14600" max="14600" width="23.42578125" style="158" customWidth="1"/>
    <col min="14601" max="14601" width="12" style="158" customWidth="1"/>
    <col min="14602" max="14602" width="8.85546875" style="158" customWidth="1"/>
    <col min="14603" max="14603" width="14.5703125" style="158" customWidth="1"/>
    <col min="14604" max="14608" width="9.140625" style="158"/>
    <col min="14609" max="14609" width="10.85546875" style="158" customWidth="1"/>
    <col min="14610" max="14849" width="9.140625" style="158"/>
    <col min="14850" max="14850" width="1.7109375" style="158" bestFit="1" customWidth="1"/>
    <col min="14851" max="14851" width="12.7109375" style="158" customWidth="1"/>
    <col min="14852" max="14852" width="60.140625" style="158" customWidth="1"/>
    <col min="14853" max="14853" width="20" style="158" customWidth="1"/>
    <col min="14854" max="14854" width="20.85546875" style="158" customWidth="1"/>
    <col min="14855" max="14855" width="27.5703125" style="158" customWidth="1"/>
    <col min="14856" max="14856" width="23.42578125" style="158" customWidth="1"/>
    <col min="14857" max="14857" width="12" style="158" customWidth="1"/>
    <col min="14858" max="14858" width="8.85546875" style="158" customWidth="1"/>
    <col min="14859" max="14859" width="14.5703125" style="158" customWidth="1"/>
    <col min="14860" max="14864" width="9.140625" style="158"/>
    <col min="14865" max="14865" width="10.85546875" style="158" customWidth="1"/>
    <col min="14866" max="15105" width="9.140625" style="158"/>
    <col min="15106" max="15106" width="1.7109375" style="158" bestFit="1" customWidth="1"/>
    <col min="15107" max="15107" width="12.7109375" style="158" customWidth="1"/>
    <col min="15108" max="15108" width="60.140625" style="158" customWidth="1"/>
    <col min="15109" max="15109" width="20" style="158" customWidth="1"/>
    <col min="15110" max="15110" width="20.85546875" style="158" customWidth="1"/>
    <col min="15111" max="15111" width="27.5703125" style="158" customWidth="1"/>
    <col min="15112" max="15112" width="23.42578125" style="158" customWidth="1"/>
    <col min="15113" max="15113" width="12" style="158" customWidth="1"/>
    <col min="15114" max="15114" width="8.85546875" style="158" customWidth="1"/>
    <col min="15115" max="15115" width="14.5703125" style="158" customWidth="1"/>
    <col min="15116" max="15120" width="9.140625" style="158"/>
    <col min="15121" max="15121" width="10.85546875" style="158" customWidth="1"/>
    <col min="15122" max="15361" width="9.140625" style="158"/>
    <col min="15362" max="15362" width="1.7109375" style="158" bestFit="1" customWidth="1"/>
    <col min="15363" max="15363" width="12.7109375" style="158" customWidth="1"/>
    <col min="15364" max="15364" width="60.140625" style="158" customWidth="1"/>
    <col min="15365" max="15365" width="20" style="158" customWidth="1"/>
    <col min="15366" max="15366" width="20.85546875" style="158" customWidth="1"/>
    <col min="15367" max="15367" width="27.5703125" style="158" customWidth="1"/>
    <col min="15368" max="15368" width="23.42578125" style="158" customWidth="1"/>
    <col min="15369" max="15369" width="12" style="158" customWidth="1"/>
    <col min="15370" max="15370" width="8.85546875" style="158" customWidth="1"/>
    <col min="15371" max="15371" width="14.5703125" style="158" customWidth="1"/>
    <col min="15372" max="15376" width="9.140625" style="158"/>
    <col min="15377" max="15377" width="10.85546875" style="158" customWidth="1"/>
    <col min="15378" max="15617" width="9.140625" style="158"/>
    <col min="15618" max="15618" width="1.7109375" style="158" bestFit="1" customWidth="1"/>
    <col min="15619" max="15619" width="12.7109375" style="158" customWidth="1"/>
    <col min="15620" max="15620" width="60.140625" style="158" customWidth="1"/>
    <col min="15621" max="15621" width="20" style="158" customWidth="1"/>
    <col min="15622" max="15622" width="20.85546875" style="158" customWidth="1"/>
    <col min="15623" max="15623" width="27.5703125" style="158" customWidth="1"/>
    <col min="15624" max="15624" width="23.42578125" style="158" customWidth="1"/>
    <col min="15625" max="15625" width="12" style="158" customWidth="1"/>
    <col min="15626" max="15626" width="8.85546875" style="158" customWidth="1"/>
    <col min="15627" max="15627" width="14.5703125" style="158" customWidth="1"/>
    <col min="15628" max="15632" width="9.140625" style="158"/>
    <col min="15633" max="15633" width="10.85546875" style="158" customWidth="1"/>
    <col min="15634" max="15873" width="9.140625" style="158"/>
    <col min="15874" max="15874" width="1.7109375" style="158" bestFit="1" customWidth="1"/>
    <col min="15875" max="15875" width="12.7109375" style="158" customWidth="1"/>
    <col min="15876" max="15876" width="60.140625" style="158" customWidth="1"/>
    <col min="15877" max="15877" width="20" style="158" customWidth="1"/>
    <col min="15878" max="15878" width="20.85546875" style="158" customWidth="1"/>
    <col min="15879" max="15879" width="27.5703125" style="158" customWidth="1"/>
    <col min="15880" max="15880" width="23.42578125" style="158" customWidth="1"/>
    <col min="15881" max="15881" width="12" style="158" customWidth="1"/>
    <col min="15882" max="15882" width="8.85546875" style="158" customWidth="1"/>
    <col min="15883" max="15883" width="14.5703125" style="158" customWidth="1"/>
    <col min="15884" max="15888" width="9.140625" style="158"/>
    <col min="15889" max="15889" width="10.85546875" style="158" customWidth="1"/>
    <col min="15890" max="16129" width="9.140625" style="158"/>
    <col min="16130" max="16130" width="1.7109375" style="158" bestFit="1" customWidth="1"/>
    <col min="16131" max="16131" width="12.7109375" style="158" customWidth="1"/>
    <col min="16132" max="16132" width="60.140625" style="158" customWidth="1"/>
    <col min="16133" max="16133" width="20" style="158" customWidth="1"/>
    <col min="16134" max="16134" width="20.85546875" style="158" customWidth="1"/>
    <col min="16135" max="16135" width="27.5703125" style="158" customWidth="1"/>
    <col min="16136" max="16136" width="23.42578125" style="158" customWidth="1"/>
    <col min="16137" max="16137" width="12" style="158" customWidth="1"/>
    <col min="16138" max="16138" width="8.85546875" style="158" customWidth="1"/>
    <col min="16139" max="16139" width="14.5703125" style="158" customWidth="1"/>
    <col min="16140" max="16144" width="9.140625" style="158"/>
    <col min="16145" max="16145" width="10.85546875" style="158" customWidth="1"/>
    <col min="16146" max="16384" width="9.140625" style="158"/>
  </cols>
  <sheetData>
    <row r="1" spans="2:6" ht="18.75" x14ac:dyDescent="0.25">
      <c r="B1" s="157"/>
      <c r="F1" s="159"/>
    </row>
    <row r="2" spans="2:6" ht="18.75" x14ac:dyDescent="0.25">
      <c r="B2" s="157"/>
      <c r="F2" s="159"/>
    </row>
    <row r="3" spans="2:6" ht="15" customHeight="1" x14ac:dyDescent="0.25">
      <c r="B3" s="157"/>
      <c r="F3" s="159"/>
    </row>
    <row r="4" spans="2:6" ht="18.75" x14ac:dyDescent="0.25">
      <c r="B4" s="157"/>
      <c r="F4" s="159"/>
    </row>
    <row r="5" spans="2:6" x14ac:dyDescent="0.25">
      <c r="B5" s="1300" t="s">
        <v>218</v>
      </c>
      <c r="C5" s="1301"/>
      <c r="D5" s="1301"/>
      <c r="E5" s="1301"/>
      <c r="F5" s="1302"/>
    </row>
    <row r="6" spans="2:6" x14ac:dyDescent="0.25">
      <c r="B6" s="1303" t="s">
        <v>3099</v>
      </c>
      <c r="C6" s="1303"/>
      <c r="D6" s="2" t="s">
        <v>3245</v>
      </c>
      <c r="E6" s="3"/>
      <c r="F6" s="3"/>
    </row>
    <row r="7" spans="2:6" x14ac:dyDescent="0.25">
      <c r="B7" s="1289" t="s">
        <v>219</v>
      </c>
      <c r="C7" s="1289"/>
      <c r="D7" s="5" t="s">
        <v>3246</v>
      </c>
      <c r="E7" s="6"/>
      <c r="F7" s="6"/>
    </row>
    <row r="8" spans="2:6" x14ac:dyDescent="0.25">
      <c r="B8" s="1289" t="s">
        <v>220</v>
      </c>
      <c r="C8" s="1289"/>
      <c r="D8" s="2" t="s">
        <v>3245</v>
      </c>
      <c r="E8" s="6"/>
      <c r="F8" s="6"/>
    </row>
    <row r="9" spans="2:6" x14ac:dyDescent="0.25">
      <c r="B9" s="1289" t="s">
        <v>221</v>
      </c>
      <c r="C9" s="1289"/>
      <c r="D9" s="476" t="s">
        <v>5052</v>
      </c>
      <c r="E9" s="401"/>
      <c r="F9" s="401"/>
    </row>
    <row r="10" spans="2:6" x14ac:dyDescent="0.25">
      <c r="B10" s="1289" t="s">
        <v>222</v>
      </c>
      <c r="C10" s="1289"/>
      <c r="D10" s="5" t="s">
        <v>4910</v>
      </c>
      <c r="E10" s="6"/>
      <c r="F10" s="6"/>
    </row>
    <row r="11" spans="2:6" x14ac:dyDescent="0.25">
      <c r="B11" s="1289" t="s">
        <v>223</v>
      </c>
      <c r="C11" s="1289"/>
      <c r="D11" s="480" t="s">
        <v>3598</v>
      </c>
      <c r="E11" s="402"/>
      <c r="F11" s="402"/>
    </row>
    <row r="12" spans="2:6" ht="6.75" customHeight="1" x14ac:dyDescent="0.25">
      <c r="B12" s="159"/>
      <c r="C12" s="162"/>
      <c r="D12" s="162"/>
      <c r="E12" s="159"/>
      <c r="F12" s="159"/>
    </row>
    <row r="13" spans="2:6" ht="15" x14ac:dyDescent="0.25">
      <c r="B13" s="1304" t="s">
        <v>3117</v>
      </c>
      <c r="C13" s="1275"/>
      <c r="D13" s="1275"/>
      <c r="E13" s="1275"/>
      <c r="F13" s="1305"/>
    </row>
    <row r="14" spans="2:6" ht="6" customHeight="1" x14ac:dyDescent="0.25">
      <c r="E14" s="192"/>
      <c r="F14" s="192"/>
    </row>
    <row r="15" spans="2:6" ht="8.25" customHeight="1" x14ac:dyDescent="0.25">
      <c r="B15" s="193"/>
      <c r="C15" s="194"/>
      <c r="D15" s="403"/>
      <c r="E15" s="195"/>
      <c r="F15" s="196"/>
    </row>
    <row r="16" spans="2:6" x14ac:dyDescent="0.2">
      <c r="B16" s="197" t="s">
        <v>3118</v>
      </c>
      <c r="C16" s="198" t="s">
        <v>228</v>
      </c>
      <c r="D16" s="404"/>
      <c r="E16" s="199" t="s">
        <v>3119</v>
      </c>
      <c r="F16" s="200" t="s">
        <v>3120</v>
      </c>
    </row>
    <row r="17" spans="1:24" ht="15" customHeight="1" x14ac:dyDescent="0.25">
      <c r="B17" s="201"/>
      <c r="C17" s="202"/>
      <c r="D17" s="405"/>
      <c r="E17" s="203" t="s">
        <v>3121</v>
      </c>
      <c r="F17" s="204" t="s">
        <v>3122</v>
      </c>
    </row>
    <row r="18" spans="1:24" ht="15" customHeight="1" x14ac:dyDescent="0.25">
      <c r="A18" s="206"/>
      <c r="B18" s="207" t="str">
        <f>'Planilha orçamentária'!B105</f>
        <v>02.00.000</v>
      </c>
      <c r="C18" s="1298" t="str">
        <f>'Planilha orçamentária'!D105</f>
        <v>SERVIÇOS PRELIMINARES</v>
      </c>
      <c r="D18" s="1299"/>
      <c r="E18" s="477">
        <f>SUM('Planilha orçamentária'!K108,'Planilha orçamentária'!K156,)</f>
        <v>50303.31</v>
      </c>
      <c r="F18" s="208">
        <f>E18/$E$27</f>
        <v>3.6671080441849128E-2</v>
      </c>
    </row>
    <row r="19" spans="1:24" ht="15" x14ac:dyDescent="0.25">
      <c r="A19" s="206"/>
      <c r="B19" s="209" t="str">
        <f>'Planilha orçamentária'!B272</f>
        <v>03.00.000</v>
      </c>
      <c r="C19" s="1290" t="str">
        <f>'Planilha orçamentária'!D272</f>
        <v xml:space="preserve"> FUNDAÇÕES E ESTRUTURAS</v>
      </c>
      <c r="D19" s="1291"/>
      <c r="E19" s="478">
        <f>SUM('Planilha orçamentária'!K275,'Planilha orçamentária'!K544,'Planilha orçamentária'!K418)</f>
        <v>281778.94999999995</v>
      </c>
      <c r="F19" s="208">
        <f t="shared" ref="F19:F26" si="0">E19/$E$27</f>
        <v>0.20541667222832419</v>
      </c>
      <c r="G19" s="210"/>
      <c r="H19" s="211"/>
      <c r="I19" s="212"/>
      <c r="J19" s="211"/>
      <c r="K19" s="212"/>
      <c r="L19" s="211"/>
      <c r="M19" s="213"/>
    </row>
    <row r="20" spans="1:24" ht="15" x14ac:dyDescent="0.25">
      <c r="A20" s="206"/>
      <c r="B20" s="209" t="str">
        <f>'Planilha orçamentária'!B645</f>
        <v>04.00.000</v>
      </c>
      <c r="C20" s="1290" t="str">
        <f>'Planilha orçamentária'!D645</f>
        <v>ARQUITETURA E ELEMENTOS DE URBANISMO</v>
      </c>
      <c r="D20" s="1291"/>
      <c r="E20" s="478">
        <f>SUM('Planilha orçamentária'!K648,'Planilha orçamentária'!K1019,'Planilha orçamentária'!K1060)</f>
        <v>496628.56</v>
      </c>
      <c r="F20" s="208">
        <f t="shared" si="0"/>
        <v>0.36204189890247179</v>
      </c>
      <c r="G20" s="210"/>
      <c r="H20" s="211"/>
      <c r="I20" s="212"/>
      <c r="J20" s="211"/>
      <c r="K20" s="212"/>
      <c r="L20" s="211"/>
      <c r="M20" s="213"/>
    </row>
    <row r="21" spans="1:24" ht="15" x14ac:dyDescent="0.25">
      <c r="A21" s="206"/>
      <c r="B21" s="209" t="str">
        <f>'Planilha orçamentária'!B1110</f>
        <v>05.00.000</v>
      </c>
      <c r="C21" s="1290" t="str">
        <f>'Planilha orçamentária'!D1110</f>
        <v>INSTALAÇÕES HIDRÁULICAS E SANITÁRIAS</v>
      </c>
      <c r="D21" s="1291"/>
      <c r="E21" s="478">
        <f>ROUNDDOWN(SUM('Planilha orçamentária'!K1113,'Planilha orçamentária'!K1415,'Planilha orçamentária'!K1549),2)</f>
        <v>30715.91</v>
      </c>
      <c r="F21" s="208">
        <f t="shared" si="0"/>
        <v>2.2391878515640385E-2</v>
      </c>
      <c r="G21" s="210"/>
      <c r="H21" s="211"/>
      <c r="I21" s="212"/>
      <c r="J21" s="211"/>
      <c r="K21" s="212"/>
      <c r="L21" s="211"/>
      <c r="M21" s="213"/>
    </row>
    <row r="22" spans="1:24" ht="15" x14ac:dyDescent="0.25">
      <c r="A22" s="206"/>
      <c r="B22" s="209" t="str">
        <f>'Planilha orçamentária'!B1586</f>
        <v>06.00.000</v>
      </c>
      <c r="C22" s="1290" t="str">
        <f>'Planilha orçamentária'!D1586</f>
        <v>INSTALAÇÕES ELÉTRICAS E ELETRÔNICAS</v>
      </c>
      <c r="D22" s="1291"/>
      <c r="E22" s="478">
        <f>SUM('Planilha orçamentária'!K1589,'Planilha orçamentária'!K1841)</f>
        <v>164381.54</v>
      </c>
      <c r="F22" s="208">
        <f t="shared" si="0"/>
        <v>0.11983403629890441</v>
      </c>
      <c r="G22" s="210"/>
      <c r="H22" s="211"/>
      <c r="I22" s="212"/>
      <c r="J22" s="211"/>
      <c r="K22" s="212"/>
      <c r="L22" s="211"/>
      <c r="M22" s="213"/>
    </row>
    <row r="23" spans="1:24" ht="15" x14ac:dyDescent="0.25">
      <c r="A23" s="206"/>
      <c r="B23" s="209" t="str">
        <f>'Planilha orçamentária'!B1900</f>
        <v>07.00.000</v>
      </c>
      <c r="C23" s="1290" t="str">
        <f>'Planilha orçamentária'!D1900</f>
        <v>INSTALAÇÕES MECÂNICAS E DE UTILIDADES</v>
      </c>
      <c r="D23" s="1291"/>
      <c r="E23" s="478">
        <f>SUM('Planilha orçamentária'!K1903,'Planilha orçamentária'!K1907,'Planilha orçamentária'!K2020)</f>
        <v>298881.62</v>
      </c>
      <c r="F23" s="208">
        <f t="shared" si="0"/>
        <v>0.21788450759224759</v>
      </c>
      <c r="G23" s="210"/>
      <c r="H23" s="211"/>
      <c r="I23" s="212"/>
      <c r="J23" s="211"/>
      <c r="K23" s="212"/>
      <c r="L23" s="211"/>
      <c r="M23" s="213"/>
    </row>
    <row r="24" spans="1:24" x14ac:dyDescent="0.25">
      <c r="A24" s="206"/>
      <c r="B24" s="209" t="str">
        <f>'Planilha orçamentária'!B2219</f>
        <v>08.00.000</v>
      </c>
      <c r="C24" s="1290" t="str">
        <f>'Planilha orçamentária'!D2219</f>
        <v>INSTALAÇÕES DE PREVENÇÃO E COMBATE A INCÊNDIO</v>
      </c>
      <c r="D24" s="1291"/>
      <c r="E24" s="478">
        <f>SUM('Planilha orçamentária'!K2222)</f>
        <v>5097.74</v>
      </c>
      <c r="F24" s="208">
        <f t="shared" si="0"/>
        <v>3.7162491615687315E-3</v>
      </c>
      <c r="G24" s="158"/>
      <c r="H24" s="158"/>
      <c r="I24" s="158"/>
      <c r="J24" s="158"/>
      <c r="K24" s="158"/>
      <c r="L24" s="158"/>
    </row>
    <row r="25" spans="1:24" ht="15" x14ac:dyDescent="0.25">
      <c r="A25" s="206"/>
      <c r="B25" s="214" t="str">
        <f>'Planilha orçamentária'!B2313</f>
        <v>09.00.000</v>
      </c>
      <c r="C25" s="1292" t="str">
        <f>'Planilha orçamentária'!D2313</f>
        <v>SERVIÇOS COMPLEMENTARES</v>
      </c>
      <c r="D25" s="1293"/>
      <c r="E25" s="478">
        <f>SUM('Planilha orçamentária'!K2335,'Planilha orçamentária'!K2352)</f>
        <v>8696.23</v>
      </c>
      <c r="F25" s="208">
        <f t="shared" si="0"/>
        <v>6.3395460432091174E-3</v>
      </c>
      <c r="G25" s="210"/>
      <c r="H25" s="211"/>
      <c r="I25" s="212"/>
      <c r="J25" s="211"/>
      <c r="K25" s="212"/>
      <c r="L25" s="211"/>
      <c r="M25" s="213"/>
    </row>
    <row r="26" spans="1:24" ht="15" x14ac:dyDescent="0.25">
      <c r="A26" s="206"/>
      <c r="B26" s="209" t="str">
        <f>'Planilha orçamentária'!B2357</f>
        <v>10.00.000</v>
      </c>
      <c r="C26" s="1290" t="str">
        <f>'Planilha orçamentária'!D2357</f>
        <v>SERVIÇOS AUXILIARES E ADMINISTRATIVOS</v>
      </c>
      <c r="D26" s="1291"/>
      <c r="E26" s="478">
        <f>SUM('Planilha orçamentária'!K2360)</f>
        <v>35259.47</v>
      </c>
      <c r="F26" s="208">
        <f t="shared" si="0"/>
        <v>2.5704130815784612E-2</v>
      </c>
      <c r="G26" s="215"/>
      <c r="H26" s="216"/>
      <c r="I26" s="217"/>
      <c r="J26" s="216"/>
      <c r="K26" s="217"/>
      <c r="L26" s="216"/>
      <c r="M26" s="218"/>
    </row>
    <row r="27" spans="1:24" s="205" customFormat="1" x14ac:dyDescent="0.25">
      <c r="A27" s="206"/>
      <c r="B27" s="219" t="s">
        <v>3123</v>
      </c>
      <c r="C27" s="1296"/>
      <c r="D27" s="1297"/>
      <c r="E27" s="479">
        <f>ROUNDDOWN(SUM(E18:E26),2)</f>
        <v>1371743.33</v>
      </c>
      <c r="F27" s="408">
        <f>SUM(F18:F26)</f>
        <v>0.99999999999999989</v>
      </c>
      <c r="G27" s="191"/>
      <c r="I27" s="191"/>
      <c r="K27" s="191"/>
      <c r="M27" s="158"/>
      <c r="N27" s="158"/>
      <c r="O27" s="158"/>
      <c r="P27" s="158"/>
      <c r="Q27" s="158"/>
      <c r="R27" s="158"/>
      <c r="S27" s="158"/>
      <c r="T27" s="158"/>
      <c r="U27" s="158"/>
      <c r="V27" s="158"/>
      <c r="W27" s="158"/>
      <c r="X27" s="158"/>
    </row>
    <row r="28" spans="1:24" s="205" customFormat="1" ht="24" customHeight="1" x14ac:dyDescent="0.25">
      <c r="A28" s="158"/>
      <c r="B28" s="1294" t="s">
        <v>4828</v>
      </c>
      <c r="C28" s="1294"/>
      <c r="D28" s="1295"/>
      <c r="E28" s="220">
        <f>ROUNDDOWN(SUM(E18:E26),2)</f>
        <v>1371743.33</v>
      </c>
      <c r="F28" s="221">
        <f>SUM(F18:F26)</f>
        <v>0.99999999999999989</v>
      </c>
      <c r="G28" s="191"/>
      <c r="I28" s="191"/>
      <c r="K28" s="191"/>
      <c r="M28" s="158"/>
      <c r="N28" s="158"/>
      <c r="O28" s="158"/>
      <c r="P28" s="158"/>
      <c r="Q28" s="158"/>
      <c r="R28" s="158"/>
      <c r="S28" s="158"/>
      <c r="T28" s="158"/>
      <c r="U28" s="158"/>
      <c r="V28" s="158"/>
      <c r="W28" s="158"/>
      <c r="X28" s="158"/>
    </row>
    <row r="29" spans="1:24" ht="6" customHeight="1" x14ac:dyDescent="0.25"/>
    <row r="30" spans="1:24" x14ac:dyDescent="0.25">
      <c r="B30" s="1287" t="s">
        <v>293</v>
      </c>
      <c r="C30" s="1249"/>
      <c r="D30" s="1249"/>
      <c r="E30" s="1250"/>
      <c r="F30" s="172" t="s">
        <v>294</v>
      </c>
    </row>
    <row r="31" spans="1:24" ht="27.75" customHeight="1" x14ac:dyDescent="0.3">
      <c r="B31" s="222" t="s">
        <v>296</v>
      </c>
      <c r="C31" s="173"/>
      <c r="D31" s="173"/>
      <c r="E31" s="174"/>
      <c r="F31" s="175"/>
    </row>
    <row r="32" spans="1:24" ht="29.25" customHeight="1" x14ac:dyDescent="0.3">
      <c r="B32" s="176" t="s">
        <v>297</v>
      </c>
      <c r="C32" s="177"/>
      <c r="D32" s="177"/>
      <c r="E32" s="178"/>
      <c r="F32" s="179"/>
    </row>
    <row r="33" spans="2:6" ht="7.5" customHeight="1" x14ac:dyDescent="0.3">
      <c r="B33" s="180"/>
      <c r="C33" s="181"/>
      <c r="D33" s="181"/>
      <c r="E33" s="160"/>
      <c r="F33" s="182"/>
    </row>
    <row r="34" spans="2:6" x14ac:dyDescent="0.25">
      <c r="B34" s="1288" t="s">
        <v>295</v>
      </c>
      <c r="C34" s="1252"/>
      <c r="D34" s="1252"/>
      <c r="E34" s="1253"/>
      <c r="F34" s="172" t="s">
        <v>294</v>
      </c>
    </row>
    <row r="35" spans="2:6" ht="30" customHeight="1" x14ac:dyDescent="0.25">
      <c r="B35" s="183"/>
      <c r="C35" s="184"/>
      <c r="D35" s="184"/>
      <c r="E35" s="185"/>
      <c r="F35" s="186"/>
    </row>
    <row r="36" spans="2:6" ht="33" customHeight="1" x14ac:dyDescent="0.25">
      <c r="B36" s="187"/>
      <c r="C36" s="188"/>
      <c r="D36" s="188"/>
      <c r="E36" s="189"/>
      <c r="F36" s="190"/>
    </row>
  </sheetData>
  <mergeCells count="21">
    <mergeCell ref="B8:C8"/>
    <mergeCell ref="C18:D18"/>
    <mergeCell ref="C19:D19"/>
    <mergeCell ref="C20:D20"/>
    <mergeCell ref="B5:F5"/>
    <mergeCell ref="B6:C6"/>
    <mergeCell ref="B7:C7"/>
    <mergeCell ref="B13:F13"/>
    <mergeCell ref="B30:E30"/>
    <mergeCell ref="B34:E34"/>
    <mergeCell ref="B9:C9"/>
    <mergeCell ref="B10:C10"/>
    <mergeCell ref="B11:C11"/>
    <mergeCell ref="C22:D22"/>
    <mergeCell ref="C24:D24"/>
    <mergeCell ref="C25:D25"/>
    <mergeCell ref="C26:D26"/>
    <mergeCell ref="B28:D28"/>
    <mergeCell ref="C21:D21"/>
    <mergeCell ref="C23:D23"/>
    <mergeCell ref="C27:D27"/>
  </mergeCells>
  <printOptions horizontalCentered="1"/>
  <pageMargins left="0.25" right="0.25" top="0.75" bottom="0.75" header="0.3" footer="0.3"/>
  <pageSetup paperSize="9" scale="89" fitToHeight="0" orientation="portrait" r:id="rId1"/>
  <headerFooter>
    <oddHeader>&amp;L&amp;G</oddHeader>
    <oddFooter>&amp;L&amp;"-,Regular"&amp;A&amp;R&amp;"-,Regular"Página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2508"/>
  <sheetViews>
    <sheetView view="pageBreakPreview" topLeftCell="A2313" zoomScale="80" zoomScaleNormal="70" zoomScaleSheetLayoutView="80" workbookViewId="0">
      <pane xSplit="1" topLeftCell="B1" activePane="topRight" state="frozen"/>
      <selection activeCell="D23" sqref="D23:E23"/>
      <selection pane="topRight" activeCell="D2501" sqref="D2501"/>
    </sheetView>
  </sheetViews>
  <sheetFormatPr defaultRowHeight="12.75" x14ac:dyDescent="0.25"/>
  <cols>
    <col min="1" max="1" width="2.42578125" style="614" bestFit="1" customWidth="1"/>
    <col min="2" max="2" width="15.85546875" style="613" customWidth="1"/>
    <col min="3" max="3" width="23.28515625" style="613" customWidth="1"/>
    <col min="4" max="4" width="78" style="614" customWidth="1"/>
    <col min="5" max="5" width="11" style="620" customWidth="1"/>
    <col min="6" max="6" width="12.85546875" style="614" customWidth="1"/>
    <col min="7" max="7" width="17.28515625" style="991" customWidth="1"/>
    <col min="8" max="8" width="17" style="991" customWidth="1"/>
    <col min="9" max="9" width="14.7109375" style="991" customWidth="1"/>
    <col min="10" max="10" width="16" style="614" customWidth="1"/>
    <col min="11" max="11" width="19.28515625" style="991" customWidth="1"/>
    <col min="12" max="12" width="11.5703125" style="614" customWidth="1"/>
    <col min="13" max="247" width="9.140625" style="614"/>
    <col min="248" max="248" width="1.7109375" style="614" bestFit="1" customWidth="1"/>
    <col min="249" max="249" width="14.85546875" style="614" customWidth="1"/>
    <col min="250" max="250" width="23.28515625" style="614" customWidth="1"/>
    <col min="251" max="251" width="78" style="614" customWidth="1"/>
    <col min="252" max="252" width="11" style="614" customWidth="1"/>
    <col min="253" max="253" width="12.85546875" style="614" customWidth="1"/>
    <col min="254" max="254" width="21.5703125" style="614" customWidth="1"/>
    <col min="255" max="255" width="15.5703125" style="614" customWidth="1"/>
    <col min="256" max="256" width="14.7109375" style="614" customWidth="1"/>
    <col min="257" max="257" width="19.28515625" style="614" customWidth="1"/>
    <col min="258" max="258" width="43" style="614" customWidth="1"/>
    <col min="259" max="259" width="9.5703125" style="614" bestFit="1" customWidth="1"/>
    <col min="260" max="260" width="11" style="614" customWidth="1"/>
    <col min="261" max="261" width="10" style="614" customWidth="1"/>
    <col min="262" max="262" width="9.140625" style="614"/>
    <col min="263" max="263" width="14" style="614" customWidth="1"/>
    <col min="264" max="264" width="16.5703125" style="614" customWidth="1"/>
    <col min="265" max="503" width="9.140625" style="614"/>
    <col min="504" max="504" width="1.7109375" style="614" bestFit="1" customWidth="1"/>
    <col min="505" max="505" width="14.85546875" style="614" customWidth="1"/>
    <col min="506" max="506" width="23.28515625" style="614" customWidth="1"/>
    <col min="507" max="507" width="78" style="614" customWidth="1"/>
    <col min="508" max="508" width="11" style="614" customWidth="1"/>
    <col min="509" max="509" width="12.85546875" style="614" customWidth="1"/>
    <col min="510" max="510" width="21.5703125" style="614" customWidth="1"/>
    <col min="511" max="511" width="15.5703125" style="614" customWidth="1"/>
    <col min="512" max="512" width="14.7109375" style="614" customWidth="1"/>
    <col min="513" max="513" width="19.28515625" style="614" customWidth="1"/>
    <col min="514" max="514" width="43" style="614" customWidth="1"/>
    <col min="515" max="515" width="9.5703125" style="614" bestFit="1" customWidth="1"/>
    <col min="516" max="516" width="11" style="614" customWidth="1"/>
    <col min="517" max="517" width="10" style="614" customWidth="1"/>
    <col min="518" max="518" width="9.140625" style="614"/>
    <col min="519" max="519" width="14" style="614" customWidth="1"/>
    <col min="520" max="520" width="16.5703125" style="614" customWidth="1"/>
    <col min="521" max="759" width="9.140625" style="614"/>
    <col min="760" max="760" width="1.7109375" style="614" bestFit="1" customWidth="1"/>
    <col min="761" max="761" width="14.85546875" style="614" customWidth="1"/>
    <col min="762" max="762" width="23.28515625" style="614" customWidth="1"/>
    <col min="763" max="763" width="78" style="614" customWidth="1"/>
    <col min="764" max="764" width="11" style="614" customWidth="1"/>
    <col min="765" max="765" width="12.85546875" style="614" customWidth="1"/>
    <col min="766" max="766" width="21.5703125" style="614" customWidth="1"/>
    <col min="767" max="767" width="15.5703125" style="614" customWidth="1"/>
    <col min="768" max="768" width="14.7109375" style="614" customWidth="1"/>
    <col min="769" max="769" width="19.28515625" style="614" customWidth="1"/>
    <col min="770" max="770" width="43" style="614" customWidth="1"/>
    <col min="771" max="771" width="9.5703125" style="614" bestFit="1" customWidth="1"/>
    <col min="772" max="772" width="11" style="614" customWidth="1"/>
    <col min="773" max="773" width="10" style="614" customWidth="1"/>
    <col min="774" max="774" width="9.140625" style="614"/>
    <col min="775" max="775" width="14" style="614" customWidth="1"/>
    <col min="776" max="776" width="16.5703125" style="614" customWidth="1"/>
    <col min="777" max="1015" width="9.140625" style="614"/>
    <col min="1016" max="1016" width="1.7109375" style="614" bestFit="1" customWidth="1"/>
    <col min="1017" max="1017" width="14.85546875" style="614" customWidth="1"/>
    <col min="1018" max="1018" width="23.28515625" style="614" customWidth="1"/>
    <col min="1019" max="1019" width="78" style="614" customWidth="1"/>
    <col min="1020" max="1020" width="11" style="614" customWidth="1"/>
    <col min="1021" max="1021" width="12.85546875" style="614" customWidth="1"/>
    <col min="1022" max="1022" width="21.5703125" style="614" customWidth="1"/>
    <col min="1023" max="1023" width="15.5703125" style="614" customWidth="1"/>
    <col min="1024" max="1024" width="14.7109375" style="614" customWidth="1"/>
    <col min="1025" max="1025" width="19.28515625" style="614" customWidth="1"/>
    <col min="1026" max="1026" width="43" style="614" customWidth="1"/>
    <col min="1027" max="1027" width="9.5703125" style="614" bestFit="1" customWidth="1"/>
    <col min="1028" max="1028" width="11" style="614" customWidth="1"/>
    <col min="1029" max="1029" width="10" style="614" customWidth="1"/>
    <col min="1030" max="1030" width="9.140625" style="614"/>
    <col min="1031" max="1031" width="14" style="614" customWidth="1"/>
    <col min="1032" max="1032" width="16.5703125" style="614" customWidth="1"/>
    <col min="1033" max="1271" width="9.140625" style="614"/>
    <col min="1272" max="1272" width="1.7109375" style="614" bestFit="1" customWidth="1"/>
    <col min="1273" max="1273" width="14.85546875" style="614" customWidth="1"/>
    <col min="1274" max="1274" width="23.28515625" style="614" customWidth="1"/>
    <col min="1275" max="1275" width="78" style="614" customWidth="1"/>
    <col min="1276" max="1276" width="11" style="614" customWidth="1"/>
    <col min="1277" max="1277" width="12.85546875" style="614" customWidth="1"/>
    <col min="1278" max="1278" width="21.5703125" style="614" customWidth="1"/>
    <col min="1279" max="1279" width="15.5703125" style="614" customWidth="1"/>
    <col min="1280" max="1280" width="14.7109375" style="614" customWidth="1"/>
    <col min="1281" max="1281" width="19.28515625" style="614" customWidth="1"/>
    <col min="1282" max="1282" width="43" style="614" customWidth="1"/>
    <col min="1283" max="1283" width="9.5703125" style="614" bestFit="1" customWidth="1"/>
    <col min="1284" max="1284" width="11" style="614" customWidth="1"/>
    <col min="1285" max="1285" width="10" style="614" customWidth="1"/>
    <col min="1286" max="1286" width="9.140625" style="614"/>
    <col min="1287" max="1287" width="14" style="614" customWidth="1"/>
    <col min="1288" max="1288" width="16.5703125" style="614" customWidth="1"/>
    <col min="1289" max="1527" width="9.140625" style="614"/>
    <col min="1528" max="1528" width="1.7109375" style="614" bestFit="1" customWidth="1"/>
    <col min="1529" max="1529" width="14.85546875" style="614" customWidth="1"/>
    <col min="1530" max="1530" width="23.28515625" style="614" customWidth="1"/>
    <col min="1531" max="1531" width="78" style="614" customWidth="1"/>
    <col min="1532" max="1532" width="11" style="614" customWidth="1"/>
    <col min="1533" max="1533" width="12.85546875" style="614" customWidth="1"/>
    <col min="1534" max="1534" width="21.5703125" style="614" customWidth="1"/>
    <col min="1535" max="1535" width="15.5703125" style="614" customWidth="1"/>
    <col min="1536" max="1536" width="14.7109375" style="614" customWidth="1"/>
    <col min="1537" max="1537" width="19.28515625" style="614" customWidth="1"/>
    <col min="1538" max="1538" width="43" style="614" customWidth="1"/>
    <col min="1539" max="1539" width="9.5703125" style="614" bestFit="1" customWidth="1"/>
    <col min="1540" max="1540" width="11" style="614" customWidth="1"/>
    <col min="1541" max="1541" width="10" style="614" customWidth="1"/>
    <col min="1542" max="1542" width="9.140625" style="614"/>
    <col min="1543" max="1543" width="14" style="614" customWidth="1"/>
    <col min="1544" max="1544" width="16.5703125" style="614" customWidth="1"/>
    <col min="1545" max="1783" width="9.140625" style="614"/>
    <col min="1784" max="1784" width="1.7109375" style="614" bestFit="1" customWidth="1"/>
    <col min="1785" max="1785" width="14.85546875" style="614" customWidth="1"/>
    <col min="1786" max="1786" width="23.28515625" style="614" customWidth="1"/>
    <col min="1787" max="1787" width="78" style="614" customWidth="1"/>
    <col min="1788" max="1788" width="11" style="614" customWidth="1"/>
    <col min="1789" max="1789" width="12.85546875" style="614" customWidth="1"/>
    <col min="1790" max="1790" width="21.5703125" style="614" customWidth="1"/>
    <col min="1791" max="1791" width="15.5703125" style="614" customWidth="1"/>
    <col min="1792" max="1792" width="14.7109375" style="614" customWidth="1"/>
    <col min="1793" max="1793" width="19.28515625" style="614" customWidth="1"/>
    <col min="1794" max="1794" width="43" style="614" customWidth="1"/>
    <col min="1795" max="1795" width="9.5703125" style="614" bestFit="1" customWidth="1"/>
    <col min="1796" max="1796" width="11" style="614" customWidth="1"/>
    <col min="1797" max="1797" width="10" style="614" customWidth="1"/>
    <col min="1798" max="1798" width="9.140625" style="614"/>
    <col min="1799" max="1799" width="14" style="614" customWidth="1"/>
    <col min="1800" max="1800" width="16.5703125" style="614" customWidth="1"/>
    <col min="1801" max="2039" width="9.140625" style="614"/>
    <col min="2040" max="2040" width="1.7109375" style="614" bestFit="1" customWidth="1"/>
    <col min="2041" max="2041" width="14.85546875" style="614" customWidth="1"/>
    <col min="2042" max="2042" width="23.28515625" style="614" customWidth="1"/>
    <col min="2043" max="2043" width="78" style="614" customWidth="1"/>
    <col min="2044" max="2044" width="11" style="614" customWidth="1"/>
    <col min="2045" max="2045" width="12.85546875" style="614" customWidth="1"/>
    <col min="2046" max="2046" width="21.5703125" style="614" customWidth="1"/>
    <col min="2047" max="2047" width="15.5703125" style="614" customWidth="1"/>
    <col min="2048" max="2048" width="14.7109375" style="614" customWidth="1"/>
    <col min="2049" max="2049" width="19.28515625" style="614" customWidth="1"/>
    <col min="2050" max="2050" width="43" style="614" customWidth="1"/>
    <col min="2051" max="2051" width="9.5703125" style="614" bestFit="1" customWidth="1"/>
    <col min="2052" max="2052" width="11" style="614" customWidth="1"/>
    <col min="2053" max="2053" width="10" style="614" customWidth="1"/>
    <col min="2054" max="2054" width="9.140625" style="614"/>
    <col min="2055" max="2055" width="14" style="614" customWidth="1"/>
    <col min="2056" max="2056" width="16.5703125" style="614" customWidth="1"/>
    <col min="2057" max="2295" width="9.140625" style="614"/>
    <col min="2296" max="2296" width="1.7109375" style="614" bestFit="1" customWidth="1"/>
    <col min="2297" max="2297" width="14.85546875" style="614" customWidth="1"/>
    <col min="2298" max="2298" width="23.28515625" style="614" customWidth="1"/>
    <col min="2299" max="2299" width="78" style="614" customWidth="1"/>
    <col min="2300" max="2300" width="11" style="614" customWidth="1"/>
    <col min="2301" max="2301" width="12.85546875" style="614" customWidth="1"/>
    <col min="2302" max="2302" width="21.5703125" style="614" customWidth="1"/>
    <col min="2303" max="2303" width="15.5703125" style="614" customWidth="1"/>
    <col min="2304" max="2304" width="14.7109375" style="614" customWidth="1"/>
    <col min="2305" max="2305" width="19.28515625" style="614" customWidth="1"/>
    <col min="2306" max="2306" width="43" style="614" customWidth="1"/>
    <col min="2307" max="2307" width="9.5703125" style="614" bestFit="1" customWidth="1"/>
    <col min="2308" max="2308" width="11" style="614" customWidth="1"/>
    <col min="2309" max="2309" width="10" style="614" customWidth="1"/>
    <col min="2310" max="2310" width="9.140625" style="614"/>
    <col min="2311" max="2311" width="14" style="614" customWidth="1"/>
    <col min="2312" max="2312" width="16.5703125" style="614" customWidth="1"/>
    <col min="2313" max="2551" width="9.140625" style="614"/>
    <col min="2552" max="2552" width="1.7109375" style="614" bestFit="1" customWidth="1"/>
    <col min="2553" max="2553" width="14.85546875" style="614" customWidth="1"/>
    <col min="2554" max="2554" width="23.28515625" style="614" customWidth="1"/>
    <col min="2555" max="2555" width="78" style="614" customWidth="1"/>
    <col min="2556" max="2556" width="11" style="614" customWidth="1"/>
    <col min="2557" max="2557" width="12.85546875" style="614" customWidth="1"/>
    <col min="2558" max="2558" width="21.5703125" style="614" customWidth="1"/>
    <col min="2559" max="2559" width="15.5703125" style="614" customWidth="1"/>
    <col min="2560" max="2560" width="14.7109375" style="614" customWidth="1"/>
    <col min="2561" max="2561" width="19.28515625" style="614" customWidth="1"/>
    <col min="2562" max="2562" width="43" style="614" customWidth="1"/>
    <col min="2563" max="2563" width="9.5703125" style="614" bestFit="1" customWidth="1"/>
    <col min="2564" max="2564" width="11" style="614" customWidth="1"/>
    <col min="2565" max="2565" width="10" style="614" customWidth="1"/>
    <col min="2566" max="2566" width="9.140625" style="614"/>
    <col min="2567" max="2567" width="14" style="614" customWidth="1"/>
    <col min="2568" max="2568" width="16.5703125" style="614" customWidth="1"/>
    <col min="2569" max="2807" width="9.140625" style="614"/>
    <col min="2808" max="2808" width="1.7109375" style="614" bestFit="1" customWidth="1"/>
    <col min="2809" max="2809" width="14.85546875" style="614" customWidth="1"/>
    <col min="2810" max="2810" width="23.28515625" style="614" customWidth="1"/>
    <col min="2811" max="2811" width="78" style="614" customWidth="1"/>
    <col min="2812" max="2812" width="11" style="614" customWidth="1"/>
    <col min="2813" max="2813" width="12.85546875" style="614" customWidth="1"/>
    <col min="2814" max="2814" width="21.5703125" style="614" customWidth="1"/>
    <col min="2815" max="2815" width="15.5703125" style="614" customWidth="1"/>
    <col min="2816" max="2816" width="14.7109375" style="614" customWidth="1"/>
    <col min="2817" max="2817" width="19.28515625" style="614" customWidth="1"/>
    <col min="2818" max="2818" width="43" style="614" customWidth="1"/>
    <col min="2819" max="2819" width="9.5703125" style="614" bestFit="1" customWidth="1"/>
    <col min="2820" max="2820" width="11" style="614" customWidth="1"/>
    <col min="2821" max="2821" width="10" style="614" customWidth="1"/>
    <col min="2822" max="2822" width="9.140625" style="614"/>
    <col min="2823" max="2823" width="14" style="614" customWidth="1"/>
    <col min="2824" max="2824" width="16.5703125" style="614" customWidth="1"/>
    <col min="2825" max="3063" width="9.140625" style="614"/>
    <col min="3064" max="3064" width="1.7109375" style="614" bestFit="1" customWidth="1"/>
    <col min="3065" max="3065" width="14.85546875" style="614" customWidth="1"/>
    <col min="3066" max="3066" width="23.28515625" style="614" customWidth="1"/>
    <col min="3067" max="3067" width="78" style="614" customWidth="1"/>
    <col min="3068" max="3068" width="11" style="614" customWidth="1"/>
    <col min="3069" max="3069" width="12.85546875" style="614" customWidth="1"/>
    <col min="3070" max="3070" width="21.5703125" style="614" customWidth="1"/>
    <col min="3071" max="3071" width="15.5703125" style="614" customWidth="1"/>
    <col min="3072" max="3072" width="14.7109375" style="614" customWidth="1"/>
    <col min="3073" max="3073" width="19.28515625" style="614" customWidth="1"/>
    <col min="3074" max="3074" width="43" style="614" customWidth="1"/>
    <col min="3075" max="3075" width="9.5703125" style="614" bestFit="1" customWidth="1"/>
    <col min="3076" max="3076" width="11" style="614" customWidth="1"/>
    <col min="3077" max="3077" width="10" style="614" customWidth="1"/>
    <col min="3078" max="3078" width="9.140625" style="614"/>
    <col min="3079" max="3079" width="14" style="614" customWidth="1"/>
    <col min="3080" max="3080" width="16.5703125" style="614" customWidth="1"/>
    <col min="3081" max="3319" width="9.140625" style="614"/>
    <col min="3320" max="3320" width="1.7109375" style="614" bestFit="1" customWidth="1"/>
    <col min="3321" max="3321" width="14.85546875" style="614" customWidth="1"/>
    <col min="3322" max="3322" width="23.28515625" style="614" customWidth="1"/>
    <col min="3323" max="3323" width="78" style="614" customWidth="1"/>
    <col min="3324" max="3324" width="11" style="614" customWidth="1"/>
    <col min="3325" max="3325" width="12.85546875" style="614" customWidth="1"/>
    <col min="3326" max="3326" width="21.5703125" style="614" customWidth="1"/>
    <col min="3327" max="3327" width="15.5703125" style="614" customWidth="1"/>
    <col min="3328" max="3328" width="14.7109375" style="614" customWidth="1"/>
    <col min="3329" max="3329" width="19.28515625" style="614" customWidth="1"/>
    <col min="3330" max="3330" width="43" style="614" customWidth="1"/>
    <col min="3331" max="3331" width="9.5703125" style="614" bestFit="1" customWidth="1"/>
    <col min="3332" max="3332" width="11" style="614" customWidth="1"/>
    <col min="3333" max="3333" width="10" style="614" customWidth="1"/>
    <col min="3334" max="3334" width="9.140625" style="614"/>
    <col min="3335" max="3335" width="14" style="614" customWidth="1"/>
    <col min="3336" max="3336" width="16.5703125" style="614" customWidth="1"/>
    <col min="3337" max="3575" width="9.140625" style="614"/>
    <col min="3576" max="3576" width="1.7109375" style="614" bestFit="1" customWidth="1"/>
    <col min="3577" max="3577" width="14.85546875" style="614" customWidth="1"/>
    <col min="3578" max="3578" width="23.28515625" style="614" customWidth="1"/>
    <col min="3579" max="3579" width="78" style="614" customWidth="1"/>
    <col min="3580" max="3580" width="11" style="614" customWidth="1"/>
    <col min="3581" max="3581" width="12.85546875" style="614" customWidth="1"/>
    <col min="3582" max="3582" width="21.5703125" style="614" customWidth="1"/>
    <col min="3583" max="3583" width="15.5703125" style="614" customWidth="1"/>
    <col min="3584" max="3584" width="14.7109375" style="614" customWidth="1"/>
    <col min="3585" max="3585" width="19.28515625" style="614" customWidth="1"/>
    <col min="3586" max="3586" width="43" style="614" customWidth="1"/>
    <col min="3587" max="3587" width="9.5703125" style="614" bestFit="1" customWidth="1"/>
    <col min="3588" max="3588" width="11" style="614" customWidth="1"/>
    <col min="3589" max="3589" width="10" style="614" customWidth="1"/>
    <col min="3590" max="3590" width="9.140625" style="614"/>
    <col min="3591" max="3591" width="14" style="614" customWidth="1"/>
    <col min="3592" max="3592" width="16.5703125" style="614" customWidth="1"/>
    <col min="3593" max="3831" width="9.140625" style="614"/>
    <col min="3832" max="3832" width="1.7109375" style="614" bestFit="1" customWidth="1"/>
    <col min="3833" max="3833" width="14.85546875" style="614" customWidth="1"/>
    <col min="3834" max="3834" width="23.28515625" style="614" customWidth="1"/>
    <col min="3835" max="3835" width="78" style="614" customWidth="1"/>
    <col min="3836" max="3836" width="11" style="614" customWidth="1"/>
    <col min="3837" max="3837" width="12.85546875" style="614" customWidth="1"/>
    <col min="3838" max="3838" width="21.5703125" style="614" customWidth="1"/>
    <col min="3839" max="3839" width="15.5703125" style="614" customWidth="1"/>
    <col min="3840" max="3840" width="14.7109375" style="614" customWidth="1"/>
    <col min="3841" max="3841" width="19.28515625" style="614" customWidth="1"/>
    <col min="3842" max="3842" width="43" style="614" customWidth="1"/>
    <col min="3843" max="3843" width="9.5703125" style="614" bestFit="1" customWidth="1"/>
    <col min="3844" max="3844" width="11" style="614" customWidth="1"/>
    <col min="3845" max="3845" width="10" style="614" customWidth="1"/>
    <col min="3846" max="3846" width="9.140625" style="614"/>
    <col min="3847" max="3847" width="14" style="614" customWidth="1"/>
    <col min="3848" max="3848" width="16.5703125" style="614" customWidth="1"/>
    <col min="3849" max="4087" width="9.140625" style="614"/>
    <col min="4088" max="4088" width="1.7109375" style="614" bestFit="1" customWidth="1"/>
    <col min="4089" max="4089" width="14.85546875" style="614" customWidth="1"/>
    <col min="4090" max="4090" width="23.28515625" style="614" customWidth="1"/>
    <col min="4091" max="4091" width="78" style="614" customWidth="1"/>
    <col min="4092" max="4092" width="11" style="614" customWidth="1"/>
    <col min="4093" max="4093" width="12.85546875" style="614" customWidth="1"/>
    <col min="4094" max="4094" width="21.5703125" style="614" customWidth="1"/>
    <col min="4095" max="4095" width="15.5703125" style="614" customWidth="1"/>
    <col min="4096" max="4096" width="14.7109375" style="614" customWidth="1"/>
    <col min="4097" max="4097" width="19.28515625" style="614" customWidth="1"/>
    <col min="4098" max="4098" width="43" style="614" customWidth="1"/>
    <col min="4099" max="4099" width="9.5703125" style="614" bestFit="1" customWidth="1"/>
    <col min="4100" max="4100" width="11" style="614" customWidth="1"/>
    <col min="4101" max="4101" width="10" style="614" customWidth="1"/>
    <col min="4102" max="4102" width="9.140625" style="614"/>
    <col min="4103" max="4103" width="14" style="614" customWidth="1"/>
    <col min="4104" max="4104" width="16.5703125" style="614" customWidth="1"/>
    <col min="4105" max="4343" width="9.140625" style="614"/>
    <col min="4344" max="4344" width="1.7109375" style="614" bestFit="1" customWidth="1"/>
    <col min="4345" max="4345" width="14.85546875" style="614" customWidth="1"/>
    <col min="4346" max="4346" width="23.28515625" style="614" customWidth="1"/>
    <col min="4347" max="4347" width="78" style="614" customWidth="1"/>
    <col min="4348" max="4348" width="11" style="614" customWidth="1"/>
    <col min="4349" max="4349" width="12.85546875" style="614" customWidth="1"/>
    <col min="4350" max="4350" width="21.5703125" style="614" customWidth="1"/>
    <col min="4351" max="4351" width="15.5703125" style="614" customWidth="1"/>
    <col min="4352" max="4352" width="14.7109375" style="614" customWidth="1"/>
    <col min="4353" max="4353" width="19.28515625" style="614" customWidth="1"/>
    <col min="4354" max="4354" width="43" style="614" customWidth="1"/>
    <col min="4355" max="4355" width="9.5703125" style="614" bestFit="1" customWidth="1"/>
    <col min="4356" max="4356" width="11" style="614" customWidth="1"/>
    <col min="4357" max="4357" width="10" style="614" customWidth="1"/>
    <col min="4358" max="4358" width="9.140625" style="614"/>
    <col min="4359" max="4359" width="14" style="614" customWidth="1"/>
    <col min="4360" max="4360" width="16.5703125" style="614" customWidth="1"/>
    <col min="4361" max="4599" width="9.140625" style="614"/>
    <col min="4600" max="4600" width="1.7109375" style="614" bestFit="1" customWidth="1"/>
    <col min="4601" max="4601" width="14.85546875" style="614" customWidth="1"/>
    <col min="4602" max="4602" width="23.28515625" style="614" customWidth="1"/>
    <col min="4603" max="4603" width="78" style="614" customWidth="1"/>
    <col min="4604" max="4604" width="11" style="614" customWidth="1"/>
    <col min="4605" max="4605" width="12.85546875" style="614" customWidth="1"/>
    <col min="4606" max="4606" width="21.5703125" style="614" customWidth="1"/>
    <col min="4607" max="4607" width="15.5703125" style="614" customWidth="1"/>
    <col min="4608" max="4608" width="14.7109375" style="614" customWidth="1"/>
    <col min="4609" max="4609" width="19.28515625" style="614" customWidth="1"/>
    <col min="4610" max="4610" width="43" style="614" customWidth="1"/>
    <col min="4611" max="4611" width="9.5703125" style="614" bestFit="1" customWidth="1"/>
    <col min="4612" max="4612" width="11" style="614" customWidth="1"/>
    <col min="4613" max="4613" width="10" style="614" customWidth="1"/>
    <col min="4614" max="4614" width="9.140625" style="614"/>
    <col min="4615" max="4615" width="14" style="614" customWidth="1"/>
    <col min="4616" max="4616" width="16.5703125" style="614" customWidth="1"/>
    <col min="4617" max="4855" width="9.140625" style="614"/>
    <col min="4856" max="4856" width="1.7109375" style="614" bestFit="1" customWidth="1"/>
    <col min="4857" max="4857" width="14.85546875" style="614" customWidth="1"/>
    <col min="4858" max="4858" width="23.28515625" style="614" customWidth="1"/>
    <col min="4859" max="4859" width="78" style="614" customWidth="1"/>
    <col min="4860" max="4860" width="11" style="614" customWidth="1"/>
    <col min="4861" max="4861" width="12.85546875" style="614" customWidth="1"/>
    <col min="4862" max="4862" width="21.5703125" style="614" customWidth="1"/>
    <col min="4863" max="4863" width="15.5703125" style="614" customWidth="1"/>
    <col min="4864" max="4864" width="14.7109375" style="614" customWidth="1"/>
    <col min="4865" max="4865" width="19.28515625" style="614" customWidth="1"/>
    <col min="4866" max="4866" width="43" style="614" customWidth="1"/>
    <col min="4867" max="4867" width="9.5703125" style="614" bestFit="1" customWidth="1"/>
    <col min="4868" max="4868" width="11" style="614" customWidth="1"/>
    <col min="4869" max="4869" width="10" style="614" customWidth="1"/>
    <col min="4870" max="4870" width="9.140625" style="614"/>
    <col min="4871" max="4871" width="14" style="614" customWidth="1"/>
    <col min="4872" max="4872" width="16.5703125" style="614" customWidth="1"/>
    <col min="4873" max="5111" width="9.140625" style="614"/>
    <col min="5112" max="5112" width="1.7109375" style="614" bestFit="1" customWidth="1"/>
    <col min="5113" max="5113" width="14.85546875" style="614" customWidth="1"/>
    <col min="5114" max="5114" width="23.28515625" style="614" customWidth="1"/>
    <col min="5115" max="5115" width="78" style="614" customWidth="1"/>
    <col min="5116" max="5116" width="11" style="614" customWidth="1"/>
    <col min="5117" max="5117" width="12.85546875" style="614" customWidth="1"/>
    <col min="5118" max="5118" width="21.5703125" style="614" customWidth="1"/>
    <col min="5119" max="5119" width="15.5703125" style="614" customWidth="1"/>
    <col min="5120" max="5120" width="14.7109375" style="614" customWidth="1"/>
    <col min="5121" max="5121" width="19.28515625" style="614" customWidth="1"/>
    <col min="5122" max="5122" width="43" style="614" customWidth="1"/>
    <col min="5123" max="5123" width="9.5703125" style="614" bestFit="1" customWidth="1"/>
    <col min="5124" max="5124" width="11" style="614" customWidth="1"/>
    <col min="5125" max="5125" width="10" style="614" customWidth="1"/>
    <col min="5126" max="5126" width="9.140625" style="614"/>
    <col min="5127" max="5127" width="14" style="614" customWidth="1"/>
    <col min="5128" max="5128" width="16.5703125" style="614" customWidth="1"/>
    <col min="5129" max="5367" width="9.140625" style="614"/>
    <col min="5368" max="5368" width="1.7109375" style="614" bestFit="1" customWidth="1"/>
    <col min="5369" max="5369" width="14.85546875" style="614" customWidth="1"/>
    <col min="5370" max="5370" width="23.28515625" style="614" customWidth="1"/>
    <col min="5371" max="5371" width="78" style="614" customWidth="1"/>
    <col min="5372" max="5372" width="11" style="614" customWidth="1"/>
    <col min="5373" max="5373" width="12.85546875" style="614" customWidth="1"/>
    <col min="5374" max="5374" width="21.5703125" style="614" customWidth="1"/>
    <col min="5375" max="5375" width="15.5703125" style="614" customWidth="1"/>
    <col min="5376" max="5376" width="14.7109375" style="614" customWidth="1"/>
    <col min="5377" max="5377" width="19.28515625" style="614" customWidth="1"/>
    <col min="5378" max="5378" width="43" style="614" customWidth="1"/>
    <col min="5379" max="5379" width="9.5703125" style="614" bestFit="1" customWidth="1"/>
    <col min="5380" max="5380" width="11" style="614" customWidth="1"/>
    <col min="5381" max="5381" width="10" style="614" customWidth="1"/>
    <col min="5382" max="5382" width="9.140625" style="614"/>
    <col min="5383" max="5383" width="14" style="614" customWidth="1"/>
    <col min="5384" max="5384" width="16.5703125" style="614" customWidth="1"/>
    <col min="5385" max="5623" width="9.140625" style="614"/>
    <col min="5624" max="5624" width="1.7109375" style="614" bestFit="1" customWidth="1"/>
    <col min="5625" max="5625" width="14.85546875" style="614" customWidth="1"/>
    <col min="5626" max="5626" width="23.28515625" style="614" customWidth="1"/>
    <col min="5627" max="5627" width="78" style="614" customWidth="1"/>
    <col min="5628" max="5628" width="11" style="614" customWidth="1"/>
    <col min="5629" max="5629" width="12.85546875" style="614" customWidth="1"/>
    <col min="5630" max="5630" width="21.5703125" style="614" customWidth="1"/>
    <col min="5631" max="5631" width="15.5703125" style="614" customWidth="1"/>
    <col min="5632" max="5632" width="14.7109375" style="614" customWidth="1"/>
    <col min="5633" max="5633" width="19.28515625" style="614" customWidth="1"/>
    <col min="5634" max="5634" width="43" style="614" customWidth="1"/>
    <col min="5635" max="5635" width="9.5703125" style="614" bestFit="1" customWidth="1"/>
    <col min="5636" max="5636" width="11" style="614" customWidth="1"/>
    <col min="5637" max="5637" width="10" style="614" customWidth="1"/>
    <col min="5638" max="5638" width="9.140625" style="614"/>
    <col min="5639" max="5639" width="14" style="614" customWidth="1"/>
    <col min="5640" max="5640" width="16.5703125" style="614" customWidth="1"/>
    <col min="5641" max="5879" width="9.140625" style="614"/>
    <col min="5880" max="5880" width="1.7109375" style="614" bestFit="1" customWidth="1"/>
    <col min="5881" max="5881" width="14.85546875" style="614" customWidth="1"/>
    <col min="5882" max="5882" width="23.28515625" style="614" customWidth="1"/>
    <col min="5883" max="5883" width="78" style="614" customWidth="1"/>
    <col min="5884" max="5884" width="11" style="614" customWidth="1"/>
    <col min="5885" max="5885" width="12.85546875" style="614" customWidth="1"/>
    <col min="5886" max="5886" width="21.5703125" style="614" customWidth="1"/>
    <col min="5887" max="5887" width="15.5703125" style="614" customWidth="1"/>
    <col min="5888" max="5888" width="14.7109375" style="614" customWidth="1"/>
    <col min="5889" max="5889" width="19.28515625" style="614" customWidth="1"/>
    <col min="5890" max="5890" width="43" style="614" customWidth="1"/>
    <col min="5891" max="5891" width="9.5703125" style="614" bestFit="1" customWidth="1"/>
    <col min="5892" max="5892" width="11" style="614" customWidth="1"/>
    <col min="5893" max="5893" width="10" style="614" customWidth="1"/>
    <col min="5894" max="5894" width="9.140625" style="614"/>
    <col min="5895" max="5895" width="14" style="614" customWidth="1"/>
    <col min="5896" max="5896" width="16.5703125" style="614" customWidth="1"/>
    <col min="5897" max="6135" width="9.140625" style="614"/>
    <col min="6136" max="6136" width="1.7109375" style="614" bestFit="1" customWidth="1"/>
    <col min="6137" max="6137" width="14.85546875" style="614" customWidth="1"/>
    <col min="6138" max="6138" width="23.28515625" style="614" customWidth="1"/>
    <col min="6139" max="6139" width="78" style="614" customWidth="1"/>
    <col min="6140" max="6140" width="11" style="614" customWidth="1"/>
    <col min="6141" max="6141" width="12.85546875" style="614" customWidth="1"/>
    <col min="6142" max="6142" width="21.5703125" style="614" customWidth="1"/>
    <col min="6143" max="6143" width="15.5703125" style="614" customWidth="1"/>
    <col min="6144" max="6144" width="14.7109375" style="614" customWidth="1"/>
    <col min="6145" max="6145" width="19.28515625" style="614" customWidth="1"/>
    <col min="6146" max="6146" width="43" style="614" customWidth="1"/>
    <col min="6147" max="6147" width="9.5703125" style="614" bestFit="1" customWidth="1"/>
    <col min="6148" max="6148" width="11" style="614" customWidth="1"/>
    <col min="6149" max="6149" width="10" style="614" customWidth="1"/>
    <col min="6150" max="6150" width="9.140625" style="614"/>
    <col min="6151" max="6151" width="14" style="614" customWidth="1"/>
    <col min="6152" max="6152" width="16.5703125" style="614" customWidth="1"/>
    <col min="6153" max="6391" width="9.140625" style="614"/>
    <col min="6392" max="6392" width="1.7109375" style="614" bestFit="1" customWidth="1"/>
    <col min="6393" max="6393" width="14.85546875" style="614" customWidth="1"/>
    <col min="6394" max="6394" width="23.28515625" style="614" customWidth="1"/>
    <col min="6395" max="6395" width="78" style="614" customWidth="1"/>
    <col min="6396" max="6396" width="11" style="614" customWidth="1"/>
    <col min="6397" max="6397" width="12.85546875" style="614" customWidth="1"/>
    <col min="6398" max="6398" width="21.5703125" style="614" customWidth="1"/>
    <col min="6399" max="6399" width="15.5703125" style="614" customWidth="1"/>
    <col min="6400" max="6400" width="14.7109375" style="614" customWidth="1"/>
    <col min="6401" max="6401" width="19.28515625" style="614" customWidth="1"/>
    <col min="6402" max="6402" width="43" style="614" customWidth="1"/>
    <col min="6403" max="6403" width="9.5703125" style="614" bestFit="1" customWidth="1"/>
    <col min="6404" max="6404" width="11" style="614" customWidth="1"/>
    <col min="6405" max="6405" width="10" style="614" customWidth="1"/>
    <col min="6406" max="6406" width="9.140625" style="614"/>
    <col min="6407" max="6407" width="14" style="614" customWidth="1"/>
    <col min="6408" max="6408" width="16.5703125" style="614" customWidth="1"/>
    <col min="6409" max="6647" width="9.140625" style="614"/>
    <col min="6648" max="6648" width="1.7109375" style="614" bestFit="1" customWidth="1"/>
    <col min="6649" max="6649" width="14.85546875" style="614" customWidth="1"/>
    <col min="6650" max="6650" width="23.28515625" style="614" customWidth="1"/>
    <col min="6651" max="6651" width="78" style="614" customWidth="1"/>
    <col min="6652" max="6652" width="11" style="614" customWidth="1"/>
    <col min="6653" max="6653" width="12.85546875" style="614" customWidth="1"/>
    <col min="6654" max="6654" width="21.5703125" style="614" customWidth="1"/>
    <col min="6655" max="6655" width="15.5703125" style="614" customWidth="1"/>
    <col min="6656" max="6656" width="14.7109375" style="614" customWidth="1"/>
    <col min="6657" max="6657" width="19.28515625" style="614" customWidth="1"/>
    <col min="6658" max="6658" width="43" style="614" customWidth="1"/>
    <col min="6659" max="6659" width="9.5703125" style="614" bestFit="1" customWidth="1"/>
    <col min="6660" max="6660" width="11" style="614" customWidth="1"/>
    <col min="6661" max="6661" width="10" style="614" customWidth="1"/>
    <col min="6662" max="6662" width="9.140625" style="614"/>
    <col min="6663" max="6663" width="14" style="614" customWidth="1"/>
    <col min="6664" max="6664" width="16.5703125" style="614" customWidth="1"/>
    <col min="6665" max="6903" width="9.140625" style="614"/>
    <col min="6904" max="6904" width="1.7109375" style="614" bestFit="1" customWidth="1"/>
    <col min="6905" max="6905" width="14.85546875" style="614" customWidth="1"/>
    <col min="6906" max="6906" width="23.28515625" style="614" customWidth="1"/>
    <col min="6907" max="6907" width="78" style="614" customWidth="1"/>
    <col min="6908" max="6908" width="11" style="614" customWidth="1"/>
    <col min="6909" max="6909" width="12.85546875" style="614" customWidth="1"/>
    <col min="6910" max="6910" width="21.5703125" style="614" customWidth="1"/>
    <col min="6911" max="6911" width="15.5703125" style="614" customWidth="1"/>
    <col min="6912" max="6912" width="14.7109375" style="614" customWidth="1"/>
    <col min="6913" max="6913" width="19.28515625" style="614" customWidth="1"/>
    <col min="6914" max="6914" width="43" style="614" customWidth="1"/>
    <col min="6915" max="6915" width="9.5703125" style="614" bestFit="1" customWidth="1"/>
    <col min="6916" max="6916" width="11" style="614" customWidth="1"/>
    <col min="6917" max="6917" width="10" style="614" customWidth="1"/>
    <col min="6918" max="6918" width="9.140625" style="614"/>
    <col min="6919" max="6919" width="14" style="614" customWidth="1"/>
    <col min="6920" max="6920" width="16.5703125" style="614" customWidth="1"/>
    <col min="6921" max="7159" width="9.140625" style="614"/>
    <col min="7160" max="7160" width="1.7109375" style="614" bestFit="1" customWidth="1"/>
    <col min="7161" max="7161" width="14.85546875" style="614" customWidth="1"/>
    <col min="7162" max="7162" width="23.28515625" style="614" customWidth="1"/>
    <col min="7163" max="7163" width="78" style="614" customWidth="1"/>
    <col min="7164" max="7164" width="11" style="614" customWidth="1"/>
    <col min="7165" max="7165" width="12.85546875" style="614" customWidth="1"/>
    <col min="7166" max="7166" width="21.5703125" style="614" customWidth="1"/>
    <col min="7167" max="7167" width="15.5703125" style="614" customWidth="1"/>
    <col min="7168" max="7168" width="14.7109375" style="614" customWidth="1"/>
    <col min="7169" max="7169" width="19.28515625" style="614" customWidth="1"/>
    <col min="7170" max="7170" width="43" style="614" customWidth="1"/>
    <col min="7171" max="7171" width="9.5703125" style="614" bestFit="1" customWidth="1"/>
    <col min="7172" max="7172" width="11" style="614" customWidth="1"/>
    <col min="7173" max="7173" width="10" style="614" customWidth="1"/>
    <col min="7174" max="7174" width="9.140625" style="614"/>
    <col min="7175" max="7175" width="14" style="614" customWidth="1"/>
    <col min="7176" max="7176" width="16.5703125" style="614" customWidth="1"/>
    <col min="7177" max="7415" width="9.140625" style="614"/>
    <col min="7416" max="7416" width="1.7109375" style="614" bestFit="1" customWidth="1"/>
    <col min="7417" max="7417" width="14.85546875" style="614" customWidth="1"/>
    <col min="7418" max="7418" width="23.28515625" style="614" customWidth="1"/>
    <col min="7419" max="7419" width="78" style="614" customWidth="1"/>
    <col min="7420" max="7420" width="11" style="614" customWidth="1"/>
    <col min="7421" max="7421" width="12.85546875" style="614" customWidth="1"/>
    <col min="7422" max="7422" width="21.5703125" style="614" customWidth="1"/>
    <col min="7423" max="7423" width="15.5703125" style="614" customWidth="1"/>
    <col min="7424" max="7424" width="14.7109375" style="614" customWidth="1"/>
    <col min="7425" max="7425" width="19.28515625" style="614" customWidth="1"/>
    <col min="7426" max="7426" width="43" style="614" customWidth="1"/>
    <col min="7427" max="7427" width="9.5703125" style="614" bestFit="1" customWidth="1"/>
    <col min="7428" max="7428" width="11" style="614" customWidth="1"/>
    <col min="7429" max="7429" width="10" style="614" customWidth="1"/>
    <col min="7430" max="7430" width="9.140625" style="614"/>
    <col min="7431" max="7431" width="14" style="614" customWidth="1"/>
    <col min="7432" max="7432" width="16.5703125" style="614" customWidth="1"/>
    <col min="7433" max="7671" width="9.140625" style="614"/>
    <col min="7672" max="7672" width="1.7109375" style="614" bestFit="1" customWidth="1"/>
    <col min="7673" max="7673" width="14.85546875" style="614" customWidth="1"/>
    <col min="7674" max="7674" width="23.28515625" style="614" customWidth="1"/>
    <col min="7675" max="7675" width="78" style="614" customWidth="1"/>
    <col min="7676" max="7676" width="11" style="614" customWidth="1"/>
    <col min="7677" max="7677" width="12.85546875" style="614" customWidth="1"/>
    <col min="7678" max="7678" width="21.5703125" style="614" customWidth="1"/>
    <col min="7679" max="7679" width="15.5703125" style="614" customWidth="1"/>
    <col min="7680" max="7680" width="14.7109375" style="614" customWidth="1"/>
    <col min="7681" max="7681" width="19.28515625" style="614" customWidth="1"/>
    <col min="7682" max="7682" width="43" style="614" customWidth="1"/>
    <col min="7683" max="7683" width="9.5703125" style="614" bestFit="1" customWidth="1"/>
    <col min="7684" max="7684" width="11" style="614" customWidth="1"/>
    <col min="7685" max="7685" width="10" style="614" customWidth="1"/>
    <col min="7686" max="7686" width="9.140625" style="614"/>
    <col min="7687" max="7687" width="14" style="614" customWidth="1"/>
    <col min="7688" max="7688" width="16.5703125" style="614" customWidth="1"/>
    <col min="7689" max="7927" width="9.140625" style="614"/>
    <col min="7928" max="7928" width="1.7109375" style="614" bestFit="1" customWidth="1"/>
    <col min="7929" max="7929" width="14.85546875" style="614" customWidth="1"/>
    <col min="7930" max="7930" width="23.28515625" style="614" customWidth="1"/>
    <col min="7931" max="7931" width="78" style="614" customWidth="1"/>
    <col min="7932" max="7932" width="11" style="614" customWidth="1"/>
    <col min="7933" max="7933" width="12.85546875" style="614" customWidth="1"/>
    <col min="7934" max="7934" width="21.5703125" style="614" customWidth="1"/>
    <col min="7935" max="7935" width="15.5703125" style="614" customWidth="1"/>
    <col min="7936" max="7936" width="14.7109375" style="614" customWidth="1"/>
    <col min="7937" max="7937" width="19.28515625" style="614" customWidth="1"/>
    <col min="7938" max="7938" width="43" style="614" customWidth="1"/>
    <col min="7939" max="7939" width="9.5703125" style="614" bestFit="1" customWidth="1"/>
    <col min="7940" max="7940" width="11" style="614" customWidth="1"/>
    <col min="7941" max="7941" width="10" style="614" customWidth="1"/>
    <col min="7942" max="7942" width="9.140625" style="614"/>
    <col min="7943" max="7943" width="14" style="614" customWidth="1"/>
    <col min="7944" max="7944" width="16.5703125" style="614" customWidth="1"/>
    <col min="7945" max="8183" width="9.140625" style="614"/>
    <col min="8184" max="8184" width="1.7109375" style="614" bestFit="1" customWidth="1"/>
    <col min="8185" max="8185" width="14.85546875" style="614" customWidth="1"/>
    <col min="8186" max="8186" width="23.28515625" style="614" customWidth="1"/>
    <col min="8187" max="8187" width="78" style="614" customWidth="1"/>
    <col min="8188" max="8188" width="11" style="614" customWidth="1"/>
    <col min="8189" max="8189" width="12.85546875" style="614" customWidth="1"/>
    <col min="8190" max="8190" width="21.5703125" style="614" customWidth="1"/>
    <col min="8191" max="8191" width="15.5703125" style="614" customWidth="1"/>
    <col min="8192" max="8192" width="14.7109375" style="614" customWidth="1"/>
    <col min="8193" max="8193" width="19.28515625" style="614" customWidth="1"/>
    <col min="8194" max="8194" width="43" style="614" customWidth="1"/>
    <col min="8195" max="8195" width="9.5703125" style="614" bestFit="1" customWidth="1"/>
    <col min="8196" max="8196" width="11" style="614" customWidth="1"/>
    <col min="8197" max="8197" width="10" style="614" customWidth="1"/>
    <col min="8198" max="8198" width="9.140625" style="614"/>
    <col min="8199" max="8199" width="14" style="614" customWidth="1"/>
    <col min="8200" max="8200" width="16.5703125" style="614" customWidth="1"/>
    <col min="8201" max="8439" width="9.140625" style="614"/>
    <col min="8440" max="8440" width="1.7109375" style="614" bestFit="1" customWidth="1"/>
    <col min="8441" max="8441" width="14.85546875" style="614" customWidth="1"/>
    <col min="8442" max="8442" width="23.28515625" style="614" customWidth="1"/>
    <col min="8443" max="8443" width="78" style="614" customWidth="1"/>
    <col min="8444" max="8444" width="11" style="614" customWidth="1"/>
    <col min="8445" max="8445" width="12.85546875" style="614" customWidth="1"/>
    <col min="8446" max="8446" width="21.5703125" style="614" customWidth="1"/>
    <col min="8447" max="8447" width="15.5703125" style="614" customWidth="1"/>
    <col min="8448" max="8448" width="14.7109375" style="614" customWidth="1"/>
    <col min="8449" max="8449" width="19.28515625" style="614" customWidth="1"/>
    <col min="8450" max="8450" width="43" style="614" customWidth="1"/>
    <col min="8451" max="8451" width="9.5703125" style="614" bestFit="1" customWidth="1"/>
    <col min="8452" max="8452" width="11" style="614" customWidth="1"/>
    <col min="8453" max="8453" width="10" style="614" customWidth="1"/>
    <col min="8454" max="8454" width="9.140625" style="614"/>
    <col min="8455" max="8455" width="14" style="614" customWidth="1"/>
    <col min="8456" max="8456" width="16.5703125" style="614" customWidth="1"/>
    <col min="8457" max="8695" width="9.140625" style="614"/>
    <col min="8696" max="8696" width="1.7109375" style="614" bestFit="1" customWidth="1"/>
    <col min="8697" max="8697" width="14.85546875" style="614" customWidth="1"/>
    <col min="8698" max="8698" width="23.28515625" style="614" customWidth="1"/>
    <col min="8699" max="8699" width="78" style="614" customWidth="1"/>
    <col min="8700" max="8700" width="11" style="614" customWidth="1"/>
    <col min="8701" max="8701" width="12.85546875" style="614" customWidth="1"/>
    <col min="8702" max="8702" width="21.5703125" style="614" customWidth="1"/>
    <col min="8703" max="8703" width="15.5703125" style="614" customWidth="1"/>
    <col min="8704" max="8704" width="14.7109375" style="614" customWidth="1"/>
    <col min="8705" max="8705" width="19.28515625" style="614" customWidth="1"/>
    <col min="8706" max="8706" width="43" style="614" customWidth="1"/>
    <col min="8707" max="8707" width="9.5703125" style="614" bestFit="1" customWidth="1"/>
    <col min="8708" max="8708" width="11" style="614" customWidth="1"/>
    <col min="8709" max="8709" width="10" style="614" customWidth="1"/>
    <col min="8710" max="8710" width="9.140625" style="614"/>
    <col min="8711" max="8711" width="14" style="614" customWidth="1"/>
    <col min="8712" max="8712" width="16.5703125" style="614" customWidth="1"/>
    <col min="8713" max="8951" width="9.140625" style="614"/>
    <col min="8952" max="8952" width="1.7109375" style="614" bestFit="1" customWidth="1"/>
    <col min="8953" max="8953" width="14.85546875" style="614" customWidth="1"/>
    <col min="8954" max="8954" width="23.28515625" style="614" customWidth="1"/>
    <col min="8955" max="8955" width="78" style="614" customWidth="1"/>
    <col min="8956" max="8956" width="11" style="614" customWidth="1"/>
    <col min="8957" max="8957" width="12.85546875" style="614" customWidth="1"/>
    <col min="8958" max="8958" width="21.5703125" style="614" customWidth="1"/>
    <col min="8959" max="8959" width="15.5703125" style="614" customWidth="1"/>
    <col min="8960" max="8960" width="14.7109375" style="614" customWidth="1"/>
    <col min="8961" max="8961" width="19.28515625" style="614" customWidth="1"/>
    <col min="8962" max="8962" width="43" style="614" customWidth="1"/>
    <col min="8963" max="8963" width="9.5703125" style="614" bestFit="1" customWidth="1"/>
    <col min="8964" max="8964" width="11" style="614" customWidth="1"/>
    <col min="8965" max="8965" width="10" style="614" customWidth="1"/>
    <col min="8966" max="8966" width="9.140625" style="614"/>
    <col min="8967" max="8967" width="14" style="614" customWidth="1"/>
    <col min="8968" max="8968" width="16.5703125" style="614" customWidth="1"/>
    <col min="8969" max="9207" width="9.140625" style="614"/>
    <col min="9208" max="9208" width="1.7109375" style="614" bestFit="1" customWidth="1"/>
    <col min="9209" max="9209" width="14.85546875" style="614" customWidth="1"/>
    <col min="9210" max="9210" width="23.28515625" style="614" customWidth="1"/>
    <col min="9211" max="9211" width="78" style="614" customWidth="1"/>
    <col min="9212" max="9212" width="11" style="614" customWidth="1"/>
    <col min="9213" max="9213" width="12.85546875" style="614" customWidth="1"/>
    <col min="9214" max="9214" width="21.5703125" style="614" customWidth="1"/>
    <col min="9215" max="9215" width="15.5703125" style="614" customWidth="1"/>
    <col min="9216" max="9216" width="14.7109375" style="614" customWidth="1"/>
    <col min="9217" max="9217" width="19.28515625" style="614" customWidth="1"/>
    <col min="9218" max="9218" width="43" style="614" customWidth="1"/>
    <col min="9219" max="9219" width="9.5703125" style="614" bestFit="1" customWidth="1"/>
    <col min="9220" max="9220" width="11" style="614" customWidth="1"/>
    <col min="9221" max="9221" width="10" style="614" customWidth="1"/>
    <col min="9222" max="9222" width="9.140625" style="614"/>
    <col min="9223" max="9223" width="14" style="614" customWidth="1"/>
    <col min="9224" max="9224" width="16.5703125" style="614" customWidth="1"/>
    <col min="9225" max="9463" width="9.140625" style="614"/>
    <col min="9464" max="9464" width="1.7109375" style="614" bestFit="1" customWidth="1"/>
    <col min="9465" max="9465" width="14.85546875" style="614" customWidth="1"/>
    <col min="9466" max="9466" width="23.28515625" style="614" customWidth="1"/>
    <col min="9467" max="9467" width="78" style="614" customWidth="1"/>
    <col min="9468" max="9468" width="11" style="614" customWidth="1"/>
    <col min="9469" max="9469" width="12.85546875" style="614" customWidth="1"/>
    <col min="9470" max="9470" width="21.5703125" style="614" customWidth="1"/>
    <col min="9471" max="9471" width="15.5703125" style="614" customWidth="1"/>
    <col min="9472" max="9472" width="14.7109375" style="614" customWidth="1"/>
    <col min="9473" max="9473" width="19.28515625" style="614" customWidth="1"/>
    <col min="9474" max="9474" width="43" style="614" customWidth="1"/>
    <col min="9475" max="9475" width="9.5703125" style="614" bestFit="1" customWidth="1"/>
    <col min="9476" max="9476" width="11" style="614" customWidth="1"/>
    <col min="9477" max="9477" width="10" style="614" customWidth="1"/>
    <col min="9478" max="9478" width="9.140625" style="614"/>
    <col min="9479" max="9479" width="14" style="614" customWidth="1"/>
    <col min="9480" max="9480" width="16.5703125" style="614" customWidth="1"/>
    <col min="9481" max="9719" width="9.140625" style="614"/>
    <col min="9720" max="9720" width="1.7109375" style="614" bestFit="1" customWidth="1"/>
    <col min="9721" max="9721" width="14.85546875" style="614" customWidth="1"/>
    <col min="9722" max="9722" width="23.28515625" style="614" customWidth="1"/>
    <col min="9723" max="9723" width="78" style="614" customWidth="1"/>
    <col min="9724" max="9724" width="11" style="614" customWidth="1"/>
    <col min="9725" max="9725" width="12.85546875" style="614" customWidth="1"/>
    <col min="9726" max="9726" width="21.5703125" style="614" customWidth="1"/>
    <col min="9727" max="9727" width="15.5703125" style="614" customWidth="1"/>
    <col min="9728" max="9728" width="14.7109375" style="614" customWidth="1"/>
    <col min="9729" max="9729" width="19.28515625" style="614" customWidth="1"/>
    <col min="9730" max="9730" width="43" style="614" customWidth="1"/>
    <col min="9731" max="9731" width="9.5703125" style="614" bestFit="1" customWidth="1"/>
    <col min="9732" max="9732" width="11" style="614" customWidth="1"/>
    <col min="9733" max="9733" width="10" style="614" customWidth="1"/>
    <col min="9734" max="9734" width="9.140625" style="614"/>
    <col min="9735" max="9735" width="14" style="614" customWidth="1"/>
    <col min="9736" max="9736" width="16.5703125" style="614" customWidth="1"/>
    <col min="9737" max="9975" width="9.140625" style="614"/>
    <col min="9976" max="9976" width="1.7109375" style="614" bestFit="1" customWidth="1"/>
    <col min="9977" max="9977" width="14.85546875" style="614" customWidth="1"/>
    <col min="9978" max="9978" width="23.28515625" style="614" customWidth="1"/>
    <col min="9979" max="9979" width="78" style="614" customWidth="1"/>
    <col min="9980" max="9980" width="11" style="614" customWidth="1"/>
    <col min="9981" max="9981" width="12.85546875" style="614" customWidth="1"/>
    <col min="9982" max="9982" width="21.5703125" style="614" customWidth="1"/>
    <col min="9983" max="9983" width="15.5703125" style="614" customWidth="1"/>
    <col min="9984" max="9984" width="14.7109375" style="614" customWidth="1"/>
    <col min="9985" max="9985" width="19.28515625" style="614" customWidth="1"/>
    <col min="9986" max="9986" width="43" style="614" customWidth="1"/>
    <col min="9987" max="9987" width="9.5703125" style="614" bestFit="1" customWidth="1"/>
    <col min="9988" max="9988" width="11" style="614" customWidth="1"/>
    <col min="9989" max="9989" width="10" style="614" customWidth="1"/>
    <col min="9990" max="9990" width="9.140625" style="614"/>
    <col min="9991" max="9991" width="14" style="614" customWidth="1"/>
    <col min="9992" max="9992" width="16.5703125" style="614" customWidth="1"/>
    <col min="9993" max="10231" width="9.140625" style="614"/>
    <col min="10232" max="10232" width="1.7109375" style="614" bestFit="1" customWidth="1"/>
    <col min="10233" max="10233" width="14.85546875" style="614" customWidth="1"/>
    <col min="10234" max="10234" width="23.28515625" style="614" customWidth="1"/>
    <col min="10235" max="10235" width="78" style="614" customWidth="1"/>
    <col min="10236" max="10236" width="11" style="614" customWidth="1"/>
    <col min="10237" max="10237" width="12.85546875" style="614" customWidth="1"/>
    <col min="10238" max="10238" width="21.5703125" style="614" customWidth="1"/>
    <col min="10239" max="10239" width="15.5703125" style="614" customWidth="1"/>
    <col min="10240" max="10240" width="14.7109375" style="614" customWidth="1"/>
    <col min="10241" max="10241" width="19.28515625" style="614" customWidth="1"/>
    <col min="10242" max="10242" width="43" style="614" customWidth="1"/>
    <col min="10243" max="10243" width="9.5703125" style="614" bestFit="1" customWidth="1"/>
    <col min="10244" max="10244" width="11" style="614" customWidth="1"/>
    <col min="10245" max="10245" width="10" style="614" customWidth="1"/>
    <col min="10246" max="10246" width="9.140625" style="614"/>
    <col min="10247" max="10247" width="14" style="614" customWidth="1"/>
    <col min="10248" max="10248" width="16.5703125" style="614" customWidth="1"/>
    <col min="10249" max="10487" width="9.140625" style="614"/>
    <col min="10488" max="10488" width="1.7109375" style="614" bestFit="1" customWidth="1"/>
    <col min="10489" max="10489" width="14.85546875" style="614" customWidth="1"/>
    <col min="10490" max="10490" width="23.28515625" style="614" customWidth="1"/>
    <col min="10491" max="10491" width="78" style="614" customWidth="1"/>
    <col min="10492" max="10492" width="11" style="614" customWidth="1"/>
    <col min="10493" max="10493" width="12.85546875" style="614" customWidth="1"/>
    <col min="10494" max="10494" width="21.5703125" style="614" customWidth="1"/>
    <col min="10495" max="10495" width="15.5703125" style="614" customWidth="1"/>
    <col min="10496" max="10496" width="14.7109375" style="614" customWidth="1"/>
    <col min="10497" max="10497" width="19.28515625" style="614" customWidth="1"/>
    <col min="10498" max="10498" width="43" style="614" customWidth="1"/>
    <col min="10499" max="10499" width="9.5703125" style="614" bestFit="1" customWidth="1"/>
    <col min="10500" max="10500" width="11" style="614" customWidth="1"/>
    <col min="10501" max="10501" width="10" style="614" customWidth="1"/>
    <col min="10502" max="10502" width="9.140625" style="614"/>
    <col min="10503" max="10503" width="14" style="614" customWidth="1"/>
    <col min="10504" max="10504" width="16.5703125" style="614" customWidth="1"/>
    <col min="10505" max="10743" width="9.140625" style="614"/>
    <col min="10744" max="10744" width="1.7109375" style="614" bestFit="1" customWidth="1"/>
    <col min="10745" max="10745" width="14.85546875" style="614" customWidth="1"/>
    <col min="10746" max="10746" width="23.28515625" style="614" customWidth="1"/>
    <col min="10747" max="10747" width="78" style="614" customWidth="1"/>
    <col min="10748" max="10748" width="11" style="614" customWidth="1"/>
    <col min="10749" max="10749" width="12.85546875" style="614" customWidth="1"/>
    <col min="10750" max="10750" width="21.5703125" style="614" customWidth="1"/>
    <col min="10751" max="10751" width="15.5703125" style="614" customWidth="1"/>
    <col min="10752" max="10752" width="14.7109375" style="614" customWidth="1"/>
    <col min="10753" max="10753" width="19.28515625" style="614" customWidth="1"/>
    <col min="10754" max="10754" width="43" style="614" customWidth="1"/>
    <col min="10755" max="10755" width="9.5703125" style="614" bestFit="1" customWidth="1"/>
    <col min="10756" max="10756" width="11" style="614" customWidth="1"/>
    <col min="10757" max="10757" width="10" style="614" customWidth="1"/>
    <col min="10758" max="10758" width="9.140625" style="614"/>
    <col min="10759" max="10759" width="14" style="614" customWidth="1"/>
    <col min="10760" max="10760" width="16.5703125" style="614" customWidth="1"/>
    <col min="10761" max="10999" width="9.140625" style="614"/>
    <col min="11000" max="11000" width="1.7109375" style="614" bestFit="1" customWidth="1"/>
    <col min="11001" max="11001" width="14.85546875" style="614" customWidth="1"/>
    <col min="11002" max="11002" width="23.28515625" style="614" customWidth="1"/>
    <col min="11003" max="11003" width="78" style="614" customWidth="1"/>
    <col min="11004" max="11004" width="11" style="614" customWidth="1"/>
    <col min="11005" max="11005" width="12.85546875" style="614" customWidth="1"/>
    <col min="11006" max="11006" width="21.5703125" style="614" customWidth="1"/>
    <col min="11007" max="11007" width="15.5703125" style="614" customWidth="1"/>
    <col min="11008" max="11008" width="14.7109375" style="614" customWidth="1"/>
    <col min="11009" max="11009" width="19.28515625" style="614" customWidth="1"/>
    <col min="11010" max="11010" width="43" style="614" customWidth="1"/>
    <col min="11011" max="11011" width="9.5703125" style="614" bestFit="1" customWidth="1"/>
    <col min="11012" max="11012" width="11" style="614" customWidth="1"/>
    <col min="11013" max="11013" width="10" style="614" customWidth="1"/>
    <col min="11014" max="11014" width="9.140625" style="614"/>
    <col min="11015" max="11015" width="14" style="614" customWidth="1"/>
    <col min="11016" max="11016" width="16.5703125" style="614" customWidth="1"/>
    <col min="11017" max="11255" width="9.140625" style="614"/>
    <col min="11256" max="11256" width="1.7109375" style="614" bestFit="1" customWidth="1"/>
    <col min="11257" max="11257" width="14.85546875" style="614" customWidth="1"/>
    <col min="11258" max="11258" width="23.28515625" style="614" customWidth="1"/>
    <col min="11259" max="11259" width="78" style="614" customWidth="1"/>
    <col min="11260" max="11260" width="11" style="614" customWidth="1"/>
    <col min="11261" max="11261" width="12.85546875" style="614" customWidth="1"/>
    <col min="11262" max="11262" width="21.5703125" style="614" customWidth="1"/>
    <col min="11263" max="11263" width="15.5703125" style="614" customWidth="1"/>
    <col min="11264" max="11264" width="14.7109375" style="614" customWidth="1"/>
    <col min="11265" max="11265" width="19.28515625" style="614" customWidth="1"/>
    <col min="11266" max="11266" width="43" style="614" customWidth="1"/>
    <col min="11267" max="11267" width="9.5703125" style="614" bestFit="1" customWidth="1"/>
    <col min="11268" max="11268" width="11" style="614" customWidth="1"/>
    <col min="11269" max="11269" width="10" style="614" customWidth="1"/>
    <col min="11270" max="11270" width="9.140625" style="614"/>
    <col min="11271" max="11271" width="14" style="614" customWidth="1"/>
    <col min="11272" max="11272" width="16.5703125" style="614" customWidth="1"/>
    <col min="11273" max="11511" width="9.140625" style="614"/>
    <col min="11512" max="11512" width="1.7109375" style="614" bestFit="1" customWidth="1"/>
    <col min="11513" max="11513" width="14.85546875" style="614" customWidth="1"/>
    <col min="11514" max="11514" width="23.28515625" style="614" customWidth="1"/>
    <col min="11515" max="11515" width="78" style="614" customWidth="1"/>
    <col min="11516" max="11516" width="11" style="614" customWidth="1"/>
    <col min="11517" max="11517" width="12.85546875" style="614" customWidth="1"/>
    <col min="11518" max="11518" width="21.5703125" style="614" customWidth="1"/>
    <col min="11519" max="11519" width="15.5703125" style="614" customWidth="1"/>
    <col min="11520" max="11520" width="14.7109375" style="614" customWidth="1"/>
    <col min="11521" max="11521" width="19.28515625" style="614" customWidth="1"/>
    <col min="11522" max="11522" width="43" style="614" customWidth="1"/>
    <col min="11523" max="11523" width="9.5703125" style="614" bestFit="1" customWidth="1"/>
    <col min="11524" max="11524" width="11" style="614" customWidth="1"/>
    <col min="11525" max="11525" width="10" style="614" customWidth="1"/>
    <col min="11526" max="11526" width="9.140625" style="614"/>
    <col min="11527" max="11527" width="14" style="614" customWidth="1"/>
    <col min="11528" max="11528" width="16.5703125" style="614" customWidth="1"/>
    <col min="11529" max="11767" width="9.140625" style="614"/>
    <col min="11768" max="11768" width="1.7109375" style="614" bestFit="1" customWidth="1"/>
    <col min="11769" max="11769" width="14.85546875" style="614" customWidth="1"/>
    <col min="11770" max="11770" width="23.28515625" style="614" customWidth="1"/>
    <col min="11771" max="11771" width="78" style="614" customWidth="1"/>
    <col min="11772" max="11772" width="11" style="614" customWidth="1"/>
    <col min="11773" max="11773" width="12.85546875" style="614" customWidth="1"/>
    <col min="11774" max="11774" width="21.5703125" style="614" customWidth="1"/>
    <col min="11775" max="11775" width="15.5703125" style="614" customWidth="1"/>
    <col min="11776" max="11776" width="14.7109375" style="614" customWidth="1"/>
    <col min="11777" max="11777" width="19.28515625" style="614" customWidth="1"/>
    <col min="11778" max="11778" width="43" style="614" customWidth="1"/>
    <col min="11779" max="11779" width="9.5703125" style="614" bestFit="1" customWidth="1"/>
    <col min="11780" max="11780" width="11" style="614" customWidth="1"/>
    <col min="11781" max="11781" width="10" style="614" customWidth="1"/>
    <col min="11782" max="11782" width="9.140625" style="614"/>
    <col min="11783" max="11783" width="14" style="614" customWidth="1"/>
    <col min="11784" max="11784" width="16.5703125" style="614" customWidth="1"/>
    <col min="11785" max="12023" width="9.140625" style="614"/>
    <col min="12024" max="12024" width="1.7109375" style="614" bestFit="1" customWidth="1"/>
    <col min="12025" max="12025" width="14.85546875" style="614" customWidth="1"/>
    <col min="12026" max="12026" width="23.28515625" style="614" customWidth="1"/>
    <col min="12027" max="12027" width="78" style="614" customWidth="1"/>
    <col min="12028" max="12028" width="11" style="614" customWidth="1"/>
    <col min="12029" max="12029" width="12.85546875" style="614" customWidth="1"/>
    <col min="12030" max="12030" width="21.5703125" style="614" customWidth="1"/>
    <col min="12031" max="12031" width="15.5703125" style="614" customWidth="1"/>
    <col min="12032" max="12032" width="14.7109375" style="614" customWidth="1"/>
    <col min="12033" max="12033" width="19.28515625" style="614" customWidth="1"/>
    <col min="12034" max="12034" width="43" style="614" customWidth="1"/>
    <col min="12035" max="12035" width="9.5703125" style="614" bestFit="1" customWidth="1"/>
    <col min="12036" max="12036" width="11" style="614" customWidth="1"/>
    <col min="12037" max="12037" width="10" style="614" customWidth="1"/>
    <col min="12038" max="12038" width="9.140625" style="614"/>
    <col min="12039" max="12039" width="14" style="614" customWidth="1"/>
    <col min="12040" max="12040" width="16.5703125" style="614" customWidth="1"/>
    <col min="12041" max="12279" width="9.140625" style="614"/>
    <col min="12280" max="12280" width="1.7109375" style="614" bestFit="1" customWidth="1"/>
    <col min="12281" max="12281" width="14.85546875" style="614" customWidth="1"/>
    <col min="12282" max="12282" width="23.28515625" style="614" customWidth="1"/>
    <col min="12283" max="12283" width="78" style="614" customWidth="1"/>
    <col min="12284" max="12284" width="11" style="614" customWidth="1"/>
    <col min="12285" max="12285" width="12.85546875" style="614" customWidth="1"/>
    <col min="12286" max="12286" width="21.5703125" style="614" customWidth="1"/>
    <col min="12287" max="12287" width="15.5703125" style="614" customWidth="1"/>
    <col min="12288" max="12288" width="14.7109375" style="614" customWidth="1"/>
    <col min="12289" max="12289" width="19.28515625" style="614" customWidth="1"/>
    <col min="12290" max="12290" width="43" style="614" customWidth="1"/>
    <col min="12291" max="12291" width="9.5703125" style="614" bestFit="1" customWidth="1"/>
    <col min="12292" max="12292" width="11" style="614" customWidth="1"/>
    <col min="12293" max="12293" width="10" style="614" customWidth="1"/>
    <col min="12294" max="12294" width="9.140625" style="614"/>
    <col min="12295" max="12295" width="14" style="614" customWidth="1"/>
    <col min="12296" max="12296" width="16.5703125" style="614" customWidth="1"/>
    <col min="12297" max="12535" width="9.140625" style="614"/>
    <col min="12536" max="12536" width="1.7109375" style="614" bestFit="1" customWidth="1"/>
    <col min="12537" max="12537" width="14.85546875" style="614" customWidth="1"/>
    <col min="12538" max="12538" width="23.28515625" style="614" customWidth="1"/>
    <col min="12539" max="12539" width="78" style="614" customWidth="1"/>
    <col min="12540" max="12540" width="11" style="614" customWidth="1"/>
    <col min="12541" max="12541" width="12.85546875" style="614" customWidth="1"/>
    <col min="12542" max="12542" width="21.5703125" style="614" customWidth="1"/>
    <col min="12543" max="12543" width="15.5703125" style="614" customWidth="1"/>
    <col min="12544" max="12544" width="14.7109375" style="614" customWidth="1"/>
    <col min="12545" max="12545" width="19.28515625" style="614" customWidth="1"/>
    <col min="12546" max="12546" width="43" style="614" customWidth="1"/>
    <col min="12547" max="12547" width="9.5703125" style="614" bestFit="1" customWidth="1"/>
    <col min="12548" max="12548" width="11" style="614" customWidth="1"/>
    <col min="12549" max="12549" width="10" style="614" customWidth="1"/>
    <col min="12550" max="12550" width="9.140625" style="614"/>
    <col min="12551" max="12551" width="14" style="614" customWidth="1"/>
    <col min="12552" max="12552" width="16.5703125" style="614" customWidth="1"/>
    <col min="12553" max="12791" width="9.140625" style="614"/>
    <col min="12792" max="12792" width="1.7109375" style="614" bestFit="1" customWidth="1"/>
    <col min="12793" max="12793" width="14.85546875" style="614" customWidth="1"/>
    <col min="12794" max="12794" width="23.28515625" style="614" customWidth="1"/>
    <col min="12795" max="12795" width="78" style="614" customWidth="1"/>
    <col min="12796" max="12796" width="11" style="614" customWidth="1"/>
    <col min="12797" max="12797" width="12.85546875" style="614" customWidth="1"/>
    <col min="12798" max="12798" width="21.5703125" style="614" customWidth="1"/>
    <col min="12799" max="12799" width="15.5703125" style="614" customWidth="1"/>
    <col min="12800" max="12800" width="14.7109375" style="614" customWidth="1"/>
    <col min="12801" max="12801" width="19.28515625" style="614" customWidth="1"/>
    <col min="12802" max="12802" width="43" style="614" customWidth="1"/>
    <col min="12803" max="12803" width="9.5703125" style="614" bestFit="1" customWidth="1"/>
    <col min="12804" max="12804" width="11" style="614" customWidth="1"/>
    <col min="12805" max="12805" width="10" style="614" customWidth="1"/>
    <col min="12806" max="12806" width="9.140625" style="614"/>
    <col min="12807" max="12807" width="14" style="614" customWidth="1"/>
    <col min="12808" max="12808" width="16.5703125" style="614" customWidth="1"/>
    <col min="12809" max="13047" width="9.140625" style="614"/>
    <col min="13048" max="13048" width="1.7109375" style="614" bestFit="1" customWidth="1"/>
    <col min="13049" max="13049" width="14.85546875" style="614" customWidth="1"/>
    <col min="13050" max="13050" width="23.28515625" style="614" customWidth="1"/>
    <col min="13051" max="13051" width="78" style="614" customWidth="1"/>
    <col min="13052" max="13052" width="11" style="614" customWidth="1"/>
    <col min="13053" max="13053" width="12.85546875" style="614" customWidth="1"/>
    <col min="13054" max="13054" width="21.5703125" style="614" customWidth="1"/>
    <col min="13055" max="13055" width="15.5703125" style="614" customWidth="1"/>
    <col min="13056" max="13056" width="14.7109375" style="614" customWidth="1"/>
    <col min="13057" max="13057" width="19.28515625" style="614" customWidth="1"/>
    <col min="13058" max="13058" width="43" style="614" customWidth="1"/>
    <col min="13059" max="13059" width="9.5703125" style="614" bestFit="1" customWidth="1"/>
    <col min="13060" max="13060" width="11" style="614" customWidth="1"/>
    <col min="13061" max="13061" width="10" style="614" customWidth="1"/>
    <col min="13062" max="13062" width="9.140625" style="614"/>
    <col min="13063" max="13063" width="14" style="614" customWidth="1"/>
    <col min="13064" max="13064" width="16.5703125" style="614" customWidth="1"/>
    <col min="13065" max="13303" width="9.140625" style="614"/>
    <col min="13304" max="13304" width="1.7109375" style="614" bestFit="1" customWidth="1"/>
    <col min="13305" max="13305" width="14.85546875" style="614" customWidth="1"/>
    <col min="13306" max="13306" width="23.28515625" style="614" customWidth="1"/>
    <col min="13307" max="13307" width="78" style="614" customWidth="1"/>
    <col min="13308" max="13308" width="11" style="614" customWidth="1"/>
    <col min="13309" max="13309" width="12.85546875" style="614" customWidth="1"/>
    <col min="13310" max="13310" width="21.5703125" style="614" customWidth="1"/>
    <col min="13311" max="13311" width="15.5703125" style="614" customWidth="1"/>
    <col min="13312" max="13312" width="14.7109375" style="614" customWidth="1"/>
    <col min="13313" max="13313" width="19.28515625" style="614" customWidth="1"/>
    <col min="13314" max="13314" width="43" style="614" customWidth="1"/>
    <col min="13315" max="13315" width="9.5703125" style="614" bestFit="1" customWidth="1"/>
    <col min="13316" max="13316" width="11" style="614" customWidth="1"/>
    <col min="13317" max="13317" width="10" style="614" customWidth="1"/>
    <col min="13318" max="13318" width="9.140625" style="614"/>
    <col min="13319" max="13319" width="14" style="614" customWidth="1"/>
    <col min="13320" max="13320" width="16.5703125" style="614" customWidth="1"/>
    <col min="13321" max="13559" width="9.140625" style="614"/>
    <col min="13560" max="13560" width="1.7109375" style="614" bestFit="1" customWidth="1"/>
    <col min="13561" max="13561" width="14.85546875" style="614" customWidth="1"/>
    <col min="13562" max="13562" width="23.28515625" style="614" customWidth="1"/>
    <col min="13563" max="13563" width="78" style="614" customWidth="1"/>
    <col min="13564" max="13564" width="11" style="614" customWidth="1"/>
    <col min="13565" max="13565" width="12.85546875" style="614" customWidth="1"/>
    <col min="13566" max="13566" width="21.5703125" style="614" customWidth="1"/>
    <col min="13567" max="13567" width="15.5703125" style="614" customWidth="1"/>
    <col min="13568" max="13568" width="14.7109375" style="614" customWidth="1"/>
    <col min="13569" max="13569" width="19.28515625" style="614" customWidth="1"/>
    <col min="13570" max="13570" width="43" style="614" customWidth="1"/>
    <col min="13571" max="13571" width="9.5703125" style="614" bestFit="1" customWidth="1"/>
    <col min="13572" max="13572" width="11" style="614" customWidth="1"/>
    <col min="13573" max="13573" width="10" style="614" customWidth="1"/>
    <col min="13574" max="13574" width="9.140625" style="614"/>
    <col min="13575" max="13575" width="14" style="614" customWidth="1"/>
    <col min="13576" max="13576" width="16.5703125" style="614" customWidth="1"/>
    <col min="13577" max="13815" width="9.140625" style="614"/>
    <col min="13816" max="13816" width="1.7109375" style="614" bestFit="1" customWidth="1"/>
    <col min="13817" max="13817" width="14.85546875" style="614" customWidth="1"/>
    <col min="13818" max="13818" width="23.28515625" style="614" customWidth="1"/>
    <col min="13819" max="13819" width="78" style="614" customWidth="1"/>
    <col min="13820" max="13820" width="11" style="614" customWidth="1"/>
    <col min="13821" max="13821" width="12.85546875" style="614" customWidth="1"/>
    <col min="13822" max="13822" width="21.5703125" style="614" customWidth="1"/>
    <col min="13823" max="13823" width="15.5703125" style="614" customWidth="1"/>
    <col min="13824" max="13824" width="14.7109375" style="614" customWidth="1"/>
    <col min="13825" max="13825" width="19.28515625" style="614" customWidth="1"/>
    <col min="13826" max="13826" width="43" style="614" customWidth="1"/>
    <col min="13827" max="13827" width="9.5703125" style="614" bestFit="1" customWidth="1"/>
    <col min="13828" max="13828" width="11" style="614" customWidth="1"/>
    <col min="13829" max="13829" width="10" style="614" customWidth="1"/>
    <col min="13830" max="13830" width="9.140625" style="614"/>
    <col min="13831" max="13831" width="14" style="614" customWidth="1"/>
    <col min="13832" max="13832" width="16.5703125" style="614" customWidth="1"/>
    <col min="13833" max="14071" width="9.140625" style="614"/>
    <col min="14072" max="14072" width="1.7109375" style="614" bestFit="1" customWidth="1"/>
    <col min="14073" max="14073" width="14.85546875" style="614" customWidth="1"/>
    <col min="14074" max="14074" width="23.28515625" style="614" customWidth="1"/>
    <col min="14075" max="14075" width="78" style="614" customWidth="1"/>
    <col min="14076" max="14076" width="11" style="614" customWidth="1"/>
    <col min="14077" max="14077" width="12.85546875" style="614" customWidth="1"/>
    <col min="14078" max="14078" width="21.5703125" style="614" customWidth="1"/>
    <col min="14079" max="14079" width="15.5703125" style="614" customWidth="1"/>
    <col min="14080" max="14080" width="14.7109375" style="614" customWidth="1"/>
    <col min="14081" max="14081" width="19.28515625" style="614" customWidth="1"/>
    <col min="14082" max="14082" width="43" style="614" customWidth="1"/>
    <col min="14083" max="14083" width="9.5703125" style="614" bestFit="1" customWidth="1"/>
    <col min="14084" max="14084" width="11" style="614" customWidth="1"/>
    <col min="14085" max="14085" width="10" style="614" customWidth="1"/>
    <col min="14086" max="14086" width="9.140625" style="614"/>
    <col min="14087" max="14087" width="14" style="614" customWidth="1"/>
    <col min="14088" max="14088" width="16.5703125" style="614" customWidth="1"/>
    <col min="14089" max="14327" width="9.140625" style="614"/>
    <col min="14328" max="14328" width="1.7109375" style="614" bestFit="1" customWidth="1"/>
    <col min="14329" max="14329" width="14.85546875" style="614" customWidth="1"/>
    <col min="14330" max="14330" width="23.28515625" style="614" customWidth="1"/>
    <col min="14331" max="14331" width="78" style="614" customWidth="1"/>
    <col min="14332" max="14332" width="11" style="614" customWidth="1"/>
    <col min="14333" max="14333" width="12.85546875" style="614" customWidth="1"/>
    <col min="14334" max="14334" width="21.5703125" style="614" customWidth="1"/>
    <col min="14335" max="14335" width="15.5703125" style="614" customWidth="1"/>
    <col min="14336" max="14336" width="14.7109375" style="614" customWidth="1"/>
    <col min="14337" max="14337" width="19.28515625" style="614" customWidth="1"/>
    <col min="14338" max="14338" width="43" style="614" customWidth="1"/>
    <col min="14339" max="14339" width="9.5703125" style="614" bestFit="1" customWidth="1"/>
    <col min="14340" max="14340" width="11" style="614" customWidth="1"/>
    <col min="14341" max="14341" width="10" style="614" customWidth="1"/>
    <col min="14342" max="14342" width="9.140625" style="614"/>
    <col min="14343" max="14343" width="14" style="614" customWidth="1"/>
    <col min="14344" max="14344" width="16.5703125" style="614" customWidth="1"/>
    <col min="14345" max="14583" width="9.140625" style="614"/>
    <col min="14584" max="14584" width="1.7109375" style="614" bestFit="1" customWidth="1"/>
    <col min="14585" max="14585" width="14.85546875" style="614" customWidth="1"/>
    <col min="14586" max="14586" width="23.28515625" style="614" customWidth="1"/>
    <col min="14587" max="14587" width="78" style="614" customWidth="1"/>
    <col min="14588" max="14588" width="11" style="614" customWidth="1"/>
    <col min="14589" max="14589" width="12.85546875" style="614" customWidth="1"/>
    <col min="14590" max="14590" width="21.5703125" style="614" customWidth="1"/>
    <col min="14591" max="14591" width="15.5703125" style="614" customWidth="1"/>
    <col min="14592" max="14592" width="14.7109375" style="614" customWidth="1"/>
    <col min="14593" max="14593" width="19.28515625" style="614" customWidth="1"/>
    <col min="14594" max="14594" width="43" style="614" customWidth="1"/>
    <col min="14595" max="14595" width="9.5703125" style="614" bestFit="1" customWidth="1"/>
    <col min="14596" max="14596" width="11" style="614" customWidth="1"/>
    <col min="14597" max="14597" width="10" style="614" customWidth="1"/>
    <col min="14598" max="14598" width="9.140625" style="614"/>
    <col min="14599" max="14599" width="14" style="614" customWidth="1"/>
    <col min="14600" max="14600" width="16.5703125" style="614" customWidth="1"/>
    <col min="14601" max="14839" width="9.140625" style="614"/>
    <col min="14840" max="14840" width="1.7109375" style="614" bestFit="1" customWidth="1"/>
    <col min="14841" max="14841" width="14.85546875" style="614" customWidth="1"/>
    <col min="14842" max="14842" width="23.28515625" style="614" customWidth="1"/>
    <col min="14843" max="14843" width="78" style="614" customWidth="1"/>
    <col min="14844" max="14844" width="11" style="614" customWidth="1"/>
    <col min="14845" max="14845" width="12.85546875" style="614" customWidth="1"/>
    <col min="14846" max="14846" width="21.5703125" style="614" customWidth="1"/>
    <col min="14847" max="14847" width="15.5703125" style="614" customWidth="1"/>
    <col min="14848" max="14848" width="14.7109375" style="614" customWidth="1"/>
    <col min="14849" max="14849" width="19.28515625" style="614" customWidth="1"/>
    <col min="14850" max="14850" width="43" style="614" customWidth="1"/>
    <col min="14851" max="14851" width="9.5703125" style="614" bestFit="1" customWidth="1"/>
    <col min="14852" max="14852" width="11" style="614" customWidth="1"/>
    <col min="14853" max="14853" width="10" style="614" customWidth="1"/>
    <col min="14854" max="14854" width="9.140625" style="614"/>
    <col min="14855" max="14855" width="14" style="614" customWidth="1"/>
    <col min="14856" max="14856" width="16.5703125" style="614" customWidth="1"/>
    <col min="14857" max="15095" width="9.140625" style="614"/>
    <col min="15096" max="15096" width="1.7109375" style="614" bestFit="1" customWidth="1"/>
    <col min="15097" max="15097" width="14.85546875" style="614" customWidth="1"/>
    <col min="15098" max="15098" width="23.28515625" style="614" customWidth="1"/>
    <col min="15099" max="15099" width="78" style="614" customWidth="1"/>
    <col min="15100" max="15100" width="11" style="614" customWidth="1"/>
    <col min="15101" max="15101" width="12.85546875" style="614" customWidth="1"/>
    <col min="15102" max="15102" width="21.5703125" style="614" customWidth="1"/>
    <col min="15103" max="15103" width="15.5703125" style="614" customWidth="1"/>
    <col min="15104" max="15104" width="14.7109375" style="614" customWidth="1"/>
    <col min="15105" max="15105" width="19.28515625" style="614" customWidth="1"/>
    <col min="15106" max="15106" width="43" style="614" customWidth="1"/>
    <col min="15107" max="15107" width="9.5703125" style="614" bestFit="1" customWidth="1"/>
    <col min="15108" max="15108" width="11" style="614" customWidth="1"/>
    <col min="15109" max="15109" width="10" style="614" customWidth="1"/>
    <col min="15110" max="15110" width="9.140625" style="614"/>
    <col min="15111" max="15111" width="14" style="614" customWidth="1"/>
    <col min="15112" max="15112" width="16.5703125" style="614" customWidth="1"/>
    <col min="15113" max="15351" width="9.140625" style="614"/>
    <col min="15352" max="15352" width="1.7109375" style="614" bestFit="1" customWidth="1"/>
    <col min="15353" max="15353" width="14.85546875" style="614" customWidth="1"/>
    <col min="15354" max="15354" width="23.28515625" style="614" customWidth="1"/>
    <col min="15355" max="15355" width="78" style="614" customWidth="1"/>
    <col min="15356" max="15356" width="11" style="614" customWidth="1"/>
    <col min="15357" max="15357" width="12.85546875" style="614" customWidth="1"/>
    <col min="15358" max="15358" width="21.5703125" style="614" customWidth="1"/>
    <col min="15359" max="15359" width="15.5703125" style="614" customWidth="1"/>
    <col min="15360" max="15360" width="14.7109375" style="614" customWidth="1"/>
    <col min="15361" max="15361" width="19.28515625" style="614" customWidth="1"/>
    <col min="15362" max="15362" width="43" style="614" customWidth="1"/>
    <col min="15363" max="15363" width="9.5703125" style="614" bestFit="1" customWidth="1"/>
    <col min="15364" max="15364" width="11" style="614" customWidth="1"/>
    <col min="15365" max="15365" width="10" style="614" customWidth="1"/>
    <col min="15366" max="15366" width="9.140625" style="614"/>
    <col min="15367" max="15367" width="14" style="614" customWidth="1"/>
    <col min="15368" max="15368" width="16.5703125" style="614" customWidth="1"/>
    <col min="15369" max="15607" width="9.140625" style="614"/>
    <col min="15608" max="15608" width="1.7109375" style="614" bestFit="1" customWidth="1"/>
    <col min="15609" max="15609" width="14.85546875" style="614" customWidth="1"/>
    <col min="15610" max="15610" width="23.28515625" style="614" customWidth="1"/>
    <col min="15611" max="15611" width="78" style="614" customWidth="1"/>
    <col min="15612" max="15612" width="11" style="614" customWidth="1"/>
    <col min="15613" max="15613" width="12.85546875" style="614" customWidth="1"/>
    <col min="15614" max="15614" width="21.5703125" style="614" customWidth="1"/>
    <col min="15615" max="15615" width="15.5703125" style="614" customWidth="1"/>
    <col min="15616" max="15616" width="14.7109375" style="614" customWidth="1"/>
    <col min="15617" max="15617" width="19.28515625" style="614" customWidth="1"/>
    <col min="15618" max="15618" width="43" style="614" customWidth="1"/>
    <col min="15619" max="15619" width="9.5703125" style="614" bestFit="1" customWidth="1"/>
    <col min="15620" max="15620" width="11" style="614" customWidth="1"/>
    <col min="15621" max="15621" width="10" style="614" customWidth="1"/>
    <col min="15622" max="15622" width="9.140625" style="614"/>
    <col min="15623" max="15623" width="14" style="614" customWidth="1"/>
    <col min="15624" max="15624" width="16.5703125" style="614" customWidth="1"/>
    <col min="15625" max="15863" width="9.140625" style="614"/>
    <col min="15864" max="15864" width="1.7109375" style="614" bestFit="1" customWidth="1"/>
    <col min="15865" max="15865" width="14.85546875" style="614" customWidth="1"/>
    <col min="15866" max="15866" width="23.28515625" style="614" customWidth="1"/>
    <col min="15867" max="15867" width="78" style="614" customWidth="1"/>
    <col min="15868" max="15868" width="11" style="614" customWidth="1"/>
    <col min="15869" max="15869" width="12.85546875" style="614" customWidth="1"/>
    <col min="15870" max="15870" width="21.5703125" style="614" customWidth="1"/>
    <col min="15871" max="15871" width="15.5703125" style="614" customWidth="1"/>
    <col min="15872" max="15872" width="14.7109375" style="614" customWidth="1"/>
    <col min="15873" max="15873" width="19.28515625" style="614" customWidth="1"/>
    <col min="15874" max="15874" width="43" style="614" customWidth="1"/>
    <col min="15875" max="15875" width="9.5703125" style="614" bestFit="1" customWidth="1"/>
    <col min="15876" max="15876" width="11" style="614" customWidth="1"/>
    <col min="15877" max="15877" width="10" style="614" customWidth="1"/>
    <col min="15878" max="15878" width="9.140625" style="614"/>
    <col min="15879" max="15879" width="14" style="614" customWidth="1"/>
    <col min="15880" max="15880" width="16.5703125" style="614" customWidth="1"/>
    <col min="15881" max="16119" width="9.140625" style="614"/>
    <col min="16120" max="16120" width="1.7109375" style="614" bestFit="1" customWidth="1"/>
    <col min="16121" max="16121" width="14.85546875" style="614" customWidth="1"/>
    <col min="16122" max="16122" width="23.28515625" style="614" customWidth="1"/>
    <col min="16123" max="16123" width="78" style="614" customWidth="1"/>
    <col min="16124" max="16124" width="11" style="614" customWidth="1"/>
    <col min="16125" max="16125" width="12.85546875" style="614" customWidth="1"/>
    <col min="16126" max="16126" width="21.5703125" style="614" customWidth="1"/>
    <col min="16127" max="16127" width="15.5703125" style="614" customWidth="1"/>
    <col min="16128" max="16128" width="14.7109375" style="614" customWidth="1"/>
    <col min="16129" max="16129" width="19.28515625" style="614" customWidth="1"/>
    <col min="16130" max="16130" width="43" style="614" customWidth="1"/>
    <col min="16131" max="16131" width="9.5703125" style="614" bestFit="1" customWidth="1"/>
    <col min="16132" max="16132" width="11" style="614" customWidth="1"/>
    <col min="16133" max="16133" width="10" style="614" customWidth="1"/>
    <col min="16134" max="16134" width="9.140625" style="614"/>
    <col min="16135" max="16135" width="14" style="614" customWidth="1"/>
    <col min="16136" max="16136" width="16.5703125" style="614" customWidth="1"/>
    <col min="16137" max="16384" width="9.140625" style="614"/>
  </cols>
  <sheetData>
    <row r="1" spans="1:11" x14ac:dyDescent="0.25">
      <c r="E1" s="629"/>
      <c r="F1" s="1306" t="s">
        <v>218</v>
      </c>
      <c r="G1" s="1307"/>
      <c r="H1" s="1307"/>
      <c r="I1" s="1307"/>
      <c r="J1" s="1306"/>
      <c r="K1" s="1307"/>
    </row>
    <row r="2" spans="1:11" x14ac:dyDescent="0.25">
      <c r="E2" s="614"/>
      <c r="F2" s="1" t="s">
        <v>2753</v>
      </c>
      <c r="G2" s="1003"/>
      <c r="H2" s="2" t="s">
        <v>3245</v>
      </c>
      <c r="I2" s="785"/>
      <c r="J2" s="630"/>
      <c r="K2" s="960"/>
    </row>
    <row r="3" spans="1:11" x14ac:dyDescent="0.25">
      <c r="E3" s="614"/>
      <c r="F3" s="4" t="s">
        <v>219</v>
      </c>
      <c r="G3" s="1004"/>
      <c r="H3" s="5" t="s">
        <v>3246</v>
      </c>
      <c r="I3" s="776"/>
      <c r="J3" s="631"/>
      <c r="K3" s="961"/>
    </row>
    <row r="4" spans="1:11" x14ac:dyDescent="0.25">
      <c r="E4" s="614"/>
      <c r="F4" s="4" t="s">
        <v>220</v>
      </c>
      <c r="G4" s="1004"/>
      <c r="H4" s="2" t="s">
        <v>3245</v>
      </c>
      <c r="I4" s="776"/>
      <c r="J4" s="631"/>
      <c r="K4" s="961"/>
    </row>
    <row r="5" spans="1:11" x14ac:dyDescent="0.25">
      <c r="E5" s="614"/>
      <c r="F5" s="4" t="s">
        <v>221</v>
      </c>
      <c r="G5" s="1004"/>
      <c r="H5" s="476" t="s">
        <v>5052</v>
      </c>
      <c r="I5" s="776"/>
      <c r="J5" s="631"/>
      <c r="K5" s="961"/>
    </row>
    <row r="6" spans="1:11" x14ac:dyDescent="0.25">
      <c r="E6" s="614"/>
      <c r="F6" s="4" t="s">
        <v>222</v>
      </c>
      <c r="G6" s="1004"/>
      <c r="H6" s="5" t="s">
        <v>4910</v>
      </c>
      <c r="I6" s="776"/>
      <c r="J6" s="631"/>
      <c r="K6" s="961"/>
    </row>
    <row r="7" spans="1:11" x14ac:dyDescent="0.25">
      <c r="E7" s="614"/>
      <c r="F7" s="4" t="s">
        <v>223</v>
      </c>
      <c r="G7" s="1004"/>
      <c r="H7" s="480" t="s">
        <v>3598</v>
      </c>
      <c r="I7" s="776"/>
      <c r="J7" s="631"/>
      <c r="K7" s="961"/>
    </row>
    <row r="8" spans="1:11" ht="6" customHeight="1" x14ac:dyDescent="0.25">
      <c r="E8" s="614"/>
      <c r="F8" s="632"/>
      <c r="G8" s="1005"/>
      <c r="H8" s="962"/>
      <c r="I8" s="962"/>
      <c r="J8" s="633"/>
      <c r="K8" s="962"/>
    </row>
    <row r="9" spans="1:11" ht="15.75" customHeight="1" x14ac:dyDescent="0.25">
      <c r="A9" s="761" t="s">
        <v>4462</v>
      </c>
      <c r="B9" s="762"/>
      <c r="C9" s="763"/>
      <c r="D9" s="764" t="s">
        <v>224</v>
      </c>
      <c r="E9" s="763"/>
      <c r="F9" s="763"/>
      <c r="G9" s="963"/>
      <c r="H9" s="963"/>
      <c r="I9" s="963"/>
      <c r="J9" s="763"/>
      <c r="K9" s="963"/>
    </row>
    <row r="10" spans="1:11" ht="15.75" hidden="1" customHeight="1" x14ac:dyDescent="0.25">
      <c r="A10" s="761" t="str">
        <f t="shared" ref="A10:A72" si="0">IF(K10&lt;&gt;0,"x","")</f>
        <v/>
      </c>
      <c r="B10" s="7" t="s">
        <v>0</v>
      </c>
      <c r="C10" s="1308" t="s">
        <v>1</v>
      </c>
      <c r="D10" s="1308"/>
      <c r="E10" s="1308"/>
      <c r="F10" s="1308"/>
      <c r="G10" s="1309"/>
      <c r="H10" s="1309"/>
      <c r="I10" s="1309"/>
      <c r="J10" s="1308"/>
      <c r="K10" s="1309"/>
    </row>
    <row r="11" spans="1:11" ht="12.75" hidden="1" customHeight="1" x14ac:dyDescent="0.25">
      <c r="A11" s="1323" t="str">
        <f>IF(K12&lt;&gt;0,"x","")</f>
        <v/>
      </c>
      <c r="B11" s="1310" t="s">
        <v>226</v>
      </c>
      <c r="C11" s="1311" t="s">
        <v>227</v>
      </c>
      <c r="D11" s="1311" t="s">
        <v>228</v>
      </c>
      <c r="E11" s="1311" t="s">
        <v>229</v>
      </c>
      <c r="F11" s="1311" t="s">
        <v>230</v>
      </c>
      <c r="G11" s="1313" t="s">
        <v>231</v>
      </c>
      <c r="H11" s="1313" t="s">
        <v>232</v>
      </c>
      <c r="I11" s="992" t="s">
        <v>233</v>
      </c>
      <c r="J11" s="634" t="s">
        <v>4052</v>
      </c>
      <c r="K11" s="1313" t="s">
        <v>4721</v>
      </c>
    </row>
    <row r="12" spans="1:11" ht="15" hidden="1" customHeight="1" x14ac:dyDescent="0.25">
      <c r="A12" s="1323"/>
      <c r="B12" s="1310"/>
      <c r="C12" s="1312"/>
      <c r="D12" s="1312"/>
      <c r="E12" s="1312"/>
      <c r="F12" s="1312"/>
      <c r="G12" s="1314"/>
      <c r="H12" s="1314"/>
      <c r="I12" s="1051">
        <f>'Cálculo de BDI'!D25</f>
        <v>0.2695688486306802</v>
      </c>
      <c r="J12" s="635">
        <f>'Cálculo de BDI DIF'!D27</f>
        <v>0.20931695926655203</v>
      </c>
      <c r="K12" s="1314"/>
    </row>
    <row r="13" spans="1:11" ht="15" hidden="1" customHeight="1" x14ac:dyDescent="0.25">
      <c r="A13" s="761" t="str">
        <f t="shared" si="0"/>
        <v/>
      </c>
      <c r="B13" s="410" t="s">
        <v>2</v>
      </c>
      <c r="C13" s="410"/>
      <c r="D13" s="411" t="s">
        <v>298</v>
      </c>
      <c r="E13" s="410"/>
      <c r="F13" s="410"/>
      <c r="G13" s="977"/>
      <c r="H13" s="977">
        <f>SUM(H14:H16)</f>
        <v>0</v>
      </c>
      <c r="I13" s="977">
        <f>SUM(I14:I16)</f>
        <v>0</v>
      </c>
      <c r="J13" s="412"/>
      <c r="K13" s="977">
        <f>SUM(K14:K16)</f>
        <v>0</v>
      </c>
    </row>
    <row r="14" spans="1:11" ht="15" hidden="1" customHeight="1" x14ac:dyDescent="0.25">
      <c r="A14" s="761" t="str">
        <f t="shared" si="0"/>
        <v/>
      </c>
      <c r="B14" s="580" t="s">
        <v>5</v>
      </c>
      <c r="C14" s="580"/>
      <c r="D14" s="577" t="s">
        <v>11</v>
      </c>
      <c r="E14" s="580"/>
      <c r="F14" s="580" t="s">
        <v>8</v>
      </c>
      <c r="G14" s="927"/>
      <c r="H14" s="927">
        <f>G14*E14</f>
        <v>0</v>
      </c>
      <c r="I14" s="927">
        <f>H14*$I$12</f>
        <v>0</v>
      </c>
      <c r="J14" s="11"/>
      <c r="K14" s="964">
        <f>SUM(H14:I14)</f>
        <v>0</v>
      </c>
    </row>
    <row r="15" spans="1:11" ht="15" hidden="1" customHeight="1" x14ac:dyDescent="0.25">
      <c r="A15" s="761" t="str">
        <f t="shared" si="0"/>
        <v/>
      </c>
      <c r="B15" s="580" t="s">
        <v>6</v>
      </c>
      <c r="C15" s="580"/>
      <c r="D15" s="577" t="s">
        <v>9</v>
      </c>
      <c r="E15" s="580"/>
      <c r="F15" s="580" t="s">
        <v>10</v>
      </c>
      <c r="G15" s="927"/>
      <c r="H15" s="927">
        <f>G15*E15</f>
        <v>0</v>
      </c>
      <c r="I15" s="927">
        <f>H15*$I$12</f>
        <v>0</v>
      </c>
      <c r="J15" s="11"/>
      <c r="K15" s="964">
        <f>SUM(H15:I15)</f>
        <v>0</v>
      </c>
    </row>
    <row r="16" spans="1:11" ht="15" hidden="1" customHeight="1" x14ac:dyDescent="0.25">
      <c r="A16" s="761" t="str">
        <f t="shared" si="0"/>
        <v/>
      </c>
      <c r="B16" s="580" t="s">
        <v>7</v>
      </c>
      <c r="C16" s="580"/>
      <c r="D16" s="577" t="s">
        <v>12</v>
      </c>
      <c r="E16" s="580"/>
      <c r="F16" s="580" t="s">
        <v>10</v>
      </c>
      <c r="G16" s="966"/>
      <c r="H16" s="927">
        <f>G16*E16</f>
        <v>0</v>
      </c>
      <c r="I16" s="927">
        <f>H16*$I$12</f>
        <v>0</v>
      </c>
      <c r="J16" s="11"/>
      <c r="K16" s="964">
        <f>SUM(H16:I16)</f>
        <v>0</v>
      </c>
    </row>
    <row r="17" spans="1:11" ht="15" hidden="1" customHeight="1" x14ac:dyDescent="0.25">
      <c r="A17" s="761" t="str">
        <f t="shared" si="0"/>
        <v/>
      </c>
      <c r="B17" s="580"/>
      <c r="C17" s="580"/>
      <c r="D17" s="577"/>
      <c r="E17" s="580"/>
      <c r="F17" s="580"/>
      <c r="G17" s="973"/>
      <c r="H17" s="927"/>
      <c r="I17" s="927"/>
      <c r="J17" s="11"/>
      <c r="K17" s="964"/>
    </row>
    <row r="18" spans="1:11" ht="15.75" hidden="1" x14ac:dyDescent="0.25">
      <c r="A18" s="761" t="str">
        <f t="shared" si="0"/>
        <v/>
      </c>
      <c r="B18" s="410" t="s">
        <v>3</v>
      </c>
      <c r="C18" s="410"/>
      <c r="D18" s="411" t="s">
        <v>299</v>
      </c>
      <c r="E18" s="410"/>
      <c r="F18" s="410"/>
      <c r="G18" s="977"/>
      <c r="H18" s="977">
        <f>SUM(H20:H60)</f>
        <v>0</v>
      </c>
      <c r="I18" s="977">
        <f>SUM(I20:I60)</f>
        <v>0</v>
      </c>
      <c r="J18" s="412"/>
      <c r="K18" s="977">
        <f>SUM(K20:K60)</f>
        <v>0</v>
      </c>
    </row>
    <row r="19" spans="1:11" ht="15.75" hidden="1" x14ac:dyDescent="0.25">
      <c r="A19" s="761" t="str">
        <f t="shared" si="0"/>
        <v/>
      </c>
      <c r="B19" s="8" t="s">
        <v>13</v>
      </c>
      <c r="C19" s="8"/>
      <c r="D19" s="21" t="s">
        <v>300</v>
      </c>
      <c r="E19" s="8"/>
      <c r="F19" s="8"/>
      <c r="G19" s="975"/>
      <c r="H19" s="975"/>
      <c r="I19" s="975"/>
      <c r="J19" s="406"/>
      <c r="K19" s="975"/>
    </row>
    <row r="20" spans="1:11" ht="15.75" hidden="1" x14ac:dyDescent="0.25">
      <c r="A20" s="761" t="str">
        <f t="shared" si="0"/>
        <v/>
      </c>
      <c r="B20" s="580" t="s">
        <v>14</v>
      </c>
      <c r="C20" s="580"/>
      <c r="D20" s="577" t="s">
        <v>21</v>
      </c>
      <c r="E20" s="580"/>
      <c r="F20" s="580" t="s">
        <v>22</v>
      </c>
      <c r="G20" s="966"/>
      <c r="H20" s="927">
        <f>G20*E20</f>
        <v>0</v>
      </c>
      <c r="I20" s="927">
        <f t="shared" ref="I20:I26" si="1">H20*$I$12</f>
        <v>0</v>
      </c>
      <c r="J20" s="11"/>
      <c r="K20" s="964">
        <f t="shared" ref="K20:K26" si="2">SUM(H20:I20)</f>
        <v>0</v>
      </c>
    </row>
    <row r="21" spans="1:11" ht="15.75" hidden="1" x14ac:dyDescent="0.25">
      <c r="A21" s="761" t="str">
        <f t="shared" si="0"/>
        <v/>
      </c>
      <c r="B21" s="580" t="s">
        <v>15</v>
      </c>
      <c r="C21" s="580"/>
      <c r="D21" s="577" t="s">
        <v>24</v>
      </c>
      <c r="E21" s="580"/>
      <c r="F21" s="580" t="s">
        <v>23</v>
      </c>
      <c r="G21" s="966"/>
      <c r="H21" s="927">
        <f t="shared" ref="H21:H26" si="3">G21*E21</f>
        <v>0</v>
      </c>
      <c r="I21" s="927">
        <f t="shared" si="1"/>
        <v>0</v>
      </c>
      <c r="J21" s="11"/>
      <c r="K21" s="964">
        <f t="shared" si="2"/>
        <v>0</v>
      </c>
    </row>
    <row r="22" spans="1:11" ht="15.75" hidden="1" x14ac:dyDescent="0.25">
      <c r="A22" s="761" t="str">
        <f t="shared" si="0"/>
        <v/>
      </c>
      <c r="B22" s="580" t="s">
        <v>16</v>
      </c>
      <c r="C22" s="580"/>
      <c r="D22" s="577" t="s">
        <v>25</v>
      </c>
      <c r="E22" s="580"/>
      <c r="F22" s="580" t="s">
        <v>23</v>
      </c>
      <c r="G22" s="966"/>
      <c r="H22" s="927">
        <f t="shared" si="3"/>
        <v>0</v>
      </c>
      <c r="I22" s="927">
        <f t="shared" si="1"/>
        <v>0</v>
      </c>
      <c r="J22" s="11"/>
      <c r="K22" s="964">
        <f t="shared" si="2"/>
        <v>0</v>
      </c>
    </row>
    <row r="23" spans="1:11" ht="15.75" hidden="1" x14ac:dyDescent="0.25">
      <c r="A23" s="761" t="str">
        <f t="shared" si="0"/>
        <v/>
      </c>
      <c r="B23" s="580" t="s">
        <v>17</v>
      </c>
      <c r="C23" s="580"/>
      <c r="D23" s="577" t="s">
        <v>26</v>
      </c>
      <c r="E23" s="580"/>
      <c r="F23" s="580" t="s">
        <v>23</v>
      </c>
      <c r="G23" s="966"/>
      <c r="H23" s="927">
        <f t="shared" si="3"/>
        <v>0</v>
      </c>
      <c r="I23" s="927">
        <f t="shared" si="1"/>
        <v>0</v>
      </c>
      <c r="J23" s="11"/>
      <c r="K23" s="964">
        <f t="shared" si="2"/>
        <v>0</v>
      </c>
    </row>
    <row r="24" spans="1:11" ht="15.75" hidden="1" x14ac:dyDescent="0.25">
      <c r="A24" s="761" t="str">
        <f t="shared" si="0"/>
        <v/>
      </c>
      <c r="B24" s="580" t="s">
        <v>18</v>
      </c>
      <c r="C24" s="580"/>
      <c r="D24" s="577" t="s">
        <v>27</v>
      </c>
      <c r="E24" s="580"/>
      <c r="F24" s="580" t="s">
        <v>23</v>
      </c>
      <c r="G24" s="966"/>
      <c r="H24" s="927">
        <f t="shared" si="3"/>
        <v>0</v>
      </c>
      <c r="I24" s="927">
        <f t="shared" si="1"/>
        <v>0</v>
      </c>
      <c r="J24" s="11"/>
      <c r="K24" s="964">
        <f t="shared" si="2"/>
        <v>0</v>
      </c>
    </row>
    <row r="25" spans="1:11" ht="15.75" hidden="1" x14ac:dyDescent="0.25">
      <c r="A25" s="761" t="str">
        <f t="shared" si="0"/>
        <v/>
      </c>
      <c r="B25" s="580" t="s">
        <v>19</v>
      </c>
      <c r="C25" s="580"/>
      <c r="D25" s="577" t="s">
        <v>28</v>
      </c>
      <c r="E25" s="580"/>
      <c r="F25" s="580" t="s">
        <v>23</v>
      </c>
      <c r="G25" s="966"/>
      <c r="H25" s="927">
        <f t="shared" si="3"/>
        <v>0</v>
      </c>
      <c r="I25" s="927">
        <f t="shared" si="1"/>
        <v>0</v>
      </c>
      <c r="J25" s="11"/>
      <c r="K25" s="964">
        <f t="shared" si="2"/>
        <v>0</v>
      </c>
    </row>
    <row r="26" spans="1:11" ht="15" hidden="1" customHeight="1" x14ac:dyDescent="0.25">
      <c r="A26" s="761" t="str">
        <f t="shared" si="0"/>
        <v/>
      </c>
      <c r="B26" s="580" t="s">
        <v>20</v>
      </c>
      <c r="C26" s="580"/>
      <c r="D26" s="577" t="s">
        <v>29</v>
      </c>
      <c r="E26" s="580"/>
      <c r="F26" s="580" t="s">
        <v>23</v>
      </c>
      <c r="G26" s="966"/>
      <c r="H26" s="927">
        <f t="shared" si="3"/>
        <v>0</v>
      </c>
      <c r="I26" s="927">
        <f t="shared" si="1"/>
        <v>0</v>
      </c>
      <c r="J26" s="11"/>
      <c r="K26" s="964">
        <f t="shared" si="2"/>
        <v>0</v>
      </c>
    </row>
    <row r="27" spans="1:11" ht="15" hidden="1" customHeight="1" x14ac:dyDescent="0.25">
      <c r="A27" s="761" t="str">
        <f t="shared" si="0"/>
        <v/>
      </c>
      <c r="B27" s="28"/>
      <c r="C27" s="28"/>
      <c r="D27" s="69"/>
      <c r="E27" s="28"/>
      <c r="F27" s="28"/>
      <c r="G27" s="1011"/>
      <c r="H27" s="1011"/>
      <c r="I27" s="1011"/>
      <c r="J27" s="28"/>
      <c r="K27" s="1011"/>
    </row>
    <row r="28" spans="1:11" ht="12.75" hidden="1" customHeight="1" x14ac:dyDescent="0.25">
      <c r="A28" s="761" t="str">
        <f t="shared" si="0"/>
        <v/>
      </c>
      <c r="B28" s="8" t="s">
        <v>30</v>
      </c>
      <c r="C28" s="8"/>
      <c r="D28" s="21" t="s">
        <v>301</v>
      </c>
      <c r="E28" s="8"/>
      <c r="F28" s="8"/>
      <c r="G28" s="975"/>
      <c r="H28" s="975"/>
      <c r="I28" s="975"/>
      <c r="J28" s="406"/>
      <c r="K28" s="975"/>
    </row>
    <row r="29" spans="1:11" ht="15.75" hidden="1" x14ac:dyDescent="0.25">
      <c r="A29" s="761" t="str">
        <f t="shared" si="0"/>
        <v/>
      </c>
      <c r="B29" s="580" t="s">
        <v>31</v>
      </c>
      <c r="C29" s="580"/>
      <c r="D29" s="577" t="s">
        <v>61</v>
      </c>
      <c r="E29" s="580"/>
      <c r="F29" s="580" t="s">
        <v>60</v>
      </c>
      <c r="G29" s="966"/>
      <c r="H29" s="927">
        <f>G29*E29</f>
        <v>0</v>
      </c>
      <c r="I29" s="927">
        <f>H29*$I$12</f>
        <v>0</v>
      </c>
      <c r="J29" s="11"/>
      <c r="K29" s="964">
        <f>SUM(H29:I29)</f>
        <v>0</v>
      </c>
    </row>
    <row r="30" spans="1:11" ht="15.75" hidden="1" x14ac:dyDescent="0.25">
      <c r="A30" s="761" t="str">
        <f t="shared" si="0"/>
        <v/>
      </c>
      <c r="B30" s="580" t="s">
        <v>32</v>
      </c>
      <c r="C30" s="580"/>
      <c r="D30" s="577" t="s">
        <v>62</v>
      </c>
      <c r="E30" s="580"/>
      <c r="F30" s="580" t="s">
        <v>60</v>
      </c>
      <c r="G30" s="966"/>
      <c r="H30" s="927">
        <f>G30*E30</f>
        <v>0</v>
      </c>
      <c r="I30" s="927">
        <f>H30*$I$12</f>
        <v>0</v>
      </c>
      <c r="J30" s="11"/>
      <c r="K30" s="964">
        <f>SUM(H30:I30)</f>
        <v>0</v>
      </c>
    </row>
    <row r="31" spans="1:11" ht="15.75" hidden="1" x14ac:dyDescent="0.25">
      <c r="A31" s="761" t="str">
        <f t="shared" si="0"/>
        <v/>
      </c>
      <c r="B31" s="580" t="s">
        <v>33</v>
      </c>
      <c r="C31" s="580"/>
      <c r="D31" s="577" t="s">
        <v>63</v>
      </c>
      <c r="E31" s="580"/>
      <c r="F31" s="580" t="s">
        <v>60</v>
      </c>
      <c r="G31" s="966"/>
      <c r="H31" s="927">
        <f>G31*E31</f>
        <v>0</v>
      </c>
      <c r="I31" s="927">
        <f>H31*$I$12</f>
        <v>0</v>
      </c>
      <c r="J31" s="11"/>
      <c r="K31" s="964">
        <f>SUM(H31:I31)</f>
        <v>0</v>
      </c>
    </row>
    <row r="32" spans="1:11" ht="15.75" hidden="1" x14ac:dyDescent="0.25">
      <c r="A32" s="761" t="str">
        <f t="shared" si="0"/>
        <v/>
      </c>
      <c r="B32" s="580" t="s">
        <v>34</v>
      </c>
      <c r="C32" s="580"/>
      <c r="D32" s="577" t="s">
        <v>64</v>
      </c>
      <c r="E32" s="580"/>
      <c r="F32" s="580" t="s">
        <v>60</v>
      </c>
      <c r="G32" s="966"/>
      <c r="H32" s="927">
        <f>G32*E32</f>
        <v>0</v>
      </c>
      <c r="I32" s="927">
        <f>H32*$I$12</f>
        <v>0</v>
      </c>
      <c r="J32" s="11"/>
      <c r="K32" s="964">
        <f>SUM(H32:I32)</f>
        <v>0</v>
      </c>
    </row>
    <row r="33" spans="1:11" ht="15.75" hidden="1" x14ac:dyDescent="0.25">
      <c r="A33" s="761" t="str">
        <f t="shared" si="0"/>
        <v/>
      </c>
      <c r="B33" s="580" t="s">
        <v>35</v>
      </c>
      <c r="C33" s="580"/>
      <c r="D33" s="577" t="s">
        <v>65</v>
      </c>
      <c r="E33" s="580"/>
      <c r="F33" s="580" t="s">
        <v>60</v>
      </c>
      <c r="G33" s="966"/>
      <c r="H33" s="927">
        <f>G33*E33</f>
        <v>0</v>
      </c>
      <c r="I33" s="927">
        <f>H33*$I$12</f>
        <v>0</v>
      </c>
      <c r="J33" s="11"/>
      <c r="K33" s="964">
        <f>SUM(H33:I33)</f>
        <v>0</v>
      </c>
    </row>
    <row r="34" spans="1:11" ht="15.75" hidden="1" x14ac:dyDescent="0.25">
      <c r="A34" s="761" t="str">
        <f t="shared" si="0"/>
        <v/>
      </c>
      <c r="B34" s="28"/>
      <c r="C34" s="28"/>
      <c r="D34" s="69"/>
      <c r="E34" s="28"/>
      <c r="F34" s="28"/>
      <c r="G34" s="1011"/>
      <c r="H34" s="1011"/>
      <c r="I34" s="1011"/>
      <c r="J34" s="28"/>
      <c r="K34" s="1011"/>
    </row>
    <row r="35" spans="1:11" ht="15.75" hidden="1" x14ac:dyDescent="0.25">
      <c r="A35" s="761" t="str">
        <f t="shared" si="0"/>
        <v/>
      </c>
      <c r="B35" s="8" t="s">
        <v>36</v>
      </c>
      <c r="C35" s="8"/>
      <c r="D35" s="21" t="s">
        <v>302</v>
      </c>
      <c r="E35" s="8"/>
      <c r="F35" s="8"/>
      <c r="G35" s="975"/>
      <c r="H35" s="975"/>
      <c r="I35" s="975"/>
      <c r="J35" s="406"/>
      <c r="K35" s="975"/>
    </row>
    <row r="36" spans="1:11" ht="15.75" hidden="1" x14ac:dyDescent="0.25">
      <c r="A36" s="761" t="str">
        <f t="shared" si="0"/>
        <v/>
      </c>
      <c r="B36" s="580" t="s">
        <v>37</v>
      </c>
      <c r="C36" s="580"/>
      <c r="D36" s="577" t="s">
        <v>66</v>
      </c>
      <c r="E36" s="580"/>
      <c r="F36" s="580" t="s">
        <v>60</v>
      </c>
      <c r="G36" s="966"/>
      <c r="H36" s="927">
        <f>G36*E36</f>
        <v>0</v>
      </c>
      <c r="I36" s="927">
        <f t="shared" ref="I36:I58" si="4">H36*$I$12</f>
        <v>0</v>
      </c>
      <c r="J36" s="11"/>
      <c r="K36" s="964">
        <f t="shared" ref="K36:K58" si="5">SUM(H36:I36)</f>
        <v>0</v>
      </c>
    </row>
    <row r="37" spans="1:11" ht="15.75" hidden="1" x14ac:dyDescent="0.25">
      <c r="A37" s="761" t="str">
        <f t="shared" si="0"/>
        <v/>
      </c>
      <c r="B37" s="580" t="s">
        <v>38</v>
      </c>
      <c r="C37" s="580"/>
      <c r="D37" s="577" t="s">
        <v>67</v>
      </c>
      <c r="E37" s="580"/>
      <c r="F37" s="580" t="s">
        <v>60</v>
      </c>
      <c r="G37" s="966"/>
      <c r="H37" s="927">
        <f t="shared" ref="H37:H58" si="6">G37*E37</f>
        <v>0</v>
      </c>
      <c r="I37" s="927">
        <f t="shared" si="4"/>
        <v>0</v>
      </c>
      <c r="J37" s="11"/>
      <c r="K37" s="964">
        <f t="shared" si="5"/>
        <v>0</v>
      </c>
    </row>
    <row r="38" spans="1:11" ht="15.75" hidden="1" x14ac:dyDescent="0.25">
      <c r="A38" s="761" t="str">
        <f t="shared" si="0"/>
        <v/>
      </c>
      <c r="B38" s="580" t="s">
        <v>39</v>
      </c>
      <c r="C38" s="580"/>
      <c r="D38" s="577" t="s">
        <v>68</v>
      </c>
      <c r="E38" s="580"/>
      <c r="F38" s="580" t="s">
        <v>60</v>
      </c>
      <c r="G38" s="966"/>
      <c r="H38" s="927">
        <f t="shared" si="6"/>
        <v>0</v>
      </c>
      <c r="I38" s="927">
        <f t="shared" si="4"/>
        <v>0</v>
      </c>
      <c r="J38" s="11"/>
      <c r="K38" s="964">
        <f t="shared" si="5"/>
        <v>0</v>
      </c>
    </row>
    <row r="39" spans="1:11" ht="15.75" hidden="1" x14ac:dyDescent="0.25">
      <c r="A39" s="761" t="str">
        <f t="shared" si="0"/>
        <v/>
      </c>
      <c r="B39" s="580" t="s">
        <v>40</v>
      </c>
      <c r="C39" s="580"/>
      <c r="D39" s="577" t="s">
        <v>69</v>
      </c>
      <c r="E39" s="580"/>
      <c r="F39" s="580" t="s">
        <v>60</v>
      </c>
      <c r="G39" s="966"/>
      <c r="H39" s="927">
        <f t="shared" si="6"/>
        <v>0</v>
      </c>
      <c r="I39" s="927">
        <f t="shared" si="4"/>
        <v>0</v>
      </c>
      <c r="J39" s="11"/>
      <c r="K39" s="964">
        <f t="shared" si="5"/>
        <v>0</v>
      </c>
    </row>
    <row r="40" spans="1:11" ht="15.75" hidden="1" x14ac:dyDescent="0.25">
      <c r="A40" s="761" t="str">
        <f t="shared" si="0"/>
        <v/>
      </c>
      <c r="B40" s="580" t="s">
        <v>41</v>
      </c>
      <c r="C40" s="580"/>
      <c r="D40" s="577" t="s">
        <v>70</v>
      </c>
      <c r="E40" s="580"/>
      <c r="F40" s="580" t="s">
        <v>60</v>
      </c>
      <c r="G40" s="966"/>
      <c r="H40" s="927">
        <f t="shared" si="6"/>
        <v>0</v>
      </c>
      <c r="I40" s="927">
        <f t="shared" si="4"/>
        <v>0</v>
      </c>
      <c r="J40" s="11"/>
      <c r="K40" s="964">
        <f t="shared" si="5"/>
        <v>0</v>
      </c>
    </row>
    <row r="41" spans="1:11" ht="15.75" hidden="1" x14ac:dyDescent="0.25">
      <c r="A41" s="761" t="str">
        <f t="shared" si="0"/>
        <v/>
      </c>
      <c r="B41" s="580" t="s">
        <v>42</v>
      </c>
      <c r="C41" s="580"/>
      <c r="D41" s="577" t="s">
        <v>71</v>
      </c>
      <c r="E41" s="580"/>
      <c r="F41" s="580" t="s">
        <v>60</v>
      </c>
      <c r="G41" s="966"/>
      <c r="H41" s="927">
        <f t="shared" si="6"/>
        <v>0</v>
      </c>
      <c r="I41" s="927">
        <f t="shared" si="4"/>
        <v>0</v>
      </c>
      <c r="J41" s="11"/>
      <c r="K41" s="964">
        <f t="shared" si="5"/>
        <v>0</v>
      </c>
    </row>
    <row r="42" spans="1:11" ht="15.75" hidden="1" x14ac:dyDescent="0.25">
      <c r="A42" s="761" t="str">
        <f t="shared" si="0"/>
        <v/>
      </c>
      <c r="B42" s="580" t="s">
        <v>43</v>
      </c>
      <c r="C42" s="580"/>
      <c r="D42" s="577" t="s">
        <v>72</v>
      </c>
      <c r="E42" s="580"/>
      <c r="F42" s="580" t="s">
        <v>60</v>
      </c>
      <c r="G42" s="966"/>
      <c r="H42" s="927">
        <f t="shared" si="6"/>
        <v>0</v>
      </c>
      <c r="I42" s="927">
        <f t="shared" si="4"/>
        <v>0</v>
      </c>
      <c r="J42" s="11"/>
      <c r="K42" s="964">
        <f t="shared" si="5"/>
        <v>0</v>
      </c>
    </row>
    <row r="43" spans="1:11" ht="15.75" hidden="1" x14ac:dyDescent="0.25">
      <c r="A43" s="761" t="str">
        <f t="shared" si="0"/>
        <v/>
      </c>
      <c r="B43" s="580" t="s">
        <v>44</v>
      </c>
      <c r="C43" s="580"/>
      <c r="D43" s="577" t="s">
        <v>73</v>
      </c>
      <c r="E43" s="580"/>
      <c r="F43" s="580" t="s">
        <v>60</v>
      </c>
      <c r="G43" s="966"/>
      <c r="H43" s="927">
        <f t="shared" si="6"/>
        <v>0</v>
      </c>
      <c r="I43" s="927">
        <f t="shared" si="4"/>
        <v>0</v>
      </c>
      <c r="J43" s="11"/>
      <c r="K43" s="964">
        <f t="shared" si="5"/>
        <v>0</v>
      </c>
    </row>
    <row r="44" spans="1:11" ht="15.75" hidden="1" x14ac:dyDescent="0.25">
      <c r="A44" s="761" t="str">
        <f t="shared" si="0"/>
        <v/>
      </c>
      <c r="B44" s="580" t="s">
        <v>45</v>
      </c>
      <c r="C44" s="580"/>
      <c r="D44" s="577" t="s">
        <v>74</v>
      </c>
      <c r="E44" s="580"/>
      <c r="F44" s="580" t="s">
        <v>60</v>
      </c>
      <c r="G44" s="966"/>
      <c r="H44" s="927">
        <f t="shared" si="6"/>
        <v>0</v>
      </c>
      <c r="I44" s="927">
        <f t="shared" si="4"/>
        <v>0</v>
      </c>
      <c r="J44" s="11"/>
      <c r="K44" s="964">
        <f t="shared" si="5"/>
        <v>0</v>
      </c>
    </row>
    <row r="45" spans="1:11" ht="15.75" hidden="1" x14ac:dyDescent="0.25">
      <c r="A45" s="761" t="str">
        <f t="shared" si="0"/>
        <v/>
      </c>
      <c r="B45" s="580" t="s">
        <v>46</v>
      </c>
      <c r="C45" s="580"/>
      <c r="D45" s="577" t="s">
        <v>75</v>
      </c>
      <c r="E45" s="580"/>
      <c r="F45" s="580" t="s">
        <v>60</v>
      </c>
      <c r="G45" s="966"/>
      <c r="H45" s="927">
        <f t="shared" si="6"/>
        <v>0</v>
      </c>
      <c r="I45" s="927">
        <f t="shared" si="4"/>
        <v>0</v>
      </c>
      <c r="J45" s="11"/>
      <c r="K45" s="964">
        <f t="shared" si="5"/>
        <v>0</v>
      </c>
    </row>
    <row r="46" spans="1:11" ht="15.75" hidden="1" x14ac:dyDescent="0.25">
      <c r="A46" s="761" t="str">
        <f t="shared" si="0"/>
        <v/>
      </c>
      <c r="B46" s="580" t="s">
        <v>47</v>
      </c>
      <c r="C46" s="580"/>
      <c r="D46" s="577" t="s">
        <v>76</v>
      </c>
      <c r="E46" s="580"/>
      <c r="F46" s="580" t="s">
        <v>60</v>
      </c>
      <c r="G46" s="966"/>
      <c r="H46" s="927">
        <f t="shared" si="6"/>
        <v>0</v>
      </c>
      <c r="I46" s="927">
        <f t="shared" si="4"/>
        <v>0</v>
      </c>
      <c r="J46" s="11"/>
      <c r="K46" s="964">
        <f t="shared" si="5"/>
        <v>0</v>
      </c>
    </row>
    <row r="47" spans="1:11" ht="15.75" hidden="1" x14ac:dyDescent="0.25">
      <c r="A47" s="761" t="str">
        <f t="shared" si="0"/>
        <v/>
      </c>
      <c r="B47" s="580" t="s">
        <v>48</v>
      </c>
      <c r="C47" s="580"/>
      <c r="D47" s="577" t="s">
        <v>77</v>
      </c>
      <c r="E47" s="580"/>
      <c r="F47" s="580" t="s">
        <v>60</v>
      </c>
      <c r="G47" s="966"/>
      <c r="H47" s="927">
        <f t="shared" si="6"/>
        <v>0</v>
      </c>
      <c r="I47" s="927">
        <f t="shared" si="4"/>
        <v>0</v>
      </c>
      <c r="J47" s="11"/>
      <c r="K47" s="964">
        <f t="shared" si="5"/>
        <v>0</v>
      </c>
    </row>
    <row r="48" spans="1:11" ht="15.75" hidden="1" x14ac:dyDescent="0.25">
      <c r="A48" s="761" t="str">
        <f t="shared" si="0"/>
        <v/>
      </c>
      <c r="B48" s="580" t="s">
        <v>49</v>
      </c>
      <c r="C48" s="580"/>
      <c r="D48" s="577" t="s">
        <v>78</v>
      </c>
      <c r="E48" s="580"/>
      <c r="F48" s="580" t="s">
        <v>60</v>
      </c>
      <c r="G48" s="966"/>
      <c r="H48" s="927">
        <f t="shared" si="6"/>
        <v>0</v>
      </c>
      <c r="I48" s="927">
        <f t="shared" si="4"/>
        <v>0</v>
      </c>
      <c r="J48" s="11"/>
      <c r="K48" s="964">
        <f t="shared" si="5"/>
        <v>0</v>
      </c>
    </row>
    <row r="49" spans="1:11" ht="15.75" hidden="1" x14ac:dyDescent="0.25">
      <c r="A49" s="761" t="str">
        <f t="shared" si="0"/>
        <v/>
      </c>
      <c r="B49" s="580" t="s">
        <v>50</v>
      </c>
      <c r="C49" s="580"/>
      <c r="D49" s="577" t="s">
        <v>79</v>
      </c>
      <c r="E49" s="580"/>
      <c r="F49" s="580" t="s">
        <v>60</v>
      </c>
      <c r="G49" s="966"/>
      <c r="H49" s="927">
        <f t="shared" si="6"/>
        <v>0</v>
      </c>
      <c r="I49" s="927">
        <f t="shared" si="4"/>
        <v>0</v>
      </c>
      <c r="J49" s="11"/>
      <c r="K49" s="964">
        <f t="shared" si="5"/>
        <v>0</v>
      </c>
    </row>
    <row r="50" spans="1:11" ht="15.75" hidden="1" x14ac:dyDescent="0.25">
      <c r="A50" s="761" t="str">
        <f t="shared" si="0"/>
        <v/>
      </c>
      <c r="B50" s="580" t="s">
        <v>51</v>
      </c>
      <c r="C50" s="580"/>
      <c r="D50" s="577" t="s">
        <v>80</v>
      </c>
      <c r="E50" s="580"/>
      <c r="F50" s="580" t="s">
        <v>60</v>
      </c>
      <c r="G50" s="966"/>
      <c r="H50" s="927">
        <f t="shared" si="6"/>
        <v>0</v>
      </c>
      <c r="I50" s="927">
        <f t="shared" si="4"/>
        <v>0</v>
      </c>
      <c r="J50" s="11"/>
      <c r="K50" s="964">
        <f t="shared" si="5"/>
        <v>0</v>
      </c>
    </row>
    <row r="51" spans="1:11" ht="15.75" hidden="1" x14ac:dyDescent="0.25">
      <c r="A51" s="761" t="str">
        <f t="shared" si="0"/>
        <v/>
      </c>
      <c r="B51" s="580" t="s">
        <v>52</v>
      </c>
      <c r="C51" s="580"/>
      <c r="D51" s="577" t="s">
        <v>81</v>
      </c>
      <c r="E51" s="580"/>
      <c r="F51" s="580" t="s">
        <v>60</v>
      </c>
      <c r="G51" s="966"/>
      <c r="H51" s="927">
        <f t="shared" si="6"/>
        <v>0</v>
      </c>
      <c r="I51" s="927">
        <f t="shared" si="4"/>
        <v>0</v>
      </c>
      <c r="J51" s="11"/>
      <c r="K51" s="964">
        <f t="shared" si="5"/>
        <v>0</v>
      </c>
    </row>
    <row r="52" spans="1:11" ht="15.75" hidden="1" x14ac:dyDescent="0.25">
      <c r="A52" s="761" t="str">
        <f t="shared" si="0"/>
        <v/>
      </c>
      <c r="B52" s="580" t="s">
        <v>53</v>
      </c>
      <c r="C52" s="580"/>
      <c r="D52" s="577" t="s">
        <v>82</v>
      </c>
      <c r="E52" s="580"/>
      <c r="F52" s="580" t="s">
        <v>60</v>
      </c>
      <c r="G52" s="966"/>
      <c r="H52" s="927">
        <f t="shared" si="6"/>
        <v>0</v>
      </c>
      <c r="I52" s="927">
        <f t="shared" si="4"/>
        <v>0</v>
      </c>
      <c r="J52" s="11"/>
      <c r="K52" s="964">
        <f t="shared" si="5"/>
        <v>0</v>
      </c>
    </row>
    <row r="53" spans="1:11" ht="15.75" hidden="1" x14ac:dyDescent="0.25">
      <c r="A53" s="761" t="str">
        <f t="shared" si="0"/>
        <v/>
      </c>
      <c r="B53" s="580" t="s">
        <v>54</v>
      </c>
      <c r="C53" s="580"/>
      <c r="D53" s="577" t="s">
        <v>83</v>
      </c>
      <c r="E53" s="580"/>
      <c r="F53" s="580" t="s">
        <v>60</v>
      </c>
      <c r="G53" s="966"/>
      <c r="H53" s="927">
        <f t="shared" si="6"/>
        <v>0</v>
      </c>
      <c r="I53" s="927">
        <f t="shared" si="4"/>
        <v>0</v>
      </c>
      <c r="J53" s="11"/>
      <c r="K53" s="964">
        <f t="shared" si="5"/>
        <v>0</v>
      </c>
    </row>
    <row r="54" spans="1:11" ht="15.75" hidden="1" x14ac:dyDescent="0.25">
      <c r="A54" s="761" t="str">
        <f t="shared" si="0"/>
        <v/>
      </c>
      <c r="B54" s="580" t="s">
        <v>55</v>
      </c>
      <c r="C54" s="580"/>
      <c r="D54" s="577" t="s">
        <v>84</v>
      </c>
      <c r="E54" s="580"/>
      <c r="F54" s="580" t="s">
        <v>60</v>
      </c>
      <c r="G54" s="966"/>
      <c r="H54" s="927">
        <f t="shared" si="6"/>
        <v>0</v>
      </c>
      <c r="I54" s="927">
        <f t="shared" si="4"/>
        <v>0</v>
      </c>
      <c r="J54" s="11"/>
      <c r="K54" s="964">
        <f t="shared" si="5"/>
        <v>0</v>
      </c>
    </row>
    <row r="55" spans="1:11" ht="12.75" hidden="1" customHeight="1" x14ac:dyDescent="0.25">
      <c r="A55" s="761" t="str">
        <f t="shared" si="0"/>
        <v/>
      </c>
      <c r="B55" s="580" t="s">
        <v>56</v>
      </c>
      <c r="C55" s="580"/>
      <c r="D55" s="577" t="s">
        <v>85</v>
      </c>
      <c r="E55" s="580"/>
      <c r="F55" s="580" t="s">
        <v>60</v>
      </c>
      <c r="G55" s="966"/>
      <c r="H55" s="927">
        <f t="shared" si="6"/>
        <v>0</v>
      </c>
      <c r="I55" s="927">
        <f t="shared" si="4"/>
        <v>0</v>
      </c>
      <c r="J55" s="11"/>
      <c r="K55" s="964">
        <f t="shared" si="5"/>
        <v>0</v>
      </c>
    </row>
    <row r="56" spans="1:11" ht="12.75" hidden="1" customHeight="1" x14ac:dyDescent="0.25">
      <c r="A56" s="761" t="str">
        <f t="shared" si="0"/>
        <v/>
      </c>
      <c r="B56" s="580" t="s">
        <v>57</v>
      </c>
      <c r="C56" s="580"/>
      <c r="D56" s="577" t="s">
        <v>86</v>
      </c>
      <c r="E56" s="580"/>
      <c r="F56" s="580" t="s">
        <v>60</v>
      </c>
      <c r="G56" s="966"/>
      <c r="H56" s="927">
        <f t="shared" si="6"/>
        <v>0</v>
      </c>
      <c r="I56" s="927">
        <f t="shared" si="4"/>
        <v>0</v>
      </c>
      <c r="J56" s="11"/>
      <c r="K56" s="964">
        <f t="shared" si="5"/>
        <v>0</v>
      </c>
    </row>
    <row r="57" spans="1:11" ht="15.75" hidden="1" x14ac:dyDescent="0.25">
      <c r="A57" s="761" t="str">
        <f t="shared" si="0"/>
        <v/>
      </c>
      <c r="B57" s="580" t="s">
        <v>58</v>
      </c>
      <c r="C57" s="580"/>
      <c r="D57" s="577" t="s">
        <v>87</v>
      </c>
      <c r="E57" s="580"/>
      <c r="F57" s="580" t="s">
        <v>60</v>
      </c>
      <c r="G57" s="966"/>
      <c r="H57" s="927">
        <f t="shared" si="6"/>
        <v>0</v>
      </c>
      <c r="I57" s="927">
        <f t="shared" si="4"/>
        <v>0</v>
      </c>
      <c r="J57" s="11"/>
      <c r="K57" s="964">
        <f t="shared" si="5"/>
        <v>0</v>
      </c>
    </row>
    <row r="58" spans="1:11" ht="15.75" hidden="1" x14ac:dyDescent="0.25">
      <c r="A58" s="761" t="str">
        <f t="shared" si="0"/>
        <v/>
      </c>
      <c r="B58" s="580" t="s">
        <v>59</v>
      </c>
      <c r="C58" s="580"/>
      <c r="D58" s="577" t="s">
        <v>88</v>
      </c>
      <c r="E58" s="580"/>
      <c r="F58" s="580" t="s">
        <v>60</v>
      </c>
      <c r="G58" s="966"/>
      <c r="H58" s="927">
        <f t="shared" si="6"/>
        <v>0</v>
      </c>
      <c r="I58" s="927">
        <f t="shared" si="4"/>
        <v>0</v>
      </c>
      <c r="J58" s="11"/>
      <c r="K58" s="964">
        <f t="shared" si="5"/>
        <v>0</v>
      </c>
    </row>
    <row r="59" spans="1:11" ht="15.75" hidden="1" x14ac:dyDescent="0.25">
      <c r="A59" s="761" t="str">
        <f t="shared" si="0"/>
        <v/>
      </c>
      <c r="B59" s="28"/>
      <c r="C59" s="28"/>
      <c r="D59" s="69"/>
      <c r="E59" s="28"/>
      <c r="F59" s="28"/>
      <c r="G59" s="1009"/>
      <c r="H59" s="1009"/>
      <c r="I59" s="1009"/>
      <c r="J59" s="70"/>
      <c r="K59" s="1009"/>
    </row>
    <row r="60" spans="1:11" ht="15.75" hidden="1" x14ac:dyDescent="0.25">
      <c r="A60" s="761" t="str">
        <f t="shared" si="0"/>
        <v/>
      </c>
      <c r="B60" s="8" t="s">
        <v>89</v>
      </c>
      <c r="C60" s="8"/>
      <c r="D60" s="21" t="s">
        <v>303</v>
      </c>
      <c r="E60" s="8"/>
      <c r="F60" s="8" t="s">
        <v>90</v>
      </c>
      <c r="G60" s="975"/>
      <c r="H60" s="975">
        <f>G60*E60</f>
        <v>0</v>
      </c>
      <c r="I60" s="975">
        <f>H60*$I$12</f>
        <v>0</v>
      </c>
      <c r="J60" s="406"/>
      <c r="K60" s="975">
        <f>SUM(H60:I60)</f>
        <v>0</v>
      </c>
    </row>
    <row r="61" spans="1:11" ht="15.75" hidden="1" x14ac:dyDescent="0.25">
      <c r="A61" s="761" t="str">
        <f t="shared" si="0"/>
        <v/>
      </c>
      <c r="B61" s="580"/>
      <c r="C61" s="580"/>
      <c r="D61" s="580"/>
      <c r="E61" s="580"/>
      <c r="F61" s="580"/>
      <c r="G61" s="966"/>
      <c r="H61" s="966"/>
      <c r="I61" s="966"/>
      <c r="J61" s="580"/>
      <c r="K61" s="966"/>
    </row>
    <row r="62" spans="1:11" ht="15.75" hidden="1" x14ac:dyDescent="0.25">
      <c r="A62" s="761" t="str">
        <f t="shared" si="0"/>
        <v/>
      </c>
      <c r="B62" s="410" t="s">
        <v>304</v>
      </c>
      <c r="C62" s="410"/>
      <c r="D62" s="411" t="s">
        <v>91</v>
      </c>
      <c r="E62" s="410"/>
      <c r="F62" s="410"/>
      <c r="G62" s="977"/>
      <c r="H62" s="977">
        <f>SUM(H63:H95)</f>
        <v>0</v>
      </c>
      <c r="I62" s="977">
        <f>SUM(I63:I95)</f>
        <v>0</v>
      </c>
      <c r="J62" s="412"/>
      <c r="K62" s="977">
        <f>SUM(K63:K95)</f>
        <v>0</v>
      </c>
    </row>
    <row r="63" spans="1:11" ht="15.75" hidden="1" x14ac:dyDescent="0.25">
      <c r="A63" s="761" t="str">
        <f t="shared" si="0"/>
        <v/>
      </c>
      <c r="B63" s="8" t="s">
        <v>92</v>
      </c>
      <c r="C63" s="8"/>
      <c r="D63" s="21" t="s">
        <v>305</v>
      </c>
      <c r="E63" s="8"/>
      <c r="F63" s="8" t="s">
        <v>112</v>
      </c>
      <c r="G63" s="975"/>
      <c r="H63" s="975">
        <f>G63*E63</f>
        <v>0</v>
      </c>
      <c r="I63" s="975">
        <f>H63*$I$12</f>
        <v>0</v>
      </c>
      <c r="J63" s="406"/>
      <c r="K63" s="975">
        <f>SUM(H63:I63)</f>
        <v>0</v>
      </c>
    </row>
    <row r="64" spans="1:11" ht="15.75" hidden="1" x14ac:dyDescent="0.25">
      <c r="A64" s="761" t="str">
        <f t="shared" si="0"/>
        <v/>
      </c>
      <c r="B64" s="28"/>
      <c r="C64" s="28"/>
      <c r="D64" s="69"/>
      <c r="E64" s="28"/>
      <c r="F64" s="28"/>
      <c r="G64" s="1011"/>
      <c r="H64" s="1011"/>
      <c r="I64" s="1011"/>
      <c r="J64" s="28"/>
      <c r="K64" s="1011"/>
    </row>
    <row r="65" spans="1:11" ht="15.75" hidden="1" x14ac:dyDescent="0.25">
      <c r="A65" s="761" t="str">
        <f t="shared" si="0"/>
        <v/>
      </c>
      <c r="B65" s="8" t="s">
        <v>93</v>
      </c>
      <c r="C65" s="8"/>
      <c r="D65" s="21" t="s">
        <v>306</v>
      </c>
      <c r="E65" s="8"/>
      <c r="F65" s="8" t="s">
        <v>112</v>
      </c>
      <c r="G65" s="975"/>
      <c r="H65" s="975">
        <f>G65*E65</f>
        <v>0</v>
      </c>
      <c r="I65" s="975">
        <f>H65*$I$12</f>
        <v>0</v>
      </c>
      <c r="J65" s="406"/>
      <c r="K65" s="975">
        <f>SUM(H65:I65)</f>
        <v>0</v>
      </c>
    </row>
    <row r="66" spans="1:11" ht="15.75" hidden="1" x14ac:dyDescent="0.25">
      <c r="A66" s="761" t="str">
        <f t="shared" si="0"/>
        <v/>
      </c>
      <c r="B66" s="28"/>
      <c r="C66" s="28"/>
      <c r="D66" s="69"/>
      <c r="E66" s="28"/>
      <c r="F66" s="28"/>
      <c r="G66" s="1011"/>
      <c r="H66" s="1011"/>
      <c r="I66" s="1011"/>
      <c r="J66" s="28"/>
      <c r="K66" s="1011"/>
    </row>
    <row r="67" spans="1:11" ht="15.75" hidden="1" x14ac:dyDescent="0.25">
      <c r="A67" s="761" t="str">
        <f t="shared" si="0"/>
        <v/>
      </c>
      <c r="B67" s="8" t="s">
        <v>94</v>
      </c>
      <c r="C67" s="8"/>
      <c r="D67" s="21" t="s">
        <v>307</v>
      </c>
      <c r="E67" s="8"/>
      <c r="F67" s="8"/>
      <c r="G67" s="975"/>
      <c r="H67" s="975"/>
      <c r="I67" s="975"/>
      <c r="J67" s="406"/>
      <c r="K67" s="975"/>
    </row>
    <row r="68" spans="1:11" ht="15.75" hidden="1" x14ac:dyDescent="0.25">
      <c r="A68" s="761" t="str">
        <f t="shared" si="0"/>
        <v/>
      </c>
      <c r="B68" s="580" t="s">
        <v>95</v>
      </c>
      <c r="C68" s="580"/>
      <c r="D68" s="577" t="s">
        <v>113</v>
      </c>
      <c r="E68" s="580"/>
      <c r="F68" s="580" t="s">
        <v>112</v>
      </c>
      <c r="G68" s="966"/>
      <c r="H68" s="927">
        <f>G68*E68</f>
        <v>0</v>
      </c>
      <c r="I68" s="927">
        <f t="shared" ref="I68:I75" si="7">H68*$I$12</f>
        <v>0</v>
      </c>
      <c r="J68" s="11"/>
      <c r="K68" s="964">
        <f t="shared" ref="K68:K75" si="8">SUM(H68:I68)</f>
        <v>0</v>
      </c>
    </row>
    <row r="69" spans="1:11" ht="15.75" hidden="1" x14ac:dyDescent="0.25">
      <c r="A69" s="761" t="str">
        <f t="shared" si="0"/>
        <v/>
      </c>
      <c r="B69" s="580" t="s">
        <v>96</v>
      </c>
      <c r="C69" s="580"/>
      <c r="D69" s="577" t="s">
        <v>114</v>
      </c>
      <c r="E69" s="580"/>
      <c r="F69" s="580" t="s">
        <v>112</v>
      </c>
      <c r="G69" s="966"/>
      <c r="H69" s="927">
        <f t="shared" ref="H69:H75" si="9">G69*E69</f>
        <v>0</v>
      </c>
      <c r="I69" s="927">
        <f t="shared" si="7"/>
        <v>0</v>
      </c>
      <c r="J69" s="11"/>
      <c r="K69" s="964">
        <f t="shared" si="8"/>
        <v>0</v>
      </c>
    </row>
    <row r="70" spans="1:11" ht="15.75" hidden="1" x14ac:dyDescent="0.25">
      <c r="A70" s="761" t="str">
        <f t="shared" si="0"/>
        <v/>
      </c>
      <c r="B70" s="580" t="s">
        <v>97</v>
      </c>
      <c r="C70" s="580"/>
      <c r="D70" s="577" t="s">
        <v>115</v>
      </c>
      <c r="E70" s="580"/>
      <c r="F70" s="580" t="s">
        <v>112</v>
      </c>
      <c r="G70" s="966"/>
      <c r="H70" s="927">
        <f t="shared" si="9"/>
        <v>0</v>
      </c>
      <c r="I70" s="927">
        <f t="shared" si="7"/>
        <v>0</v>
      </c>
      <c r="J70" s="11"/>
      <c r="K70" s="964">
        <f t="shared" si="8"/>
        <v>0</v>
      </c>
    </row>
    <row r="71" spans="1:11" ht="15" hidden="1" customHeight="1" x14ac:dyDescent="0.25">
      <c r="A71" s="761" t="str">
        <f t="shared" si="0"/>
        <v/>
      </c>
      <c r="B71" s="580" t="s">
        <v>98</v>
      </c>
      <c r="C71" s="580"/>
      <c r="D71" s="577" t="s">
        <v>116</v>
      </c>
      <c r="E71" s="580"/>
      <c r="F71" s="580" t="s">
        <v>112</v>
      </c>
      <c r="G71" s="966"/>
      <c r="H71" s="927">
        <f t="shared" si="9"/>
        <v>0</v>
      </c>
      <c r="I71" s="927">
        <f t="shared" si="7"/>
        <v>0</v>
      </c>
      <c r="J71" s="11"/>
      <c r="K71" s="964">
        <f t="shared" si="8"/>
        <v>0</v>
      </c>
    </row>
    <row r="72" spans="1:11" ht="12.75" hidden="1" customHeight="1" x14ac:dyDescent="0.25">
      <c r="A72" s="761" t="str">
        <f t="shared" si="0"/>
        <v/>
      </c>
      <c r="B72" s="580" t="s">
        <v>99</v>
      </c>
      <c r="C72" s="580"/>
      <c r="D72" s="577" t="s">
        <v>117</v>
      </c>
      <c r="E72" s="580"/>
      <c r="F72" s="580" t="s">
        <v>112</v>
      </c>
      <c r="G72" s="966"/>
      <c r="H72" s="927">
        <f t="shared" si="9"/>
        <v>0</v>
      </c>
      <c r="I72" s="927">
        <f t="shared" si="7"/>
        <v>0</v>
      </c>
      <c r="J72" s="11"/>
      <c r="K72" s="964">
        <f t="shared" si="8"/>
        <v>0</v>
      </c>
    </row>
    <row r="73" spans="1:11" ht="15.75" hidden="1" x14ac:dyDescent="0.25">
      <c r="A73" s="761" t="str">
        <f t="shared" ref="A73:A143" si="10">IF(K73&lt;&gt;0,"x","")</f>
        <v/>
      </c>
      <c r="B73" s="580" t="s">
        <v>100</v>
      </c>
      <c r="C73" s="580"/>
      <c r="D73" s="577" t="s">
        <v>118</v>
      </c>
      <c r="E73" s="580"/>
      <c r="F73" s="580" t="s">
        <v>112</v>
      </c>
      <c r="G73" s="966"/>
      <c r="H73" s="927">
        <f t="shared" si="9"/>
        <v>0</v>
      </c>
      <c r="I73" s="927">
        <f t="shared" si="7"/>
        <v>0</v>
      </c>
      <c r="J73" s="11"/>
      <c r="K73" s="964">
        <f t="shared" si="8"/>
        <v>0</v>
      </c>
    </row>
    <row r="74" spans="1:11" ht="15.75" hidden="1" x14ac:dyDescent="0.25">
      <c r="A74" s="761" t="str">
        <f t="shared" si="10"/>
        <v/>
      </c>
      <c r="B74" s="580" t="s">
        <v>101</v>
      </c>
      <c r="C74" s="580"/>
      <c r="D74" s="577" t="s">
        <v>119</v>
      </c>
      <c r="E74" s="580"/>
      <c r="F74" s="580" t="s">
        <v>112</v>
      </c>
      <c r="G74" s="966"/>
      <c r="H74" s="927">
        <f t="shared" si="9"/>
        <v>0</v>
      </c>
      <c r="I74" s="927">
        <f t="shared" si="7"/>
        <v>0</v>
      </c>
      <c r="J74" s="11"/>
      <c r="K74" s="964">
        <f t="shared" si="8"/>
        <v>0</v>
      </c>
    </row>
    <row r="75" spans="1:11" ht="15.75" hidden="1" x14ac:dyDescent="0.25">
      <c r="A75" s="761" t="str">
        <f t="shared" si="10"/>
        <v/>
      </c>
      <c r="B75" s="580" t="s">
        <v>102</v>
      </c>
      <c r="C75" s="580"/>
      <c r="D75" s="577" t="s">
        <v>120</v>
      </c>
      <c r="E75" s="580"/>
      <c r="F75" s="580" t="s">
        <v>112</v>
      </c>
      <c r="G75" s="966"/>
      <c r="H75" s="927">
        <f t="shared" si="9"/>
        <v>0</v>
      </c>
      <c r="I75" s="927">
        <f t="shared" si="7"/>
        <v>0</v>
      </c>
      <c r="J75" s="11"/>
      <c r="K75" s="964">
        <f t="shared" si="8"/>
        <v>0</v>
      </c>
    </row>
    <row r="76" spans="1:11" ht="15.75" hidden="1" x14ac:dyDescent="0.25">
      <c r="A76" s="761" t="str">
        <f t="shared" si="10"/>
        <v/>
      </c>
      <c r="B76" s="28"/>
      <c r="C76" s="28"/>
      <c r="D76" s="69"/>
      <c r="E76" s="28"/>
      <c r="F76" s="28"/>
      <c r="G76" s="1011"/>
      <c r="H76" s="1011"/>
      <c r="I76" s="1011"/>
      <c r="J76" s="28"/>
      <c r="K76" s="1011"/>
    </row>
    <row r="77" spans="1:11" ht="15.75" hidden="1" x14ac:dyDescent="0.25">
      <c r="A77" s="761" t="str">
        <f t="shared" si="10"/>
        <v/>
      </c>
      <c r="B77" s="8" t="s">
        <v>103</v>
      </c>
      <c r="C77" s="8"/>
      <c r="D77" s="21" t="s">
        <v>308</v>
      </c>
      <c r="E77" s="8"/>
      <c r="F77" s="8"/>
      <c r="G77" s="975"/>
      <c r="H77" s="975"/>
      <c r="I77" s="975"/>
      <c r="J77" s="406"/>
      <c r="K77" s="975"/>
    </row>
    <row r="78" spans="1:11" ht="15.75" hidden="1" x14ac:dyDescent="0.25">
      <c r="A78" s="761" t="str">
        <f t="shared" si="10"/>
        <v/>
      </c>
      <c r="B78" s="580" t="s">
        <v>104</v>
      </c>
      <c r="C78" s="580"/>
      <c r="D78" s="577" t="s">
        <v>113</v>
      </c>
      <c r="E78" s="580"/>
      <c r="F78" s="580" t="s">
        <v>112</v>
      </c>
      <c r="G78" s="966"/>
      <c r="H78" s="927">
        <f>G78*E78</f>
        <v>0</v>
      </c>
      <c r="I78" s="927">
        <f t="shared" ref="I78:I85" si="11">H78*$I$12</f>
        <v>0</v>
      </c>
      <c r="J78" s="11"/>
      <c r="K78" s="964">
        <f t="shared" ref="K78:K85" si="12">SUM(H78:I78)</f>
        <v>0</v>
      </c>
    </row>
    <row r="79" spans="1:11" ht="15.75" hidden="1" x14ac:dyDescent="0.25">
      <c r="A79" s="761" t="str">
        <f t="shared" si="10"/>
        <v/>
      </c>
      <c r="B79" s="580" t="s">
        <v>105</v>
      </c>
      <c r="C79" s="580"/>
      <c r="D79" s="577" t="s">
        <v>114</v>
      </c>
      <c r="E79" s="580"/>
      <c r="F79" s="580" t="s">
        <v>112</v>
      </c>
      <c r="G79" s="966"/>
      <c r="H79" s="927">
        <f t="shared" ref="H79:H85" si="13">G79*E79</f>
        <v>0</v>
      </c>
      <c r="I79" s="927">
        <f t="shared" si="11"/>
        <v>0</v>
      </c>
      <c r="J79" s="11"/>
      <c r="K79" s="964">
        <f t="shared" si="12"/>
        <v>0</v>
      </c>
    </row>
    <row r="80" spans="1:11" s="615" customFormat="1" ht="15.75" hidden="1" x14ac:dyDescent="0.25">
      <c r="A80" s="761" t="str">
        <f t="shared" si="10"/>
        <v/>
      </c>
      <c r="B80" s="580" t="s">
        <v>106</v>
      </c>
      <c r="C80" s="580"/>
      <c r="D80" s="577" t="s">
        <v>115</v>
      </c>
      <c r="E80" s="580"/>
      <c r="F80" s="580" t="s">
        <v>112</v>
      </c>
      <c r="G80" s="966"/>
      <c r="H80" s="927">
        <f t="shared" si="13"/>
        <v>0</v>
      </c>
      <c r="I80" s="927">
        <f t="shared" si="11"/>
        <v>0</v>
      </c>
      <c r="J80" s="11"/>
      <c r="K80" s="964">
        <f t="shared" si="12"/>
        <v>0</v>
      </c>
    </row>
    <row r="81" spans="1:11" s="615" customFormat="1" ht="15.75" hidden="1" x14ac:dyDescent="0.25">
      <c r="A81" s="761" t="str">
        <f t="shared" si="10"/>
        <v/>
      </c>
      <c r="B81" s="580" t="s">
        <v>107</v>
      </c>
      <c r="C81" s="580"/>
      <c r="D81" s="577" t="s">
        <v>116</v>
      </c>
      <c r="E81" s="580"/>
      <c r="F81" s="580" t="s">
        <v>112</v>
      </c>
      <c r="G81" s="966"/>
      <c r="H81" s="927">
        <f t="shared" si="13"/>
        <v>0</v>
      </c>
      <c r="I81" s="927">
        <f t="shared" si="11"/>
        <v>0</v>
      </c>
      <c r="J81" s="11"/>
      <c r="K81" s="964">
        <f t="shared" si="12"/>
        <v>0</v>
      </c>
    </row>
    <row r="82" spans="1:11" ht="15.75" hidden="1" x14ac:dyDescent="0.25">
      <c r="A82" s="761" t="str">
        <f t="shared" si="10"/>
        <v/>
      </c>
      <c r="B82" s="580" t="s">
        <v>108</v>
      </c>
      <c r="C82" s="580"/>
      <c r="D82" s="577" t="s">
        <v>117</v>
      </c>
      <c r="E82" s="580"/>
      <c r="F82" s="580" t="s">
        <v>112</v>
      </c>
      <c r="G82" s="966"/>
      <c r="H82" s="927">
        <f t="shared" si="13"/>
        <v>0</v>
      </c>
      <c r="I82" s="927">
        <f t="shared" si="11"/>
        <v>0</v>
      </c>
      <c r="J82" s="11"/>
      <c r="K82" s="964">
        <f t="shared" si="12"/>
        <v>0</v>
      </c>
    </row>
    <row r="83" spans="1:11" ht="15.75" hidden="1" x14ac:dyDescent="0.25">
      <c r="A83" s="761" t="str">
        <f t="shared" si="10"/>
        <v/>
      </c>
      <c r="B83" s="580" t="s">
        <v>109</v>
      </c>
      <c r="C83" s="580"/>
      <c r="D83" s="577" t="s">
        <v>118</v>
      </c>
      <c r="E83" s="580"/>
      <c r="F83" s="580" t="s">
        <v>112</v>
      </c>
      <c r="G83" s="966"/>
      <c r="H83" s="927">
        <f t="shared" si="13"/>
        <v>0</v>
      </c>
      <c r="I83" s="927">
        <f t="shared" si="11"/>
        <v>0</v>
      </c>
      <c r="J83" s="11"/>
      <c r="K83" s="964">
        <f t="shared" si="12"/>
        <v>0</v>
      </c>
    </row>
    <row r="84" spans="1:11" ht="15.75" hidden="1" x14ac:dyDescent="0.25">
      <c r="A84" s="761" t="str">
        <f t="shared" si="10"/>
        <v/>
      </c>
      <c r="B84" s="580" t="s">
        <v>110</v>
      </c>
      <c r="C84" s="580"/>
      <c r="D84" s="577" t="s">
        <v>119</v>
      </c>
      <c r="E84" s="580"/>
      <c r="F84" s="580" t="s">
        <v>112</v>
      </c>
      <c r="G84" s="966"/>
      <c r="H84" s="927">
        <f t="shared" si="13"/>
        <v>0</v>
      </c>
      <c r="I84" s="927">
        <f t="shared" si="11"/>
        <v>0</v>
      </c>
      <c r="J84" s="11"/>
      <c r="K84" s="964">
        <f t="shared" si="12"/>
        <v>0</v>
      </c>
    </row>
    <row r="85" spans="1:11" ht="15.75" hidden="1" x14ac:dyDescent="0.25">
      <c r="A85" s="761" t="str">
        <f t="shared" si="10"/>
        <v/>
      </c>
      <c r="B85" s="580" t="s">
        <v>111</v>
      </c>
      <c r="C85" s="580"/>
      <c r="D85" s="577" t="s">
        <v>120</v>
      </c>
      <c r="E85" s="580"/>
      <c r="F85" s="580" t="s">
        <v>112</v>
      </c>
      <c r="G85" s="966"/>
      <c r="H85" s="927">
        <f t="shared" si="13"/>
        <v>0</v>
      </c>
      <c r="I85" s="927">
        <f t="shared" si="11"/>
        <v>0</v>
      </c>
      <c r="J85" s="11"/>
      <c r="K85" s="964">
        <f t="shared" si="12"/>
        <v>0</v>
      </c>
    </row>
    <row r="86" spans="1:11" ht="15.75" hidden="1" x14ac:dyDescent="0.25">
      <c r="A86" s="761" t="str">
        <f t="shared" si="10"/>
        <v/>
      </c>
      <c r="B86" s="28"/>
      <c r="C86" s="28"/>
      <c r="D86" s="69"/>
      <c r="E86" s="28"/>
      <c r="F86" s="28"/>
      <c r="G86" s="1011"/>
      <c r="H86" s="927"/>
      <c r="I86" s="927"/>
      <c r="J86" s="11"/>
      <c r="K86" s="964"/>
    </row>
    <row r="87" spans="1:11" ht="15.75" hidden="1" x14ac:dyDescent="0.25">
      <c r="A87" s="761" t="str">
        <f t="shared" si="10"/>
        <v/>
      </c>
      <c r="B87" s="8" t="s">
        <v>121</v>
      </c>
      <c r="C87" s="8"/>
      <c r="D87" s="21" t="s">
        <v>309</v>
      </c>
      <c r="E87" s="8"/>
      <c r="F87" s="8"/>
      <c r="G87" s="975"/>
      <c r="H87" s="975"/>
      <c r="I87" s="975"/>
      <c r="J87" s="406"/>
      <c r="K87" s="975"/>
    </row>
    <row r="88" spans="1:11" ht="15.75" hidden="1" x14ac:dyDescent="0.25">
      <c r="A88" s="761" t="str">
        <f t="shared" si="10"/>
        <v/>
      </c>
      <c r="B88" s="580" t="s">
        <v>122</v>
      </c>
      <c r="C88" s="580"/>
      <c r="D88" s="577" t="s">
        <v>113</v>
      </c>
      <c r="E88" s="580"/>
      <c r="F88" s="580" t="s">
        <v>112</v>
      </c>
      <c r="G88" s="966"/>
      <c r="H88" s="927">
        <f>G88*E88</f>
        <v>0</v>
      </c>
      <c r="I88" s="927">
        <f t="shared" ref="I88:I95" si="14">H88*$I$12</f>
        <v>0</v>
      </c>
      <c r="J88" s="11"/>
      <c r="K88" s="964">
        <f t="shared" ref="K88:K95" si="15">SUM(H88:I88)</f>
        <v>0</v>
      </c>
    </row>
    <row r="89" spans="1:11" ht="15.75" hidden="1" x14ac:dyDescent="0.25">
      <c r="A89" s="761" t="str">
        <f t="shared" si="10"/>
        <v/>
      </c>
      <c r="B89" s="580" t="s">
        <v>123</v>
      </c>
      <c r="C89" s="580"/>
      <c r="D89" s="577" t="s">
        <v>114</v>
      </c>
      <c r="E89" s="580"/>
      <c r="F89" s="580" t="s">
        <v>112</v>
      </c>
      <c r="G89" s="966"/>
      <c r="H89" s="927">
        <f t="shared" ref="H89:H95" si="16">G89*E89</f>
        <v>0</v>
      </c>
      <c r="I89" s="927">
        <f t="shared" si="14"/>
        <v>0</v>
      </c>
      <c r="J89" s="11"/>
      <c r="K89" s="964">
        <f t="shared" si="15"/>
        <v>0</v>
      </c>
    </row>
    <row r="90" spans="1:11" ht="15.75" hidden="1" x14ac:dyDescent="0.25">
      <c r="A90" s="761" t="str">
        <f t="shared" si="10"/>
        <v/>
      </c>
      <c r="B90" s="580" t="s">
        <v>124</v>
      </c>
      <c r="C90" s="580"/>
      <c r="D90" s="577" t="s">
        <v>115</v>
      </c>
      <c r="E90" s="580"/>
      <c r="F90" s="580" t="s">
        <v>112</v>
      </c>
      <c r="G90" s="966"/>
      <c r="H90" s="927">
        <f t="shared" si="16"/>
        <v>0</v>
      </c>
      <c r="I90" s="927">
        <f t="shared" si="14"/>
        <v>0</v>
      </c>
      <c r="J90" s="11"/>
      <c r="K90" s="964">
        <f t="shared" si="15"/>
        <v>0</v>
      </c>
    </row>
    <row r="91" spans="1:11" ht="15.75" hidden="1" x14ac:dyDescent="0.25">
      <c r="A91" s="761" t="str">
        <f t="shared" si="10"/>
        <v/>
      </c>
      <c r="B91" s="580" t="s">
        <v>125</v>
      </c>
      <c r="C91" s="580"/>
      <c r="D91" s="577" t="s">
        <v>116</v>
      </c>
      <c r="E91" s="580"/>
      <c r="F91" s="580" t="s">
        <v>112</v>
      </c>
      <c r="G91" s="966"/>
      <c r="H91" s="927">
        <f t="shared" si="16"/>
        <v>0</v>
      </c>
      <c r="I91" s="927">
        <f t="shared" si="14"/>
        <v>0</v>
      </c>
      <c r="J91" s="11"/>
      <c r="K91" s="964">
        <f t="shared" si="15"/>
        <v>0</v>
      </c>
    </row>
    <row r="92" spans="1:11" ht="15.75" hidden="1" x14ac:dyDescent="0.25">
      <c r="A92" s="761" t="str">
        <f t="shared" si="10"/>
        <v/>
      </c>
      <c r="B92" s="580" t="s">
        <v>126</v>
      </c>
      <c r="C92" s="580"/>
      <c r="D92" s="577" t="s">
        <v>117</v>
      </c>
      <c r="E92" s="580"/>
      <c r="F92" s="580" t="s">
        <v>112</v>
      </c>
      <c r="G92" s="966"/>
      <c r="H92" s="927">
        <f t="shared" si="16"/>
        <v>0</v>
      </c>
      <c r="I92" s="927">
        <f t="shared" si="14"/>
        <v>0</v>
      </c>
      <c r="J92" s="11"/>
      <c r="K92" s="964">
        <f t="shared" si="15"/>
        <v>0</v>
      </c>
    </row>
    <row r="93" spans="1:11" ht="15.75" hidden="1" x14ac:dyDescent="0.25">
      <c r="A93" s="761" t="str">
        <f t="shared" si="10"/>
        <v/>
      </c>
      <c r="B93" s="580" t="s">
        <v>127</v>
      </c>
      <c r="C93" s="580"/>
      <c r="D93" s="577" t="s">
        <v>118</v>
      </c>
      <c r="E93" s="580"/>
      <c r="F93" s="580" t="s">
        <v>112</v>
      </c>
      <c r="G93" s="966"/>
      <c r="H93" s="927">
        <f t="shared" si="16"/>
        <v>0</v>
      </c>
      <c r="I93" s="927">
        <f t="shared" si="14"/>
        <v>0</v>
      </c>
      <c r="J93" s="11"/>
      <c r="K93" s="964">
        <f t="shared" si="15"/>
        <v>0</v>
      </c>
    </row>
    <row r="94" spans="1:11" ht="15.75" hidden="1" x14ac:dyDescent="0.25">
      <c r="A94" s="761" t="str">
        <f t="shared" si="10"/>
        <v/>
      </c>
      <c r="B94" s="580" t="s">
        <v>128</v>
      </c>
      <c r="C94" s="580"/>
      <c r="D94" s="577" t="s">
        <v>134</v>
      </c>
      <c r="E94" s="580"/>
      <c r="F94" s="580" t="s">
        <v>112</v>
      </c>
      <c r="G94" s="966"/>
      <c r="H94" s="927">
        <f t="shared" si="16"/>
        <v>0</v>
      </c>
      <c r="I94" s="927">
        <f t="shared" si="14"/>
        <v>0</v>
      </c>
      <c r="J94" s="11"/>
      <c r="K94" s="964">
        <f t="shared" si="15"/>
        <v>0</v>
      </c>
    </row>
    <row r="95" spans="1:11" ht="15.75" hidden="1" x14ac:dyDescent="0.25">
      <c r="A95" s="761" t="str">
        <f t="shared" si="10"/>
        <v/>
      </c>
      <c r="B95" s="580" t="s">
        <v>129</v>
      </c>
      <c r="C95" s="580"/>
      <c r="D95" s="577" t="s">
        <v>120</v>
      </c>
      <c r="E95" s="580"/>
      <c r="F95" s="580" t="s">
        <v>112</v>
      </c>
      <c r="G95" s="966"/>
      <c r="H95" s="927">
        <f t="shared" si="16"/>
        <v>0</v>
      </c>
      <c r="I95" s="927">
        <f t="shared" si="14"/>
        <v>0</v>
      </c>
      <c r="J95" s="11"/>
      <c r="K95" s="964">
        <f t="shared" si="15"/>
        <v>0</v>
      </c>
    </row>
    <row r="96" spans="1:11" ht="15.75" hidden="1" x14ac:dyDescent="0.25">
      <c r="A96" s="761" t="str">
        <f t="shared" si="10"/>
        <v/>
      </c>
      <c r="B96" s="580"/>
      <c r="C96" s="580"/>
      <c r="D96" s="577"/>
      <c r="E96" s="580"/>
      <c r="F96" s="580"/>
      <c r="G96" s="966"/>
      <c r="H96" s="966"/>
      <c r="I96" s="966"/>
      <c r="J96" s="580"/>
      <c r="K96" s="966"/>
    </row>
    <row r="97" spans="1:11" ht="15.75" hidden="1" x14ac:dyDescent="0.25">
      <c r="A97" s="761" t="str">
        <f t="shared" si="10"/>
        <v/>
      </c>
      <c r="B97" s="410" t="s">
        <v>130</v>
      </c>
      <c r="C97" s="410"/>
      <c r="D97" s="411" t="s">
        <v>135</v>
      </c>
      <c r="E97" s="410"/>
      <c r="F97" s="410" t="s">
        <v>112</v>
      </c>
      <c r="G97" s="977"/>
      <c r="H97" s="977">
        <f>G97*E97</f>
        <v>0</v>
      </c>
      <c r="I97" s="977">
        <f>H97*$I$12</f>
        <v>0</v>
      </c>
      <c r="J97" s="412"/>
      <c r="K97" s="977">
        <f>SUM(H97:I97)</f>
        <v>0</v>
      </c>
    </row>
    <row r="98" spans="1:11" ht="15.75" hidden="1" x14ac:dyDescent="0.25">
      <c r="A98" s="761" t="str">
        <f t="shared" si="10"/>
        <v/>
      </c>
      <c r="B98" s="580"/>
      <c r="C98" s="580"/>
      <c r="D98" s="580"/>
      <c r="E98" s="580"/>
      <c r="F98" s="580"/>
      <c r="G98" s="966"/>
      <c r="H98" s="966"/>
      <c r="I98" s="966"/>
      <c r="J98" s="580"/>
      <c r="K98" s="966"/>
    </row>
    <row r="99" spans="1:11" ht="15.75" hidden="1" x14ac:dyDescent="0.25">
      <c r="A99" s="761" t="str">
        <f t="shared" si="10"/>
        <v/>
      </c>
      <c r="B99" s="410" t="s">
        <v>131</v>
      </c>
      <c r="C99" s="410"/>
      <c r="D99" s="411" t="s">
        <v>136</v>
      </c>
      <c r="E99" s="410"/>
      <c r="F99" s="410" t="s">
        <v>112</v>
      </c>
      <c r="G99" s="977"/>
      <c r="H99" s="977">
        <f>G99*E99</f>
        <v>0</v>
      </c>
      <c r="I99" s="977">
        <f>H99*$I$12</f>
        <v>0</v>
      </c>
      <c r="J99" s="412"/>
      <c r="K99" s="977">
        <f>SUM(H99:I99)</f>
        <v>0</v>
      </c>
    </row>
    <row r="100" spans="1:11" ht="15.75" hidden="1" x14ac:dyDescent="0.25">
      <c r="A100" s="761" t="str">
        <f t="shared" si="10"/>
        <v/>
      </c>
      <c r="B100" s="580"/>
      <c r="C100" s="580"/>
      <c r="D100" s="580"/>
      <c r="E100" s="580"/>
      <c r="F100" s="580"/>
      <c r="G100" s="966"/>
      <c r="H100" s="966"/>
      <c r="I100" s="966"/>
      <c r="J100" s="580"/>
      <c r="K100" s="966"/>
    </row>
    <row r="101" spans="1:11" ht="15.75" hidden="1" x14ac:dyDescent="0.25">
      <c r="A101" s="761" t="str">
        <f t="shared" si="10"/>
        <v/>
      </c>
      <c r="B101" s="410" t="s">
        <v>132</v>
      </c>
      <c r="C101" s="410"/>
      <c r="D101" s="411" t="s">
        <v>137</v>
      </c>
      <c r="E101" s="410"/>
      <c r="F101" s="410" t="s">
        <v>112</v>
      </c>
      <c r="G101" s="977"/>
      <c r="H101" s="977">
        <f>G101*E101</f>
        <v>0</v>
      </c>
      <c r="I101" s="977">
        <f>H101*$I$12</f>
        <v>0</v>
      </c>
      <c r="J101" s="412"/>
      <c r="K101" s="977">
        <f>SUM(H101:I101)</f>
        <v>0</v>
      </c>
    </row>
    <row r="102" spans="1:11" ht="15.75" hidden="1" x14ac:dyDescent="0.25">
      <c r="A102" s="761" t="str">
        <f t="shared" si="10"/>
        <v/>
      </c>
      <c r="B102" s="580"/>
      <c r="C102" s="580"/>
      <c r="D102" s="580"/>
      <c r="E102" s="580"/>
      <c r="F102" s="580"/>
      <c r="G102" s="966"/>
      <c r="H102" s="966"/>
      <c r="I102" s="966"/>
      <c r="J102" s="580"/>
      <c r="K102" s="966"/>
    </row>
    <row r="103" spans="1:11" ht="15.75" hidden="1" x14ac:dyDescent="0.25">
      <c r="A103" s="761" t="str">
        <f t="shared" si="10"/>
        <v/>
      </c>
      <c r="B103" s="410" t="s">
        <v>133</v>
      </c>
      <c r="C103" s="410"/>
      <c r="D103" s="411" t="s">
        <v>138</v>
      </c>
      <c r="E103" s="410"/>
      <c r="F103" s="410" t="s">
        <v>112</v>
      </c>
      <c r="G103" s="977"/>
      <c r="H103" s="977">
        <f>G103*E103</f>
        <v>0</v>
      </c>
      <c r="I103" s="977">
        <f>H103*$I$12</f>
        <v>0</v>
      </c>
      <c r="J103" s="412"/>
      <c r="K103" s="977">
        <f>SUM(H103:I103)</f>
        <v>0</v>
      </c>
    </row>
    <row r="104" spans="1:11" ht="15.75" hidden="1" x14ac:dyDescent="0.25">
      <c r="A104" s="761" t="str">
        <f t="shared" si="10"/>
        <v/>
      </c>
      <c r="B104" s="580"/>
      <c r="C104" s="580"/>
      <c r="D104" s="580"/>
      <c r="E104" s="580"/>
      <c r="F104" s="580"/>
      <c r="G104" s="966"/>
      <c r="H104" s="966"/>
      <c r="I104" s="966"/>
      <c r="J104" s="580"/>
      <c r="K104" s="966"/>
    </row>
    <row r="105" spans="1:11" ht="15.75" customHeight="1" x14ac:dyDescent="0.25">
      <c r="A105" s="761" t="s">
        <v>4462</v>
      </c>
      <c r="B105" s="7" t="s">
        <v>225</v>
      </c>
      <c r="C105" s="681"/>
      <c r="D105" s="766" t="s">
        <v>4</v>
      </c>
      <c r="E105" s="681"/>
      <c r="F105" s="681"/>
      <c r="G105" s="1023"/>
      <c r="H105" s="1023"/>
      <c r="I105" s="1023"/>
      <c r="J105" s="681"/>
      <c r="K105" s="1023"/>
    </row>
    <row r="106" spans="1:11" ht="12.75" customHeight="1" x14ac:dyDescent="0.25">
      <c r="A106" s="761" t="s">
        <v>4462</v>
      </c>
      <c r="B106" s="1317" t="s">
        <v>226</v>
      </c>
      <c r="C106" s="1311" t="s">
        <v>227</v>
      </c>
      <c r="D106" s="1311" t="s">
        <v>228</v>
      </c>
      <c r="E106" s="1311" t="s">
        <v>229</v>
      </c>
      <c r="F106" s="1311" t="s">
        <v>230</v>
      </c>
      <c r="G106" s="1313" t="s">
        <v>231</v>
      </c>
      <c r="H106" s="1313" t="s">
        <v>232</v>
      </c>
      <c r="I106" s="992" t="s">
        <v>233</v>
      </c>
      <c r="J106" s="634" t="s">
        <v>4052</v>
      </c>
      <c r="K106" s="1313" t="s">
        <v>4721</v>
      </c>
    </row>
    <row r="107" spans="1:11" ht="15" customHeight="1" x14ac:dyDescent="0.25">
      <c r="A107" s="761" t="s">
        <v>4462</v>
      </c>
      <c r="B107" s="1318"/>
      <c r="C107" s="1312"/>
      <c r="D107" s="1312"/>
      <c r="E107" s="1312"/>
      <c r="F107" s="1312"/>
      <c r="G107" s="1313"/>
      <c r="H107" s="1314"/>
      <c r="I107" s="1051">
        <v>0.26960000000000001</v>
      </c>
      <c r="J107" s="635">
        <v>0.20930000000000001</v>
      </c>
      <c r="K107" s="1314"/>
    </row>
    <row r="108" spans="1:11" ht="15.75" x14ac:dyDescent="0.25">
      <c r="A108" s="761" t="str">
        <f t="shared" si="10"/>
        <v>x</v>
      </c>
      <c r="B108" s="410" t="s">
        <v>140</v>
      </c>
      <c r="C108" s="410"/>
      <c r="D108" s="411" t="s">
        <v>139</v>
      </c>
      <c r="E108" s="410"/>
      <c r="F108" s="410"/>
      <c r="G108" s="977"/>
      <c r="H108" s="977">
        <f>TRUNC(SUM(H110:H152),2)</f>
        <v>30658.65</v>
      </c>
      <c r="I108" s="977">
        <f t="shared" ref="I108:K108" si="17">TRUNC(SUM(I110:I152),2)</f>
        <v>8264.56</v>
      </c>
      <c r="J108" s="977">
        <f t="shared" si="17"/>
        <v>0</v>
      </c>
      <c r="K108" s="977">
        <f t="shared" si="17"/>
        <v>38923.21</v>
      </c>
    </row>
    <row r="109" spans="1:11" ht="15.75" x14ac:dyDescent="0.25">
      <c r="A109" s="761" t="s">
        <v>4462</v>
      </c>
      <c r="B109" s="8" t="s">
        <v>141</v>
      </c>
      <c r="C109" s="8"/>
      <c r="D109" s="21" t="s">
        <v>235</v>
      </c>
      <c r="E109" s="8"/>
      <c r="F109" s="8"/>
      <c r="G109" s="975"/>
      <c r="H109" s="975"/>
      <c r="I109" s="975"/>
      <c r="J109" s="406"/>
      <c r="K109" s="975"/>
    </row>
    <row r="110" spans="1:11" ht="15.75" hidden="1" x14ac:dyDescent="0.25">
      <c r="A110" s="761" t="str">
        <f t="shared" si="10"/>
        <v/>
      </c>
      <c r="B110" s="580" t="s">
        <v>142</v>
      </c>
      <c r="C110" s="580"/>
      <c r="D110" s="577" t="s">
        <v>160</v>
      </c>
      <c r="E110" s="580"/>
      <c r="F110" s="580" t="s">
        <v>8</v>
      </c>
      <c r="G110" s="966"/>
      <c r="H110" s="927">
        <f t="shared" ref="H110:H115" si="18">G110*E110</f>
        <v>0</v>
      </c>
      <c r="I110" s="927">
        <f t="shared" ref="I110:I115" si="19">H110*$I$12</f>
        <v>0</v>
      </c>
      <c r="J110" s="11"/>
      <c r="K110" s="964">
        <f t="shared" ref="K110:K115" si="20">SUM(H110:I110)</f>
        <v>0</v>
      </c>
    </row>
    <row r="111" spans="1:11" ht="15.75" hidden="1" x14ac:dyDescent="0.25">
      <c r="A111" s="761" t="str">
        <f t="shared" si="10"/>
        <v/>
      </c>
      <c r="B111" s="580" t="s">
        <v>143</v>
      </c>
      <c r="C111" s="580"/>
      <c r="D111" s="577" t="s">
        <v>161</v>
      </c>
      <c r="E111" s="580"/>
      <c r="F111" s="580" t="s">
        <v>8</v>
      </c>
      <c r="G111" s="966"/>
      <c r="H111" s="927">
        <f t="shared" si="18"/>
        <v>0</v>
      </c>
      <c r="I111" s="927">
        <f t="shared" si="19"/>
        <v>0</v>
      </c>
      <c r="J111" s="11"/>
      <c r="K111" s="964">
        <f t="shared" si="20"/>
        <v>0</v>
      </c>
    </row>
    <row r="112" spans="1:11" ht="15.75" hidden="1" x14ac:dyDescent="0.25">
      <c r="A112" s="761" t="str">
        <f t="shared" si="10"/>
        <v/>
      </c>
      <c r="B112" s="580" t="s">
        <v>144</v>
      </c>
      <c r="C112" s="580"/>
      <c r="D112" s="577" t="s">
        <v>162</v>
      </c>
      <c r="E112" s="580"/>
      <c r="F112" s="580" t="s">
        <v>8</v>
      </c>
      <c r="G112" s="966"/>
      <c r="H112" s="927">
        <f t="shared" si="18"/>
        <v>0</v>
      </c>
      <c r="I112" s="927">
        <f t="shared" si="19"/>
        <v>0</v>
      </c>
      <c r="J112" s="11"/>
      <c r="K112" s="964">
        <f t="shared" si="20"/>
        <v>0</v>
      </c>
    </row>
    <row r="113" spans="1:11" ht="15.75" hidden="1" x14ac:dyDescent="0.25">
      <c r="A113" s="761" t="str">
        <f t="shared" si="10"/>
        <v/>
      </c>
      <c r="B113" s="580" t="s">
        <v>145</v>
      </c>
      <c r="C113" s="580"/>
      <c r="D113" s="577" t="s">
        <v>163</v>
      </c>
      <c r="E113" s="580"/>
      <c r="F113" s="580" t="s">
        <v>8</v>
      </c>
      <c r="G113" s="966"/>
      <c r="H113" s="927">
        <f t="shared" si="18"/>
        <v>0</v>
      </c>
      <c r="I113" s="927">
        <f t="shared" si="19"/>
        <v>0</v>
      </c>
      <c r="J113" s="11"/>
      <c r="K113" s="964">
        <f t="shared" si="20"/>
        <v>0</v>
      </c>
    </row>
    <row r="114" spans="1:11" ht="15.75" hidden="1" x14ac:dyDescent="0.25">
      <c r="A114" s="761" t="str">
        <f t="shared" si="10"/>
        <v/>
      </c>
      <c r="B114" s="580" t="s">
        <v>146</v>
      </c>
      <c r="C114" s="580"/>
      <c r="D114" s="577" t="s">
        <v>164</v>
      </c>
      <c r="E114" s="580"/>
      <c r="F114" s="580" t="s">
        <v>8</v>
      </c>
      <c r="G114" s="966"/>
      <c r="H114" s="927">
        <f t="shared" si="18"/>
        <v>0</v>
      </c>
      <c r="I114" s="927">
        <f t="shared" si="19"/>
        <v>0</v>
      </c>
      <c r="J114" s="11"/>
      <c r="K114" s="964">
        <f t="shared" si="20"/>
        <v>0</v>
      </c>
    </row>
    <row r="115" spans="1:11" ht="15.75" hidden="1" x14ac:dyDescent="0.25">
      <c r="A115" s="761" t="str">
        <f t="shared" si="10"/>
        <v/>
      </c>
      <c r="B115" s="580" t="s">
        <v>147</v>
      </c>
      <c r="C115" s="580"/>
      <c r="D115" s="577" t="s">
        <v>165</v>
      </c>
      <c r="E115" s="580"/>
      <c r="F115" s="580" t="s">
        <v>8</v>
      </c>
      <c r="G115" s="966"/>
      <c r="H115" s="927">
        <f t="shared" si="18"/>
        <v>0</v>
      </c>
      <c r="I115" s="927">
        <f t="shared" si="19"/>
        <v>0</v>
      </c>
      <c r="J115" s="11"/>
      <c r="K115" s="964">
        <f t="shared" si="20"/>
        <v>0</v>
      </c>
    </row>
    <row r="116" spans="1:11" ht="15.75" x14ac:dyDescent="0.25">
      <c r="A116" s="761" t="s">
        <v>4462</v>
      </c>
      <c r="B116" s="25" t="s">
        <v>3085</v>
      </c>
      <c r="C116" s="25"/>
      <c r="D116" s="116" t="s">
        <v>3086</v>
      </c>
      <c r="E116" s="155"/>
      <c r="F116" s="25"/>
      <c r="G116" s="863"/>
      <c r="H116" s="863"/>
      <c r="I116" s="1024"/>
      <c r="J116" s="617"/>
      <c r="K116" s="1024"/>
    </row>
    <row r="117" spans="1:11" ht="15.75" x14ac:dyDescent="0.25">
      <c r="A117" s="761" t="str">
        <f t="shared" si="10"/>
        <v>x</v>
      </c>
      <c r="B117" s="579" t="s">
        <v>3087</v>
      </c>
      <c r="C117" s="881" t="s">
        <v>3088</v>
      </c>
      <c r="D117" s="78" t="s">
        <v>3089</v>
      </c>
      <c r="E117" s="598">
        <v>1</v>
      </c>
      <c r="F117" s="838" t="s">
        <v>60</v>
      </c>
      <c r="G117" s="927">
        <f>'Composições Unitárias'!G25</f>
        <v>2930.16</v>
      </c>
      <c r="H117" s="927">
        <f>TRUNC(E117*G117,2)</f>
        <v>2930.16</v>
      </c>
      <c r="I117" s="927">
        <f>TRUNC(H117*$I$12,2)</f>
        <v>789.87</v>
      </c>
      <c r="J117" s="11"/>
      <c r="K117" s="964">
        <f t="shared" ref="K117:K124" si="21">TRUNC(SUM(H117:I117),2)</f>
        <v>3720.03</v>
      </c>
    </row>
    <row r="118" spans="1:11" ht="15.75" hidden="1" x14ac:dyDescent="0.25">
      <c r="A118" s="761" t="str">
        <f t="shared" si="10"/>
        <v/>
      </c>
      <c r="B118" s="579" t="s">
        <v>3090</v>
      </c>
      <c r="C118" s="881" t="s">
        <v>3091</v>
      </c>
      <c r="D118" s="398" t="s">
        <v>3092</v>
      </c>
      <c r="E118" s="399"/>
      <c r="F118" s="838" t="s">
        <v>60</v>
      </c>
      <c r="G118" s="980">
        <f>'Composições Unitárias'!G73</f>
        <v>443.25</v>
      </c>
      <c r="H118" s="980">
        <f>E118*G118</f>
        <v>0</v>
      </c>
      <c r="I118" s="980">
        <f>(H118*$I$12)</f>
        <v>0</v>
      </c>
      <c r="J118" s="19"/>
      <c r="K118" s="964">
        <f t="shared" si="21"/>
        <v>0</v>
      </c>
    </row>
    <row r="119" spans="1:11" ht="15.75" x14ac:dyDescent="0.25">
      <c r="A119" s="761" t="str">
        <f t="shared" si="10"/>
        <v>x</v>
      </c>
      <c r="B119" s="579" t="s">
        <v>3697</v>
      </c>
      <c r="C119" s="881" t="s">
        <v>4244</v>
      </c>
      <c r="D119" s="581" t="s">
        <v>4100</v>
      </c>
      <c r="E119" s="598">
        <v>2</v>
      </c>
      <c r="F119" s="838" t="s">
        <v>60</v>
      </c>
      <c r="G119" s="927">
        <f>'Composições Unitárias'!G47</f>
        <v>1360</v>
      </c>
      <c r="H119" s="927">
        <f t="shared" ref="H119:H124" si="22">TRUNC(E119*G119,2)</f>
        <v>2720</v>
      </c>
      <c r="I119" s="927">
        <f t="shared" ref="I119:I124" si="23">TRUNC(H119*$I$12,2)</f>
        <v>733.22</v>
      </c>
      <c r="J119" s="19"/>
      <c r="K119" s="964">
        <f t="shared" si="21"/>
        <v>3453.22</v>
      </c>
    </row>
    <row r="120" spans="1:11" ht="25.5" x14ac:dyDescent="0.25">
      <c r="A120" s="761" t="str">
        <f t="shared" si="10"/>
        <v>x</v>
      </c>
      <c r="B120" s="579" t="s">
        <v>3759</v>
      </c>
      <c r="C120" s="892" t="s">
        <v>3761</v>
      </c>
      <c r="D120" s="581" t="s">
        <v>4175</v>
      </c>
      <c r="E120" s="598">
        <v>6</v>
      </c>
      <c r="F120" s="838" t="s">
        <v>210</v>
      </c>
      <c r="G120" s="927">
        <v>14.35</v>
      </c>
      <c r="H120" s="927">
        <f t="shared" si="22"/>
        <v>86.1</v>
      </c>
      <c r="I120" s="927">
        <f t="shared" si="23"/>
        <v>23.2</v>
      </c>
      <c r="J120" s="19"/>
      <c r="K120" s="964">
        <f t="shared" si="21"/>
        <v>109.3</v>
      </c>
    </row>
    <row r="121" spans="1:11" ht="25.5" x14ac:dyDescent="0.25">
      <c r="A121" s="761" t="str">
        <f t="shared" si="10"/>
        <v>x</v>
      </c>
      <c r="B121" s="579" t="s">
        <v>3760</v>
      </c>
      <c r="C121" s="892" t="s">
        <v>4095</v>
      </c>
      <c r="D121" s="581" t="s">
        <v>4176</v>
      </c>
      <c r="E121" s="598">
        <v>24</v>
      </c>
      <c r="F121" s="838" t="s">
        <v>3758</v>
      </c>
      <c r="G121" s="927">
        <v>12</v>
      </c>
      <c r="H121" s="927">
        <f t="shared" si="22"/>
        <v>288</v>
      </c>
      <c r="I121" s="927">
        <f t="shared" si="23"/>
        <v>77.63</v>
      </c>
      <c r="J121" s="19"/>
      <c r="K121" s="964">
        <f t="shared" si="21"/>
        <v>365.63</v>
      </c>
    </row>
    <row r="122" spans="1:11" ht="25.5" x14ac:dyDescent="0.25">
      <c r="A122" s="761" t="str">
        <f t="shared" si="10"/>
        <v>x</v>
      </c>
      <c r="B122" s="579" t="s">
        <v>4101</v>
      </c>
      <c r="C122" s="916" t="s">
        <v>4096</v>
      </c>
      <c r="D122" s="581" t="s">
        <v>4097</v>
      </c>
      <c r="E122" s="598">
        <v>4</v>
      </c>
      <c r="F122" s="838" t="s">
        <v>2319</v>
      </c>
      <c r="G122" s="927">
        <v>505</v>
      </c>
      <c r="H122" s="927">
        <f t="shared" si="22"/>
        <v>2020</v>
      </c>
      <c r="I122" s="927">
        <f t="shared" si="23"/>
        <v>544.52</v>
      </c>
      <c r="J122" s="19"/>
      <c r="K122" s="964">
        <f t="shared" si="21"/>
        <v>2564.52</v>
      </c>
    </row>
    <row r="123" spans="1:11" ht="25.5" x14ac:dyDescent="0.25">
      <c r="A123" s="761" t="str">
        <f t="shared" si="10"/>
        <v>x</v>
      </c>
      <c r="B123" s="579" t="s">
        <v>4102</v>
      </c>
      <c r="C123" s="916" t="s">
        <v>4098</v>
      </c>
      <c r="D123" s="581" t="s">
        <v>4099</v>
      </c>
      <c r="E123" s="598">
        <v>4</v>
      </c>
      <c r="F123" s="838" t="s">
        <v>2319</v>
      </c>
      <c r="G123" s="927">
        <v>631.25</v>
      </c>
      <c r="H123" s="927">
        <f t="shared" si="22"/>
        <v>2525</v>
      </c>
      <c r="I123" s="927">
        <f t="shared" si="23"/>
        <v>680.66</v>
      </c>
      <c r="J123" s="19"/>
      <c r="K123" s="964">
        <f t="shared" si="21"/>
        <v>3205.66</v>
      </c>
    </row>
    <row r="124" spans="1:11" ht="15.75" x14ac:dyDescent="0.25">
      <c r="A124" s="926" t="str">
        <f t="shared" si="10"/>
        <v>x</v>
      </c>
      <c r="B124" s="892" t="s">
        <v>4623</v>
      </c>
      <c r="C124" s="916" t="s">
        <v>4621</v>
      </c>
      <c r="D124" s="888" t="s">
        <v>4622</v>
      </c>
      <c r="E124" s="914">
        <v>1</v>
      </c>
      <c r="F124" s="902" t="s">
        <v>2569</v>
      </c>
      <c r="G124" s="927">
        <v>582.09</v>
      </c>
      <c r="H124" s="927">
        <f t="shared" si="22"/>
        <v>582.09</v>
      </c>
      <c r="I124" s="927">
        <f t="shared" si="23"/>
        <v>156.91</v>
      </c>
      <c r="J124" s="19"/>
      <c r="K124" s="964">
        <f t="shared" si="21"/>
        <v>739</v>
      </c>
    </row>
    <row r="125" spans="1:11" ht="15.75" x14ac:dyDescent="0.25">
      <c r="A125" s="761" t="s">
        <v>4462</v>
      </c>
      <c r="B125" s="484"/>
      <c r="C125" s="483"/>
      <c r="D125" s="485"/>
      <c r="E125" s="485"/>
      <c r="F125" s="513"/>
      <c r="G125" s="994"/>
      <c r="H125" s="980"/>
      <c r="I125" s="980"/>
      <c r="J125" s="19"/>
      <c r="K125" s="980"/>
    </row>
    <row r="126" spans="1:11" ht="15.75" x14ac:dyDescent="0.25">
      <c r="A126" s="761" t="s">
        <v>4462</v>
      </c>
      <c r="B126" s="43" t="s">
        <v>148</v>
      </c>
      <c r="C126" s="43"/>
      <c r="D126" s="66" t="s">
        <v>310</v>
      </c>
      <c r="E126" s="66"/>
      <c r="F126" s="66"/>
      <c r="G126" s="1025"/>
      <c r="H126" s="1025"/>
      <c r="I126" s="1025"/>
      <c r="J126" s="66"/>
      <c r="K126" s="1025"/>
    </row>
    <row r="127" spans="1:11" ht="15.75" hidden="1" x14ac:dyDescent="0.25">
      <c r="A127" s="761"/>
      <c r="B127" s="25" t="s">
        <v>149</v>
      </c>
      <c r="C127" s="25"/>
      <c r="D127" s="116" t="s">
        <v>4552</v>
      </c>
      <c r="E127" s="859"/>
      <c r="F127" s="25"/>
      <c r="G127" s="863"/>
      <c r="H127" s="863"/>
      <c r="I127" s="1026"/>
      <c r="J127" s="861"/>
      <c r="K127" s="1026"/>
    </row>
    <row r="128" spans="1:11" ht="25.5" hidden="1" x14ac:dyDescent="0.25">
      <c r="A128" s="761" t="str">
        <f t="shared" si="10"/>
        <v/>
      </c>
      <c r="B128" s="583" t="s">
        <v>4561</v>
      </c>
      <c r="C128" s="580" t="s">
        <v>4274</v>
      </c>
      <c r="D128" s="577" t="s">
        <v>4103</v>
      </c>
      <c r="E128" s="576"/>
      <c r="F128" s="575" t="s">
        <v>60</v>
      </c>
      <c r="G128" s="995">
        <f>'Composições Unitárias'!G73</f>
        <v>443.25</v>
      </c>
      <c r="H128" s="970">
        <f>G128*E128</f>
        <v>0</v>
      </c>
      <c r="I128" s="970">
        <f>H128*$I$12</f>
        <v>0</v>
      </c>
      <c r="J128" s="127"/>
      <c r="K128" s="1027">
        <f>SUM(H128:I128)</f>
        <v>0</v>
      </c>
    </row>
    <row r="129" spans="1:11" ht="25.5" x14ac:dyDescent="0.25">
      <c r="A129" s="761" t="str">
        <f t="shared" si="10"/>
        <v>x</v>
      </c>
      <c r="B129" s="583" t="s">
        <v>4557</v>
      </c>
      <c r="C129" s="1068" t="s">
        <v>3914</v>
      </c>
      <c r="D129" s="836" t="s">
        <v>4558</v>
      </c>
      <c r="E129" s="399">
        <v>35</v>
      </c>
      <c r="F129" s="838" t="s">
        <v>210</v>
      </c>
      <c r="G129" s="980">
        <v>6.6</v>
      </c>
      <c r="H129" s="927">
        <f t="shared" ref="H129" si="24">TRUNC(E129*G129,2)</f>
        <v>231</v>
      </c>
      <c r="I129" s="927">
        <f t="shared" ref="I129" si="25">TRUNC(H129*$I$12,2)</f>
        <v>62.27</v>
      </c>
      <c r="J129" s="127"/>
      <c r="K129" s="964">
        <f t="shared" ref="K129" si="26">TRUNC(SUM(H129:I129),2)</f>
        <v>293.27</v>
      </c>
    </row>
    <row r="130" spans="1:11" ht="15.75" x14ac:dyDescent="0.25">
      <c r="A130" s="761" t="s">
        <v>4462</v>
      </c>
      <c r="B130" s="583"/>
      <c r="C130" s="834"/>
      <c r="D130" s="836"/>
      <c r="E130" s="399"/>
      <c r="F130" s="838"/>
      <c r="G130" s="980"/>
      <c r="H130" s="927"/>
      <c r="I130" s="927"/>
      <c r="J130" s="127"/>
      <c r="K130" s="1027"/>
    </row>
    <row r="131" spans="1:11" ht="15.75" x14ac:dyDescent="0.25">
      <c r="A131" s="761" t="s">
        <v>4462</v>
      </c>
      <c r="B131" s="25" t="s">
        <v>150</v>
      </c>
      <c r="C131" s="25"/>
      <c r="D131" s="116" t="s">
        <v>4559</v>
      </c>
      <c r="E131" s="859"/>
      <c r="F131" s="25"/>
      <c r="G131" s="863"/>
      <c r="H131" s="863"/>
      <c r="I131" s="863"/>
      <c r="J131" s="860"/>
      <c r="K131" s="863"/>
    </row>
    <row r="132" spans="1:11" ht="15.75" hidden="1" x14ac:dyDescent="0.25">
      <c r="A132" s="761"/>
      <c r="B132" s="583" t="s">
        <v>4560</v>
      </c>
      <c r="C132" s="701" t="s">
        <v>4277</v>
      </c>
      <c r="D132" s="577" t="s">
        <v>4104</v>
      </c>
      <c r="E132" s="576"/>
      <c r="F132" s="575" t="s">
        <v>60</v>
      </c>
      <c r="G132" s="995">
        <f>'Composições Unitárias'!G96</f>
        <v>38.43</v>
      </c>
      <c r="H132" s="970">
        <f>G132*E132</f>
        <v>0</v>
      </c>
      <c r="I132" s="970">
        <f>H132*$I$12</f>
        <v>0</v>
      </c>
      <c r="J132" s="127"/>
      <c r="K132" s="1027">
        <f>SUM(H132:I132)</f>
        <v>0</v>
      </c>
    </row>
    <row r="133" spans="1:11" ht="15.75" x14ac:dyDescent="0.25">
      <c r="A133" s="761" t="str">
        <f t="shared" si="10"/>
        <v>x</v>
      </c>
      <c r="B133" s="583" t="s">
        <v>4553</v>
      </c>
      <c r="C133" s="1068" t="s">
        <v>2659</v>
      </c>
      <c r="D133" s="836" t="s">
        <v>4554</v>
      </c>
      <c r="E133" s="399">
        <v>35</v>
      </c>
      <c r="F133" s="838" t="s">
        <v>210</v>
      </c>
      <c r="G133" s="980">
        <v>39.159999999999997</v>
      </c>
      <c r="H133" s="927">
        <f t="shared" ref="H133" si="27">TRUNC(E133*G133,2)</f>
        <v>1370.6</v>
      </c>
      <c r="I133" s="927">
        <f t="shared" ref="I133" si="28">TRUNC(H133*$I$12,2)</f>
        <v>369.47</v>
      </c>
      <c r="J133" s="127"/>
      <c r="K133" s="964">
        <f>TRUNC(SUM(H133:I133),2)</f>
        <v>1740.07</v>
      </c>
    </row>
    <row r="134" spans="1:11" ht="51" hidden="1" x14ac:dyDescent="0.25">
      <c r="A134" s="926"/>
      <c r="B134" s="583" t="s">
        <v>4624</v>
      </c>
      <c r="C134" s="834" t="s">
        <v>4555</v>
      </c>
      <c r="D134" s="836" t="s">
        <v>4556</v>
      </c>
      <c r="E134" s="399"/>
      <c r="F134" s="838" t="s">
        <v>60</v>
      </c>
      <c r="G134" s="980">
        <v>131.05000000000001</v>
      </c>
      <c r="H134" s="927">
        <f t="shared" ref="H134" si="29">TRUNC(E134*G134,2)</f>
        <v>0</v>
      </c>
      <c r="I134" s="927">
        <f t="shared" ref="I134" si="30">TRUNC(H134*$I$12,2)</f>
        <v>0</v>
      </c>
      <c r="J134" s="127"/>
      <c r="K134" s="1027">
        <f t="shared" ref="K134" si="31">SUM(H134:I134)</f>
        <v>0</v>
      </c>
    </row>
    <row r="135" spans="1:11" ht="15.75" hidden="1" x14ac:dyDescent="0.25">
      <c r="A135" s="926" t="str">
        <f t="shared" si="10"/>
        <v/>
      </c>
      <c r="B135" s="583"/>
      <c r="C135" s="834"/>
      <c r="D135" s="836"/>
      <c r="E135" s="862"/>
      <c r="F135" s="707"/>
      <c r="G135" s="995"/>
      <c r="H135" s="970"/>
      <c r="I135" s="970"/>
      <c r="J135" s="127"/>
      <c r="K135" s="1027"/>
    </row>
    <row r="136" spans="1:11" ht="38.25" hidden="1" x14ac:dyDescent="0.25">
      <c r="A136" s="926"/>
      <c r="B136" s="25" t="s">
        <v>151</v>
      </c>
      <c r="C136" s="25" t="s">
        <v>4106</v>
      </c>
      <c r="D136" s="116" t="s">
        <v>4105</v>
      </c>
      <c r="E136" s="508"/>
      <c r="F136" s="25" t="s">
        <v>60</v>
      </c>
      <c r="G136" s="863">
        <f>'Composições Unitárias'!G107</f>
        <v>4004.98</v>
      </c>
      <c r="H136" s="863">
        <f>G136*E136</f>
        <v>0</v>
      </c>
      <c r="I136" s="887">
        <f>H136*$I$12</f>
        <v>0</v>
      </c>
      <c r="J136" s="887"/>
      <c r="K136" s="887">
        <f>SUM(H136:I136)</f>
        <v>0</v>
      </c>
    </row>
    <row r="137" spans="1:11" ht="12" hidden="1" customHeight="1" x14ac:dyDescent="0.25">
      <c r="A137" s="761" t="str">
        <f t="shared" si="10"/>
        <v/>
      </c>
      <c r="B137" s="636"/>
      <c r="D137" s="637"/>
      <c r="E137" s="638"/>
      <c r="F137" s="15"/>
      <c r="G137" s="973"/>
      <c r="H137" s="980"/>
      <c r="I137" s="980"/>
      <c r="J137" s="19"/>
      <c r="K137" s="969"/>
    </row>
    <row r="138" spans="1:11" ht="15.75" hidden="1" x14ac:dyDescent="0.25">
      <c r="A138" s="761" t="str">
        <f t="shared" si="10"/>
        <v/>
      </c>
      <c r="B138" s="8" t="s">
        <v>148</v>
      </c>
      <c r="C138" s="8"/>
      <c r="D138" s="21" t="s">
        <v>310</v>
      </c>
      <c r="E138" s="8"/>
      <c r="F138" s="8"/>
      <c r="G138" s="975"/>
      <c r="H138" s="975"/>
      <c r="I138" s="975"/>
      <c r="J138" s="406"/>
      <c r="K138" s="975"/>
    </row>
    <row r="139" spans="1:11" ht="15.75" hidden="1" x14ac:dyDescent="0.25">
      <c r="A139" s="761" t="str">
        <f t="shared" si="10"/>
        <v/>
      </c>
      <c r="B139" s="580" t="s">
        <v>149</v>
      </c>
      <c r="C139" s="580"/>
      <c r="D139" s="577" t="s">
        <v>166</v>
      </c>
      <c r="E139" s="580"/>
      <c r="F139" s="573" t="s">
        <v>60</v>
      </c>
      <c r="G139" s="966"/>
      <c r="H139" s="927">
        <f>G139*E139</f>
        <v>0</v>
      </c>
      <c r="I139" s="927">
        <f>H139*$I$12</f>
        <v>0</v>
      </c>
      <c r="J139" s="11"/>
      <c r="K139" s="964">
        <f>SUM(H139:I139)</f>
        <v>0</v>
      </c>
    </row>
    <row r="140" spans="1:11" ht="15.75" hidden="1" x14ac:dyDescent="0.25">
      <c r="A140" s="761" t="str">
        <f t="shared" si="10"/>
        <v/>
      </c>
      <c r="B140" s="580" t="s">
        <v>150</v>
      </c>
      <c r="C140" s="580"/>
      <c r="D140" s="577" t="s">
        <v>167</v>
      </c>
      <c r="E140" s="580"/>
      <c r="F140" s="573" t="s">
        <v>60</v>
      </c>
      <c r="G140" s="966"/>
      <c r="H140" s="927">
        <f>G140*E140</f>
        <v>0</v>
      </c>
      <c r="I140" s="927">
        <f>H140*$I$12</f>
        <v>0</v>
      </c>
      <c r="J140" s="11"/>
      <c r="K140" s="964">
        <f>SUM(H140:I140)</f>
        <v>0</v>
      </c>
    </row>
    <row r="141" spans="1:11" ht="15.75" hidden="1" x14ac:dyDescent="0.25">
      <c r="A141" s="761" t="str">
        <f t="shared" si="10"/>
        <v/>
      </c>
      <c r="B141" s="580" t="s">
        <v>151</v>
      </c>
      <c r="C141" s="580"/>
      <c r="D141" s="577" t="s">
        <v>168</v>
      </c>
      <c r="E141" s="580"/>
      <c r="F141" s="573" t="s">
        <v>60</v>
      </c>
      <c r="G141" s="966"/>
      <c r="H141" s="927">
        <f>G141*E141</f>
        <v>0</v>
      </c>
      <c r="I141" s="927">
        <f>H141*$I$12</f>
        <v>0</v>
      </c>
      <c r="J141" s="11"/>
      <c r="K141" s="964">
        <f>SUM(H141:I141)</f>
        <v>0</v>
      </c>
    </row>
    <row r="142" spans="1:11" ht="15.75" hidden="1" x14ac:dyDescent="0.25">
      <c r="A142" s="761" t="str">
        <f t="shared" si="10"/>
        <v/>
      </c>
      <c r="B142" s="580" t="s">
        <v>152</v>
      </c>
      <c r="C142" s="580"/>
      <c r="D142" s="577" t="s">
        <v>169</v>
      </c>
      <c r="E142" s="580"/>
      <c r="F142" s="573" t="s">
        <v>60</v>
      </c>
      <c r="G142" s="966"/>
      <c r="H142" s="927">
        <f>G142*E142</f>
        <v>0</v>
      </c>
      <c r="I142" s="927">
        <f>H142*$I$12</f>
        <v>0</v>
      </c>
      <c r="J142" s="11"/>
      <c r="K142" s="964">
        <f>SUM(H142:I142)</f>
        <v>0</v>
      </c>
    </row>
    <row r="143" spans="1:11" ht="15.75" hidden="1" x14ac:dyDescent="0.25">
      <c r="A143" s="761" t="str">
        <f t="shared" si="10"/>
        <v/>
      </c>
      <c r="B143" s="580" t="s">
        <v>153</v>
      </c>
      <c r="C143" s="580"/>
      <c r="D143" s="577" t="s">
        <v>170</v>
      </c>
      <c r="E143" s="580"/>
      <c r="F143" s="573" t="s">
        <v>60</v>
      </c>
      <c r="G143" s="966"/>
      <c r="H143" s="927">
        <f>G143*E143</f>
        <v>0</v>
      </c>
      <c r="I143" s="927">
        <f>H143*$I$12</f>
        <v>0</v>
      </c>
      <c r="J143" s="11"/>
      <c r="K143" s="964">
        <f>SUM(H143:I143)</f>
        <v>0</v>
      </c>
    </row>
    <row r="144" spans="1:11" ht="15.75" x14ac:dyDescent="0.25">
      <c r="A144" s="761" t="s">
        <v>4462</v>
      </c>
      <c r="B144" s="580"/>
      <c r="C144" s="580"/>
      <c r="D144" s="577"/>
      <c r="E144" s="580"/>
      <c r="F144" s="580"/>
      <c r="G144" s="966"/>
      <c r="H144" s="927"/>
      <c r="I144" s="927"/>
      <c r="J144" s="11"/>
      <c r="K144" s="964"/>
    </row>
    <row r="145" spans="1:12" ht="15.75" x14ac:dyDescent="0.25">
      <c r="A145" s="761" t="s">
        <v>4462</v>
      </c>
      <c r="B145" s="8" t="s">
        <v>154</v>
      </c>
      <c r="C145" s="8"/>
      <c r="D145" s="21" t="s">
        <v>236</v>
      </c>
      <c r="E145" s="8"/>
      <c r="F145" s="8"/>
      <c r="G145" s="975"/>
      <c r="H145" s="975"/>
      <c r="I145" s="975"/>
      <c r="J145" s="406"/>
      <c r="K145" s="975"/>
    </row>
    <row r="146" spans="1:12" ht="15.75" x14ac:dyDescent="0.25">
      <c r="A146" s="761" t="s">
        <v>4462</v>
      </c>
      <c r="B146" s="25" t="s">
        <v>155</v>
      </c>
      <c r="C146" s="25"/>
      <c r="D146" s="116" t="s">
        <v>171</v>
      </c>
      <c r="E146" s="155"/>
      <c r="F146" s="25"/>
      <c r="G146" s="863"/>
      <c r="H146" s="863"/>
      <c r="I146" s="1028"/>
      <c r="J146" s="615"/>
      <c r="K146" s="1028"/>
    </row>
    <row r="147" spans="1:12" ht="25.5" x14ac:dyDescent="0.25">
      <c r="A147" s="761" t="str">
        <f t="shared" ref="A147:A208" si="32">IF(K147&lt;&gt;0,"x","")</f>
        <v>x</v>
      </c>
      <c r="B147" s="580" t="s">
        <v>3236</v>
      </c>
      <c r="C147" s="1068" t="s">
        <v>3238</v>
      </c>
      <c r="D147" s="577" t="s">
        <v>4177</v>
      </c>
      <c r="E147" s="399">
        <v>254.98000000000005</v>
      </c>
      <c r="F147" s="582" t="s">
        <v>237</v>
      </c>
      <c r="G147" s="980">
        <v>47.62</v>
      </c>
      <c r="H147" s="927">
        <f t="shared" ref="H147" si="33">TRUNC(E147*G147,2)</f>
        <v>12142.14</v>
      </c>
      <c r="I147" s="927">
        <f t="shared" ref="I147" si="34">TRUNC(H147*$I$12,2)</f>
        <v>3273.14</v>
      </c>
      <c r="J147" s="11"/>
      <c r="K147" s="964">
        <f t="shared" ref="K147" si="35">TRUNC(SUM(H147:I147),2)</f>
        <v>15415.28</v>
      </c>
    </row>
    <row r="148" spans="1:12" ht="15.75" x14ac:dyDescent="0.25">
      <c r="A148" s="761" t="s">
        <v>4462</v>
      </c>
      <c r="B148" s="580"/>
      <c r="C148" s="580"/>
      <c r="D148" s="577"/>
      <c r="E148" s="580"/>
      <c r="F148" s="573"/>
      <c r="G148" s="966"/>
      <c r="H148" s="927"/>
      <c r="I148" s="927"/>
      <c r="J148" s="11"/>
      <c r="K148" s="964"/>
    </row>
    <row r="149" spans="1:12" ht="15.75" hidden="1" x14ac:dyDescent="0.25">
      <c r="A149" s="761" t="str">
        <f t="shared" si="32"/>
        <v/>
      </c>
      <c r="B149" s="580" t="s">
        <v>156</v>
      </c>
      <c r="C149" s="580"/>
      <c r="D149" s="577" t="s">
        <v>172</v>
      </c>
      <c r="E149" s="580"/>
      <c r="F149" s="573" t="s">
        <v>60</v>
      </c>
      <c r="G149" s="966"/>
      <c r="H149" s="927">
        <f t="shared" ref="H149:H154" si="36">G149*E149</f>
        <v>0</v>
      </c>
      <c r="I149" s="927">
        <f>H149*$I$12</f>
        <v>0</v>
      </c>
      <c r="J149" s="11"/>
      <c r="K149" s="964">
        <f>SUM(H149:I149)</f>
        <v>0</v>
      </c>
    </row>
    <row r="150" spans="1:12" ht="15.75" hidden="1" x14ac:dyDescent="0.25">
      <c r="A150" s="761" t="str">
        <f t="shared" si="32"/>
        <v/>
      </c>
      <c r="B150" s="580" t="s">
        <v>157</v>
      </c>
      <c r="C150" s="580"/>
      <c r="D150" s="577" t="s">
        <v>173</v>
      </c>
      <c r="E150" s="580"/>
      <c r="F150" s="573" t="s">
        <v>60</v>
      </c>
      <c r="G150" s="966"/>
      <c r="H150" s="927">
        <f t="shared" si="36"/>
        <v>0</v>
      </c>
      <c r="I150" s="927">
        <f>H150*$I$12</f>
        <v>0</v>
      </c>
      <c r="J150" s="11"/>
      <c r="K150" s="964">
        <f>SUM(H150:I150)</f>
        <v>0</v>
      </c>
    </row>
    <row r="151" spans="1:12" ht="15.75" x14ac:dyDescent="0.25">
      <c r="A151" s="761" t="s">
        <v>4462</v>
      </c>
      <c r="B151" s="25" t="s">
        <v>158</v>
      </c>
      <c r="C151" s="25"/>
      <c r="D151" s="116" t="s">
        <v>174</v>
      </c>
      <c r="E151" s="155"/>
      <c r="F151" s="25"/>
      <c r="G151" s="863"/>
      <c r="H151" s="863"/>
      <c r="I151" s="1028"/>
      <c r="J151" s="615"/>
      <c r="K151" s="1028"/>
    </row>
    <row r="152" spans="1:12" ht="15.75" x14ac:dyDescent="0.25">
      <c r="A152" s="761" t="str">
        <f t="shared" si="32"/>
        <v>x</v>
      </c>
      <c r="B152" s="133" t="s">
        <v>3237</v>
      </c>
      <c r="C152" s="1068" t="s">
        <v>3239</v>
      </c>
      <c r="D152" s="398" t="s">
        <v>4178</v>
      </c>
      <c r="E152" s="399">
        <v>16.649999999999999</v>
      </c>
      <c r="F152" s="582" t="s">
        <v>237</v>
      </c>
      <c r="G152" s="980">
        <v>346.16</v>
      </c>
      <c r="H152" s="927">
        <f t="shared" ref="H152" si="37">TRUNC(E152*G152,2)</f>
        <v>5763.56</v>
      </c>
      <c r="I152" s="927">
        <f t="shared" ref="I152" si="38">TRUNC(H152*$I$12,2)</f>
        <v>1553.67</v>
      </c>
      <c r="J152" s="11"/>
      <c r="K152" s="964">
        <f t="shared" ref="K152" si="39">TRUNC(SUM(H152:I152),2)</f>
        <v>7317.23</v>
      </c>
      <c r="L152" s="616"/>
    </row>
    <row r="153" spans="1:12" ht="15.75" x14ac:dyDescent="0.25">
      <c r="A153" s="761" t="s">
        <v>4462</v>
      </c>
      <c r="B153" s="580"/>
      <c r="C153" s="580"/>
      <c r="D153" s="577"/>
      <c r="E153" s="580"/>
      <c r="F153" s="573"/>
      <c r="G153" s="966"/>
      <c r="H153" s="927"/>
      <c r="I153" s="927"/>
      <c r="J153" s="11"/>
      <c r="K153" s="964"/>
    </row>
    <row r="154" spans="1:12" ht="15.75" hidden="1" x14ac:dyDescent="0.25">
      <c r="A154" s="761" t="str">
        <f t="shared" si="32"/>
        <v/>
      </c>
      <c r="B154" s="580" t="s">
        <v>159</v>
      </c>
      <c r="C154" s="580"/>
      <c r="D154" s="577" t="s">
        <v>175</v>
      </c>
      <c r="E154" s="580"/>
      <c r="F154" s="573" t="s">
        <v>60</v>
      </c>
      <c r="G154" s="966"/>
      <c r="H154" s="927">
        <f t="shared" si="36"/>
        <v>0</v>
      </c>
      <c r="I154" s="927">
        <f>H154*$I$12</f>
        <v>0</v>
      </c>
      <c r="J154" s="11"/>
      <c r="K154" s="964">
        <f>SUM(H154:I154)</f>
        <v>0</v>
      </c>
    </row>
    <row r="155" spans="1:12" ht="15.75" hidden="1" x14ac:dyDescent="0.25">
      <c r="A155" s="761" t="str">
        <f t="shared" si="32"/>
        <v/>
      </c>
      <c r="B155" s="37"/>
      <c r="C155" s="37"/>
      <c r="D155" s="35"/>
      <c r="E155" s="10"/>
      <c r="F155" s="10"/>
      <c r="G155" s="927"/>
      <c r="H155" s="927"/>
      <c r="I155" s="927"/>
      <c r="J155" s="11"/>
      <c r="K155" s="964"/>
    </row>
    <row r="156" spans="1:12" ht="15.75" x14ac:dyDescent="0.25">
      <c r="A156" s="761" t="str">
        <f t="shared" si="32"/>
        <v>x</v>
      </c>
      <c r="B156" s="410" t="s">
        <v>177</v>
      </c>
      <c r="C156" s="410"/>
      <c r="D156" s="411" t="s">
        <v>176</v>
      </c>
      <c r="E156" s="410"/>
      <c r="F156" s="410"/>
      <c r="G156" s="977"/>
      <c r="H156" s="977">
        <f>TRUNC(SUM(H158:H214),2)</f>
        <v>8963.84</v>
      </c>
      <c r="I156" s="977">
        <f t="shared" ref="I156:K156" si="40">TRUNC(SUM(I158:I214),2)</f>
        <v>2416.2600000000002</v>
      </c>
      <c r="J156" s="977">
        <f t="shared" si="40"/>
        <v>0</v>
      </c>
      <c r="K156" s="977">
        <f t="shared" si="40"/>
        <v>11380.1</v>
      </c>
    </row>
    <row r="157" spans="1:12" ht="15.75" x14ac:dyDescent="0.25">
      <c r="A157" s="761" t="s">
        <v>4462</v>
      </c>
      <c r="B157" s="8" t="s">
        <v>178</v>
      </c>
      <c r="C157" s="8"/>
      <c r="D157" s="21" t="s">
        <v>365</v>
      </c>
      <c r="E157" s="8"/>
      <c r="F157" s="8"/>
      <c r="G157" s="975"/>
      <c r="H157" s="975"/>
      <c r="I157" s="975"/>
      <c r="J157" s="406"/>
      <c r="K157" s="975"/>
    </row>
    <row r="158" spans="1:12" ht="15.75" hidden="1" x14ac:dyDescent="0.25">
      <c r="A158" s="761" t="str">
        <f t="shared" si="32"/>
        <v/>
      </c>
      <c r="B158" s="43" t="s">
        <v>180</v>
      </c>
      <c r="C158" s="43"/>
      <c r="D158" s="66" t="s">
        <v>179</v>
      </c>
      <c r="E158" s="43"/>
      <c r="F158" s="43"/>
      <c r="G158" s="967"/>
      <c r="H158" s="1040"/>
      <c r="I158" s="1040"/>
      <c r="J158" s="32"/>
      <c r="K158" s="1029"/>
    </row>
    <row r="159" spans="1:12" ht="15.75" x14ac:dyDescent="0.25">
      <c r="A159" s="761" t="s">
        <v>4462</v>
      </c>
      <c r="B159" s="639" t="s">
        <v>181</v>
      </c>
      <c r="C159" s="639"/>
      <c r="D159" s="640" t="s">
        <v>198</v>
      </c>
      <c r="E159" s="639"/>
      <c r="F159" s="639"/>
      <c r="G159" s="1008"/>
      <c r="H159" s="1008"/>
      <c r="I159" s="1008"/>
      <c r="J159" s="639"/>
      <c r="K159" s="1008"/>
    </row>
    <row r="160" spans="1:12" ht="15.75" x14ac:dyDescent="0.25">
      <c r="A160" s="761" t="str">
        <f t="shared" si="32"/>
        <v>x</v>
      </c>
      <c r="B160" s="580" t="s">
        <v>2741</v>
      </c>
      <c r="C160" s="915" t="s">
        <v>4710</v>
      </c>
      <c r="D160" s="577" t="s">
        <v>4708</v>
      </c>
      <c r="E160" s="580">
        <f>TRUNC(9.24*0.12,2)</f>
        <v>1.1000000000000001</v>
      </c>
      <c r="F160" s="580" t="s">
        <v>238</v>
      </c>
      <c r="G160" s="927">
        <f>'Composições Unitárias'!G84</f>
        <v>16.21</v>
      </c>
      <c r="H160" s="927">
        <f t="shared" ref="H160" si="41">TRUNC(E160*G160,2)</f>
        <v>17.829999999999998</v>
      </c>
      <c r="I160" s="927">
        <f t="shared" ref="I160:I161" si="42">TRUNC(H160*$I$12,2)</f>
        <v>4.8</v>
      </c>
      <c r="J160" s="11"/>
      <c r="K160" s="964">
        <f t="shared" ref="K160:K161" si="43">TRUNC(SUM(H160:I160),2)</f>
        <v>22.63</v>
      </c>
    </row>
    <row r="161" spans="1:11" ht="25.5" x14ac:dyDescent="0.25">
      <c r="A161" s="761" t="str">
        <f t="shared" si="32"/>
        <v>x</v>
      </c>
      <c r="B161" s="580" t="s">
        <v>3762</v>
      </c>
      <c r="C161" s="1068" t="s">
        <v>3763</v>
      </c>
      <c r="D161" s="577" t="s">
        <v>4179</v>
      </c>
      <c r="E161" s="79">
        <v>2</v>
      </c>
      <c r="F161" s="80" t="s">
        <v>2701</v>
      </c>
      <c r="G161" s="927">
        <v>72.3</v>
      </c>
      <c r="H161" s="927">
        <f t="shared" ref="H161" si="44">TRUNC(E161*G161,2)</f>
        <v>144.6</v>
      </c>
      <c r="I161" s="927">
        <f t="shared" si="42"/>
        <v>38.97</v>
      </c>
      <c r="J161" s="11"/>
      <c r="K161" s="964">
        <f t="shared" si="43"/>
        <v>183.57</v>
      </c>
    </row>
    <row r="162" spans="1:11" ht="15.75" hidden="1" x14ac:dyDescent="0.25">
      <c r="A162" s="761" t="str">
        <f t="shared" si="32"/>
        <v/>
      </c>
      <c r="B162" s="580" t="s">
        <v>182</v>
      </c>
      <c r="C162" s="834"/>
      <c r="D162" s="836" t="s">
        <v>199</v>
      </c>
      <c r="E162" s="834"/>
      <c r="F162" s="834" t="s">
        <v>22</v>
      </c>
      <c r="G162" s="966"/>
      <c r="H162" s="927">
        <f>G162*E162</f>
        <v>0</v>
      </c>
      <c r="I162" s="927">
        <f>H162*$I$12</f>
        <v>0</v>
      </c>
      <c r="J162" s="11"/>
      <c r="K162" s="927">
        <f>SUM(H162:I162)</f>
        <v>0</v>
      </c>
    </row>
    <row r="163" spans="1:11" ht="15.75" hidden="1" x14ac:dyDescent="0.25">
      <c r="A163" s="761" t="str">
        <f t="shared" si="32"/>
        <v/>
      </c>
      <c r="B163" s="638"/>
      <c r="D163" s="638"/>
      <c r="E163" s="638"/>
      <c r="F163" s="638"/>
      <c r="G163" s="1030"/>
      <c r="H163" s="1030"/>
      <c r="I163" s="1030"/>
      <c r="J163" s="638"/>
      <c r="K163" s="1030"/>
    </row>
    <row r="164" spans="1:11" ht="15.75" hidden="1" x14ac:dyDescent="0.25">
      <c r="A164" s="761" t="str">
        <f t="shared" si="32"/>
        <v/>
      </c>
      <c r="B164" s="43" t="s">
        <v>183</v>
      </c>
      <c r="C164" s="43"/>
      <c r="D164" s="66" t="s">
        <v>200</v>
      </c>
      <c r="E164" s="43"/>
      <c r="F164" s="43" t="s">
        <v>201</v>
      </c>
      <c r="G164" s="967"/>
      <c r="H164" s="1040">
        <f>G164*E164</f>
        <v>0</v>
      </c>
      <c r="I164" s="1040">
        <f>H164*$I$12</f>
        <v>0</v>
      </c>
      <c r="J164" s="32"/>
      <c r="K164" s="1029">
        <f>SUM(H164:I164)</f>
        <v>0</v>
      </c>
    </row>
    <row r="165" spans="1:11" ht="15.75" x14ac:dyDescent="0.25">
      <c r="A165" s="761" t="s">
        <v>4462</v>
      </c>
      <c r="B165" s="580"/>
      <c r="C165" s="580"/>
      <c r="D165" s="580"/>
      <c r="E165" s="580"/>
      <c r="F165" s="580"/>
      <c r="G165" s="966"/>
      <c r="H165" s="966"/>
      <c r="I165" s="966"/>
      <c r="J165" s="580"/>
      <c r="K165" s="966"/>
    </row>
    <row r="166" spans="1:11" ht="15.75" x14ac:dyDescent="0.25">
      <c r="A166" s="761" t="s">
        <v>4462</v>
      </c>
      <c r="B166" s="43" t="s">
        <v>184</v>
      </c>
      <c r="C166" s="43"/>
      <c r="D166" s="66" t="s">
        <v>916</v>
      </c>
      <c r="E166" s="43"/>
      <c r="F166" s="43"/>
      <c r="G166" s="967"/>
      <c r="H166" s="1040"/>
      <c r="I166" s="1040"/>
      <c r="J166" s="32"/>
      <c r="K166" s="1029"/>
    </row>
    <row r="167" spans="1:11" ht="15.75" x14ac:dyDescent="0.25">
      <c r="A167" s="761" t="str">
        <f t="shared" si="32"/>
        <v>x</v>
      </c>
      <c r="B167" s="580" t="s">
        <v>2743</v>
      </c>
      <c r="C167" s="1068" t="s">
        <v>2742</v>
      </c>
      <c r="D167" s="577" t="s">
        <v>4157</v>
      </c>
      <c r="E167" s="893">
        <v>33.020000000000003</v>
      </c>
      <c r="F167" s="580" t="s">
        <v>237</v>
      </c>
      <c r="G167" s="927">
        <v>18.2</v>
      </c>
      <c r="H167" s="927">
        <f t="shared" ref="H167:H168" si="45">TRUNC(E167*G167,2)</f>
        <v>600.96</v>
      </c>
      <c r="I167" s="927">
        <f t="shared" ref="I167:I168" si="46">TRUNC(H167*$I$12,2)</f>
        <v>162</v>
      </c>
      <c r="J167" s="11"/>
      <c r="K167" s="964">
        <f t="shared" ref="K167" si="47">TRUNC(SUM(H167:I167),2)</f>
        <v>762.96</v>
      </c>
    </row>
    <row r="168" spans="1:11" ht="15.75" x14ac:dyDescent="0.25">
      <c r="A168" s="761" t="str">
        <f t="shared" si="32"/>
        <v>x</v>
      </c>
      <c r="B168" s="580" t="s">
        <v>4160</v>
      </c>
      <c r="C168" s="1068" t="s">
        <v>4159</v>
      </c>
      <c r="D168" s="577" t="s">
        <v>4158</v>
      </c>
      <c r="E168" s="901">
        <v>22.6</v>
      </c>
      <c r="F168" s="580" t="s">
        <v>237</v>
      </c>
      <c r="G168" s="927">
        <v>6.2</v>
      </c>
      <c r="H168" s="927">
        <f t="shared" si="45"/>
        <v>140.12</v>
      </c>
      <c r="I168" s="927">
        <f t="shared" si="46"/>
        <v>37.770000000000003</v>
      </c>
      <c r="J168" s="11"/>
      <c r="K168" s="927">
        <f>SUM(H168:I168)</f>
        <v>177.89000000000001</v>
      </c>
    </row>
    <row r="169" spans="1:11" ht="15.75" x14ac:dyDescent="0.25">
      <c r="A169" s="761" t="s">
        <v>4462</v>
      </c>
      <c r="B169" s="580"/>
      <c r="C169" s="580"/>
      <c r="D169" s="580"/>
      <c r="E169" s="580"/>
      <c r="F169" s="580"/>
      <c r="G169" s="966"/>
      <c r="H169" s="966"/>
      <c r="I169" s="966"/>
      <c r="J169" s="580"/>
      <c r="K169" s="966"/>
    </row>
    <row r="170" spans="1:11" ht="15.75" x14ac:dyDescent="0.25">
      <c r="A170" s="761" t="s">
        <v>4462</v>
      </c>
      <c r="B170" s="43" t="s">
        <v>185</v>
      </c>
      <c r="C170" s="43"/>
      <c r="D170" s="66" t="s">
        <v>203</v>
      </c>
      <c r="E170" s="43"/>
      <c r="F170" s="43"/>
      <c r="G170" s="967"/>
      <c r="H170" s="1040"/>
      <c r="I170" s="1040"/>
      <c r="J170" s="32"/>
      <c r="K170" s="1029"/>
    </row>
    <row r="171" spans="1:11" ht="25.5" x14ac:dyDescent="0.25">
      <c r="A171" s="761" t="str">
        <f t="shared" si="32"/>
        <v>x</v>
      </c>
      <c r="B171" s="70" t="s">
        <v>2745</v>
      </c>
      <c r="C171" s="70" t="s">
        <v>2744</v>
      </c>
      <c r="D171" s="577" t="s">
        <v>4180</v>
      </c>
      <c r="E171" s="79">
        <v>150.02000000000001</v>
      </c>
      <c r="F171" s="641" t="s">
        <v>237</v>
      </c>
      <c r="G171" s="981">
        <v>5.15</v>
      </c>
      <c r="H171" s="927">
        <f t="shared" ref="H171:H173" si="48">TRUNC(E171*G171,2)</f>
        <v>772.6</v>
      </c>
      <c r="I171" s="927">
        <f t="shared" ref="I171:I173" si="49">TRUNC(H171*$I$12,2)</f>
        <v>208.26</v>
      </c>
      <c r="J171" s="31"/>
      <c r="K171" s="964">
        <f t="shared" ref="K171:K173" si="50">TRUNC(SUM(H171:I171),2)</f>
        <v>980.86</v>
      </c>
    </row>
    <row r="172" spans="1:11" ht="15.75" x14ac:dyDescent="0.25">
      <c r="A172" s="761" t="str">
        <f t="shared" si="32"/>
        <v>x</v>
      </c>
      <c r="B172" s="573" t="s">
        <v>2747</v>
      </c>
      <c r="C172" s="902" t="s">
        <v>2746</v>
      </c>
      <c r="D172" s="577" t="s">
        <v>4181</v>
      </c>
      <c r="E172" s="79">
        <v>19.100000000000001</v>
      </c>
      <c r="F172" s="80" t="s">
        <v>237</v>
      </c>
      <c r="G172" s="927">
        <v>1.76</v>
      </c>
      <c r="H172" s="927">
        <f t="shared" si="48"/>
        <v>33.61</v>
      </c>
      <c r="I172" s="927">
        <f t="shared" si="49"/>
        <v>9.06</v>
      </c>
      <c r="J172" s="11"/>
      <c r="K172" s="964">
        <f t="shared" si="50"/>
        <v>42.67</v>
      </c>
    </row>
    <row r="173" spans="1:11" ht="15.75" x14ac:dyDescent="0.25">
      <c r="A173" s="926" t="str">
        <f t="shared" si="32"/>
        <v>x</v>
      </c>
      <c r="B173" s="902" t="s">
        <v>4625</v>
      </c>
      <c r="C173" s="915" t="s">
        <v>3027</v>
      </c>
      <c r="D173" s="898" t="s">
        <v>2703</v>
      </c>
      <c r="E173" s="83">
        <v>69.040000000000006</v>
      </c>
      <c r="F173" s="83" t="s">
        <v>237</v>
      </c>
      <c r="G173" s="1006">
        <v>11.76</v>
      </c>
      <c r="H173" s="927">
        <f t="shared" si="48"/>
        <v>811.91</v>
      </c>
      <c r="I173" s="927">
        <f t="shared" si="49"/>
        <v>218.86</v>
      </c>
      <c r="J173" s="11"/>
      <c r="K173" s="964">
        <f t="shared" si="50"/>
        <v>1030.77</v>
      </c>
    </row>
    <row r="174" spans="1:11" ht="15.75" x14ac:dyDescent="0.25">
      <c r="A174" s="761" t="s">
        <v>4462</v>
      </c>
      <c r="B174" s="580"/>
      <c r="C174" s="580"/>
      <c r="D174" s="580"/>
      <c r="E174" s="580"/>
      <c r="F174" s="580"/>
      <c r="G174" s="966"/>
      <c r="H174" s="966"/>
      <c r="I174" s="966"/>
      <c r="J174" s="580"/>
      <c r="K174" s="966"/>
    </row>
    <row r="175" spans="1:11" ht="15.75" x14ac:dyDescent="0.25">
      <c r="A175" s="761" t="s">
        <v>4462</v>
      </c>
      <c r="B175" s="43" t="s">
        <v>186</v>
      </c>
      <c r="C175" s="43"/>
      <c r="D175" s="66" t="s">
        <v>204</v>
      </c>
      <c r="E175" s="43"/>
      <c r="F175" s="43"/>
      <c r="G175" s="967"/>
      <c r="H175" s="1040"/>
      <c r="I175" s="1040"/>
      <c r="J175" s="32"/>
      <c r="K175" s="1029"/>
    </row>
    <row r="176" spans="1:11" ht="15.75" x14ac:dyDescent="0.25">
      <c r="A176" s="761" t="str">
        <f t="shared" si="32"/>
        <v>x</v>
      </c>
      <c r="B176" s="580" t="s">
        <v>2750</v>
      </c>
      <c r="C176" s="742" t="s">
        <v>3298</v>
      </c>
      <c r="D176" s="577" t="s">
        <v>4182</v>
      </c>
      <c r="E176" s="79">
        <v>281.54000000000002</v>
      </c>
      <c r="F176" s="80" t="s">
        <v>237</v>
      </c>
      <c r="G176" s="927">
        <f>'Composições Unitárias'!G117</f>
        <v>4.29</v>
      </c>
      <c r="H176" s="927">
        <f t="shared" ref="H176:H180" si="51">TRUNC(E176*G176,2)</f>
        <v>1207.8</v>
      </c>
      <c r="I176" s="927">
        <f t="shared" ref="I176:I180" si="52">TRUNC(H176*$I$12,2)</f>
        <v>325.58</v>
      </c>
      <c r="J176" s="11"/>
      <c r="K176" s="964">
        <f t="shared" ref="K176:K180" si="53">TRUNC(SUM(H176:I176),2)</f>
        <v>1533.38</v>
      </c>
    </row>
    <row r="177" spans="1:11" ht="15.75" x14ac:dyDescent="0.25">
      <c r="A177" s="761" t="str">
        <f t="shared" si="32"/>
        <v>x</v>
      </c>
      <c r="B177" s="580" t="s">
        <v>2751</v>
      </c>
      <c r="C177" s="463" t="s">
        <v>3303</v>
      </c>
      <c r="D177" s="577" t="s">
        <v>3921</v>
      </c>
      <c r="E177" s="79">
        <v>21.95</v>
      </c>
      <c r="F177" s="642" t="s">
        <v>210</v>
      </c>
      <c r="G177" s="927">
        <f>'Composições Unitárias'!G129</f>
        <v>9.74</v>
      </c>
      <c r="H177" s="927">
        <f t="shared" si="51"/>
        <v>213.79</v>
      </c>
      <c r="I177" s="927">
        <f t="shared" si="52"/>
        <v>57.63</v>
      </c>
      <c r="J177" s="15"/>
      <c r="K177" s="964">
        <f t="shared" si="53"/>
        <v>271.42</v>
      </c>
    </row>
    <row r="178" spans="1:11" ht="15.75" x14ac:dyDescent="0.25">
      <c r="A178" s="761" t="str">
        <f t="shared" si="32"/>
        <v>x</v>
      </c>
      <c r="B178" s="580" t="s">
        <v>2752</v>
      </c>
      <c r="C178" s="70" t="s">
        <v>3702</v>
      </c>
      <c r="D178" s="577" t="s">
        <v>3023</v>
      </c>
      <c r="E178" s="79">
        <v>48</v>
      </c>
      <c r="F178" s="80" t="s">
        <v>210</v>
      </c>
      <c r="G178" s="981">
        <v>22.45</v>
      </c>
      <c r="H178" s="927">
        <f t="shared" si="51"/>
        <v>1077.5999999999999</v>
      </c>
      <c r="I178" s="927">
        <f t="shared" si="52"/>
        <v>290.48</v>
      </c>
      <c r="J178" s="11"/>
      <c r="K178" s="964">
        <f t="shared" si="53"/>
        <v>1368.08</v>
      </c>
    </row>
    <row r="179" spans="1:11" ht="15.75" x14ac:dyDescent="0.25">
      <c r="A179" s="761" t="str">
        <f t="shared" si="32"/>
        <v>x</v>
      </c>
      <c r="B179" s="580" t="s">
        <v>3025</v>
      </c>
      <c r="C179" s="463" t="s">
        <v>3304</v>
      </c>
      <c r="D179" s="577" t="s">
        <v>2698</v>
      </c>
      <c r="E179" s="79">
        <f>1.95+7.05</f>
        <v>9</v>
      </c>
      <c r="F179" s="642" t="s">
        <v>237</v>
      </c>
      <c r="G179" s="981">
        <f>'Composições Unitárias'!G140</f>
        <v>10.97</v>
      </c>
      <c r="H179" s="927">
        <f t="shared" si="51"/>
        <v>98.73</v>
      </c>
      <c r="I179" s="927">
        <f t="shared" si="52"/>
        <v>26.61</v>
      </c>
      <c r="J179" s="15"/>
      <c r="K179" s="964">
        <f t="shared" si="53"/>
        <v>125.34</v>
      </c>
    </row>
    <row r="180" spans="1:11" ht="15.75" x14ac:dyDescent="0.25">
      <c r="A180" s="761" t="str">
        <f t="shared" si="32"/>
        <v>x</v>
      </c>
      <c r="B180" s="580" t="s">
        <v>3026</v>
      </c>
      <c r="C180" s="463" t="s">
        <v>3305</v>
      </c>
      <c r="D180" s="577" t="s">
        <v>2704</v>
      </c>
      <c r="E180" s="79">
        <v>25.8</v>
      </c>
      <c r="F180" s="80" t="s">
        <v>237</v>
      </c>
      <c r="G180" s="927">
        <f>'Composições Unitárias'!G150</f>
        <v>4.29</v>
      </c>
      <c r="H180" s="927">
        <f t="shared" si="51"/>
        <v>110.68</v>
      </c>
      <c r="I180" s="927">
        <f t="shared" si="52"/>
        <v>29.83</v>
      </c>
      <c r="J180" s="11"/>
      <c r="K180" s="964">
        <f t="shared" si="53"/>
        <v>140.51</v>
      </c>
    </row>
    <row r="181" spans="1:11" ht="15.75" x14ac:dyDescent="0.25">
      <c r="A181" s="761" t="s">
        <v>4462</v>
      </c>
      <c r="B181" s="83"/>
      <c r="C181" s="83"/>
      <c r="D181" s="83"/>
      <c r="E181" s="83"/>
      <c r="F181" s="83"/>
      <c r="G181" s="1006"/>
      <c r="H181" s="1006"/>
      <c r="I181" s="1006"/>
      <c r="J181" s="83"/>
      <c r="K181" s="1006"/>
    </row>
    <row r="182" spans="1:11" ht="15.75" hidden="1" x14ac:dyDescent="0.25">
      <c r="A182" s="761" t="str">
        <f t="shared" si="32"/>
        <v/>
      </c>
      <c r="B182" s="43" t="s">
        <v>187</v>
      </c>
      <c r="C182" s="43"/>
      <c r="D182" s="66" t="s">
        <v>205</v>
      </c>
      <c r="E182" s="43"/>
      <c r="F182" s="43" t="s">
        <v>8</v>
      </c>
      <c r="G182" s="967"/>
      <c r="H182" s="1040">
        <f>G182*E182</f>
        <v>0</v>
      </c>
      <c r="I182" s="1040">
        <f>H182*$I$12</f>
        <v>0</v>
      </c>
      <c r="J182" s="32"/>
      <c r="K182" s="1029">
        <f>SUM(H182:I182)</f>
        <v>0</v>
      </c>
    </row>
    <row r="183" spans="1:11" ht="15.75" hidden="1" x14ac:dyDescent="0.25">
      <c r="A183" s="761" t="str">
        <f t="shared" si="32"/>
        <v/>
      </c>
      <c r="B183" s="580"/>
      <c r="C183" s="580"/>
      <c r="D183" s="580"/>
      <c r="E183" s="580"/>
      <c r="F183" s="580"/>
      <c r="G183" s="966"/>
      <c r="H183" s="966"/>
      <c r="I183" s="966"/>
      <c r="J183" s="580"/>
      <c r="K183" s="966"/>
    </row>
    <row r="184" spans="1:11" ht="15.75" x14ac:dyDescent="0.25">
      <c r="A184" s="761" t="s">
        <v>4462</v>
      </c>
      <c r="B184" s="43" t="s">
        <v>188</v>
      </c>
      <c r="C184" s="43"/>
      <c r="D184" s="66" t="s">
        <v>206</v>
      </c>
      <c r="E184" s="43"/>
      <c r="F184" s="43"/>
      <c r="G184" s="967"/>
      <c r="H184" s="1040"/>
      <c r="I184" s="1040"/>
      <c r="J184" s="32"/>
      <c r="K184" s="1029"/>
    </row>
    <row r="185" spans="1:11" ht="15.75" x14ac:dyDescent="0.25">
      <c r="A185" s="761" t="str">
        <f t="shared" si="32"/>
        <v>x</v>
      </c>
      <c r="B185" s="573" t="s">
        <v>2749</v>
      </c>
      <c r="C185" s="902" t="s">
        <v>2748</v>
      </c>
      <c r="D185" s="577" t="s">
        <v>4515</v>
      </c>
      <c r="E185" s="79">
        <v>281.54000000000002</v>
      </c>
      <c r="F185" s="80" t="s">
        <v>237</v>
      </c>
      <c r="G185" s="927">
        <v>1.1100000000000001</v>
      </c>
      <c r="H185" s="927">
        <f t="shared" ref="H185" si="54">TRUNC(E185*G185,2)</f>
        <v>312.5</v>
      </c>
      <c r="I185" s="927">
        <f t="shared" ref="I185" si="55">TRUNC(H185*$I$12,2)</f>
        <v>84.24</v>
      </c>
      <c r="J185" s="11"/>
      <c r="K185" s="964">
        <f t="shared" ref="K185" si="56">TRUNC(SUM(H185:I185),2)</f>
        <v>396.74</v>
      </c>
    </row>
    <row r="186" spans="1:11" ht="15.75" x14ac:dyDescent="0.25">
      <c r="A186" s="761" t="s">
        <v>4462</v>
      </c>
      <c r="B186" s="83"/>
      <c r="C186" s="83"/>
      <c r="D186" s="83"/>
      <c r="E186" s="643"/>
      <c r="F186" s="83"/>
      <c r="G186" s="1006"/>
      <c r="H186" s="1006"/>
      <c r="I186" s="1006"/>
      <c r="J186" s="83"/>
      <c r="K186" s="1006"/>
    </row>
    <row r="187" spans="1:11" ht="15.75" hidden="1" x14ac:dyDescent="0.25">
      <c r="A187" s="761" t="str">
        <f t="shared" si="32"/>
        <v/>
      </c>
      <c r="B187" s="43" t="s">
        <v>189</v>
      </c>
      <c r="C187" s="43"/>
      <c r="D187" s="66" t="s">
        <v>207</v>
      </c>
      <c r="E187" s="897"/>
      <c r="F187" s="43"/>
      <c r="G187" s="967"/>
      <c r="H187" s="1040"/>
      <c r="I187" s="1040"/>
      <c r="J187" s="32"/>
      <c r="K187" s="1029"/>
    </row>
    <row r="188" spans="1:11" ht="15.75" hidden="1" x14ac:dyDescent="0.25">
      <c r="A188" s="761" t="str">
        <f t="shared" si="32"/>
        <v/>
      </c>
      <c r="B188" s="580"/>
      <c r="C188" s="580"/>
      <c r="D188" s="580"/>
      <c r="E188" s="643"/>
      <c r="F188" s="580"/>
      <c r="G188" s="966"/>
      <c r="H188" s="966"/>
      <c r="I188" s="966"/>
      <c r="J188" s="580"/>
      <c r="K188" s="966"/>
    </row>
    <row r="189" spans="1:11" ht="15.75" hidden="1" x14ac:dyDescent="0.25">
      <c r="A189" s="761" t="str">
        <f t="shared" si="32"/>
        <v/>
      </c>
      <c r="B189" s="8" t="s">
        <v>190</v>
      </c>
      <c r="C189" s="8"/>
      <c r="D189" s="21" t="s">
        <v>366</v>
      </c>
      <c r="E189" s="891"/>
      <c r="F189" s="8" t="s">
        <v>22</v>
      </c>
      <c r="G189" s="975"/>
      <c r="H189" s="975">
        <f>G189*E189</f>
        <v>0</v>
      </c>
      <c r="I189" s="975">
        <f>H189*$I$12</f>
        <v>0</v>
      </c>
      <c r="J189" s="406"/>
      <c r="K189" s="975">
        <f>SUM(H189:I189)</f>
        <v>0</v>
      </c>
    </row>
    <row r="190" spans="1:11" ht="15.75" hidden="1" x14ac:dyDescent="0.25">
      <c r="A190" s="761" t="str">
        <f t="shared" si="32"/>
        <v/>
      </c>
      <c r="B190" s="638"/>
      <c r="D190" s="638"/>
      <c r="E190" s="638"/>
      <c r="F190" s="638"/>
      <c r="G190" s="973"/>
      <c r="H190" s="927"/>
      <c r="I190" s="927"/>
      <c r="J190" s="11"/>
      <c r="K190" s="964"/>
    </row>
    <row r="191" spans="1:11" ht="15.75" hidden="1" x14ac:dyDescent="0.25">
      <c r="A191" s="761" t="str">
        <f t="shared" si="32"/>
        <v/>
      </c>
      <c r="B191" s="8" t="s">
        <v>191</v>
      </c>
      <c r="C191" s="8"/>
      <c r="D191" s="21" t="s">
        <v>367</v>
      </c>
      <c r="E191" s="8"/>
      <c r="F191" s="8"/>
      <c r="G191" s="975"/>
      <c r="H191" s="975"/>
      <c r="I191" s="975"/>
      <c r="J191" s="406"/>
      <c r="K191" s="975"/>
    </row>
    <row r="192" spans="1:11" ht="15.75" x14ac:dyDescent="0.25">
      <c r="A192" s="761" t="s">
        <v>4462</v>
      </c>
      <c r="B192" s="43" t="s">
        <v>192</v>
      </c>
      <c r="C192" s="43"/>
      <c r="D192" s="66" t="s">
        <v>208</v>
      </c>
      <c r="E192" s="43"/>
      <c r="F192" s="43"/>
      <c r="G192" s="967"/>
      <c r="H192" s="967"/>
      <c r="I192" s="967"/>
      <c r="J192" s="43"/>
      <c r="K192" s="967"/>
    </row>
    <row r="193" spans="1:11" ht="51.75" customHeight="1" x14ac:dyDescent="0.25">
      <c r="A193" s="761" t="str">
        <f t="shared" si="32"/>
        <v>x</v>
      </c>
      <c r="B193" s="580" t="s">
        <v>2754</v>
      </c>
      <c r="C193" s="463" t="s">
        <v>3308</v>
      </c>
      <c r="D193" s="577" t="s">
        <v>2702</v>
      </c>
      <c r="E193" s="79">
        <v>3</v>
      </c>
      <c r="F193" s="80" t="s">
        <v>2701</v>
      </c>
      <c r="G193" s="927">
        <f>'Composições Unitárias'!G163</f>
        <v>240.18</v>
      </c>
      <c r="H193" s="927">
        <f t="shared" ref="H193" si="57">TRUNC(E193*G193,2)</f>
        <v>720.54</v>
      </c>
      <c r="I193" s="927">
        <f t="shared" ref="I193" si="58">TRUNC(H193*$I$12,2)</f>
        <v>194.23</v>
      </c>
      <c r="J193" s="11"/>
      <c r="K193" s="964">
        <f t="shared" ref="K193" si="59">TRUNC(SUM(H193:I193),2)</f>
        <v>914.77</v>
      </c>
    </row>
    <row r="194" spans="1:11" ht="12" customHeight="1" x14ac:dyDescent="0.25">
      <c r="A194" s="761" t="s">
        <v>4462</v>
      </c>
      <c r="B194" s="638"/>
      <c r="D194" s="637"/>
      <c r="E194" s="638"/>
      <c r="F194" s="638"/>
      <c r="G194" s="1030"/>
      <c r="H194" s="927"/>
      <c r="I194" s="927"/>
      <c r="J194" s="11"/>
      <c r="K194" s="964"/>
    </row>
    <row r="195" spans="1:11" ht="15.75" hidden="1" x14ac:dyDescent="0.25">
      <c r="A195" s="761" t="str">
        <f t="shared" si="32"/>
        <v/>
      </c>
      <c r="B195" s="43" t="s">
        <v>193</v>
      </c>
      <c r="C195" s="43"/>
      <c r="D195" s="66" t="s">
        <v>209</v>
      </c>
      <c r="E195" s="43"/>
      <c r="F195" s="43"/>
      <c r="G195" s="967"/>
      <c r="H195" s="967"/>
      <c r="I195" s="967"/>
      <c r="J195" s="43"/>
      <c r="K195" s="967"/>
    </row>
    <row r="196" spans="1:11" ht="15.75" hidden="1" x14ac:dyDescent="0.25">
      <c r="A196" s="761" t="str">
        <f t="shared" si="32"/>
        <v/>
      </c>
      <c r="B196" s="580" t="s">
        <v>194</v>
      </c>
      <c r="C196" s="580"/>
      <c r="D196" s="577" t="s">
        <v>211</v>
      </c>
      <c r="E196" s="580"/>
      <c r="F196" s="580" t="s">
        <v>210</v>
      </c>
      <c r="G196" s="1031"/>
      <c r="H196" s="927">
        <f>G196*E196</f>
        <v>0</v>
      </c>
      <c r="I196" s="927">
        <f>H196*$I$12</f>
        <v>0</v>
      </c>
      <c r="J196" s="11"/>
      <c r="K196" s="964">
        <f>SUM(H196:I196)</f>
        <v>0</v>
      </c>
    </row>
    <row r="197" spans="1:11" ht="15.75" x14ac:dyDescent="0.25">
      <c r="A197" s="761" t="s">
        <v>4462</v>
      </c>
      <c r="B197" s="25" t="s">
        <v>195</v>
      </c>
      <c r="C197" s="25"/>
      <c r="D197" s="116" t="s">
        <v>212</v>
      </c>
      <c r="E197" s="155"/>
      <c r="F197" s="25"/>
      <c r="G197" s="863"/>
      <c r="H197" s="863"/>
      <c r="I197" s="863"/>
      <c r="J197" s="76"/>
      <c r="K197" s="863"/>
    </row>
    <row r="198" spans="1:11" ht="15.75" x14ac:dyDescent="0.25">
      <c r="A198" s="761" t="str">
        <f t="shared" si="32"/>
        <v>x</v>
      </c>
      <c r="B198" s="580" t="s">
        <v>2755</v>
      </c>
      <c r="C198" s="463" t="s">
        <v>3309</v>
      </c>
      <c r="D198" s="644" t="s">
        <v>2699</v>
      </c>
      <c r="E198" s="79">
        <v>139</v>
      </c>
      <c r="F198" s="80" t="s">
        <v>210</v>
      </c>
      <c r="G198" s="927">
        <f>'Composições Unitárias'!G174</f>
        <v>3.1</v>
      </c>
      <c r="H198" s="927">
        <f t="shared" ref="H198" si="60">TRUNC(E198*G198,2)</f>
        <v>430.9</v>
      </c>
      <c r="I198" s="927">
        <f t="shared" ref="I198" si="61">TRUNC(H198*$I$12,2)</f>
        <v>116.15</v>
      </c>
      <c r="J198" s="11"/>
      <c r="K198" s="964">
        <f t="shared" ref="K198" si="62">TRUNC(SUM(H198:I198),2)</f>
        <v>547.04999999999995</v>
      </c>
    </row>
    <row r="199" spans="1:11" ht="15.75" hidden="1" x14ac:dyDescent="0.25">
      <c r="A199" s="761" t="str">
        <f t="shared" si="32"/>
        <v/>
      </c>
      <c r="B199" s="83"/>
      <c r="C199" s="83"/>
      <c r="D199" s="84"/>
      <c r="E199" s="83"/>
      <c r="F199" s="83"/>
      <c r="G199" s="1041"/>
      <c r="H199" s="980"/>
      <c r="I199" s="980"/>
      <c r="J199" s="19"/>
      <c r="K199" s="969"/>
    </row>
    <row r="200" spans="1:11" ht="15.75" hidden="1" x14ac:dyDescent="0.25">
      <c r="A200" s="761" t="str">
        <f t="shared" si="32"/>
        <v/>
      </c>
      <c r="B200" s="580" t="s">
        <v>196</v>
      </c>
      <c r="C200" s="580"/>
      <c r="D200" s="577" t="s">
        <v>213</v>
      </c>
      <c r="E200" s="580"/>
      <c r="F200" s="580" t="s">
        <v>210</v>
      </c>
      <c r="G200" s="1031"/>
      <c r="H200" s="927">
        <f>G200*E200</f>
        <v>0</v>
      </c>
      <c r="I200" s="927">
        <f>H200*$I$12</f>
        <v>0</v>
      </c>
      <c r="J200" s="11"/>
      <c r="K200" s="964">
        <f>SUM(H200:I200)</f>
        <v>0</v>
      </c>
    </row>
    <row r="201" spans="1:11" ht="15.75" x14ac:dyDescent="0.25">
      <c r="A201" s="761" t="s">
        <v>4462</v>
      </c>
      <c r="B201" s="638"/>
      <c r="D201" s="638"/>
      <c r="E201" s="638"/>
      <c r="F201" s="638"/>
      <c r="G201" s="1031"/>
      <c r="H201" s="927"/>
      <c r="I201" s="927"/>
      <c r="J201" s="11"/>
      <c r="K201" s="964"/>
    </row>
    <row r="202" spans="1:11" ht="15.75" x14ac:dyDescent="0.25">
      <c r="A202" s="761" t="s">
        <v>4462</v>
      </c>
      <c r="B202" s="43" t="s">
        <v>197</v>
      </c>
      <c r="C202" s="43"/>
      <c r="D202" s="66" t="s">
        <v>214</v>
      </c>
      <c r="E202" s="43"/>
      <c r="F202" s="43"/>
      <c r="G202" s="967"/>
      <c r="H202" s="967"/>
      <c r="I202" s="967"/>
      <c r="J202" s="43"/>
      <c r="K202" s="967"/>
    </row>
    <row r="203" spans="1:11" ht="24" customHeight="1" x14ac:dyDescent="0.25">
      <c r="A203" s="761" t="str">
        <f t="shared" si="32"/>
        <v>x</v>
      </c>
      <c r="B203" s="579" t="s">
        <v>3241</v>
      </c>
      <c r="C203" s="1068" t="s">
        <v>4110</v>
      </c>
      <c r="D203" s="581" t="s">
        <v>4111</v>
      </c>
      <c r="E203" s="598">
        <v>21</v>
      </c>
      <c r="F203" s="582" t="s">
        <v>238</v>
      </c>
      <c r="G203" s="927">
        <v>17.91</v>
      </c>
      <c r="H203" s="927">
        <f t="shared" ref="H203:H204" si="63">TRUNC(E203*G203,2)</f>
        <v>376.11</v>
      </c>
      <c r="I203" s="927">
        <f t="shared" ref="I203:I204" si="64">TRUNC(H203*$I$12,2)</f>
        <v>101.38</v>
      </c>
      <c r="J203" s="11"/>
      <c r="K203" s="964">
        <f t="shared" ref="K203:K204" si="65">TRUNC(SUM(H203:I203),2)</f>
        <v>477.49</v>
      </c>
    </row>
    <row r="204" spans="1:11" ht="24" customHeight="1" x14ac:dyDescent="0.25">
      <c r="A204" s="761" t="str">
        <f t="shared" si="32"/>
        <v>x</v>
      </c>
      <c r="B204" s="579" t="s">
        <v>4113</v>
      </c>
      <c r="C204" s="1068" t="s">
        <v>4112</v>
      </c>
      <c r="D204" s="581" t="s">
        <v>4885</v>
      </c>
      <c r="E204" s="598">
        <v>21</v>
      </c>
      <c r="F204" s="582" t="s">
        <v>238</v>
      </c>
      <c r="G204" s="927">
        <v>5.97</v>
      </c>
      <c r="H204" s="927">
        <f t="shared" si="63"/>
        <v>125.37</v>
      </c>
      <c r="I204" s="927">
        <f t="shared" si="64"/>
        <v>33.79</v>
      </c>
      <c r="J204" s="11"/>
      <c r="K204" s="964">
        <f t="shared" si="65"/>
        <v>159.16</v>
      </c>
    </row>
    <row r="205" spans="1:11" ht="15.75" x14ac:dyDescent="0.25">
      <c r="A205" s="761" t="s">
        <v>4462</v>
      </c>
      <c r="B205" s="645"/>
      <c r="C205" s="645"/>
      <c r="D205" s="646"/>
      <c r="E205" s="645"/>
      <c r="F205" s="645"/>
      <c r="G205" s="1038"/>
      <c r="H205" s="927"/>
      <c r="I205" s="927"/>
      <c r="J205" s="11"/>
      <c r="K205" s="927"/>
    </row>
    <row r="206" spans="1:11" ht="15.75" x14ac:dyDescent="0.25">
      <c r="A206" s="761" t="s">
        <v>4462</v>
      </c>
      <c r="B206" s="43" t="s">
        <v>2784</v>
      </c>
      <c r="C206" s="43"/>
      <c r="D206" s="66" t="s">
        <v>2821</v>
      </c>
      <c r="E206" s="43"/>
      <c r="F206" s="43"/>
      <c r="G206" s="967"/>
      <c r="H206" s="967"/>
      <c r="I206" s="967"/>
      <c r="J206" s="43"/>
      <c r="K206" s="967"/>
    </row>
    <row r="207" spans="1:11" ht="15.75" x14ac:dyDescent="0.25">
      <c r="A207" s="761" t="str">
        <f t="shared" si="32"/>
        <v>x</v>
      </c>
      <c r="B207" s="102" t="s">
        <v>2785</v>
      </c>
      <c r="C207" s="463" t="s">
        <v>3310</v>
      </c>
      <c r="D207" s="577" t="s">
        <v>2700</v>
      </c>
      <c r="E207" s="79">
        <v>74</v>
      </c>
      <c r="F207" s="80" t="s">
        <v>2701</v>
      </c>
      <c r="G207" s="927">
        <f>'Composições Unitárias'!G185</f>
        <v>16.82</v>
      </c>
      <c r="H207" s="927">
        <f t="shared" ref="H207:H209" si="66">TRUNC(E207*G207,2)</f>
        <v>1244.68</v>
      </c>
      <c r="I207" s="927">
        <f t="shared" ref="I207:I209" si="67">TRUNC(H207*$I$12,2)</f>
        <v>335.52</v>
      </c>
      <c r="J207" s="11"/>
      <c r="K207" s="964">
        <f t="shared" ref="K207:K209" si="68">TRUNC(SUM(H207:I207),2)</f>
        <v>1580.2</v>
      </c>
    </row>
    <row r="208" spans="1:11" ht="15.75" x14ac:dyDescent="0.25">
      <c r="A208" s="761" t="str">
        <f t="shared" si="32"/>
        <v>x</v>
      </c>
      <c r="B208" s="102" t="s">
        <v>2786</v>
      </c>
      <c r="C208" s="915" t="s">
        <v>3029</v>
      </c>
      <c r="D208" s="577" t="s">
        <v>4626</v>
      </c>
      <c r="E208" s="79">
        <v>8</v>
      </c>
      <c r="F208" s="642" t="s">
        <v>2701</v>
      </c>
      <c r="G208" s="927">
        <v>1.02</v>
      </c>
      <c r="H208" s="927">
        <f t="shared" si="66"/>
        <v>8.16</v>
      </c>
      <c r="I208" s="927">
        <f t="shared" si="67"/>
        <v>2.19</v>
      </c>
      <c r="J208" s="11"/>
      <c r="K208" s="964">
        <f t="shared" si="68"/>
        <v>10.35</v>
      </c>
    </row>
    <row r="209" spans="1:11" ht="15.75" x14ac:dyDescent="0.25">
      <c r="A209" s="761" t="str">
        <f t="shared" ref="A209:A270" si="69">IF(K209&lt;&gt;0,"x","")</f>
        <v>x</v>
      </c>
      <c r="B209" s="102" t="s">
        <v>2787</v>
      </c>
      <c r="C209" s="915" t="s">
        <v>3028</v>
      </c>
      <c r="D209" s="577" t="s">
        <v>4183</v>
      </c>
      <c r="E209" s="79">
        <v>44</v>
      </c>
      <c r="F209" s="80" t="s">
        <v>2701</v>
      </c>
      <c r="G209" s="927">
        <v>0.86</v>
      </c>
      <c r="H209" s="927">
        <f t="shared" si="66"/>
        <v>37.840000000000003</v>
      </c>
      <c r="I209" s="927">
        <f t="shared" si="67"/>
        <v>10.199999999999999</v>
      </c>
      <c r="J209" s="11"/>
      <c r="K209" s="964">
        <f t="shared" si="68"/>
        <v>48.04</v>
      </c>
    </row>
    <row r="210" spans="1:11" ht="15.75" hidden="1" x14ac:dyDescent="0.25">
      <c r="A210" s="761" t="str">
        <f t="shared" si="69"/>
        <v/>
      </c>
      <c r="B210" s="102" t="s">
        <v>2788</v>
      </c>
      <c r="C210" s="463" t="s">
        <v>3027</v>
      </c>
      <c r="D210" s="577" t="s">
        <v>2703</v>
      </c>
      <c r="E210" s="79"/>
      <c r="F210" s="642" t="s">
        <v>237</v>
      </c>
      <c r="G210" s="927">
        <v>11.01</v>
      </c>
      <c r="H210" s="927">
        <f t="shared" ref="H210:H211" si="70">G210*E210</f>
        <v>0</v>
      </c>
      <c r="I210" s="927">
        <f t="shared" ref="I210:I211" si="71">H210*$I$12</f>
        <v>0</v>
      </c>
      <c r="J210" s="11"/>
      <c r="K210" s="927">
        <f t="shared" ref="K210:K211" si="72">SUM(H210:I210)</f>
        <v>0</v>
      </c>
    </row>
    <row r="211" spans="1:11" ht="15.75" hidden="1" x14ac:dyDescent="0.25">
      <c r="A211" s="761" t="str">
        <f t="shared" si="69"/>
        <v/>
      </c>
      <c r="B211" s="102" t="s">
        <v>2789</v>
      </c>
      <c r="C211" s="463" t="s">
        <v>3311</v>
      </c>
      <c r="D211" s="577" t="s">
        <v>2707</v>
      </c>
      <c r="E211" s="79"/>
      <c r="F211" s="80" t="s">
        <v>237</v>
      </c>
      <c r="G211" s="927">
        <v>9.58</v>
      </c>
      <c r="H211" s="927">
        <f t="shared" si="70"/>
        <v>0</v>
      </c>
      <c r="I211" s="927">
        <f t="shared" si="71"/>
        <v>0</v>
      </c>
      <c r="J211" s="11"/>
      <c r="K211" s="927">
        <f t="shared" si="72"/>
        <v>0</v>
      </c>
    </row>
    <row r="212" spans="1:11" ht="15.75" x14ac:dyDescent="0.25">
      <c r="A212" s="761" t="str">
        <f t="shared" si="69"/>
        <v>x</v>
      </c>
      <c r="B212" s="102" t="s">
        <v>2790</v>
      </c>
      <c r="C212" s="463" t="s">
        <v>3356</v>
      </c>
      <c r="D212" s="577" t="s">
        <v>2705</v>
      </c>
      <c r="E212" s="79">
        <v>21</v>
      </c>
      <c r="F212" s="80" t="s">
        <v>210</v>
      </c>
      <c r="G212" s="927">
        <f>'Composições Unitárias'!G196</f>
        <v>16.649999999999999</v>
      </c>
      <c r="H212" s="927">
        <f t="shared" ref="H212:H214" si="73">TRUNC(E212*G212,2)</f>
        <v>349.65</v>
      </c>
      <c r="I212" s="927">
        <f t="shared" ref="I212:I214" si="74">TRUNC(H212*$I$12,2)</f>
        <v>94.25</v>
      </c>
      <c r="J212" s="11"/>
      <c r="K212" s="964">
        <f t="shared" ref="K212:K214" si="75">TRUNC(SUM(H212:I212),2)</f>
        <v>443.9</v>
      </c>
    </row>
    <row r="213" spans="1:11" ht="15.75" x14ac:dyDescent="0.25">
      <c r="A213" s="761" t="str">
        <f t="shared" si="69"/>
        <v>x</v>
      </c>
      <c r="B213" s="102" t="s">
        <v>2791</v>
      </c>
      <c r="C213" s="463" t="s">
        <v>3357</v>
      </c>
      <c r="D213" s="577" t="s">
        <v>2706</v>
      </c>
      <c r="E213" s="79">
        <v>1</v>
      </c>
      <c r="F213" s="642" t="s">
        <v>2701</v>
      </c>
      <c r="G213" s="927">
        <f>'Composições Unitárias'!G207</f>
        <v>47.61</v>
      </c>
      <c r="H213" s="927">
        <f t="shared" si="73"/>
        <v>47.61</v>
      </c>
      <c r="I213" s="927">
        <f t="shared" si="74"/>
        <v>12.83</v>
      </c>
      <c r="J213" s="11"/>
      <c r="K213" s="964">
        <f t="shared" si="75"/>
        <v>60.44</v>
      </c>
    </row>
    <row r="214" spans="1:11" ht="15.75" x14ac:dyDescent="0.25">
      <c r="A214" s="761" t="str">
        <f t="shared" si="69"/>
        <v>x</v>
      </c>
      <c r="B214" s="102" t="s">
        <v>3764</v>
      </c>
      <c r="C214" s="463" t="s">
        <v>3806</v>
      </c>
      <c r="D214" s="577" t="s">
        <v>3765</v>
      </c>
      <c r="E214" s="79">
        <v>5</v>
      </c>
      <c r="F214" s="80" t="s">
        <v>2701</v>
      </c>
      <c r="G214" s="927">
        <f>'Composições Unitárias'!G218</f>
        <v>16.05</v>
      </c>
      <c r="H214" s="927">
        <f t="shared" si="73"/>
        <v>80.25</v>
      </c>
      <c r="I214" s="927">
        <f t="shared" si="74"/>
        <v>21.63</v>
      </c>
      <c r="J214" s="11"/>
      <c r="K214" s="964">
        <f t="shared" si="75"/>
        <v>101.88</v>
      </c>
    </row>
    <row r="215" spans="1:11" ht="15.75" hidden="1" x14ac:dyDescent="0.25">
      <c r="A215" s="761" t="str">
        <f t="shared" si="69"/>
        <v/>
      </c>
      <c r="B215" s="647"/>
      <c r="D215" s="647"/>
      <c r="E215" s="13"/>
      <c r="F215" s="15"/>
      <c r="H215" s="980"/>
      <c r="I215" s="980"/>
      <c r="J215" s="19"/>
      <c r="K215" s="969"/>
    </row>
    <row r="216" spans="1:11" ht="15.75" hidden="1" x14ac:dyDescent="0.25">
      <c r="A216" s="761" t="str">
        <f t="shared" si="69"/>
        <v/>
      </c>
      <c r="B216" s="410" t="s">
        <v>312</v>
      </c>
      <c r="C216" s="410"/>
      <c r="D216" s="411" t="s">
        <v>311</v>
      </c>
      <c r="E216" s="410"/>
      <c r="F216" s="410"/>
      <c r="G216" s="977"/>
      <c r="H216" s="977"/>
      <c r="I216" s="977"/>
      <c r="J216" s="412"/>
      <c r="K216" s="977"/>
    </row>
    <row r="217" spans="1:11" ht="15.75" hidden="1" x14ac:dyDescent="0.25">
      <c r="A217" s="761" t="str">
        <f t="shared" si="69"/>
        <v/>
      </c>
      <c r="B217" s="8" t="s">
        <v>313</v>
      </c>
      <c r="C217" s="8"/>
      <c r="D217" s="21" t="s">
        <v>347</v>
      </c>
      <c r="E217" s="8"/>
      <c r="F217" s="8" t="s">
        <v>8</v>
      </c>
      <c r="G217" s="975"/>
      <c r="H217" s="975">
        <f>G217*E217</f>
        <v>0</v>
      </c>
      <c r="I217" s="975">
        <f>H217*$I$12</f>
        <v>0</v>
      </c>
      <c r="J217" s="406"/>
      <c r="K217" s="975">
        <f>SUM(H217:I217)</f>
        <v>0</v>
      </c>
    </row>
    <row r="218" spans="1:11" ht="15.75" hidden="1" x14ac:dyDescent="0.25">
      <c r="A218" s="761" t="str">
        <f t="shared" si="69"/>
        <v/>
      </c>
      <c r="B218" s="638"/>
      <c r="D218" s="637"/>
      <c r="E218" s="29"/>
      <c r="F218" s="29"/>
      <c r="G218" s="980"/>
      <c r="H218" s="980"/>
      <c r="I218" s="927"/>
      <c r="J218" s="11"/>
      <c r="K218" s="964"/>
    </row>
    <row r="219" spans="1:11" ht="15.75" hidden="1" x14ac:dyDescent="0.25">
      <c r="A219" s="761" t="str">
        <f t="shared" si="69"/>
        <v/>
      </c>
      <c r="B219" s="8" t="s">
        <v>314</v>
      </c>
      <c r="C219" s="8"/>
      <c r="D219" s="21" t="s">
        <v>348</v>
      </c>
      <c r="E219" s="8"/>
      <c r="F219" s="8" t="s">
        <v>210</v>
      </c>
      <c r="G219" s="975"/>
      <c r="H219" s="975">
        <f t="shared" ref="H219:H270" si="76">G219*E219</f>
        <v>0</v>
      </c>
      <c r="I219" s="975">
        <f>H219*$I$12</f>
        <v>0</v>
      </c>
      <c r="J219" s="406"/>
      <c r="K219" s="975">
        <f>SUM(H219:I219)</f>
        <v>0</v>
      </c>
    </row>
    <row r="220" spans="1:11" ht="15.75" hidden="1" x14ac:dyDescent="0.25">
      <c r="A220" s="761" t="str">
        <f t="shared" si="69"/>
        <v/>
      </c>
      <c r="B220" s="638"/>
      <c r="D220" s="637"/>
      <c r="E220" s="29"/>
      <c r="F220" s="29"/>
      <c r="G220" s="980"/>
      <c r="H220" s="980"/>
      <c r="I220" s="980"/>
      <c r="J220" s="29"/>
      <c r="K220" s="980"/>
    </row>
    <row r="221" spans="1:11" ht="15.75" hidden="1" x14ac:dyDescent="0.25">
      <c r="A221" s="761" t="str">
        <f t="shared" si="69"/>
        <v/>
      </c>
      <c r="B221" s="410" t="s">
        <v>316</v>
      </c>
      <c r="C221" s="410"/>
      <c r="D221" s="411" t="s">
        <v>315</v>
      </c>
      <c r="E221" s="410"/>
      <c r="F221" s="410"/>
      <c r="G221" s="977"/>
      <c r="H221" s="977">
        <f>H227</f>
        <v>0</v>
      </c>
      <c r="I221" s="977">
        <f>I227</f>
        <v>0</v>
      </c>
      <c r="J221" s="412"/>
      <c r="K221" s="977">
        <f>K227</f>
        <v>0</v>
      </c>
    </row>
    <row r="222" spans="1:11" ht="15.75" hidden="1" x14ac:dyDescent="0.25">
      <c r="A222" s="761" t="str">
        <f t="shared" si="69"/>
        <v/>
      </c>
      <c r="B222" s="8" t="s">
        <v>714</v>
      </c>
      <c r="C222" s="8"/>
      <c r="D222" s="21" t="s">
        <v>317</v>
      </c>
      <c r="E222" s="8"/>
      <c r="F222" s="8"/>
      <c r="G222" s="975"/>
      <c r="H222" s="975"/>
      <c r="I222" s="975"/>
      <c r="J222" s="406"/>
      <c r="K222" s="975"/>
    </row>
    <row r="223" spans="1:11" ht="15.75" hidden="1" x14ac:dyDescent="0.25">
      <c r="A223" s="761" t="str">
        <f t="shared" si="69"/>
        <v/>
      </c>
      <c r="B223" s="580" t="s">
        <v>318</v>
      </c>
      <c r="C223" s="580"/>
      <c r="D223" s="577" t="s">
        <v>349</v>
      </c>
      <c r="E223" s="580"/>
      <c r="F223" s="580" t="s">
        <v>8</v>
      </c>
      <c r="G223" s="927"/>
      <c r="H223" s="927">
        <f t="shared" si="76"/>
        <v>0</v>
      </c>
      <c r="I223" s="927">
        <f>H223*$I$12</f>
        <v>0</v>
      </c>
      <c r="J223" s="11"/>
      <c r="K223" s="964">
        <f>SUM(H223:I223)</f>
        <v>0</v>
      </c>
    </row>
    <row r="224" spans="1:11" ht="15.75" hidden="1" x14ac:dyDescent="0.25">
      <c r="A224" s="761" t="str">
        <f t="shared" si="69"/>
        <v/>
      </c>
      <c r="B224" s="580" t="s">
        <v>319</v>
      </c>
      <c r="C224" s="580"/>
      <c r="D224" s="577" t="s">
        <v>350</v>
      </c>
      <c r="E224" s="580"/>
      <c r="F224" s="580" t="s">
        <v>90</v>
      </c>
      <c r="G224" s="927"/>
      <c r="H224" s="927">
        <f t="shared" si="76"/>
        <v>0</v>
      </c>
      <c r="I224" s="927">
        <f>H224*$I$12</f>
        <v>0</v>
      </c>
      <c r="J224" s="11"/>
      <c r="K224" s="964">
        <f>SUM(H224:I224)</f>
        <v>0</v>
      </c>
    </row>
    <row r="225" spans="1:11" ht="15.75" hidden="1" x14ac:dyDescent="0.25">
      <c r="A225" s="761" t="str">
        <f t="shared" si="69"/>
        <v/>
      </c>
      <c r="B225" s="638"/>
      <c r="D225" s="637"/>
      <c r="E225" s="10"/>
      <c r="F225" s="10"/>
      <c r="G225" s="927"/>
      <c r="H225" s="927"/>
      <c r="I225" s="927"/>
      <c r="J225" s="10"/>
      <c r="K225" s="927"/>
    </row>
    <row r="226" spans="1:11" ht="15.75" hidden="1" x14ac:dyDescent="0.25">
      <c r="A226" s="761" t="str">
        <f t="shared" si="69"/>
        <v/>
      </c>
      <c r="B226" s="8" t="s">
        <v>321</v>
      </c>
      <c r="C226" s="8"/>
      <c r="D226" s="21" t="s">
        <v>320</v>
      </c>
      <c r="E226" s="8"/>
      <c r="F226" s="8"/>
      <c r="G226" s="975"/>
      <c r="H226" s="975"/>
      <c r="I226" s="975"/>
      <c r="J226" s="406"/>
      <c r="K226" s="975"/>
    </row>
    <row r="227" spans="1:11" ht="15.75" hidden="1" x14ac:dyDescent="0.25">
      <c r="A227" s="761" t="str">
        <f t="shared" si="69"/>
        <v/>
      </c>
      <c r="B227" s="25" t="s">
        <v>322</v>
      </c>
      <c r="C227" s="25" t="s">
        <v>3240</v>
      </c>
      <c r="D227" s="116" t="s">
        <v>3242</v>
      </c>
      <c r="E227" s="155"/>
      <c r="F227" s="25" t="s">
        <v>22</v>
      </c>
      <c r="G227" s="863"/>
      <c r="H227" s="863">
        <f t="shared" si="76"/>
        <v>0</v>
      </c>
      <c r="I227" s="863">
        <f>H227*$I$12</f>
        <v>0</v>
      </c>
      <c r="J227" s="76"/>
      <c r="K227" s="863">
        <f>SUM(H227:I227)</f>
        <v>0</v>
      </c>
    </row>
    <row r="228" spans="1:11" ht="15.75" hidden="1" x14ac:dyDescent="0.25">
      <c r="A228" s="761" t="str">
        <f t="shared" si="69"/>
        <v/>
      </c>
      <c r="B228" s="580"/>
      <c r="C228" s="580"/>
      <c r="D228" s="577"/>
      <c r="E228" s="580"/>
      <c r="F228" s="580"/>
      <c r="G228" s="927"/>
      <c r="H228" s="927"/>
      <c r="I228" s="927"/>
      <c r="J228" s="11"/>
      <c r="K228" s="964"/>
    </row>
    <row r="229" spans="1:11" ht="15.75" hidden="1" x14ac:dyDescent="0.25">
      <c r="A229" s="761" t="str">
        <f t="shared" si="69"/>
        <v/>
      </c>
      <c r="B229" s="580" t="s">
        <v>323</v>
      </c>
      <c r="C229" s="580"/>
      <c r="D229" s="577" t="s">
        <v>351</v>
      </c>
      <c r="E229" s="580"/>
      <c r="F229" s="580" t="s">
        <v>22</v>
      </c>
      <c r="G229" s="966"/>
      <c r="H229" s="927">
        <f t="shared" si="76"/>
        <v>0</v>
      </c>
      <c r="I229" s="927">
        <f>H229*$I$12</f>
        <v>0</v>
      </c>
      <c r="J229" s="11"/>
      <c r="K229" s="964">
        <f>SUM(H229:I229)</f>
        <v>0</v>
      </c>
    </row>
    <row r="230" spans="1:11" ht="15.75" hidden="1" x14ac:dyDescent="0.25">
      <c r="A230" s="761" t="str">
        <f t="shared" si="69"/>
        <v/>
      </c>
      <c r="B230" s="580" t="s">
        <v>324</v>
      </c>
      <c r="C230" s="580"/>
      <c r="D230" s="577" t="s">
        <v>352</v>
      </c>
      <c r="E230" s="580"/>
      <c r="F230" s="580" t="s">
        <v>22</v>
      </c>
      <c r="G230" s="966"/>
      <c r="H230" s="927">
        <f t="shared" si="76"/>
        <v>0</v>
      </c>
      <c r="I230" s="927">
        <f>H230*$I$12</f>
        <v>0</v>
      </c>
      <c r="J230" s="11"/>
      <c r="K230" s="964">
        <f>SUM(H230:I230)</f>
        <v>0</v>
      </c>
    </row>
    <row r="231" spans="1:11" ht="15.75" hidden="1" x14ac:dyDescent="0.25">
      <c r="A231" s="761" t="str">
        <f t="shared" si="69"/>
        <v/>
      </c>
      <c r="B231" s="580" t="s">
        <v>325</v>
      </c>
      <c r="C231" s="580"/>
      <c r="D231" s="577" t="s">
        <v>353</v>
      </c>
      <c r="E231" s="580"/>
      <c r="F231" s="580" t="s">
        <v>22</v>
      </c>
      <c r="G231" s="966"/>
      <c r="H231" s="927">
        <f t="shared" si="76"/>
        <v>0</v>
      </c>
      <c r="I231" s="927">
        <f>H231*$I$12</f>
        <v>0</v>
      </c>
      <c r="J231" s="11"/>
      <c r="K231" s="964">
        <f>SUM(H231:I231)</f>
        <v>0</v>
      </c>
    </row>
    <row r="232" spans="1:11" ht="15.75" hidden="1" x14ac:dyDescent="0.25">
      <c r="A232" s="761" t="str">
        <f t="shared" si="69"/>
        <v/>
      </c>
      <c r="B232" s="638"/>
      <c r="D232" s="637"/>
      <c r="E232" s="13"/>
      <c r="F232" s="13"/>
      <c r="G232" s="973"/>
      <c r="H232" s="973"/>
      <c r="I232" s="927"/>
      <c r="J232" s="11"/>
      <c r="K232" s="964"/>
    </row>
    <row r="233" spans="1:11" ht="15.75" hidden="1" x14ac:dyDescent="0.25">
      <c r="A233" s="761" t="str">
        <f t="shared" si="69"/>
        <v/>
      </c>
      <c r="B233" s="8" t="s">
        <v>326</v>
      </c>
      <c r="C233" s="8"/>
      <c r="D233" s="21" t="s">
        <v>354</v>
      </c>
      <c r="E233" s="8"/>
      <c r="F233" s="8" t="s">
        <v>22</v>
      </c>
      <c r="G233" s="975"/>
      <c r="H233" s="975">
        <f t="shared" si="76"/>
        <v>0</v>
      </c>
      <c r="I233" s="975">
        <f>H233*$I$12</f>
        <v>0</v>
      </c>
      <c r="J233" s="406"/>
      <c r="K233" s="975">
        <f>SUM(H233:I233)</f>
        <v>0</v>
      </c>
    </row>
    <row r="234" spans="1:11" ht="15.75" hidden="1" x14ac:dyDescent="0.25">
      <c r="A234" s="761" t="str">
        <f t="shared" si="69"/>
        <v/>
      </c>
      <c r="B234" s="11"/>
      <c r="C234" s="11"/>
      <c r="D234" s="11"/>
      <c r="E234" s="11"/>
      <c r="F234" s="11"/>
      <c r="G234" s="927"/>
      <c r="H234" s="927"/>
      <c r="I234" s="927"/>
      <c r="J234" s="11"/>
      <c r="K234" s="964"/>
    </row>
    <row r="235" spans="1:11" ht="15.75" hidden="1" x14ac:dyDescent="0.25">
      <c r="A235" s="761" t="str">
        <f t="shared" si="69"/>
        <v/>
      </c>
      <c r="B235" s="8" t="s">
        <v>327</v>
      </c>
      <c r="C235" s="8"/>
      <c r="D235" s="21" t="s">
        <v>328</v>
      </c>
      <c r="E235" s="8"/>
      <c r="F235" s="8"/>
      <c r="G235" s="975"/>
      <c r="H235" s="975">
        <f t="shared" si="76"/>
        <v>0</v>
      </c>
      <c r="I235" s="975"/>
      <c r="J235" s="406"/>
      <c r="K235" s="975"/>
    </row>
    <row r="236" spans="1:11" ht="15.75" hidden="1" x14ac:dyDescent="0.25">
      <c r="A236" s="761" t="str">
        <f t="shared" si="69"/>
        <v/>
      </c>
      <c r="B236" s="580" t="s">
        <v>329</v>
      </c>
      <c r="C236" s="580"/>
      <c r="D236" s="577" t="s">
        <v>355</v>
      </c>
      <c r="E236" s="580"/>
      <c r="F236" s="580" t="s">
        <v>356</v>
      </c>
      <c r="G236" s="966"/>
      <c r="H236" s="927">
        <f t="shared" si="76"/>
        <v>0</v>
      </c>
      <c r="I236" s="927">
        <f>H236*$I$12</f>
        <v>0</v>
      </c>
      <c r="J236" s="11"/>
      <c r="K236" s="964">
        <f>SUM(H236:I236)</f>
        <v>0</v>
      </c>
    </row>
    <row r="237" spans="1:11" ht="15.75" hidden="1" x14ac:dyDescent="0.25">
      <c r="A237" s="761" t="str">
        <f t="shared" si="69"/>
        <v/>
      </c>
      <c r="B237" s="580" t="s">
        <v>330</v>
      </c>
      <c r="C237" s="580"/>
      <c r="D237" s="577" t="s">
        <v>357</v>
      </c>
      <c r="E237" s="580"/>
      <c r="F237" s="580" t="s">
        <v>358</v>
      </c>
      <c r="G237" s="966"/>
      <c r="H237" s="927">
        <f t="shared" si="76"/>
        <v>0</v>
      </c>
      <c r="I237" s="927">
        <f>H237*$I$12</f>
        <v>0</v>
      </c>
      <c r="J237" s="11"/>
      <c r="K237" s="964">
        <f>SUM(H237:I237)</f>
        <v>0</v>
      </c>
    </row>
    <row r="238" spans="1:11" ht="15.75" hidden="1" x14ac:dyDescent="0.25">
      <c r="A238" s="761" t="str">
        <f t="shared" si="69"/>
        <v/>
      </c>
      <c r="B238" s="638"/>
      <c r="D238" s="637"/>
      <c r="E238" s="13"/>
      <c r="F238" s="13"/>
      <c r="G238" s="973"/>
      <c r="H238" s="973"/>
      <c r="I238" s="927"/>
      <c r="J238" s="11"/>
      <c r="K238" s="964"/>
    </row>
    <row r="239" spans="1:11" ht="15.75" hidden="1" x14ac:dyDescent="0.25">
      <c r="A239" s="761" t="str">
        <f t="shared" si="69"/>
        <v/>
      </c>
      <c r="B239" s="410" t="s">
        <v>332</v>
      </c>
      <c r="C239" s="410"/>
      <c r="D239" s="411" t="s">
        <v>331</v>
      </c>
      <c r="E239" s="410"/>
      <c r="F239" s="410"/>
      <c r="G239" s="977"/>
      <c r="H239" s="977"/>
      <c r="I239" s="977"/>
      <c r="J239" s="412"/>
      <c r="K239" s="977"/>
    </row>
    <row r="240" spans="1:11" ht="15.75" hidden="1" x14ac:dyDescent="0.25">
      <c r="A240" s="761" t="str">
        <f t="shared" si="69"/>
        <v/>
      </c>
      <c r="B240" s="8" t="s">
        <v>334</v>
      </c>
      <c r="C240" s="8"/>
      <c r="D240" s="21" t="s">
        <v>333</v>
      </c>
      <c r="E240" s="8"/>
      <c r="F240" s="8"/>
      <c r="G240" s="975"/>
      <c r="H240" s="975"/>
      <c r="I240" s="975"/>
      <c r="J240" s="406"/>
      <c r="K240" s="975"/>
    </row>
    <row r="241" spans="1:11" ht="15.75" hidden="1" x14ac:dyDescent="0.25">
      <c r="A241" s="761" t="str">
        <f t="shared" si="69"/>
        <v/>
      </c>
      <c r="B241" s="580" t="s">
        <v>335</v>
      </c>
      <c r="C241" s="580"/>
      <c r="D241" s="577" t="s">
        <v>359</v>
      </c>
      <c r="E241" s="580"/>
      <c r="F241" s="580" t="s">
        <v>60</v>
      </c>
      <c r="G241" s="966"/>
      <c r="H241" s="927">
        <f t="shared" si="76"/>
        <v>0</v>
      </c>
      <c r="I241" s="927">
        <f>H241*$I$12</f>
        <v>0</v>
      </c>
      <c r="J241" s="11"/>
      <c r="K241" s="964">
        <f>SUM(H241:I241)</f>
        <v>0</v>
      </c>
    </row>
    <row r="242" spans="1:11" ht="15.75" hidden="1" x14ac:dyDescent="0.25">
      <c r="A242" s="761" t="str">
        <f t="shared" si="69"/>
        <v/>
      </c>
      <c r="B242" s="580" t="s">
        <v>336</v>
      </c>
      <c r="C242" s="580"/>
      <c r="D242" s="577" t="s">
        <v>360</v>
      </c>
      <c r="E242" s="580"/>
      <c r="F242" s="580" t="s">
        <v>361</v>
      </c>
      <c r="G242" s="966"/>
      <c r="H242" s="927">
        <f t="shared" si="76"/>
        <v>0</v>
      </c>
      <c r="I242" s="927">
        <f>H242*$I$12</f>
        <v>0</v>
      </c>
      <c r="J242" s="11"/>
      <c r="K242" s="964">
        <f>SUM(H242:I242)</f>
        <v>0</v>
      </c>
    </row>
    <row r="243" spans="1:11" ht="15.75" hidden="1" x14ac:dyDescent="0.25">
      <c r="A243" s="761" t="str">
        <f t="shared" si="69"/>
        <v/>
      </c>
      <c r="B243" s="638"/>
      <c r="D243" s="637"/>
      <c r="E243" s="13"/>
      <c r="F243" s="13"/>
      <c r="G243" s="973"/>
      <c r="H243" s="973"/>
      <c r="I243" s="927"/>
      <c r="J243" s="11"/>
      <c r="K243" s="964"/>
    </row>
    <row r="244" spans="1:11" ht="15.75" hidden="1" x14ac:dyDescent="0.25">
      <c r="A244" s="761" t="str">
        <f t="shared" si="69"/>
        <v/>
      </c>
      <c r="B244" s="8" t="s">
        <v>338</v>
      </c>
      <c r="C244" s="8"/>
      <c r="D244" s="21" t="s">
        <v>337</v>
      </c>
      <c r="E244" s="8"/>
      <c r="F244" s="8"/>
      <c r="G244" s="975"/>
      <c r="H244" s="975"/>
      <c r="I244" s="975"/>
      <c r="J244" s="406"/>
      <c r="K244" s="975"/>
    </row>
    <row r="245" spans="1:11" ht="15.75" hidden="1" x14ac:dyDescent="0.25">
      <c r="A245" s="761" t="str">
        <f t="shared" si="69"/>
        <v/>
      </c>
      <c r="B245" s="580" t="s">
        <v>339</v>
      </c>
      <c r="C245" s="580"/>
      <c r="D245" s="577" t="s">
        <v>362</v>
      </c>
      <c r="E245" s="580"/>
      <c r="F245" s="580" t="s">
        <v>23</v>
      </c>
      <c r="G245" s="973"/>
      <c r="H245" s="927">
        <f t="shared" si="76"/>
        <v>0</v>
      </c>
      <c r="I245" s="927">
        <f>H245*$I$12</f>
        <v>0</v>
      </c>
      <c r="J245" s="11"/>
      <c r="K245" s="964">
        <f>SUM(H245:I245)</f>
        <v>0</v>
      </c>
    </row>
    <row r="246" spans="1:11" ht="15.75" hidden="1" x14ac:dyDescent="0.25">
      <c r="A246" s="761" t="str">
        <f t="shared" si="69"/>
        <v/>
      </c>
      <c r="B246" s="580" t="s">
        <v>340</v>
      </c>
      <c r="C246" s="580"/>
      <c r="D246" s="577" t="s">
        <v>360</v>
      </c>
      <c r="E246" s="580"/>
      <c r="F246" s="580" t="s">
        <v>361</v>
      </c>
      <c r="G246" s="927"/>
      <c r="H246" s="927">
        <f t="shared" si="76"/>
        <v>0</v>
      </c>
      <c r="I246" s="927">
        <f>H246*$I$12</f>
        <v>0</v>
      </c>
      <c r="J246" s="11"/>
      <c r="K246" s="964">
        <f>SUM(H246:I246)</f>
        <v>0</v>
      </c>
    </row>
    <row r="247" spans="1:11" ht="15.75" hidden="1" x14ac:dyDescent="0.25">
      <c r="A247" s="761" t="str">
        <f t="shared" si="69"/>
        <v/>
      </c>
      <c r="B247" s="638"/>
      <c r="D247" s="637"/>
      <c r="E247" s="10"/>
      <c r="F247" s="10"/>
      <c r="G247" s="927"/>
      <c r="H247" s="927"/>
      <c r="I247" s="927"/>
      <c r="J247" s="11"/>
      <c r="K247" s="964"/>
    </row>
    <row r="248" spans="1:11" ht="15.75" hidden="1" x14ac:dyDescent="0.25">
      <c r="A248" s="761" t="str">
        <f t="shared" si="69"/>
        <v/>
      </c>
      <c r="B248" s="8" t="s">
        <v>342</v>
      </c>
      <c r="C248" s="8"/>
      <c r="D248" s="21" t="s">
        <v>341</v>
      </c>
      <c r="E248" s="8"/>
      <c r="F248" s="8"/>
      <c r="G248" s="975"/>
      <c r="H248" s="975"/>
      <c r="I248" s="975"/>
      <c r="J248" s="406"/>
      <c r="K248" s="975"/>
    </row>
    <row r="249" spans="1:11" ht="15.75" hidden="1" x14ac:dyDescent="0.25">
      <c r="A249" s="761" t="str">
        <f t="shared" si="69"/>
        <v/>
      </c>
      <c r="B249" s="580" t="s">
        <v>343</v>
      </c>
      <c r="C249" s="580"/>
      <c r="D249" s="577" t="s">
        <v>362</v>
      </c>
      <c r="E249" s="580"/>
      <c r="F249" s="580" t="s">
        <v>23</v>
      </c>
      <c r="G249" s="966"/>
      <c r="H249" s="927">
        <f t="shared" si="76"/>
        <v>0</v>
      </c>
      <c r="I249" s="927">
        <f>H249*$I$12</f>
        <v>0</v>
      </c>
      <c r="J249" s="11"/>
      <c r="K249" s="964">
        <f>SUM(H249:I249)</f>
        <v>0</v>
      </c>
    </row>
    <row r="250" spans="1:11" ht="15.75" hidden="1" x14ac:dyDescent="0.25">
      <c r="A250" s="761" t="str">
        <f t="shared" si="69"/>
        <v/>
      </c>
      <c r="B250" s="580" t="s">
        <v>344</v>
      </c>
      <c r="C250" s="580"/>
      <c r="D250" s="577" t="s">
        <v>360</v>
      </c>
      <c r="E250" s="580"/>
      <c r="F250" s="580" t="s">
        <v>361</v>
      </c>
      <c r="G250" s="966"/>
      <c r="H250" s="927">
        <f t="shared" si="76"/>
        <v>0</v>
      </c>
      <c r="I250" s="927">
        <f>H250*$I$12</f>
        <v>0</v>
      </c>
      <c r="J250" s="11"/>
      <c r="K250" s="964">
        <f>SUM(H250:I250)</f>
        <v>0</v>
      </c>
    </row>
    <row r="251" spans="1:11" ht="15.75" hidden="1" x14ac:dyDescent="0.25">
      <c r="A251" s="761" t="str">
        <f t="shared" si="69"/>
        <v/>
      </c>
      <c r="B251" s="580" t="s">
        <v>345</v>
      </c>
      <c r="C251" s="580"/>
      <c r="D251" s="577" t="s">
        <v>363</v>
      </c>
      <c r="E251" s="580"/>
      <c r="F251" s="580" t="s">
        <v>23</v>
      </c>
      <c r="G251" s="966"/>
      <c r="H251" s="927">
        <f t="shared" si="76"/>
        <v>0</v>
      </c>
      <c r="I251" s="927">
        <f>H251*$I$12</f>
        <v>0</v>
      </c>
      <c r="J251" s="11"/>
      <c r="K251" s="964">
        <f>SUM(H251:I251)</f>
        <v>0</v>
      </c>
    </row>
    <row r="252" spans="1:11" ht="15.75" hidden="1" x14ac:dyDescent="0.25">
      <c r="A252" s="761" t="str">
        <f t="shared" si="69"/>
        <v/>
      </c>
      <c r="B252" s="580" t="s">
        <v>346</v>
      </c>
      <c r="C252" s="580"/>
      <c r="D252" s="577" t="s">
        <v>364</v>
      </c>
      <c r="E252" s="580"/>
      <c r="F252" s="580" t="s">
        <v>23</v>
      </c>
      <c r="G252" s="966"/>
      <c r="H252" s="927">
        <f t="shared" si="76"/>
        <v>0</v>
      </c>
      <c r="I252" s="927">
        <f>H252*$I$12</f>
        <v>0</v>
      </c>
      <c r="J252" s="11"/>
      <c r="K252" s="964">
        <f>SUM(H252:I252)</f>
        <v>0</v>
      </c>
    </row>
    <row r="253" spans="1:11" ht="15.75" hidden="1" x14ac:dyDescent="0.25">
      <c r="A253" s="761" t="str">
        <f t="shared" si="69"/>
        <v/>
      </c>
      <c r="B253" s="638"/>
      <c r="D253" s="637"/>
      <c r="E253" s="10"/>
      <c r="F253" s="10"/>
      <c r="G253" s="927"/>
      <c r="H253" s="927"/>
      <c r="I253" s="927"/>
      <c r="J253" s="11"/>
      <c r="K253" s="964"/>
    </row>
    <row r="254" spans="1:11" ht="15.75" hidden="1" x14ac:dyDescent="0.25">
      <c r="A254" s="761" t="str">
        <f t="shared" si="69"/>
        <v/>
      </c>
      <c r="B254" s="8" t="s">
        <v>368</v>
      </c>
      <c r="C254" s="8"/>
      <c r="D254" s="21" t="s">
        <v>381</v>
      </c>
      <c r="E254" s="8"/>
      <c r="F254" s="8"/>
      <c r="G254" s="975"/>
      <c r="H254" s="975"/>
      <c r="I254" s="975"/>
      <c r="J254" s="406"/>
      <c r="K254" s="975"/>
    </row>
    <row r="255" spans="1:11" ht="15.75" hidden="1" x14ac:dyDescent="0.25">
      <c r="A255" s="761" t="str">
        <f t="shared" si="69"/>
        <v/>
      </c>
      <c r="B255" s="580" t="s">
        <v>369</v>
      </c>
      <c r="C255" s="580"/>
      <c r="D255" s="577" t="s">
        <v>383</v>
      </c>
      <c r="E255" s="580"/>
      <c r="F255" s="580" t="s">
        <v>8</v>
      </c>
      <c r="G255" s="966"/>
      <c r="H255" s="927">
        <f t="shared" si="76"/>
        <v>0</v>
      </c>
      <c r="I255" s="927">
        <f>H255*$I$12</f>
        <v>0</v>
      </c>
      <c r="J255" s="11"/>
      <c r="K255" s="964">
        <f>SUM(H255:I255)</f>
        <v>0</v>
      </c>
    </row>
    <row r="256" spans="1:11" ht="15.75" hidden="1" x14ac:dyDescent="0.25">
      <c r="A256" s="761" t="str">
        <f t="shared" si="69"/>
        <v/>
      </c>
      <c r="B256" s="580" t="s">
        <v>370</v>
      </c>
      <c r="C256" s="580"/>
      <c r="D256" s="577" t="s">
        <v>384</v>
      </c>
      <c r="E256" s="580"/>
      <c r="F256" s="580" t="s">
        <v>22</v>
      </c>
      <c r="G256" s="966"/>
      <c r="H256" s="927">
        <f t="shared" si="76"/>
        <v>0</v>
      </c>
      <c r="I256" s="927">
        <f>H256*$I$12</f>
        <v>0</v>
      </c>
      <c r="J256" s="11"/>
      <c r="K256" s="964">
        <f>SUM(H256:I256)</f>
        <v>0</v>
      </c>
    </row>
    <row r="257" spans="1:11" ht="15.75" hidden="1" x14ac:dyDescent="0.25">
      <c r="A257" s="761" t="str">
        <f t="shared" si="69"/>
        <v/>
      </c>
      <c r="B257" s="580" t="s">
        <v>371</v>
      </c>
      <c r="C257" s="580"/>
      <c r="D257" s="577" t="s">
        <v>385</v>
      </c>
      <c r="E257" s="580"/>
      <c r="F257" s="580" t="s">
        <v>201</v>
      </c>
      <c r="G257" s="966"/>
      <c r="H257" s="927">
        <f t="shared" si="76"/>
        <v>0</v>
      </c>
      <c r="I257" s="927">
        <f>H257*$I$12</f>
        <v>0</v>
      </c>
      <c r="J257" s="11"/>
      <c r="K257" s="964">
        <f>SUM(H257:I257)</f>
        <v>0</v>
      </c>
    </row>
    <row r="258" spans="1:11" ht="15.75" hidden="1" x14ac:dyDescent="0.25">
      <c r="A258" s="761" t="str">
        <f t="shared" si="69"/>
        <v/>
      </c>
      <c r="B258" s="580" t="s">
        <v>372</v>
      </c>
      <c r="C258" s="580"/>
      <c r="D258" s="577" t="s">
        <v>386</v>
      </c>
      <c r="E258" s="580"/>
      <c r="F258" s="580" t="s">
        <v>22</v>
      </c>
      <c r="G258" s="966"/>
      <c r="H258" s="927">
        <f t="shared" si="76"/>
        <v>0</v>
      </c>
      <c r="I258" s="927">
        <f>H258*$I$12</f>
        <v>0</v>
      </c>
      <c r="J258" s="11"/>
      <c r="K258" s="964">
        <f>SUM(H258:I258)</f>
        <v>0</v>
      </c>
    </row>
    <row r="259" spans="1:11" ht="15.75" hidden="1" x14ac:dyDescent="0.25">
      <c r="A259" s="761" t="str">
        <f t="shared" si="69"/>
        <v/>
      </c>
      <c r="B259" s="580"/>
      <c r="C259" s="580"/>
      <c r="D259" s="577"/>
      <c r="E259" s="580"/>
      <c r="F259" s="580"/>
      <c r="G259" s="966"/>
      <c r="H259" s="966"/>
      <c r="I259" s="927"/>
      <c r="J259" s="11"/>
      <c r="K259" s="964"/>
    </row>
    <row r="260" spans="1:11" ht="15.75" hidden="1" x14ac:dyDescent="0.25">
      <c r="A260" s="761" t="str">
        <f t="shared" si="69"/>
        <v/>
      </c>
      <c r="B260" s="8" t="s">
        <v>373</v>
      </c>
      <c r="C260" s="8"/>
      <c r="D260" s="21" t="s">
        <v>387</v>
      </c>
      <c r="E260" s="8"/>
      <c r="F260" s="8" t="s">
        <v>8</v>
      </c>
      <c r="G260" s="975"/>
      <c r="H260" s="975">
        <f t="shared" si="76"/>
        <v>0</v>
      </c>
      <c r="I260" s="975">
        <f>H260*$I$12</f>
        <v>0</v>
      </c>
      <c r="J260" s="406"/>
      <c r="K260" s="975">
        <f>SUM(H260:I260)</f>
        <v>0</v>
      </c>
    </row>
    <row r="261" spans="1:11" ht="15.75" hidden="1" x14ac:dyDescent="0.25">
      <c r="A261" s="761" t="str">
        <f t="shared" si="69"/>
        <v/>
      </c>
      <c r="B261" s="580"/>
      <c r="C261" s="580"/>
      <c r="D261" s="580"/>
      <c r="E261" s="580"/>
      <c r="F261" s="580"/>
      <c r="G261" s="966"/>
      <c r="H261" s="966"/>
      <c r="I261" s="927"/>
      <c r="J261" s="11"/>
      <c r="K261" s="964"/>
    </row>
    <row r="262" spans="1:11" ht="15.75" hidden="1" x14ac:dyDescent="0.25">
      <c r="A262" s="761" t="str">
        <f t="shared" si="69"/>
        <v/>
      </c>
      <c r="B262" s="8" t="s">
        <v>374</v>
      </c>
      <c r="C262" s="8"/>
      <c r="D262" s="21" t="s">
        <v>382</v>
      </c>
      <c r="E262" s="8"/>
      <c r="F262" s="8"/>
      <c r="G262" s="975"/>
      <c r="H262" s="975"/>
      <c r="I262" s="975"/>
      <c r="J262" s="406"/>
      <c r="K262" s="975"/>
    </row>
    <row r="263" spans="1:11" ht="15.75" hidden="1" x14ac:dyDescent="0.25">
      <c r="A263" s="761" t="str">
        <f t="shared" si="69"/>
        <v/>
      </c>
      <c r="B263" s="580" t="s">
        <v>375</v>
      </c>
      <c r="C263" s="580"/>
      <c r="D263" s="577" t="s">
        <v>388</v>
      </c>
      <c r="E263" s="580"/>
      <c r="F263" s="580" t="s">
        <v>389</v>
      </c>
      <c r="G263" s="966"/>
      <c r="H263" s="927">
        <f t="shared" si="76"/>
        <v>0</v>
      </c>
      <c r="I263" s="927">
        <f t="shared" ref="I263:I268" si="77">H263*$I$12</f>
        <v>0</v>
      </c>
      <c r="J263" s="11"/>
      <c r="K263" s="964">
        <f t="shared" ref="K263:K268" si="78">SUM(H263:I263)</f>
        <v>0</v>
      </c>
    </row>
    <row r="264" spans="1:11" ht="15.75" hidden="1" x14ac:dyDescent="0.25">
      <c r="A264" s="761" t="str">
        <f t="shared" si="69"/>
        <v/>
      </c>
      <c r="B264" s="580" t="s">
        <v>376</v>
      </c>
      <c r="C264" s="580"/>
      <c r="D264" s="577" t="s">
        <v>390</v>
      </c>
      <c r="E264" s="580"/>
      <c r="F264" s="580" t="s">
        <v>22</v>
      </c>
      <c r="G264" s="966"/>
      <c r="H264" s="927">
        <f t="shared" si="76"/>
        <v>0</v>
      </c>
      <c r="I264" s="927">
        <f t="shared" si="77"/>
        <v>0</v>
      </c>
      <c r="J264" s="11"/>
      <c r="K264" s="964">
        <f t="shared" si="78"/>
        <v>0</v>
      </c>
    </row>
    <row r="265" spans="1:11" ht="15.75" hidden="1" x14ac:dyDescent="0.25">
      <c r="A265" s="761" t="str">
        <f t="shared" si="69"/>
        <v/>
      </c>
      <c r="B265" s="580" t="s">
        <v>377</v>
      </c>
      <c r="C265" s="580"/>
      <c r="D265" s="577" t="s">
        <v>391</v>
      </c>
      <c r="E265" s="580"/>
      <c r="F265" s="580" t="s">
        <v>23</v>
      </c>
      <c r="G265" s="966"/>
      <c r="H265" s="927">
        <f t="shared" si="76"/>
        <v>0</v>
      </c>
      <c r="I265" s="927">
        <f t="shared" si="77"/>
        <v>0</v>
      </c>
      <c r="J265" s="11"/>
      <c r="K265" s="964">
        <f t="shared" si="78"/>
        <v>0</v>
      </c>
    </row>
    <row r="266" spans="1:11" ht="15.75" hidden="1" x14ac:dyDescent="0.25">
      <c r="A266" s="761" t="str">
        <f t="shared" si="69"/>
        <v/>
      </c>
      <c r="B266" s="580" t="s">
        <v>378</v>
      </c>
      <c r="C266" s="580"/>
      <c r="D266" s="577" t="s">
        <v>392</v>
      </c>
      <c r="E266" s="580"/>
      <c r="F266" s="580" t="s">
        <v>393</v>
      </c>
      <c r="G266" s="966"/>
      <c r="H266" s="927">
        <f t="shared" si="76"/>
        <v>0</v>
      </c>
      <c r="I266" s="927">
        <f t="shared" si="77"/>
        <v>0</v>
      </c>
      <c r="J266" s="11"/>
      <c r="K266" s="964">
        <f t="shared" si="78"/>
        <v>0</v>
      </c>
    </row>
    <row r="267" spans="1:11" ht="15.75" hidden="1" x14ac:dyDescent="0.25">
      <c r="A267" s="761" t="str">
        <f t="shared" si="69"/>
        <v/>
      </c>
      <c r="B267" s="580"/>
      <c r="C267" s="580"/>
      <c r="D267" s="577"/>
      <c r="E267" s="580"/>
      <c r="F267" s="580"/>
      <c r="G267" s="966"/>
      <c r="H267" s="966"/>
      <c r="I267" s="927">
        <f t="shared" si="77"/>
        <v>0</v>
      </c>
      <c r="J267" s="11"/>
      <c r="K267" s="964">
        <f t="shared" si="78"/>
        <v>0</v>
      </c>
    </row>
    <row r="268" spans="1:11" ht="15.75" hidden="1" x14ac:dyDescent="0.25">
      <c r="A268" s="761" t="str">
        <f t="shared" si="69"/>
        <v/>
      </c>
      <c r="B268" s="8" t="s">
        <v>379</v>
      </c>
      <c r="C268" s="8"/>
      <c r="D268" s="21" t="s">
        <v>394</v>
      </c>
      <c r="E268" s="8"/>
      <c r="F268" s="8" t="s">
        <v>23</v>
      </c>
      <c r="G268" s="975"/>
      <c r="H268" s="975">
        <f t="shared" si="76"/>
        <v>0</v>
      </c>
      <c r="I268" s="975">
        <f t="shared" si="77"/>
        <v>0</v>
      </c>
      <c r="J268" s="406"/>
      <c r="K268" s="975">
        <f t="shared" si="78"/>
        <v>0</v>
      </c>
    </row>
    <row r="269" spans="1:11" ht="15.75" hidden="1" x14ac:dyDescent="0.25">
      <c r="A269" s="761" t="str">
        <f t="shared" si="69"/>
        <v/>
      </c>
      <c r="B269" s="580"/>
      <c r="C269" s="580"/>
      <c r="D269" s="577"/>
      <c r="E269" s="580"/>
      <c r="F269" s="580"/>
      <c r="G269" s="966"/>
      <c r="H269" s="966"/>
      <c r="I269" s="927"/>
      <c r="J269" s="11"/>
      <c r="K269" s="964"/>
    </row>
    <row r="270" spans="1:11" ht="15.75" hidden="1" x14ac:dyDescent="0.25">
      <c r="A270" s="761" t="str">
        <f t="shared" si="69"/>
        <v/>
      </c>
      <c r="B270" s="8" t="s">
        <v>380</v>
      </c>
      <c r="C270" s="8"/>
      <c r="D270" s="21" t="s">
        <v>395</v>
      </c>
      <c r="E270" s="8"/>
      <c r="F270" s="8" t="s">
        <v>23</v>
      </c>
      <c r="G270" s="975"/>
      <c r="H270" s="975">
        <f t="shared" si="76"/>
        <v>0</v>
      </c>
      <c r="I270" s="975">
        <f>H270*$I$12</f>
        <v>0</v>
      </c>
      <c r="J270" s="406"/>
      <c r="K270" s="975">
        <f>SUM(H270:I270)</f>
        <v>0</v>
      </c>
    </row>
    <row r="271" spans="1:11" ht="15.75" x14ac:dyDescent="0.25">
      <c r="A271" s="761" t="s">
        <v>4462</v>
      </c>
      <c r="B271" s="39"/>
      <c r="C271" s="604"/>
      <c r="D271" s="36"/>
      <c r="E271" s="13"/>
      <c r="F271" s="14"/>
      <c r="G271" s="973"/>
      <c r="H271" s="973"/>
      <c r="I271" s="927"/>
      <c r="J271" s="15"/>
      <c r="K271" s="973"/>
    </row>
    <row r="272" spans="1:11" ht="15" customHeight="1" x14ac:dyDescent="0.25">
      <c r="A272" s="761" t="s">
        <v>4462</v>
      </c>
      <c r="B272" s="34" t="s">
        <v>396</v>
      </c>
      <c r="C272" s="765"/>
      <c r="D272" s="765" t="s">
        <v>397</v>
      </c>
      <c r="E272" s="765"/>
      <c r="F272" s="765"/>
      <c r="G272" s="979"/>
      <c r="H272" s="979"/>
      <c r="I272" s="979"/>
      <c r="J272" s="765"/>
      <c r="K272" s="979"/>
    </row>
    <row r="273" spans="1:11" ht="15" hidden="1" customHeight="1" x14ac:dyDescent="0.25">
      <c r="A273" s="761"/>
      <c r="B273" s="1317" t="s">
        <v>226</v>
      </c>
      <c r="C273" s="1311" t="s">
        <v>227</v>
      </c>
      <c r="D273" s="1311" t="s">
        <v>228</v>
      </c>
      <c r="E273" s="1311" t="s">
        <v>229</v>
      </c>
      <c r="F273" s="1311" t="s">
        <v>230</v>
      </c>
      <c r="G273" s="1313" t="s">
        <v>4053</v>
      </c>
      <c r="H273" s="1313" t="s">
        <v>4054</v>
      </c>
      <c r="I273" s="992" t="s">
        <v>233</v>
      </c>
      <c r="J273" s="634" t="s">
        <v>4052</v>
      </c>
      <c r="K273" s="1313" t="s">
        <v>4055</v>
      </c>
    </row>
    <row r="274" spans="1:11" ht="15.75" hidden="1" x14ac:dyDescent="0.25">
      <c r="A274" s="761"/>
      <c r="B274" s="1318"/>
      <c r="C274" s="1312"/>
      <c r="D274" s="1312"/>
      <c r="E274" s="1312"/>
      <c r="F274" s="1312"/>
      <c r="G274" s="1314"/>
      <c r="H274" s="1314"/>
      <c r="I274" s="996">
        <v>0.26960000000000001</v>
      </c>
      <c r="J274" s="635">
        <v>0.20930000000000001</v>
      </c>
      <c r="K274" s="1314"/>
    </row>
    <row r="275" spans="1:11" ht="15.75" x14ac:dyDescent="0.25">
      <c r="A275" s="761" t="str">
        <f t="shared" ref="A275:A336" si="79">IF(K275&lt;&gt;0,"x","")</f>
        <v>x</v>
      </c>
      <c r="B275" s="410" t="s">
        <v>398</v>
      </c>
      <c r="C275" s="410"/>
      <c r="D275" s="411" t="s">
        <v>399</v>
      </c>
      <c r="E275" s="410"/>
      <c r="F275" s="410"/>
      <c r="G275" s="977"/>
      <c r="H275" s="977">
        <f>TRUNC(SUM(H277:H415),2)</f>
        <v>77142.720000000001</v>
      </c>
      <c r="I275" s="977">
        <f t="shared" ref="I275:K275" si="80">TRUNC(SUM(I277:I415),2)</f>
        <v>20795.22</v>
      </c>
      <c r="J275" s="977">
        <f t="shared" si="80"/>
        <v>0</v>
      </c>
      <c r="K275" s="977">
        <f t="shared" si="80"/>
        <v>97937.94</v>
      </c>
    </row>
    <row r="276" spans="1:11" ht="15.75" hidden="1" x14ac:dyDescent="0.25">
      <c r="A276" s="761" t="str">
        <f t="shared" si="79"/>
        <v/>
      </c>
      <c r="B276" s="8" t="s">
        <v>400</v>
      </c>
      <c r="C276" s="8"/>
      <c r="D276" s="21" t="s">
        <v>401</v>
      </c>
      <c r="E276" s="8"/>
      <c r="F276" s="8"/>
      <c r="G276" s="975"/>
      <c r="H276" s="975"/>
      <c r="I276" s="975"/>
      <c r="J276" s="406"/>
      <c r="K276" s="975"/>
    </row>
    <row r="277" spans="1:11" ht="15.75" hidden="1" x14ac:dyDescent="0.25">
      <c r="A277" s="761" t="str">
        <f t="shared" si="79"/>
        <v/>
      </c>
      <c r="B277" s="580" t="s">
        <v>402</v>
      </c>
      <c r="C277" s="580"/>
      <c r="D277" s="577" t="s">
        <v>415</v>
      </c>
      <c r="E277" s="580"/>
      <c r="F277" s="580" t="s">
        <v>238</v>
      </c>
      <c r="G277" s="966"/>
      <c r="H277" s="927">
        <f>G277*E277</f>
        <v>0</v>
      </c>
      <c r="I277" s="927">
        <f>H277*$I$12</f>
        <v>0</v>
      </c>
      <c r="J277" s="11"/>
      <c r="K277" s="964">
        <f>SUM(H277:I277)</f>
        <v>0</v>
      </c>
    </row>
    <row r="278" spans="1:11" ht="15.75" hidden="1" x14ac:dyDescent="0.25">
      <c r="A278" s="761" t="str">
        <f t="shared" si="79"/>
        <v/>
      </c>
      <c r="B278" s="580" t="s">
        <v>403</v>
      </c>
      <c r="C278" s="580"/>
      <c r="D278" s="577" t="s">
        <v>417</v>
      </c>
      <c r="E278" s="580"/>
      <c r="F278" s="580" t="s">
        <v>238</v>
      </c>
      <c r="G278" s="966"/>
      <c r="H278" s="927">
        <f t="shared" ref="H278:H340" si="81">G278*E278</f>
        <v>0</v>
      </c>
      <c r="I278" s="927">
        <f>H278*$I$12</f>
        <v>0</v>
      </c>
      <c r="J278" s="11"/>
      <c r="K278" s="964">
        <f>SUM(H278:I278)</f>
        <v>0</v>
      </c>
    </row>
    <row r="279" spans="1:11" ht="15.75" hidden="1" x14ac:dyDescent="0.25">
      <c r="A279" s="761" t="str">
        <f t="shared" si="79"/>
        <v/>
      </c>
      <c r="B279" s="580" t="s">
        <v>404</v>
      </c>
      <c r="C279" s="580"/>
      <c r="D279" s="577" t="s">
        <v>418</v>
      </c>
      <c r="E279" s="580"/>
      <c r="F279" s="580" t="s">
        <v>238</v>
      </c>
      <c r="G279" s="966"/>
      <c r="H279" s="927">
        <f t="shared" si="81"/>
        <v>0</v>
      </c>
      <c r="I279" s="927">
        <f>H279*$I$12</f>
        <v>0</v>
      </c>
      <c r="J279" s="11"/>
      <c r="K279" s="964">
        <f>SUM(H279:I279)</f>
        <v>0</v>
      </c>
    </row>
    <row r="280" spans="1:11" ht="15.75" hidden="1" x14ac:dyDescent="0.25">
      <c r="A280" s="761" t="str">
        <f t="shared" si="79"/>
        <v/>
      </c>
      <c r="B280" s="580" t="s">
        <v>405</v>
      </c>
      <c r="C280" s="580"/>
      <c r="D280" s="577" t="s">
        <v>416</v>
      </c>
      <c r="E280" s="580"/>
      <c r="F280" s="580" t="s">
        <v>356</v>
      </c>
      <c r="G280" s="966"/>
      <c r="H280" s="927">
        <f t="shared" si="81"/>
        <v>0</v>
      </c>
      <c r="I280" s="927">
        <f>H280*$I$12</f>
        <v>0</v>
      </c>
      <c r="J280" s="11"/>
      <c r="K280" s="964">
        <f>SUM(H280:I280)</f>
        <v>0</v>
      </c>
    </row>
    <row r="281" spans="1:11" ht="15.75" hidden="1" x14ac:dyDescent="0.25">
      <c r="A281" s="761" t="str">
        <f t="shared" si="79"/>
        <v/>
      </c>
      <c r="B281" s="580" t="s">
        <v>406</v>
      </c>
      <c r="C281" s="580"/>
      <c r="D281" s="577" t="s">
        <v>420</v>
      </c>
      <c r="E281" s="580"/>
      <c r="F281" s="580" t="s">
        <v>393</v>
      </c>
      <c r="G281" s="1031"/>
      <c r="H281" s="927">
        <f t="shared" si="81"/>
        <v>0</v>
      </c>
      <c r="I281" s="927">
        <f>H281*$I$12</f>
        <v>0</v>
      </c>
      <c r="J281" s="11"/>
      <c r="K281" s="964">
        <f>SUM(H281:I281)</f>
        <v>0</v>
      </c>
    </row>
    <row r="282" spans="1:11" ht="15.75" hidden="1" x14ac:dyDescent="0.25">
      <c r="A282" s="761" t="str">
        <f t="shared" si="79"/>
        <v/>
      </c>
      <c r="B282" s="580"/>
      <c r="C282" s="580"/>
      <c r="D282" s="577"/>
      <c r="E282" s="577"/>
      <c r="F282" s="577"/>
      <c r="G282" s="1031"/>
      <c r="H282" s="1031"/>
      <c r="I282" s="1031"/>
      <c r="J282" s="577"/>
      <c r="K282" s="1031"/>
    </row>
    <row r="283" spans="1:11" ht="15.75" hidden="1" x14ac:dyDescent="0.25">
      <c r="A283" s="761" t="str">
        <f t="shared" si="79"/>
        <v/>
      </c>
      <c r="B283" s="8" t="s">
        <v>407</v>
      </c>
      <c r="C283" s="8"/>
      <c r="D283" s="21" t="s">
        <v>413</v>
      </c>
      <c r="E283" s="8"/>
      <c r="F283" s="8"/>
      <c r="G283" s="975"/>
      <c r="H283" s="975"/>
      <c r="I283" s="975"/>
      <c r="J283" s="406"/>
      <c r="K283" s="975"/>
    </row>
    <row r="284" spans="1:11" ht="15.75" hidden="1" x14ac:dyDescent="0.25">
      <c r="A284" s="761" t="str">
        <f t="shared" si="79"/>
        <v/>
      </c>
      <c r="B284" s="43" t="s">
        <v>408</v>
      </c>
      <c r="C284" s="43"/>
      <c r="D284" s="66" t="s">
        <v>419</v>
      </c>
      <c r="E284" s="43"/>
      <c r="F284" s="43" t="s">
        <v>8</v>
      </c>
      <c r="G284" s="967"/>
      <c r="H284" s="967">
        <f t="shared" si="81"/>
        <v>0</v>
      </c>
      <c r="I284" s="967">
        <f>H284*$I$12</f>
        <v>0</v>
      </c>
      <c r="J284" s="43"/>
      <c r="K284" s="967">
        <f>SUM(H284:I284)</f>
        <v>0</v>
      </c>
    </row>
    <row r="285" spans="1:11" ht="15.75" hidden="1" x14ac:dyDescent="0.25">
      <c r="A285" s="761" t="str">
        <f t="shared" si="79"/>
        <v/>
      </c>
      <c r="B285" s="580"/>
      <c r="C285" s="580"/>
      <c r="D285" s="577"/>
      <c r="E285" s="580"/>
      <c r="F285" s="580"/>
      <c r="G285" s="966"/>
      <c r="H285" s="966"/>
      <c r="I285" s="927"/>
      <c r="J285" s="11"/>
      <c r="K285" s="964"/>
    </row>
    <row r="286" spans="1:11" ht="15.75" hidden="1" x14ac:dyDescent="0.25">
      <c r="A286" s="761" t="str">
        <f t="shared" si="79"/>
        <v/>
      </c>
      <c r="B286" s="43" t="s">
        <v>409</v>
      </c>
      <c r="C286" s="43"/>
      <c r="D286" s="66" t="s">
        <v>543</v>
      </c>
      <c r="E286" s="43"/>
      <c r="F286" s="43" t="s">
        <v>8</v>
      </c>
      <c r="G286" s="967"/>
      <c r="H286" s="967">
        <f t="shared" si="81"/>
        <v>0</v>
      </c>
      <c r="I286" s="967">
        <f>H286*$I$12</f>
        <v>0</v>
      </c>
      <c r="J286" s="43"/>
      <c r="K286" s="967">
        <f>SUM(H286:I286)</f>
        <v>0</v>
      </c>
    </row>
    <row r="287" spans="1:11" ht="15.75" hidden="1" x14ac:dyDescent="0.25">
      <c r="A287" s="761" t="str">
        <f t="shared" si="79"/>
        <v/>
      </c>
      <c r="B287" s="580"/>
      <c r="C287" s="580"/>
      <c r="D287" s="577"/>
      <c r="E287" s="580"/>
      <c r="F287" s="580"/>
      <c r="G287" s="966"/>
      <c r="H287" s="966"/>
      <c r="I287" s="927"/>
      <c r="J287" s="11"/>
      <c r="K287" s="964"/>
    </row>
    <row r="288" spans="1:11" ht="15.75" hidden="1" x14ac:dyDescent="0.25">
      <c r="A288" s="761" t="str">
        <f t="shared" si="79"/>
        <v/>
      </c>
      <c r="B288" s="43" t="s">
        <v>410</v>
      </c>
      <c r="C288" s="43"/>
      <c r="D288" s="66" t="s">
        <v>544</v>
      </c>
      <c r="E288" s="43"/>
      <c r="F288" s="43" t="s">
        <v>8</v>
      </c>
      <c r="G288" s="967"/>
      <c r="H288" s="967">
        <f t="shared" si="81"/>
        <v>0</v>
      </c>
      <c r="I288" s="967">
        <f>H288*$I$12</f>
        <v>0</v>
      </c>
      <c r="J288" s="43"/>
      <c r="K288" s="967">
        <f>SUM(H288:I288)</f>
        <v>0</v>
      </c>
    </row>
    <row r="289" spans="1:11" ht="15.75" hidden="1" x14ac:dyDescent="0.25">
      <c r="A289" s="761" t="str">
        <f t="shared" si="79"/>
        <v/>
      </c>
      <c r="B289" s="580"/>
      <c r="C289" s="580"/>
      <c r="D289" s="577"/>
      <c r="E289" s="580"/>
      <c r="F289" s="580"/>
      <c r="G289" s="966"/>
      <c r="H289" s="966"/>
      <c r="I289" s="966"/>
      <c r="J289" s="580"/>
      <c r="K289" s="966"/>
    </row>
    <row r="290" spans="1:11" ht="15.75" hidden="1" x14ac:dyDescent="0.25">
      <c r="A290" s="761" t="str">
        <f t="shared" si="79"/>
        <v/>
      </c>
      <c r="B290" s="43" t="s">
        <v>411</v>
      </c>
      <c r="C290" s="43"/>
      <c r="D290" s="66" t="s">
        <v>414</v>
      </c>
      <c r="E290" s="43"/>
      <c r="F290" s="43"/>
      <c r="G290" s="967"/>
      <c r="H290" s="967"/>
      <c r="I290" s="967"/>
      <c r="J290" s="43"/>
      <c r="K290" s="967"/>
    </row>
    <row r="291" spans="1:11" ht="15.75" hidden="1" x14ac:dyDescent="0.25">
      <c r="A291" s="761" t="str">
        <f t="shared" si="79"/>
        <v/>
      </c>
      <c r="B291" s="580" t="s">
        <v>412</v>
      </c>
      <c r="C291" s="580"/>
      <c r="D291" s="577" t="s">
        <v>545</v>
      </c>
      <c r="E291" s="580"/>
      <c r="F291" s="580" t="s">
        <v>8</v>
      </c>
      <c r="G291" s="966"/>
      <c r="H291" s="927">
        <f t="shared" si="81"/>
        <v>0</v>
      </c>
      <c r="I291" s="927">
        <f t="shared" ref="I291:I296" si="82">H291*$I$12</f>
        <v>0</v>
      </c>
      <c r="J291" s="11"/>
      <c r="K291" s="964">
        <f t="shared" ref="K291:K296" si="83">SUM(H291:I291)</f>
        <v>0</v>
      </c>
    </row>
    <row r="292" spans="1:11" ht="15.75" hidden="1" x14ac:dyDescent="0.25">
      <c r="A292" s="761" t="str">
        <f t="shared" si="79"/>
        <v/>
      </c>
      <c r="B292" s="580" t="s">
        <v>421</v>
      </c>
      <c r="C292" s="580"/>
      <c r="D292" s="577" t="s">
        <v>459</v>
      </c>
      <c r="E292" s="580"/>
      <c r="F292" s="580" t="s">
        <v>237</v>
      </c>
      <c r="G292" s="966"/>
      <c r="H292" s="927">
        <f t="shared" si="81"/>
        <v>0</v>
      </c>
      <c r="I292" s="927">
        <f t="shared" si="82"/>
        <v>0</v>
      </c>
      <c r="J292" s="11"/>
      <c r="K292" s="964">
        <f t="shared" si="83"/>
        <v>0</v>
      </c>
    </row>
    <row r="293" spans="1:11" ht="15.75" hidden="1" x14ac:dyDescent="0.25">
      <c r="A293" s="761" t="str">
        <f t="shared" si="79"/>
        <v/>
      </c>
      <c r="B293" s="580" t="s">
        <v>422</v>
      </c>
      <c r="C293" s="580"/>
      <c r="D293" s="577" t="s">
        <v>460</v>
      </c>
      <c r="E293" s="580"/>
      <c r="F293" s="580" t="s">
        <v>237</v>
      </c>
      <c r="G293" s="966"/>
      <c r="H293" s="927">
        <f t="shared" si="81"/>
        <v>0</v>
      </c>
      <c r="I293" s="927">
        <f t="shared" si="82"/>
        <v>0</v>
      </c>
      <c r="J293" s="11"/>
      <c r="K293" s="964">
        <f t="shared" si="83"/>
        <v>0</v>
      </c>
    </row>
    <row r="294" spans="1:11" ht="15.75" hidden="1" x14ac:dyDescent="0.25">
      <c r="A294" s="761" t="str">
        <f t="shared" si="79"/>
        <v/>
      </c>
      <c r="B294" s="580" t="s">
        <v>423</v>
      </c>
      <c r="C294" s="580"/>
      <c r="D294" s="577" t="s">
        <v>461</v>
      </c>
      <c r="E294" s="580"/>
      <c r="F294" s="580" t="s">
        <v>237</v>
      </c>
      <c r="G294" s="966"/>
      <c r="H294" s="927">
        <f t="shared" si="81"/>
        <v>0</v>
      </c>
      <c r="I294" s="927">
        <f t="shared" si="82"/>
        <v>0</v>
      </c>
      <c r="J294" s="11"/>
      <c r="K294" s="964">
        <f t="shared" si="83"/>
        <v>0</v>
      </c>
    </row>
    <row r="295" spans="1:11" ht="15.75" hidden="1" x14ac:dyDescent="0.25">
      <c r="A295" s="761" t="str">
        <f t="shared" si="79"/>
        <v/>
      </c>
      <c r="B295" s="580" t="s">
        <v>424</v>
      </c>
      <c r="C295" s="580"/>
      <c r="D295" s="577" t="s">
        <v>462</v>
      </c>
      <c r="E295" s="580"/>
      <c r="F295" s="580" t="s">
        <v>23</v>
      </c>
      <c r="G295" s="966"/>
      <c r="H295" s="927">
        <f t="shared" si="81"/>
        <v>0</v>
      </c>
      <c r="I295" s="927">
        <f t="shared" si="82"/>
        <v>0</v>
      </c>
      <c r="J295" s="11"/>
      <c r="K295" s="964">
        <f t="shared" si="83"/>
        <v>0</v>
      </c>
    </row>
    <row r="296" spans="1:11" ht="15.75" hidden="1" x14ac:dyDescent="0.25">
      <c r="A296" s="761" t="str">
        <f t="shared" si="79"/>
        <v/>
      </c>
      <c r="B296" s="580" t="s">
        <v>2858</v>
      </c>
      <c r="C296" s="580"/>
      <c r="D296" s="577" t="s">
        <v>2859</v>
      </c>
      <c r="E296" s="580"/>
      <c r="F296" s="580"/>
      <c r="G296" s="966"/>
      <c r="H296" s="927">
        <f t="shared" si="81"/>
        <v>0</v>
      </c>
      <c r="I296" s="927">
        <f t="shared" si="82"/>
        <v>0</v>
      </c>
      <c r="J296" s="11"/>
      <c r="K296" s="964">
        <f t="shared" si="83"/>
        <v>0</v>
      </c>
    </row>
    <row r="297" spans="1:11" ht="15.75" hidden="1" x14ac:dyDescent="0.25">
      <c r="A297" s="761" t="str">
        <f t="shared" si="79"/>
        <v/>
      </c>
      <c r="B297" s="580"/>
      <c r="C297" s="580"/>
      <c r="D297" s="577"/>
      <c r="E297" s="580"/>
      <c r="F297" s="580"/>
      <c r="G297" s="966"/>
      <c r="H297" s="966"/>
      <c r="I297" s="966"/>
      <c r="J297" s="580"/>
      <c r="K297" s="966"/>
    </row>
    <row r="298" spans="1:11" ht="15.75" hidden="1" x14ac:dyDescent="0.25">
      <c r="A298" s="761" t="str">
        <f t="shared" si="79"/>
        <v/>
      </c>
      <c r="B298" s="43" t="s">
        <v>425</v>
      </c>
      <c r="C298" s="43"/>
      <c r="D298" s="66" t="s">
        <v>458</v>
      </c>
      <c r="E298" s="43"/>
      <c r="F298" s="43"/>
      <c r="G298" s="967"/>
      <c r="H298" s="967"/>
      <c r="I298" s="967"/>
      <c r="J298" s="43"/>
      <c r="K298" s="967"/>
    </row>
    <row r="299" spans="1:11" ht="15.75" hidden="1" x14ac:dyDescent="0.25">
      <c r="A299" s="761" t="str">
        <f t="shared" si="79"/>
        <v/>
      </c>
      <c r="B299" s="580" t="s">
        <v>426</v>
      </c>
      <c r="C299" s="580"/>
      <c r="D299" s="577" t="s">
        <v>463</v>
      </c>
      <c r="E299" s="580"/>
      <c r="F299" s="580" t="s">
        <v>22</v>
      </c>
      <c r="G299" s="966"/>
      <c r="H299" s="927">
        <f t="shared" si="81"/>
        <v>0</v>
      </c>
      <c r="I299" s="927">
        <f>H299*$I$12</f>
        <v>0</v>
      </c>
      <c r="J299" s="11"/>
      <c r="K299" s="964">
        <f>SUM(H299:I299)</f>
        <v>0</v>
      </c>
    </row>
    <row r="300" spans="1:11" ht="15.75" hidden="1" x14ac:dyDescent="0.25">
      <c r="A300" s="761" t="str">
        <f t="shared" si="79"/>
        <v/>
      </c>
      <c r="B300" s="580" t="s">
        <v>427</v>
      </c>
      <c r="C300" s="580"/>
      <c r="D300" s="577" t="s">
        <v>464</v>
      </c>
      <c r="E300" s="580"/>
      <c r="F300" s="580" t="s">
        <v>22</v>
      </c>
      <c r="G300" s="966"/>
      <c r="H300" s="927">
        <f t="shared" si="81"/>
        <v>0</v>
      </c>
      <c r="I300" s="927">
        <f>H300*$I$12</f>
        <v>0</v>
      </c>
      <c r="J300" s="11"/>
      <c r="K300" s="964">
        <f>SUM(H300:I300)</f>
        <v>0</v>
      </c>
    </row>
    <row r="301" spans="1:11" ht="15.75" hidden="1" x14ac:dyDescent="0.25">
      <c r="A301" s="761" t="str">
        <f t="shared" si="79"/>
        <v/>
      </c>
      <c r="B301" s="580" t="s">
        <v>428</v>
      </c>
      <c r="C301" s="580"/>
      <c r="D301" s="577" t="s">
        <v>465</v>
      </c>
      <c r="E301" s="580"/>
      <c r="F301" s="580" t="s">
        <v>22</v>
      </c>
      <c r="G301" s="966"/>
      <c r="H301" s="927">
        <f t="shared" si="81"/>
        <v>0</v>
      </c>
      <c r="I301" s="927">
        <f>H301*$I$12</f>
        <v>0</v>
      </c>
      <c r="J301" s="11"/>
      <c r="K301" s="964">
        <f>SUM(H301:I301)</f>
        <v>0</v>
      </c>
    </row>
    <row r="302" spans="1:11" ht="15.75" hidden="1" x14ac:dyDescent="0.25">
      <c r="A302" s="761" t="str">
        <f t="shared" si="79"/>
        <v/>
      </c>
      <c r="B302" s="580"/>
      <c r="C302" s="580"/>
      <c r="D302" s="577"/>
      <c r="E302" s="580"/>
      <c r="F302" s="580"/>
      <c r="G302" s="966"/>
      <c r="H302" s="966"/>
      <c r="I302" s="966"/>
      <c r="J302" s="580"/>
      <c r="K302" s="966"/>
    </row>
    <row r="303" spans="1:11" ht="15.75" hidden="1" x14ac:dyDescent="0.25">
      <c r="A303" s="761" t="str">
        <f t="shared" si="79"/>
        <v/>
      </c>
      <c r="B303" s="43" t="s">
        <v>429</v>
      </c>
      <c r="C303" s="43"/>
      <c r="D303" s="66" t="s">
        <v>457</v>
      </c>
      <c r="E303" s="43"/>
      <c r="F303" s="43"/>
      <c r="G303" s="967"/>
      <c r="H303" s="967"/>
      <c r="I303" s="967"/>
      <c r="J303" s="43"/>
      <c r="K303" s="967"/>
    </row>
    <row r="304" spans="1:11" ht="15.75" hidden="1" x14ac:dyDescent="0.25">
      <c r="A304" s="761" t="str">
        <f t="shared" si="79"/>
        <v/>
      </c>
      <c r="B304" s="580" t="s">
        <v>430</v>
      </c>
      <c r="C304" s="580"/>
      <c r="D304" s="577" t="s">
        <v>466</v>
      </c>
      <c r="E304" s="580"/>
      <c r="F304" s="580" t="s">
        <v>237</v>
      </c>
      <c r="G304" s="966"/>
      <c r="H304" s="927">
        <f t="shared" si="81"/>
        <v>0</v>
      </c>
      <c r="I304" s="927">
        <f>H304*$I$12</f>
        <v>0</v>
      </c>
      <c r="J304" s="11"/>
      <c r="K304" s="964">
        <f>SUM(H304:I304)</f>
        <v>0</v>
      </c>
    </row>
    <row r="305" spans="1:11" ht="15.75" hidden="1" x14ac:dyDescent="0.25">
      <c r="A305" s="761" t="str">
        <f t="shared" si="79"/>
        <v/>
      </c>
      <c r="B305" s="580" t="s">
        <v>431</v>
      </c>
      <c r="C305" s="580"/>
      <c r="D305" s="577" t="s">
        <v>467</v>
      </c>
      <c r="E305" s="580"/>
      <c r="F305" s="580" t="s">
        <v>237</v>
      </c>
      <c r="G305" s="966"/>
      <c r="H305" s="927">
        <f t="shared" si="81"/>
        <v>0</v>
      </c>
      <c r="I305" s="927">
        <f>H305*$I$12</f>
        <v>0</v>
      </c>
      <c r="J305" s="11"/>
      <c r="K305" s="964">
        <f>SUM(H305:I305)</f>
        <v>0</v>
      </c>
    </row>
    <row r="306" spans="1:11" ht="15.75" hidden="1" x14ac:dyDescent="0.25">
      <c r="A306" s="761" t="str">
        <f t="shared" si="79"/>
        <v/>
      </c>
      <c r="B306" s="580" t="s">
        <v>432</v>
      </c>
      <c r="C306" s="580"/>
      <c r="D306" s="577" t="s">
        <v>468</v>
      </c>
      <c r="E306" s="580"/>
      <c r="F306" s="580" t="s">
        <v>237</v>
      </c>
      <c r="G306" s="966"/>
      <c r="H306" s="927">
        <f t="shared" si="81"/>
        <v>0</v>
      </c>
      <c r="I306" s="927">
        <f>H306*$I$12</f>
        <v>0</v>
      </c>
      <c r="J306" s="11"/>
      <c r="K306" s="964">
        <f>SUM(H306:I306)</f>
        <v>0</v>
      </c>
    </row>
    <row r="307" spans="1:11" ht="15.75" hidden="1" x14ac:dyDescent="0.25">
      <c r="A307" s="761" t="str">
        <f t="shared" si="79"/>
        <v/>
      </c>
      <c r="B307" s="580" t="s">
        <v>433</v>
      </c>
      <c r="C307" s="580"/>
      <c r="D307" s="577" t="s">
        <v>469</v>
      </c>
      <c r="E307" s="580"/>
      <c r="F307" s="580" t="s">
        <v>237</v>
      </c>
      <c r="G307" s="966"/>
      <c r="H307" s="927">
        <f t="shared" si="81"/>
        <v>0</v>
      </c>
      <c r="I307" s="927">
        <f>H307*$I$12</f>
        <v>0</v>
      </c>
      <c r="J307" s="11"/>
      <c r="K307" s="964">
        <f>SUM(H307:I307)</f>
        <v>0</v>
      </c>
    </row>
    <row r="308" spans="1:11" ht="15.75" hidden="1" x14ac:dyDescent="0.25">
      <c r="A308" s="761" t="str">
        <f t="shared" si="79"/>
        <v/>
      </c>
      <c r="B308" s="580"/>
      <c r="C308" s="580"/>
      <c r="D308" s="577"/>
      <c r="E308" s="580"/>
      <c r="F308" s="580"/>
      <c r="G308" s="966"/>
      <c r="H308" s="966"/>
      <c r="I308" s="966"/>
      <c r="J308" s="580"/>
      <c r="K308" s="966"/>
    </row>
    <row r="309" spans="1:11" ht="15.75" hidden="1" x14ac:dyDescent="0.25">
      <c r="A309" s="761" t="str">
        <f t="shared" si="79"/>
        <v/>
      </c>
      <c r="B309" s="8" t="s">
        <v>434</v>
      </c>
      <c r="C309" s="8"/>
      <c r="D309" s="21" t="s">
        <v>456</v>
      </c>
      <c r="E309" s="8"/>
      <c r="F309" s="8"/>
      <c r="G309" s="975"/>
      <c r="H309" s="975"/>
      <c r="I309" s="975"/>
      <c r="J309" s="406"/>
      <c r="K309" s="975"/>
    </row>
    <row r="310" spans="1:11" ht="15.75" hidden="1" x14ac:dyDescent="0.25">
      <c r="A310" s="761" t="str">
        <f t="shared" si="79"/>
        <v/>
      </c>
      <c r="B310" s="43" t="s">
        <v>435</v>
      </c>
      <c r="C310" s="43"/>
      <c r="D310" s="66" t="s">
        <v>455</v>
      </c>
      <c r="E310" s="43"/>
      <c r="F310" s="43"/>
      <c r="G310" s="967"/>
      <c r="H310" s="967"/>
      <c r="I310" s="967"/>
      <c r="J310" s="43"/>
      <c r="K310" s="967"/>
    </row>
    <row r="311" spans="1:11" ht="15.75" hidden="1" x14ac:dyDescent="0.25">
      <c r="A311" s="761" t="str">
        <f t="shared" si="79"/>
        <v/>
      </c>
      <c r="B311" s="580" t="s">
        <v>436</v>
      </c>
      <c r="C311" s="580"/>
      <c r="D311" s="577" t="s">
        <v>470</v>
      </c>
      <c r="E311" s="580"/>
      <c r="F311" s="580" t="s">
        <v>22</v>
      </c>
      <c r="G311" s="966"/>
      <c r="H311" s="927">
        <f t="shared" si="81"/>
        <v>0</v>
      </c>
      <c r="I311" s="927">
        <f>H311*$I$12</f>
        <v>0</v>
      </c>
      <c r="J311" s="11"/>
      <c r="K311" s="964">
        <f>SUM(H311:I311)</f>
        <v>0</v>
      </c>
    </row>
    <row r="312" spans="1:11" ht="15.75" hidden="1" x14ac:dyDescent="0.25">
      <c r="A312" s="761" t="str">
        <f t="shared" si="79"/>
        <v/>
      </c>
      <c r="B312" s="580" t="s">
        <v>437</v>
      </c>
      <c r="C312" s="580"/>
      <c r="D312" s="577" t="s">
        <v>471</v>
      </c>
      <c r="E312" s="580"/>
      <c r="F312" s="580" t="s">
        <v>22</v>
      </c>
      <c r="G312" s="966"/>
      <c r="H312" s="927">
        <f t="shared" si="81"/>
        <v>0</v>
      </c>
      <c r="I312" s="927">
        <f>H312*$I$12</f>
        <v>0</v>
      </c>
      <c r="J312" s="11"/>
      <c r="K312" s="964">
        <f>SUM(H312:I312)</f>
        <v>0</v>
      </c>
    </row>
    <row r="313" spans="1:11" ht="15.75" hidden="1" x14ac:dyDescent="0.25">
      <c r="A313" s="761" t="str">
        <f t="shared" si="79"/>
        <v/>
      </c>
      <c r="B313" s="580"/>
      <c r="C313" s="580"/>
      <c r="D313" s="577"/>
      <c r="E313" s="580"/>
      <c r="F313" s="580"/>
      <c r="G313" s="966"/>
      <c r="H313" s="966"/>
      <c r="I313" s="966"/>
      <c r="J313" s="580"/>
      <c r="K313" s="966"/>
    </row>
    <row r="314" spans="1:11" ht="15.75" hidden="1" x14ac:dyDescent="0.25">
      <c r="A314" s="761" t="str">
        <f t="shared" si="79"/>
        <v/>
      </c>
      <c r="B314" s="43" t="s">
        <v>438</v>
      </c>
      <c r="C314" s="43"/>
      <c r="D314" s="66" t="s">
        <v>454</v>
      </c>
      <c r="E314" s="43"/>
      <c r="F314" s="43"/>
      <c r="G314" s="967"/>
      <c r="H314" s="967"/>
      <c r="I314" s="967"/>
      <c r="J314" s="43"/>
      <c r="K314" s="967"/>
    </row>
    <row r="315" spans="1:11" ht="15.75" hidden="1" x14ac:dyDescent="0.25">
      <c r="A315" s="761" t="str">
        <f t="shared" si="79"/>
        <v/>
      </c>
      <c r="B315" s="580" t="s">
        <v>439</v>
      </c>
      <c r="C315" s="580"/>
      <c r="D315" s="577" t="s">
        <v>472</v>
      </c>
      <c r="E315" s="580"/>
      <c r="F315" s="580" t="s">
        <v>22</v>
      </c>
      <c r="G315" s="966"/>
      <c r="H315" s="927">
        <f t="shared" si="81"/>
        <v>0</v>
      </c>
      <c r="I315" s="927">
        <f>H315*$I$12</f>
        <v>0</v>
      </c>
      <c r="J315" s="11"/>
      <c r="K315" s="964">
        <f>SUM(H315:I315)</f>
        <v>0</v>
      </c>
    </row>
    <row r="316" spans="1:11" ht="15.75" hidden="1" x14ac:dyDescent="0.25">
      <c r="A316" s="761" t="str">
        <f t="shared" si="79"/>
        <v/>
      </c>
      <c r="B316" s="580" t="s">
        <v>440</v>
      </c>
      <c r="C316" s="580"/>
      <c r="D316" s="577" t="s">
        <v>474</v>
      </c>
      <c r="E316" s="580"/>
      <c r="F316" s="580" t="s">
        <v>22</v>
      </c>
      <c r="G316" s="966"/>
      <c r="H316" s="927">
        <f t="shared" si="81"/>
        <v>0</v>
      </c>
      <c r="I316" s="927">
        <f>H316*$I$12</f>
        <v>0</v>
      </c>
      <c r="J316" s="11"/>
      <c r="K316" s="964">
        <f>SUM(H316:I316)</f>
        <v>0</v>
      </c>
    </row>
    <row r="317" spans="1:11" ht="15.75" hidden="1" x14ac:dyDescent="0.25">
      <c r="A317" s="761" t="str">
        <f t="shared" si="79"/>
        <v/>
      </c>
      <c r="B317" s="580"/>
      <c r="C317" s="580"/>
      <c r="D317" s="577"/>
      <c r="E317" s="580"/>
      <c r="F317" s="580"/>
      <c r="G317" s="966"/>
      <c r="H317" s="966"/>
      <c r="I317" s="927"/>
      <c r="J317" s="11"/>
      <c r="K317" s="964"/>
    </row>
    <row r="318" spans="1:11" ht="15.75" hidden="1" x14ac:dyDescent="0.25">
      <c r="A318" s="761" t="str">
        <f t="shared" si="79"/>
        <v/>
      </c>
      <c r="B318" s="43" t="s">
        <v>441</v>
      </c>
      <c r="C318" s="43"/>
      <c r="D318" s="66" t="s">
        <v>473</v>
      </c>
      <c r="E318" s="43"/>
      <c r="F318" s="43" t="s">
        <v>22</v>
      </c>
      <c r="G318" s="967"/>
      <c r="H318" s="967">
        <f t="shared" si="81"/>
        <v>0</v>
      </c>
      <c r="I318" s="967">
        <f>H318*$I$12</f>
        <v>0</v>
      </c>
      <c r="J318" s="43"/>
      <c r="K318" s="967">
        <f>SUM(H318:I318)</f>
        <v>0</v>
      </c>
    </row>
    <row r="319" spans="1:11" ht="15.75" hidden="1" x14ac:dyDescent="0.25">
      <c r="A319" s="761" t="str">
        <f t="shared" si="79"/>
        <v/>
      </c>
      <c r="B319" s="580"/>
      <c r="C319" s="580"/>
      <c r="D319" s="577"/>
      <c r="E319" s="580"/>
      <c r="F319" s="580"/>
      <c r="G319" s="966"/>
      <c r="H319" s="966"/>
      <c r="I319" s="966"/>
      <c r="J319" s="580"/>
      <c r="K319" s="966"/>
    </row>
    <row r="320" spans="1:11" ht="15.75" hidden="1" x14ac:dyDescent="0.25">
      <c r="A320" s="761" t="str">
        <f t="shared" si="79"/>
        <v/>
      </c>
      <c r="B320" s="43" t="s">
        <v>442</v>
      </c>
      <c r="C320" s="43"/>
      <c r="D320" s="66" t="s">
        <v>453</v>
      </c>
      <c r="E320" s="43"/>
      <c r="F320" s="43"/>
      <c r="G320" s="967"/>
      <c r="H320" s="967"/>
      <c r="I320" s="967"/>
      <c r="J320" s="43"/>
      <c r="K320" s="967"/>
    </row>
    <row r="321" spans="1:11" ht="15.75" hidden="1" x14ac:dyDescent="0.25">
      <c r="A321" s="761" t="str">
        <f t="shared" si="79"/>
        <v/>
      </c>
      <c r="B321" s="580" t="s">
        <v>443</v>
      </c>
      <c r="C321" s="580"/>
      <c r="D321" s="577" t="s">
        <v>475</v>
      </c>
      <c r="E321" s="580"/>
      <c r="F321" s="580" t="s">
        <v>8</v>
      </c>
      <c r="G321" s="966"/>
      <c r="H321" s="927">
        <f t="shared" si="81"/>
        <v>0</v>
      </c>
      <c r="I321" s="927">
        <f>H321*$I$12</f>
        <v>0</v>
      </c>
      <c r="J321" s="11"/>
      <c r="K321" s="964">
        <f>SUM(H321:I321)</f>
        <v>0</v>
      </c>
    </row>
    <row r="322" spans="1:11" ht="15.75" hidden="1" x14ac:dyDescent="0.25">
      <c r="A322" s="761" t="str">
        <f t="shared" si="79"/>
        <v/>
      </c>
      <c r="B322" s="580" t="s">
        <v>444</v>
      </c>
      <c r="C322" s="580"/>
      <c r="D322" s="577" t="s">
        <v>385</v>
      </c>
      <c r="E322" s="580"/>
      <c r="F322" s="580" t="s">
        <v>201</v>
      </c>
      <c r="G322" s="966"/>
      <c r="H322" s="927">
        <f t="shared" si="81"/>
        <v>0</v>
      </c>
      <c r="I322" s="927">
        <f>H322*$I$12</f>
        <v>0</v>
      </c>
      <c r="J322" s="11"/>
      <c r="K322" s="964">
        <f>SUM(H322:I322)</f>
        <v>0</v>
      </c>
    </row>
    <row r="323" spans="1:11" ht="15.75" hidden="1" x14ac:dyDescent="0.25">
      <c r="A323" s="761" t="str">
        <f t="shared" si="79"/>
        <v/>
      </c>
      <c r="B323" s="580" t="s">
        <v>445</v>
      </c>
      <c r="C323" s="580"/>
      <c r="D323" s="577" t="s">
        <v>386</v>
      </c>
      <c r="E323" s="580"/>
      <c r="F323" s="580" t="s">
        <v>22</v>
      </c>
      <c r="G323" s="966"/>
      <c r="H323" s="927">
        <f t="shared" si="81"/>
        <v>0</v>
      </c>
      <c r="I323" s="927">
        <f>H323*$I$12</f>
        <v>0</v>
      </c>
      <c r="J323" s="11"/>
      <c r="K323" s="964">
        <f>SUM(H323:I323)</f>
        <v>0</v>
      </c>
    </row>
    <row r="324" spans="1:11" ht="15.75" hidden="1" x14ac:dyDescent="0.25">
      <c r="A324" s="761" t="str">
        <f t="shared" si="79"/>
        <v/>
      </c>
      <c r="B324" s="580" t="s">
        <v>446</v>
      </c>
      <c r="C324" s="580"/>
      <c r="D324" s="577" t="s">
        <v>476</v>
      </c>
      <c r="E324" s="580"/>
      <c r="F324" s="580" t="s">
        <v>22</v>
      </c>
      <c r="G324" s="966"/>
      <c r="H324" s="927">
        <f t="shared" si="81"/>
        <v>0</v>
      </c>
      <c r="I324" s="927">
        <f>H324*$I$12</f>
        <v>0</v>
      </c>
      <c r="J324" s="11"/>
      <c r="K324" s="964">
        <f>SUM(H324:I324)</f>
        <v>0</v>
      </c>
    </row>
    <row r="325" spans="1:11" ht="15.75" hidden="1" x14ac:dyDescent="0.25">
      <c r="A325" s="761" t="str">
        <f t="shared" si="79"/>
        <v/>
      </c>
      <c r="B325" s="580"/>
      <c r="C325" s="580"/>
      <c r="D325" s="577"/>
      <c r="E325" s="580"/>
      <c r="F325" s="580"/>
      <c r="G325" s="966"/>
      <c r="H325" s="966"/>
      <c r="I325" s="966"/>
      <c r="J325" s="580"/>
      <c r="K325" s="966"/>
    </row>
    <row r="326" spans="1:11" ht="15.75" hidden="1" x14ac:dyDescent="0.25">
      <c r="A326" s="761" t="str">
        <f t="shared" si="79"/>
        <v/>
      </c>
      <c r="B326" s="43" t="s">
        <v>447</v>
      </c>
      <c r="C326" s="43"/>
      <c r="D326" s="66" t="s">
        <v>452</v>
      </c>
      <c r="E326" s="43"/>
      <c r="F326" s="43"/>
      <c r="G326" s="967"/>
      <c r="H326" s="967"/>
      <c r="I326" s="967"/>
      <c r="J326" s="43"/>
      <c r="K326" s="967"/>
    </row>
    <row r="327" spans="1:11" ht="15.75" hidden="1" x14ac:dyDescent="0.25">
      <c r="A327" s="761" t="str">
        <f t="shared" si="79"/>
        <v/>
      </c>
      <c r="B327" s="580" t="s">
        <v>448</v>
      </c>
      <c r="C327" s="580"/>
      <c r="D327" s="577" t="s">
        <v>475</v>
      </c>
      <c r="E327" s="580"/>
      <c r="F327" s="580" t="s">
        <v>8</v>
      </c>
      <c r="G327" s="966"/>
      <c r="H327" s="927">
        <f t="shared" si="81"/>
        <v>0</v>
      </c>
      <c r="I327" s="927">
        <f>H327*$I$12</f>
        <v>0</v>
      </c>
      <c r="J327" s="11"/>
      <c r="K327" s="964">
        <f>SUM(H327:I327)</f>
        <v>0</v>
      </c>
    </row>
    <row r="328" spans="1:11" ht="15.75" hidden="1" x14ac:dyDescent="0.25">
      <c r="A328" s="761" t="str">
        <f t="shared" si="79"/>
        <v/>
      </c>
      <c r="B328" s="580" t="s">
        <v>449</v>
      </c>
      <c r="C328" s="580"/>
      <c r="D328" s="577" t="s">
        <v>385</v>
      </c>
      <c r="E328" s="580"/>
      <c r="F328" s="580" t="s">
        <v>201</v>
      </c>
      <c r="G328" s="966"/>
      <c r="H328" s="927">
        <f t="shared" si="81"/>
        <v>0</v>
      </c>
      <c r="I328" s="927">
        <f>H328*$I$12</f>
        <v>0</v>
      </c>
      <c r="J328" s="11"/>
      <c r="K328" s="964">
        <f>SUM(H328:I328)</f>
        <v>0</v>
      </c>
    </row>
    <row r="329" spans="1:11" ht="15.75" hidden="1" x14ac:dyDescent="0.25">
      <c r="A329" s="761" t="str">
        <f t="shared" si="79"/>
        <v/>
      </c>
      <c r="B329" s="580" t="s">
        <v>450</v>
      </c>
      <c r="C329" s="580"/>
      <c r="D329" s="577" t="s">
        <v>386</v>
      </c>
      <c r="E329" s="580"/>
      <c r="F329" s="580" t="s">
        <v>22</v>
      </c>
      <c r="G329" s="966"/>
      <c r="H329" s="927">
        <f t="shared" si="81"/>
        <v>0</v>
      </c>
      <c r="I329" s="927">
        <f>H329*$I$12</f>
        <v>0</v>
      </c>
      <c r="J329" s="11"/>
      <c r="K329" s="964">
        <f>SUM(H329:I329)</f>
        <v>0</v>
      </c>
    </row>
    <row r="330" spans="1:11" ht="15.75" hidden="1" x14ac:dyDescent="0.25">
      <c r="A330" s="761" t="str">
        <f t="shared" si="79"/>
        <v/>
      </c>
      <c r="B330" s="580" t="s">
        <v>451</v>
      </c>
      <c r="C330" s="580"/>
      <c r="D330" s="577" t="s">
        <v>477</v>
      </c>
      <c r="E330" s="580"/>
      <c r="F330" s="580" t="s">
        <v>22</v>
      </c>
      <c r="G330" s="966"/>
      <c r="H330" s="927">
        <f t="shared" si="81"/>
        <v>0</v>
      </c>
      <c r="I330" s="927">
        <f>H330*$I$12</f>
        <v>0</v>
      </c>
      <c r="J330" s="11"/>
      <c r="K330" s="964">
        <f>SUM(H330:I330)</f>
        <v>0</v>
      </c>
    </row>
    <row r="331" spans="1:11" ht="15.75" hidden="1" x14ac:dyDescent="0.25">
      <c r="A331" s="761" t="str">
        <f t="shared" si="79"/>
        <v/>
      </c>
      <c r="B331" s="580"/>
      <c r="C331" s="580"/>
      <c r="D331" s="577"/>
      <c r="E331" s="580"/>
      <c r="F331" s="580"/>
      <c r="G331" s="966"/>
      <c r="H331" s="966"/>
      <c r="I331" s="966"/>
      <c r="J331" s="580"/>
      <c r="K331" s="966"/>
    </row>
    <row r="332" spans="1:11" ht="15.75" hidden="1" x14ac:dyDescent="0.25">
      <c r="A332" s="761" t="str">
        <f t="shared" si="79"/>
        <v/>
      </c>
      <c r="B332" s="43" t="s">
        <v>478</v>
      </c>
      <c r="C332" s="43"/>
      <c r="D332" s="66" t="s">
        <v>514</v>
      </c>
      <c r="E332" s="43"/>
      <c r="F332" s="43"/>
      <c r="G332" s="967"/>
      <c r="H332" s="967"/>
      <c r="I332" s="967"/>
      <c r="J332" s="43"/>
      <c r="K332" s="967"/>
    </row>
    <row r="333" spans="1:11" ht="15.75" hidden="1" x14ac:dyDescent="0.25">
      <c r="A333" s="761" t="str">
        <f t="shared" si="79"/>
        <v/>
      </c>
      <c r="B333" s="580" t="s">
        <v>479</v>
      </c>
      <c r="C333" s="580"/>
      <c r="D333" s="577" t="s">
        <v>475</v>
      </c>
      <c r="E333" s="580"/>
      <c r="F333" s="580" t="s">
        <v>8</v>
      </c>
      <c r="G333" s="927"/>
      <c r="H333" s="927">
        <f t="shared" si="81"/>
        <v>0</v>
      </c>
      <c r="I333" s="927">
        <f>H333*$I$12</f>
        <v>0</v>
      </c>
      <c r="J333" s="11"/>
      <c r="K333" s="964">
        <f>SUM(H333:I333)</f>
        <v>0</v>
      </c>
    </row>
    <row r="334" spans="1:11" ht="15.75" hidden="1" x14ac:dyDescent="0.25">
      <c r="A334" s="761" t="str">
        <f t="shared" si="79"/>
        <v/>
      </c>
      <c r="B334" s="580" t="s">
        <v>480</v>
      </c>
      <c r="C334" s="580"/>
      <c r="D334" s="577" t="s">
        <v>385</v>
      </c>
      <c r="E334" s="580"/>
      <c r="F334" s="580" t="s">
        <v>201</v>
      </c>
      <c r="G334" s="927"/>
      <c r="H334" s="927">
        <f t="shared" si="81"/>
        <v>0</v>
      </c>
      <c r="I334" s="927">
        <f>H334*$I$12</f>
        <v>0</v>
      </c>
      <c r="J334" s="11"/>
      <c r="K334" s="964">
        <f>SUM(H334:I334)</f>
        <v>0</v>
      </c>
    </row>
    <row r="335" spans="1:11" ht="15.75" hidden="1" x14ac:dyDescent="0.25">
      <c r="A335" s="761" t="str">
        <f t="shared" si="79"/>
        <v/>
      </c>
      <c r="B335" s="580" t="s">
        <v>481</v>
      </c>
      <c r="C335" s="580"/>
      <c r="D335" s="577" t="s">
        <v>520</v>
      </c>
      <c r="E335" s="580"/>
      <c r="F335" s="580" t="s">
        <v>238</v>
      </c>
      <c r="G335" s="927"/>
      <c r="H335" s="927">
        <f t="shared" si="81"/>
        <v>0</v>
      </c>
      <c r="I335" s="927">
        <f>H335*$I$12</f>
        <v>0</v>
      </c>
      <c r="J335" s="11"/>
      <c r="K335" s="964">
        <f>SUM(H335:I335)</f>
        <v>0</v>
      </c>
    </row>
    <row r="336" spans="1:11" ht="15.75" hidden="1" x14ac:dyDescent="0.25">
      <c r="A336" s="761" t="str">
        <f t="shared" si="79"/>
        <v/>
      </c>
      <c r="B336" s="8" t="s">
        <v>482</v>
      </c>
      <c r="C336" s="8"/>
      <c r="D336" s="21" t="s">
        <v>515</v>
      </c>
      <c r="E336" s="8"/>
      <c r="F336" s="8"/>
      <c r="G336" s="975"/>
      <c r="H336" s="975"/>
      <c r="I336" s="975"/>
      <c r="J336" s="406"/>
      <c r="K336" s="975"/>
    </row>
    <row r="337" spans="1:11" ht="15.75" hidden="1" x14ac:dyDescent="0.25">
      <c r="A337" s="761" t="str">
        <f t="shared" ref="A337:A403" si="84">IF(K337&lt;&gt;0,"x","")</f>
        <v/>
      </c>
      <c r="B337" s="43" t="s">
        <v>483</v>
      </c>
      <c r="C337" s="43"/>
      <c r="D337" s="66" t="s">
        <v>516</v>
      </c>
      <c r="E337" s="43"/>
      <c r="F337" s="43"/>
      <c r="G337" s="967"/>
      <c r="H337" s="967"/>
      <c r="I337" s="967"/>
      <c r="J337" s="43"/>
      <c r="K337" s="967"/>
    </row>
    <row r="338" spans="1:11" ht="15.75" hidden="1" x14ac:dyDescent="0.25">
      <c r="A338" s="761" t="str">
        <f t="shared" si="84"/>
        <v/>
      </c>
      <c r="B338" s="580" t="s">
        <v>484</v>
      </c>
      <c r="C338" s="580"/>
      <c r="D338" s="577" t="s">
        <v>521</v>
      </c>
      <c r="E338" s="580"/>
      <c r="F338" s="580" t="s">
        <v>23</v>
      </c>
      <c r="G338" s="927"/>
      <c r="H338" s="927">
        <f t="shared" si="81"/>
        <v>0</v>
      </c>
      <c r="I338" s="927">
        <f>H338*$I$12</f>
        <v>0</v>
      </c>
      <c r="J338" s="11"/>
      <c r="K338" s="964">
        <f>SUM(H338:I338)</f>
        <v>0</v>
      </c>
    </row>
    <row r="339" spans="1:11" ht="15.75" hidden="1" x14ac:dyDescent="0.25">
      <c r="A339" s="761" t="str">
        <f t="shared" si="84"/>
        <v/>
      </c>
      <c r="B339" s="580" t="s">
        <v>485</v>
      </c>
      <c r="C339" s="580"/>
      <c r="D339" s="577" t="s">
        <v>522</v>
      </c>
      <c r="E339" s="580"/>
      <c r="F339" s="580" t="s">
        <v>23</v>
      </c>
      <c r="G339" s="927"/>
      <c r="H339" s="927">
        <f t="shared" si="81"/>
        <v>0</v>
      </c>
      <c r="I339" s="927">
        <f>H339*$I$12</f>
        <v>0</v>
      </c>
      <c r="J339" s="11"/>
      <c r="K339" s="964">
        <f>SUM(H339:I339)</f>
        <v>0</v>
      </c>
    </row>
    <row r="340" spans="1:11" ht="15.75" hidden="1" x14ac:dyDescent="0.25">
      <c r="A340" s="761" t="str">
        <f t="shared" si="84"/>
        <v/>
      </c>
      <c r="B340" s="580" t="s">
        <v>486</v>
      </c>
      <c r="C340" s="580"/>
      <c r="D340" s="577" t="s">
        <v>523</v>
      </c>
      <c r="E340" s="580"/>
      <c r="F340" s="580" t="s">
        <v>23</v>
      </c>
      <c r="G340" s="927"/>
      <c r="H340" s="927">
        <f t="shared" si="81"/>
        <v>0</v>
      </c>
      <c r="I340" s="927">
        <f>H340*$I$12</f>
        <v>0</v>
      </c>
      <c r="J340" s="11"/>
      <c r="K340" s="964">
        <f>SUM(H340:I340)</f>
        <v>0</v>
      </c>
    </row>
    <row r="341" spans="1:11" ht="15.75" hidden="1" x14ac:dyDescent="0.25">
      <c r="A341" s="761" t="str">
        <f t="shared" si="84"/>
        <v/>
      </c>
      <c r="B341" s="580" t="s">
        <v>487</v>
      </c>
      <c r="C341" s="580"/>
      <c r="D341" s="577" t="s">
        <v>524</v>
      </c>
      <c r="E341" s="580"/>
      <c r="F341" s="580" t="s">
        <v>23</v>
      </c>
      <c r="G341" s="927"/>
      <c r="H341" s="927">
        <f t="shared" ref="H341:H376" si="85">G341*E341</f>
        <v>0</v>
      </c>
      <c r="I341" s="927">
        <f>H341*$I$12</f>
        <v>0</v>
      </c>
      <c r="J341" s="11"/>
      <c r="K341" s="964">
        <f>SUM(H341:I341)</f>
        <v>0</v>
      </c>
    </row>
    <row r="342" spans="1:11" ht="15.75" hidden="1" x14ac:dyDescent="0.25">
      <c r="A342" s="761" t="str">
        <f t="shared" si="84"/>
        <v/>
      </c>
      <c r="B342" s="580" t="s">
        <v>488</v>
      </c>
      <c r="C342" s="580"/>
      <c r="D342" s="577" t="s">
        <v>525</v>
      </c>
      <c r="E342" s="580"/>
      <c r="F342" s="580" t="s">
        <v>23</v>
      </c>
      <c r="G342" s="927"/>
      <c r="H342" s="927">
        <f t="shared" si="85"/>
        <v>0</v>
      </c>
      <c r="I342" s="927">
        <f>H342*$I$12</f>
        <v>0</v>
      </c>
      <c r="J342" s="11"/>
      <c r="K342" s="964">
        <f>SUM(H342:I342)</f>
        <v>0</v>
      </c>
    </row>
    <row r="343" spans="1:11" ht="15.75" hidden="1" x14ac:dyDescent="0.25">
      <c r="A343" s="761" t="str">
        <f t="shared" si="84"/>
        <v/>
      </c>
      <c r="B343" s="580"/>
      <c r="C343" s="580"/>
      <c r="D343" s="577"/>
      <c r="E343" s="580"/>
      <c r="F343" s="580"/>
      <c r="G343" s="966"/>
      <c r="H343" s="966"/>
      <c r="I343" s="966"/>
      <c r="J343" s="580"/>
      <c r="K343" s="966"/>
    </row>
    <row r="344" spans="1:11" ht="15.75" hidden="1" x14ac:dyDescent="0.25">
      <c r="A344" s="761" t="str">
        <f t="shared" si="84"/>
        <v/>
      </c>
      <c r="B344" s="43" t="s">
        <v>489</v>
      </c>
      <c r="C344" s="43"/>
      <c r="D344" s="66" t="s">
        <v>517</v>
      </c>
      <c r="E344" s="43"/>
      <c r="F344" s="43"/>
      <c r="G344" s="967"/>
      <c r="H344" s="967"/>
      <c r="I344" s="967"/>
      <c r="J344" s="43"/>
      <c r="K344" s="967"/>
    </row>
    <row r="345" spans="1:11" ht="15.75" hidden="1" x14ac:dyDescent="0.25">
      <c r="A345" s="761" t="str">
        <f t="shared" si="84"/>
        <v/>
      </c>
      <c r="B345" s="580" t="s">
        <v>490</v>
      </c>
      <c r="C345" s="580"/>
      <c r="D345" s="577" t="s">
        <v>526</v>
      </c>
      <c r="E345" s="580"/>
      <c r="F345" s="580" t="s">
        <v>23</v>
      </c>
      <c r="G345" s="927"/>
      <c r="H345" s="927">
        <f t="shared" si="85"/>
        <v>0</v>
      </c>
      <c r="I345" s="927">
        <f>H345*$I$12</f>
        <v>0</v>
      </c>
      <c r="J345" s="11"/>
      <c r="K345" s="964">
        <f>SUM(H345:I345)</f>
        <v>0</v>
      </c>
    </row>
    <row r="346" spans="1:11" ht="15.75" hidden="1" x14ac:dyDescent="0.25">
      <c r="A346" s="761" t="str">
        <f t="shared" si="84"/>
        <v/>
      </c>
      <c r="B346" s="580" t="s">
        <v>491</v>
      </c>
      <c r="C346" s="580"/>
      <c r="D346" s="577" t="s">
        <v>527</v>
      </c>
      <c r="E346" s="580"/>
      <c r="F346" s="580" t="s">
        <v>23</v>
      </c>
      <c r="G346" s="927"/>
      <c r="H346" s="927">
        <f t="shared" si="85"/>
        <v>0</v>
      </c>
      <c r="I346" s="927">
        <f>H346*$I$12</f>
        <v>0</v>
      </c>
      <c r="J346" s="11"/>
      <c r="K346" s="964">
        <f>SUM(H346:I346)</f>
        <v>0</v>
      </c>
    </row>
    <row r="347" spans="1:11" ht="15.75" hidden="1" x14ac:dyDescent="0.25">
      <c r="A347" s="761" t="str">
        <f t="shared" si="84"/>
        <v/>
      </c>
      <c r="B347" s="580" t="s">
        <v>492</v>
      </c>
      <c r="C347" s="580"/>
      <c r="D347" s="577" t="s">
        <v>528</v>
      </c>
      <c r="E347" s="580"/>
      <c r="F347" s="580" t="s">
        <v>23</v>
      </c>
      <c r="G347" s="927"/>
      <c r="H347" s="927">
        <f t="shared" si="85"/>
        <v>0</v>
      </c>
      <c r="I347" s="927">
        <f>H347*$I$12</f>
        <v>0</v>
      </c>
      <c r="J347" s="11"/>
      <c r="K347" s="964">
        <f>SUM(H347:I347)</f>
        <v>0</v>
      </c>
    </row>
    <row r="348" spans="1:11" ht="15.75" hidden="1" x14ac:dyDescent="0.25">
      <c r="A348" s="761" t="str">
        <f t="shared" si="84"/>
        <v/>
      </c>
      <c r="B348" s="580" t="s">
        <v>493</v>
      </c>
      <c r="C348" s="580"/>
      <c r="D348" s="577" t="s">
        <v>529</v>
      </c>
      <c r="E348" s="580"/>
      <c r="F348" s="580" t="s">
        <v>23</v>
      </c>
      <c r="G348" s="927"/>
      <c r="H348" s="927">
        <f t="shared" si="85"/>
        <v>0</v>
      </c>
      <c r="I348" s="927">
        <f>H348*$I$12</f>
        <v>0</v>
      </c>
      <c r="J348" s="11"/>
      <c r="K348" s="964">
        <f>SUM(H348:I348)</f>
        <v>0</v>
      </c>
    </row>
    <row r="349" spans="1:11" ht="15.75" hidden="1" x14ac:dyDescent="0.25">
      <c r="A349" s="761" t="str">
        <f t="shared" si="84"/>
        <v/>
      </c>
      <c r="B349" s="580" t="s">
        <v>2861</v>
      </c>
      <c r="C349" s="580"/>
      <c r="D349" s="577" t="s">
        <v>2860</v>
      </c>
      <c r="E349" s="580"/>
      <c r="F349" s="580" t="s">
        <v>112</v>
      </c>
      <c r="G349" s="927"/>
      <c r="H349" s="927">
        <f t="shared" si="85"/>
        <v>0</v>
      </c>
      <c r="I349" s="927">
        <f>H349*$I$12</f>
        <v>0</v>
      </c>
      <c r="J349" s="11"/>
      <c r="K349" s="964">
        <f>SUM(H349:I349)</f>
        <v>0</v>
      </c>
    </row>
    <row r="350" spans="1:11" ht="15.75" hidden="1" x14ac:dyDescent="0.25">
      <c r="A350" s="761" t="str">
        <f t="shared" si="84"/>
        <v/>
      </c>
      <c r="B350" s="580"/>
      <c r="C350" s="580"/>
      <c r="D350" s="577"/>
      <c r="E350" s="580"/>
      <c r="F350" s="580"/>
      <c r="G350" s="927"/>
      <c r="H350" s="927">
        <f t="shared" si="85"/>
        <v>0</v>
      </c>
      <c r="I350" s="927"/>
      <c r="J350" s="11"/>
      <c r="K350" s="964"/>
    </row>
    <row r="351" spans="1:11" ht="15.75" hidden="1" x14ac:dyDescent="0.25">
      <c r="A351" s="761" t="str">
        <f t="shared" si="84"/>
        <v/>
      </c>
      <c r="B351" s="580" t="s">
        <v>494</v>
      </c>
      <c r="C351" s="580"/>
      <c r="D351" s="577" t="s">
        <v>530</v>
      </c>
      <c r="E351" s="580"/>
      <c r="F351" s="580" t="s">
        <v>23</v>
      </c>
      <c r="G351" s="927"/>
      <c r="H351" s="927">
        <f t="shared" si="85"/>
        <v>0</v>
      </c>
      <c r="I351" s="927">
        <f>H351*$I$12</f>
        <v>0</v>
      </c>
      <c r="J351" s="11"/>
      <c r="K351" s="964">
        <f>SUM(H351:I351)</f>
        <v>0</v>
      </c>
    </row>
    <row r="352" spans="1:11" ht="15.75" hidden="1" x14ac:dyDescent="0.25">
      <c r="A352" s="761" t="str">
        <f t="shared" si="84"/>
        <v/>
      </c>
      <c r="B352" s="580" t="s">
        <v>495</v>
      </c>
      <c r="C352" s="580"/>
      <c r="D352" s="577" t="s">
        <v>531</v>
      </c>
      <c r="E352" s="580"/>
      <c r="F352" s="580" t="s">
        <v>23</v>
      </c>
      <c r="G352" s="927"/>
      <c r="H352" s="927">
        <f t="shared" si="85"/>
        <v>0</v>
      </c>
      <c r="I352" s="927">
        <f>H352*$I$12</f>
        <v>0</v>
      </c>
      <c r="J352" s="11"/>
      <c r="K352" s="964">
        <f>SUM(H352:I352)</f>
        <v>0</v>
      </c>
    </row>
    <row r="353" spans="1:11" ht="15.75" hidden="1" x14ac:dyDescent="0.25">
      <c r="A353" s="761" t="str">
        <f t="shared" si="84"/>
        <v/>
      </c>
      <c r="B353" s="580" t="s">
        <v>3051</v>
      </c>
      <c r="C353" s="580" t="s">
        <v>3083</v>
      </c>
      <c r="D353" s="577" t="s">
        <v>3084</v>
      </c>
      <c r="E353" s="79"/>
      <c r="F353" s="580" t="s">
        <v>210</v>
      </c>
      <c r="G353" s="927"/>
      <c r="H353" s="927">
        <f t="shared" si="85"/>
        <v>0</v>
      </c>
      <c r="I353" s="927">
        <f>H353*$I$12</f>
        <v>0</v>
      </c>
      <c r="J353" s="11"/>
      <c r="K353" s="964">
        <f>SUM(H353:I353)</f>
        <v>0</v>
      </c>
    </row>
    <row r="354" spans="1:11" ht="15.75" hidden="1" x14ac:dyDescent="0.25">
      <c r="A354" s="761" t="str">
        <f t="shared" si="84"/>
        <v/>
      </c>
      <c r="B354" s="580"/>
      <c r="C354" s="580"/>
      <c r="D354" s="577"/>
      <c r="E354" s="580"/>
      <c r="F354" s="580"/>
      <c r="G354" s="966"/>
      <c r="H354" s="927"/>
      <c r="I354" s="966"/>
      <c r="J354" s="580"/>
      <c r="K354" s="966"/>
    </row>
    <row r="355" spans="1:11" ht="15.75" hidden="1" x14ac:dyDescent="0.25">
      <c r="A355" s="761" t="str">
        <f t="shared" si="84"/>
        <v/>
      </c>
      <c r="B355" s="43" t="s">
        <v>496</v>
      </c>
      <c r="C355" s="43"/>
      <c r="D355" s="66" t="s">
        <v>532</v>
      </c>
      <c r="E355" s="43"/>
      <c r="F355" s="43" t="s">
        <v>60</v>
      </c>
      <c r="G355" s="967"/>
      <c r="H355" s="967">
        <f t="shared" si="85"/>
        <v>0</v>
      </c>
      <c r="I355" s="967">
        <f>H355*$I$12</f>
        <v>0</v>
      </c>
      <c r="J355" s="43"/>
      <c r="K355" s="967">
        <f>SUM(H355:I355)</f>
        <v>0</v>
      </c>
    </row>
    <row r="356" spans="1:11" ht="15.75" hidden="1" x14ac:dyDescent="0.25">
      <c r="A356" s="761" t="str">
        <f t="shared" si="84"/>
        <v/>
      </c>
      <c r="B356" s="580"/>
      <c r="C356" s="580"/>
      <c r="D356" s="577"/>
      <c r="E356" s="580"/>
      <c r="F356" s="580"/>
      <c r="G356" s="966"/>
      <c r="H356" s="966"/>
      <c r="I356" s="966"/>
      <c r="J356" s="580"/>
      <c r="K356" s="966"/>
    </row>
    <row r="357" spans="1:11" ht="15.75" hidden="1" x14ac:dyDescent="0.25">
      <c r="A357" s="761" t="str">
        <f t="shared" si="84"/>
        <v/>
      </c>
      <c r="B357" s="43" t="s">
        <v>497</v>
      </c>
      <c r="C357" s="43"/>
      <c r="D357" s="66" t="s">
        <v>518</v>
      </c>
      <c r="E357" s="43"/>
      <c r="F357" s="43"/>
      <c r="G357" s="967"/>
      <c r="H357" s="967"/>
      <c r="I357" s="967"/>
      <c r="J357" s="43"/>
      <c r="K357" s="967"/>
    </row>
    <row r="358" spans="1:11" ht="15.75" hidden="1" x14ac:dyDescent="0.25">
      <c r="A358" s="761" t="str">
        <f t="shared" si="84"/>
        <v/>
      </c>
      <c r="B358" s="580" t="s">
        <v>498</v>
      </c>
      <c r="C358" s="580"/>
      <c r="D358" s="577" t="s">
        <v>533</v>
      </c>
      <c r="E358" s="580"/>
      <c r="F358" s="580" t="s">
        <v>22</v>
      </c>
      <c r="G358" s="927"/>
      <c r="H358" s="927">
        <f t="shared" si="85"/>
        <v>0</v>
      </c>
      <c r="I358" s="927">
        <f t="shared" ref="I358:I365" si="86">H358*$I$12</f>
        <v>0</v>
      </c>
      <c r="J358" s="11"/>
      <c r="K358" s="964">
        <f t="shared" ref="K358:K365" si="87">SUM(H358:I358)</f>
        <v>0</v>
      </c>
    </row>
    <row r="359" spans="1:11" ht="15.75" hidden="1" x14ac:dyDescent="0.25">
      <c r="A359" s="761" t="str">
        <f t="shared" si="84"/>
        <v/>
      </c>
      <c r="B359" s="580" t="s">
        <v>499</v>
      </c>
      <c r="C359" s="580"/>
      <c r="D359" s="577" t="s">
        <v>540</v>
      </c>
      <c r="E359" s="580"/>
      <c r="F359" s="580" t="s">
        <v>22</v>
      </c>
      <c r="G359" s="927"/>
      <c r="H359" s="927">
        <f t="shared" si="85"/>
        <v>0</v>
      </c>
      <c r="I359" s="927">
        <f t="shared" si="86"/>
        <v>0</v>
      </c>
      <c r="J359" s="11"/>
      <c r="K359" s="964">
        <f t="shared" si="87"/>
        <v>0</v>
      </c>
    </row>
    <row r="360" spans="1:11" ht="15.75" hidden="1" x14ac:dyDescent="0.25">
      <c r="A360" s="761" t="str">
        <f t="shared" si="84"/>
        <v/>
      </c>
      <c r="B360" s="580" t="s">
        <v>500</v>
      </c>
      <c r="C360" s="580"/>
      <c r="D360" s="577" t="s">
        <v>539</v>
      </c>
      <c r="E360" s="580"/>
      <c r="F360" s="580" t="s">
        <v>22</v>
      </c>
      <c r="G360" s="927"/>
      <c r="H360" s="927">
        <f t="shared" si="85"/>
        <v>0</v>
      </c>
      <c r="I360" s="927">
        <f t="shared" si="86"/>
        <v>0</v>
      </c>
      <c r="J360" s="11"/>
      <c r="K360" s="964">
        <f t="shared" si="87"/>
        <v>0</v>
      </c>
    </row>
    <row r="361" spans="1:11" ht="15.75" hidden="1" x14ac:dyDescent="0.25">
      <c r="A361" s="761" t="str">
        <f t="shared" si="84"/>
        <v/>
      </c>
      <c r="B361" s="580" t="s">
        <v>501</v>
      </c>
      <c r="C361" s="580"/>
      <c r="D361" s="577" t="s">
        <v>538</v>
      </c>
      <c r="E361" s="580"/>
      <c r="F361" s="580" t="s">
        <v>22</v>
      </c>
      <c r="G361" s="927"/>
      <c r="H361" s="927">
        <f t="shared" si="85"/>
        <v>0</v>
      </c>
      <c r="I361" s="927">
        <f t="shared" si="86"/>
        <v>0</v>
      </c>
      <c r="J361" s="11"/>
      <c r="K361" s="964">
        <f t="shared" si="87"/>
        <v>0</v>
      </c>
    </row>
    <row r="362" spans="1:11" ht="15.75" hidden="1" x14ac:dyDescent="0.25">
      <c r="A362" s="761" t="str">
        <f t="shared" si="84"/>
        <v/>
      </c>
      <c r="B362" s="580" t="s">
        <v>502</v>
      </c>
      <c r="C362" s="580"/>
      <c r="D362" s="577" t="s">
        <v>537</v>
      </c>
      <c r="E362" s="580"/>
      <c r="F362" s="580" t="s">
        <v>22</v>
      </c>
      <c r="G362" s="927"/>
      <c r="H362" s="927">
        <f t="shared" si="85"/>
        <v>0</v>
      </c>
      <c r="I362" s="927">
        <f t="shared" si="86"/>
        <v>0</v>
      </c>
      <c r="J362" s="11"/>
      <c r="K362" s="964">
        <f t="shared" si="87"/>
        <v>0</v>
      </c>
    </row>
    <row r="363" spans="1:11" ht="15.75" hidden="1" x14ac:dyDescent="0.25">
      <c r="A363" s="761" t="str">
        <f t="shared" si="84"/>
        <v/>
      </c>
      <c r="B363" s="580" t="s">
        <v>503</v>
      </c>
      <c r="C363" s="580"/>
      <c r="D363" s="577" t="s">
        <v>536</v>
      </c>
      <c r="E363" s="580"/>
      <c r="F363" s="580" t="s">
        <v>22</v>
      </c>
      <c r="G363" s="927"/>
      <c r="H363" s="927">
        <f t="shared" si="85"/>
        <v>0</v>
      </c>
      <c r="I363" s="927">
        <f t="shared" si="86"/>
        <v>0</v>
      </c>
      <c r="J363" s="11"/>
      <c r="K363" s="964">
        <f t="shared" si="87"/>
        <v>0</v>
      </c>
    </row>
    <row r="364" spans="1:11" ht="15.75" hidden="1" x14ac:dyDescent="0.25">
      <c r="A364" s="761" t="str">
        <f t="shared" si="84"/>
        <v/>
      </c>
      <c r="B364" s="580" t="s">
        <v>504</v>
      </c>
      <c r="C364" s="580"/>
      <c r="D364" s="577" t="s">
        <v>535</v>
      </c>
      <c r="E364" s="580"/>
      <c r="F364" s="580" t="s">
        <v>22</v>
      </c>
      <c r="G364" s="927"/>
      <c r="H364" s="927">
        <f t="shared" si="85"/>
        <v>0</v>
      </c>
      <c r="I364" s="927">
        <f t="shared" si="86"/>
        <v>0</v>
      </c>
      <c r="J364" s="11"/>
      <c r="K364" s="964">
        <f t="shared" si="87"/>
        <v>0</v>
      </c>
    </row>
    <row r="365" spans="1:11" ht="15.75" hidden="1" x14ac:dyDescent="0.25">
      <c r="A365" s="761" t="str">
        <f t="shared" si="84"/>
        <v/>
      </c>
      <c r="B365" s="580" t="s">
        <v>505</v>
      </c>
      <c r="C365" s="580"/>
      <c r="D365" s="577" t="s">
        <v>534</v>
      </c>
      <c r="E365" s="580"/>
      <c r="F365" s="580" t="s">
        <v>22</v>
      </c>
      <c r="G365" s="927"/>
      <c r="H365" s="927">
        <f t="shared" si="85"/>
        <v>0</v>
      </c>
      <c r="I365" s="927">
        <f t="shared" si="86"/>
        <v>0</v>
      </c>
      <c r="J365" s="11"/>
      <c r="K365" s="964">
        <f t="shared" si="87"/>
        <v>0</v>
      </c>
    </row>
    <row r="366" spans="1:11" ht="15.75" hidden="1" x14ac:dyDescent="0.25">
      <c r="A366" s="761" t="str">
        <f t="shared" si="84"/>
        <v/>
      </c>
      <c r="B366" s="580"/>
      <c r="C366" s="580"/>
      <c r="D366" s="577"/>
      <c r="E366" s="580"/>
      <c r="F366" s="580"/>
      <c r="G366" s="966"/>
      <c r="H366" s="966"/>
      <c r="I366" s="966"/>
      <c r="J366" s="580"/>
      <c r="K366" s="966"/>
    </row>
    <row r="367" spans="1:11" ht="15.75" hidden="1" x14ac:dyDescent="0.25">
      <c r="A367" s="761" t="str">
        <f t="shared" si="84"/>
        <v/>
      </c>
      <c r="B367" s="43" t="s">
        <v>506</v>
      </c>
      <c r="C367" s="43"/>
      <c r="D367" s="66" t="s">
        <v>519</v>
      </c>
      <c r="E367" s="43"/>
      <c r="F367" s="43"/>
      <c r="G367" s="967"/>
      <c r="H367" s="967"/>
      <c r="I367" s="967"/>
      <c r="J367" s="43"/>
      <c r="K367" s="967"/>
    </row>
    <row r="368" spans="1:11" ht="15.75" hidden="1" x14ac:dyDescent="0.25">
      <c r="A368" s="761" t="str">
        <f t="shared" si="84"/>
        <v/>
      </c>
      <c r="B368" s="580" t="s">
        <v>507</v>
      </c>
      <c r="C368" s="580"/>
      <c r="D368" s="577" t="s">
        <v>541</v>
      </c>
      <c r="E368" s="580"/>
      <c r="F368" s="580" t="s">
        <v>201</v>
      </c>
      <c r="G368" s="927"/>
      <c r="H368" s="927">
        <f t="shared" si="85"/>
        <v>0</v>
      </c>
      <c r="I368" s="927">
        <f t="shared" ref="I368:I376" si="88">H368*$I$12</f>
        <v>0</v>
      </c>
      <c r="J368" s="11"/>
      <c r="K368" s="964">
        <f t="shared" ref="K368:K376" si="89">SUM(H368:I368)</f>
        <v>0</v>
      </c>
    </row>
    <row r="369" spans="1:11" ht="15.75" hidden="1" x14ac:dyDescent="0.25">
      <c r="A369" s="761" t="str">
        <f t="shared" si="84"/>
        <v/>
      </c>
      <c r="B369" s="580" t="s">
        <v>508</v>
      </c>
      <c r="C369" s="580"/>
      <c r="D369" s="577" t="s">
        <v>542</v>
      </c>
      <c r="E369" s="580"/>
      <c r="F369" s="580" t="s">
        <v>201</v>
      </c>
      <c r="G369" s="927"/>
      <c r="H369" s="927">
        <f t="shared" si="85"/>
        <v>0</v>
      </c>
      <c r="I369" s="927">
        <f t="shared" si="88"/>
        <v>0</v>
      </c>
      <c r="J369" s="11"/>
      <c r="K369" s="964">
        <f t="shared" si="89"/>
        <v>0</v>
      </c>
    </row>
    <row r="370" spans="1:11" ht="15.75" hidden="1" x14ac:dyDescent="0.25">
      <c r="A370" s="761" t="str">
        <f t="shared" si="84"/>
        <v/>
      </c>
      <c r="B370" s="580" t="s">
        <v>509</v>
      </c>
      <c r="C370" s="580"/>
      <c r="D370" s="577" t="s">
        <v>540</v>
      </c>
      <c r="E370" s="580"/>
      <c r="F370" s="580" t="s">
        <v>22</v>
      </c>
      <c r="G370" s="927"/>
      <c r="H370" s="927">
        <f t="shared" si="85"/>
        <v>0</v>
      </c>
      <c r="I370" s="927">
        <f t="shared" si="88"/>
        <v>0</v>
      </c>
      <c r="J370" s="11"/>
      <c r="K370" s="964">
        <f t="shared" si="89"/>
        <v>0</v>
      </c>
    </row>
    <row r="371" spans="1:11" ht="15.75" hidden="1" x14ac:dyDescent="0.25">
      <c r="A371" s="761" t="str">
        <f t="shared" si="84"/>
        <v/>
      </c>
      <c r="B371" s="580" t="s">
        <v>510</v>
      </c>
      <c r="C371" s="580"/>
      <c r="D371" s="577" t="s">
        <v>539</v>
      </c>
      <c r="E371" s="580"/>
      <c r="F371" s="580" t="s">
        <v>22</v>
      </c>
      <c r="G371" s="927"/>
      <c r="H371" s="927">
        <f t="shared" si="85"/>
        <v>0</v>
      </c>
      <c r="I371" s="927">
        <f t="shared" si="88"/>
        <v>0</v>
      </c>
      <c r="J371" s="11"/>
      <c r="K371" s="964">
        <f t="shared" si="89"/>
        <v>0</v>
      </c>
    </row>
    <row r="372" spans="1:11" ht="15.75" hidden="1" x14ac:dyDescent="0.25">
      <c r="A372" s="761" t="str">
        <f t="shared" si="84"/>
        <v/>
      </c>
      <c r="B372" s="580" t="s">
        <v>511</v>
      </c>
      <c r="C372" s="580"/>
      <c r="D372" s="577" t="s">
        <v>538</v>
      </c>
      <c r="E372" s="580"/>
      <c r="F372" s="580" t="s">
        <v>22</v>
      </c>
      <c r="G372" s="927"/>
      <c r="H372" s="927">
        <f t="shared" si="85"/>
        <v>0</v>
      </c>
      <c r="I372" s="927">
        <f t="shared" si="88"/>
        <v>0</v>
      </c>
      <c r="J372" s="11"/>
      <c r="K372" s="964">
        <f t="shared" si="89"/>
        <v>0</v>
      </c>
    </row>
    <row r="373" spans="1:11" ht="15.75" hidden="1" x14ac:dyDescent="0.25">
      <c r="A373" s="761" t="str">
        <f t="shared" si="84"/>
        <v/>
      </c>
      <c r="B373" s="580" t="s">
        <v>512</v>
      </c>
      <c r="C373" s="580"/>
      <c r="D373" s="577" t="s">
        <v>537</v>
      </c>
      <c r="E373" s="580"/>
      <c r="F373" s="580" t="s">
        <v>22</v>
      </c>
      <c r="G373" s="927"/>
      <c r="H373" s="927">
        <f t="shared" si="85"/>
        <v>0</v>
      </c>
      <c r="I373" s="927">
        <f t="shared" si="88"/>
        <v>0</v>
      </c>
      <c r="J373" s="11"/>
      <c r="K373" s="964">
        <f t="shared" si="89"/>
        <v>0</v>
      </c>
    </row>
    <row r="374" spans="1:11" ht="15.75" hidden="1" x14ac:dyDescent="0.25">
      <c r="A374" s="761" t="str">
        <f t="shared" si="84"/>
        <v/>
      </c>
      <c r="B374" s="580" t="s">
        <v>513</v>
      </c>
      <c r="C374" s="580"/>
      <c r="D374" s="577" t="s">
        <v>536</v>
      </c>
      <c r="E374" s="580"/>
      <c r="F374" s="580" t="s">
        <v>22</v>
      </c>
      <c r="G374" s="927"/>
      <c r="H374" s="927">
        <f t="shared" si="85"/>
        <v>0</v>
      </c>
      <c r="I374" s="927">
        <f t="shared" si="88"/>
        <v>0</v>
      </c>
      <c r="J374" s="11"/>
      <c r="K374" s="964">
        <f t="shared" si="89"/>
        <v>0</v>
      </c>
    </row>
    <row r="375" spans="1:11" ht="15.75" hidden="1" x14ac:dyDescent="0.25">
      <c r="A375" s="761" t="str">
        <f t="shared" si="84"/>
        <v/>
      </c>
      <c r="B375" s="580" t="s">
        <v>546</v>
      </c>
      <c r="C375" s="580"/>
      <c r="D375" s="577" t="s">
        <v>535</v>
      </c>
      <c r="E375" s="580"/>
      <c r="F375" s="580" t="s">
        <v>22</v>
      </c>
      <c r="G375" s="927"/>
      <c r="H375" s="927">
        <f t="shared" si="85"/>
        <v>0</v>
      </c>
      <c r="I375" s="927">
        <f t="shared" si="88"/>
        <v>0</v>
      </c>
      <c r="J375" s="11"/>
      <c r="K375" s="964">
        <f t="shared" si="89"/>
        <v>0</v>
      </c>
    </row>
    <row r="376" spans="1:11" ht="15.75" hidden="1" x14ac:dyDescent="0.25">
      <c r="A376" s="761" t="str">
        <f t="shared" si="84"/>
        <v/>
      </c>
      <c r="B376" s="580" t="s">
        <v>547</v>
      </c>
      <c r="C376" s="580"/>
      <c r="D376" s="577" t="s">
        <v>578</v>
      </c>
      <c r="E376" s="580"/>
      <c r="F376" s="580" t="s">
        <v>22</v>
      </c>
      <c r="G376" s="927"/>
      <c r="H376" s="927">
        <f t="shared" si="85"/>
        <v>0</v>
      </c>
      <c r="I376" s="927">
        <f t="shared" si="88"/>
        <v>0</v>
      </c>
      <c r="J376" s="11"/>
      <c r="K376" s="964">
        <f t="shared" si="89"/>
        <v>0</v>
      </c>
    </row>
    <row r="377" spans="1:11" ht="15.75" hidden="1" x14ac:dyDescent="0.25">
      <c r="A377" s="761" t="str">
        <f t="shared" si="84"/>
        <v/>
      </c>
      <c r="B377" s="580"/>
      <c r="C377" s="580"/>
      <c r="D377" s="577"/>
      <c r="E377" s="580"/>
      <c r="F377" s="580"/>
      <c r="G377" s="966"/>
      <c r="H377" s="966"/>
      <c r="I377" s="966"/>
      <c r="J377" s="580"/>
      <c r="K377" s="966"/>
    </row>
    <row r="378" spans="1:11" ht="15.75" hidden="1" x14ac:dyDescent="0.25">
      <c r="A378" s="761" t="str">
        <f t="shared" si="84"/>
        <v/>
      </c>
      <c r="B378" s="43" t="s">
        <v>548</v>
      </c>
      <c r="C378" s="43"/>
      <c r="D378" s="66" t="s">
        <v>569</v>
      </c>
      <c r="E378" s="43"/>
      <c r="F378" s="43"/>
      <c r="G378" s="967"/>
      <c r="H378" s="967"/>
      <c r="I378" s="967"/>
      <c r="J378" s="43"/>
      <c r="K378" s="967"/>
    </row>
    <row r="379" spans="1:11" ht="15.75" hidden="1" x14ac:dyDescent="0.25">
      <c r="A379" s="761" t="str">
        <f t="shared" si="84"/>
        <v/>
      </c>
      <c r="B379" s="580" t="s">
        <v>549</v>
      </c>
      <c r="C379" s="580"/>
      <c r="D379" s="577" t="s">
        <v>579</v>
      </c>
      <c r="E379" s="79"/>
      <c r="F379" s="580" t="s">
        <v>22</v>
      </c>
      <c r="G379" s="927"/>
      <c r="H379" s="927">
        <f>G379*E379</f>
        <v>0</v>
      </c>
      <c r="I379" s="927">
        <f>H379*$I$12</f>
        <v>0</v>
      </c>
      <c r="J379" s="11"/>
      <c r="K379" s="964">
        <f>SUM(H379:I379)</f>
        <v>0</v>
      </c>
    </row>
    <row r="380" spans="1:11" ht="15.75" hidden="1" x14ac:dyDescent="0.25">
      <c r="A380" s="761" t="str">
        <f t="shared" si="84"/>
        <v/>
      </c>
      <c r="B380" s="580" t="s">
        <v>550</v>
      </c>
      <c r="C380" s="580"/>
      <c r="D380" s="577" t="s">
        <v>3054</v>
      </c>
      <c r="E380" s="79"/>
      <c r="F380" s="580" t="s">
        <v>22</v>
      </c>
      <c r="G380" s="927"/>
      <c r="H380" s="927">
        <f>G380*E380</f>
        <v>0</v>
      </c>
      <c r="I380" s="927">
        <f>H380*$I$12</f>
        <v>0</v>
      </c>
      <c r="J380" s="11"/>
      <c r="K380" s="964">
        <f>SUM(H380:I380)</f>
        <v>0</v>
      </c>
    </row>
    <row r="381" spans="1:11" ht="15.75" hidden="1" x14ac:dyDescent="0.25">
      <c r="A381" s="761" t="str">
        <f t="shared" si="84"/>
        <v/>
      </c>
      <c r="B381" s="580"/>
      <c r="C381" s="580"/>
      <c r="D381" s="577"/>
      <c r="E381" s="79"/>
      <c r="F381" s="580"/>
      <c r="G381" s="927"/>
      <c r="H381" s="927"/>
      <c r="I381" s="927"/>
      <c r="J381" s="11"/>
      <c r="K381" s="927"/>
    </row>
    <row r="382" spans="1:11" ht="15.75" x14ac:dyDescent="0.25">
      <c r="A382" s="761" t="s">
        <v>4462</v>
      </c>
      <c r="B382" s="542" t="s">
        <v>3725</v>
      </c>
      <c r="C382" s="542"/>
      <c r="D382" s="543" t="s">
        <v>3726</v>
      </c>
      <c r="E382" s="66"/>
      <c r="F382" s="66"/>
      <c r="G382" s="1025"/>
      <c r="H382" s="1025"/>
      <c r="I382" s="1025"/>
      <c r="J382" s="66"/>
      <c r="K382" s="1025"/>
    </row>
    <row r="383" spans="1:11" ht="15.75" x14ac:dyDescent="0.25">
      <c r="A383" s="761" t="str">
        <f t="shared" si="84"/>
        <v>x</v>
      </c>
      <c r="B383" s="575" t="s">
        <v>3749</v>
      </c>
      <c r="C383" s="707" t="s">
        <v>4285</v>
      </c>
      <c r="D383" s="509" t="s">
        <v>4130</v>
      </c>
      <c r="E383" s="488">
        <f>25*10</f>
        <v>250</v>
      </c>
      <c r="F383" s="575" t="s">
        <v>210</v>
      </c>
      <c r="G383" s="927">
        <f>'Composições Unitárias'!G248</f>
        <v>273.06</v>
      </c>
      <c r="H383" s="927">
        <f t="shared" ref="H383" si="90">TRUNC(E383*G383,2)</f>
        <v>68265</v>
      </c>
      <c r="I383" s="927">
        <f t="shared" ref="I383" si="91">TRUNC(H383*$I$12,2)</f>
        <v>18402.11</v>
      </c>
      <c r="J383" s="11"/>
      <c r="K383" s="964">
        <f t="shared" ref="K383" si="92">TRUNC(SUM(H383:I383),2)</f>
        <v>86667.11</v>
      </c>
    </row>
    <row r="384" spans="1:11" ht="15.75" x14ac:dyDescent="0.25">
      <c r="A384" s="761" t="s">
        <v>4462</v>
      </c>
      <c r="B384" s="72"/>
      <c r="C384" s="72"/>
      <c r="D384" s="73"/>
      <c r="E384" s="73"/>
      <c r="F384" s="73"/>
      <c r="G384" s="1032"/>
      <c r="H384" s="1032"/>
      <c r="I384" s="1032"/>
      <c r="J384" s="73"/>
      <c r="K384" s="1032"/>
    </row>
    <row r="385" spans="1:11" s="38" customFormat="1" ht="15.75" x14ac:dyDescent="0.25">
      <c r="A385" s="761" t="s">
        <v>4462</v>
      </c>
      <c r="B385" s="506" t="s">
        <v>3951</v>
      </c>
      <c r="C385" s="639"/>
      <c r="D385" s="640" t="s">
        <v>3944</v>
      </c>
      <c r="E385" s="639"/>
      <c r="F385" s="639"/>
      <c r="G385" s="1008"/>
      <c r="H385" s="1008"/>
      <c r="I385" s="1008"/>
      <c r="J385" s="639"/>
      <c r="K385" s="1008"/>
    </row>
    <row r="386" spans="1:11" s="38" customFormat="1" ht="15.75" x14ac:dyDescent="0.25">
      <c r="A386" s="761" t="str">
        <f t="shared" si="84"/>
        <v>x</v>
      </c>
      <c r="B386" s="575" t="s">
        <v>3952</v>
      </c>
      <c r="C386" s="583" t="s">
        <v>3945</v>
      </c>
      <c r="D386" s="486" t="s">
        <v>3946</v>
      </c>
      <c r="E386" s="512">
        <v>10</v>
      </c>
      <c r="F386" s="512" t="s">
        <v>3947</v>
      </c>
      <c r="G386" s="970">
        <f>'Composições Unitárias'!G232</f>
        <v>123.86</v>
      </c>
      <c r="H386" s="927">
        <f t="shared" ref="H386:H387" si="93">TRUNC(E386*G386,2)</f>
        <v>1238.5999999999999</v>
      </c>
      <c r="I386" s="927">
        <f t="shared" ref="I386:I387" si="94">TRUNC(H386*$I$12,2)</f>
        <v>333.88</v>
      </c>
      <c r="J386" s="127"/>
      <c r="K386" s="964">
        <f t="shared" ref="K386:K387" si="95">TRUNC(SUM(H386:I386),2)</f>
        <v>1572.48</v>
      </c>
    </row>
    <row r="387" spans="1:11" s="38" customFormat="1" ht="15.75" x14ac:dyDescent="0.25">
      <c r="A387" s="761" t="str">
        <f t="shared" si="84"/>
        <v>x</v>
      </c>
      <c r="B387" s="575" t="s">
        <v>3953</v>
      </c>
      <c r="C387" s="583" t="s">
        <v>3948</v>
      </c>
      <c r="D387" s="486" t="s">
        <v>3949</v>
      </c>
      <c r="E387" s="512">
        <f>10*100</f>
        <v>1000</v>
      </c>
      <c r="F387" s="512" t="s">
        <v>3950</v>
      </c>
      <c r="G387" s="970">
        <f>'Composições Unitárias'!G257</f>
        <v>1.35</v>
      </c>
      <c r="H387" s="927">
        <f t="shared" si="93"/>
        <v>1350</v>
      </c>
      <c r="I387" s="927">
        <f t="shared" si="94"/>
        <v>363.91</v>
      </c>
      <c r="J387" s="127"/>
      <c r="K387" s="964">
        <f t="shared" si="95"/>
        <v>1713.91</v>
      </c>
    </row>
    <row r="388" spans="1:11" ht="15.75" x14ac:dyDescent="0.25">
      <c r="A388" s="761" t="s">
        <v>4462</v>
      </c>
      <c r="B388" s="494"/>
      <c r="C388" s="494"/>
      <c r="D388" s="495"/>
      <c r="E388" s="498"/>
      <c r="F388" s="494"/>
      <c r="G388" s="927"/>
      <c r="H388" s="927"/>
      <c r="I388" s="927"/>
      <c r="J388" s="11"/>
      <c r="K388" s="927"/>
    </row>
    <row r="389" spans="1:11" s="38" customFormat="1" ht="13.5" customHeight="1" x14ac:dyDescent="0.25">
      <c r="A389" s="761" t="s">
        <v>4462</v>
      </c>
      <c r="B389" s="506" t="s">
        <v>4528</v>
      </c>
      <c r="C389" s="639"/>
      <c r="D389" s="640" t="s">
        <v>4527</v>
      </c>
      <c r="E389" s="639"/>
      <c r="F389" s="639"/>
      <c r="G389" s="1008"/>
      <c r="H389" s="1008"/>
      <c r="I389" s="1008"/>
      <c r="J389" s="639"/>
      <c r="K389" s="1008"/>
    </row>
    <row r="390" spans="1:11" s="38" customFormat="1" ht="15.75" x14ac:dyDescent="0.25">
      <c r="A390" s="761" t="str">
        <f t="shared" si="84"/>
        <v>x</v>
      </c>
      <c r="B390" s="838" t="s">
        <v>4529</v>
      </c>
      <c r="C390" s="902" t="s">
        <v>4530</v>
      </c>
      <c r="D390" s="509" t="s">
        <v>3052</v>
      </c>
      <c r="E390" s="488">
        <v>56</v>
      </c>
      <c r="F390" s="707" t="s">
        <v>583</v>
      </c>
      <c r="G390" s="927">
        <v>6.6</v>
      </c>
      <c r="H390" s="927">
        <f t="shared" ref="H390" si="96">TRUNC(E390*G390,2)</f>
        <v>369.6</v>
      </c>
      <c r="I390" s="927">
        <f t="shared" ref="I390" si="97">TRUNC(H390*$I$12,2)</f>
        <v>99.63</v>
      </c>
      <c r="J390" s="127"/>
      <c r="K390" s="964">
        <f t="shared" ref="K390" si="98">TRUNC(SUM(H390:I390),2)</f>
        <v>469.23</v>
      </c>
    </row>
    <row r="391" spans="1:11" ht="15.75" x14ac:dyDescent="0.25">
      <c r="A391" s="761" t="s">
        <v>4462</v>
      </c>
      <c r="B391" s="838"/>
      <c r="C391" s="494"/>
      <c r="D391" s="495"/>
      <c r="E391" s="498"/>
      <c r="F391" s="494"/>
      <c r="G391" s="927"/>
      <c r="H391" s="927"/>
      <c r="I391" s="927"/>
      <c r="J391" s="11"/>
      <c r="K391" s="927"/>
    </row>
    <row r="392" spans="1:11" ht="15.75" x14ac:dyDescent="0.25">
      <c r="A392" s="761" t="s">
        <v>4462</v>
      </c>
      <c r="B392" s="8" t="s">
        <v>551</v>
      </c>
      <c r="C392" s="8"/>
      <c r="D392" s="21" t="s">
        <v>570</v>
      </c>
      <c r="E392" s="8"/>
      <c r="F392" s="8"/>
      <c r="G392" s="975"/>
      <c r="H392" s="975"/>
      <c r="I392" s="975"/>
      <c r="J392" s="8"/>
      <c r="K392" s="975"/>
    </row>
    <row r="393" spans="1:11" s="616" customFormat="1" ht="15.75" hidden="1" x14ac:dyDescent="0.25">
      <c r="A393" s="761" t="str">
        <f t="shared" si="84"/>
        <v/>
      </c>
      <c r="B393" s="438" t="s">
        <v>552</v>
      </c>
      <c r="C393" s="438"/>
      <c r="D393" s="489" t="s">
        <v>580</v>
      </c>
      <c r="E393" s="490"/>
      <c r="F393" s="438"/>
      <c r="G393" s="1033"/>
      <c r="H393" s="1033"/>
      <c r="I393" s="1033"/>
      <c r="J393" s="491"/>
      <c r="K393" s="1033"/>
    </row>
    <row r="394" spans="1:11" s="616" customFormat="1" ht="15.75" hidden="1" x14ac:dyDescent="0.25">
      <c r="A394" s="761" t="str">
        <f t="shared" si="84"/>
        <v/>
      </c>
      <c r="B394" s="438"/>
      <c r="C394" s="439"/>
      <c r="D394" s="489"/>
      <c r="E394" s="492"/>
      <c r="F394" s="439"/>
      <c r="G394" s="1034"/>
      <c r="H394" s="1034"/>
      <c r="I394" s="1034"/>
      <c r="J394" s="493"/>
      <c r="K394" s="1034"/>
    </row>
    <row r="395" spans="1:11" s="38" customFormat="1" ht="15.75" x14ac:dyDescent="0.25">
      <c r="A395" s="761" t="s">
        <v>4462</v>
      </c>
      <c r="B395" s="506" t="s">
        <v>553</v>
      </c>
      <c r="C395" s="506"/>
      <c r="D395" s="507" t="s">
        <v>581</v>
      </c>
      <c r="E395" s="508"/>
      <c r="F395" s="506"/>
      <c r="G395" s="863"/>
      <c r="H395" s="863"/>
      <c r="I395" s="863"/>
      <c r="J395" s="76"/>
      <c r="K395" s="863"/>
    </row>
    <row r="396" spans="1:11" s="38" customFormat="1" ht="25.5" x14ac:dyDescent="0.25">
      <c r="A396" s="761" t="str">
        <f t="shared" si="84"/>
        <v>x</v>
      </c>
      <c r="B396" s="575" t="s">
        <v>2999</v>
      </c>
      <c r="C396" s="902" t="s">
        <v>3703</v>
      </c>
      <c r="D396" s="509" t="s">
        <v>4184</v>
      </c>
      <c r="E396" s="511">
        <v>26.64</v>
      </c>
      <c r="F396" s="575" t="s">
        <v>237</v>
      </c>
      <c r="G396" s="927">
        <v>78.52</v>
      </c>
      <c r="H396" s="927">
        <f t="shared" ref="H396" si="99">TRUNC(E396*G396,2)</f>
        <v>2091.77</v>
      </c>
      <c r="I396" s="927">
        <f t="shared" ref="I396" si="100">TRUNC(H396*$I$12,2)</f>
        <v>563.87</v>
      </c>
      <c r="J396" s="11"/>
      <c r="K396" s="964">
        <f t="shared" ref="K396" si="101">TRUNC(SUM(H396:I396),2)</f>
        <v>2655.64</v>
      </c>
    </row>
    <row r="397" spans="1:11" s="616" customFormat="1" ht="15.75" x14ac:dyDescent="0.25">
      <c r="A397" s="761" t="s">
        <v>4462</v>
      </c>
      <c r="B397" s="438"/>
      <c r="C397" s="438"/>
      <c r="D397" s="489"/>
      <c r="E397" s="490"/>
      <c r="F397" s="438"/>
      <c r="G397" s="1033"/>
      <c r="H397" s="1033"/>
      <c r="I397" s="1033"/>
      <c r="J397" s="491"/>
      <c r="K397" s="1033"/>
    </row>
    <row r="398" spans="1:11" s="38" customFormat="1" ht="15.75" x14ac:dyDescent="0.25">
      <c r="A398" s="761" t="s">
        <v>4462</v>
      </c>
      <c r="B398" s="506" t="s">
        <v>554</v>
      </c>
      <c r="C398" s="506"/>
      <c r="D398" s="507" t="s">
        <v>582</v>
      </c>
      <c r="E398" s="508"/>
      <c r="F398" s="506"/>
      <c r="G398" s="863"/>
      <c r="H398" s="863"/>
      <c r="I398" s="863"/>
      <c r="J398" s="76"/>
      <c r="K398" s="863"/>
    </row>
    <row r="399" spans="1:11" s="38" customFormat="1" ht="15.75" x14ac:dyDescent="0.25">
      <c r="A399" s="761" t="str">
        <f t="shared" si="84"/>
        <v>x</v>
      </c>
      <c r="B399" s="575" t="s">
        <v>2756</v>
      </c>
      <c r="C399" s="902" t="s">
        <v>3704</v>
      </c>
      <c r="D399" s="509" t="s">
        <v>2989</v>
      </c>
      <c r="E399" s="511">
        <v>59.2</v>
      </c>
      <c r="F399" s="575" t="s">
        <v>583</v>
      </c>
      <c r="G399" s="927">
        <v>10.26</v>
      </c>
      <c r="H399" s="927">
        <f t="shared" ref="H399" si="102">TRUNC(E399*G399,2)</f>
        <v>607.39</v>
      </c>
      <c r="I399" s="927">
        <f t="shared" ref="I399" si="103">TRUNC(H399*$I$12,2)</f>
        <v>163.72999999999999</v>
      </c>
      <c r="J399" s="11"/>
      <c r="K399" s="964">
        <f t="shared" ref="K399:K400" si="104">TRUNC(SUM(H399:I399),2)</f>
        <v>771.12</v>
      </c>
    </row>
    <row r="400" spans="1:11" s="616" customFormat="1" ht="15.75" hidden="1" x14ac:dyDescent="0.25">
      <c r="A400" s="761" t="str">
        <f t="shared" si="84"/>
        <v/>
      </c>
      <c r="B400" s="494" t="s">
        <v>2757</v>
      </c>
      <c r="C400" s="494" t="s">
        <v>3705</v>
      </c>
      <c r="D400" s="495" t="s">
        <v>2990</v>
      </c>
      <c r="E400" s="496"/>
      <c r="F400" s="494" t="s">
        <v>583</v>
      </c>
      <c r="G400" s="1037">
        <v>9.89</v>
      </c>
      <c r="H400" s="1033">
        <f t="shared" ref="H400:H404" si="105">G400*E400</f>
        <v>0</v>
      </c>
      <c r="I400" s="1033">
        <f>H400*$I$12</f>
        <v>0</v>
      </c>
      <c r="J400" s="491"/>
      <c r="K400" s="964">
        <f t="shared" si="104"/>
        <v>0</v>
      </c>
    </row>
    <row r="401" spans="1:11" s="38" customFormat="1" ht="15.75" x14ac:dyDescent="0.25">
      <c r="A401" s="761" t="str">
        <f t="shared" si="84"/>
        <v>x</v>
      </c>
      <c r="B401" s="575" t="s">
        <v>2994</v>
      </c>
      <c r="C401" s="902" t="s">
        <v>3706</v>
      </c>
      <c r="D401" s="509" t="s">
        <v>2991</v>
      </c>
      <c r="E401" s="511">
        <v>56.9</v>
      </c>
      <c r="F401" s="575" t="s">
        <v>583</v>
      </c>
      <c r="G401" s="927">
        <v>8.02</v>
      </c>
      <c r="H401" s="927">
        <f>TRUNC(E401*G401,2)</f>
        <v>456.33</v>
      </c>
      <c r="I401" s="927">
        <f t="shared" ref="I401" si="106">TRUNC(H401*$I$12,2)</f>
        <v>123.01</v>
      </c>
      <c r="J401" s="11"/>
      <c r="K401" s="964">
        <f t="shared" ref="K401" si="107">TRUNC(SUM(H401:I401),2)</f>
        <v>579.34</v>
      </c>
    </row>
    <row r="402" spans="1:11" s="616" customFormat="1" ht="15.75" hidden="1" x14ac:dyDescent="0.25">
      <c r="A402" s="761" t="str">
        <f t="shared" si="84"/>
        <v/>
      </c>
      <c r="B402" s="494" t="s">
        <v>2995</v>
      </c>
      <c r="C402" s="494" t="s">
        <v>3707</v>
      </c>
      <c r="D402" s="495" t="s">
        <v>2992</v>
      </c>
      <c r="E402" s="496"/>
      <c r="F402" s="494" t="s">
        <v>583</v>
      </c>
      <c r="G402" s="1037">
        <v>7.21</v>
      </c>
      <c r="H402" s="1033">
        <f t="shared" si="105"/>
        <v>0</v>
      </c>
      <c r="I402" s="1033">
        <f>H402*$I$12</f>
        <v>0</v>
      </c>
      <c r="J402" s="491"/>
      <c r="K402" s="1033">
        <f>SUM(H402:I402)</f>
        <v>0</v>
      </c>
    </row>
    <row r="403" spans="1:11" s="616" customFormat="1" ht="15.75" hidden="1" x14ac:dyDescent="0.25">
      <c r="A403" s="761" t="str">
        <f t="shared" si="84"/>
        <v/>
      </c>
      <c r="B403" s="494" t="s">
        <v>2996</v>
      </c>
      <c r="C403" s="494"/>
      <c r="D403" s="495" t="s">
        <v>3052</v>
      </c>
      <c r="E403" s="498"/>
      <c r="F403" s="494" t="s">
        <v>583</v>
      </c>
      <c r="G403" s="1037"/>
      <c r="H403" s="1033"/>
      <c r="I403" s="1033"/>
      <c r="J403" s="491"/>
      <c r="K403" s="1033"/>
    </row>
    <row r="404" spans="1:11" s="616" customFormat="1" ht="15.75" hidden="1" x14ac:dyDescent="0.25">
      <c r="A404" s="761" t="str">
        <f t="shared" ref="A404:A467" si="108">IF(K404&lt;&gt;0,"x","")</f>
        <v/>
      </c>
      <c r="B404" s="494" t="s">
        <v>3058</v>
      </c>
      <c r="C404" s="494" t="s">
        <v>3708</v>
      </c>
      <c r="D404" s="495" t="s">
        <v>2993</v>
      </c>
      <c r="E404" s="496"/>
      <c r="F404" s="494" t="s">
        <v>583</v>
      </c>
      <c r="G404" s="1037">
        <v>11.63</v>
      </c>
      <c r="H404" s="1033">
        <f t="shared" si="105"/>
        <v>0</v>
      </c>
      <c r="I404" s="1033">
        <f>H404*$I$12</f>
        <v>0</v>
      </c>
      <c r="J404" s="491"/>
      <c r="K404" s="1033">
        <f>SUM(H404:I404)</f>
        <v>0</v>
      </c>
    </row>
    <row r="405" spans="1:11" s="616" customFormat="1" ht="15.75" x14ac:dyDescent="0.25">
      <c r="A405" s="761" t="s">
        <v>4462</v>
      </c>
      <c r="B405" s="494"/>
      <c r="C405" s="494"/>
      <c r="D405" s="495"/>
      <c r="E405" s="496"/>
      <c r="F405" s="494"/>
      <c r="G405" s="1037"/>
      <c r="H405" s="1033"/>
      <c r="I405" s="1033"/>
      <c r="J405" s="491"/>
      <c r="K405" s="1033"/>
    </row>
    <row r="406" spans="1:11" s="616" customFormat="1" ht="15.75" hidden="1" x14ac:dyDescent="0.25">
      <c r="A406" s="761" t="str">
        <f t="shared" si="108"/>
        <v/>
      </c>
      <c r="B406" s="438"/>
      <c r="C406" s="438"/>
      <c r="D406" s="489"/>
      <c r="E406" s="490"/>
      <c r="F406" s="438"/>
      <c r="G406" s="1033"/>
      <c r="H406" s="1033"/>
      <c r="I406" s="1033"/>
      <c r="J406" s="491"/>
      <c r="K406" s="1033"/>
    </row>
    <row r="407" spans="1:11" s="38" customFormat="1" ht="15.75" x14ac:dyDescent="0.25">
      <c r="A407" s="761" t="s">
        <v>4462</v>
      </c>
      <c r="B407" s="506" t="s">
        <v>555</v>
      </c>
      <c r="C407" s="506"/>
      <c r="D407" s="507" t="s">
        <v>386</v>
      </c>
      <c r="E407" s="508"/>
      <c r="F407" s="506"/>
      <c r="G407" s="863"/>
      <c r="H407" s="863"/>
      <c r="I407" s="863"/>
      <c r="J407" s="76"/>
      <c r="K407" s="863"/>
    </row>
    <row r="408" spans="1:11" s="38" customFormat="1" ht="25.5" x14ac:dyDescent="0.25">
      <c r="A408" s="761" t="str">
        <f t="shared" si="108"/>
        <v>x</v>
      </c>
      <c r="B408" s="575" t="s">
        <v>3001</v>
      </c>
      <c r="C408" s="575" t="s">
        <v>4169</v>
      </c>
      <c r="D408" s="509" t="s">
        <v>4713</v>
      </c>
      <c r="E408" s="511">
        <v>2.78</v>
      </c>
      <c r="F408" s="575" t="s">
        <v>22</v>
      </c>
      <c r="G408" s="970">
        <f>'Composições Unitárias'!G271</f>
        <v>338.29</v>
      </c>
      <c r="H408" s="927">
        <f t="shared" ref="H408" si="109">TRUNC(E408*G408,2)</f>
        <v>940.44</v>
      </c>
      <c r="I408" s="927">
        <f t="shared" ref="I408:I412" si="110">TRUNC(H408*$I$12,2)</f>
        <v>253.51</v>
      </c>
      <c r="J408" s="11"/>
      <c r="K408" s="964">
        <f t="shared" ref="K408" si="111">TRUNC(SUM(H408:I408),2)</f>
        <v>1193.95</v>
      </c>
    </row>
    <row r="409" spans="1:11" s="616" customFormat="1" ht="15.75" x14ac:dyDescent="0.25">
      <c r="A409" s="761" t="s">
        <v>4462</v>
      </c>
      <c r="B409" s="438"/>
      <c r="C409" s="438"/>
      <c r="D409" s="489"/>
      <c r="E409" s="438"/>
      <c r="F409" s="438"/>
      <c r="G409" s="1042"/>
      <c r="H409" s="1033"/>
      <c r="I409" s="1033"/>
      <c r="J409" s="491"/>
      <c r="K409" s="1033"/>
    </row>
    <row r="410" spans="1:11" s="38" customFormat="1" ht="15.75" x14ac:dyDescent="0.25">
      <c r="A410" s="761" t="str">
        <f t="shared" si="108"/>
        <v>x</v>
      </c>
      <c r="B410" s="506" t="s">
        <v>3709</v>
      </c>
      <c r="C410" s="506" t="s">
        <v>3710</v>
      </c>
      <c r="D410" s="507" t="s">
        <v>4185</v>
      </c>
      <c r="E410" s="508">
        <v>4.62</v>
      </c>
      <c r="F410" s="506" t="s">
        <v>238</v>
      </c>
      <c r="G410" s="863">
        <v>66.38</v>
      </c>
      <c r="H410" s="863">
        <f t="shared" ref="H410" si="112">TRUNC(E410*G410,2)</f>
        <v>306.67</v>
      </c>
      <c r="I410" s="863">
        <f t="shared" si="110"/>
        <v>82.66</v>
      </c>
      <c r="J410" s="76"/>
      <c r="K410" s="863">
        <f>TRUNC(SUM(H410:I410),2)</f>
        <v>389.33</v>
      </c>
    </row>
    <row r="411" spans="1:11" s="38" customFormat="1" ht="15.75" x14ac:dyDescent="0.25">
      <c r="A411" s="761" t="s">
        <v>4462</v>
      </c>
      <c r="B411" s="573"/>
      <c r="C411" s="573"/>
      <c r="D411" s="510"/>
      <c r="E411" s="425"/>
      <c r="F411" s="573"/>
      <c r="G411" s="927"/>
      <c r="H411" s="927"/>
      <c r="I411" s="927"/>
      <c r="J411" s="11"/>
      <c r="K411" s="927"/>
    </row>
    <row r="412" spans="1:11" ht="12.75" customHeight="1" x14ac:dyDescent="0.25">
      <c r="A412" s="761" t="str">
        <f t="shared" si="108"/>
        <v>x</v>
      </c>
      <c r="B412" s="25" t="s">
        <v>4118</v>
      </c>
      <c r="C412" s="895" t="s">
        <v>4725</v>
      </c>
      <c r="D412" s="116" t="s">
        <v>4524</v>
      </c>
      <c r="E412" s="508">
        <v>3.3</v>
      </c>
      <c r="F412" s="25" t="s">
        <v>238</v>
      </c>
      <c r="G412" s="685">
        <v>442.44</v>
      </c>
      <c r="H412" s="685">
        <f t="shared" ref="H412" si="113">TRUNC(E412*G412,2)</f>
        <v>1460.05</v>
      </c>
      <c r="I412" s="685">
        <f t="shared" si="110"/>
        <v>393.58</v>
      </c>
      <c r="J412" s="25"/>
      <c r="K412" s="685">
        <f>TRUNC(SUM(H412,I412),2)</f>
        <v>1853.63</v>
      </c>
    </row>
    <row r="413" spans="1:11" ht="12.75" customHeight="1" x14ac:dyDescent="0.25">
      <c r="A413" s="761" t="s">
        <v>4462</v>
      </c>
      <c r="B413" s="580"/>
      <c r="C413" s="580"/>
      <c r="D413" s="577"/>
      <c r="E413" s="580"/>
      <c r="F413" s="580"/>
      <c r="G413" s="966"/>
      <c r="H413" s="966"/>
      <c r="I413" s="966"/>
      <c r="J413" s="580"/>
      <c r="K413" s="1035"/>
    </row>
    <row r="414" spans="1:11" s="38" customFormat="1" ht="15.75" x14ac:dyDescent="0.25">
      <c r="A414" s="761" t="s">
        <v>4462</v>
      </c>
      <c r="B414" s="506" t="s">
        <v>5061</v>
      </c>
      <c r="C414" s="506"/>
      <c r="D414" s="507" t="s">
        <v>571</v>
      </c>
      <c r="E414" s="506"/>
      <c r="F414" s="506"/>
      <c r="G414" s="1036"/>
      <c r="H414" s="1036"/>
      <c r="I414" s="1036"/>
      <c r="J414" s="506"/>
      <c r="K414" s="1036"/>
    </row>
    <row r="415" spans="1:11" s="38" customFormat="1" ht="25.5" x14ac:dyDescent="0.25">
      <c r="A415" s="761" t="str">
        <f t="shared" si="108"/>
        <v>x</v>
      </c>
      <c r="B415" s="573" t="s">
        <v>5062</v>
      </c>
      <c r="C415" s="902" t="s">
        <v>4116</v>
      </c>
      <c r="D415" s="509" t="s">
        <v>4117</v>
      </c>
      <c r="E415" s="88">
        <v>6.66</v>
      </c>
      <c r="F415" s="575" t="s">
        <v>8</v>
      </c>
      <c r="G415" s="927">
        <v>8.5399999999999991</v>
      </c>
      <c r="H415" s="927">
        <f t="shared" ref="H415" si="114">TRUNC(E415*G415,2)</f>
        <v>56.87</v>
      </c>
      <c r="I415" s="927">
        <f t="shared" ref="I415" si="115">TRUNC(H415*$I$12,2)</f>
        <v>15.33</v>
      </c>
      <c r="J415" s="127"/>
      <c r="K415" s="964">
        <f t="shared" ref="K415" si="116">TRUNC(SUM(H415:I415),2)</f>
        <v>72.2</v>
      </c>
    </row>
    <row r="416" spans="1:11" s="616" customFormat="1" ht="15.75" hidden="1" x14ac:dyDescent="0.25">
      <c r="A416" s="761" t="str">
        <f t="shared" si="108"/>
        <v/>
      </c>
      <c r="B416" s="494"/>
      <c r="C416" s="494"/>
      <c r="D416" s="495"/>
      <c r="E416" s="498"/>
      <c r="F416" s="494"/>
      <c r="G416" s="1037"/>
      <c r="H416" s="1033"/>
      <c r="I416" s="1033"/>
      <c r="J416" s="491"/>
      <c r="K416" s="1033"/>
    </row>
    <row r="417" spans="1:11" ht="15.75" x14ac:dyDescent="0.25">
      <c r="A417" s="761" t="s">
        <v>4462</v>
      </c>
      <c r="B417" s="580"/>
      <c r="C417" s="580"/>
      <c r="D417" s="577"/>
      <c r="E417" s="580"/>
      <c r="F417" s="580"/>
      <c r="G417" s="927"/>
      <c r="H417" s="927"/>
      <c r="I417" s="927"/>
      <c r="J417" s="11"/>
      <c r="K417" s="964"/>
    </row>
    <row r="418" spans="1:11" ht="15.75" x14ac:dyDescent="0.25">
      <c r="A418" s="761" t="str">
        <f t="shared" si="108"/>
        <v>x</v>
      </c>
      <c r="B418" s="410" t="s">
        <v>556</v>
      </c>
      <c r="C418" s="410"/>
      <c r="D418" s="411" t="s">
        <v>572</v>
      </c>
      <c r="E418" s="411"/>
      <c r="F418" s="411"/>
      <c r="G418" s="1043"/>
      <c r="H418" s="977">
        <f>TRUNC(SUM(H420:H499),2)</f>
        <v>15377.7</v>
      </c>
      <c r="I418" s="977">
        <f t="shared" ref="I418:K418" si="117">TRUNC(SUM(I420:I499),2)</f>
        <v>4145.29</v>
      </c>
      <c r="J418" s="977">
        <f t="shared" si="117"/>
        <v>0</v>
      </c>
      <c r="K418" s="977">
        <f t="shared" si="117"/>
        <v>19522.990000000002</v>
      </c>
    </row>
    <row r="419" spans="1:11" ht="15.75" hidden="1" x14ac:dyDescent="0.25">
      <c r="A419" s="761" t="str">
        <f t="shared" si="108"/>
        <v/>
      </c>
      <c r="B419" s="8" t="s">
        <v>557</v>
      </c>
      <c r="C419" s="8"/>
      <c r="D419" s="21" t="s">
        <v>573</v>
      </c>
      <c r="E419" s="21"/>
      <c r="F419" s="21"/>
      <c r="G419" s="983"/>
      <c r="H419" s="983"/>
      <c r="I419" s="983"/>
      <c r="J419" s="21"/>
      <c r="K419" s="983"/>
    </row>
    <row r="420" spans="1:11" ht="15.75" x14ac:dyDescent="0.25">
      <c r="A420" s="761" t="s">
        <v>4462</v>
      </c>
      <c r="B420" s="43" t="s">
        <v>558</v>
      </c>
      <c r="C420" s="43"/>
      <c r="D420" s="66" t="s">
        <v>575</v>
      </c>
      <c r="E420" s="43"/>
      <c r="F420" s="43"/>
      <c r="G420" s="967"/>
      <c r="H420" s="967"/>
      <c r="I420" s="967"/>
      <c r="J420" s="43"/>
      <c r="K420" s="967"/>
    </row>
    <row r="421" spans="1:11" ht="15.75" x14ac:dyDescent="0.25">
      <c r="A421" s="761" t="s">
        <v>4462</v>
      </c>
      <c r="B421" s="499" t="s">
        <v>559</v>
      </c>
      <c r="C421" s="499"/>
      <c r="D421" s="500" t="s">
        <v>3711</v>
      </c>
      <c r="E421" s="501"/>
      <c r="F421" s="499"/>
      <c r="G421" s="985"/>
      <c r="H421" s="985"/>
      <c r="I421" s="985"/>
      <c r="J421" s="26"/>
      <c r="K421" s="985"/>
    </row>
    <row r="422" spans="1:11" ht="15.75" x14ac:dyDescent="0.25">
      <c r="A422" s="761" t="s">
        <v>4462</v>
      </c>
      <c r="B422" s="25" t="s">
        <v>3055</v>
      </c>
      <c r="C422" s="25"/>
      <c r="D422" s="116" t="s">
        <v>475</v>
      </c>
      <c r="E422" s="155"/>
      <c r="F422" s="25"/>
      <c r="G422" s="863"/>
      <c r="H422" s="863"/>
      <c r="I422" s="863"/>
      <c r="J422" s="76"/>
      <c r="K422" s="863"/>
    </row>
    <row r="423" spans="1:11" s="38" customFormat="1" ht="25.5" x14ac:dyDescent="0.25">
      <c r="A423" s="761" t="str">
        <f t="shared" si="108"/>
        <v>x</v>
      </c>
      <c r="B423" s="575" t="s">
        <v>3712</v>
      </c>
      <c r="C423" s="902" t="s">
        <v>3713</v>
      </c>
      <c r="D423" s="509" t="s">
        <v>4186</v>
      </c>
      <c r="E423" s="575">
        <v>96.05</v>
      </c>
      <c r="F423" s="575" t="s">
        <v>8</v>
      </c>
      <c r="G423" s="927">
        <v>68.97</v>
      </c>
      <c r="H423" s="927">
        <f t="shared" ref="H423" si="118">TRUNC(E423*G423,2)</f>
        <v>6624.56</v>
      </c>
      <c r="I423" s="927">
        <f t="shared" ref="I423" si="119">TRUNC(H423*$I$12,2)</f>
        <v>1785.77</v>
      </c>
      <c r="J423" s="11"/>
      <c r="K423" s="964">
        <f t="shared" ref="K423" si="120">TRUNC(SUM(H423:I423),2)</f>
        <v>8410.33</v>
      </c>
    </row>
    <row r="424" spans="1:11" s="616" customFormat="1" ht="15.75" x14ac:dyDescent="0.25">
      <c r="A424" s="761" t="s">
        <v>4462</v>
      </c>
      <c r="B424" s="438"/>
      <c r="C424" s="438"/>
      <c r="D424" s="489"/>
      <c r="E424" s="438"/>
      <c r="F424" s="438"/>
      <c r="G424" s="1033"/>
      <c r="H424" s="1033"/>
      <c r="I424" s="1033"/>
      <c r="J424" s="491"/>
      <c r="K424" s="1033"/>
    </row>
    <row r="425" spans="1:11" s="38" customFormat="1" ht="15.75" x14ac:dyDescent="0.25">
      <c r="A425" s="761" t="s">
        <v>4462</v>
      </c>
      <c r="B425" s="506" t="s">
        <v>3714</v>
      </c>
      <c r="C425" s="506"/>
      <c r="D425" s="507" t="s">
        <v>385</v>
      </c>
      <c r="E425" s="506"/>
      <c r="F425" s="506"/>
      <c r="G425" s="1036"/>
      <c r="H425" s="1036"/>
      <c r="I425" s="1036"/>
      <c r="J425" s="506"/>
      <c r="K425" s="1036"/>
    </row>
    <row r="426" spans="1:11" s="38" customFormat="1" ht="15.75" hidden="1" x14ac:dyDescent="0.25">
      <c r="A426" s="761" t="str">
        <f t="shared" si="108"/>
        <v/>
      </c>
      <c r="B426" s="575" t="s">
        <v>3715</v>
      </c>
      <c r="C426" s="575" t="s">
        <v>3704</v>
      </c>
      <c r="D426" s="509" t="s">
        <v>2989</v>
      </c>
      <c r="E426" s="488"/>
      <c r="F426" s="575" t="s">
        <v>583</v>
      </c>
      <c r="G426" s="970">
        <v>10.19</v>
      </c>
      <c r="H426" s="927">
        <f>G426*E426</f>
        <v>0</v>
      </c>
      <c r="I426" s="927">
        <f>H426*$I$12</f>
        <v>0</v>
      </c>
      <c r="J426" s="11"/>
      <c r="K426" s="927">
        <f>SUM(H426:I426)</f>
        <v>0</v>
      </c>
    </row>
    <row r="427" spans="1:11" s="38" customFormat="1" ht="15.75" x14ac:dyDescent="0.25">
      <c r="A427" s="761" t="str">
        <f t="shared" si="108"/>
        <v>x</v>
      </c>
      <c r="B427" s="575" t="s">
        <v>3716</v>
      </c>
      <c r="C427" s="902" t="s">
        <v>3705</v>
      </c>
      <c r="D427" s="509" t="s">
        <v>2990</v>
      </c>
      <c r="E427" s="488">
        <v>123.8</v>
      </c>
      <c r="F427" s="575" t="s">
        <v>583</v>
      </c>
      <c r="G427" s="927">
        <v>9.81</v>
      </c>
      <c r="H427" s="927">
        <f t="shared" ref="H427:H430" si="121">TRUNC(E427*G427,2)</f>
        <v>1214.47</v>
      </c>
      <c r="I427" s="927">
        <f t="shared" ref="I427:I430" si="122">TRUNC(H427*$I$12,2)</f>
        <v>327.38</v>
      </c>
      <c r="J427" s="11"/>
      <c r="K427" s="964">
        <f t="shared" ref="K427:K430" si="123">TRUNC(SUM(H427:I427),2)</f>
        <v>1541.85</v>
      </c>
    </row>
    <row r="428" spans="1:11" s="38" customFormat="1" ht="15.75" x14ac:dyDescent="0.25">
      <c r="A428" s="761" t="str">
        <f t="shared" si="108"/>
        <v>x</v>
      </c>
      <c r="B428" s="575" t="s">
        <v>3717</v>
      </c>
      <c r="C428" s="902" t="s">
        <v>3706</v>
      </c>
      <c r="D428" s="509" t="s">
        <v>2991</v>
      </c>
      <c r="E428" s="488">
        <v>59.4</v>
      </c>
      <c r="F428" s="575" t="s">
        <v>583</v>
      </c>
      <c r="G428" s="927">
        <v>8.02</v>
      </c>
      <c r="H428" s="927">
        <f t="shared" si="121"/>
        <v>476.38</v>
      </c>
      <c r="I428" s="927">
        <f t="shared" si="122"/>
        <v>128.41</v>
      </c>
      <c r="J428" s="11"/>
      <c r="K428" s="964">
        <f t="shared" si="123"/>
        <v>604.79</v>
      </c>
    </row>
    <row r="429" spans="1:11" s="38" customFormat="1" ht="15.75" x14ac:dyDescent="0.25">
      <c r="A429" s="761" t="str">
        <f t="shared" si="108"/>
        <v>x</v>
      </c>
      <c r="B429" s="575" t="s">
        <v>3718</v>
      </c>
      <c r="C429" s="902" t="s">
        <v>3707</v>
      </c>
      <c r="D429" s="509" t="s">
        <v>2992</v>
      </c>
      <c r="E429" s="488">
        <v>72.3</v>
      </c>
      <c r="F429" s="575" t="s">
        <v>583</v>
      </c>
      <c r="G429" s="927">
        <v>7.12</v>
      </c>
      <c r="H429" s="927">
        <f t="shared" si="121"/>
        <v>514.77</v>
      </c>
      <c r="I429" s="927">
        <f t="shared" si="122"/>
        <v>138.76</v>
      </c>
      <c r="J429" s="11"/>
      <c r="K429" s="964">
        <f t="shared" si="123"/>
        <v>653.53</v>
      </c>
    </row>
    <row r="430" spans="1:11" s="38" customFormat="1" ht="15.75" x14ac:dyDescent="0.25">
      <c r="A430" s="761" t="str">
        <f t="shared" si="108"/>
        <v>x</v>
      </c>
      <c r="B430" s="575" t="s">
        <v>3719</v>
      </c>
      <c r="C430" s="902" t="s">
        <v>3708</v>
      </c>
      <c r="D430" s="509" t="s">
        <v>2993</v>
      </c>
      <c r="E430" s="488">
        <v>115.4</v>
      </c>
      <c r="F430" s="575" t="s">
        <v>583</v>
      </c>
      <c r="G430" s="927">
        <v>11.86</v>
      </c>
      <c r="H430" s="927">
        <f t="shared" si="121"/>
        <v>1368.64</v>
      </c>
      <c r="I430" s="927">
        <f t="shared" si="122"/>
        <v>368.94</v>
      </c>
      <c r="J430" s="11"/>
      <c r="K430" s="964">
        <f t="shared" si="123"/>
        <v>1737.58</v>
      </c>
    </row>
    <row r="431" spans="1:11" s="616" customFormat="1" ht="15.75" x14ac:dyDescent="0.25">
      <c r="A431" s="761" t="s">
        <v>4462</v>
      </c>
      <c r="B431" s="494"/>
      <c r="C431" s="494"/>
      <c r="D431" s="495"/>
      <c r="E431" s="498"/>
      <c r="F431" s="494"/>
      <c r="G431" s="1037"/>
      <c r="H431" s="1033"/>
      <c r="I431" s="1033"/>
      <c r="J431" s="491"/>
      <c r="K431" s="1033"/>
    </row>
    <row r="432" spans="1:11" s="38" customFormat="1" ht="15.75" x14ac:dyDescent="0.25">
      <c r="A432" s="761" t="s">
        <v>4462</v>
      </c>
      <c r="B432" s="506" t="s">
        <v>3720</v>
      </c>
      <c r="C432" s="506"/>
      <c r="D432" s="507" t="s">
        <v>386</v>
      </c>
      <c r="E432" s="506"/>
      <c r="F432" s="506"/>
      <c r="G432" s="1036"/>
      <c r="H432" s="1036"/>
      <c r="I432" s="1036"/>
      <c r="J432" s="506"/>
      <c r="K432" s="1036"/>
    </row>
    <row r="433" spans="1:11" s="38" customFormat="1" ht="15.75" x14ac:dyDescent="0.25">
      <c r="A433" s="761" t="str">
        <f t="shared" si="108"/>
        <v>x</v>
      </c>
      <c r="B433" s="575" t="s">
        <v>3721</v>
      </c>
      <c r="C433" s="573" t="s">
        <v>3722</v>
      </c>
      <c r="D433" s="509" t="s">
        <v>3685</v>
      </c>
      <c r="E433" s="575">
        <v>7.36</v>
      </c>
      <c r="F433" s="575" t="s">
        <v>22</v>
      </c>
      <c r="G433" s="970">
        <f>'Composições Unitárias'!G296</f>
        <v>338.4</v>
      </c>
      <c r="H433" s="927">
        <f t="shared" ref="H433" si="124">TRUNC(E433*G433,2)</f>
        <v>2490.62</v>
      </c>
      <c r="I433" s="927">
        <f t="shared" ref="I433" si="125">TRUNC(H433*$I$12,2)</f>
        <v>671.39</v>
      </c>
      <c r="J433" s="127"/>
      <c r="K433" s="964">
        <f t="shared" ref="K433" si="126">TRUNC(SUM(H433:I433),2)</f>
        <v>3162.01</v>
      </c>
    </row>
    <row r="434" spans="1:11" s="616" customFormat="1" ht="15.75" x14ac:dyDescent="0.25">
      <c r="A434" s="761" t="s">
        <v>4462</v>
      </c>
      <c r="B434" s="494"/>
      <c r="C434" s="438"/>
      <c r="D434" s="495"/>
      <c r="E434" s="494"/>
      <c r="F434" s="494"/>
      <c r="G434" s="1037"/>
      <c r="H434" s="1037"/>
      <c r="I434" s="1037"/>
      <c r="J434" s="497"/>
      <c r="K434" s="1037"/>
    </row>
    <row r="435" spans="1:11" s="38" customFormat="1" ht="15.75" x14ac:dyDescent="0.25">
      <c r="A435" s="761" t="s">
        <v>4462</v>
      </c>
      <c r="B435" s="506" t="s">
        <v>3723</v>
      </c>
      <c r="C435" s="506"/>
      <c r="D435" s="507" t="s">
        <v>571</v>
      </c>
      <c r="E435" s="506"/>
      <c r="F435" s="506"/>
      <c r="G435" s="1036"/>
      <c r="H435" s="1036"/>
      <c r="I435" s="1036"/>
      <c r="J435" s="506"/>
      <c r="K435" s="1036"/>
    </row>
    <row r="436" spans="1:11" s="38" customFormat="1" ht="25.5" x14ac:dyDescent="0.25">
      <c r="A436" s="761" t="str">
        <f t="shared" si="108"/>
        <v>x</v>
      </c>
      <c r="B436" s="573" t="s">
        <v>3724</v>
      </c>
      <c r="C436" s="902" t="s">
        <v>4116</v>
      </c>
      <c r="D436" s="509" t="s">
        <v>4117</v>
      </c>
      <c r="E436" s="88">
        <v>34</v>
      </c>
      <c r="F436" s="575" t="s">
        <v>8</v>
      </c>
      <c r="G436" s="927">
        <v>8.5399999999999991</v>
      </c>
      <c r="H436" s="927">
        <f t="shared" ref="H436" si="127">TRUNC(E436*G436,2)</f>
        <v>290.36</v>
      </c>
      <c r="I436" s="927">
        <f t="shared" ref="I436" si="128">TRUNC(H436*$I$12,2)</f>
        <v>78.27</v>
      </c>
      <c r="J436" s="127"/>
      <c r="K436" s="964">
        <f t="shared" ref="K436" si="129">TRUNC(SUM(H436:I436),2)</f>
        <v>368.63</v>
      </c>
    </row>
    <row r="437" spans="1:11" s="616" customFormat="1" ht="15.75" x14ac:dyDescent="0.25">
      <c r="A437" s="761" t="s">
        <v>4462</v>
      </c>
      <c r="B437" s="494"/>
      <c r="C437" s="494"/>
      <c r="D437" s="495"/>
      <c r="E437" s="498"/>
      <c r="F437" s="494"/>
      <c r="G437" s="1037"/>
      <c r="H437" s="1033"/>
      <c r="I437" s="1033"/>
      <c r="J437" s="491"/>
      <c r="K437" s="1033"/>
    </row>
    <row r="438" spans="1:11" ht="15.75" hidden="1" x14ac:dyDescent="0.25">
      <c r="A438" s="761"/>
      <c r="B438" s="43" t="s">
        <v>560</v>
      </c>
      <c r="C438" s="43"/>
      <c r="D438" s="66" t="s">
        <v>576</v>
      </c>
      <c r="E438" s="43"/>
      <c r="F438" s="43"/>
      <c r="G438" s="967"/>
      <c r="H438" s="967"/>
      <c r="I438" s="967"/>
      <c r="J438" s="43"/>
      <c r="K438" s="967"/>
    </row>
    <row r="439" spans="1:11" ht="14.25" hidden="1" customHeight="1" x14ac:dyDescent="0.25">
      <c r="A439" s="761"/>
      <c r="B439" s="25" t="s">
        <v>561</v>
      </c>
      <c r="C439" s="25"/>
      <c r="D439" s="116" t="s">
        <v>475</v>
      </c>
      <c r="E439" s="25"/>
      <c r="F439" s="25"/>
      <c r="G439" s="685"/>
      <c r="H439" s="685"/>
      <c r="I439" s="685"/>
      <c r="J439" s="25"/>
      <c r="K439" s="685"/>
    </row>
    <row r="440" spans="1:11" ht="15.75" hidden="1" x14ac:dyDescent="0.25">
      <c r="A440" s="761" t="str">
        <f t="shared" si="108"/>
        <v/>
      </c>
      <c r="B440" s="580" t="s">
        <v>3055</v>
      </c>
      <c r="C440" s="580" t="s">
        <v>2997</v>
      </c>
      <c r="D440" s="577" t="s">
        <v>3000</v>
      </c>
      <c r="E440" s="580"/>
      <c r="F440" s="580" t="s">
        <v>8</v>
      </c>
      <c r="G440" s="927"/>
      <c r="H440" s="927">
        <f>G440*E440</f>
        <v>0</v>
      </c>
      <c r="I440" s="927">
        <f>H440*$I$12</f>
        <v>0</v>
      </c>
      <c r="J440" s="11"/>
      <c r="K440" s="964">
        <f>SUM(H440:I440)</f>
        <v>0</v>
      </c>
    </row>
    <row r="441" spans="1:11" ht="15.75" hidden="1" x14ac:dyDescent="0.25">
      <c r="A441" s="761" t="str">
        <f t="shared" si="108"/>
        <v/>
      </c>
      <c r="B441" s="580"/>
      <c r="C441" s="580"/>
      <c r="D441" s="577"/>
      <c r="E441" s="580"/>
      <c r="F441" s="580"/>
      <c r="G441" s="927"/>
      <c r="H441" s="927"/>
      <c r="I441" s="927"/>
      <c r="J441" s="11"/>
      <c r="K441" s="964"/>
    </row>
    <row r="442" spans="1:11" ht="15.75" hidden="1" x14ac:dyDescent="0.25">
      <c r="A442" s="761" t="str">
        <f t="shared" si="108"/>
        <v/>
      </c>
      <c r="B442" s="639" t="s">
        <v>562</v>
      </c>
      <c r="C442" s="639"/>
      <c r="D442" s="640" t="s">
        <v>385</v>
      </c>
      <c r="E442" s="639"/>
      <c r="F442" s="639"/>
      <c r="G442" s="1008"/>
      <c r="H442" s="1008"/>
      <c r="I442" s="1008"/>
      <c r="J442" s="639"/>
      <c r="K442" s="1008"/>
    </row>
    <row r="443" spans="1:11" ht="25.5" hidden="1" x14ac:dyDescent="0.25">
      <c r="A443" s="761" t="str">
        <f t="shared" si="108"/>
        <v/>
      </c>
      <c r="B443" s="580" t="s">
        <v>3043</v>
      </c>
      <c r="C443" s="580" t="s">
        <v>3094</v>
      </c>
      <c r="D443" s="577" t="s">
        <v>2989</v>
      </c>
      <c r="E443" s="88"/>
      <c r="F443" s="580" t="s">
        <v>583</v>
      </c>
      <c r="G443" s="927"/>
      <c r="H443" s="927">
        <f>G443*E443</f>
        <v>0</v>
      </c>
      <c r="I443" s="927">
        <f>H443*$I$12</f>
        <v>0</v>
      </c>
      <c r="J443" s="11"/>
      <c r="K443" s="964">
        <f>SUM(H443:I443)</f>
        <v>0</v>
      </c>
    </row>
    <row r="444" spans="1:11" ht="25.5" hidden="1" x14ac:dyDescent="0.25">
      <c r="A444" s="761" t="str">
        <f t="shared" si="108"/>
        <v/>
      </c>
      <c r="B444" s="580" t="s">
        <v>3044</v>
      </c>
      <c r="C444" s="580" t="s">
        <v>3095</v>
      </c>
      <c r="D444" s="577" t="s">
        <v>2990</v>
      </c>
      <c r="E444" s="88"/>
      <c r="F444" s="580" t="s">
        <v>583</v>
      </c>
      <c r="G444" s="927"/>
      <c r="H444" s="927">
        <f>G444*E444</f>
        <v>0</v>
      </c>
      <c r="I444" s="927">
        <f>H444*$I$12</f>
        <v>0</v>
      </c>
      <c r="J444" s="11"/>
      <c r="K444" s="964">
        <f>SUM(H444:I444)</f>
        <v>0</v>
      </c>
    </row>
    <row r="445" spans="1:11" ht="25.5" hidden="1" x14ac:dyDescent="0.25">
      <c r="A445" s="761" t="str">
        <f t="shared" si="108"/>
        <v/>
      </c>
      <c r="B445" s="580" t="s">
        <v>3045</v>
      </c>
      <c r="C445" s="580" t="s">
        <v>3096</v>
      </c>
      <c r="D445" s="577" t="s">
        <v>2991</v>
      </c>
      <c r="E445" s="88"/>
      <c r="F445" s="580" t="s">
        <v>583</v>
      </c>
      <c r="G445" s="927"/>
      <c r="H445" s="927">
        <f>G445*E445</f>
        <v>0</v>
      </c>
      <c r="I445" s="927">
        <f>H445*$I$12</f>
        <v>0</v>
      </c>
      <c r="J445" s="11"/>
      <c r="K445" s="964">
        <f>SUM(H445:I445)</f>
        <v>0</v>
      </c>
    </row>
    <row r="446" spans="1:11" ht="25.5" hidden="1" x14ac:dyDescent="0.25">
      <c r="A446" s="761" t="str">
        <f t="shared" si="108"/>
        <v/>
      </c>
      <c r="B446" s="580" t="s">
        <v>3046</v>
      </c>
      <c r="C446" s="580" t="s">
        <v>3097</v>
      </c>
      <c r="D446" s="577" t="s">
        <v>2993</v>
      </c>
      <c r="E446" s="88"/>
      <c r="F446" s="580" t="s">
        <v>583</v>
      </c>
      <c r="G446" s="927"/>
      <c r="H446" s="927">
        <f>G446*E446</f>
        <v>0</v>
      </c>
      <c r="I446" s="927">
        <f>H446*$I$12</f>
        <v>0</v>
      </c>
      <c r="J446" s="11"/>
      <c r="K446" s="964">
        <f>SUM(H446:I446)</f>
        <v>0</v>
      </c>
    </row>
    <row r="447" spans="1:11" ht="25.5" hidden="1" x14ac:dyDescent="0.25">
      <c r="A447" s="761" t="str">
        <f t="shared" si="108"/>
        <v/>
      </c>
      <c r="B447" s="580" t="s">
        <v>3047</v>
      </c>
      <c r="C447" s="580" t="s">
        <v>3098</v>
      </c>
      <c r="D447" s="577" t="s">
        <v>3243</v>
      </c>
      <c r="E447" s="88"/>
      <c r="F447" s="580" t="s">
        <v>583</v>
      </c>
      <c r="G447" s="927"/>
      <c r="H447" s="927">
        <f>G447*E447</f>
        <v>0</v>
      </c>
      <c r="I447" s="927">
        <f>H447*$I$12</f>
        <v>0</v>
      </c>
      <c r="J447" s="11"/>
      <c r="K447" s="964">
        <f>SUM(H447:I447)</f>
        <v>0</v>
      </c>
    </row>
    <row r="448" spans="1:11" ht="15.75" hidden="1" x14ac:dyDescent="0.25">
      <c r="A448" s="761" t="str">
        <f t="shared" si="108"/>
        <v/>
      </c>
      <c r="B448" s="580"/>
      <c r="C448" s="580"/>
      <c r="D448" s="577"/>
      <c r="E448" s="580"/>
      <c r="F448" s="580"/>
      <c r="G448" s="927"/>
      <c r="H448" s="927"/>
      <c r="I448" s="927"/>
      <c r="J448" s="11"/>
      <c r="K448" s="964"/>
    </row>
    <row r="449" spans="1:11" ht="15.75" hidden="1" x14ac:dyDescent="0.25">
      <c r="A449" s="761" t="str">
        <f t="shared" si="108"/>
        <v/>
      </c>
      <c r="B449" s="639" t="s">
        <v>563</v>
      </c>
      <c r="C449" s="639"/>
      <c r="D449" s="640" t="s">
        <v>386</v>
      </c>
      <c r="E449" s="639"/>
      <c r="F449" s="639"/>
      <c r="G449" s="1008"/>
      <c r="H449" s="1008"/>
      <c r="I449" s="1008"/>
      <c r="J449" s="639"/>
      <c r="K449" s="1008"/>
    </row>
    <row r="450" spans="1:11" ht="15.75" hidden="1" x14ac:dyDescent="0.25">
      <c r="A450" s="761" t="str">
        <f t="shared" si="108"/>
        <v/>
      </c>
      <c r="B450" s="580" t="s">
        <v>3048</v>
      </c>
      <c r="C450" s="580" t="s">
        <v>2998</v>
      </c>
      <c r="D450" s="577" t="s">
        <v>3002</v>
      </c>
      <c r="E450" s="580"/>
      <c r="F450" s="580" t="s">
        <v>22</v>
      </c>
      <c r="G450" s="927"/>
      <c r="H450" s="927">
        <f>G450*E450</f>
        <v>0</v>
      </c>
      <c r="I450" s="927">
        <f>H450*$I$12</f>
        <v>0</v>
      </c>
      <c r="J450" s="11"/>
      <c r="K450" s="964">
        <f>SUM(H450:I450)</f>
        <v>0</v>
      </c>
    </row>
    <row r="451" spans="1:11" ht="15.75" hidden="1" x14ac:dyDescent="0.25">
      <c r="A451" s="761" t="str">
        <f t="shared" si="108"/>
        <v/>
      </c>
      <c r="B451" s="580" t="s">
        <v>3049</v>
      </c>
      <c r="C451" s="580" t="s">
        <v>3056</v>
      </c>
      <c r="D451" s="577" t="s">
        <v>3050</v>
      </c>
      <c r="E451" s="79"/>
      <c r="F451" s="580" t="s">
        <v>22</v>
      </c>
      <c r="G451" s="927"/>
      <c r="H451" s="927">
        <f>G451*E451</f>
        <v>0</v>
      </c>
      <c r="I451" s="927">
        <f>H451*$I$12</f>
        <v>0</v>
      </c>
      <c r="J451" s="11"/>
      <c r="K451" s="964">
        <f>SUM(H451:I451)</f>
        <v>0</v>
      </c>
    </row>
    <row r="452" spans="1:11" ht="15.75" hidden="1" x14ac:dyDescent="0.25">
      <c r="A452" s="761" t="s">
        <v>4462</v>
      </c>
      <c r="B452" s="580"/>
      <c r="C452" s="580"/>
      <c r="D452" s="577"/>
      <c r="E452" s="79"/>
      <c r="F452" s="580"/>
      <c r="G452" s="927"/>
      <c r="H452" s="927"/>
      <c r="I452" s="927"/>
      <c r="J452" s="11"/>
      <c r="K452" s="964"/>
    </row>
    <row r="453" spans="1:11" ht="15.75" x14ac:dyDescent="0.25">
      <c r="A453" s="761" t="s">
        <v>4462</v>
      </c>
      <c r="B453" s="506" t="s">
        <v>3770</v>
      </c>
      <c r="C453" s="639"/>
      <c r="D453" s="507" t="s">
        <v>4568</v>
      </c>
      <c r="E453" s="639"/>
      <c r="F453" s="639"/>
      <c r="G453" s="1008"/>
      <c r="H453" s="1008"/>
      <c r="I453" s="1008"/>
      <c r="J453" s="639"/>
      <c r="K453" s="1008"/>
    </row>
    <row r="454" spans="1:11" ht="15.75" x14ac:dyDescent="0.25">
      <c r="A454" s="761" t="s">
        <v>4462</v>
      </c>
      <c r="B454" s="506" t="s">
        <v>3771</v>
      </c>
      <c r="C454" s="506"/>
      <c r="D454" s="507" t="s">
        <v>385</v>
      </c>
      <c r="E454" s="506"/>
      <c r="F454" s="506"/>
      <c r="G454" s="1036"/>
      <c r="H454" s="1008"/>
      <c r="I454" s="1008"/>
      <c r="J454" s="639"/>
      <c r="K454" s="1008"/>
    </row>
    <row r="455" spans="1:11" ht="15.75" x14ac:dyDescent="0.25">
      <c r="A455" s="761" t="str">
        <f t="shared" si="108"/>
        <v>x</v>
      </c>
      <c r="B455" s="573" t="s">
        <v>3907</v>
      </c>
      <c r="C455" s="580" t="s">
        <v>3929</v>
      </c>
      <c r="D455" s="486" t="s">
        <v>3908</v>
      </c>
      <c r="E455" s="79">
        <v>62.55</v>
      </c>
      <c r="F455" s="583" t="s">
        <v>583</v>
      </c>
      <c r="G455" s="927">
        <v>8.19</v>
      </c>
      <c r="H455" s="927">
        <f t="shared" ref="H455" si="130">TRUNC(E455*G455,2)</f>
        <v>512.28</v>
      </c>
      <c r="I455" s="927">
        <f t="shared" ref="I455" si="131">TRUNC(H455*$I$12,2)</f>
        <v>138.09</v>
      </c>
      <c r="J455" s="11"/>
      <c r="K455" s="964">
        <f t="shared" ref="K455" si="132">TRUNC(SUM(H455:I455),2)</f>
        <v>650.37</v>
      </c>
    </row>
    <row r="456" spans="1:11" ht="12" customHeight="1" x14ac:dyDescent="0.25">
      <c r="A456" s="761" t="s">
        <v>4462</v>
      </c>
      <c r="B456" s="573"/>
      <c r="C456" s="645"/>
      <c r="D456" s="646"/>
      <c r="E456" s="645"/>
      <c r="F456" s="645"/>
      <c r="G456" s="1038"/>
      <c r="H456" s="1038"/>
      <c r="I456" s="1038"/>
      <c r="J456" s="645"/>
      <c r="K456" s="1038"/>
    </row>
    <row r="457" spans="1:11" ht="15.75" x14ac:dyDescent="0.25">
      <c r="A457" s="761" t="s">
        <v>4462</v>
      </c>
      <c r="B457" s="506" t="s">
        <v>5063</v>
      </c>
      <c r="C457" s="506"/>
      <c r="D457" s="507" t="s">
        <v>520</v>
      </c>
      <c r="E457" s="506"/>
      <c r="F457" s="506"/>
      <c r="G457" s="1036"/>
      <c r="H457" s="863"/>
      <c r="I457" s="863"/>
      <c r="J457" s="76"/>
      <c r="K457" s="863"/>
    </row>
    <row r="458" spans="1:11" ht="15.75" x14ac:dyDescent="0.25">
      <c r="A458" s="761" t="str">
        <f t="shared" si="108"/>
        <v>x</v>
      </c>
      <c r="B458" s="573" t="s">
        <v>5064</v>
      </c>
      <c r="C458" s="580" t="s">
        <v>4169</v>
      </c>
      <c r="D458" s="486" t="s">
        <v>3685</v>
      </c>
      <c r="E458" s="79">
        <f>27.55*0.08</f>
        <v>2.2040000000000002</v>
      </c>
      <c r="F458" s="583" t="s">
        <v>22</v>
      </c>
      <c r="G458" s="970">
        <f>'Composições Unitárias'!G310</f>
        <v>338.4</v>
      </c>
      <c r="H458" s="927">
        <f t="shared" ref="H458:H459" si="133">TRUNC(E458*G458,2)</f>
        <v>745.83</v>
      </c>
      <c r="I458" s="927">
        <f t="shared" ref="I458:I459" si="134">TRUNC(H458*$I$12,2)</f>
        <v>201.05</v>
      </c>
      <c r="J458" s="11"/>
      <c r="K458" s="964">
        <f t="shared" ref="K458:K459" si="135">TRUNC(SUM(H458:I458),2)</f>
        <v>946.88</v>
      </c>
    </row>
    <row r="459" spans="1:11" ht="25.5" x14ac:dyDescent="0.25">
      <c r="A459" s="761" t="str">
        <f t="shared" si="108"/>
        <v>x</v>
      </c>
      <c r="B459" s="573" t="s">
        <v>5065</v>
      </c>
      <c r="C459" s="1068" t="s">
        <v>3959</v>
      </c>
      <c r="D459" s="648" t="s">
        <v>4187</v>
      </c>
      <c r="E459" s="649">
        <v>1.38</v>
      </c>
      <c r="F459" s="583" t="s">
        <v>22</v>
      </c>
      <c r="G459" s="927">
        <v>363.13</v>
      </c>
      <c r="H459" s="927">
        <f t="shared" si="133"/>
        <v>501.11</v>
      </c>
      <c r="I459" s="927">
        <f t="shared" si="134"/>
        <v>135.08000000000001</v>
      </c>
      <c r="J459" s="11"/>
      <c r="K459" s="964">
        <f t="shared" si="135"/>
        <v>636.19000000000005</v>
      </c>
    </row>
    <row r="460" spans="1:11" ht="15.75" x14ac:dyDescent="0.25">
      <c r="A460" s="761" t="s">
        <v>4462</v>
      </c>
      <c r="B460" s="580"/>
      <c r="C460" s="580"/>
      <c r="D460" s="577"/>
      <c r="E460" s="79"/>
      <c r="F460" s="580"/>
      <c r="G460" s="927"/>
      <c r="H460" s="927"/>
      <c r="I460" s="927"/>
      <c r="J460" s="11"/>
      <c r="K460" s="964"/>
    </row>
    <row r="461" spans="1:11" ht="15.75" hidden="1" x14ac:dyDescent="0.25">
      <c r="A461" s="761" t="str">
        <f t="shared" si="108"/>
        <v/>
      </c>
      <c r="B461" s="43" t="s">
        <v>564</v>
      </c>
      <c r="C461" s="43"/>
      <c r="D461" s="66" t="s">
        <v>577</v>
      </c>
      <c r="E461" s="43"/>
      <c r="F461" s="43"/>
      <c r="G461" s="967"/>
      <c r="H461" s="967"/>
      <c r="I461" s="967"/>
      <c r="J461" s="43"/>
      <c r="K461" s="967"/>
    </row>
    <row r="462" spans="1:11" ht="15.75" hidden="1" x14ac:dyDescent="0.25">
      <c r="A462" s="761" t="str">
        <f t="shared" si="108"/>
        <v/>
      </c>
      <c r="B462" s="580" t="s">
        <v>565</v>
      </c>
      <c r="C462" s="580"/>
      <c r="D462" s="577" t="s">
        <v>475</v>
      </c>
      <c r="E462" s="580"/>
      <c r="F462" s="580" t="s">
        <v>8</v>
      </c>
      <c r="G462" s="927"/>
      <c r="H462" s="927">
        <f>G462*E462</f>
        <v>0</v>
      </c>
      <c r="I462" s="927">
        <f>H462*$I$12</f>
        <v>0</v>
      </c>
      <c r="J462" s="11"/>
      <c r="K462" s="964">
        <f>SUM(H462:I462)</f>
        <v>0</v>
      </c>
    </row>
    <row r="463" spans="1:11" ht="15.75" hidden="1" x14ac:dyDescent="0.25">
      <c r="A463" s="761" t="str">
        <f t="shared" si="108"/>
        <v/>
      </c>
      <c r="B463" s="580" t="s">
        <v>566</v>
      </c>
      <c r="C463" s="580"/>
      <c r="D463" s="577" t="s">
        <v>385</v>
      </c>
      <c r="E463" s="580"/>
      <c r="F463" s="580" t="s">
        <v>201</v>
      </c>
      <c r="G463" s="927"/>
      <c r="H463" s="927">
        <f t="shared" ref="H463:H531" si="136">G463*E463</f>
        <v>0</v>
      </c>
      <c r="I463" s="927">
        <f>H463*$I$12</f>
        <v>0</v>
      </c>
      <c r="J463" s="11"/>
      <c r="K463" s="964">
        <f>SUM(H463:I463)</f>
        <v>0</v>
      </c>
    </row>
    <row r="464" spans="1:11" ht="15.75" hidden="1" x14ac:dyDescent="0.25">
      <c r="A464" s="761" t="str">
        <f t="shared" si="108"/>
        <v/>
      </c>
      <c r="B464" s="580" t="s">
        <v>567</v>
      </c>
      <c r="C464" s="580"/>
      <c r="D464" s="577" t="s">
        <v>386</v>
      </c>
      <c r="E464" s="580"/>
      <c r="F464" s="580" t="s">
        <v>22</v>
      </c>
      <c r="G464" s="927"/>
      <c r="H464" s="927">
        <f t="shared" si="136"/>
        <v>0</v>
      </c>
      <c r="I464" s="927">
        <f>H464*$I$12</f>
        <v>0</v>
      </c>
      <c r="J464" s="11"/>
      <c r="K464" s="964">
        <f>SUM(H464:I464)</f>
        <v>0</v>
      </c>
    </row>
    <row r="465" spans="1:11" ht="15.75" hidden="1" x14ac:dyDescent="0.25">
      <c r="A465" s="761" t="str">
        <f t="shared" si="108"/>
        <v/>
      </c>
      <c r="B465" s="580" t="s">
        <v>568</v>
      </c>
      <c r="C465" s="580"/>
      <c r="D465" s="577" t="s">
        <v>584</v>
      </c>
      <c r="E465" s="580"/>
      <c r="F465" s="580" t="s">
        <v>210</v>
      </c>
      <c r="G465" s="927"/>
      <c r="H465" s="927">
        <f t="shared" si="136"/>
        <v>0</v>
      </c>
      <c r="I465" s="927">
        <f>H465*$I$12</f>
        <v>0</v>
      </c>
      <c r="J465" s="11"/>
      <c r="K465" s="964">
        <f>SUM(H465:I465)</f>
        <v>0</v>
      </c>
    </row>
    <row r="466" spans="1:11" ht="15.75" hidden="1" x14ac:dyDescent="0.25">
      <c r="A466" s="761" t="str">
        <f t="shared" si="108"/>
        <v/>
      </c>
      <c r="B466" s="638"/>
      <c r="C466" s="636"/>
      <c r="D466" s="637"/>
      <c r="E466" s="16"/>
      <c r="F466" s="16"/>
      <c r="G466" s="927"/>
      <c r="H466" s="927"/>
      <c r="I466" s="927"/>
      <c r="J466" s="11"/>
      <c r="K466" s="964"/>
    </row>
    <row r="467" spans="1:11" ht="15.75" hidden="1" x14ac:dyDescent="0.25">
      <c r="A467" s="761" t="str">
        <f t="shared" si="108"/>
        <v/>
      </c>
      <c r="B467" s="43" t="s">
        <v>585</v>
      </c>
      <c r="C467" s="43"/>
      <c r="D467" s="66" t="s">
        <v>624</v>
      </c>
      <c r="E467" s="43"/>
      <c r="F467" s="43"/>
      <c r="G467" s="967"/>
      <c r="H467" s="967"/>
      <c r="I467" s="967"/>
      <c r="J467" s="43"/>
      <c r="K467" s="967"/>
    </row>
    <row r="468" spans="1:11" ht="15.75" hidden="1" x14ac:dyDescent="0.25">
      <c r="A468" s="761" t="str">
        <f t="shared" ref="A468:A531" si="137">IF(K468&lt;&gt;0,"x","")</f>
        <v/>
      </c>
      <c r="B468" s="580" t="s">
        <v>586</v>
      </c>
      <c r="C468" s="580"/>
      <c r="D468" s="577" t="s">
        <v>383</v>
      </c>
      <c r="E468" s="580"/>
      <c r="F468" s="580" t="s">
        <v>8</v>
      </c>
      <c r="G468" s="927"/>
      <c r="H468" s="927">
        <f t="shared" si="136"/>
        <v>0</v>
      </c>
      <c r="I468" s="927">
        <f>H468*$I$12</f>
        <v>0</v>
      </c>
      <c r="J468" s="11"/>
      <c r="K468" s="964">
        <f>SUM(H468:I468)</f>
        <v>0</v>
      </c>
    </row>
    <row r="469" spans="1:11" ht="15.75" hidden="1" x14ac:dyDescent="0.25">
      <c r="A469" s="761" t="str">
        <f t="shared" si="137"/>
        <v/>
      </c>
      <c r="B469" s="580" t="s">
        <v>587</v>
      </c>
      <c r="C469" s="580"/>
      <c r="D469" s="577" t="s">
        <v>384</v>
      </c>
      <c r="E469" s="580"/>
      <c r="F469" s="580" t="s">
        <v>22</v>
      </c>
      <c r="G469" s="927"/>
      <c r="H469" s="927">
        <f t="shared" si="136"/>
        <v>0</v>
      </c>
      <c r="I469" s="927">
        <f>H469*$I$12</f>
        <v>0</v>
      </c>
      <c r="J469" s="11"/>
      <c r="K469" s="964">
        <f>SUM(H469:I469)</f>
        <v>0</v>
      </c>
    </row>
    <row r="470" spans="1:11" ht="15.75" hidden="1" x14ac:dyDescent="0.25">
      <c r="A470" s="761" t="str">
        <f t="shared" si="137"/>
        <v/>
      </c>
      <c r="B470" s="580" t="s">
        <v>588</v>
      </c>
      <c r="C470" s="580"/>
      <c r="D470" s="577" t="s">
        <v>385</v>
      </c>
      <c r="E470" s="580"/>
      <c r="F470" s="580" t="s">
        <v>583</v>
      </c>
      <c r="G470" s="927"/>
      <c r="H470" s="927">
        <f t="shared" si="136"/>
        <v>0</v>
      </c>
      <c r="I470" s="927">
        <f>H470*$I$12</f>
        <v>0</v>
      </c>
      <c r="J470" s="11"/>
      <c r="K470" s="964">
        <f>SUM(H470:I470)</f>
        <v>0</v>
      </c>
    </row>
    <row r="471" spans="1:11" ht="15.75" hidden="1" x14ac:dyDescent="0.25">
      <c r="A471" s="761" t="str">
        <f t="shared" si="137"/>
        <v/>
      </c>
      <c r="B471" s="580" t="s">
        <v>589</v>
      </c>
      <c r="C471" s="580"/>
      <c r="D471" s="577" t="s">
        <v>386</v>
      </c>
      <c r="E471" s="580"/>
      <c r="F471" s="580" t="s">
        <v>22</v>
      </c>
      <c r="G471" s="927"/>
      <c r="H471" s="927">
        <f t="shared" si="136"/>
        <v>0</v>
      </c>
      <c r="I471" s="927">
        <f>H471*$I$12</f>
        <v>0</v>
      </c>
      <c r="J471" s="11"/>
      <c r="K471" s="964">
        <f>SUM(H471:I471)</f>
        <v>0</v>
      </c>
    </row>
    <row r="472" spans="1:11" ht="15.75" hidden="1" x14ac:dyDescent="0.25">
      <c r="A472" s="761" t="str">
        <f t="shared" si="137"/>
        <v/>
      </c>
      <c r="B472" s="580"/>
      <c r="C472" s="580"/>
      <c r="D472" s="577"/>
      <c r="E472" s="580"/>
      <c r="F472" s="580"/>
      <c r="G472" s="927"/>
      <c r="H472" s="927"/>
      <c r="I472" s="927"/>
      <c r="J472" s="11"/>
      <c r="K472" s="964"/>
    </row>
    <row r="473" spans="1:11" ht="15.75" hidden="1" x14ac:dyDescent="0.25">
      <c r="A473" s="761" t="str">
        <f t="shared" si="137"/>
        <v/>
      </c>
      <c r="B473" s="43" t="s">
        <v>590</v>
      </c>
      <c r="C473" s="43"/>
      <c r="D473" s="66" t="s">
        <v>623</v>
      </c>
      <c r="E473" s="43"/>
      <c r="F473" s="43"/>
      <c r="G473" s="967"/>
      <c r="H473" s="967"/>
      <c r="I473" s="967"/>
      <c r="J473" s="43"/>
      <c r="K473" s="967"/>
    </row>
    <row r="474" spans="1:11" ht="15.75" hidden="1" x14ac:dyDescent="0.25">
      <c r="A474" s="761" t="str">
        <f t="shared" si="137"/>
        <v/>
      </c>
      <c r="B474" s="580" t="s">
        <v>591</v>
      </c>
      <c r="C474" s="580"/>
      <c r="D474" s="577" t="s">
        <v>475</v>
      </c>
      <c r="E474" s="580"/>
      <c r="F474" s="580" t="s">
        <v>8</v>
      </c>
      <c r="G474" s="927"/>
      <c r="H474" s="927">
        <f t="shared" si="136"/>
        <v>0</v>
      </c>
      <c r="I474" s="927">
        <f>H474*$I$12</f>
        <v>0</v>
      </c>
      <c r="J474" s="11"/>
      <c r="K474" s="964">
        <f>SUM(H474:I474)</f>
        <v>0</v>
      </c>
    </row>
    <row r="475" spans="1:11" ht="15.75" hidden="1" x14ac:dyDescent="0.25">
      <c r="A475" s="761" t="str">
        <f t="shared" si="137"/>
        <v/>
      </c>
      <c r="B475" s="580" t="s">
        <v>592</v>
      </c>
      <c r="C475" s="580"/>
      <c r="D475" s="577" t="s">
        <v>385</v>
      </c>
      <c r="E475" s="580"/>
      <c r="F475" s="580" t="s">
        <v>583</v>
      </c>
      <c r="G475" s="927"/>
      <c r="H475" s="927">
        <f t="shared" si="136"/>
        <v>0</v>
      </c>
      <c r="I475" s="927">
        <f>H475*$I$12</f>
        <v>0</v>
      </c>
      <c r="J475" s="11"/>
      <c r="K475" s="964">
        <f>SUM(H475:I475)</f>
        <v>0</v>
      </c>
    </row>
    <row r="476" spans="1:11" ht="15.75" hidden="1" x14ac:dyDescent="0.25">
      <c r="A476" s="761" t="str">
        <f t="shared" si="137"/>
        <v/>
      </c>
      <c r="B476" s="580" t="s">
        <v>593</v>
      </c>
      <c r="C476" s="580"/>
      <c r="D476" s="577" t="s">
        <v>386</v>
      </c>
      <c r="E476" s="580"/>
      <c r="F476" s="580" t="s">
        <v>22</v>
      </c>
      <c r="G476" s="927"/>
      <c r="H476" s="927">
        <f t="shared" si="136"/>
        <v>0</v>
      </c>
      <c r="I476" s="927">
        <f>H476*$I$12</f>
        <v>0</v>
      </c>
      <c r="J476" s="11"/>
      <c r="K476" s="964">
        <f>SUM(H476:I476)</f>
        <v>0</v>
      </c>
    </row>
    <row r="477" spans="1:11" ht="15.75" hidden="1" x14ac:dyDescent="0.25">
      <c r="A477" s="761" t="str">
        <f t="shared" si="137"/>
        <v/>
      </c>
      <c r="B477" s="580"/>
      <c r="C477" s="580"/>
      <c r="D477" s="577"/>
      <c r="E477" s="580"/>
      <c r="F477" s="580"/>
      <c r="G477" s="927"/>
      <c r="H477" s="927"/>
      <c r="I477" s="927"/>
      <c r="J477" s="11"/>
      <c r="K477" s="964"/>
    </row>
    <row r="478" spans="1:11" ht="15.75" hidden="1" x14ac:dyDescent="0.25">
      <c r="A478" s="761" t="str">
        <f t="shared" si="137"/>
        <v/>
      </c>
      <c r="B478" s="43" t="s">
        <v>594</v>
      </c>
      <c r="C478" s="43"/>
      <c r="D478" s="66" t="s">
        <v>622</v>
      </c>
      <c r="E478" s="43"/>
      <c r="F478" s="43"/>
      <c r="G478" s="967"/>
      <c r="H478" s="967"/>
      <c r="I478" s="967"/>
      <c r="J478" s="43"/>
      <c r="K478" s="967"/>
    </row>
    <row r="479" spans="1:11" ht="15.75" hidden="1" x14ac:dyDescent="0.25">
      <c r="A479" s="761" t="str">
        <f t="shared" si="137"/>
        <v/>
      </c>
      <c r="B479" s="580" t="s">
        <v>595</v>
      </c>
      <c r="C479" s="580"/>
      <c r="D479" s="577" t="s">
        <v>475</v>
      </c>
      <c r="E479" s="580"/>
      <c r="F479" s="580" t="s">
        <v>8</v>
      </c>
      <c r="G479" s="927"/>
      <c r="H479" s="927">
        <f t="shared" si="136"/>
        <v>0</v>
      </c>
      <c r="I479" s="927">
        <f>H479*$I$12</f>
        <v>0</v>
      </c>
      <c r="J479" s="11"/>
      <c r="K479" s="964">
        <f>SUM(H479:I479)</f>
        <v>0</v>
      </c>
    </row>
    <row r="480" spans="1:11" ht="15.75" hidden="1" x14ac:dyDescent="0.25">
      <c r="A480" s="761" t="str">
        <f t="shared" si="137"/>
        <v/>
      </c>
      <c r="B480" s="580" t="s">
        <v>596</v>
      </c>
      <c r="C480" s="580"/>
      <c r="D480" s="577" t="s">
        <v>582</v>
      </c>
      <c r="E480" s="580"/>
      <c r="F480" s="580" t="s">
        <v>583</v>
      </c>
      <c r="G480" s="927"/>
      <c r="H480" s="927">
        <f t="shared" si="136"/>
        <v>0</v>
      </c>
      <c r="I480" s="927">
        <f>H480*$I$12</f>
        <v>0</v>
      </c>
      <c r="J480" s="11"/>
      <c r="K480" s="964">
        <f>SUM(H480:I480)</f>
        <v>0</v>
      </c>
    </row>
    <row r="481" spans="1:11" ht="15.75" hidden="1" x14ac:dyDescent="0.25">
      <c r="A481" s="761" t="str">
        <f t="shared" si="137"/>
        <v/>
      </c>
      <c r="B481" s="580" t="s">
        <v>597</v>
      </c>
      <c r="C481" s="580"/>
      <c r="D481" s="577" t="s">
        <v>386</v>
      </c>
      <c r="E481" s="580"/>
      <c r="F481" s="580" t="s">
        <v>22</v>
      </c>
      <c r="G481" s="927"/>
      <c r="H481" s="927">
        <f t="shared" si="136"/>
        <v>0</v>
      </c>
      <c r="I481" s="927">
        <f>H481*$I$12</f>
        <v>0</v>
      </c>
      <c r="J481" s="11"/>
      <c r="K481" s="964">
        <f>SUM(H481:I481)</f>
        <v>0</v>
      </c>
    </row>
    <row r="482" spans="1:11" ht="15.75" hidden="1" x14ac:dyDescent="0.25">
      <c r="A482" s="761" t="str">
        <f t="shared" si="137"/>
        <v/>
      </c>
      <c r="B482" s="580"/>
      <c r="C482" s="580"/>
      <c r="D482" s="577"/>
      <c r="E482" s="580"/>
      <c r="F482" s="580"/>
      <c r="G482" s="927"/>
      <c r="H482" s="927"/>
      <c r="I482" s="927"/>
      <c r="J482" s="11"/>
      <c r="K482" s="964"/>
    </row>
    <row r="483" spans="1:11" ht="15.75" hidden="1" x14ac:dyDescent="0.25">
      <c r="A483" s="761" t="str">
        <f t="shared" si="137"/>
        <v/>
      </c>
      <c r="B483" s="43" t="s">
        <v>598</v>
      </c>
      <c r="C483" s="43"/>
      <c r="D483" s="66" t="s">
        <v>621</v>
      </c>
      <c r="E483" s="43"/>
      <c r="F483" s="43"/>
      <c r="G483" s="967"/>
      <c r="H483" s="967"/>
      <c r="I483" s="967"/>
      <c r="J483" s="43"/>
      <c r="K483" s="967"/>
    </row>
    <row r="484" spans="1:11" ht="15.75" hidden="1" x14ac:dyDescent="0.25">
      <c r="A484" s="761" t="str">
        <f t="shared" si="137"/>
        <v/>
      </c>
      <c r="B484" s="580" t="s">
        <v>599</v>
      </c>
      <c r="C484" s="580"/>
      <c r="D484" s="577" t="s">
        <v>475</v>
      </c>
      <c r="E484" s="580"/>
      <c r="F484" s="580" t="s">
        <v>22</v>
      </c>
      <c r="G484" s="927"/>
      <c r="H484" s="927">
        <f t="shared" si="136"/>
        <v>0</v>
      </c>
      <c r="I484" s="927">
        <f>H484*$I$12</f>
        <v>0</v>
      </c>
      <c r="J484" s="11"/>
      <c r="K484" s="964">
        <f>SUM(H484:I484)</f>
        <v>0</v>
      </c>
    </row>
    <row r="485" spans="1:11" ht="15.75" hidden="1" x14ac:dyDescent="0.25">
      <c r="A485" s="761" t="str">
        <f t="shared" si="137"/>
        <v/>
      </c>
      <c r="B485" s="580" t="s">
        <v>600</v>
      </c>
      <c r="C485" s="580"/>
      <c r="D485" s="577" t="s">
        <v>385</v>
      </c>
      <c r="E485" s="580"/>
      <c r="F485" s="580" t="s">
        <v>201</v>
      </c>
      <c r="G485" s="927"/>
      <c r="H485" s="927">
        <f t="shared" si="136"/>
        <v>0</v>
      </c>
      <c r="I485" s="927">
        <f>H485*$I$12</f>
        <v>0</v>
      </c>
      <c r="J485" s="11"/>
      <c r="K485" s="964">
        <f>SUM(H485:I485)</f>
        <v>0</v>
      </c>
    </row>
    <row r="486" spans="1:11" ht="15.75" hidden="1" x14ac:dyDescent="0.25">
      <c r="A486" s="761" t="str">
        <f t="shared" si="137"/>
        <v/>
      </c>
      <c r="B486" s="580" t="s">
        <v>601</v>
      </c>
      <c r="C486" s="580"/>
      <c r="D486" s="577" t="s">
        <v>386</v>
      </c>
      <c r="E486" s="580"/>
      <c r="F486" s="580" t="s">
        <v>238</v>
      </c>
      <c r="G486" s="927"/>
      <c r="H486" s="927">
        <f t="shared" si="136"/>
        <v>0</v>
      </c>
      <c r="I486" s="927">
        <f>H486*$I$12</f>
        <v>0</v>
      </c>
      <c r="J486" s="11"/>
      <c r="K486" s="964">
        <f>SUM(H486:I486)</f>
        <v>0</v>
      </c>
    </row>
    <row r="487" spans="1:11" ht="15.75" hidden="1" x14ac:dyDescent="0.25">
      <c r="A487" s="761" t="str">
        <f t="shared" si="137"/>
        <v/>
      </c>
      <c r="B487" s="580"/>
      <c r="C487" s="580"/>
      <c r="D487" s="577"/>
      <c r="E487" s="580"/>
      <c r="F487" s="580"/>
      <c r="G487" s="927"/>
      <c r="H487" s="927"/>
      <c r="I487" s="927"/>
      <c r="J487" s="11"/>
      <c r="K487" s="964"/>
    </row>
    <row r="488" spans="1:11" ht="15.75" x14ac:dyDescent="0.25">
      <c r="A488" s="761" t="s">
        <v>4462</v>
      </c>
      <c r="B488" s="43" t="s">
        <v>602</v>
      </c>
      <c r="C488" s="43"/>
      <c r="D488" s="66" t="s">
        <v>620</v>
      </c>
      <c r="E488" s="43"/>
      <c r="F488" s="43"/>
      <c r="G488" s="967"/>
      <c r="H488" s="967"/>
      <c r="I488" s="967"/>
      <c r="J488" s="43"/>
      <c r="K488" s="967"/>
    </row>
    <row r="489" spans="1:11" ht="15.75" x14ac:dyDescent="0.25">
      <c r="A489" s="761" t="s">
        <v>4462</v>
      </c>
      <c r="B489" s="43" t="s">
        <v>603</v>
      </c>
      <c r="C489" s="43"/>
      <c r="D489" s="66" t="s">
        <v>3751</v>
      </c>
      <c r="E489" s="43"/>
      <c r="F489" s="43"/>
      <c r="G489" s="967"/>
      <c r="H489" s="967"/>
      <c r="I489" s="967"/>
      <c r="J489" s="43"/>
      <c r="K489" s="967"/>
    </row>
    <row r="490" spans="1:11" ht="15.75" x14ac:dyDescent="0.25">
      <c r="A490" s="761" t="s">
        <v>4462</v>
      </c>
      <c r="B490" s="506" t="s">
        <v>604</v>
      </c>
      <c r="C490" s="506"/>
      <c r="D490" s="507" t="s">
        <v>475</v>
      </c>
      <c r="E490" s="506"/>
      <c r="F490" s="506"/>
      <c r="G490" s="1036"/>
      <c r="H490" s="863"/>
      <c r="I490" s="863"/>
      <c r="J490" s="76"/>
      <c r="K490" s="863"/>
    </row>
    <row r="491" spans="1:11" ht="25.5" x14ac:dyDescent="0.25">
      <c r="A491" s="761" t="str">
        <f t="shared" si="137"/>
        <v>x</v>
      </c>
      <c r="B491" s="575" t="s">
        <v>3752</v>
      </c>
      <c r="C491" s="902" t="s">
        <v>3703</v>
      </c>
      <c r="D491" s="509" t="s">
        <v>4188</v>
      </c>
      <c r="E491" s="511">
        <v>2.5</v>
      </c>
      <c r="F491" s="575" t="s">
        <v>237</v>
      </c>
      <c r="G491" s="927">
        <v>78.52</v>
      </c>
      <c r="H491" s="927">
        <f t="shared" ref="H491" si="138">TRUNC(E491*G491,2)</f>
        <v>196.3</v>
      </c>
      <c r="I491" s="927">
        <f t="shared" ref="I491" si="139">TRUNC(H491*$I$12,2)</f>
        <v>52.91</v>
      </c>
      <c r="J491" s="11"/>
      <c r="K491" s="964">
        <f t="shared" ref="K491" si="140">TRUNC(SUM(H491:I491),2)</f>
        <v>249.21</v>
      </c>
    </row>
    <row r="492" spans="1:11" ht="15.75" x14ac:dyDescent="0.25">
      <c r="A492" s="761" t="s">
        <v>4462</v>
      </c>
      <c r="B492" s="573"/>
      <c r="C492" s="573"/>
      <c r="D492" s="510"/>
      <c r="E492" s="573"/>
      <c r="F492" s="573"/>
      <c r="G492" s="680"/>
      <c r="H492" s="927"/>
      <c r="I492" s="927"/>
      <c r="J492" s="11"/>
      <c r="K492" s="927"/>
    </row>
    <row r="493" spans="1:11" ht="15.75" x14ac:dyDescent="0.25">
      <c r="A493" s="761" t="s">
        <v>4462</v>
      </c>
      <c r="B493" s="506" t="s">
        <v>605</v>
      </c>
      <c r="C493" s="506"/>
      <c r="D493" s="507" t="s">
        <v>385</v>
      </c>
      <c r="E493" s="506"/>
      <c r="F493" s="506"/>
      <c r="G493" s="1036"/>
      <c r="H493" s="863"/>
      <c r="I493" s="863"/>
      <c r="J493" s="76"/>
      <c r="K493" s="863"/>
    </row>
    <row r="494" spans="1:11" ht="15.75" x14ac:dyDescent="0.25">
      <c r="A494" s="761" t="str">
        <f t="shared" si="137"/>
        <v>x</v>
      </c>
      <c r="B494" s="583" t="s">
        <v>3753</v>
      </c>
      <c r="C494" s="1068" t="s">
        <v>3704</v>
      </c>
      <c r="D494" s="486" t="s">
        <v>2989</v>
      </c>
      <c r="E494" s="512">
        <v>3.4</v>
      </c>
      <c r="F494" s="583" t="s">
        <v>583</v>
      </c>
      <c r="G494" s="927">
        <v>10.26</v>
      </c>
      <c r="H494" s="927">
        <f t="shared" ref="H494:H496" si="141">TRUNC(E494*G494,2)</f>
        <v>34.880000000000003</v>
      </c>
      <c r="I494" s="927">
        <f t="shared" ref="I494:I496" si="142">TRUNC(H494*$I$12,2)</f>
        <v>9.4</v>
      </c>
      <c r="J494" s="11"/>
      <c r="K494" s="964">
        <f t="shared" ref="K494:K496" si="143">TRUNC(SUM(H494:I494),2)</f>
        <v>44.28</v>
      </c>
    </row>
    <row r="495" spans="1:11" ht="15.75" x14ac:dyDescent="0.25">
      <c r="A495" s="761" t="str">
        <f t="shared" si="137"/>
        <v>x</v>
      </c>
      <c r="B495" s="583" t="s">
        <v>3754</v>
      </c>
      <c r="C495" s="1068" t="s">
        <v>3705</v>
      </c>
      <c r="D495" s="486" t="s">
        <v>2990</v>
      </c>
      <c r="E495" s="512">
        <v>20.399999999999999</v>
      </c>
      <c r="F495" s="583" t="s">
        <v>583</v>
      </c>
      <c r="G495" s="927">
        <v>9.81</v>
      </c>
      <c r="H495" s="927">
        <f t="shared" si="141"/>
        <v>200.12</v>
      </c>
      <c r="I495" s="927">
        <f t="shared" si="142"/>
        <v>53.94</v>
      </c>
      <c r="J495" s="11"/>
      <c r="K495" s="964">
        <f t="shared" si="143"/>
        <v>254.06</v>
      </c>
    </row>
    <row r="496" spans="1:11" ht="15.75" x14ac:dyDescent="0.25">
      <c r="A496" s="761" t="str">
        <f t="shared" si="137"/>
        <v>x</v>
      </c>
      <c r="B496" s="583" t="s">
        <v>3755</v>
      </c>
      <c r="C496" s="1068" t="s">
        <v>3708</v>
      </c>
      <c r="D496" s="486" t="s">
        <v>2993</v>
      </c>
      <c r="E496" s="512">
        <v>2.9</v>
      </c>
      <c r="F496" s="583" t="s">
        <v>583</v>
      </c>
      <c r="G496" s="927">
        <v>11.86</v>
      </c>
      <c r="H496" s="927">
        <f t="shared" si="141"/>
        <v>34.39</v>
      </c>
      <c r="I496" s="927">
        <f t="shared" si="142"/>
        <v>9.27</v>
      </c>
      <c r="J496" s="11"/>
      <c r="K496" s="964">
        <f t="shared" si="143"/>
        <v>43.66</v>
      </c>
    </row>
    <row r="497" spans="1:11" ht="15.75" x14ac:dyDescent="0.25">
      <c r="A497" s="761" t="s">
        <v>4462</v>
      </c>
      <c r="B497" s="573"/>
      <c r="C497" s="573"/>
      <c r="D497" s="510"/>
      <c r="E497" s="573"/>
      <c r="F497" s="573"/>
      <c r="G497" s="680"/>
      <c r="H497" s="927"/>
      <c r="I497" s="927"/>
      <c r="J497" s="11"/>
      <c r="K497" s="927"/>
    </row>
    <row r="498" spans="1:11" ht="15.75" x14ac:dyDescent="0.25">
      <c r="A498" s="761" t="s">
        <v>4462</v>
      </c>
      <c r="B498" s="506" t="s">
        <v>3756</v>
      </c>
      <c r="C498" s="506"/>
      <c r="D498" s="507" t="s">
        <v>520</v>
      </c>
      <c r="E498" s="506"/>
      <c r="F498" s="506"/>
      <c r="G498" s="1036"/>
      <c r="H498" s="863"/>
      <c r="I498" s="863"/>
      <c r="J498" s="76"/>
      <c r="K498" s="863"/>
    </row>
    <row r="499" spans="1:11" ht="38.25" x14ac:dyDescent="0.25">
      <c r="A499" s="761" t="str">
        <f t="shared" si="137"/>
        <v>x</v>
      </c>
      <c r="B499" s="583" t="s">
        <v>3757</v>
      </c>
      <c r="C499" s="1068" t="s">
        <v>4171</v>
      </c>
      <c r="D499" s="486" t="s">
        <v>4170</v>
      </c>
      <c r="E499" s="512">
        <v>0.55000000000000004</v>
      </c>
      <c r="F499" s="583" t="s">
        <v>22</v>
      </c>
      <c r="G499" s="927">
        <v>314.52999999999997</v>
      </c>
      <c r="H499" s="927">
        <f t="shared" ref="H499" si="144">TRUNC(E499*G499,2)</f>
        <v>172.99</v>
      </c>
      <c r="I499" s="927">
        <f t="shared" ref="I499" si="145">TRUNC(H499*$I$12,2)</f>
        <v>46.63</v>
      </c>
      <c r="J499" s="11"/>
      <c r="K499" s="964">
        <f t="shared" ref="K499" si="146">TRUNC(SUM(H499:I499),2)</f>
        <v>219.62</v>
      </c>
    </row>
    <row r="500" spans="1:11" ht="15.75" x14ac:dyDescent="0.25">
      <c r="A500" s="761" t="s">
        <v>4462</v>
      </c>
      <c r="B500" s="580"/>
      <c r="C500" s="580"/>
      <c r="D500" s="577"/>
      <c r="E500" s="580"/>
      <c r="F500" s="580"/>
      <c r="G500" s="927"/>
      <c r="H500" s="927"/>
      <c r="I500" s="927"/>
      <c r="J500" s="11"/>
      <c r="K500" s="964"/>
    </row>
    <row r="501" spans="1:11" ht="15.75" hidden="1" x14ac:dyDescent="0.25">
      <c r="A501" s="761" t="str">
        <f t="shared" si="137"/>
        <v/>
      </c>
      <c r="B501" s="8" t="s">
        <v>606</v>
      </c>
      <c r="C501" s="8"/>
      <c r="D501" s="21" t="s">
        <v>619</v>
      </c>
      <c r="E501" s="8"/>
      <c r="F501" s="8"/>
      <c r="G501" s="975"/>
      <c r="H501" s="975"/>
      <c r="I501" s="975"/>
      <c r="J501" s="406"/>
      <c r="K501" s="975"/>
    </row>
    <row r="502" spans="1:11" ht="15.75" hidden="1" x14ac:dyDescent="0.25">
      <c r="A502" s="761" t="str">
        <f t="shared" si="137"/>
        <v/>
      </c>
      <c r="B502" s="43" t="s">
        <v>607</v>
      </c>
      <c r="C502" s="43"/>
      <c r="D502" s="66" t="s">
        <v>618</v>
      </c>
      <c r="E502" s="43"/>
      <c r="F502" s="43"/>
      <c r="G502" s="967"/>
      <c r="H502" s="967"/>
      <c r="I502" s="967"/>
      <c r="J502" s="43"/>
      <c r="K502" s="967"/>
    </row>
    <row r="503" spans="1:11" ht="15.75" hidden="1" x14ac:dyDescent="0.25">
      <c r="A503" s="761" t="str">
        <f t="shared" si="137"/>
        <v/>
      </c>
      <c r="B503" s="580" t="s">
        <v>608</v>
      </c>
      <c r="C503" s="580"/>
      <c r="D503" s="577" t="s">
        <v>581</v>
      </c>
      <c r="E503" s="580"/>
      <c r="F503" s="580" t="s">
        <v>8</v>
      </c>
      <c r="G503" s="927"/>
      <c r="H503" s="927">
        <f t="shared" si="136"/>
        <v>0</v>
      </c>
      <c r="I503" s="927">
        <f t="shared" ref="I503:I510" si="147">H503*$I$12</f>
        <v>0</v>
      </c>
      <c r="J503" s="11"/>
      <c r="K503" s="964">
        <f t="shared" ref="K503:K510" si="148">SUM(H503:I503)</f>
        <v>0</v>
      </c>
    </row>
    <row r="504" spans="1:11" ht="15.75" hidden="1" x14ac:dyDescent="0.25">
      <c r="A504" s="761" t="str">
        <f t="shared" si="137"/>
        <v/>
      </c>
      <c r="B504" s="580" t="s">
        <v>609</v>
      </c>
      <c r="C504" s="580"/>
      <c r="D504" s="577" t="s">
        <v>625</v>
      </c>
      <c r="E504" s="580"/>
      <c r="F504" s="580" t="s">
        <v>201</v>
      </c>
      <c r="G504" s="927"/>
      <c r="H504" s="927">
        <f t="shared" si="136"/>
        <v>0</v>
      </c>
      <c r="I504" s="927">
        <f t="shared" si="147"/>
        <v>0</v>
      </c>
      <c r="J504" s="11"/>
      <c r="K504" s="964">
        <f t="shared" si="148"/>
        <v>0</v>
      </c>
    </row>
    <row r="505" spans="1:11" ht="15.75" hidden="1" x14ac:dyDescent="0.25">
      <c r="A505" s="761" t="str">
        <f t="shared" si="137"/>
        <v/>
      </c>
      <c r="B505" s="580" t="s">
        <v>610</v>
      </c>
      <c r="C505" s="580"/>
      <c r="D505" s="577" t="s">
        <v>626</v>
      </c>
      <c r="E505" s="580"/>
      <c r="F505" s="580" t="s">
        <v>201</v>
      </c>
      <c r="G505" s="927"/>
      <c r="H505" s="927">
        <f t="shared" si="136"/>
        <v>0</v>
      </c>
      <c r="I505" s="927">
        <f t="shared" si="147"/>
        <v>0</v>
      </c>
      <c r="J505" s="11"/>
      <c r="K505" s="964">
        <f t="shared" si="148"/>
        <v>0</v>
      </c>
    </row>
    <row r="506" spans="1:11" ht="15.75" hidden="1" x14ac:dyDescent="0.25">
      <c r="A506" s="761" t="str">
        <f t="shared" si="137"/>
        <v/>
      </c>
      <c r="B506" s="580" t="s">
        <v>611</v>
      </c>
      <c r="C506" s="580"/>
      <c r="D506" s="577" t="s">
        <v>627</v>
      </c>
      <c r="E506" s="580"/>
      <c r="F506" s="580" t="s">
        <v>23</v>
      </c>
      <c r="G506" s="927"/>
      <c r="H506" s="927">
        <f t="shared" si="136"/>
        <v>0</v>
      </c>
      <c r="I506" s="927">
        <f t="shared" si="147"/>
        <v>0</v>
      </c>
      <c r="J506" s="11"/>
      <c r="K506" s="964">
        <f t="shared" si="148"/>
        <v>0</v>
      </c>
    </row>
    <row r="507" spans="1:11" ht="15.75" hidden="1" x14ac:dyDescent="0.25">
      <c r="A507" s="761" t="str">
        <f t="shared" si="137"/>
        <v/>
      </c>
      <c r="B507" s="580" t="s">
        <v>612</v>
      </c>
      <c r="C507" s="580"/>
      <c r="D507" s="577" t="s">
        <v>628</v>
      </c>
      <c r="E507" s="580"/>
      <c r="F507" s="580" t="s">
        <v>90</v>
      </c>
      <c r="G507" s="927"/>
      <c r="H507" s="927">
        <f t="shared" si="136"/>
        <v>0</v>
      </c>
      <c r="I507" s="927">
        <f t="shared" si="147"/>
        <v>0</v>
      </c>
      <c r="J507" s="11"/>
      <c r="K507" s="964">
        <f t="shared" si="148"/>
        <v>0</v>
      </c>
    </row>
    <row r="508" spans="1:11" ht="15.75" hidden="1" x14ac:dyDescent="0.25">
      <c r="A508" s="761" t="str">
        <f t="shared" si="137"/>
        <v/>
      </c>
      <c r="B508" s="580" t="s">
        <v>613</v>
      </c>
      <c r="C508" s="580"/>
      <c r="D508" s="577" t="s">
        <v>386</v>
      </c>
      <c r="E508" s="580"/>
      <c r="F508" s="580" t="s">
        <v>22</v>
      </c>
      <c r="G508" s="927"/>
      <c r="H508" s="927">
        <f t="shared" si="136"/>
        <v>0</v>
      </c>
      <c r="I508" s="927">
        <f t="shared" si="147"/>
        <v>0</v>
      </c>
      <c r="J508" s="11"/>
      <c r="K508" s="964">
        <f t="shared" si="148"/>
        <v>0</v>
      </c>
    </row>
    <row r="509" spans="1:11" ht="15.75" hidden="1" x14ac:dyDescent="0.25">
      <c r="A509" s="761" t="str">
        <f t="shared" si="137"/>
        <v/>
      </c>
      <c r="B509" s="580" t="s">
        <v>614</v>
      </c>
      <c r="C509" s="580"/>
      <c r="D509" s="577" t="s">
        <v>629</v>
      </c>
      <c r="E509" s="580"/>
      <c r="F509" s="580" t="s">
        <v>112</v>
      </c>
      <c r="G509" s="927"/>
      <c r="H509" s="927">
        <f t="shared" si="136"/>
        <v>0</v>
      </c>
      <c r="I509" s="927">
        <f t="shared" si="147"/>
        <v>0</v>
      </c>
      <c r="J509" s="11"/>
      <c r="K509" s="964">
        <f t="shared" si="148"/>
        <v>0</v>
      </c>
    </row>
    <row r="510" spans="1:11" ht="15.75" hidden="1" x14ac:dyDescent="0.25">
      <c r="A510" s="761" t="str">
        <f t="shared" si="137"/>
        <v/>
      </c>
      <c r="B510" s="580" t="s">
        <v>615</v>
      </c>
      <c r="C510" s="580"/>
      <c r="D510" s="577" t="s">
        <v>630</v>
      </c>
      <c r="E510" s="580"/>
      <c r="F510" s="580" t="s">
        <v>112</v>
      </c>
      <c r="G510" s="927"/>
      <c r="H510" s="927">
        <f t="shared" si="136"/>
        <v>0</v>
      </c>
      <c r="I510" s="927">
        <f t="shared" si="147"/>
        <v>0</v>
      </c>
      <c r="J510" s="11"/>
      <c r="K510" s="964">
        <f t="shared" si="148"/>
        <v>0</v>
      </c>
    </row>
    <row r="511" spans="1:11" ht="15.75" hidden="1" x14ac:dyDescent="0.25">
      <c r="A511" s="761" t="str">
        <f t="shared" si="137"/>
        <v/>
      </c>
      <c r="B511" s="580"/>
      <c r="C511" s="580"/>
      <c r="D511" s="577"/>
      <c r="E511" s="580"/>
      <c r="F511" s="580"/>
      <c r="G511" s="927"/>
      <c r="H511" s="927"/>
      <c r="I511" s="927"/>
      <c r="J511" s="11"/>
      <c r="K511" s="964"/>
    </row>
    <row r="512" spans="1:11" ht="15.75" hidden="1" x14ac:dyDescent="0.25">
      <c r="A512" s="761" t="str">
        <f t="shared" si="137"/>
        <v/>
      </c>
      <c r="B512" s="8" t="s">
        <v>616</v>
      </c>
      <c r="C512" s="8"/>
      <c r="D512" s="21" t="s">
        <v>617</v>
      </c>
      <c r="E512" s="8"/>
      <c r="F512" s="8"/>
      <c r="G512" s="975"/>
      <c r="H512" s="975"/>
      <c r="I512" s="975"/>
      <c r="J512" s="406"/>
      <c r="K512" s="975"/>
    </row>
    <row r="513" spans="1:11" ht="15.75" hidden="1" x14ac:dyDescent="0.25">
      <c r="A513" s="761" t="str">
        <f t="shared" si="137"/>
        <v/>
      </c>
      <c r="B513" s="43" t="s">
        <v>631</v>
      </c>
      <c r="C513" s="43"/>
      <c r="D513" s="66" t="s">
        <v>655</v>
      </c>
      <c r="E513" s="43"/>
      <c r="F513" s="43"/>
      <c r="G513" s="967"/>
      <c r="H513" s="967"/>
      <c r="I513" s="967"/>
      <c r="J513" s="43"/>
      <c r="K513" s="967"/>
    </row>
    <row r="514" spans="1:11" ht="15.75" hidden="1" x14ac:dyDescent="0.25">
      <c r="A514" s="761" t="str">
        <f t="shared" si="137"/>
        <v/>
      </c>
      <c r="B514" s="580" t="s">
        <v>632</v>
      </c>
      <c r="C514" s="580"/>
      <c r="D514" s="577" t="s">
        <v>475</v>
      </c>
      <c r="E514" s="580"/>
      <c r="F514" s="580" t="s">
        <v>8</v>
      </c>
      <c r="G514" s="966"/>
      <c r="H514" s="927">
        <f t="shared" si="136"/>
        <v>0</v>
      </c>
      <c r="I514" s="927">
        <f>H514*$I$12</f>
        <v>0</v>
      </c>
      <c r="J514" s="11"/>
      <c r="K514" s="964">
        <f>SUM(H514:I514)</f>
        <v>0</v>
      </c>
    </row>
    <row r="515" spans="1:11" ht="15.75" hidden="1" x14ac:dyDescent="0.25">
      <c r="A515" s="761" t="str">
        <f t="shared" si="137"/>
        <v/>
      </c>
      <c r="B515" s="580" t="s">
        <v>633</v>
      </c>
      <c r="C515" s="580"/>
      <c r="D515" s="577" t="s">
        <v>385</v>
      </c>
      <c r="E515" s="580"/>
      <c r="F515" s="580" t="s">
        <v>201</v>
      </c>
      <c r="G515" s="966"/>
      <c r="H515" s="927">
        <f t="shared" si="136"/>
        <v>0</v>
      </c>
      <c r="I515" s="927">
        <f>H515*$I$12</f>
        <v>0</v>
      </c>
      <c r="J515" s="11"/>
      <c r="K515" s="964">
        <f>SUM(H515:I515)</f>
        <v>0</v>
      </c>
    </row>
    <row r="516" spans="1:11" ht="15.75" hidden="1" x14ac:dyDescent="0.25">
      <c r="A516" s="761" t="str">
        <f t="shared" si="137"/>
        <v/>
      </c>
      <c r="B516" s="580" t="s">
        <v>634</v>
      </c>
      <c r="C516" s="580"/>
      <c r="D516" s="577" t="s">
        <v>386</v>
      </c>
      <c r="E516" s="580"/>
      <c r="F516" s="580" t="s">
        <v>22</v>
      </c>
      <c r="G516" s="966"/>
      <c r="H516" s="927">
        <f t="shared" si="136"/>
        <v>0</v>
      </c>
      <c r="I516" s="927">
        <f>H516*$I$12</f>
        <v>0</v>
      </c>
      <c r="J516" s="11"/>
      <c r="K516" s="964">
        <f>SUM(H516:I516)</f>
        <v>0</v>
      </c>
    </row>
    <row r="517" spans="1:11" ht="15.75" hidden="1" x14ac:dyDescent="0.25">
      <c r="A517" s="761" t="str">
        <f t="shared" si="137"/>
        <v/>
      </c>
      <c r="B517" s="580"/>
      <c r="C517" s="580"/>
      <c r="D517" s="577"/>
      <c r="E517" s="580"/>
      <c r="F517" s="580"/>
      <c r="G517" s="966"/>
      <c r="H517" s="966"/>
      <c r="I517" s="927"/>
      <c r="J517" s="11"/>
      <c r="K517" s="964"/>
    </row>
    <row r="518" spans="1:11" ht="15.75" hidden="1" x14ac:dyDescent="0.25">
      <c r="A518" s="761" t="str">
        <f t="shared" si="137"/>
        <v/>
      </c>
      <c r="B518" s="43" t="s">
        <v>635</v>
      </c>
      <c r="C518" s="43"/>
      <c r="D518" s="66" t="s">
        <v>574</v>
      </c>
      <c r="E518" s="43"/>
      <c r="F518" s="43"/>
      <c r="G518" s="967"/>
      <c r="H518" s="967"/>
      <c r="I518" s="967"/>
      <c r="J518" s="43"/>
      <c r="K518" s="967"/>
    </row>
    <row r="519" spans="1:11" ht="15.75" hidden="1" x14ac:dyDescent="0.25">
      <c r="A519" s="761" t="str">
        <f t="shared" si="137"/>
        <v/>
      </c>
      <c r="B519" s="580" t="s">
        <v>636</v>
      </c>
      <c r="C519" s="580"/>
      <c r="D519" s="577" t="s">
        <v>475</v>
      </c>
      <c r="E519" s="580"/>
      <c r="F519" s="580" t="s">
        <v>237</v>
      </c>
      <c r="G519" s="966"/>
      <c r="H519" s="927">
        <f t="shared" si="136"/>
        <v>0</v>
      </c>
      <c r="I519" s="927">
        <f>H519*$I$12</f>
        <v>0</v>
      </c>
      <c r="J519" s="11"/>
      <c r="K519" s="964">
        <f>SUM(H519:I519)</f>
        <v>0</v>
      </c>
    </row>
    <row r="520" spans="1:11" ht="15.75" hidden="1" x14ac:dyDescent="0.25">
      <c r="A520" s="761" t="str">
        <f t="shared" si="137"/>
        <v/>
      </c>
      <c r="B520" s="580" t="s">
        <v>637</v>
      </c>
      <c r="C520" s="580"/>
      <c r="D520" s="577" t="s">
        <v>385</v>
      </c>
      <c r="E520" s="580"/>
      <c r="F520" s="580" t="s">
        <v>201</v>
      </c>
      <c r="G520" s="966"/>
      <c r="H520" s="927">
        <f t="shared" si="136"/>
        <v>0</v>
      </c>
      <c r="I520" s="927">
        <f>H520*$I$12</f>
        <v>0</v>
      </c>
      <c r="J520" s="11"/>
      <c r="K520" s="964">
        <f>SUM(H520:I520)</f>
        <v>0</v>
      </c>
    </row>
    <row r="521" spans="1:11" ht="15.75" hidden="1" x14ac:dyDescent="0.25">
      <c r="A521" s="761" t="str">
        <f t="shared" si="137"/>
        <v/>
      </c>
      <c r="B521" s="580" t="s">
        <v>638</v>
      </c>
      <c r="C521" s="580"/>
      <c r="D521" s="577" t="s">
        <v>386</v>
      </c>
      <c r="E521" s="580"/>
      <c r="F521" s="580" t="s">
        <v>22</v>
      </c>
      <c r="G521" s="966"/>
      <c r="H521" s="927">
        <f t="shared" si="136"/>
        <v>0</v>
      </c>
      <c r="I521" s="927">
        <f>H521*$I$12</f>
        <v>0</v>
      </c>
      <c r="J521" s="11"/>
      <c r="K521" s="964">
        <f>SUM(H521:I521)</f>
        <v>0</v>
      </c>
    </row>
    <row r="522" spans="1:11" ht="15.75" hidden="1" x14ac:dyDescent="0.25">
      <c r="A522" s="761" t="str">
        <f t="shared" si="137"/>
        <v/>
      </c>
      <c r="B522" s="580"/>
      <c r="C522" s="580"/>
      <c r="D522" s="577"/>
      <c r="E522" s="580"/>
      <c r="F522" s="580"/>
      <c r="G522" s="966"/>
      <c r="H522" s="966"/>
      <c r="I522" s="927"/>
      <c r="J522" s="11"/>
      <c r="K522" s="964"/>
    </row>
    <row r="523" spans="1:11" ht="15.75" hidden="1" x14ac:dyDescent="0.25">
      <c r="A523" s="761" t="str">
        <f t="shared" si="137"/>
        <v/>
      </c>
      <c r="B523" s="43" t="s">
        <v>639</v>
      </c>
      <c r="C523" s="43"/>
      <c r="D523" s="66" t="s">
        <v>656</v>
      </c>
      <c r="E523" s="43"/>
      <c r="F523" s="43"/>
      <c r="G523" s="967"/>
      <c r="H523" s="967"/>
      <c r="I523" s="967"/>
      <c r="J523" s="43"/>
      <c r="K523" s="967"/>
    </row>
    <row r="524" spans="1:11" ht="15.75" hidden="1" x14ac:dyDescent="0.25">
      <c r="A524" s="761" t="str">
        <f t="shared" si="137"/>
        <v/>
      </c>
      <c r="B524" s="580" t="s">
        <v>640</v>
      </c>
      <c r="C524" s="580"/>
      <c r="D524" s="577" t="s">
        <v>475</v>
      </c>
      <c r="E524" s="580"/>
      <c r="F524" s="580" t="s">
        <v>237</v>
      </c>
      <c r="G524" s="966"/>
      <c r="H524" s="927">
        <f t="shared" si="136"/>
        <v>0</v>
      </c>
      <c r="I524" s="927">
        <f>H524*$I$12</f>
        <v>0</v>
      </c>
      <c r="J524" s="11"/>
      <c r="K524" s="964">
        <f>SUM(H524:I524)</f>
        <v>0</v>
      </c>
    </row>
    <row r="525" spans="1:11" ht="15.75" hidden="1" x14ac:dyDescent="0.25">
      <c r="A525" s="761" t="str">
        <f t="shared" si="137"/>
        <v/>
      </c>
      <c r="B525" s="580" t="s">
        <v>641</v>
      </c>
      <c r="C525" s="580"/>
      <c r="D525" s="577" t="s">
        <v>582</v>
      </c>
      <c r="E525" s="580"/>
      <c r="F525" s="580" t="s">
        <v>201</v>
      </c>
      <c r="G525" s="966"/>
      <c r="H525" s="927">
        <f t="shared" si="136"/>
        <v>0</v>
      </c>
      <c r="I525" s="927">
        <f>H525*$I$12</f>
        <v>0</v>
      </c>
      <c r="J525" s="11"/>
      <c r="K525" s="964">
        <f>SUM(H525:I525)</f>
        <v>0</v>
      </c>
    </row>
    <row r="526" spans="1:11" ht="15.75" hidden="1" x14ac:dyDescent="0.25">
      <c r="A526" s="761" t="str">
        <f t="shared" si="137"/>
        <v/>
      </c>
      <c r="B526" s="580" t="s">
        <v>642</v>
      </c>
      <c r="C526" s="580"/>
      <c r="D526" s="577" t="s">
        <v>520</v>
      </c>
      <c r="E526" s="580"/>
      <c r="F526" s="580" t="s">
        <v>22</v>
      </c>
      <c r="G526" s="966"/>
      <c r="H526" s="927">
        <f t="shared" si="136"/>
        <v>0</v>
      </c>
      <c r="I526" s="927">
        <f>H526*$I$12</f>
        <v>0</v>
      </c>
      <c r="J526" s="11"/>
      <c r="K526" s="964">
        <f>SUM(H526:I526)</f>
        <v>0</v>
      </c>
    </row>
    <row r="527" spans="1:11" ht="15.75" hidden="1" x14ac:dyDescent="0.25">
      <c r="A527" s="761" t="str">
        <f t="shared" si="137"/>
        <v/>
      </c>
      <c r="B527" s="580"/>
      <c r="C527" s="580"/>
      <c r="D527" s="577"/>
      <c r="E527" s="580"/>
      <c r="F527" s="580"/>
      <c r="G527" s="966"/>
      <c r="H527" s="927"/>
      <c r="I527" s="927"/>
      <c r="J527" s="11"/>
      <c r="K527" s="964"/>
    </row>
    <row r="528" spans="1:11" ht="15.75" hidden="1" x14ac:dyDescent="0.25">
      <c r="A528" s="761" t="str">
        <f t="shared" si="137"/>
        <v/>
      </c>
      <c r="B528" s="43" t="s">
        <v>643</v>
      </c>
      <c r="C528" s="43"/>
      <c r="D528" s="66" t="s">
        <v>576</v>
      </c>
      <c r="E528" s="43"/>
      <c r="F528" s="43"/>
      <c r="G528" s="967"/>
      <c r="H528" s="967"/>
      <c r="I528" s="967"/>
      <c r="J528" s="43"/>
      <c r="K528" s="967"/>
    </row>
    <row r="529" spans="1:11" ht="15.75" hidden="1" x14ac:dyDescent="0.25">
      <c r="A529" s="761" t="str">
        <f t="shared" si="137"/>
        <v/>
      </c>
      <c r="B529" s="580" t="s">
        <v>644</v>
      </c>
      <c r="C529" s="580"/>
      <c r="D529" s="577" t="s">
        <v>581</v>
      </c>
      <c r="E529" s="580"/>
      <c r="F529" s="580" t="s">
        <v>237</v>
      </c>
      <c r="G529" s="966"/>
      <c r="H529" s="927">
        <f t="shared" si="136"/>
        <v>0</v>
      </c>
      <c r="I529" s="927">
        <f>H529*$I$12</f>
        <v>0</v>
      </c>
      <c r="J529" s="11"/>
      <c r="K529" s="964">
        <f>SUM(H529:I529)</f>
        <v>0</v>
      </c>
    </row>
    <row r="530" spans="1:11" ht="15.75" hidden="1" x14ac:dyDescent="0.25">
      <c r="A530" s="761" t="str">
        <f t="shared" si="137"/>
        <v/>
      </c>
      <c r="B530" s="580" t="s">
        <v>645</v>
      </c>
      <c r="C530" s="580"/>
      <c r="D530" s="577" t="s">
        <v>385</v>
      </c>
      <c r="E530" s="580"/>
      <c r="F530" s="580" t="s">
        <v>201</v>
      </c>
      <c r="G530" s="966"/>
      <c r="H530" s="927">
        <f t="shared" si="136"/>
        <v>0</v>
      </c>
      <c r="I530" s="927">
        <f>H530*$I$12</f>
        <v>0</v>
      </c>
      <c r="J530" s="11"/>
      <c r="K530" s="964">
        <f>SUM(H530:I530)</f>
        <v>0</v>
      </c>
    </row>
    <row r="531" spans="1:11" ht="15.75" hidden="1" x14ac:dyDescent="0.25">
      <c r="A531" s="761" t="str">
        <f t="shared" si="137"/>
        <v/>
      </c>
      <c r="B531" s="580" t="s">
        <v>646</v>
      </c>
      <c r="C531" s="580"/>
      <c r="D531" s="577" t="s">
        <v>386</v>
      </c>
      <c r="E531" s="580"/>
      <c r="F531" s="580" t="s">
        <v>22</v>
      </c>
      <c r="G531" s="966"/>
      <c r="H531" s="927">
        <f t="shared" si="136"/>
        <v>0</v>
      </c>
      <c r="I531" s="927">
        <f>H531*$I$12</f>
        <v>0</v>
      </c>
      <c r="J531" s="11"/>
      <c r="K531" s="964">
        <f>SUM(H531:I531)</f>
        <v>0</v>
      </c>
    </row>
    <row r="532" spans="1:11" ht="15.75" hidden="1" x14ac:dyDescent="0.25">
      <c r="A532" s="761" t="str">
        <f t="shared" ref="A532:A599" si="149">IF(K532&lt;&gt;0,"x","")</f>
        <v/>
      </c>
      <c r="B532" s="580"/>
      <c r="C532" s="580"/>
      <c r="D532" s="577"/>
      <c r="E532" s="580"/>
      <c r="F532" s="580"/>
      <c r="G532" s="966"/>
      <c r="H532" s="927"/>
      <c r="I532" s="927"/>
      <c r="J532" s="11"/>
      <c r="K532" s="964"/>
    </row>
    <row r="533" spans="1:11" ht="15.75" hidden="1" x14ac:dyDescent="0.25">
      <c r="A533" s="761" t="str">
        <f t="shared" si="149"/>
        <v/>
      </c>
      <c r="B533" s="580"/>
      <c r="C533" s="580"/>
      <c r="D533" s="577"/>
      <c r="E533" s="580"/>
      <c r="F533" s="580"/>
      <c r="G533" s="966"/>
      <c r="H533" s="927"/>
      <c r="I533" s="927"/>
      <c r="J533" s="11"/>
      <c r="K533" s="964"/>
    </row>
    <row r="534" spans="1:11" ht="15.75" hidden="1" x14ac:dyDescent="0.25">
      <c r="A534" s="761" t="str">
        <f t="shared" si="149"/>
        <v/>
      </c>
      <c r="B534" s="43" t="s">
        <v>647</v>
      </c>
      <c r="C534" s="43"/>
      <c r="D534" s="66" t="s">
        <v>661</v>
      </c>
      <c r="E534" s="43"/>
      <c r="F534" s="43" t="s">
        <v>60</v>
      </c>
      <c r="G534" s="967"/>
      <c r="H534" s="967">
        <f>G534*$I$12</f>
        <v>0</v>
      </c>
      <c r="I534" s="967">
        <f>H534*$I$12</f>
        <v>0</v>
      </c>
      <c r="J534" s="43"/>
      <c r="K534" s="967">
        <f>SUM(H534:I534)</f>
        <v>0</v>
      </c>
    </row>
    <row r="535" spans="1:11" ht="15.75" hidden="1" x14ac:dyDescent="0.25">
      <c r="A535" s="761" t="str">
        <f t="shared" si="149"/>
        <v/>
      </c>
      <c r="B535" s="580"/>
      <c r="C535" s="580"/>
      <c r="D535" s="577"/>
      <c r="E535" s="580"/>
      <c r="F535" s="580"/>
      <c r="G535" s="966"/>
      <c r="H535" s="927"/>
      <c r="I535" s="927"/>
      <c r="J535" s="11"/>
      <c r="K535" s="964"/>
    </row>
    <row r="536" spans="1:11" ht="15.75" hidden="1" x14ac:dyDescent="0.25">
      <c r="A536" s="761" t="str">
        <f t="shared" si="149"/>
        <v/>
      </c>
      <c r="B536" s="43" t="s">
        <v>648</v>
      </c>
      <c r="C536" s="43"/>
      <c r="D536" s="66" t="s">
        <v>662</v>
      </c>
      <c r="E536" s="43"/>
      <c r="F536" s="43" t="s">
        <v>112</v>
      </c>
      <c r="G536" s="967"/>
      <c r="H536" s="967">
        <f>G536*$I$12</f>
        <v>0</v>
      </c>
      <c r="I536" s="967">
        <f>H536*$I$12</f>
        <v>0</v>
      </c>
      <c r="J536" s="43"/>
      <c r="K536" s="967">
        <f>SUM(H536:I536)</f>
        <v>0</v>
      </c>
    </row>
    <row r="537" spans="1:11" ht="15.75" hidden="1" x14ac:dyDescent="0.25">
      <c r="A537" s="761" t="str">
        <f t="shared" si="149"/>
        <v/>
      </c>
      <c r="B537" s="580"/>
      <c r="C537" s="580"/>
      <c r="D537" s="577"/>
      <c r="E537" s="580"/>
      <c r="F537" s="580"/>
      <c r="G537" s="966"/>
      <c r="H537" s="927"/>
      <c r="I537" s="927"/>
      <c r="J537" s="11"/>
      <c r="K537" s="964"/>
    </row>
    <row r="538" spans="1:11" ht="15.75" hidden="1" x14ac:dyDescent="0.25">
      <c r="A538" s="761" t="str">
        <f t="shared" si="149"/>
        <v/>
      </c>
      <c r="B538" s="8" t="s">
        <v>649</v>
      </c>
      <c r="C538" s="8"/>
      <c r="D538" s="21" t="s">
        <v>657</v>
      </c>
      <c r="E538" s="8"/>
      <c r="F538" s="8"/>
      <c r="G538" s="975"/>
      <c r="H538" s="975"/>
      <c r="I538" s="975"/>
      <c r="J538" s="406"/>
      <c r="K538" s="975"/>
    </row>
    <row r="539" spans="1:11" ht="15.75" hidden="1" x14ac:dyDescent="0.25">
      <c r="A539" s="761" t="str">
        <f t="shared" si="149"/>
        <v/>
      </c>
      <c r="B539" s="43" t="s">
        <v>650</v>
      </c>
      <c r="C539" s="43"/>
      <c r="D539" s="66" t="s">
        <v>458</v>
      </c>
      <c r="E539" s="43"/>
      <c r="F539" s="43" t="s">
        <v>22</v>
      </c>
      <c r="G539" s="967"/>
      <c r="H539" s="967">
        <f>G539*$I$12</f>
        <v>0</v>
      </c>
      <c r="I539" s="967">
        <f>H539*$I$12</f>
        <v>0</v>
      </c>
      <c r="J539" s="43"/>
      <c r="K539" s="967">
        <f>SUM(H539:I539)</f>
        <v>0</v>
      </c>
    </row>
    <row r="540" spans="1:11" ht="15.75" hidden="1" x14ac:dyDescent="0.25">
      <c r="A540" s="761" t="str">
        <f t="shared" si="149"/>
        <v/>
      </c>
      <c r="B540" s="580"/>
      <c r="C540" s="580"/>
      <c r="D540" s="577"/>
      <c r="E540" s="580"/>
      <c r="F540" s="580"/>
      <c r="G540" s="966"/>
      <c r="H540" s="927"/>
      <c r="I540" s="927"/>
      <c r="J540" s="11"/>
      <c r="K540" s="964"/>
    </row>
    <row r="541" spans="1:11" ht="15.75" hidden="1" x14ac:dyDescent="0.25">
      <c r="A541" s="761" t="str">
        <f t="shared" si="149"/>
        <v/>
      </c>
      <c r="B541" s="43" t="s">
        <v>651</v>
      </c>
      <c r="C541" s="43"/>
      <c r="D541" s="66" t="s">
        <v>660</v>
      </c>
      <c r="E541" s="43"/>
      <c r="F541" s="43" t="s">
        <v>658</v>
      </c>
      <c r="G541" s="967"/>
      <c r="H541" s="967">
        <f>G541*$I$12</f>
        <v>0</v>
      </c>
      <c r="I541" s="967">
        <f>H541*$I$12</f>
        <v>0</v>
      </c>
      <c r="J541" s="43"/>
      <c r="K541" s="967">
        <f>SUM(H541:I541)</f>
        <v>0</v>
      </c>
    </row>
    <row r="542" spans="1:11" ht="15.75" hidden="1" x14ac:dyDescent="0.25">
      <c r="A542" s="761" t="str">
        <f t="shared" si="149"/>
        <v/>
      </c>
      <c r="B542" s="580"/>
      <c r="C542" s="580"/>
      <c r="D542" s="577"/>
      <c r="E542" s="580"/>
      <c r="F542" s="580"/>
      <c r="G542" s="966"/>
      <c r="H542" s="927"/>
      <c r="I542" s="927"/>
      <c r="J542" s="11"/>
      <c r="K542" s="964"/>
    </row>
    <row r="543" spans="1:11" ht="15.75" hidden="1" x14ac:dyDescent="0.25">
      <c r="A543" s="761" t="str">
        <f t="shared" si="149"/>
        <v/>
      </c>
      <c r="B543" s="43" t="s">
        <v>652</v>
      </c>
      <c r="C543" s="43"/>
      <c r="D543" s="66" t="s">
        <v>659</v>
      </c>
      <c r="E543" s="43"/>
      <c r="F543" s="43" t="s">
        <v>210</v>
      </c>
      <c r="G543" s="967"/>
      <c r="H543" s="967">
        <f>G543*$I$12</f>
        <v>0</v>
      </c>
      <c r="I543" s="967">
        <f>H543*$I$12</f>
        <v>0</v>
      </c>
      <c r="J543" s="43"/>
      <c r="K543" s="967">
        <f>SUM(H543:I543)</f>
        <v>0</v>
      </c>
    </row>
    <row r="544" spans="1:11" ht="15.75" x14ac:dyDescent="0.25">
      <c r="A544" s="761" t="str">
        <f t="shared" si="149"/>
        <v>x</v>
      </c>
      <c r="B544" s="410" t="s">
        <v>653</v>
      </c>
      <c r="C544" s="410"/>
      <c r="D544" s="411" t="s">
        <v>663</v>
      </c>
      <c r="E544" s="410"/>
      <c r="F544" s="410"/>
      <c r="G544" s="977"/>
      <c r="H544" s="977">
        <f>TRUNC(SUM(H545:H643),2)</f>
        <v>130971.99</v>
      </c>
      <c r="I544" s="977">
        <f t="shared" ref="I544:K544" si="150">TRUNC(SUM(I545:I643),2)</f>
        <v>26539.95</v>
      </c>
      <c r="J544" s="977">
        <f t="shared" si="150"/>
        <v>6806.08</v>
      </c>
      <c r="K544" s="977">
        <f t="shared" si="150"/>
        <v>164318.01999999999</v>
      </c>
    </row>
    <row r="545" spans="1:11" ht="15.75" hidden="1" x14ac:dyDescent="0.25">
      <c r="A545" s="761" t="str">
        <f t="shared" si="149"/>
        <v/>
      </c>
      <c r="B545" s="8" t="s">
        <v>654</v>
      </c>
      <c r="C545" s="8"/>
      <c r="D545" s="21" t="s">
        <v>2453</v>
      </c>
      <c r="E545" s="8"/>
      <c r="F545" s="8" t="s">
        <v>583</v>
      </c>
      <c r="G545" s="975"/>
      <c r="H545" s="975">
        <f>G545*E545</f>
        <v>0</v>
      </c>
      <c r="I545" s="975">
        <f>H545*$I$12</f>
        <v>0</v>
      </c>
      <c r="J545" s="406"/>
      <c r="K545" s="975">
        <f>SUM(H545:I545)</f>
        <v>0</v>
      </c>
    </row>
    <row r="546" spans="1:11" ht="15.75" hidden="1" x14ac:dyDescent="0.25">
      <c r="A546" s="761" t="str">
        <f t="shared" si="149"/>
        <v/>
      </c>
      <c r="B546" s="638"/>
      <c r="C546" s="636"/>
      <c r="D546" s="637"/>
      <c r="E546" s="16"/>
      <c r="F546" s="16"/>
      <c r="G546" s="927"/>
      <c r="H546" s="927"/>
      <c r="I546" s="927"/>
      <c r="J546" s="11"/>
      <c r="K546" s="964"/>
    </row>
    <row r="547" spans="1:11" ht="15.75" x14ac:dyDescent="0.25">
      <c r="A547" s="761" t="s">
        <v>4462</v>
      </c>
      <c r="B547" s="8" t="s">
        <v>664</v>
      </c>
      <c r="C547" s="8"/>
      <c r="D547" s="21" t="s">
        <v>703</v>
      </c>
      <c r="E547" s="8"/>
      <c r="F547" s="8"/>
      <c r="G547" s="975"/>
      <c r="H547" s="975"/>
      <c r="I547" s="975"/>
      <c r="J547" s="406"/>
      <c r="K547" s="975"/>
    </row>
    <row r="548" spans="1:11" ht="15.75" x14ac:dyDescent="0.25">
      <c r="A548" s="761" t="s">
        <v>4462</v>
      </c>
      <c r="B548" s="25" t="s">
        <v>665</v>
      </c>
      <c r="C548" s="25"/>
      <c r="D548" s="116" t="s">
        <v>704</v>
      </c>
      <c r="E548" s="25"/>
      <c r="F548" s="25"/>
      <c r="G548" s="685"/>
      <c r="H548" s="685"/>
      <c r="I548" s="863"/>
      <c r="J548" s="76"/>
      <c r="K548" s="965"/>
    </row>
    <row r="549" spans="1:11" ht="15.75" x14ac:dyDescent="0.25">
      <c r="A549" s="761" t="str">
        <f t="shared" si="149"/>
        <v>x</v>
      </c>
      <c r="B549" s="580" t="s">
        <v>2758</v>
      </c>
      <c r="C549" s="463" t="s">
        <v>3312</v>
      </c>
      <c r="D549" s="577" t="s">
        <v>2692</v>
      </c>
      <c r="E549" s="79">
        <v>2794.2</v>
      </c>
      <c r="F549" s="580" t="s">
        <v>583</v>
      </c>
      <c r="G549" s="927">
        <f>'Composições Unitárias'!G322</f>
        <v>6.64</v>
      </c>
      <c r="H549" s="927">
        <f t="shared" ref="H549" si="151">TRUNC(E549*G549,2)</f>
        <v>18553.48</v>
      </c>
      <c r="I549" s="927">
        <f t="shared" ref="I549:I552" si="152">TRUNC(H549*$I$12,2)</f>
        <v>5001.4399999999996</v>
      </c>
      <c r="J549" s="11"/>
      <c r="K549" s="964">
        <f t="shared" ref="K549:K552" si="153">TRUNC(SUM(H549:I549),2)</f>
        <v>23554.92</v>
      </c>
    </row>
    <row r="550" spans="1:11" ht="15.75" x14ac:dyDescent="0.25">
      <c r="A550" s="761" t="str">
        <f t="shared" si="149"/>
        <v>x</v>
      </c>
      <c r="B550" s="580" t="s">
        <v>2759</v>
      </c>
      <c r="C550" s="463" t="s">
        <v>3313</v>
      </c>
      <c r="D550" s="577" t="s">
        <v>3030</v>
      </c>
      <c r="E550" s="79">
        <v>1288.8</v>
      </c>
      <c r="F550" s="580" t="s">
        <v>583</v>
      </c>
      <c r="G550" s="927">
        <f>'Composições Unitárias'!G334</f>
        <v>7.02</v>
      </c>
      <c r="H550" s="927">
        <f t="shared" ref="H550:H552" si="154">TRUNC(E550*G550,2)</f>
        <v>9047.3700000000008</v>
      </c>
      <c r="I550" s="927">
        <f t="shared" si="152"/>
        <v>2438.88</v>
      </c>
      <c r="J550" s="11"/>
      <c r="K550" s="964">
        <f t="shared" si="153"/>
        <v>11486.25</v>
      </c>
    </row>
    <row r="551" spans="1:11" ht="15.75" x14ac:dyDescent="0.25">
      <c r="A551" s="926" t="str">
        <f t="shared" si="149"/>
        <v>x</v>
      </c>
      <c r="B551" s="893" t="s">
        <v>4686</v>
      </c>
      <c r="C551" s="915" t="s">
        <v>4684</v>
      </c>
      <c r="D551" s="898" t="s">
        <v>4682</v>
      </c>
      <c r="E551" s="901">
        <v>76.3</v>
      </c>
      <c r="F551" s="893" t="s">
        <v>583</v>
      </c>
      <c r="G551" s="927">
        <f>'Composições Unitárias'!G346</f>
        <v>5.67</v>
      </c>
      <c r="H551" s="927">
        <f t="shared" si="154"/>
        <v>432.62</v>
      </c>
      <c r="I551" s="927">
        <f t="shared" si="152"/>
        <v>116.62</v>
      </c>
      <c r="J551" s="11"/>
      <c r="K551" s="964">
        <f t="shared" si="153"/>
        <v>549.24</v>
      </c>
    </row>
    <row r="552" spans="1:11" ht="15.75" x14ac:dyDescent="0.25">
      <c r="A552" s="926" t="str">
        <f t="shared" si="149"/>
        <v>x</v>
      </c>
      <c r="B552" s="893" t="s">
        <v>4687</v>
      </c>
      <c r="C552" s="915" t="s">
        <v>4685</v>
      </c>
      <c r="D552" s="898" t="s">
        <v>4683</v>
      </c>
      <c r="E552" s="901">
        <v>10.7</v>
      </c>
      <c r="F552" s="893" t="s">
        <v>583</v>
      </c>
      <c r="G552" s="927">
        <f>'Composições Unitárias'!G358</f>
        <v>5.67</v>
      </c>
      <c r="H552" s="927">
        <f t="shared" si="154"/>
        <v>60.66</v>
      </c>
      <c r="I552" s="927">
        <f t="shared" si="152"/>
        <v>16.350000000000001</v>
      </c>
      <c r="J552" s="11"/>
      <c r="K552" s="964">
        <f t="shared" si="153"/>
        <v>77.010000000000005</v>
      </c>
    </row>
    <row r="553" spans="1:11" ht="15.75" x14ac:dyDescent="0.25">
      <c r="A553" s="761" t="s">
        <v>4462</v>
      </c>
      <c r="B553" s="580"/>
      <c r="C553" s="580"/>
      <c r="D553" s="577"/>
      <c r="E553" s="580"/>
      <c r="F553" s="580"/>
      <c r="G553" s="966"/>
      <c r="H553" s="927"/>
      <c r="I553" s="927"/>
      <c r="J553" s="11"/>
      <c r="K553" s="964"/>
    </row>
    <row r="554" spans="1:11" ht="15.75" hidden="1" x14ac:dyDescent="0.25">
      <c r="A554" s="761" t="str">
        <f t="shared" si="149"/>
        <v/>
      </c>
      <c r="B554" s="580" t="s">
        <v>666</v>
      </c>
      <c r="C554" s="580"/>
      <c r="D554" s="577" t="s">
        <v>705</v>
      </c>
      <c r="E554" s="580"/>
      <c r="F554" s="580" t="s">
        <v>583</v>
      </c>
      <c r="G554" s="966"/>
      <c r="H554" s="927">
        <f t="shared" ref="H554:H599" si="155">G554*E554</f>
        <v>0</v>
      </c>
      <c r="I554" s="927">
        <f>H554*$I$12</f>
        <v>0</v>
      </c>
      <c r="J554" s="11"/>
      <c r="K554" s="964">
        <f>SUM(H554:I554)</f>
        <v>0</v>
      </c>
    </row>
    <row r="555" spans="1:11" ht="15.75" x14ac:dyDescent="0.25">
      <c r="A555" s="761" t="s">
        <v>4462</v>
      </c>
      <c r="B555" s="25" t="s">
        <v>667</v>
      </c>
      <c r="C555" s="25"/>
      <c r="D555" s="116" t="s">
        <v>706</v>
      </c>
      <c r="E555" s="25"/>
      <c r="F555" s="25"/>
      <c r="G555" s="685"/>
      <c r="H555" s="685"/>
      <c r="I555" s="863"/>
      <c r="J555" s="76"/>
      <c r="K555" s="965"/>
    </row>
    <row r="556" spans="1:11" ht="15.75" x14ac:dyDescent="0.25">
      <c r="A556" s="761" t="str">
        <f t="shared" si="149"/>
        <v>x</v>
      </c>
      <c r="B556" s="580" t="s">
        <v>2760</v>
      </c>
      <c r="C556" s="463" t="s">
        <v>3337</v>
      </c>
      <c r="D556" s="577" t="s">
        <v>2687</v>
      </c>
      <c r="E556" s="79">
        <v>1251.2</v>
      </c>
      <c r="F556" s="580" t="s">
        <v>583</v>
      </c>
      <c r="G556" s="966">
        <f>'Composições Unitárias'!G371</f>
        <v>6.97</v>
      </c>
      <c r="H556" s="927">
        <f t="shared" ref="H556:H560" si="156">TRUNC(E556*G556,2)</f>
        <v>8720.86</v>
      </c>
      <c r="I556" s="927">
        <f t="shared" ref="I556:I560" si="157">TRUNC(H556*$I$12,2)</f>
        <v>2350.87</v>
      </c>
      <c r="J556" s="11"/>
      <c r="K556" s="964">
        <f t="shared" ref="K556:K560" si="158">TRUNC(SUM(H556:I556),2)</f>
        <v>11071.73</v>
      </c>
    </row>
    <row r="557" spans="1:11" ht="15.75" x14ac:dyDescent="0.25">
      <c r="A557" s="761" t="str">
        <f t="shared" si="149"/>
        <v>x</v>
      </c>
      <c r="B557" s="580" t="s">
        <v>2761</v>
      </c>
      <c r="C557" s="463" t="s">
        <v>3338</v>
      </c>
      <c r="D557" s="577" t="s">
        <v>2688</v>
      </c>
      <c r="E557" s="79">
        <v>2559.9</v>
      </c>
      <c r="F557" s="580" t="s">
        <v>583</v>
      </c>
      <c r="G557" s="966">
        <f>'Composições Unitárias'!G384</f>
        <v>7.04</v>
      </c>
      <c r="H557" s="927">
        <f t="shared" si="156"/>
        <v>18021.689999999999</v>
      </c>
      <c r="I557" s="927">
        <f t="shared" si="157"/>
        <v>4858.08</v>
      </c>
      <c r="J557" s="11"/>
      <c r="K557" s="964">
        <f t="shared" si="158"/>
        <v>22879.77</v>
      </c>
    </row>
    <row r="558" spans="1:11" ht="15.75" x14ac:dyDescent="0.25">
      <c r="A558" s="761" t="str">
        <f t="shared" si="149"/>
        <v>x</v>
      </c>
      <c r="B558" s="580" t="s">
        <v>2762</v>
      </c>
      <c r="C558" s="463" t="s">
        <v>3339</v>
      </c>
      <c r="D558" s="577" t="s">
        <v>2689</v>
      </c>
      <c r="E558" s="79">
        <v>358.2</v>
      </c>
      <c r="F558" s="580" t="s">
        <v>583</v>
      </c>
      <c r="G558" s="966">
        <f>'Composições Unitárias'!G397</f>
        <v>7.04</v>
      </c>
      <c r="H558" s="927">
        <f t="shared" si="156"/>
        <v>2521.7199999999998</v>
      </c>
      <c r="I558" s="927">
        <f t="shared" si="157"/>
        <v>679.77</v>
      </c>
      <c r="J558" s="11"/>
      <c r="K558" s="964">
        <f t="shared" si="158"/>
        <v>3201.49</v>
      </c>
    </row>
    <row r="559" spans="1:11" ht="15.75" x14ac:dyDescent="0.25">
      <c r="A559" s="761" t="str">
        <f t="shared" si="149"/>
        <v>x</v>
      </c>
      <c r="B559" s="580" t="s">
        <v>2763</v>
      </c>
      <c r="C559" s="463" t="s">
        <v>3340</v>
      </c>
      <c r="D559" s="577" t="s">
        <v>2690</v>
      </c>
      <c r="E559" s="79">
        <v>284.10000000000002</v>
      </c>
      <c r="F559" s="580" t="s">
        <v>583</v>
      </c>
      <c r="G559" s="966">
        <f>'Composições Unitárias'!G410</f>
        <v>7.11</v>
      </c>
      <c r="H559" s="927">
        <f t="shared" si="156"/>
        <v>2019.95</v>
      </c>
      <c r="I559" s="927">
        <f t="shared" si="157"/>
        <v>544.51</v>
      </c>
      <c r="J559" s="11"/>
      <c r="K559" s="964">
        <f t="shared" si="158"/>
        <v>2564.46</v>
      </c>
    </row>
    <row r="560" spans="1:11" ht="15.75" x14ac:dyDescent="0.25">
      <c r="A560" s="761" t="str">
        <f t="shared" si="149"/>
        <v>x</v>
      </c>
      <c r="B560" s="580" t="s">
        <v>2764</v>
      </c>
      <c r="C560" s="463" t="s">
        <v>3341</v>
      </c>
      <c r="D560" s="577" t="s">
        <v>2691</v>
      </c>
      <c r="E560" s="79">
        <v>27.6</v>
      </c>
      <c r="F560" s="580" t="s">
        <v>583</v>
      </c>
      <c r="G560" s="966">
        <f>'Composições Unitárias'!G423</f>
        <v>6.71</v>
      </c>
      <c r="H560" s="927">
        <f t="shared" si="156"/>
        <v>185.19</v>
      </c>
      <c r="I560" s="927">
        <f t="shared" si="157"/>
        <v>49.92</v>
      </c>
      <c r="J560" s="11"/>
      <c r="K560" s="964">
        <f t="shared" si="158"/>
        <v>235.11</v>
      </c>
    </row>
    <row r="561" spans="1:11" ht="15.75" x14ac:dyDescent="0.25">
      <c r="A561" s="761" t="s">
        <v>4462</v>
      </c>
      <c r="B561" s="580"/>
      <c r="C561" s="580"/>
      <c r="D561" s="577"/>
      <c r="E561" s="580"/>
      <c r="F561" s="580"/>
      <c r="G561" s="966"/>
      <c r="H561" s="927"/>
      <c r="I561" s="927"/>
      <c r="J561" s="11"/>
      <c r="K561" s="964"/>
    </row>
    <row r="562" spans="1:11" ht="15.75" hidden="1" x14ac:dyDescent="0.25">
      <c r="A562" s="761" t="str">
        <f t="shared" si="149"/>
        <v/>
      </c>
      <c r="B562" s="580" t="s">
        <v>668</v>
      </c>
      <c r="C562" s="580"/>
      <c r="D562" s="577" t="s">
        <v>707</v>
      </c>
      <c r="E562" s="580"/>
      <c r="F562" s="580" t="s">
        <v>583</v>
      </c>
      <c r="G562" s="966"/>
      <c r="H562" s="927">
        <f t="shared" si="155"/>
        <v>0</v>
      </c>
      <c r="I562" s="927">
        <f>H562*$I$12</f>
        <v>0</v>
      </c>
      <c r="J562" s="11"/>
      <c r="K562" s="964">
        <f>SUM(H562:I562)</f>
        <v>0</v>
      </c>
    </row>
    <row r="563" spans="1:11" ht="15.75" hidden="1" x14ac:dyDescent="0.25">
      <c r="A563" s="761" t="str">
        <f t="shared" si="149"/>
        <v/>
      </c>
      <c r="B563" s="580" t="s">
        <v>669</v>
      </c>
      <c r="C563" s="580"/>
      <c r="D563" s="577" t="s">
        <v>708</v>
      </c>
      <c r="E563" s="580"/>
      <c r="F563" s="580" t="s">
        <v>583</v>
      </c>
      <c r="G563" s="966"/>
      <c r="H563" s="927">
        <f t="shared" si="155"/>
        <v>0</v>
      </c>
      <c r="I563" s="927">
        <f>H563*$I$12</f>
        <v>0</v>
      </c>
      <c r="J563" s="11"/>
      <c r="K563" s="964">
        <f>SUM(H563:I563)</f>
        <v>0</v>
      </c>
    </row>
    <row r="564" spans="1:11" ht="15.75" hidden="1" x14ac:dyDescent="0.25">
      <c r="A564" s="761" t="str">
        <f t="shared" si="149"/>
        <v/>
      </c>
      <c r="B564" s="580" t="s">
        <v>670</v>
      </c>
      <c r="C564" s="580"/>
      <c r="D564" s="577" t="s">
        <v>709</v>
      </c>
      <c r="E564" s="580"/>
      <c r="F564" s="580" t="s">
        <v>583</v>
      </c>
      <c r="G564" s="966"/>
      <c r="H564" s="927">
        <f t="shared" si="155"/>
        <v>0</v>
      </c>
      <c r="I564" s="927">
        <f>H564*$I$12</f>
        <v>0</v>
      </c>
      <c r="J564" s="11"/>
      <c r="K564" s="964">
        <f>SUM(H564:I564)</f>
        <v>0</v>
      </c>
    </row>
    <row r="565" spans="1:11" ht="15.75" x14ac:dyDescent="0.25">
      <c r="A565" s="761" t="s">
        <v>4462</v>
      </c>
      <c r="B565" s="25" t="s">
        <v>671</v>
      </c>
      <c r="C565" s="25"/>
      <c r="D565" s="116" t="s">
        <v>710</v>
      </c>
      <c r="E565" s="25"/>
      <c r="F565" s="615"/>
      <c r="G565" s="685"/>
      <c r="H565" s="685"/>
      <c r="I565" s="863"/>
      <c r="J565" s="76"/>
      <c r="K565" s="965"/>
    </row>
    <row r="566" spans="1:11" ht="15.75" x14ac:dyDescent="0.25">
      <c r="A566" s="761" t="str">
        <f t="shared" si="149"/>
        <v>x</v>
      </c>
      <c r="B566" s="580" t="s">
        <v>2765</v>
      </c>
      <c r="C566" s="463" t="s">
        <v>3342</v>
      </c>
      <c r="D566" s="577" t="s">
        <v>2694</v>
      </c>
      <c r="E566" s="79">
        <v>168.1</v>
      </c>
      <c r="F566" s="580" t="s">
        <v>583</v>
      </c>
      <c r="G566" s="966">
        <f>'Composições Unitárias'!G435</f>
        <v>14.73</v>
      </c>
      <c r="H566" s="927">
        <f t="shared" ref="H566:H569" si="159">TRUNC(E566*G566,2)</f>
        <v>2476.11</v>
      </c>
      <c r="I566" s="927">
        <f t="shared" ref="I566:I569" si="160">TRUNC(H566*$I$12,2)</f>
        <v>667.48</v>
      </c>
      <c r="J566" s="11"/>
      <c r="K566" s="964">
        <f t="shared" ref="K566:K569" si="161">TRUNC(SUM(H566:I566),2)</f>
        <v>3143.59</v>
      </c>
    </row>
    <row r="567" spans="1:11" ht="15.75" x14ac:dyDescent="0.25">
      <c r="A567" s="761" t="str">
        <f t="shared" si="149"/>
        <v>x</v>
      </c>
      <c r="B567" s="580" t="s">
        <v>2766</v>
      </c>
      <c r="C567" s="463" t="s">
        <v>3343</v>
      </c>
      <c r="D567" s="577" t="s">
        <v>3288</v>
      </c>
      <c r="E567" s="79">
        <v>328.7</v>
      </c>
      <c r="F567" s="580" t="s">
        <v>583</v>
      </c>
      <c r="G567" s="966">
        <f>'Composições Unitárias'!G447</f>
        <v>15.1</v>
      </c>
      <c r="H567" s="927">
        <f t="shared" si="159"/>
        <v>4963.37</v>
      </c>
      <c r="I567" s="927">
        <f t="shared" si="160"/>
        <v>1337.96</v>
      </c>
      <c r="J567" s="11"/>
      <c r="K567" s="964">
        <f t="shared" si="161"/>
        <v>6301.33</v>
      </c>
    </row>
    <row r="568" spans="1:11" ht="15.75" x14ac:dyDescent="0.25">
      <c r="A568" s="761" t="str">
        <f t="shared" si="149"/>
        <v>x</v>
      </c>
      <c r="B568" s="580" t="s">
        <v>2767</v>
      </c>
      <c r="C568" s="463" t="s">
        <v>3344</v>
      </c>
      <c r="D568" s="577" t="s">
        <v>2693</v>
      </c>
      <c r="E568" s="79">
        <v>125.6</v>
      </c>
      <c r="F568" s="580" t="s">
        <v>583</v>
      </c>
      <c r="G568" s="966">
        <f>'Composições Unitárias'!G459</f>
        <v>14.88</v>
      </c>
      <c r="H568" s="927">
        <f t="shared" si="159"/>
        <v>1868.92</v>
      </c>
      <c r="I568" s="927">
        <f t="shared" si="160"/>
        <v>503.8</v>
      </c>
      <c r="J568" s="11"/>
      <c r="K568" s="964">
        <f t="shared" si="161"/>
        <v>2372.7199999999998</v>
      </c>
    </row>
    <row r="569" spans="1:11" ht="15.75" x14ac:dyDescent="0.25">
      <c r="A569" s="926" t="str">
        <f t="shared" si="149"/>
        <v>x</v>
      </c>
      <c r="B569" s="893" t="s">
        <v>4700</v>
      </c>
      <c r="C569" s="915" t="s">
        <v>4699</v>
      </c>
      <c r="D569" s="898" t="s">
        <v>4698</v>
      </c>
      <c r="E569" s="901">
        <v>13.1</v>
      </c>
      <c r="F569" s="893" t="s">
        <v>583</v>
      </c>
      <c r="G569" s="966">
        <f>'Composições Unitárias'!G471</f>
        <v>14.7</v>
      </c>
      <c r="H569" s="927">
        <f t="shared" si="159"/>
        <v>192.57</v>
      </c>
      <c r="I569" s="927">
        <f t="shared" si="160"/>
        <v>51.91</v>
      </c>
      <c r="J569" s="11"/>
      <c r="K569" s="964">
        <f t="shared" si="161"/>
        <v>244.48</v>
      </c>
    </row>
    <row r="570" spans="1:11" ht="15.75" x14ac:dyDescent="0.25">
      <c r="A570" s="761" t="s">
        <v>4462</v>
      </c>
      <c r="B570" s="580"/>
      <c r="C570" s="580"/>
      <c r="D570" s="577"/>
      <c r="E570" s="580"/>
      <c r="F570" s="580"/>
      <c r="G570" s="966"/>
      <c r="H570" s="927"/>
      <c r="I570" s="927"/>
      <c r="J570" s="11"/>
      <c r="K570" s="927"/>
    </row>
    <row r="571" spans="1:11" ht="15.75" x14ac:dyDescent="0.25">
      <c r="A571" s="761" t="s">
        <v>4462</v>
      </c>
      <c r="B571" s="25" t="s">
        <v>672</v>
      </c>
      <c r="C571" s="25"/>
      <c r="D571" s="116" t="s">
        <v>711</v>
      </c>
      <c r="E571" s="25"/>
      <c r="F571" s="25"/>
      <c r="G571" s="685"/>
      <c r="H571" s="685"/>
      <c r="I571" s="685"/>
      <c r="J571" s="25"/>
      <c r="K571" s="685"/>
    </row>
    <row r="572" spans="1:11" ht="15.75" x14ac:dyDescent="0.25">
      <c r="A572" s="761" t="str">
        <f t="shared" si="149"/>
        <v>x</v>
      </c>
      <c r="B572" s="580" t="s">
        <v>2768</v>
      </c>
      <c r="C572" s="463" t="s">
        <v>3358</v>
      </c>
      <c r="D572" s="577" t="s">
        <v>2686</v>
      </c>
      <c r="E572" s="79">
        <v>332.1</v>
      </c>
      <c r="F572" s="580" t="s">
        <v>583</v>
      </c>
      <c r="G572" s="966">
        <f>'Composições Unitárias'!G483</f>
        <v>14.87</v>
      </c>
      <c r="H572" s="927">
        <f t="shared" ref="H572" si="162">TRUNC(E572*G572,2)</f>
        <v>4938.32</v>
      </c>
      <c r="I572" s="927">
        <f t="shared" ref="I572" si="163">TRUNC(H572*$I$12,2)</f>
        <v>1331.21</v>
      </c>
      <c r="J572" s="11"/>
      <c r="K572" s="964">
        <f t="shared" ref="K572" si="164">TRUNC(SUM(H572:I572),2)</f>
        <v>6269.53</v>
      </c>
    </row>
    <row r="573" spans="1:11" ht="15.75" hidden="1" x14ac:dyDescent="0.25">
      <c r="A573" s="761" t="str">
        <f t="shared" si="149"/>
        <v/>
      </c>
      <c r="B573" s="580"/>
      <c r="C573" s="742"/>
      <c r="D573" s="577"/>
      <c r="E573" s="79"/>
      <c r="F573" s="580"/>
      <c r="G573" s="966"/>
      <c r="H573" s="927"/>
      <c r="I573" s="927"/>
      <c r="J573" s="11"/>
      <c r="K573" s="964"/>
    </row>
    <row r="574" spans="1:11" ht="15.75" hidden="1" x14ac:dyDescent="0.25">
      <c r="A574" s="761" t="str">
        <f t="shared" si="149"/>
        <v/>
      </c>
      <c r="B574" s="580" t="s">
        <v>673</v>
      </c>
      <c r="C574" s="742"/>
      <c r="D574" s="577" t="s">
        <v>712</v>
      </c>
      <c r="E574" s="79"/>
      <c r="F574" s="580" t="s">
        <v>583</v>
      </c>
      <c r="G574" s="966"/>
      <c r="H574" s="927">
        <f t="shared" si="155"/>
        <v>0</v>
      </c>
      <c r="I574" s="927">
        <f>H574*$I$12</f>
        <v>0</v>
      </c>
      <c r="J574" s="11"/>
      <c r="K574" s="964">
        <f>SUM(H574:I574)</f>
        <v>0</v>
      </c>
    </row>
    <row r="575" spans="1:11" ht="15.75" hidden="1" x14ac:dyDescent="0.25">
      <c r="A575" s="761" t="str">
        <f t="shared" si="149"/>
        <v/>
      </c>
      <c r="B575" s="580" t="s">
        <v>674</v>
      </c>
      <c r="C575" s="580"/>
      <c r="D575" s="577" t="s">
        <v>713</v>
      </c>
      <c r="E575" s="580"/>
      <c r="F575" s="580" t="s">
        <v>583</v>
      </c>
      <c r="G575" s="966"/>
      <c r="H575" s="927">
        <f t="shared" si="155"/>
        <v>0</v>
      </c>
      <c r="I575" s="927">
        <f>H575*$I$12</f>
        <v>0</v>
      </c>
      <c r="J575" s="11"/>
      <c r="K575" s="964">
        <f>SUM(H575:I575)</f>
        <v>0</v>
      </c>
    </row>
    <row r="576" spans="1:11" ht="15.75" hidden="1" x14ac:dyDescent="0.25">
      <c r="A576" s="761" t="str">
        <f t="shared" si="149"/>
        <v/>
      </c>
      <c r="B576" s="28"/>
      <c r="C576" s="28"/>
      <c r="D576" s="69"/>
      <c r="E576" s="580"/>
      <c r="F576" s="580"/>
      <c r="G576" s="966"/>
      <c r="H576" s="927"/>
      <c r="I576" s="927"/>
      <c r="J576" s="11"/>
      <c r="K576" s="927"/>
    </row>
    <row r="577" spans="1:11" ht="15.75" hidden="1" x14ac:dyDescent="0.25">
      <c r="A577" s="761" t="str">
        <f t="shared" si="149"/>
        <v/>
      </c>
      <c r="B577" s="25" t="s">
        <v>3991</v>
      </c>
      <c r="C577" s="25"/>
      <c r="D577" s="116"/>
      <c r="E577" s="155"/>
      <c r="F577" s="155"/>
      <c r="G577" s="685"/>
      <c r="H577" s="863">
        <f t="shared" ref="H577" si="165">G577*E577</f>
        <v>0</v>
      </c>
      <c r="I577" s="863">
        <f>H577*$I$12</f>
        <v>0</v>
      </c>
      <c r="J577" s="76"/>
      <c r="K577" s="965">
        <f>SUM(H577:I577)</f>
        <v>0</v>
      </c>
    </row>
    <row r="578" spans="1:11" ht="15.75" x14ac:dyDescent="0.25">
      <c r="A578" s="761" t="s">
        <v>4462</v>
      </c>
      <c r="B578" s="580"/>
      <c r="C578" s="580"/>
      <c r="D578" s="577"/>
      <c r="E578" s="580"/>
      <c r="F578" s="580"/>
      <c r="G578" s="966"/>
      <c r="H578" s="927"/>
      <c r="I578" s="927"/>
      <c r="J578" s="11"/>
      <c r="K578" s="927"/>
    </row>
    <row r="579" spans="1:11" ht="15.75" x14ac:dyDescent="0.25">
      <c r="A579" s="761" t="s">
        <v>4462</v>
      </c>
      <c r="B579" s="8" t="s">
        <v>675</v>
      </c>
      <c r="C579" s="8"/>
      <c r="D579" s="21" t="s">
        <v>715</v>
      </c>
      <c r="E579" s="8"/>
      <c r="F579" s="8"/>
      <c r="G579" s="975"/>
      <c r="H579" s="975"/>
      <c r="I579" s="975"/>
      <c r="J579" s="406"/>
      <c r="K579" s="975"/>
    </row>
    <row r="580" spans="1:11" ht="15.75" x14ac:dyDescent="0.25">
      <c r="A580" s="761" t="s">
        <v>4462</v>
      </c>
      <c r="B580" s="25" t="s">
        <v>676</v>
      </c>
      <c r="C580" s="25"/>
      <c r="D580" s="116" t="s">
        <v>716</v>
      </c>
      <c r="E580" s="25"/>
      <c r="F580" s="25"/>
      <c r="G580" s="685"/>
      <c r="H580" s="685"/>
      <c r="I580" s="863"/>
      <c r="J580" s="76"/>
      <c r="K580" s="965"/>
    </row>
    <row r="581" spans="1:11" ht="15.75" x14ac:dyDescent="0.25">
      <c r="A581" s="761" t="str">
        <f t="shared" si="149"/>
        <v>x</v>
      </c>
      <c r="B581" s="580" t="s">
        <v>2769</v>
      </c>
      <c r="C581" s="463" t="s">
        <v>3359</v>
      </c>
      <c r="D581" s="577" t="s">
        <v>2695</v>
      </c>
      <c r="E581" s="79">
        <v>352</v>
      </c>
      <c r="F581" s="580" t="s">
        <v>60</v>
      </c>
      <c r="G581" s="966">
        <f>'Composições Unitárias'!G506</f>
        <v>2.73</v>
      </c>
      <c r="H581" s="927">
        <f t="shared" ref="H581" si="166">TRUNC(E581*G581,2)</f>
        <v>960.96</v>
      </c>
      <c r="I581" s="927">
        <f t="shared" ref="I581" si="167">TRUNC(H581*$I$12,2)</f>
        <v>259.04000000000002</v>
      </c>
      <c r="J581" s="11"/>
      <c r="K581" s="964">
        <f t="shared" ref="K581" si="168">TRUNC(SUM(H581:I581),2)</f>
        <v>1220</v>
      </c>
    </row>
    <row r="582" spans="1:11" ht="15.75" x14ac:dyDescent="0.25">
      <c r="A582" s="761" t="s">
        <v>4462</v>
      </c>
      <c r="B582" s="580"/>
      <c r="C582" s="580"/>
      <c r="D582" s="577"/>
      <c r="E582" s="580"/>
      <c r="F582" s="580"/>
      <c r="G582" s="966"/>
      <c r="H582" s="927"/>
      <c r="I582" s="927"/>
      <c r="J582" s="11"/>
      <c r="K582" s="964"/>
    </row>
    <row r="583" spans="1:11" ht="15.75" x14ac:dyDescent="0.25">
      <c r="A583" s="761" t="str">
        <f t="shared" si="149"/>
        <v>x</v>
      </c>
      <c r="B583" s="25" t="s">
        <v>677</v>
      </c>
      <c r="C583" s="25" t="s">
        <v>4294</v>
      </c>
      <c r="D583" s="116" t="s">
        <v>4526</v>
      </c>
      <c r="E583" s="25">
        <v>94.46</v>
      </c>
      <c r="F583" s="25" t="s">
        <v>210</v>
      </c>
      <c r="G583" s="685">
        <f>'Composições Unitárias'!G494</f>
        <v>67.709999999999994</v>
      </c>
      <c r="H583" s="685">
        <f>TRUNC(G583*E583,2)</f>
        <v>6395.88</v>
      </c>
      <c r="I583" s="863">
        <f>H583*$I$12</f>
        <v>1724.130007579995</v>
      </c>
      <c r="J583" s="76"/>
      <c r="K583" s="965">
        <f>SUM(H583:I583)</f>
        <v>8120.0100075799946</v>
      </c>
    </row>
    <row r="584" spans="1:11" ht="15.75" x14ac:dyDescent="0.25">
      <c r="A584" s="761" t="s">
        <v>4462</v>
      </c>
      <c r="B584" s="834"/>
      <c r="C584" s="742"/>
      <c r="D584" s="836"/>
      <c r="E584" s="834"/>
      <c r="F584" s="834"/>
      <c r="G584" s="966"/>
      <c r="H584" s="927"/>
      <c r="I584" s="927"/>
      <c r="J584" s="11"/>
      <c r="K584" s="964"/>
    </row>
    <row r="585" spans="1:11" ht="15.75" x14ac:dyDescent="0.25">
      <c r="A585" s="761" t="s">
        <v>4462</v>
      </c>
      <c r="B585" s="25" t="s">
        <v>678</v>
      </c>
      <c r="C585" s="25"/>
      <c r="D585" s="116" t="s">
        <v>661</v>
      </c>
      <c r="E585" s="25"/>
      <c r="F585" s="25"/>
      <c r="G585" s="685"/>
      <c r="H585" s="685"/>
      <c r="I585" s="863"/>
      <c r="J585" s="76"/>
      <c r="K585" s="965"/>
    </row>
    <row r="586" spans="1:11" ht="15.75" x14ac:dyDescent="0.25">
      <c r="A586" s="761" t="str">
        <f t="shared" si="149"/>
        <v>x</v>
      </c>
      <c r="B586" s="580" t="s">
        <v>2770</v>
      </c>
      <c r="C586" s="463" t="s">
        <v>3360</v>
      </c>
      <c r="D586" s="577" t="s">
        <v>2696</v>
      </c>
      <c r="E586" s="79">
        <v>68</v>
      </c>
      <c r="F586" s="580" t="s">
        <v>60</v>
      </c>
      <c r="G586" s="966">
        <f>'Composições Unitárias'!G518</f>
        <v>9.99</v>
      </c>
      <c r="H586" s="927">
        <f t="shared" ref="H586" si="169">TRUNC(E586*G586,2)</f>
        <v>679.32</v>
      </c>
      <c r="I586" s="927">
        <f t="shared" ref="I586:I587" si="170">TRUNC(H586*$I$12,2)</f>
        <v>183.12</v>
      </c>
      <c r="J586" s="11"/>
      <c r="K586" s="964">
        <f t="shared" ref="K586:K587" si="171">TRUNC(SUM(H586:I586),2)</f>
        <v>862.44</v>
      </c>
    </row>
    <row r="587" spans="1:11" ht="15.75" x14ac:dyDescent="0.25">
      <c r="A587" s="761" t="str">
        <f t="shared" si="149"/>
        <v>x</v>
      </c>
      <c r="B587" s="580" t="s">
        <v>2771</v>
      </c>
      <c r="C587" s="463" t="s">
        <v>3457</v>
      </c>
      <c r="D587" s="577" t="s">
        <v>2697</v>
      </c>
      <c r="E587" s="79">
        <v>16</v>
      </c>
      <c r="F587" s="580" t="s">
        <v>60</v>
      </c>
      <c r="G587" s="966">
        <f>'Composições Unitárias'!G530</f>
        <v>4.95</v>
      </c>
      <c r="H587" s="927">
        <f t="shared" ref="H587" si="172">TRUNC(E587*G587,2)</f>
        <v>79.2</v>
      </c>
      <c r="I587" s="927">
        <f t="shared" si="170"/>
        <v>21.34</v>
      </c>
      <c r="J587" s="11"/>
      <c r="K587" s="964">
        <f t="shared" si="171"/>
        <v>100.54</v>
      </c>
    </row>
    <row r="588" spans="1:11" ht="15.75" hidden="1" x14ac:dyDescent="0.25">
      <c r="A588" s="761" t="str">
        <f t="shared" si="149"/>
        <v/>
      </c>
      <c r="B588" s="580"/>
      <c r="C588" s="580"/>
      <c r="D588" s="577"/>
      <c r="E588" s="580"/>
      <c r="F588" s="580"/>
      <c r="G588" s="966"/>
      <c r="H588" s="927"/>
      <c r="I588" s="927"/>
      <c r="J588" s="11"/>
      <c r="K588" s="964"/>
    </row>
    <row r="589" spans="1:11" ht="15.75" hidden="1" x14ac:dyDescent="0.25">
      <c r="A589" s="761" t="str">
        <f t="shared" si="149"/>
        <v/>
      </c>
      <c r="B589" s="580" t="s">
        <v>679</v>
      </c>
      <c r="C589" s="580"/>
      <c r="D589" s="577" t="s">
        <v>717</v>
      </c>
      <c r="E589" s="580"/>
      <c r="F589" s="580" t="s">
        <v>60</v>
      </c>
      <c r="G589" s="966"/>
      <c r="H589" s="927">
        <f t="shared" si="155"/>
        <v>0</v>
      </c>
      <c r="I589" s="927">
        <f>H589*$I$12</f>
        <v>0</v>
      </c>
      <c r="J589" s="11"/>
      <c r="K589" s="964">
        <f>SUM(H589:I589)</f>
        <v>0</v>
      </c>
    </row>
    <row r="590" spans="1:11" ht="15.75" hidden="1" x14ac:dyDescent="0.25">
      <c r="A590" s="761" t="str">
        <f t="shared" si="149"/>
        <v/>
      </c>
      <c r="B590" s="580" t="s">
        <v>680</v>
      </c>
      <c r="C590" s="580"/>
      <c r="D590" s="577" t="s">
        <v>718</v>
      </c>
      <c r="E590" s="580"/>
      <c r="F590" s="580" t="s">
        <v>60</v>
      </c>
      <c r="G590" s="966"/>
      <c r="H590" s="927">
        <f t="shared" si="155"/>
        <v>0</v>
      </c>
      <c r="I590" s="927">
        <f>H590*$I$12</f>
        <v>0</v>
      </c>
      <c r="J590" s="11"/>
      <c r="K590" s="964">
        <f>SUM(H590:I590)</f>
        <v>0</v>
      </c>
    </row>
    <row r="591" spans="1:11" ht="15.75" hidden="1" x14ac:dyDescent="0.25">
      <c r="A591" s="761" t="str">
        <f t="shared" si="149"/>
        <v/>
      </c>
      <c r="B591" s="580" t="s">
        <v>681</v>
      </c>
      <c r="C591" s="580"/>
      <c r="D591" s="577" t="s">
        <v>719</v>
      </c>
      <c r="E591" s="580"/>
      <c r="F591" s="580" t="s">
        <v>60</v>
      </c>
      <c r="G591" s="966"/>
      <c r="H591" s="927">
        <f t="shared" si="155"/>
        <v>0</v>
      </c>
      <c r="I591" s="927">
        <f>H591*$I$12</f>
        <v>0</v>
      </c>
      <c r="J591" s="11"/>
      <c r="K591" s="964">
        <f>SUM(H591:I591)</f>
        <v>0</v>
      </c>
    </row>
    <row r="592" spans="1:11" ht="10.5" hidden="1" customHeight="1" x14ac:dyDescent="0.25">
      <c r="A592" s="761" t="str">
        <f t="shared" si="149"/>
        <v/>
      </c>
      <c r="B592" s="638"/>
      <c r="C592" s="636"/>
      <c r="D592" s="637"/>
      <c r="E592" s="16"/>
      <c r="F592" s="16"/>
      <c r="G592" s="974"/>
      <c r="H592" s="974"/>
      <c r="I592" s="974"/>
      <c r="J592" s="16"/>
      <c r="K592" s="974"/>
    </row>
    <row r="593" spans="1:11" ht="15.75" hidden="1" x14ac:dyDescent="0.25">
      <c r="A593" s="761" t="str">
        <f t="shared" si="149"/>
        <v/>
      </c>
      <c r="B593" s="8" t="s">
        <v>682</v>
      </c>
      <c r="C593" s="8"/>
      <c r="D593" s="21" t="s">
        <v>215</v>
      </c>
      <c r="E593" s="8"/>
      <c r="F593" s="8"/>
      <c r="G593" s="975"/>
      <c r="H593" s="975"/>
      <c r="I593" s="975"/>
      <c r="J593" s="406"/>
      <c r="K593" s="975"/>
    </row>
    <row r="594" spans="1:11" ht="15.75" hidden="1" x14ac:dyDescent="0.25">
      <c r="A594" s="761" t="str">
        <f t="shared" si="149"/>
        <v/>
      </c>
      <c r="B594" s="580" t="s">
        <v>683</v>
      </c>
      <c r="C594" s="580"/>
      <c r="D594" s="577" t="s">
        <v>697</v>
      </c>
      <c r="E594" s="580"/>
      <c r="F594" s="580" t="s">
        <v>60</v>
      </c>
      <c r="G594" s="966"/>
      <c r="H594" s="927">
        <f t="shared" si="155"/>
        <v>0</v>
      </c>
      <c r="I594" s="927">
        <f t="shared" ref="I594:I599" si="173">H594*$I$12</f>
        <v>0</v>
      </c>
      <c r="J594" s="11"/>
      <c r="K594" s="964">
        <f t="shared" ref="K594:K599" si="174">SUM(H594:I594)</f>
        <v>0</v>
      </c>
    </row>
    <row r="595" spans="1:11" ht="15.75" hidden="1" x14ac:dyDescent="0.25">
      <c r="A595" s="761" t="str">
        <f t="shared" si="149"/>
        <v/>
      </c>
      <c r="B595" s="580" t="s">
        <v>684</v>
      </c>
      <c r="C595" s="580"/>
      <c r="D595" s="577" t="s">
        <v>698</v>
      </c>
      <c r="E595" s="580"/>
      <c r="F595" s="580" t="s">
        <v>60</v>
      </c>
      <c r="G595" s="966"/>
      <c r="H595" s="927">
        <f t="shared" si="155"/>
        <v>0</v>
      </c>
      <c r="I595" s="927">
        <f t="shared" si="173"/>
        <v>0</v>
      </c>
      <c r="J595" s="11"/>
      <c r="K595" s="964">
        <f t="shared" si="174"/>
        <v>0</v>
      </c>
    </row>
    <row r="596" spans="1:11" ht="15.75" hidden="1" x14ac:dyDescent="0.25">
      <c r="A596" s="761" t="str">
        <f t="shared" si="149"/>
        <v/>
      </c>
      <c r="B596" s="580" t="s">
        <v>685</v>
      </c>
      <c r="C596" s="580"/>
      <c r="D596" s="577" t="s">
        <v>699</v>
      </c>
      <c r="E596" s="580"/>
      <c r="F596" s="580" t="s">
        <v>60</v>
      </c>
      <c r="G596" s="966"/>
      <c r="H596" s="927">
        <f t="shared" si="155"/>
        <v>0</v>
      </c>
      <c r="I596" s="927">
        <f t="shared" si="173"/>
        <v>0</v>
      </c>
      <c r="J596" s="11"/>
      <c r="K596" s="964">
        <f t="shared" si="174"/>
        <v>0</v>
      </c>
    </row>
    <row r="597" spans="1:11" ht="15.75" hidden="1" x14ac:dyDescent="0.25">
      <c r="A597" s="761" t="str">
        <f t="shared" si="149"/>
        <v/>
      </c>
      <c r="B597" s="580" t="s">
        <v>686</v>
      </c>
      <c r="C597" s="580"/>
      <c r="D597" s="577" t="s">
        <v>700</v>
      </c>
      <c r="E597" s="580"/>
      <c r="F597" s="580" t="s">
        <v>583</v>
      </c>
      <c r="G597" s="966"/>
      <c r="H597" s="927">
        <f t="shared" si="155"/>
        <v>0</v>
      </c>
      <c r="I597" s="927">
        <f t="shared" si="173"/>
        <v>0</v>
      </c>
      <c r="J597" s="11"/>
      <c r="K597" s="964">
        <f t="shared" si="174"/>
        <v>0</v>
      </c>
    </row>
    <row r="598" spans="1:11" ht="15.75" hidden="1" x14ac:dyDescent="0.25">
      <c r="A598" s="761" t="str">
        <f t="shared" si="149"/>
        <v/>
      </c>
      <c r="B598" s="580" t="s">
        <v>687</v>
      </c>
      <c r="C598" s="580"/>
      <c r="D598" s="577" t="s">
        <v>701</v>
      </c>
      <c r="E598" s="580"/>
      <c r="F598" s="580" t="s">
        <v>60</v>
      </c>
      <c r="G598" s="966"/>
      <c r="H598" s="927">
        <f t="shared" si="155"/>
        <v>0</v>
      </c>
      <c r="I598" s="927">
        <f t="shared" si="173"/>
        <v>0</v>
      </c>
      <c r="J598" s="11"/>
      <c r="K598" s="964">
        <f t="shared" si="174"/>
        <v>0</v>
      </c>
    </row>
    <row r="599" spans="1:11" ht="15.75" hidden="1" x14ac:dyDescent="0.25">
      <c r="A599" s="761" t="str">
        <f t="shared" si="149"/>
        <v/>
      </c>
      <c r="B599" s="580" t="s">
        <v>688</v>
      </c>
      <c r="C599" s="580"/>
      <c r="D599" s="577" t="s">
        <v>702</v>
      </c>
      <c r="E599" s="580"/>
      <c r="F599" s="580" t="s">
        <v>60</v>
      </c>
      <c r="G599" s="966"/>
      <c r="H599" s="927">
        <f t="shared" si="155"/>
        <v>0</v>
      </c>
      <c r="I599" s="927">
        <f t="shared" si="173"/>
        <v>0</v>
      </c>
      <c r="J599" s="11"/>
      <c r="K599" s="964">
        <f t="shared" si="174"/>
        <v>0</v>
      </c>
    </row>
    <row r="600" spans="1:11" ht="15.75" hidden="1" x14ac:dyDescent="0.25">
      <c r="A600" s="761" t="str">
        <f t="shared" ref="A600:A668" si="175">IF(K600&lt;&gt;0,"x","")</f>
        <v/>
      </c>
      <c r="B600" s="638"/>
      <c r="C600" s="636"/>
      <c r="D600" s="638"/>
      <c r="E600" s="16"/>
      <c r="F600" s="16"/>
      <c r="G600" s="927"/>
      <c r="H600" s="927"/>
      <c r="I600" s="927"/>
      <c r="J600" s="11"/>
      <c r="K600" s="964"/>
    </row>
    <row r="601" spans="1:11" ht="15.75" hidden="1" x14ac:dyDescent="0.25">
      <c r="A601" s="761" t="str">
        <f t="shared" si="175"/>
        <v/>
      </c>
      <c r="B601" s="8" t="s">
        <v>689</v>
      </c>
      <c r="C601" s="8"/>
      <c r="D601" s="21" t="s">
        <v>694</v>
      </c>
      <c r="E601" s="8"/>
      <c r="F601" s="8" t="s">
        <v>112</v>
      </c>
      <c r="G601" s="975"/>
      <c r="H601" s="975">
        <f>G601*$I$12</f>
        <v>0</v>
      </c>
      <c r="I601" s="975">
        <f>H601*$I$12</f>
        <v>0</v>
      </c>
      <c r="J601" s="406"/>
      <c r="K601" s="975">
        <f>SUM(H601:I601)</f>
        <v>0</v>
      </c>
    </row>
    <row r="602" spans="1:11" ht="15.75" hidden="1" x14ac:dyDescent="0.25">
      <c r="A602" s="761" t="str">
        <f t="shared" si="175"/>
        <v/>
      </c>
      <c r="B602" s="638"/>
      <c r="C602" s="636"/>
      <c r="D602" s="637"/>
      <c r="E602" s="16"/>
      <c r="F602" s="16"/>
      <c r="G602" s="927"/>
      <c r="H602" s="927"/>
      <c r="I602" s="927"/>
      <c r="J602" s="11"/>
      <c r="K602" s="964"/>
    </row>
    <row r="603" spans="1:11" ht="15.75" hidden="1" x14ac:dyDescent="0.25">
      <c r="A603" s="761" t="str">
        <f t="shared" si="175"/>
        <v/>
      </c>
      <c r="B603" s="8" t="s">
        <v>690</v>
      </c>
      <c r="C603" s="8"/>
      <c r="D603" s="21" t="s">
        <v>695</v>
      </c>
      <c r="E603" s="8"/>
      <c r="F603" s="8" t="s">
        <v>112</v>
      </c>
      <c r="G603" s="975"/>
      <c r="H603" s="975">
        <f>G603*$I$12</f>
        <v>0</v>
      </c>
      <c r="I603" s="975">
        <f>H603*$I$12</f>
        <v>0</v>
      </c>
      <c r="J603" s="406"/>
      <c r="K603" s="975">
        <f>SUM(H603:I603)</f>
        <v>0</v>
      </c>
    </row>
    <row r="604" spans="1:11" ht="15.75" x14ac:dyDescent="0.25">
      <c r="A604" s="761" t="s">
        <v>4462</v>
      </c>
      <c r="B604" s="638"/>
      <c r="C604" s="636"/>
      <c r="D604" s="637"/>
      <c r="E604" s="16"/>
      <c r="F604" s="16"/>
      <c r="G604" s="927"/>
      <c r="H604" s="927"/>
      <c r="I604" s="927"/>
      <c r="J604" s="11"/>
      <c r="K604" s="964"/>
    </row>
    <row r="605" spans="1:11" ht="15.75" hidden="1" x14ac:dyDescent="0.25">
      <c r="A605" s="761" t="str">
        <f t="shared" si="175"/>
        <v/>
      </c>
      <c r="B605" s="8" t="s">
        <v>691</v>
      </c>
      <c r="C605" s="8"/>
      <c r="D605" s="21" t="s">
        <v>696</v>
      </c>
      <c r="E605" s="8"/>
      <c r="F605" s="8" t="s">
        <v>112</v>
      </c>
      <c r="G605" s="975"/>
      <c r="H605" s="975">
        <f>G605*$I$12</f>
        <v>0</v>
      </c>
      <c r="I605" s="975">
        <f>H605*$I$12</f>
        <v>0</v>
      </c>
      <c r="J605" s="406"/>
      <c r="K605" s="975">
        <f>SUM(H605:I605)</f>
        <v>0</v>
      </c>
    </row>
    <row r="606" spans="1:11" ht="15.75" hidden="1" x14ac:dyDescent="0.25">
      <c r="A606" s="761" t="str">
        <f t="shared" si="175"/>
        <v/>
      </c>
      <c r="B606" s="502"/>
      <c r="C606" s="502"/>
      <c r="D606" s="503"/>
      <c r="E606" s="8"/>
      <c r="F606" s="8"/>
      <c r="G606" s="975"/>
      <c r="H606" s="975"/>
      <c r="I606" s="975"/>
      <c r="J606" s="406"/>
      <c r="K606" s="975"/>
    </row>
    <row r="607" spans="1:11" ht="15.75" x14ac:dyDescent="0.25">
      <c r="A607" s="761" t="s">
        <v>4462</v>
      </c>
      <c r="B607" s="8" t="s">
        <v>3728</v>
      </c>
      <c r="C607" s="8"/>
      <c r="D607" s="21" t="s">
        <v>3729</v>
      </c>
      <c r="E607" s="8"/>
      <c r="F607" s="8"/>
      <c r="G607" s="975"/>
      <c r="H607" s="975"/>
      <c r="I607" s="975"/>
      <c r="J607" s="406"/>
      <c r="K607" s="975"/>
    </row>
    <row r="608" spans="1:11" s="1074" customFormat="1" ht="25.5" x14ac:dyDescent="0.25">
      <c r="A608" s="1156" t="str">
        <f t="shared" si="175"/>
        <v>x</v>
      </c>
      <c r="B608" s="1068" t="s">
        <v>3730</v>
      </c>
      <c r="C608" s="915" t="s">
        <v>3316</v>
      </c>
      <c r="D608" s="900" t="s">
        <v>4814</v>
      </c>
      <c r="E608" s="901">
        <v>276</v>
      </c>
      <c r="F608" s="903" t="s">
        <v>237</v>
      </c>
      <c r="G608" s="927">
        <f>'Composições Unitárias'!G556</f>
        <v>117.82</v>
      </c>
      <c r="H608" s="927">
        <f t="shared" ref="H608:H609" si="176">TRUNC(E608*G608,2)</f>
        <v>32518.32</v>
      </c>
      <c r="I608" s="927"/>
      <c r="J608" s="927">
        <f>TRUNC(H608*$J$107,2)</f>
        <v>6806.08</v>
      </c>
      <c r="K608" s="964">
        <f>TRUNC(SUM(H608:J608),2)</f>
        <v>39324.400000000001</v>
      </c>
    </row>
    <row r="609" spans="1:11" s="1074" customFormat="1" ht="25.5" x14ac:dyDescent="0.25">
      <c r="A609" s="1156" t="str">
        <f t="shared" si="175"/>
        <v>x</v>
      </c>
      <c r="B609" s="1068" t="s">
        <v>4812</v>
      </c>
      <c r="C609" s="915" t="s">
        <v>3894</v>
      </c>
      <c r="D609" s="900" t="s">
        <v>4813</v>
      </c>
      <c r="E609" s="901">
        <v>276</v>
      </c>
      <c r="F609" s="903" t="s">
        <v>237</v>
      </c>
      <c r="G609" s="927">
        <f>'Composições Unitárias'!G567</f>
        <v>28.97</v>
      </c>
      <c r="H609" s="927">
        <f t="shared" si="176"/>
        <v>7995.72</v>
      </c>
      <c r="I609" s="927">
        <f t="shared" ref="I609" si="177">TRUNC(H609*$I$12,2)</f>
        <v>2155.39</v>
      </c>
      <c r="J609" s="11"/>
      <c r="K609" s="964">
        <f>TRUNC(SUM(H609:I609),2)</f>
        <v>10151.11</v>
      </c>
    </row>
    <row r="610" spans="1:11" ht="15.75" hidden="1" x14ac:dyDescent="0.25">
      <c r="A610" s="959"/>
      <c r="B610" s="896"/>
      <c r="C610" s="483"/>
      <c r="D610" s="110"/>
      <c r="E610" s="901"/>
      <c r="F610" s="903"/>
      <c r="G610" s="927"/>
      <c r="H610" s="927"/>
      <c r="I610" s="927"/>
      <c r="J610" s="11"/>
      <c r="K610" s="964"/>
    </row>
    <row r="611" spans="1:11" ht="15.75" x14ac:dyDescent="0.25">
      <c r="A611" s="959" t="s">
        <v>4462</v>
      </c>
      <c r="B611" s="891" t="s">
        <v>4726</v>
      </c>
      <c r="C611" s="891"/>
      <c r="D611" s="21" t="s">
        <v>4727</v>
      </c>
      <c r="E611" s="891"/>
      <c r="F611" s="891"/>
      <c r="G611" s="975"/>
      <c r="H611" s="975"/>
      <c r="I611" s="975"/>
      <c r="J611" s="406"/>
      <c r="K611" s="975"/>
    </row>
    <row r="612" spans="1:11" ht="25.5" x14ac:dyDescent="0.25">
      <c r="A612" s="959" t="str">
        <f t="shared" ref="A612" si="178">IF(K612&lt;&gt;0,"x","")</f>
        <v>x</v>
      </c>
      <c r="B612" s="893" t="s">
        <v>4728</v>
      </c>
      <c r="C612" s="915" t="s">
        <v>4738</v>
      </c>
      <c r="D612" s="900" t="s">
        <v>4729</v>
      </c>
      <c r="E612" s="901">
        <v>243</v>
      </c>
      <c r="F612" s="903" t="s">
        <v>237</v>
      </c>
      <c r="G612" s="927">
        <f>'Composições Unitárias'!G545</f>
        <v>34.32</v>
      </c>
      <c r="H612" s="927">
        <f t="shared" ref="H612" si="179">TRUNC(E612*G612,2)</f>
        <v>8339.76</v>
      </c>
      <c r="I612" s="927">
        <f t="shared" ref="I612" si="180">TRUNC(H612*$I$12,2)</f>
        <v>2248.13</v>
      </c>
      <c r="J612" s="11"/>
      <c r="K612" s="964">
        <f t="shared" ref="K612" si="181">TRUNC(SUM(H612:I612),2)</f>
        <v>10587.89</v>
      </c>
    </row>
    <row r="613" spans="1:11" ht="15.75" hidden="1" x14ac:dyDescent="0.25">
      <c r="A613" s="959"/>
      <c r="B613" s="638"/>
      <c r="C613" s="636"/>
      <c r="D613" s="637"/>
      <c r="E613" s="16"/>
      <c r="F613" s="16"/>
      <c r="G613" s="927"/>
      <c r="H613" s="927"/>
      <c r="I613" s="927"/>
      <c r="J613" s="11"/>
      <c r="K613" s="927"/>
    </row>
    <row r="614" spans="1:11" ht="15.75" hidden="1" x14ac:dyDescent="0.25">
      <c r="A614" s="761" t="str">
        <f t="shared" si="175"/>
        <v/>
      </c>
      <c r="B614" s="410" t="s">
        <v>692</v>
      </c>
      <c r="C614" s="410"/>
      <c r="D614" s="411" t="s">
        <v>693</v>
      </c>
      <c r="E614" s="410"/>
      <c r="F614" s="410"/>
      <c r="G614" s="977"/>
      <c r="H614" s="977">
        <f>SUM(H615:H639)</f>
        <v>0</v>
      </c>
      <c r="I614" s="977">
        <f>SUM(I615:I639)</f>
        <v>0</v>
      </c>
      <c r="J614" s="412"/>
      <c r="K614" s="977">
        <f>SUM(K615:K639)</f>
        <v>0</v>
      </c>
    </row>
    <row r="615" spans="1:11" ht="15.75" hidden="1" x14ac:dyDescent="0.25">
      <c r="A615" s="761" t="str">
        <f t="shared" si="175"/>
        <v/>
      </c>
      <c r="B615" s="8" t="s">
        <v>720</v>
      </c>
      <c r="C615" s="8"/>
      <c r="D615" s="21" t="s">
        <v>742</v>
      </c>
      <c r="E615" s="8"/>
      <c r="F615" s="8" t="s">
        <v>238</v>
      </c>
      <c r="G615" s="975"/>
      <c r="H615" s="975">
        <f>G615*$I$12</f>
        <v>0</v>
      </c>
      <c r="I615" s="975">
        <f>H615*$I$12</f>
        <v>0</v>
      </c>
      <c r="J615" s="406"/>
      <c r="K615" s="975">
        <f>SUM(H615:I615)</f>
        <v>0</v>
      </c>
    </row>
    <row r="616" spans="1:11" ht="15.75" hidden="1" x14ac:dyDescent="0.25">
      <c r="A616" s="761" t="str">
        <f t="shared" si="175"/>
        <v/>
      </c>
      <c r="B616" s="638"/>
      <c r="C616" s="636"/>
      <c r="D616" s="637"/>
      <c r="E616" s="16"/>
      <c r="F616" s="16"/>
      <c r="G616" s="927"/>
      <c r="H616" s="927"/>
      <c r="I616" s="927"/>
      <c r="J616" s="11"/>
      <c r="K616" s="964"/>
    </row>
    <row r="617" spans="1:11" ht="15.75" hidden="1" x14ac:dyDescent="0.25">
      <c r="A617" s="761" t="str">
        <f t="shared" si="175"/>
        <v/>
      </c>
      <c r="B617" s="8" t="s">
        <v>721</v>
      </c>
      <c r="C617" s="8"/>
      <c r="D617" s="21" t="s">
        <v>703</v>
      </c>
      <c r="E617" s="8"/>
      <c r="F617" s="8"/>
      <c r="G617" s="975"/>
      <c r="H617" s="975"/>
      <c r="I617" s="975"/>
      <c r="J617" s="406"/>
      <c r="K617" s="975"/>
    </row>
    <row r="618" spans="1:11" ht="15.75" hidden="1" x14ac:dyDescent="0.25">
      <c r="A618" s="761" t="str">
        <f t="shared" si="175"/>
        <v/>
      </c>
      <c r="B618" s="580" t="s">
        <v>722</v>
      </c>
      <c r="C618" s="580"/>
      <c r="D618" s="577" t="s">
        <v>743</v>
      </c>
      <c r="E618" s="580"/>
      <c r="F618" s="580" t="s">
        <v>238</v>
      </c>
      <c r="G618" s="966"/>
      <c r="H618" s="927">
        <f t="shared" ref="H618:H642" si="182">G618*E618</f>
        <v>0</v>
      </c>
      <c r="I618" s="927">
        <f t="shared" ref="I618:I625" si="183">H618*$I$12</f>
        <v>0</v>
      </c>
      <c r="J618" s="11"/>
      <c r="K618" s="964">
        <f t="shared" ref="K618:K625" si="184">SUM(H618:I618)</f>
        <v>0</v>
      </c>
    </row>
    <row r="619" spans="1:11" ht="15.75" hidden="1" x14ac:dyDescent="0.25">
      <c r="A619" s="761" t="str">
        <f t="shared" si="175"/>
        <v/>
      </c>
      <c r="B619" s="580" t="s">
        <v>723</v>
      </c>
      <c r="C619" s="580"/>
      <c r="D619" s="577" t="s">
        <v>744</v>
      </c>
      <c r="E619" s="580"/>
      <c r="F619" s="580" t="s">
        <v>238</v>
      </c>
      <c r="G619" s="966"/>
      <c r="H619" s="927">
        <f t="shared" si="182"/>
        <v>0</v>
      </c>
      <c r="I619" s="927">
        <f t="shared" si="183"/>
        <v>0</v>
      </c>
      <c r="J619" s="11"/>
      <c r="K619" s="964">
        <f t="shared" si="184"/>
        <v>0</v>
      </c>
    </row>
    <row r="620" spans="1:11" ht="15.75" hidden="1" x14ac:dyDescent="0.25">
      <c r="A620" s="761" t="str">
        <f t="shared" si="175"/>
        <v/>
      </c>
      <c r="B620" s="580" t="s">
        <v>724</v>
      </c>
      <c r="C620" s="580"/>
      <c r="D620" s="577" t="s">
        <v>575</v>
      </c>
      <c r="E620" s="580"/>
      <c r="F620" s="580" t="s">
        <v>238</v>
      </c>
      <c r="G620" s="966"/>
      <c r="H620" s="927">
        <f t="shared" si="182"/>
        <v>0</v>
      </c>
      <c r="I620" s="927">
        <f t="shared" si="183"/>
        <v>0</v>
      </c>
      <c r="J620" s="11"/>
      <c r="K620" s="964">
        <f t="shared" si="184"/>
        <v>0</v>
      </c>
    </row>
    <row r="621" spans="1:11" ht="15.75" hidden="1" x14ac:dyDescent="0.25">
      <c r="A621" s="761" t="str">
        <f t="shared" si="175"/>
        <v/>
      </c>
      <c r="B621" s="580" t="s">
        <v>725</v>
      </c>
      <c r="C621" s="580"/>
      <c r="D621" s="577" t="s">
        <v>745</v>
      </c>
      <c r="E621" s="580"/>
      <c r="F621" s="580" t="s">
        <v>238</v>
      </c>
      <c r="G621" s="966"/>
      <c r="H621" s="927">
        <f t="shared" si="182"/>
        <v>0</v>
      </c>
      <c r="I621" s="927">
        <f t="shared" si="183"/>
        <v>0</v>
      </c>
      <c r="J621" s="11"/>
      <c r="K621" s="964">
        <f t="shared" si="184"/>
        <v>0</v>
      </c>
    </row>
    <row r="622" spans="1:11" ht="15.75" hidden="1" x14ac:dyDescent="0.25">
      <c r="A622" s="761" t="str">
        <f t="shared" si="175"/>
        <v/>
      </c>
      <c r="B622" s="580" t="s">
        <v>726</v>
      </c>
      <c r="C622" s="580"/>
      <c r="D622" s="577" t="s">
        <v>746</v>
      </c>
      <c r="E622" s="580"/>
      <c r="F622" s="580" t="s">
        <v>238</v>
      </c>
      <c r="G622" s="966"/>
      <c r="H622" s="927">
        <f t="shared" si="182"/>
        <v>0</v>
      </c>
      <c r="I622" s="927">
        <f t="shared" si="183"/>
        <v>0</v>
      </c>
      <c r="J622" s="11"/>
      <c r="K622" s="964">
        <f t="shared" si="184"/>
        <v>0</v>
      </c>
    </row>
    <row r="623" spans="1:11" ht="15.75" hidden="1" x14ac:dyDescent="0.25">
      <c r="A623" s="761" t="str">
        <f t="shared" si="175"/>
        <v/>
      </c>
      <c r="B623" s="580" t="s">
        <v>727</v>
      </c>
      <c r="C623" s="580"/>
      <c r="D623" s="577" t="s">
        <v>747</v>
      </c>
      <c r="E623" s="580"/>
      <c r="F623" s="580" t="s">
        <v>238</v>
      </c>
      <c r="G623" s="966"/>
      <c r="H623" s="927">
        <f t="shared" si="182"/>
        <v>0</v>
      </c>
      <c r="I623" s="927">
        <f t="shared" si="183"/>
        <v>0</v>
      </c>
      <c r="J623" s="11"/>
      <c r="K623" s="964">
        <f t="shared" si="184"/>
        <v>0</v>
      </c>
    </row>
    <row r="624" spans="1:11" ht="15.75" hidden="1" x14ac:dyDescent="0.25">
      <c r="A624" s="761" t="str">
        <f t="shared" si="175"/>
        <v/>
      </c>
      <c r="B624" s="580" t="s">
        <v>728</v>
      </c>
      <c r="C624" s="580"/>
      <c r="D624" s="577" t="s">
        <v>748</v>
      </c>
      <c r="E624" s="580"/>
      <c r="F624" s="580" t="s">
        <v>238</v>
      </c>
      <c r="G624" s="966"/>
      <c r="H624" s="927">
        <f t="shared" si="182"/>
        <v>0</v>
      </c>
      <c r="I624" s="927">
        <f t="shared" si="183"/>
        <v>0</v>
      </c>
      <c r="J624" s="11"/>
      <c r="K624" s="964">
        <f t="shared" si="184"/>
        <v>0</v>
      </c>
    </row>
    <row r="625" spans="1:11" ht="15.75" hidden="1" x14ac:dyDescent="0.25">
      <c r="A625" s="761" t="str">
        <f t="shared" si="175"/>
        <v/>
      </c>
      <c r="B625" s="580" t="s">
        <v>729</v>
      </c>
      <c r="C625" s="580"/>
      <c r="D625" s="577" t="s">
        <v>749</v>
      </c>
      <c r="E625" s="580"/>
      <c r="F625" s="580" t="s">
        <v>238</v>
      </c>
      <c r="G625" s="966"/>
      <c r="H625" s="927">
        <f t="shared" si="182"/>
        <v>0</v>
      </c>
      <c r="I625" s="927">
        <f t="shared" si="183"/>
        <v>0</v>
      </c>
      <c r="J625" s="11"/>
      <c r="K625" s="964">
        <f t="shared" si="184"/>
        <v>0</v>
      </c>
    </row>
    <row r="626" spans="1:11" ht="15.75" hidden="1" x14ac:dyDescent="0.25">
      <c r="A626" s="761" t="str">
        <f t="shared" si="175"/>
        <v/>
      </c>
      <c r="B626" s="580"/>
      <c r="C626" s="580"/>
      <c r="D626" s="577"/>
      <c r="E626" s="580"/>
      <c r="F626" s="580"/>
      <c r="G626" s="966"/>
      <c r="H626" s="927"/>
      <c r="I626" s="927"/>
      <c r="J626" s="11"/>
      <c r="K626" s="964"/>
    </row>
    <row r="627" spans="1:11" ht="15.75" hidden="1" x14ac:dyDescent="0.25">
      <c r="A627" s="761" t="str">
        <f t="shared" si="175"/>
        <v/>
      </c>
      <c r="B627" s="8" t="s">
        <v>730</v>
      </c>
      <c r="C627" s="8"/>
      <c r="D627" s="21" t="s">
        <v>741</v>
      </c>
      <c r="E627" s="8"/>
      <c r="F627" s="8"/>
      <c r="G627" s="975"/>
      <c r="H627" s="975"/>
      <c r="I627" s="975"/>
      <c r="J627" s="406"/>
      <c r="K627" s="975"/>
    </row>
    <row r="628" spans="1:11" ht="15.75" hidden="1" x14ac:dyDescent="0.25">
      <c r="A628" s="761" t="str">
        <f t="shared" si="175"/>
        <v/>
      </c>
      <c r="B628" s="580" t="s">
        <v>731</v>
      </c>
      <c r="C628" s="580"/>
      <c r="D628" s="577" t="s">
        <v>751</v>
      </c>
      <c r="E628" s="580"/>
      <c r="F628" s="580" t="s">
        <v>583</v>
      </c>
      <c r="G628" s="966"/>
      <c r="H628" s="927"/>
      <c r="I628" s="927">
        <f t="shared" ref="I628:I635" si="185">H628*$I$12</f>
        <v>0</v>
      </c>
      <c r="J628" s="11"/>
      <c r="K628" s="964">
        <f t="shared" ref="K628:K635" si="186">SUM(H628:I628)</f>
        <v>0</v>
      </c>
    </row>
    <row r="629" spans="1:11" ht="15.75" hidden="1" x14ac:dyDescent="0.25">
      <c r="A629" s="761" t="str">
        <f t="shared" si="175"/>
        <v/>
      </c>
      <c r="B629" s="580" t="s">
        <v>732</v>
      </c>
      <c r="C629" s="580"/>
      <c r="D629" s="577" t="s">
        <v>719</v>
      </c>
      <c r="E629" s="580"/>
      <c r="F629" s="580" t="s">
        <v>60</v>
      </c>
      <c r="G629" s="966"/>
      <c r="H629" s="927">
        <f t="shared" si="182"/>
        <v>0</v>
      </c>
      <c r="I629" s="927">
        <f t="shared" si="185"/>
        <v>0</v>
      </c>
      <c r="J629" s="11"/>
      <c r="K629" s="964">
        <f t="shared" si="186"/>
        <v>0</v>
      </c>
    </row>
    <row r="630" spans="1:11" ht="15.75" hidden="1" x14ac:dyDescent="0.25">
      <c r="A630" s="761" t="str">
        <f t="shared" si="175"/>
        <v/>
      </c>
      <c r="B630" s="580" t="s">
        <v>733</v>
      </c>
      <c r="C630" s="580"/>
      <c r="D630" s="577" t="s">
        <v>752</v>
      </c>
      <c r="E630" s="580"/>
      <c r="F630" s="580" t="s">
        <v>60</v>
      </c>
      <c r="G630" s="966"/>
      <c r="H630" s="927">
        <f t="shared" si="182"/>
        <v>0</v>
      </c>
      <c r="I630" s="927">
        <f t="shared" si="185"/>
        <v>0</v>
      </c>
      <c r="J630" s="11"/>
      <c r="K630" s="964">
        <f t="shared" si="186"/>
        <v>0</v>
      </c>
    </row>
    <row r="631" spans="1:11" ht="15.75" hidden="1" x14ac:dyDescent="0.25">
      <c r="A631" s="761" t="str">
        <f t="shared" si="175"/>
        <v/>
      </c>
      <c r="B631" s="580" t="s">
        <v>734</v>
      </c>
      <c r="C631" s="580"/>
      <c r="D631" s="577" t="s">
        <v>718</v>
      </c>
      <c r="E631" s="580"/>
      <c r="F631" s="580" t="s">
        <v>60</v>
      </c>
      <c r="G631" s="966"/>
      <c r="H631" s="927">
        <f t="shared" si="182"/>
        <v>0</v>
      </c>
      <c r="I631" s="927">
        <f t="shared" si="185"/>
        <v>0</v>
      </c>
      <c r="J631" s="11"/>
      <c r="K631" s="964">
        <f t="shared" si="186"/>
        <v>0</v>
      </c>
    </row>
    <row r="632" spans="1:11" ht="15.75" hidden="1" x14ac:dyDescent="0.25">
      <c r="A632" s="761" t="str">
        <f t="shared" si="175"/>
        <v/>
      </c>
      <c r="B632" s="580" t="s">
        <v>735</v>
      </c>
      <c r="C632" s="580"/>
      <c r="D632" s="577" t="s">
        <v>753</v>
      </c>
      <c r="E632" s="580"/>
      <c r="F632" s="580" t="s">
        <v>60</v>
      </c>
      <c r="G632" s="966"/>
      <c r="H632" s="927">
        <f t="shared" si="182"/>
        <v>0</v>
      </c>
      <c r="I632" s="927">
        <f t="shared" si="185"/>
        <v>0</v>
      </c>
      <c r="J632" s="11"/>
      <c r="K632" s="964">
        <f t="shared" si="186"/>
        <v>0</v>
      </c>
    </row>
    <row r="633" spans="1:11" ht="15.75" hidden="1" x14ac:dyDescent="0.25">
      <c r="A633" s="761" t="str">
        <f t="shared" si="175"/>
        <v/>
      </c>
      <c r="B633" s="580"/>
      <c r="C633" s="580"/>
      <c r="D633" s="577" t="s">
        <v>754</v>
      </c>
      <c r="E633" s="580"/>
      <c r="F633" s="580" t="s">
        <v>750</v>
      </c>
      <c r="G633" s="966"/>
      <c r="H633" s="927">
        <f t="shared" si="182"/>
        <v>0</v>
      </c>
      <c r="I633" s="927">
        <f t="shared" si="185"/>
        <v>0</v>
      </c>
      <c r="J633" s="11"/>
      <c r="K633" s="964">
        <f t="shared" si="186"/>
        <v>0</v>
      </c>
    </row>
    <row r="634" spans="1:11" ht="15.75" hidden="1" x14ac:dyDescent="0.25">
      <c r="A634" s="761" t="str">
        <f t="shared" si="175"/>
        <v/>
      </c>
      <c r="B634" s="580" t="s">
        <v>736</v>
      </c>
      <c r="C634" s="580"/>
      <c r="D634" s="577" t="s">
        <v>755</v>
      </c>
      <c r="E634" s="580"/>
      <c r="F634" s="580" t="s">
        <v>60</v>
      </c>
      <c r="G634" s="966"/>
      <c r="H634" s="927">
        <f t="shared" si="182"/>
        <v>0</v>
      </c>
      <c r="I634" s="927">
        <f t="shared" si="185"/>
        <v>0</v>
      </c>
      <c r="J634" s="11"/>
      <c r="K634" s="964">
        <f t="shared" si="186"/>
        <v>0</v>
      </c>
    </row>
    <row r="635" spans="1:11" ht="15.75" hidden="1" x14ac:dyDescent="0.25">
      <c r="A635" s="761" t="str">
        <f t="shared" si="175"/>
        <v/>
      </c>
      <c r="B635" s="580" t="s">
        <v>737</v>
      </c>
      <c r="C635" s="580"/>
      <c r="D635" s="577" t="s">
        <v>756</v>
      </c>
      <c r="E635" s="580"/>
      <c r="F635" s="580" t="s">
        <v>60</v>
      </c>
      <c r="G635" s="966"/>
      <c r="H635" s="927">
        <f t="shared" si="182"/>
        <v>0</v>
      </c>
      <c r="I635" s="927">
        <f t="shared" si="185"/>
        <v>0</v>
      </c>
      <c r="J635" s="11"/>
      <c r="K635" s="964">
        <f t="shared" si="186"/>
        <v>0</v>
      </c>
    </row>
    <row r="636" spans="1:11" ht="15.75" hidden="1" x14ac:dyDescent="0.25">
      <c r="A636" s="761" t="str">
        <f t="shared" si="175"/>
        <v/>
      </c>
      <c r="B636" s="580"/>
      <c r="C636" s="580"/>
      <c r="D636" s="577"/>
      <c r="E636" s="580"/>
      <c r="F636" s="580"/>
      <c r="G636" s="966"/>
      <c r="H636" s="927"/>
      <c r="I636" s="927"/>
      <c r="J636" s="11"/>
      <c r="K636" s="964"/>
    </row>
    <row r="637" spans="1:11" ht="15.75" hidden="1" x14ac:dyDescent="0.25">
      <c r="A637" s="761" t="str">
        <f t="shared" si="175"/>
        <v/>
      </c>
      <c r="B637" s="8" t="s">
        <v>738</v>
      </c>
      <c r="C637" s="8"/>
      <c r="D637" s="21" t="s">
        <v>694</v>
      </c>
      <c r="E637" s="8"/>
      <c r="F637" s="8" t="s">
        <v>112</v>
      </c>
      <c r="G637" s="975"/>
      <c r="H637" s="975">
        <f>G637*$I$12</f>
        <v>0</v>
      </c>
      <c r="I637" s="975">
        <f>H637*$I$12</f>
        <v>0</v>
      </c>
      <c r="J637" s="406"/>
      <c r="K637" s="975">
        <f>SUM(H637:I637)</f>
        <v>0</v>
      </c>
    </row>
    <row r="638" spans="1:11" ht="15.75" hidden="1" x14ac:dyDescent="0.25">
      <c r="A638" s="761" t="str">
        <f t="shared" si="175"/>
        <v/>
      </c>
      <c r="B638" s="580"/>
      <c r="C638" s="580"/>
      <c r="D638" s="577"/>
      <c r="E638" s="580"/>
      <c r="F638" s="580"/>
      <c r="G638" s="966"/>
      <c r="H638" s="927"/>
      <c r="I638" s="927"/>
      <c r="J638" s="11"/>
      <c r="K638" s="964"/>
    </row>
    <row r="639" spans="1:11" ht="15.75" hidden="1" x14ac:dyDescent="0.25">
      <c r="A639" s="761" t="str">
        <f t="shared" si="175"/>
        <v/>
      </c>
      <c r="B639" s="8" t="s">
        <v>739</v>
      </c>
      <c r="C639" s="8"/>
      <c r="D639" s="21" t="s">
        <v>695</v>
      </c>
      <c r="E639" s="8"/>
      <c r="F639" s="8" t="s">
        <v>112</v>
      </c>
      <c r="G639" s="975"/>
      <c r="H639" s="975">
        <f t="shared" si="182"/>
        <v>0</v>
      </c>
      <c r="I639" s="975">
        <f>H639*$I$12</f>
        <v>0</v>
      </c>
      <c r="J639" s="406"/>
      <c r="K639" s="975">
        <f>SUM(H639:I639)</f>
        <v>0</v>
      </c>
    </row>
    <row r="640" spans="1:11" ht="15.75" hidden="1" x14ac:dyDescent="0.25">
      <c r="A640" s="761" t="str">
        <f t="shared" si="175"/>
        <v/>
      </c>
      <c r="B640" s="580"/>
      <c r="C640" s="580"/>
      <c r="D640" s="577"/>
      <c r="E640" s="580"/>
      <c r="F640" s="580"/>
      <c r="G640" s="966"/>
      <c r="H640" s="927"/>
      <c r="I640" s="927"/>
      <c r="J640" s="11"/>
      <c r="K640" s="964"/>
    </row>
    <row r="641" spans="1:11" ht="15.75" hidden="1" x14ac:dyDescent="0.25">
      <c r="A641" s="761" t="str">
        <f t="shared" si="175"/>
        <v/>
      </c>
      <c r="B641" s="410" t="s">
        <v>740</v>
      </c>
      <c r="C641" s="410"/>
      <c r="D641" s="411" t="s">
        <v>757</v>
      </c>
      <c r="E641" s="410"/>
      <c r="F641" s="410"/>
      <c r="G641" s="977"/>
      <c r="H641" s="977"/>
      <c r="I641" s="977"/>
      <c r="J641" s="412"/>
      <c r="K641" s="977"/>
    </row>
    <row r="642" spans="1:11" ht="15.75" hidden="1" x14ac:dyDescent="0.25">
      <c r="A642" s="761" t="str">
        <f t="shared" si="175"/>
        <v/>
      </c>
      <c r="B642" s="580"/>
      <c r="C642" s="580"/>
      <c r="D642" s="577" t="s">
        <v>216</v>
      </c>
      <c r="E642" s="580"/>
      <c r="F642" s="580"/>
      <c r="G642" s="966"/>
      <c r="H642" s="927">
        <f t="shared" si="182"/>
        <v>0</v>
      </c>
      <c r="I642" s="927">
        <f>H642*$I$12</f>
        <v>0</v>
      </c>
      <c r="J642" s="11"/>
      <c r="K642" s="964">
        <f>SUM(H642:I642)</f>
        <v>0</v>
      </c>
    </row>
    <row r="643" spans="1:11" ht="15.75" hidden="1" x14ac:dyDescent="0.25">
      <c r="A643" s="761" t="str">
        <f t="shared" si="175"/>
        <v/>
      </c>
      <c r="B643" s="579"/>
      <c r="C643" s="37"/>
      <c r="D643" s="42"/>
      <c r="E643" s="16"/>
      <c r="F643" s="17"/>
      <c r="G643" s="927"/>
      <c r="H643" s="927"/>
      <c r="I643" s="927"/>
      <c r="J643" s="11"/>
      <c r="K643" s="927"/>
    </row>
    <row r="644" spans="1:11" ht="15.75" x14ac:dyDescent="0.25">
      <c r="A644" s="761" t="s">
        <v>4462</v>
      </c>
      <c r="B644" s="579"/>
      <c r="C644" s="37"/>
      <c r="D644" s="42"/>
      <c r="E644" s="16"/>
      <c r="F644" s="17"/>
      <c r="G644" s="927"/>
      <c r="H644" s="927"/>
      <c r="I644" s="927"/>
      <c r="J644" s="11"/>
      <c r="K644" s="927"/>
    </row>
    <row r="645" spans="1:11" ht="15" customHeight="1" x14ac:dyDescent="0.25">
      <c r="A645" s="761" t="s">
        <v>4462</v>
      </c>
      <c r="B645" s="34" t="s">
        <v>239</v>
      </c>
      <c r="C645" s="765"/>
      <c r="D645" s="765" t="s">
        <v>240</v>
      </c>
      <c r="E645" s="765"/>
      <c r="F645" s="765"/>
      <c r="G645" s="979"/>
      <c r="H645" s="979"/>
      <c r="I645" s="979"/>
      <c r="J645" s="765"/>
      <c r="K645" s="979"/>
    </row>
    <row r="646" spans="1:11" ht="15" hidden="1" customHeight="1" x14ac:dyDescent="0.25">
      <c r="A646" s="761"/>
      <c r="B646" s="1317" t="s">
        <v>226</v>
      </c>
      <c r="C646" s="1311" t="s">
        <v>227</v>
      </c>
      <c r="D646" s="1311" t="s">
        <v>228</v>
      </c>
      <c r="E646" s="1311" t="s">
        <v>229</v>
      </c>
      <c r="F646" s="1311" t="s">
        <v>230</v>
      </c>
      <c r="G646" s="1313" t="s">
        <v>4053</v>
      </c>
      <c r="H646" s="1313" t="s">
        <v>4054</v>
      </c>
      <c r="I646" s="992" t="s">
        <v>233</v>
      </c>
      <c r="J646" s="634" t="s">
        <v>4052</v>
      </c>
      <c r="K646" s="1313" t="s">
        <v>4055</v>
      </c>
    </row>
    <row r="647" spans="1:11" ht="15.75" hidden="1" x14ac:dyDescent="0.25">
      <c r="A647" s="761"/>
      <c r="B647" s="1318"/>
      <c r="C647" s="1312"/>
      <c r="D647" s="1312"/>
      <c r="E647" s="1312"/>
      <c r="F647" s="1312"/>
      <c r="G647" s="1314"/>
      <c r="H647" s="1314"/>
      <c r="I647" s="996">
        <v>0.26960000000000001</v>
      </c>
      <c r="J647" s="635">
        <v>0.20930000000000001</v>
      </c>
      <c r="K647" s="1314"/>
    </row>
    <row r="648" spans="1:11" ht="15.75" x14ac:dyDescent="0.25">
      <c r="A648" s="761" t="str">
        <f t="shared" si="175"/>
        <v>x</v>
      </c>
      <c r="B648" s="410" t="s">
        <v>241</v>
      </c>
      <c r="C648" s="410"/>
      <c r="D648" s="411" t="s">
        <v>242</v>
      </c>
      <c r="E648" s="410"/>
      <c r="F648" s="410"/>
      <c r="G648" s="977"/>
      <c r="H648" s="977">
        <f>TRUNC(SUM(H651:H1017),2)</f>
        <v>375629.28</v>
      </c>
      <c r="I648" s="977">
        <f t="shared" ref="I648:K648" si="187">TRUNC(SUM(I651:I1017),2)</f>
        <v>89787.29</v>
      </c>
      <c r="J648" s="977">
        <f t="shared" si="187"/>
        <v>8905.81</v>
      </c>
      <c r="K648" s="977">
        <f t="shared" si="187"/>
        <v>474322.38</v>
      </c>
    </row>
    <row r="649" spans="1:11" ht="15.75" x14ac:dyDescent="0.25">
      <c r="A649" s="761" t="s">
        <v>4462</v>
      </c>
      <c r="B649" s="8" t="s">
        <v>243</v>
      </c>
      <c r="C649" s="8"/>
      <c r="D649" s="21" t="s">
        <v>891</v>
      </c>
      <c r="E649" s="8"/>
      <c r="F649" s="8"/>
      <c r="G649" s="975"/>
      <c r="H649" s="975" t="s">
        <v>5060</v>
      </c>
      <c r="I649" s="975"/>
      <c r="J649" s="406"/>
      <c r="K649" s="975"/>
    </row>
    <row r="650" spans="1:11" ht="15.75" x14ac:dyDescent="0.25">
      <c r="A650" s="761" t="s">
        <v>4462</v>
      </c>
      <c r="B650" s="117" t="s">
        <v>758</v>
      </c>
      <c r="C650" s="117"/>
      <c r="D650" s="118" t="s">
        <v>892</v>
      </c>
      <c r="E650" s="117"/>
      <c r="F650" s="117"/>
      <c r="G650" s="971"/>
      <c r="H650" s="971"/>
      <c r="I650" s="971"/>
      <c r="J650" s="111"/>
      <c r="K650" s="968"/>
    </row>
    <row r="651" spans="1:11" ht="25.5" x14ac:dyDescent="0.25">
      <c r="A651" s="761" t="str">
        <f t="shared" si="175"/>
        <v>x</v>
      </c>
      <c r="B651" s="580" t="s">
        <v>2772</v>
      </c>
      <c r="C651" s="1068" t="s">
        <v>3727</v>
      </c>
      <c r="D651" s="577" t="s">
        <v>4189</v>
      </c>
      <c r="E651" s="79">
        <v>33.89</v>
      </c>
      <c r="F651" s="580" t="s">
        <v>8</v>
      </c>
      <c r="G651" s="927">
        <v>112.87</v>
      </c>
      <c r="H651" s="927">
        <f t="shared" ref="H651" si="188">TRUNC(E651*G651,2)</f>
        <v>3825.16</v>
      </c>
      <c r="I651" s="927">
        <f t="shared" ref="I651" si="189">TRUNC(H651*$I$12,2)</f>
        <v>1031.1400000000001</v>
      </c>
      <c r="J651" s="11"/>
      <c r="K651" s="964">
        <f t="shared" ref="K651" si="190">TRUNC(SUM(H651:I651),2)</f>
        <v>4856.3</v>
      </c>
    </row>
    <row r="652" spans="1:11" ht="15.75" x14ac:dyDescent="0.25">
      <c r="A652" s="761" t="s">
        <v>4462</v>
      </c>
      <c r="B652" s="83"/>
      <c r="C652" s="83"/>
      <c r="D652" s="84"/>
      <c r="E652" s="83"/>
      <c r="F652" s="83"/>
      <c r="G652" s="980"/>
      <c r="H652" s="980"/>
      <c r="I652" s="980"/>
      <c r="J652" s="19"/>
      <c r="K652" s="969"/>
    </row>
    <row r="653" spans="1:11" ht="15.75" x14ac:dyDescent="0.25">
      <c r="A653" s="761" t="s">
        <v>4462</v>
      </c>
      <c r="B653" s="117" t="s">
        <v>244</v>
      </c>
      <c r="C653" s="117"/>
      <c r="D653" s="118" t="s">
        <v>894</v>
      </c>
      <c r="E653" s="117"/>
      <c r="F653" s="615"/>
      <c r="G653" s="971"/>
      <c r="H653" s="971"/>
      <c r="I653" s="971"/>
      <c r="J653" s="111"/>
      <c r="K653" s="968"/>
    </row>
    <row r="654" spans="1:11" ht="15.75" hidden="1" x14ac:dyDescent="0.25">
      <c r="A654" s="761" t="str">
        <f t="shared" si="175"/>
        <v/>
      </c>
      <c r="B654" s="582" t="s">
        <v>2773</v>
      </c>
      <c r="C654" s="582"/>
      <c r="D654" s="78" t="s">
        <v>3244</v>
      </c>
      <c r="E654" s="79"/>
      <c r="F654" s="573" t="s">
        <v>8</v>
      </c>
      <c r="G654" s="927"/>
      <c r="H654" s="927">
        <f>G654*E654</f>
        <v>0</v>
      </c>
      <c r="I654" s="927">
        <f>H654*$I$12</f>
        <v>0</v>
      </c>
      <c r="J654" s="11"/>
      <c r="K654" s="964">
        <f>SUM(H654:I654)</f>
        <v>0</v>
      </c>
    </row>
    <row r="655" spans="1:11" ht="51" x14ac:dyDescent="0.25">
      <c r="A655" s="761" t="str">
        <f t="shared" si="175"/>
        <v>x</v>
      </c>
      <c r="B655" s="582" t="s">
        <v>3247</v>
      </c>
      <c r="C655" s="899" t="s">
        <v>3290</v>
      </c>
      <c r="D655" s="78" t="s">
        <v>4190</v>
      </c>
      <c r="E655" s="79">
        <v>75.599999999999994</v>
      </c>
      <c r="F655" s="573" t="s">
        <v>8</v>
      </c>
      <c r="G655" s="927">
        <v>37.4</v>
      </c>
      <c r="H655" s="927">
        <f t="shared" ref="H655:H656" si="191">TRUNC(E655*G655,2)</f>
        <v>2827.44</v>
      </c>
      <c r="I655" s="927">
        <f t="shared" ref="I655:I656" si="192">TRUNC(H655*$I$12,2)</f>
        <v>762.18</v>
      </c>
      <c r="J655" s="11"/>
      <c r="K655" s="964">
        <f t="shared" ref="K655:K656" si="193">TRUNC(SUM(H655:I655),2)</f>
        <v>3589.62</v>
      </c>
    </row>
    <row r="656" spans="1:11" ht="51" x14ac:dyDescent="0.25">
      <c r="A656" s="926" t="str">
        <f t="shared" si="175"/>
        <v>x</v>
      </c>
      <c r="B656" s="899" t="s">
        <v>4629</v>
      </c>
      <c r="C656" s="919" t="s">
        <v>4628</v>
      </c>
      <c r="D656" s="907" t="s">
        <v>4627</v>
      </c>
      <c r="E656" s="920">
        <v>9.43</v>
      </c>
      <c r="F656" s="902" t="s">
        <v>8</v>
      </c>
      <c r="G656" s="980">
        <v>57.16</v>
      </c>
      <c r="H656" s="927">
        <f t="shared" si="191"/>
        <v>539.01</v>
      </c>
      <c r="I656" s="927">
        <f t="shared" si="192"/>
        <v>145.30000000000001</v>
      </c>
      <c r="J656" s="11"/>
      <c r="K656" s="964">
        <f t="shared" si="193"/>
        <v>684.31</v>
      </c>
    </row>
    <row r="657" spans="1:11" ht="15.75" x14ac:dyDescent="0.25">
      <c r="A657" s="761" t="s">
        <v>4462</v>
      </c>
      <c r="B657" s="83"/>
      <c r="C657" s="83"/>
      <c r="D657" s="84"/>
      <c r="E657" s="83"/>
      <c r="F657" s="83"/>
      <c r="G657" s="980"/>
      <c r="H657" s="980"/>
      <c r="I657" s="980"/>
      <c r="J657" s="19"/>
      <c r="K657" s="969"/>
    </row>
    <row r="658" spans="1:11" ht="15.75" hidden="1" x14ac:dyDescent="0.25">
      <c r="A658" s="761" t="str">
        <f t="shared" si="175"/>
        <v/>
      </c>
      <c r="B658" s="580" t="s">
        <v>759</v>
      </c>
      <c r="C658" s="580"/>
      <c r="D658" s="577" t="s">
        <v>895</v>
      </c>
      <c r="E658" s="580"/>
      <c r="F658" s="580" t="s">
        <v>8</v>
      </c>
      <c r="G658" s="927"/>
      <c r="H658" s="927">
        <f>G658*E658</f>
        <v>0</v>
      </c>
      <c r="I658" s="927">
        <f t="shared" ref="I658:I678" si="194">H658*$I$12</f>
        <v>0</v>
      </c>
      <c r="J658" s="11"/>
      <c r="K658" s="964">
        <f t="shared" ref="K658:K678" si="195">SUM(H658:I658)</f>
        <v>0</v>
      </c>
    </row>
    <row r="659" spans="1:11" ht="15.75" hidden="1" x14ac:dyDescent="0.25">
      <c r="A659" s="761" t="str">
        <f t="shared" si="175"/>
        <v/>
      </c>
      <c r="B659" s="580" t="s">
        <v>760</v>
      </c>
      <c r="C659" s="580"/>
      <c r="D659" s="577" t="s">
        <v>896</v>
      </c>
      <c r="E659" s="580"/>
      <c r="F659" s="580" t="s">
        <v>8</v>
      </c>
      <c r="G659" s="927"/>
      <c r="H659" s="927">
        <f t="shared" ref="H659:H678" si="196">G659*E659</f>
        <v>0</v>
      </c>
      <c r="I659" s="927">
        <f t="shared" si="194"/>
        <v>0</v>
      </c>
      <c r="J659" s="11"/>
      <c r="K659" s="964">
        <f t="shared" si="195"/>
        <v>0</v>
      </c>
    </row>
    <row r="660" spans="1:11" ht="15.75" hidden="1" x14ac:dyDescent="0.25">
      <c r="A660" s="761" t="str">
        <f t="shared" si="175"/>
        <v/>
      </c>
      <c r="B660" s="580" t="s">
        <v>761</v>
      </c>
      <c r="C660" s="580"/>
      <c r="D660" s="577" t="s">
        <v>897</v>
      </c>
      <c r="E660" s="580"/>
      <c r="F660" s="580" t="s">
        <v>8</v>
      </c>
      <c r="G660" s="927"/>
      <c r="H660" s="927">
        <f t="shared" si="196"/>
        <v>0</v>
      </c>
      <c r="I660" s="927">
        <f t="shared" si="194"/>
        <v>0</v>
      </c>
      <c r="J660" s="11"/>
      <c r="K660" s="964">
        <f t="shared" si="195"/>
        <v>0</v>
      </c>
    </row>
    <row r="661" spans="1:11" ht="15.75" hidden="1" x14ac:dyDescent="0.25">
      <c r="A661" s="761" t="str">
        <f t="shared" si="175"/>
        <v/>
      </c>
      <c r="B661" s="580" t="s">
        <v>762</v>
      </c>
      <c r="C661" s="580"/>
      <c r="D661" s="577" t="s">
        <v>898</v>
      </c>
      <c r="E661" s="580"/>
      <c r="F661" s="580" t="s">
        <v>8</v>
      </c>
      <c r="G661" s="927"/>
      <c r="H661" s="927">
        <f t="shared" si="196"/>
        <v>0</v>
      </c>
      <c r="I661" s="927">
        <f t="shared" si="194"/>
        <v>0</v>
      </c>
      <c r="J661" s="11"/>
      <c r="K661" s="964">
        <f t="shared" si="195"/>
        <v>0</v>
      </c>
    </row>
    <row r="662" spans="1:11" ht="15.75" hidden="1" x14ac:dyDescent="0.25">
      <c r="A662" s="761" t="str">
        <f t="shared" si="175"/>
        <v/>
      </c>
      <c r="B662" s="580" t="s">
        <v>763</v>
      </c>
      <c r="C662" s="580"/>
      <c r="D662" s="577" t="s">
        <v>899</v>
      </c>
      <c r="E662" s="580"/>
      <c r="F662" s="580" t="s">
        <v>8</v>
      </c>
      <c r="G662" s="927"/>
      <c r="H662" s="927">
        <f t="shared" si="196"/>
        <v>0</v>
      </c>
      <c r="I662" s="927">
        <f t="shared" si="194"/>
        <v>0</v>
      </c>
      <c r="J662" s="11"/>
      <c r="K662" s="964">
        <f t="shared" si="195"/>
        <v>0</v>
      </c>
    </row>
    <row r="663" spans="1:11" ht="15.75" hidden="1" x14ac:dyDescent="0.25">
      <c r="A663" s="761" t="str">
        <f t="shared" si="175"/>
        <v/>
      </c>
      <c r="B663" s="580" t="s">
        <v>764</v>
      </c>
      <c r="C663" s="580"/>
      <c r="D663" s="577" t="s">
        <v>900</v>
      </c>
      <c r="E663" s="580"/>
      <c r="F663" s="580" t="s">
        <v>8</v>
      </c>
      <c r="G663" s="927"/>
      <c r="H663" s="927">
        <f t="shared" si="196"/>
        <v>0</v>
      </c>
      <c r="I663" s="927">
        <f t="shared" si="194"/>
        <v>0</v>
      </c>
      <c r="J663" s="11"/>
      <c r="K663" s="964">
        <f t="shared" si="195"/>
        <v>0</v>
      </c>
    </row>
    <row r="664" spans="1:11" ht="15.75" hidden="1" x14ac:dyDescent="0.25">
      <c r="A664" s="761" t="str">
        <f t="shared" si="175"/>
        <v/>
      </c>
      <c r="B664" s="580" t="s">
        <v>765</v>
      </c>
      <c r="C664" s="580"/>
      <c r="D664" s="577" t="s">
        <v>901</v>
      </c>
      <c r="E664" s="580"/>
      <c r="F664" s="580" t="s">
        <v>8</v>
      </c>
      <c r="G664" s="927"/>
      <c r="H664" s="927">
        <f t="shared" si="196"/>
        <v>0</v>
      </c>
      <c r="I664" s="927">
        <f t="shared" si="194"/>
        <v>0</v>
      </c>
      <c r="J664" s="11"/>
      <c r="K664" s="964">
        <f t="shared" si="195"/>
        <v>0</v>
      </c>
    </row>
    <row r="665" spans="1:11" ht="15.75" hidden="1" x14ac:dyDescent="0.25">
      <c r="A665" s="761" t="str">
        <f t="shared" si="175"/>
        <v/>
      </c>
      <c r="B665" s="580" t="s">
        <v>766</v>
      </c>
      <c r="C665" s="580"/>
      <c r="D665" s="577" t="s">
        <v>902</v>
      </c>
      <c r="E665" s="580"/>
      <c r="F665" s="580" t="s">
        <v>8</v>
      </c>
      <c r="G665" s="927"/>
      <c r="H665" s="927">
        <f t="shared" si="196"/>
        <v>0</v>
      </c>
      <c r="I665" s="927">
        <f t="shared" si="194"/>
        <v>0</v>
      </c>
      <c r="J665" s="11"/>
      <c r="K665" s="964">
        <f t="shared" si="195"/>
        <v>0</v>
      </c>
    </row>
    <row r="666" spans="1:11" ht="15.75" hidden="1" x14ac:dyDescent="0.25">
      <c r="A666" s="761" t="str">
        <f t="shared" si="175"/>
        <v/>
      </c>
      <c r="B666" s="580" t="s">
        <v>767</v>
      </c>
      <c r="C666" s="580"/>
      <c r="D666" s="577" t="s">
        <v>903</v>
      </c>
      <c r="E666" s="580"/>
      <c r="F666" s="580" t="s">
        <v>8</v>
      </c>
      <c r="G666" s="927"/>
      <c r="H666" s="927">
        <f t="shared" si="196"/>
        <v>0</v>
      </c>
      <c r="I666" s="927">
        <f t="shared" si="194"/>
        <v>0</v>
      </c>
      <c r="J666" s="11"/>
      <c r="K666" s="964">
        <f t="shared" si="195"/>
        <v>0</v>
      </c>
    </row>
    <row r="667" spans="1:11" ht="15.75" hidden="1" x14ac:dyDescent="0.25">
      <c r="A667" s="761" t="str">
        <f t="shared" si="175"/>
        <v/>
      </c>
      <c r="B667" s="580" t="s">
        <v>768</v>
      </c>
      <c r="C667" s="580"/>
      <c r="D667" s="577" t="s">
        <v>904</v>
      </c>
      <c r="E667" s="580"/>
      <c r="F667" s="580" t="s">
        <v>8</v>
      </c>
      <c r="G667" s="927"/>
      <c r="H667" s="927">
        <f t="shared" si="196"/>
        <v>0</v>
      </c>
      <c r="I667" s="927">
        <f t="shared" si="194"/>
        <v>0</v>
      </c>
      <c r="J667" s="11"/>
      <c r="K667" s="964">
        <f t="shared" si="195"/>
        <v>0</v>
      </c>
    </row>
    <row r="668" spans="1:11" ht="15.75" hidden="1" x14ac:dyDescent="0.25">
      <c r="A668" s="761" t="str">
        <f t="shared" si="175"/>
        <v/>
      </c>
      <c r="B668" s="580" t="s">
        <v>769</v>
      </c>
      <c r="C668" s="580"/>
      <c r="D668" s="577" t="s">
        <v>905</v>
      </c>
      <c r="E668" s="580"/>
      <c r="F668" s="580" t="s">
        <v>8</v>
      </c>
      <c r="G668" s="927"/>
      <c r="H668" s="927">
        <f t="shared" si="196"/>
        <v>0</v>
      </c>
      <c r="I668" s="927">
        <f t="shared" si="194"/>
        <v>0</v>
      </c>
      <c r="J668" s="11"/>
      <c r="K668" s="964">
        <f t="shared" si="195"/>
        <v>0</v>
      </c>
    </row>
    <row r="669" spans="1:11" ht="15.75" hidden="1" x14ac:dyDescent="0.25">
      <c r="A669" s="761" t="str">
        <f t="shared" ref="A669:A737" si="197">IF(K669&lt;&gt;0,"x","")</f>
        <v/>
      </c>
      <c r="B669" s="580" t="s">
        <v>770</v>
      </c>
      <c r="C669" s="580"/>
      <c r="D669" s="577" t="s">
        <v>906</v>
      </c>
      <c r="E669" s="580"/>
      <c r="F669" s="580" t="s">
        <v>8</v>
      </c>
      <c r="G669" s="927"/>
      <c r="H669" s="927">
        <f t="shared" si="196"/>
        <v>0</v>
      </c>
      <c r="I669" s="927">
        <f t="shared" si="194"/>
        <v>0</v>
      </c>
      <c r="J669" s="11"/>
      <c r="K669" s="964">
        <f t="shared" si="195"/>
        <v>0</v>
      </c>
    </row>
    <row r="670" spans="1:11" ht="15.75" hidden="1" x14ac:dyDescent="0.25">
      <c r="A670" s="761" t="str">
        <f t="shared" si="197"/>
        <v/>
      </c>
      <c r="B670" s="580" t="s">
        <v>771</v>
      </c>
      <c r="C670" s="580"/>
      <c r="D670" s="577" t="s">
        <v>907</v>
      </c>
      <c r="E670" s="580"/>
      <c r="F670" s="580" t="s">
        <v>8</v>
      </c>
      <c r="G670" s="927"/>
      <c r="H670" s="927">
        <f t="shared" si="196"/>
        <v>0</v>
      </c>
      <c r="I670" s="927">
        <f t="shared" si="194"/>
        <v>0</v>
      </c>
      <c r="J670" s="11"/>
      <c r="K670" s="964">
        <f t="shared" si="195"/>
        <v>0</v>
      </c>
    </row>
    <row r="671" spans="1:11" ht="15.75" hidden="1" x14ac:dyDescent="0.25">
      <c r="A671" s="761" t="str">
        <f t="shared" si="197"/>
        <v/>
      </c>
      <c r="B671" s="580" t="s">
        <v>772</v>
      </c>
      <c r="C671" s="580"/>
      <c r="D671" s="577" t="s">
        <v>908</v>
      </c>
      <c r="E671" s="580"/>
      <c r="F671" s="580" t="s">
        <v>8</v>
      </c>
      <c r="G671" s="927"/>
      <c r="H671" s="927">
        <f t="shared" si="196"/>
        <v>0</v>
      </c>
      <c r="I671" s="927">
        <f t="shared" si="194"/>
        <v>0</v>
      </c>
      <c r="J671" s="11"/>
      <c r="K671" s="964">
        <f t="shared" si="195"/>
        <v>0</v>
      </c>
    </row>
    <row r="672" spans="1:11" ht="15.75" hidden="1" x14ac:dyDescent="0.25">
      <c r="A672" s="761" t="str">
        <f t="shared" si="197"/>
        <v/>
      </c>
      <c r="B672" s="580" t="s">
        <v>773</v>
      </c>
      <c r="C672" s="580"/>
      <c r="D672" s="577" t="s">
        <v>909</v>
      </c>
      <c r="E672" s="580"/>
      <c r="F672" s="580" t="s">
        <v>8</v>
      </c>
      <c r="G672" s="927"/>
      <c r="H672" s="927">
        <f t="shared" si="196"/>
        <v>0</v>
      </c>
      <c r="I672" s="927">
        <f t="shared" si="194"/>
        <v>0</v>
      </c>
      <c r="J672" s="11"/>
      <c r="K672" s="964">
        <f t="shared" si="195"/>
        <v>0</v>
      </c>
    </row>
    <row r="673" spans="1:11" ht="15.75" hidden="1" x14ac:dyDescent="0.25">
      <c r="A673" s="761" t="str">
        <f t="shared" si="197"/>
        <v/>
      </c>
      <c r="B673" s="580" t="s">
        <v>774</v>
      </c>
      <c r="C673" s="580"/>
      <c r="D673" s="577" t="s">
        <v>910</v>
      </c>
      <c r="E673" s="580"/>
      <c r="F673" s="580" t="s">
        <v>8</v>
      </c>
      <c r="G673" s="927"/>
      <c r="H673" s="927">
        <f t="shared" si="196"/>
        <v>0</v>
      </c>
      <c r="I673" s="927">
        <f t="shared" si="194"/>
        <v>0</v>
      </c>
      <c r="J673" s="11"/>
      <c r="K673" s="964">
        <f t="shared" si="195"/>
        <v>0</v>
      </c>
    </row>
    <row r="674" spans="1:11" ht="15.75" hidden="1" x14ac:dyDescent="0.25">
      <c r="A674" s="761" t="str">
        <f t="shared" si="197"/>
        <v/>
      </c>
      <c r="B674" s="580" t="s">
        <v>775</v>
      </c>
      <c r="C674" s="580"/>
      <c r="D674" s="577" t="s">
        <v>911</v>
      </c>
      <c r="E674" s="580"/>
      <c r="F674" s="580" t="s">
        <v>8</v>
      </c>
      <c r="G674" s="927"/>
      <c r="H674" s="927">
        <f t="shared" si="196"/>
        <v>0</v>
      </c>
      <c r="I674" s="927">
        <f t="shared" si="194"/>
        <v>0</v>
      </c>
      <c r="J674" s="11"/>
      <c r="K674" s="964">
        <f t="shared" si="195"/>
        <v>0</v>
      </c>
    </row>
    <row r="675" spans="1:11" ht="15.75" hidden="1" x14ac:dyDescent="0.25">
      <c r="A675" s="761" t="str">
        <f t="shared" si="197"/>
        <v/>
      </c>
      <c r="B675" s="580" t="s">
        <v>245</v>
      </c>
      <c r="C675" s="580"/>
      <c r="D675" s="577" t="s">
        <v>912</v>
      </c>
      <c r="E675" s="580"/>
      <c r="F675" s="580" t="s">
        <v>8</v>
      </c>
      <c r="G675" s="927"/>
      <c r="H675" s="927">
        <f t="shared" si="196"/>
        <v>0</v>
      </c>
      <c r="I675" s="927">
        <f t="shared" si="194"/>
        <v>0</v>
      </c>
      <c r="J675" s="11"/>
      <c r="K675" s="964">
        <f t="shared" si="195"/>
        <v>0</v>
      </c>
    </row>
    <row r="676" spans="1:11" ht="15.75" hidden="1" x14ac:dyDescent="0.25">
      <c r="A676" s="761" t="str">
        <f t="shared" si="197"/>
        <v/>
      </c>
      <c r="B676" s="580" t="s">
        <v>776</v>
      </c>
      <c r="C676" s="580"/>
      <c r="D676" s="577" t="s">
        <v>913</v>
      </c>
      <c r="E676" s="580"/>
      <c r="F676" s="580" t="s">
        <v>8</v>
      </c>
      <c r="G676" s="927"/>
      <c r="H676" s="927">
        <f t="shared" si="196"/>
        <v>0</v>
      </c>
      <c r="I676" s="927">
        <f t="shared" si="194"/>
        <v>0</v>
      </c>
      <c r="J676" s="11"/>
      <c r="K676" s="964">
        <f t="shared" si="195"/>
        <v>0</v>
      </c>
    </row>
    <row r="677" spans="1:11" ht="15.75" hidden="1" x14ac:dyDescent="0.25">
      <c r="A677" s="761" t="str">
        <f t="shared" si="197"/>
        <v/>
      </c>
      <c r="B677" s="580" t="s">
        <v>777</v>
      </c>
      <c r="C677" s="580"/>
      <c r="D677" s="577" t="s">
        <v>914</v>
      </c>
      <c r="E677" s="580"/>
      <c r="F677" s="580" t="s">
        <v>8</v>
      </c>
      <c r="G677" s="927"/>
      <c r="H677" s="927">
        <f t="shared" si="196"/>
        <v>0</v>
      </c>
      <c r="I677" s="927">
        <f t="shared" si="194"/>
        <v>0</v>
      </c>
      <c r="J677" s="11"/>
      <c r="K677" s="964">
        <f t="shared" si="195"/>
        <v>0</v>
      </c>
    </row>
    <row r="678" spans="1:11" ht="15.75" hidden="1" x14ac:dyDescent="0.25">
      <c r="A678" s="761" t="str">
        <f t="shared" si="197"/>
        <v/>
      </c>
      <c r="B678" s="580" t="s">
        <v>778</v>
      </c>
      <c r="C678" s="580"/>
      <c r="D678" s="577" t="s">
        <v>915</v>
      </c>
      <c r="E678" s="580"/>
      <c r="F678" s="580" t="s">
        <v>8</v>
      </c>
      <c r="G678" s="927"/>
      <c r="H678" s="927">
        <f t="shared" si="196"/>
        <v>0</v>
      </c>
      <c r="I678" s="927">
        <f t="shared" si="194"/>
        <v>0</v>
      </c>
      <c r="J678" s="11"/>
      <c r="K678" s="964">
        <f t="shared" si="195"/>
        <v>0</v>
      </c>
    </row>
    <row r="679" spans="1:11" ht="15.75" x14ac:dyDescent="0.25">
      <c r="A679" s="761" t="s">
        <v>4462</v>
      </c>
      <c r="B679" s="117" t="s">
        <v>2708</v>
      </c>
      <c r="C679" s="117"/>
      <c r="D679" s="119" t="s">
        <v>2709</v>
      </c>
      <c r="E679" s="117"/>
      <c r="F679" s="117"/>
      <c r="G679" s="971"/>
      <c r="H679" s="971"/>
      <c r="I679" s="971"/>
      <c r="J679" s="111"/>
      <c r="K679" s="971"/>
    </row>
    <row r="680" spans="1:11" ht="38.25" x14ac:dyDescent="0.25">
      <c r="A680" s="761" t="str">
        <f t="shared" si="197"/>
        <v>x</v>
      </c>
      <c r="B680" s="580" t="s">
        <v>2774</v>
      </c>
      <c r="C680" s="893" t="s">
        <v>4695</v>
      </c>
      <c r="D680" s="78" t="s">
        <v>4664</v>
      </c>
      <c r="E680" s="901">
        <v>116.29</v>
      </c>
      <c r="F680" s="80" t="s">
        <v>237</v>
      </c>
      <c r="G680" s="927">
        <f>'Composições Unitárias'!G587</f>
        <v>127.59</v>
      </c>
      <c r="H680" s="927">
        <f t="shared" ref="H680:H685" si="198">TRUNC(E680*G680,2)</f>
        <v>14837.44</v>
      </c>
      <c r="I680" s="927">
        <f t="shared" ref="I680:I685" si="199">TRUNC(H680*$I$12,2)</f>
        <v>3999.71</v>
      </c>
      <c r="J680" s="11"/>
      <c r="K680" s="964">
        <f t="shared" ref="K680:K685" si="200">TRUNC(SUM(H680:I680),2)</f>
        <v>18837.150000000001</v>
      </c>
    </row>
    <row r="681" spans="1:11" ht="38.25" x14ac:dyDescent="0.25">
      <c r="A681" s="926" t="str">
        <f t="shared" si="197"/>
        <v>x</v>
      </c>
      <c r="B681" s="580" t="s">
        <v>3766</v>
      </c>
      <c r="C681" s="893" t="s">
        <v>4696</v>
      </c>
      <c r="D681" s="900" t="s">
        <v>4638</v>
      </c>
      <c r="E681" s="901">
        <v>8.8699999999999992</v>
      </c>
      <c r="F681" s="839" t="s">
        <v>237</v>
      </c>
      <c r="G681" s="927">
        <f>'Composições Unitárias'!G607</f>
        <v>141.6</v>
      </c>
      <c r="H681" s="927">
        <f t="shared" si="198"/>
        <v>1255.99</v>
      </c>
      <c r="I681" s="927">
        <f t="shared" si="199"/>
        <v>338.57</v>
      </c>
      <c r="J681" s="11"/>
      <c r="K681" s="964">
        <f t="shared" si="200"/>
        <v>1594.56</v>
      </c>
    </row>
    <row r="682" spans="1:11" ht="38.25" x14ac:dyDescent="0.25">
      <c r="A682" s="761" t="str">
        <f t="shared" si="197"/>
        <v>x</v>
      </c>
      <c r="B682" s="580" t="s">
        <v>3768</v>
      </c>
      <c r="C682" s="1068" t="s">
        <v>4846</v>
      </c>
      <c r="D682" s="78" t="s">
        <v>4669</v>
      </c>
      <c r="E682" s="901">
        <v>241.79</v>
      </c>
      <c r="F682" s="80" t="s">
        <v>237</v>
      </c>
      <c r="G682" s="927">
        <v>77.349999999999994</v>
      </c>
      <c r="H682" s="927">
        <f t="shared" si="198"/>
        <v>18702.45</v>
      </c>
      <c r="I682" s="927">
        <f t="shared" si="199"/>
        <v>5041.59</v>
      </c>
      <c r="J682" s="11"/>
      <c r="K682" s="964">
        <f t="shared" si="200"/>
        <v>23744.04</v>
      </c>
    </row>
    <row r="683" spans="1:11" ht="38.25" x14ac:dyDescent="0.25">
      <c r="A683" s="926" t="str">
        <f t="shared" si="197"/>
        <v>x</v>
      </c>
      <c r="B683" s="580" t="s">
        <v>4128</v>
      </c>
      <c r="C683" s="1068" t="s">
        <v>4847</v>
      </c>
      <c r="D683" s="514" t="s">
        <v>4127</v>
      </c>
      <c r="E683" s="901">
        <v>87.7</v>
      </c>
      <c r="F683" s="839" t="s">
        <v>237</v>
      </c>
      <c r="G683" s="980">
        <v>84.31</v>
      </c>
      <c r="H683" s="927">
        <f t="shared" si="198"/>
        <v>7393.98</v>
      </c>
      <c r="I683" s="927">
        <f t="shared" si="199"/>
        <v>1993.18</v>
      </c>
      <c r="J683" s="11"/>
      <c r="K683" s="964">
        <f t="shared" si="200"/>
        <v>9387.16</v>
      </c>
    </row>
    <row r="684" spans="1:11" ht="38.25" x14ac:dyDescent="0.25">
      <c r="A684" s="761" t="str">
        <f t="shared" si="197"/>
        <v>x</v>
      </c>
      <c r="B684" s="580" t="s">
        <v>4129</v>
      </c>
      <c r="C684" s="580" t="s">
        <v>3894</v>
      </c>
      <c r="D684" s="78" t="s">
        <v>4639</v>
      </c>
      <c r="E684" s="79">
        <v>37.700000000000003</v>
      </c>
      <c r="F684" s="80" t="s">
        <v>237</v>
      </c>
      <c r="G684" s="980">
        <f>'Composições Unitárias'!G648</f>
        <v>131.88999999999999</v>
      </c>
      <c r="H684" s="927">
        <f t="shared" si="198"/>
        <v>4972.25</v>
      </c>
      <c r="I684" s="927">
        <f t="shared" si="199"/>
        <v>1340.36</v>
      </c>
      <c r="J684" s="11"/>
      <c r="K684" s="964">
        <f t="shared" si="200"/>
        <v>6312.61</v>
      </c>
    </row>
    <row r="685" spans="1:11" ht="38.25" x14ac:dyDescent="0.25">
      <c r="A685" s="926" t="str">
        <f t="shared" si="197"/>
        <v>x</v>
      </c>
      <c r="B685" s="893" t="s">
        <v>4641</v>
      </c>
      <c r="C685" s="893" t="s">
        <v>4697</v>
      </c>
      <c r="D685" s="900" t="s">
        <v>4640</v>
      </c>
      <c r="E685" s="901">
        <v>17.36</v>
      </c>
      <c r="F685" s="903" t="s">
        <v>237</v>
      </c>
      <c r="G685" s="927">
        <f>'Composições Unitárias'!G628</f>
        <v>133.80000000000001</v>
      </c>
      <c r="H685" s="927">
        <f t="shared" si="198"/>
        <v>2322.7600000000002</v>
      </c>
      <c r="I685" s="927">
        <f t="shared" si="199"/>
        <v>626.14</v>
      </c>
      <c r="J685" s="11"/>
      <c r="K685" s="964">
        <f t="shared" si="200"/>
        <v>2948.9</v>
      </c>
    </row>
    <row r="686" spans="1:11" ht="15.75" x14ac:dyDescent="0.25">
      <c r="A686" s="761" t="s">
        <v>4462</v>
      </c>
      <c r="B686" s="28"/>
      <c r="C686" s="28"/>
      <c r="D686" s="28"/>
      <c r="E686" s="28"/>
      <c r="F686" s="28"/>
      <c r="G686" s="1011"/>
      <c r="H686" s="1011"/>
      <c r="I686" s="981"/>
      <c r="J686" s="31"/>
      <c r="K686" s="981"/>
    </row>
    <row r="687" spans="1:11" ht="15.75" x14ac:dyDescent="0.25">
      <c r="A687" s="761" t="s">
        <v>4462</v>
      </c>
      <c r="B687" s="117" t="s">
        <v>3289</v>
      </c>
      <c r="C687" s="25"/>
      <c r="D687" s="116" t="s">
        <v>3772</v>
      </c>
      <c r="E687" s="25"/>
      <c r="F687" s="25"/>
      <c r="G687" s="863"/>
      <c r="H687" s="863"/>
      <c r="I687" s="863"/>
      <c r="J687" s="76"/>
      <c r="K687" s="863"/>
    </row>
    <row r="688" spans="1:11" ht="38.25" x14ac:dyDescent="0.25">
      <c r="A688" s="761" t="str">
        <f t="shared" si="197"/>
        <v>x</v>
      </c>
      <c r="B688" s="580" t="s">
        <v>3774</v>
      </c>
      <c r="C688" s="580" t="s">
        <v>3895</v>
      </c>
      <c r="D688" s="78" t="s">
        <v>3773</v>
      </c>
      <c r="E688" s="79">
        <v>29.15</v>
      </c>
      <c r="F688" s="80" t="s">
        <v>237</v>
      </c>
      <c r="G688" s="927">
        <f>'Composições Unitárias'!G669</f>
        <v>152.46</v>
      </c>
      <c r="H688" s="927">
        <f t="shared" ref="H688" si="201">TRUNC(E688*G688,2)</f>
        <v>4444.2</v>
      </c>
      <c r="I688" s="927">
        <f t="shared" ref="I688" si="202">TRUNC(H688*$I$12,2)</f>
        <v>1198.01</v>
      </c>
      <c r="J688" s="11"/>
      <c r="K688" s="964">
        <f t="shared" ref="K688" si="203">TRUNC(SUM(H688:I688),2)</f>
        <v>5642.21</v>
      </c>
    </row>
    <row r="689" spans="1:11" ht="15.75" x14ac:dyDescent="0.25">
      <c r="A689" s="761" t="s">
        <v>4462</v>
      </c>
      <c r="B689" s="28"/>
      <c r="C689" s="28"/>
      <c r="D689" s="650"/>
      <c r="E689" s="79"/>
      <c r="F689" s="651"/>
      <c r="G689" s="1044"/>
      <c r="H689" s="927"/>
      <c r="I689" s="927"/>
      <c r="J689" s="11"/>
      <c r="K689" s="927"/>
    </row>
    <row r="690" spans="1:11" ht="15.75" x14ac:dyDescent="0.25">
      <c r="A690" s="926" t="s">
        <v>4462</v>
      </c>
      <c r="B690" s="906" t="s">
        <v>4630</v>
      </c>
      <c r="C690" s="895"/>
      <c r="D690" s="905" t="s">
        <v>4631</v>
      </c>
      <c r="E690" s="895"/>
      <c r="F690" s="895"/>
      <c r="G690" s="863"/>
      <c r="H690" s="863"/>
      <c r="I690" s="863"/>
      <c r="J690" s="76"/>
      <c r="K690" s="863"/>
    </row>
    <row r="691" spans="1:11" ht="15.75" x14ac:dyDescent="0.25">
      <c r="A691" s="926" t="str">
        <f t="shared" ref="A691:A692" si="204">IF(K691&lt;&gt;0,"x","")</f>
        <v>x</v>
      </c>
      <c r="B691" s="893" t="s">
        <v>4634</v>
      </c>
      <c r="C691" s="1068" t="s">
        <v>4633</v>
      </c>
      <c r="D691" s="900" t="s">
        <v>4632</v>
      </c>
      <c r="E691" s="901">
        <v>3.06</v>
      </c>
      <c r="F691" s="903" t="s">
        <v>210</v>
      </c>
      <c r="G691" s="927">
        <v>42.6</v>
      </c>
      <c r="H691" s="927">
        <f t="shared" ref="H691:H692" si="205">TRUNC(E691*G691,2)</f>
        <v>130.35</v>
      </c>
      <c r="I691" s="927">
        <f t="shared" ref="I691:I692" si="206">TRUNC(H691*$I$12,2)</f>
        <v>35.130000000000003</v>
      </c>
      <c r="J691" s="11"/>
      <c r="K691" s="964">
        <f t="shared" ref="K691:K692" si="207">TRUNC(SUM(H691:I691),2)</f>
        <v>165.48</v>
      </c>
    </row>
    <row r="692" spans="1:11" ht="15.75" x14ac:dyDescent="0.25">
      <c r="A692" s="926" t="str">
        <f t="shared" si="204"/>
        <v>x</v>
      </c>
      <c r="B692" s="893" t="s">
        <v>4637</v>
      </c>
      <c r="C692" s="1068" t="s">
        <v>4635</v>
      </c>
      <c r="D692" s="900" t="s">
        <v>4636</v>
      </c>
      <c r="E692" s="901">
        <v>28</v>
      </c>
      <c r="F692" s="903" t="s">
        <v>210</v>
      </c>
      <c r="G692" s="927">
        <v>4.57</v>
      </c>
      <c r="H692" s="927">
        <f t="shared" si="205"/>
        <v>127.96</v>
      </c>
      <c r="I692" s="927">
        <f t="shared" si="206"/>
        <v>34.49</v>
      </c>
      <c r="J692" s="11"/>
      <c r="K692" s="964">
        <f t="shared" si="207"/>
        <v>162.44999999999999</v>
      </c>
    </row>
    <row r="693" spans="1:11" ht="15.75" x14ac:dyDescent="0.25">
      <c r="A693" s="926" t="s">
        <v>4462</v>
      </c>
      <c r="B693" s="896"/>
      <c r="C693" s="896"/>
      <c r="D693" s="650"/>
      <c r="E693" s="920"/>
      <c r="F693" s="651"/>
      <c r="G693" s="1044"/>
      <c r="H693" s="980"/>
      <c r="I693" s="980"/>
      <c r="J693" s="19"/>
      <c r="K693" s="980"/>
    </row>
    <row r="694" spans="1:11" ht="15.75" x14ac:dyDescent="0.25">
      <c r="A694" s="761" t="s">
        <v>4462</v>
      </c>
      <c r="B694" s="8" t="s">
        <v>246</v>
      </c>
      <c r="C694" s="8"/>
      <c r="D694" s="21" t="s">
        <v>916</v>
      </c>
      <c r="E694" s="8"/>
      <c r="F694" s="8"/>
      <c r="G694" s="975"/>
      <c r="H694" s="975"/>
      <c r="I694" s="975"/>
      <c r="J694" s="406"/>
      <c r="K694" s="975"/>
    </row>
    <row r="695" spans="1:11" ht="15.75" x14ac:dyDescent="0.25">
      <c r="A695" s="761" t="s">
        <v>4462</v>
      </c>
      <c r="B695" s="117" t="s">
        <v>964</v>
      </c>
      <c r="C695" s="117"/>
      <c r="D695" s="118" t="s">
        <v>3838</v>
      </c>
      <c r="E695" s="117"/>
      <c r="F695" s="117"/>
      <c r="G695" s="1010"/>
      <c r="H695" s="971"/>
      <c r="I695" s="971"/>
      <c r="J695" s="111"/>
      <c r="K695" s="968"/>
    </row>
    <row r="696" spans="1:11" ht="25.5" x14ac:dyDescent="0.25">
      <c r="A696" s="761" t="str">
        <f t="shared" si="197"/>
        <v>x</v>
      </c>
      <c r="B696" s="580" t="s">
        <v>2775</v>
      </c>
      <c r="C696" s="580" t="s">
        <v>3869</v>
      </c>
      <c r="D696" s="78" t="s">
        <v>3922</v>
      </c>
      <c r="E696" s="79">
        <v>21</v>
      </c>
      <c r="F696" s="80" t="s">
        <v>60</v>
      </c>
      <c r="G696" s="927">
        <f>'Composições Unitárias'!G681</f>
        <v>151.29</v>
      </c>
      <c r="H696" s="927">
        <f t="shared" ref="H696:H711" si="208">TRUNC(E696*G696,2)</f>
        <v>3177.09</v>
      </c>
      <c r="I696" s="927">
        <f t="shared" ref="I696:I711" si="209">TRUNC(H696*$I$12,2)</f>
        <v>856.44</v>
      </c>
      <c r="J696" s="11"/>
      <c r="K696" s="964">
        <f t="shared" ref="K696:K711" si="210">TRUNC(SUM(H696:I696),2)</f>
        <v>4033.53</v>
      </c>
    </row>
    <row r="697" spans="1:11" ht="25.5" x14ac:dyDescent="0.25">
      <c r="A697" s="761" t="str">
        <f t="shared" si="197"/>
        <v>x</v>
      </c>
      <c r="B697" s="580" t="s">
        <v>2776</v>
      </c>
      <c r="C697" s="580" t="s">
        <v>3870</v>
      </c>
      <c r="D697" s="78" t="s">
        <v>3943</v>
      </c>
      <c r="E697" s="79">
        <v>2</v>
      </c>
      <c r="F697" s="80" t="s">
        <v>60</v>
      </c>
      <c r="G697" s="927">
        <f>'Composições Unitárias'!G695</f>
        <v>219.54</v>
      </c>
      <c r="H697" s="927">
        <f t="shared" si="208"/>
        <v>439.08</v>
      </c>
      <c r="I697" s="927">
        <f t="shared" si="209"/>
        <v>118.36</v>
      </c>
      <c r="J697" s="11"/>
      <c r="K697" s="964">
        <f t="shared" si="210"/>
        <v>557.44000000000005</v>
      </c>
    </row>
    <row r="698" spans="1:11" ht="38.25" x14ac:dyDescent="0.25">
      <c r="A698" s="761" t="str">
        <f t="shared" si="197"/>
        <v>x</v>
      </c>
      <c r="B698" s="580" t="s">
        <v>3830</v>
      </c>
      <c r="C698" s="580" t="s">
        <v>3871</v>
      </c>
      <c r="D698" s="78" t="s">
        <v>3925</v>
      </c>
      <c r="E698" s="79">
        <v>1</v>
      </c>
      <c r="F698" s="80" t="s">
        <v>60</v>
      </c>
      <c r="G698" s="927">
        <f>'Composições Unitárias'!G712</f>
        <v>1122.78</v>
      </c>
      <c r="H698" s="927">
        <f t="shared" si="208"/>
        <v>1122.78</v>
      </c>
      <c r="I698" s="927">
        <f t="shared" si="209"/>
        <v>302.66000000000003</v>
      </c>
      <c r="J698" s="11"/>
      <c r="K698" s="964">
        <f t="shared" si="210"/>
        <v>1425.44</v>
      </c>
    </row>
    <row r="699" spans="1:11" ht="51" x14ac:dyDescent="0.25">
      <c r="A699" s="761" t="str">
        <f t="shared" si="197"/>
        <v>x</v>
      </c>
      <c r="B699" s="580" t="s">
        <v>3831</v>
      </c>
      <c r="C699" s="580" t="s">
        <v>3872</v>
      </c>
      <c r="D699" s="78" t="s">
        <v>3960</v>
      </c>
      <c r="E699" s="79">
        <v>1</v>
      </c>
      <c r="F699" s="80" t="s">
        <v>60</v>
      </c>
      <c r="G699" s="927">
        <f>'Composições Unitárias'!G730</f>
        <v>693.42</v>
      </c>
      <c r="H699" s="927">
        <f t="shared" si="208"/>
        <v>693.42</v>
      </c>
      <c r="I699" s="927">
        <f t="shared" si="209"/>
        <v>186.92</v>
      </c>
      <c r="J699" s="11"/>
      <c r="K699" s="964">
        <f t="shared" si="210"/>
        <v>880.34</v>
      </c>
    </row>
    <row r="700" spans="1:11" ht="25.5" x14ac:dyDescent="0.25">
      <c r="A700" s="761" t="str">
        <f t="shared" si="197"/>
        <v>x</v>
      </c>
      <c r="B700" s="580" t="s">
        <v>3832</v>
      </c>
      <c r="C700" s="580" t="s">
        <v>3873</v>
      </c>
      <c r="D700" s="78" t="s">
        <v>3942</v>
      </c>
      <c r="E700" s="79">
        <v>12</v>
      </c>
      <c r="F700" s="80" t="s">
        <v>60</v>
      </c>
      <c r="G700" s="927">
        <f>'Composições Unitárias'!G742</f>
        <v>156.1</v>
      </c>
      <c r="H700" s="927">
        <f t="shared" si="208"/>
        <v>1873.2</v>
      </c>
      <c r="I700" s="927">
        <f t="shared" si="209"/>
        <v>504.95</v>
      </c>
      <c r="J700" s="11"/>
      <c r="K700" s="964">
        <f t="shared" si="210"/>
        <v>2378.15</v>
      </c>
    </row>
    <row r="701" spans="1:11" ht="38.25" x14ac:dyDescent="0.25">
      <c r="A701" s="761" t="str">
        <f t="shared" si="197"/>
        <v>x</v>
      </c>
      <c r="B701" s="580" t="s">
        <v>3833</v>
      </c>
      <c r="C701" s="580" t="s">
        <v>3874</v>
      </c>
      <c r="D701" s="78" t="s">
        <v>3961</v>
      </c>
      <c r="E701" s="79">
        <v>1</v>
      </c>
      <c r="F701" s="80" t="s">
        <v>60</v>
      </c>
      <c r="G701" s="927">
        <f>'Composições Unitárias'!G760</f>
        <v>934.58</v>
      </c>
      <c r="H701" s="927">
        <f t="shared" si="208"/>
        <v>934.58</v>
      </c>
      <c r="I701" s="927">
        <f t="shared" si="209"/>
        <v>251.93</v>
      </c>
      <c r="J701" s="11"/>
      <c r="K701" s="964">
        <f t="shared" si="210"/>
        <v>1186.51</v>
      </c>
    </row>
    <row r="702" spans="1:11" ht="38.25" x14ac:dyDescent="0.25">
      <c r="A702" s="761" t="str">
        <f t="shared" si="197"/>
        <v>x</v>
      </c>
      <c r="B702" s="580" t="s">
        <v>3834</v>
      </c>
      <c r="C702" s="580" t="s">
        <v>3875</v>
      </c>
      <c r="D702" s="78" t="s">
        <v>3962</v>
      </c>
      <c r="E702" s="79">
        <v>2</v>
      </c>
      <c r="F702" s="80" t="s">
        <v>60</v>
      </c>
      <c r="G702" s="927">
        <f>'Composições Unitárias'!G780</f>
        <v>2301.34</v>
      </c>
      <c r="H702" s="927">
        <f t="shared" si="208"/>
        <v>4602.68</v>
      </c>
      <c r="I702" s="927">
        <f t="shared" si="209"/>
        <v>1240.73</v>
      </c>
      <c r="J702" s="11"/>
      <c r="K702" s="964">
        <f t="shared" si="210"/>
        <v>5843.41</v>
      </c>
    </row>
    <row r="703" spans="1:11" ht="38.25" x14ac:dyDescent="0.25">
      <c r="A703" s="761" t="str">
        <f t="shared" si="197"/>
        <v>x</v>
      </c>
      <c r="B703" s="580" t="s">
        <v>3835</v>
      </c>
      <c r="C703" s="580" t="s">
        <v>3876</v>
      </c>
      <c r="D703" s="78" t="s">
        <v>3963</v>
      </c>
      <c r="E703" s="79">
        <v>2</v>
      </c>
      <c r="F703" s="80" t="s">
        <v>60</v>
      </c>
      <c r="G703" s="927">
        <f>'Composições Unitárias'!G800</f>
        <v>1301.94</v>
      </c>
      <c r="H703" s="927">
        <f t="shared" si="208"/>
        <v>2603.88</v>
      </c>
      <c r="I703" s="927">
        <f t="shared" si="209"/>
        <v>701.92</v>
      </c>
      <c r="J703" s="11"/>
      <c r="K703" s="964">
        <f t="shared" si="210"/>
        <v>3305.8</v>
      </c>
    </row>
    <row r="704" spans="1:11" ht="25.5" x14ac:dyDescent="0.25">
      <c r="A704" s="761" t="str">
        <f t="shared" si="197"/>
        <v>x</v>
      </c>
      <c r="B704" s="580" t="s">
        <v>3836</v>
      </c>
      <c r="C704" s="580" t="s">
        <v>3877</v>
      </c>
      <c r="D704" s="78" t="s">
        <v>3923</v>
      </c>
      <c r="E704" s="79">
        <v>19</v>
      </c>
      <c r="F704" s="80" t="s">
        <v>60</v>
      </c>
      <c r="G704" s="927">
        <f>'Composições Unitárias'!G812</f>
        <v>27.57</v>
      </c>
      <c r="H704" s="927">
        <f t="shared" si="208"/>
        <v>523.83000000000004</v>
      </c>
      <c r="I704" s="927">
        <f t="shared" si="209"/>
        <v>141.19999999999999</v>
      </c>
      <c r="J704" s="11"/>
      <c r="K704" s="964">
        <f t="shared" si="210"/>
        <v>665.03</v>
      </c>
    </row>
    <row r="705" spans="1:11" ht="25.5" x14ac:dyDescent="0.25">
      <c r="A705" s="761" t="str">
        <f t="shared" si="197"/>
        <v>x</v>
      </c>
      <c r="B705" s="580" t="s">
        <v>3837</v>
      </c>
      <c r="C705" s="580" t="s">
        <v>3878</v>
      </c>
      <c r="D705" s="78" t="s">
        <v>4835</v>
      </c>
      <c r="E705" s="79">
        <v>16</v>
      </c>
      <c r="F705" s="80" t="s">
        <v>60</v>
      </c>
      <c r="G705" s="927">
        <f>'Composições Unitárias'!G826</f>
        <v>300.57</v>
      </c>
      <c r="H705" s="927">
        <f t="shared" si="208"/>
        <v>4809.12</v>
      </c>
      <c r="I705" s="927">
        <f t="shared" si="209"/>
        <v>1296.3800000000001</v>
      </c>
      <c r="J705" s="11"/>
      <c r="K705" s="964">
        <f t="shared" si="210"/>
        <v>6105.5</v>
      </c>
    </row>
    <row r="706" spans="1:11" ht="25.5" x14ac:dyDescent="0.25">
      <c r="A706" s="761" t="str">
        <f t="shared" si="197"/>
        <v>x</v>
      </c>
      <c r="B706" s="580" t="s">
        <v>3845</v>
      </c>
      <c r="C706" s="580" t="s">
        <v>3879</v>
      </c>
      <c r="D706" s="78" t="s">
        <v>3924</v>
      </c>
      <c r="E706" s="79">
        <v>7</v>
      </c>
      <c r="F706" s="80" t="s">
        <v>60</v>
      </c>
      <c r="G706" s="927">
        <f>'Composições Unitárias'!G839</f>
        <v>79.11</v>
      </c>
      <c r="H706" s="927">
        <f t="shared" si="208"/>
        <v>553.77</v>
      </c>
      <c r="I706" s="927">
        <f t="shared" si="209"/>
        <v>149.27000000000001</v>
      </c>
      <c r="J706" s="11"/>
      <c r="K706" s="964">
        <f t="shared" si="210"/>
        <v>703.04</v>
      </c>
    </row>
    <row r="707" spans="1:11" ht="25.5" x14ac:dyDescent="0.25">
      <c r="A707" s="761" t="str">
        <f t="shared" si="197"/>
        <v>x</v>
      </c>
      <c r="B707" s="580" t="s">
        <v>3846</v>
      </c>
      <c r="C707" s="580" t="s">
        <v>3880</v>
      </c>
      <c r="D707" s="78" t="s">
        <v>3964</v>
      </c>
      <c r="E707" s="79">
        <v>27</v>
      </c>
      <c r="F707" s="80" t="s">
        <v>60</v>
      </c>
      <c r="G707" s="927">
        <f>'Composições Unitárias'!G854</f>
        <v>747.15</v>
      </c>
      <c r="H707" s="927">
        <f t="shared" si="208"/>
        <v>20173.05</v>
      </c>
      <c r="I707" s="927">
        <f t="shared" si="209"/>
        <v>5438.02</v>
      </c>
      <c r="J707" s="11"/>
      <c r="K707" s="964">
        <f t="shared" si="210"/>
        <v>25611.07</v>
      </c>
    </row>
    <row r="708" spans="1:11" ht="38.25" x14ac:dyDescent="0.25">
      <c r="A708" s="761" t="str">
        <f t="shared" si="197"/>
        <v>x</v>
      </c>
      <c r="B708" s="580" t="s">
        <v>3847</v>
      </c>
      <c r="C708" s="580" t="s">
        <v>3881</v>
      </c>
      <c r="D708" s="78" t="s">
        <v>3965</v>
      </c>
      <c r="E708" s="79">
        <v>48</v>
      </c>
      <c r="F708" s="80" t="s">
        <v>60</v>
      </c>
      <c r="G708" s="927">
        <f>'Composições Unitárias'!G870</f>
        <v>578.51</v>
      </c>
      <c r="H708" s="927">
        <f t="shared" si="208"/>
        <v>27768.48</v>
      </c>
      <c r="I708" s="927">
        <f t="shared" si="209"/>
        <v>7485.51</v>
      </c>
      <c r="J708" s="11"/>
      <c r="K708" s="964">
        <f t="shared" si="210"/>
        <v>35253.99</v>
      </c>
    </row>
    <row r="709" spans="1:11" ht="25.5" x14ac:dyDescent="0.25">
      <c r="A709" s="761" t="str">
        <f t="shared" si="197"/>
        <v>x</v>
      </c>
      <c r="B709" s="580" t="s">
        <v>3850</v>
      </c>
      <c r="C709" s="580" t="s">
        <v>3882</v>
      </c>
      <c r="D709" s="78" t="s">
        <v>3966</v>
      </c>
      <c r="E709" s="79">
        <v>21</v>
      </c>
      <c r="F709" s="80" t="s">
        <v>60</v>
      </c>
      <c r="G709" s="927">
        <f>'Composições Unitárias'!G884</f>
        <v>511.18</v>
      </c>
      <c r="H709" s="927">
        <f t="shared" si="208"/>
        <v>10734.78</v>
      </c>
      <c r="I709" s="927">
        <f t="shared" si="209"/>
        <v>2893.76</v>
      </c>
      <c r="J709" s="11"/>
      <c r="K709" s="964">
        <f t="shared" si="210"/>
        <v>13628.54</v>
      </c>
    </row>
    <row r="710" spans="1:11" ht="25.5" x14ac:dyDescent="0.25">
      <c r="A710" s="761" t="str">
        <f t="shared" si="197"/>
        <v>x</v>
      </c>
      <c r="B710" s="580" t="s">
        <v>3851</v>
      </c>
      <c r="C710" s="580" t="s">
        <v>3883</v>
      </c>
      <c r="D710" s="78" t="s">
        <v>3967</v>
      </c>
      <c r="E710" s="79">
        <v>1</v>
      </c>
      <c r="F710" s="80" t="s">
        <v>60</v>
      </c>
      <c r="G710" s="927">
        <f>'Composições Unitárias'!G896</f>
        <v>1366.76</v>
      </c>
      <c r="H710" s="927">
        <f t="shared" si="208"/>
        <v>1366.76</v>
      </c>
      <c r="I710" s="927">
        <f t="shared" si="209"/>
        <v>368.43</v>
      </c>
      <c r="J710" s="11"/>
      <c r="K710" s="964">
        <f t="shared" si="210"/>
        <v>1735.19</v>
      </c>
    </row>
    <row r="711" spans="1:11" ht="15.75" x14ac:dyDescent="0.25">
      <c r="A711" s="761" t="str">
        <f t="shared" si="197"/>
        <v>x</v>
      </c>
      <c r="B711" s="580" t="s">
        <v>3996</v>
      </c>
      <c r="C711" s="580" t="s">
        <v>3997</v>
      </c>
      <c r="D711" s="514" t="s">
        <v>3998</v>
      </c>
      <c r="E711" s="536">
        <v>6</v>
      </c>
      <c r="F711" s="641" t="s">
        <v>60</v>
      </c>
      <c r="G711" s="981">
        <f>'Composições Unitárias'!G914</f>
        <v>223.85</v>
      </c>
      <c r="H711" s="927">
        <f t="shared" si="208"/>
        <v>1343.1</v>
      </c>
      <c r="I711" s="927">
        <f t="shared" si="209"/>
        <v>362.05</v>
      </c>
      <c r="J711" s="11"/>
      <c r="K711" s="964">
        <f t="shared" si="210"/>
        <v>1705.15</v>
      </c>
    </row>
    <row r="712" spans="1:11" ht="15.75" x14ac:dyDescent="0.25">
      <c r="A712" s="761" t="s">
        <v>4462</v>
      </c>
      <c r="B712" s="70"/>
      <c r="C712" s="70"/>
      <c r="D712" s="81"/>
      <c r="E712" s="70"/>
      <c r="F712" s="70"/>
      <c r="G712" s="1009"/>
      <c r="H712" s="981"/>
      <c r="I712" s="981"/>
      <c r="J712" s="31"/>
      <c r="K712" s="981"/>
    </row>
    <row r="713" spans="1:11" ht="15.75" hidden="1" x14ac:dyDescent="0.25">
      <c r="A713" s="761" t="str">
        <f t="shared" si="197"/>
        <v/>
      </c>
      <c r="B713" s="117"/>
      <c r="C713" s="117"/>
      <c r="D713" s="118"/>
      <c r="E713" s="117"/>
      <c r="F713" s="117"/>
      <c r="G713" s="1010"/>
      <c r="H713" s="971"/>
      <c r="I713" s="971"/>
      <c r="J713" s="111"/>
      <c r="K713" s="971"/>
    </row>
    <row r="714" spans="1:11" ht="15.75" hidden="1" x14ac:dyDescent="0.25">
      <c r="A714" s="761" t="str">
        <f t="shared" si="197"/>
        <v/>
      </c>
      <c r="B714" s="117"/>
      <c r="C714" s="117"/>
      <c r="D714" s="118"/>
      <c r="E714" s="117"/>
      <c r="F714" s="117"/>
      <c r="G714" s="1010"/>
      <c r="H714" s="971"/>
      <c r="I714" s="971"/>
      <c r="J714" s="111"/>
      <c r="K714" s="971"/>
    </row>
    <row r="715" spans="1:11" ht="51" hidden="1" x14ac:dyDescent="0.25">
      <c r="A715" s="761" t="str">
        <f t="shared" si="197"/>
        <v/>
      </c>
      <c r="B715" s="573" t="s">
        <v>2775</v>
      </c>
      <c r="C715" s="573" t="s">
        <v>3380</v>
      </c>
      <c r="D715" s="644" t="s">
        <v>2716</v>
      </c>
      <c r="E715" s="79"/>
      <c r="F715" s="580" t="s">
        <v>60</v>
      </c>
      <c r="G715" s="927"/>
      <c r="H715" s="927">
        <f>G715*E715</f>
        <v>0</v>
      </c>
      <c r="I715" s="927">
        <f>H715*$I$12</f>
        <v>0</v>
      </c>
      <c r="J715" s="11"/>
      <c r="K715" s="927">
        <f>SUM(H715:I715)</f>
        <v>0</v>
      </c>
    </row>
    <row r="716" spans="1:11" ht="51" hidden="1" x14ac:dyDescent="0.25">
      <c r="A716" s="761" t="str">
        <f t="shared" si="197"/>
        <v/>
      </c>
      <c r="B716" s="573" t="s">
        <v>2776</v>
      </c>
      <c r="C716" s="573" t="s">
        <v>3381</v>
      </c>
      <c r="D716" s="644" t="s">
        <v>2717</v>
      </c>
      <c r="E716" s="79"/>
      <c r="F716" s="580" t="s">
        <v>60</v>
      </c>
      <c r="G716" s="927"/>
      <c r="H716" s="927">
        <f>G716*E716</f>
        <v>0</v>
      </c>
      <c r="I716" s="927">
        <f>H716*$I$12</f>
        <v>0</v>
      </c>
      <c r="J716" s="11"/>
      <c r="K716" s="927">
        <f>SUM(H716:I716)</f>
        <v>0</v>
      </c>
    </row>
    <row r="717" spans="1:11" ht="15.75" hidden="1" x14ac:dyDescent="0.25">
      <c r="A717" s="761" t="str">
        <f t="shared" si="197"/>
        <v/>
      </c>
      <c r="B717" s="83"/>
      <c r="C717" s="83"/>
      <c r="D717" s="84"/>
      <c r="E717" s="83"/>
      <c r="F717" s="83"/>
      <c r="G717" s="1006"/>
      <c r="H717" s="980"/>
      <c r="I717" s="980"/>
      <c r="J717" s="19"/>
      <c r="K717" s="969"/>
    </row>
    <row r="718" spans="1:11" ht="15.75" hidden="1" x14ac:dyDescent="0.25">
      <c r="A718" s="761" t="str">
        <f t="shared" si="197"/>
        <v/>
      </c>
      <c r="B718" s="580" t="s">
        <v>965</v>
      </c>
      <c r="C718" s="580"/>
      <c r="D718" s="577" t="s">
        <v>919</v>
      </c>
      <c r="E718" s="580"/>
      <c r="F718" s="580" t="s">
        <v>60</v>
      </c>
      <c r="G718" s="966"/>
      <c r="H718" s="927">
        <f>G718*E718</f>
        <v>0</v>
      </c>
      <c r="I718" s="927">
        <f>H718*$I$12</f>
        <v>0</v>
      </c>
      <c r="J718" s="11"/>
      <c r="K718" s="964">
        <f>SUM(H718:I718)</f>
        <v>0</v>
      </c>
    </row>
    <row r="719" spans="1:11" ht="15.75" hidden="1" x14ac:dyDescent="0.25">
      <c r="A719" s="761" t="str">
        <f t="shared" si="197"/>
        <v/>
      </c>
      <c r="B719" s="117" t="s">
        <v>966</v>
      </c>
      <c r="C719" s="117"/>
      <c r="D719" s="118" t="s">
        <v>920</v>
      </c>
      <c r="E719" s="117"/>
      <c r="F719" s="117" t="s">
        <v>60</v>
      </c>
      <c r="G719" s="1010"/>
      <c r="H719" s="1010"/>
      <c r="I719" s="971"/>
      <c r="J719" s="111"/>
      <c r="K719" s="968"/>
    </row>
    <row r="720" spans="1:11" ht="25.5" hidden="1" x14ac:dyDescent="0.25">
      <c r="A720" s="761" t="str">
        <f t="shared" si="197"/>
        <v/>
      </c>
      <c r="B720" s="573" t="s">
        <v>2777</v>
      </c>
      <c r="C720" s="580" t="s">
        <v>3588</v>
      </c>
      <c r="D720" s="644" t="s">
        <v>2718</v>
      </c>
      <c r="E720" s="79"/>
      <c r="F720" s="80" t="s">
        <v>2701</v>
      </c>
      <c r="G720" s="927">
        <f>(278.24*(1.25*0.3))+57.09+0.99</f>
        <v>162.42000000000002</v>
      </c>
      <c r="H720" s="927">
        <f t="shared" ref="H720:H735" si="211">G720*E720</f>
        <v>0</v>
      </c>
      <c r="I720" s="927">
        <f>H720*$I$12</f>
        <v>0</v>
      </c>
      <c r="J720" s="11"/>
      <c r="K720" s="927">
        <f>SUM(H720:I720)</f>
        <v>0</v>
      </c>
    </row>
    <row r="721" spans="1:11" ht="15.75" hidden="1" x14ac:dyDescent="0.25">
      <c r="A721" s="761" t="str">
        <f t="shared" si="197"/>
        <v/>
      </c>
      <c r="B721" s="83"/>
      <c r="C721" s="83"/>
      <c r="D721" s="84"/>
      <c r="E721" s="79"/>
      <c r="F721" s="83"/>
      <c r="G721" s="1006"/>
      <c r="H721" s="1006"/>
      <c r="I721" s="980"/>
      <c r="J721" s="19"/>
      <c r="K721" s="969"/>
    </row>
    <row r="722" spans="1:11" ht="15.75" hidden="1" x14ac:dyDescent="0.25">
      <c r="A722" s="761" t="str">
        <f t="shared" si="197"/>
        <v/>
      </c>
      <c r="B722" s="580" t="s">
        <v>967</v>
      </c>
      <c r="C722" s="580"/>
      <c r="D722" s="577" t="s">
        <v>921</v>
      </c>
      <c r="E722" s="580"/>
      <c r="F722" s="580" t="s">
        <v>60</v>
      </c>
      <c r="G722" s="966"/>
      <c r="H722" s="927">
        <f t="shared" si="211"/>
        <v>0</v>
      </c>
      <c r="I722" s="927">
        <f t="shared" ref="I722:I735" si="212">H722*$I$12</f>
        <v>0</v>
      </c>
      <c r="J722" s="11"/>
      <c r="K722" s="964">
        <f t="shared" ref="K722:K735" si="213">SUM(H722:I722)</f>
        <v>0</v>
      </c>
    </row>
    <row r="723" spans="1:11" ht="15.75" hidden="1" x14ac:dyDescent="0.25">
      <c r="A723" s="761" t="str">
        <f t="shared" si="197"/>
        <v/>
      </c>
      <c r="B723" s="580" t="s">
        <v>968</v>
      </c>
      <c r="C723" s="580"/>
      <c r="D723" s="577" t="s">
        <v>922</v>
      </c>
      <c r="E723" s="580"/>
      <c r="F723" s="580" t="s">
        <v>60</v>
      </c>
      <c r="G723" s="966"/>
      <c r="H723" s="927">
        <f t="shared" si="211"/>
        <v>0</v>
      </c>
      <c r="I723" s="927">
        <f t="shared" si="212"/>
        <v>0</v>
      </c>
      <c r="J723" s="11"/>
      <c r="K723" s="964">
        <f t="shared" si="213"/>
        <v>0</v>
      </c>
    </row>
    <row r="724" spans="1:11" ht="15.75" hidden="1" x14ac:dyDescent="0.25">
      <c r="A724" s="761" t="str">
        <f t="shared" si="197"/>
        <v/>
      </c>
      <c r="B724" s="580" t="s">
        <v>969</v>
      </c>
      <c r="C724" s="580"/>
      <c r="D724" s="577" t="s">
        <v>923</v>
      </c>
      <c r="E724" s="580"/>
      <c r="F724" s="580" t="s">
        <v>60</v>
      </c>
      <c r="G724" s="966"/>
      <c r="H724" s="927">
        <f t="shared" si="211"/>
        <v>0</v>
      </c>
      <c r="I724" s="927">
        <f t="shared" si="212"/>
        <v>0</v>
      </c>
      <c r="J724" s="11"/>
      <c r="K724" s="964">
        <f t="shared" si="213"/>
        <v>0</v>
      </c>
    </row>
    <row r="725" spans="1:11" ht="15.75" hidden="1" x14ac:dyDescent="0.25">
      <c r="A725" s="761" t="str">
        <f t="shared" si="197"/>
        <v/>
      </c>
      <c r="B725" s="580" t="s">
        <v>970</v>
      </c>
      <c r="C725" s="580"/>
      <c r="D725" s="577" t="s">
        <v>917</v>
      </c>
      <c r="E725" s="580"/>
      <c r="F725" s="580" t="s">
        <v>60</v>
      </c>
      <c r="G725" s="966"/>
      <c r="H725" s="927">
        <f t="shared" si="211"/>
        <v>0</v>
      </c>
      <c r="I725" s="927">
        <f t="shared" si="212"/>
        <v>0</v>
      </c>
      <c r="J725" s="11"/>
      <c r="K725" s="964">
        <f t="shared" si="213"/>
        <v>0</v>
      </c>
    </row>
    <row r="726" spans="1:11" ht="15.75" hidden="1" x14ac:dyDescent="0.25">
      <c r="A726" s="761" t="str">
        <f t="shared" si="197"/>
        <v/>
      </c>
      <c r="B726" s="580" t="s">
        <v>971</v>
      </c>
      <c r="C726" s="580"/>
      <c r="D726" s="577" t="s">
        <v>924</v>
      </c>
      <c r="E726" s="580"/>
      <c r="F726" s="580" t="s">
        <v>60</v>
      </c>
      <c r="G726" s="966"/>
      <c r="H726" s="927">
        <f t="shared" si="211"/>
        <v>0</v>
      </c>
      <c r="I726" s="927">
        <f t="shared" si="212"/>
        <v>0</v>
      </c>
      <c r="J726" s="11"/>
      <c r="K726" s="964">
        <f t="shared" si="213"/>
        <v>0</v>
      </c>
    </row>
    <row r="727" spans="1:11" ht="15.75" hidden="1" x14ac:dyDescent="0.25">
      <c r="A727" s="761" t="str">
        <f t="shared" si="197"/>
        <v/>
      </c>
      <c r="B727" s="580" t="s">
        <v>972</v>
      </c>
      <c r="C727" s="580"/>
      <c r="D727" s="577" t="s">
        <v>925</v>
      </c>
      <c r="E727" s="580"/>
      <c r="F727" s="580" t="s">
        <v>210</v>
      </c>
      <c r="G727" s="966"/>
      <c r="H727" s="927">
        <f t="shared" si="211"/>
        <v>0</v>
      </c>
      <c r="I727" s="927">
        <f t="shared" si="212"/>
        <v>0</v>
      </c>
      <c r="J727" s="11"/>
      <c r="K727" s="964">
        <f t="shared" si="213"/>
        <v>0</v>
      </c>
    </row>
    <row r="728" spans="1:11" ht="15.75" hidden="1" x14ac:dyDescent="0.25">
      <c r="A728" s="761" t="str">
        <f t="shared" si="197"/>
        <v/>
      </c>
      <c r="B728" s="580" t="s">
        <v>973</v>
      </c>
      <c r="C728" s="580"/>
      <c r="D728" s="577" t="s">
        <v>918</v>
      </c>
      <c r="E728" s="580"/>
      <c r="F728" s="580" t="s">
        <v>8</v>
      </c>
      <c r="G728" s="966"/>
      <c r="H728" s="927">
        <f t="shared" si="211"/>
        <v>0</v>
      </c>
      <c r="I728" s="927">
        <f t="shared" si="212"/>
        <v>0</v>
      </c>
      <c r="J728" s="11"/>
      <c r="K728" s="964">
        <f t="shared" si="213"/>
        <v>0</v>
      </c>
    </row>
    <row r="729" spans="1:11" ht="15.75" hidden="1" x14ac:dyDescent="0.25">
      <c r="A729" s="761" t="str">
        <f t="shared" si="197"/>
        <v/>
      </c>
      <c r="B729" s="580" t="s">
        <v>974</v>
      </c>
      <c r="C729" s="580"/>
      <c r="D729" s="577" t="s">
        <v>926</v>
      </c>
      <c r="E729" s="580"/>
      <c r="F729" s="580" t="s">
        <v>8</v>
      </c>
      <c r="G729" s="966"/>
      <c r="H729" s="927">
        <f t="shared" si="211"/>
        <v>0</v>
      </c>
      <c r="I729" s="927">
        <f t="shared" si="212"/>
        <v>0</v>
      </c>
      <c r="J729" s="11"/>
      <c r="K729" s="964">
        <f t="shared" si="213"/>
        <v>0</v>
      </c>
    </row>
    <row r="730" spans="1:11" ht="15.75" hidden="1" x14ac:dyDescent="0.25">
      <c r="A730" s="761" t="str">
        <f t="shared" si="197"/>
        <v/>
      </c>
      <c r="B730" s="580" t="s">
        <v>975</v>
      </c>
      <c r="C730" s="580"/>
      <c r="D730" s="577" t="s">
        <v>927</v>
      </c>
      <c r="E730" s="580"/>
      <c r="F730" s="580" t="s">
        <v>8</v>
      </c>
      <c r="G730" s="966"/>
      <c r="H730" s="927">
        <f t="shared" si="211"/>
        <v>0</v>
      </c>
      <c r="I730" s="927">
        <f t="shared" si="212"/>
        <v>0</v>
      </c>
      <c r="J730" s="11"/>
      <c r="K730" s="964">
        <f t="shared" si="213"/>
        <v>0</v>
      </c>
    </row>
    <row r="731" spans="1:11" ht="15.75" hidden="1" x14ac:dyDescent="0.25">
      <c r="A731" s="761" t="str">
        <f t="shared" si="197"/>
        <v/>
      </c>
      <c r="B731" s="580" t="s">
        <v>976</v>
      </c>
      <c r="C731" s="580"/>
      <c r="D731" s="577" t="s">
        <v>928</v>
      </c>
      <c r="E731" s="580"/>
      <c r="F731" s="580" t="s">
        <v>8</v>
      </c>
      <c r="G731" s="966"/>
      <c r="H731" s="927">
        <f t="shared" si="211"/>
        <v>0</v>
      </c>
      <c r="I731" s="927">
        <f t="shared" si="212"/>
        <v>0</v>
      </c>
      <c r="J731" s="11"/>
      <c r="K731" s="964">
        <f t="shared" si="213"/>
        <v>0</v>
      </c>
    </row>
    <row r="732" spans="1:11" ht="15.75" hidden="1" x14ac:dyDescent="0.25">
      <c r="A732" s="761" t="str">
        <f t="shared" si="197"/>
        <v/>
      </c>
      <c r="B732" s="580" t="s">
        <v>977</v>
      </c>
      <c r="C732" s="580"/>
      <c r="D732" s="577" t="s">
        <v>929</v>
      </c>
      <c r="E732" s="580"/>
      <c r="F732" s="580" t="s">
        <v>8</v>
      </c>
      <c r="G732" s="966"/>
      <c r="H732" s="927">
        <f t="shared" si="211"/>
        <v>0</v>
      </c>
      <c r="I732" s="927">
        <f t="shared" si="212"/>
        <v>0</v>
      </c>
      <c r="J732" s="11"/>
      <c r="K732" s="964">
        <f t="shared" si="213"/>
        <v>0</v>
      </c>
    </row>
    <row r="733" spans="1:11" ht="15.75" hidden="1" x14ac:dyDescent="0.25">
      <c r="A733" s="761" t="str">
        <f t="shared" si="197"/>
        <v/>
      </c>
      <c r="B733" s="580" t="s">
        <v>978</v>
      </c>
      <c r="C733" s="580"/>
      <c r="D733" s="577" t="s">
        <v>930</v>
      </c>
      <c r="E733" s="580"/>
      <c r="F733" s="580" t="s">
        <v>8</v>
      </c>
      <c r="G733" s="966"/>
      <c r="H733" s="927">
        <f t="shared" si="211"/>
        <v>0</v>
      </c>
      <c r="I733" s="927">
        <f t="shared" si="212"/>
        <v>0</v>
      </c>
      <c r="J733" s="11"/>
      <c r="K733" s="964">
        <f t="shared" si="213"/>
        <v>0</v>
      </c>
    </row>
    <row r="734" spans="1:11" ht="15.75" hidden="1" x14ac:dyDescent="0.25">
      <c r="A734" s="761" t="str">
        <f t="shared" si="197"/>
        <v/>
      </c>
      <c r="B734" s="580" t="s">
        <v>979</v>
      </c>
      <c r="C734" s="580"/>
      <c r="D734" s="577" t="s">
        <v>931</v>
      </c>
      <c r="E734" s="580"/>
      <c r="F734" s="580" t="s">
        <v>8</v>
      </c>
      <c r="G734" s="966"/>
      <c r="H734" s="927">
        <f t="shared" si="211"/>
        <v>0</v>
      </c>
      <c r="I734" s="927">
        <f t="shared" si="212"/>
        <v>0</v>
      </c>
      <c r="J734" s="11"/>
      <c r="K734" s="964">
        <f t="shared" si="213"/>
        <v>0</v>
      </c>
    </row>
    <row r="735" spans="1:11" ht="15.75" hidden="1" x14ac:dyDescent="0.25">
      <c r="A735" s="761" t="str">
        <f t="shared" si="197"/>
        <v/>
      </c>
      <c r="B735" s="580" t="s">
        <v>980</v>
      </c>
      <c r="C735" s="580"/>
      <c r="D735" s="577" t="s">
        <v>932</v>
      </c>
      <c r="E735" s="580"/>
      <c r="F735" s="580" t="s">
        <v>8</v>
      </c>
      <c r="G735" s="966"/>
      <c r="H735" s="927">
        <f t="shared" si="211"/>
        <v>0</v>
      </c>
      <c r="I735" s="927">
        <f t="shared" si="212"/>
        <v>0</v>
      </c>
      <c r="J735" s="11"/>
      <c r="K735" s="964">
        <f t="shared" si="213"/>
        <v>0</v>
      </c>
    </row>
    <row r="736" spans="1:11" ht="15.75" hidden="1" x14ac:dyDescent="0.25">
      <c r="A736" s="761" t="str">
        <f t="shared" si="197"/>
        <v/>
      </c>
      <c r="B736" s="117" t="s">
        <v>981</v>
      </c>
      <c r="C736" s="117"/>
      <c r="D736" s="118" t="s">
        <v>933</v>
      </c>
      <c r="E736" s="117"/>
      <c r="F736" s="117" t="s">
        <v>60</v>
      </c>
      <c r="G736" s="1010"/>
      <c r="H736" s="971"/>
      <c r="I736" s="971"/>
      <c r="J736" s="111"/>
      <c r="K736" s="968"/>
    </row>
    <row r="737" spans="1:11" ht="38.25" hidden="1" x14ac:dyDescent="0.25">
      <c r="A737" s="761" t="str">
        <f t="shared" si="197"/>
        <v/>
      </c>
      <c r="B737" s="580" t="s">
        <v>3061</v>
      </c>
      <c r="C737" s="580" t="s">
        <v>3210</v>
      </c>
      <c r="D737" s="644" t="s">
        <v>3059</v>
      </c>
      <c r="E737" s="79"/>
      <c r="F737" s="580" t="s">
        <v>60</v>
      </c>
      <c r="G737" s="927"/>
      <c r="H737" s="927">
        <f>G737*E737</f>
        <v>0</v>
      </c>
      <c r="I737" s="927">
        <f>H737*$I$12</f>
        <v>0</v>
      </c>
      <c r="J737" s="11"/>
      <c r="K737" s="964">
        <f>SUM(H737:I737)</f>
        <v>0</v>
      </c>
    </row>
    <row r="738" spans="1:11" ht="38.25" hidden="1" x14ac:dyDescent="0.25">
      <c r="A738" s="761" t="str">
        <f t="shared" ref="A738:A801" si="214">IF(K738&lt;&gt;0,"x","")</f>
        <v/>
      </c>
      <c r="B738" s="580" t="s">
        <v>3062</v>
      </c>
      <c r="C738" s="580" t="s">
        <v>3210</v>
      </c>
      <c r="D738" s="644" t="s">
        <v>3060</v>
      </c>
      <c r="E738" s="79"/>
      <c r="F738" s="580" t="s">
        <v>60</v>
      </c>
      <c r="G738" s="927"/>
      <c r="H738" s="927">
        <f>G738*E738</f>
        <v>0</v>
      </c>
      <c r="I738" s="927">
        <f>H738*$I$12</f>
        <v>0</v>
      </c>
      <c r="J738" s="11"/>
      <c r="K738" s="964">
        <f>SUM(H738:I738)</f>
        <v>0</v>
      </c>
    </row>
    <row r="739" spans="1:11" ht="15.75" hidden="1" x14ac:dyDescent="0.25">
      <c r="A739" s="761" t="str">
        <f t="shared" si="214"/>
        <v/>
      </c>
      <c r="B739" s="580"/>
      <c r="C739" s="580"/>
      <c r="D739" s="577"/>
      <c r="E739" s="580"/>
      <c r="F739" s="580"/>
      <c r="G739" s="966"/>
      <c r="H739" s="927"/>
      <c r="I739" s="927"/>
      <c r="J739" s="11"/>
      <c r="K739" s="964"/>
    </row>
    <row r="740" spans="1:11" ht="15.75" hidden="1" x14ac:dyDescent="0.25">
      <c r="A740" s="761" t="str">
        <f t="shared" si="214"/>
        <v/>
      </c>
      <c r="B740" s="580" t="s">
        <v>982</v>
      </c>
      <c r="C740" s="580"/>
      <c r="D740" s="577" t="s">
        <v>934</v>
      </c>
      <c r="E740" s="580"/>
      <c r="F740" s="580" t="s">
        <v>60</v>
      </c>
      <c r="G740" s="966"/>
      <c r="H740" s="927">
        <f>G740*E740</f>
        <v>0</v>
      </c>
      <c r="I740" s="927">
        <f t="shared" ref="I740:I750" si="215">H740*$I$12</f>
        <v>0</v>
      </c>
      <c r="J740" s="11"/>
      <c r="K740" s="964">
        <f t="shared" ref="K740:K750" si="216">SUM(H740:I740)</f>
        <v>0</v>
      </c>
    </row>
    <row r="741" spans="1:11" ht="15.75" hidden="1" x14ac:dyDescent="0.25">
      <c r="A741" s="761" t="str">
        <f t="shared" si="214"/>
        <v/>
      </c>
      <c r="B741" s="580" t="s">
        <v>983</v>
      </c>
      <c r="C741" s="580"/>
      <c r="D741" s="577" t="s">
        <v>935</v>
      </c>
      <c r="E741" s="580"/>
      <c r="F741" s="580" t="s">
        <v>60</v>
      </c>
      <c r="G741" s="966"/>
      <c r="H741" s="927">
        <f t="shared" ref="H741:H750" si="217">G741*E741</f>
        <v>0</v>
      </c>
      <c r="I741" s="927">
        <f t="shared" si="215"/>
        <v>0</v>
      </c>
      <c r="J741" s="11"/>
      <c r="K741" s="964">
        <f t="shared" si="216"/>
        <v>0</v>
      </c>
    </row>
    <row r="742" spans="1:11" ht="15.75" hidden="1" x14ac:dyDescent="0.25">
      <c r="A742" s="761" t="str">
        <f t="shared" si="214"/>
        <v/>
      </c>
      <c r="B742" s="580" t="s">
        <v>984</v>
      </c>
      <c r="C742" s="580"/>
      <c r="D742" s="577" t="s">
        <v>936</v>
      </c>
      <c r="E742" s="580"/>
      <c r="F742" s="580" t="s">
        <v>60</v>
      </c>
      <c r="G742" s="966"/>
      <c r="H742" s="927">
        <f t="shared" si="217"/>
        <v>0</v>
      </c>
      <c r="I742" s="927">
        <f t="shared" si="215"/>
        <v>0</v>
      </c>
      <c r="J742" s="11"/>
      <c r="K742" s="964">
        <f t="shared" si="216"/>
        <v>0</v>
      </c>
    </row>
    <row r="743" spans="1:11" ht="15.75" hidden="1" x14ac:dyDescent="0.25">
      <c r="A743" s="761" t="str">
        <f t="shared" si="214"/>
        <v/>
      </c>
      <c r="B743" s="580" t="s">
        <v>985</v>
      </c>
      <c r="C743" s="580"/>
      <c r="D743" s="577" t="s">
        <v>937</v>
      </c>
      <c r="E743" s="580"/>
      <c r="F743" s="580" t="s">
        <v>210</v>
      </c>
      <c r="G743" s="966"/>
      <c r="H743" s="927">
        <f t="shared" si="217"/>
        <v>0</v>
      </c>
      <c r="I743" s="927">
        <f t="shared" si="215"/>
        <v>0</v>
      </c>
      <c r="J743" s="11"/>
      <c r="K743" s="964">
        <f t="shared" si="216"/>
        <v>0</v>
      </c>
    </row>
    <row r="744" spans="1:11" ht="15.75" hidden="1" x14ac:dyDescent="0.25">
      <c r="A744" s="761" t="str">
        <f t="shared" si="214"/>
        <v/>
      </c>
      <c r="B744" s="580" t="s">
        <v>986</v>
      </c>
      <c r="C744" s="580"/>
      <c r="D744" s="577" t="s">
        <v>938</v>
      </c>
      <c r="E744" s="580"/>
      <c r="F744" s="580" t="s">
        <v>8</v>
      </c>
      <c r="G744" s="966"/>
      <c r="H744" s="927">
        <f t="shared" si="217"/>
        <v>0</v>
      </c>
      <c r="I744" s="927">
        <f t="shared" si="215"/>
        <v>0</v>
      </c>
      <c r="J744" s="11"/>
      <c r="K744" s="964">
        <f t="shared" si="216"/>
        <v>0</v>
      </c>
    </row>
    <row r="745" spans="1:11" ht="15.75" hidden="1" x14ac:dyDescent="0.25">
      <c r="A745" s="761" t="str">
        <f t="shared" si="214"/>
        <v/>
      </c>
      <c r="B745" s="580" t="s">
        <v>987</v>
      </c>
      <c r="C745" s="580"/>
      <c r="D745" s="577" t="s">
        <v>939</v>
      </c>
      <c r="E745" s="580"/>
      <c r="F745" s="580" t="s">
        <v>8</v>
      </c>
      <c r="G745" s="966"/>
      <c r="H745" s="927">
        <f t="shared" si="217"/>
        <v>0</v>
      </c>
      <c r="I745" s="927">
        <f t="shared" si="215"/>
        <v>0</v>
      </c>
      <c r="J745" s="11"/>
      <c r="K745" s="964">
        <f t="shared" si="216"/>
        <v>0</v>
      </c>
    </row>
    <row r="746" spans="1:11" ht="15.75" hidden="1" x14ac:dyDescent="0.25">
      <c r="A746" s="761" t="str">
        <f t="shared" si="214"/>
        <v/>
      </c>
      <c r="B746" s="580" t="s">
        <v>988</v>
      </c>
      <c r="C746" s="580"/>
      <c r="D746" s="577" t="s">
        <v>940</v>
      </c>
      <c r="E746" s="580"/>
      <c r="F746" s="580" t="s">
        <v>8</v>
      </c>
      <c r="G746" s="966"/>
      <c r="H746" s="927">
        <f t="shared" si="217"/>
        <v>0</v>
      </c>
      <c r="I746" s="927">
        <f t="shared" si="215"/>
        <v>0</v>
      </c>
      <c r="J746" s="11"/>
      <c r="K746" s="964">
        <f t="shared" si="216"/>
        <v>0</v>
      </c>
    </row>
    <row r="747" spans="1:11" ht="15.75" hidden="1" x14ac:dyDescent="0.25">
      <c r="A747" s="761" t="str">
        <f t="shared" si="214"/>
        <v/>
      </c>
      <c r="B747" s="580" t="s">
        <v>989</v>
      </c>
      <c r="C747" s="580"/>
      <c r="D747" s="577" t="s">
        <v>941</v>
      </c>
      <c r="E747" s="580"/>
      <c r="F747" s="580" t="s">
        <v>8</v>
      </c>
      <c r="G747" s="966"/>
      <c r="H747" s="927">
        <f t="shared" si="217"/>
        <v>0</v>
      </c>
      <c r="I747" s="927">
        <f t="shared" si="215"/>
        <v>0</v>
      </c>
      <c r="J747" s="11"/>
      <c r="K747" s="964">
        <f t="shared" si="216"/>
        <v>0</v>
      </c>
    </row>
    <row r="748" spans="1:11" ht="15.75" hidden="1" x14ac:dyDescent="0.25">
      <c r="A748" s="761" t="str">
        <f t="shared" si="214"/>
        <v/>
      </c>
      <c r="B748" s="580" t="s">
        <v>990</v>
      </c>
      <c r="C748" s="580"/>
      <c r="D748" s="577" t="s">
        <v>942</v>
      </c>
      <c r="E748" s="580"/>
      <c r="F748" s="580" t="s">
        <v>8</v>
      </c>
      <c r="G748" s="966"/>
      <c r="H748" s="927">
        <f t="shared" si="217"/>
        <v>0</v>
      </c>
      <c r="I748" s="927">
        <f t="shared" si="215"/>
        <v>0</v>
      </c>
      <c r="J748" s="11"/>
      <c r="K748" s="964">
        <f t="shared" si="216"/>
        <v>0</v>
      </c>
    </row>
    <row r="749" spans="1:11" ht="15.75" hidden="1" x14ac:dyDescent="0.25">
      <c r="A749" s="761" t="str">
        <f t="shared" si="214"/>
        <v/>
      </c>
      <c r="B749" s="580" t="s">
        <v>991</v>
      </c>
      <c r="C749" s="580"/>
      <c r="D749" s="577" t="s">
        <v>943</v>
      </c>
      <c r="E749" s="580"/>
      <c r="F749" s="580" t="s">
        <v>8</v>
      </c>
      <c r="G749" s="966"/>
      <c r="H749" s="927">
        <f t="shared" si="217"/>
        <v>0</v>
      </c>
      <c r="I749" s="927">
        <f t="shared" si="215"/>
        <v>0</v>
      </c>
      <c r="J749" s="11"/>
      <c r="K749" s="964">
        <f t="shared" si="216"/>
        <v>0</v>
      </c>
    </row>
    <row r="750" spans="1:11" ht="15.75" hidden="1" x14ac:dyDescent="0.25">
      <c r="A750" s="761" t="str">
        <f t="shared" si="214"/>
        <v/>
      </c>
      <c r="B750" s="580" t="s">
        <v>992</v>
      </c>
      <c r="C750" s="580"/>
      <c r="D750" s="577" t="s">
        <v>944</v>
      </c>
      <c r="E750" s="580"/>
      <c r="F750" s="580" t="s">
        <v>60</v>
      </c>
      <c r="G750" s="966"/>
      <c r="H750" s="927">
        <f t="shared" si="217"/>
        <v>0</v>
      </c>
      <c r="I750" s="927">
        <f t="shared" si="215"/>
        <v>0</v>
      </c>
      <c r="J750" s="11"/>
      <c r="K750" s="964">
        <f t="shared" si="216"/>
        <v>0</v>
      </c>
    </row>
    <row r="751" spans="1:11" ht="15.75" x14ac:dyDescent="0.25">
      <c r="A751" s="761" t="s">
        <v>4462</v>
      </c>
      <c r="B751" s="117" t="s">
        <v>247</v>
      </c>
      <c r="C751" s="117"/>
      <c r="D751" s="118" t="s">
        <v>3839</v>
      </c>
      <c r="E751" s="117"/>
      <c r="F751" s="117"/>
      <c r="G751" s="1010"/>
      <c r="H751" s="971"/>
      <c r="I751" s="971"/>
      <c r="J751" s="111"/>
      <c r="K751" s="968"/>
    </row>
    <row r="752" spans="1:11" ht="38.25" x14ac:dyDescent="0.25">
      <c r="A752" s="761" t="str">
        <f t="shared" si="214"/>
        <v>x</v>
      </c>
      <c r="B752" s="573" t="s">
        <v>2778</v>
      </c>
      <c r="C752" s="902" t="s">
        <v>3827</v>
      </c>
      <c r="D752" s="577" t="s">
        <v>3828</v>
      </c>
      <c r="E752" s="79">
        <v>1</v>
      </c>
      <c r="F752" s="641" t="s">
        <v>60</v>
      </c>
      <c r="G752" s="927">
        <v>751.3</v>
      </c>
      <c r="H752" s="927">
        <f t="shared" ref="H752:H755" si="218">TRUNC(E752*G752,2)</f>
        <v>751.3</v>
      </c>
      <c r="I752" s="927">
        <f t="shared" ref="I752:I755" si="219">TRUNC(H752*$I$12,2)</f>
        <v>202.52</v>
      </c>
      <c r="J752" s="11"/>
      <c r="K752" s="964">
        <f t="shared" ref="K752:K755" si="220">TRUNC(SUM(H752:I752),2)</f>
        <v>953.82</v>
      </c>
    </row>
    <row r="753" spans="1:11" ht="38.25" x14ac:dyDescent="0.25">
      <c r="A753" s="761" t="str">
        <f t="shared" si="214"/>
        <v>x</v>
      </c>
      <c r="B753" s="107" t="s">
        <v>2779</v>
      </c>
      <c r="C753" s="902" t="s">
        <v>3531</v>
      </c>
      <c r="D753" s="577" t="s">
        <v>3829</v>
      </c>
      <c r="E753" s="79">
        <v>20</v>
      </c>
      <c r="F753" s="641" t="s">
        <v>60</v>
      </c>
      <c r="G753" s="927">
        <v>806.8</v>
      </c>
      <c r="H753" s="927">
        <f t="shared" si="218"/>
        <v>16136</v>
      </c>
      <c r="I753" s="927">
        <f t="shared" si="219"/>
        <v>4349.76</v>
      </c>
      <c r="J753" s="11"/>
      <c r="K753" s="964">
        <f t="shared" si="220"/>
        <v>20485.759999999998</v>
      </c>
    </row>
    <row r="754" spans="1:11" ht="48" customHeight="1" x14ac:dyDescent="0.25">
      <c r="A754" s="761" t="str">
        <f t="shared" si="214"/>
        <v>x</v>
      </c>
      <c r="B754" s="573" t="s">
        <v>2780</v>
      </c>
      <c r="C754" s="742" t="s">
        <v>4314</v>
      </c>
      <c r="D754" s="577" t="s">
        <v>3926</v>
      </c>
      <c r="E754" s="79">
        <v>4</v>
      </c>
      <c r="F754" s="641" t="s">
        <v>60</v>
      </c>
      <c r="G754" s="927">
        <f>'Composições Unitárias'!G933</f>
        <v>1019.2</v>
      </c>
      <c r="H754" s="927">
        <f t="shared" si="218"/>
        <v>4076.8</v>
      </c>
      <c r="I754" s="927">
        <f t="shared" si="219"/>
        <v>1098.97</v>
      </c>
      <c r="J754" s="11"/>
      <c r="K754" s="964">
        <f t="shared" si="220"/>
        <v>5175.7700000000004</v>
      </c>
    </row>
    <row r="755" spans="1:11" ht="51" x14ac:dyDescent="0.25">
      <c r="A755" s="761" t="str">
        <f t="shared" si="214"/>
        <v>x</v>
      </c>
      <c r="B755" s="573" t="s">
        <v>2781</v>
      </c>
      <c r="C755" s="463" t="s">
        <v>3382</v>
      </c>
      <c r="D755" s="577" t="s">
        <v>4907</v>
      </c>
      <c r="E755" s="79">
        <v>2</v>
      </c>
      <c r="F755" s="903" t="s">
        <v>60</v>
      </c>
      <c r="G755" s="927">
        <f>'Composições Unitárias'!G961</f>
        <v>1381.56</v>
      </c>
      <c r="H755" s="927">
        <f t="shared" si="218"/>
        <v>2763.12</v>
      </c>
      <c r="I755" s="927">
        <f t="shared" si="219"/>
        <v>744.85</v>
      </c>
      <c r="J755" s="11"/>
      <c r="K755" s="964">
        <f t="shared" si="220"/>
        <v>3507.97</v>
      </c>
    </row>
    <row r="756" spans="1:11" ht="15.75" x14ac:dyDescent="0.25">
      <c r="A756" s="761" t="s">
        <v>4462</v>
      </c>
      <c r="B756" s="83"/>
      <c r="C756" s="83"/>
      <c r="D756" s="84"/>
      <c r="E756" s="83"/>
      <c r="F756" s="83"/>
      <c r="G756" s="1006"/>
      <c r="H756" s="980"/>
      <c r="I756" s="980"/>
      <c r="J756" s="19"/>
      <c r="K756" s="969"/>
    </row>
    <row r="757" spans="1:11" ht="15.75" hidden="1" x14ac:dyDescent="0.25">
      <c r="A757" s="761" t="str">
        <f t="shared" si="214"/>
        <v/>
      </c>
      <c r="B757" s="580" t="s">
        <v>993</v>
      </c>
      <c r="C757" s="580"/>
      <c r="D757" s="577" t="s">
        <v>946</v>
      </c>
      <c r="E757" s="580"/>
      <c r="F757" s="580" t="s">
        <v>60</v>
      </c>
      <c r="G757" s="966"/>
      <c r="H757" s="927">
        <f>G757*E757</f>
        <v>0</v>
      </c>
      <c r="I757" s="927">
        <f t="shared" ref="I757:I774" si="221">H757*$I$12</f>
        <v>0</v>
      </c>
      <c r="J757" s="11"/>
      <c r="K757" s="964">
        <f t="shared" ref="K757:K774" si="222">SUM(H757:I757)</f>
        <v>0</v>
      </c>
    </row>
    <row r="758" spans="1:11" ht="15.75" hidden="1" x14ac:dyDescent="0.25">
      <c r="A758" s="761" t="str">
        <f t="shared" si="214"/>
        <v/>
      </c>
      <c r="B758" s="580" t="s">
        <v>994</v>
      </c>
      <c r="C758" s="580"/>
      <c r="D758" s="577" t="s">
        <v>947</v>
      </c>
      <c r="E758" s="580"/>
      <c r="F758" s="580" t="s">
        <v>60</v>
      </c>
      <c r="G758" s="966"/>
      <c r="H758" s="927">
        <f t="shared" ref="H758:H774" si="223">G758*E758</f>
        <v>0</v>
      </c>
      <c r="I758" s="927">
        <f t="shared" si="221"/>
        <v>0</v>
      </c>
      <c r="J758" s="11"/>
      <c r="K758" s="964">
        <f t="shared" si="222"/>
        <v>0</v>
      </c>
    </row>
    <row r="759" spans="1:11" ht="15.75" hidden="1" x14ac:dyDescent="0.25">
      <c r="A759" s="761" t="str">
        <f t="shared" si="214"/>
        <v/>
      </c>
      <c r="B759" s="580" t="s">
        <v>995</v>
      </c>
      <c r="C759" s="580"/>
      <c r="D759" s="577" t="s">
        <v>948</v>
      </c>
      <c r="E759" s="580"/>
      <c r="F759" s="580" t="s">
        <v>210</v>
      </c>
      <c r="G759" s="966"/>
      <c r="H759" s="927">
        <f t="shared" si="223"/>
        <v>0</v>
      </c>
      <c r="I759" s="927">
        <f t="shared" si="221"/>
        <v>0</v>
      </c>
      <c r="J759" s="11"/>
      <c r="K759" s="964">
        <f t="shared" si="222"/>
        <v>0</v>
      </c>
    </row>
    <row r="760" spans="1:11" ht="15.75" hidden="1" x14ac:dyDescent="0.25">
      <c r="A760" s="761" t="str">
        <f t="shared" si="214"/>
        <v/>
      </c>
      <c r="B760" s="580" t="s">
        <v>996</v>
      </c>
      <c r="C760" s="580"/>
      <c r="D760" s="577" t="s">
        <v>949</v>
      </c>
      <c r="E760" s="580"/>
      <c r="F760" s="580" t="s">
        <v>8</v>
      </c>
      <c r="G760" s="966"/>
      <c r="H760" s="927">
        <f t="shared" si="223"/>
        <v>0</v>
      </c>
      <c r="I760" s="927">
        <f t="shared" si="221"/>
        <v>0</v>
      </c>
      <c r="J760" s="11"/>
      <c r="K760" s="964">
        <f t="shared" si="222"/>
        <v>0</v>
      </c>
    </row>
    <row r="761" spans="1:11" ht="15.75" hidden="1" x14ac:dyDescent="0.25">
      <c r="A761" s="761" t="str">
        <f t="shared" si="214"/>
        <v/>
      </c>
      <c r="B761" s="580" t="s">
        <v>997</v>
      </c>
      <c r="C761" s="580"/>
      <c r="D761" s="577" t="s">
        <v>950</v>
      </c>
      <c r="E761" s="580"/>
      <c r="F761" s="580" t="s">
        <v>8</v>
      </c>
      <c r="G761" s="966"/>
      <c r="H761" s="927">
        <f t="shared" si="223"/>
        <v>0</v>
      </c>
      <c r="I761" s="927">
        <f t="shared" si="221"/>
        <v>0</v>
      </c>
      <c r="J761" s="11"/>
      <c r="K761" s="964">
        <f t="shared" si="222"/>
        <v>0</v>
      </c>
    </row>
    <row r="762" spans="1:11" ht="15.75" hidden="1" x14ac:dyDescent="0.25">
      <c r="A762" s="761" t="str">
        <f t="shared" si="214"/>
        <v/>
      </c>
      <c r="B762" s="580" t="s">
        <v>998</v>
      </c>
      <c r="C762" s="580"/>
      <c r="D762" s="577" t="s">
        <v>951</v>
      </c>
      <c r="E762" s="580"/>
      <c r="F762" s="580" t="s">
        <v>8</v>
      </c>
      <c r="G762" s="966"/>
      <c r="H762" s="927">
        <f t="shared" si="223"/>
        <v>0</v>
      </c>
      <c r="I762" s="927">
        <f t="shared" si="221"/>
        <v>0</v>
      </c>
      <c r="J762" s="11"/>
      <c r="K762" s="964">
        <f t="shared" si="222"/>
        <v>0</v>
      </c>
    </row>
    <row r="763" spans="1:11" ht="15.75" hidden="1" x14ac:dyDescent="0.25">
      <c r="A763" s="761" t="str">
        <f t="shared" si="214"/>
        <v/>
      </c>
      <c r="B763" s="580" t="s">
        <v>999</v>
      </c>
      <c r="C763" s="580"/>
      <c r="D763" s="577" t="s">
        <v>952</v>
      </c>
      <c r="E763" s="580"/>
      <c r="F763" s="580" t="s">
        <v>8</v>
      </c>
      <c r="G763" s="966"/>
      <c r="H763" s="927">
        <f t="shared" si="223"/>
        <v>0</v>
      </c>
      <c r="I763" s="927">
        <f t="shared" si="221"/>
        <v>0</v>
      </c>
      <c r="J763" s="11"/>
      <c r="K763" s="964">
        <f t="shared" si="222"/>
        <v>0</v>
      </c>
    </row>
    <row r="764" spans="1:11" ht="15.75" hidden="1" x14ac:dyDescent="0.25">
      <c r="A764" s="761" t="str">
        <f t="shared" si="214"/>
        <v/>
      </c>
      <c r="B764" s="580" t="s">
        <v>1000</v>
      </c>
      <c r="C764" s="580"/>
      <c r="D764" s="577" t="s">
        <v>953</v>
      </c>
      <c r="E764" s="580"/>
      <c r="F764" s="580" t="s">
        <v>8</v>
      </c>
      <c r="G764" s="966"/>
      <c r="H764" s="927">
        <f t="shared" si="223"/>
        <v>0</v>
      </c>
      <c r="I764" s="927">
        <f t="shared" si="221"/>
        <v>0</v>
      </c>
      <c r="J764" s="11"/>
      <c r="K764" s="964">
        <f t="shared" si="222"/>
        <v>0</v>
      </c>
    </row>
    <row r="765" spans="1:11" ht="15.75" hidden="1" x14ac:dyDescent="0.25">
      <c r="A765" s="761" t="str">
        <f t="shared" si="214"/>
        <v/>
      </c>
      <c r="B765" s="580" t="s">
        <v>1001</v>
      </c>
      <c r="C765" s="580"/>
      <c r="D765" s="577" t="s">
        <v>954</v>
      </c>
      <c r="E765" s="580"/>
      <c r="F765" s="580" t="s">
        <v>8</v>
      </c>
      <c r="G765" s="966"/>
      <c r="H765" s="927">
        <f t="shared" si="223"/>
        <v>0</v>
      </c>
      <c r="I765" s="927">
        <f t="shared" si="221"/>
        <v>0</v>
      </c>
      <c r="J765" s="11"/>
      <c r="K765" s="964">
        <f t="shared" si="222"/>
        <v>0</v>
      </c>
    </row>
    <row r="766" spans="1:11" ht="15.75" hidden="1" x14ac:dyDescent="0.25">
      <c r="A766" s="761" t="str">
        <f t="shared" si="214"/>
        <v/>
      </c>
      <c r="B766" s="580" t="s">
        <v>1002</v>
      </c>
      <c r="C766" s="580"/>
      <c r="D766" s="577" t="s">
        <v>955</v>
      </c>
      <c r="E766" s="580"/>
      <c r="F766" s="580" t="s">
        <v>60</v>
      </c>
      <c r="G766" s="966"/>
      <c r="H766" s="927">
        <f t="shared" si="223"/>
        <v>0</v>
      </c>
      <c r="I766" s="927">
        <f t="shared" si="221"/>
        <v>0</v>
      </c>
      <c r="J766" s="11"/>
      <c r="K766" s="964">
        <f t="shared" si="222"/>
        <v>0</v>
      </c>
    </row>
    <row r="767" spans="1:11" ht="15.75" hidden="1" x14ac:dyDescent="0.25">
      <c r="A767" s="761" t="str">
        <f t="shared" si="214"/>
        <v/>
      </c>
      <c r="B767" s="580" t="s">
        <v>1003</v>
      </c>
      <c r="C767" s="580"/>
      <c r="D767" s="577" t="s">
        <v>956</v>
      </c>
      <c r="E767" s="580"/>
      <c r="F767" s="580" t="s">
        <v>8</v>
      </c>
      <c r="G767" s="966"/>
      <c r="H767" s="927">
        <f t="shared" si="223"/>
        <v>0</v>
      </c>
      <c r="I767" s="927">
        <f t="shared" si="221"/>
        <v>0</v>
      </c>
      <c r="J767" s="11"/>
      <c r="K767" s="964">
        <f t="shared" si="222"/>
        <v>0</v>
      </c>
    </row>
    <row r="768" spans="1:11" ht="15.75" hidden="1" x14ac:dyDescent="0.25">
      <c r="A768" s="761" t="str">
        <f t="shared" si="214"/>
        <v/>
      </c>
      <c r="B768" s="580" t="s">
        <v>1004</v>
      </c>
      <c r="C768" s="580"/>
      <c r="D768" s="577" t="s">
        <v>957</v>
      </c>
      <c r="E768" s="580"/>
      <c r="F768" s="580" t="s">
        <v>60</v>
      </c>
      <c r="G768" s="966"/>
      <c r="H768" s="927">
        <f t="shared" si="223"/>
        <v>0</v>
      </c>
      <c r="I768" s="927">
        <f t="shared" si="221"/>
        <v>0</v>
      </c>
      <c r="J768" s="11"/>
      <c r="K768" s="964">
        <f t="shared" si="222"/>
        <v>0</v>
      </c>
    </row>
    <row r="769" spans="1:11" ht="15.75" hidden="1" x14ac:dyDescent="0.25">
      <c r="A769" s="761" t="str">
        <f t="shared" si="214"/>
        <v/>
      </c>
      <c r="B769" s="580" t="s">
        <v>1005</v>
      </c>
      <c r="C769" s="580"/>
      <c r="D769" s="577" t="s">
        <v>958</v>
      </c>
      <c r="E769" s="580"/>
      <c r="F769" s="580" t="s">
        <v>60</v>
      </c>
      <c r="G769" s="966"/>
      <c r="H769" s="927">
        <f t="shared" si="223"/>
        <v>0</v>
      </c>
      <c r="I769" s="927">
        <f t="shared" si="221"/>
        <v>0</v>
      </c>
      <c r="J769" s="11"/>
      <c r="K769" s="964">
        <f t="shared" si="222"/>
        <v>0</v>
      </c>
    </row>
    <row r="770" spans="1:11" ht="15.75" hidden="1" x14ac:dyDescent="0.25">
      <c r="A770" s="761" t="str">
        <f t="shared" si="214"/>
        <v/>
      </c>
      <c r="B770" s="580" t="s">
        <v>1006</v>
      </c>
      <c r="C770" s="580"/>
      <c r="D770" s="577" t="s">
        <v>959</v>
      </c>
      <c r="E770" s="580"/>
      <c r="F770" s="580" t="s">
        <v>60</v>
      </c>
      <c r="G770" s="966"/>
      <c r="H770" s="927">
        <f t="shared" si="223"/>
        <v>0</v>
      </c>
      <c r="I770" s="927">
        <f t="shared" si="221"/>
        <v>0</v>
      </c>
      <c r="J770" s="11"/>
      <c r="K770" s="964">
        <f t="shared" si="222"/>
        <v>0</v>
      </c>
    </row>
    <row r="771" spans="1:11" ht="15.75" hidden="1" x14ac:dyDescent="0.25">
      <c r="A771" s="761" t="str">
        <f t="shared" si="214"/>
        <v/>
      </c>
      <c r="B771" s="580" t="s">
        <v>1007</v>
      </c>
      <c r="C771" s="580"/>
      <c r="D771" s="577" t="s">
        <v>960</v>
      </c>
      <c r="E771" s="580"/>
      <c r="F771" s="580" t="s">
        <v>60</v>
      </c>
      <c r="G771" s="966"/>
      <c r="H771" s="927">
        <f t="shared" si="223"/>
        <v>0</v>
      </c>
      <c r="I771" s="927">
        <f t="shared" si="221"/>
        <v>0</v>
      </c>
      <c r="J771" s="11"/>
      <c r="K771" s="964">
        <f t="shared" si="222"/>
        <v>0</v>
      </c>
    </row>
    <row r="772" spans="1:11" ht="15.75" hidden="1" x14ac:dyDescent="0.25">
      <c r="A772" s="761" t="str">
        <f t="shared" si="214"/>
        <v/>
      </c>
      <c r="B772" s="580" t="s">
        <v>1008</v>
      </c>
      <c r="C772" s="580"/>
      <c r="D772" s="577" t="s">
        <v>961</v>
      </c>
      <c r="E772" s="580"/>
      <c r="F772" s="580" t="s">
        <v>60</v>
      </c>
      <c r="G772" s="966"/>
      <c r="H772" s="927">
        <f t="shared" si="223"/>
        <v>0</v>
      </c>
      <c r="I772" s="927">
        <f t="shared" si="221"/>
        <v>0</v>
      </c>
      <c r="J772" s="11"/>
      <c r="K772" s="964">
        <f t="shared" si="222"/>
        <v>0</v>
      </c>
    </row>
    <row r="773" spans="1:11" ht="15.75" hidden="1" x14ac:dyDescent="0.25">
      <c r="A773" s="761" t="str">
        <f t="shared" si="214"/>
        <v/>
      </c>
      <c r="B773" s="580" t="s">
        <v>1009</v>
      </c>
      <c r="C773" s="580"/>
      <c r="D773" s="577" t="s">
        <v>962</v>
      </c>
      <c r="E773" s="580"/>
      <c r="F773" s="580" t="s">
        <v>60</v>
      </c>
      <c r="G773" s="966"/>
      <c r="H773" s="927">
        <f t="shared" si="223"/>
        <v>0</v>
      </c>
      <c r="I773" s="927">
        <f t="shared" si="221"/>
        <v>0</v>
      </c>
      <c r="J773" s="11"/>
      <c r="K773" s="964">
        <f t="shared" si="222"/>
        <v>0</v>
      </c>
    </row>
    <row r="774" spans="1:11" ht="15.75" hidden="1" x14ac:dyDescent="0.25">
      <c r="A774" s="761" t="str">
        <f t="shared" si="214"/>
        <v/>
      </c>
      <c r="B774" s="580" t="s">
        <v>1010</v>
      </c>
      <c r="C774" s="580"/>
      <c r="D774" s="577" t="s">
        <v>963</v>
      </c>
      <c r="E774" s="580"/>
      <c r="F774" s="580" t="s">
        <v>60</v>
      </c>
      <c r="G774" s="966"/>
      <c r="H774" s="927">
        <f t="shared" si="223"/>
        <v>0</v>
      </c>
      <c r="I774" s="927">
        <f t="shared" si="221"/>
        <v>0</v>
      </c>
      <c r="J774" s="11"/>
      <c r="K774" s="964">
        <f t="shared" si="222"/>
        <v>0</v>
      </c>
    </row>
    <row r="775" spans="1:11" ht="15.75" hidden="1" x14ac:dyDescent="0.25">
      <c r="A775" s="761" t="str">
        <f t="shared" si="214"/>
        <v/>
      </c>
      <c r="B775" s="580"/>
      <c r="C775" s="580"/>
      <c r="D775" s="577"/>
      <c r="E775" s="580"/>
      <c r="F775" s="580"/>
      <c r="G775" s="966"/>
      <c r="H775" s="927"/>
      <c r="I775" s="927"/>
      <c r="J775" s="11"/>
      <c r="K775" s="927"/>
    </row>
    <row r="776" spans="1:11" ht="15.75" hidden="1" x14ac:dyDescent="0.25">
      <c r="A776" s="761" t="str">
        <f t="shared" si="214"/>
        <v/>
      </c>
      <c r="B776" s="25" t="s">
        <v>2782</v>
      </c>
      <c r="C776" s="25"/>
      <c r="D776" s="116" t="s">
        <v>2783</v>
      </c>
      <c r="E776" s="617"/>
      <c r="F776" s="617"/>
      <c r="G776" s="685"/>
      <c r="H776" s="863"/>
      <c r="I776" s="863"/>
      <c r="J776" s="76"/>
      <c r="K776" s="863"/>
    </row>
    <row r="777" spans="1:11" s="618" customFormat="1" ht="38.25" hidden="1" x14ac:dyDescent="0.25">
      <c r="A777" s="761" t="str">
        <f t="shared" si="214"/>
        <v/>
      </c>
      <c r="B777" s="838" t="s">
        <v>3639</v>
      </c>
      <c r="C777" s="838" t="s">
        <v>3562</v>
      </c>
      <c r="D777" s="850" t="s">
        <v>2710</v>
      </c>
      <c r="E777" s="837"/>
      <c r="F777" s="841" t="s">
        <v>60</v>
      </c>
      <c r="G777" s="927">
        <f>(1.2*1.4)*677.26</f>
        <v>1137.7967999999998</v>
      </c>
      <c r="H777" s="980">
        <f t="shared" ref="H777:H783" si="224">G777*E777</f>
        <v>0</v>
      </c>
      <c r="I777" s="980">
        <f t="shared" ref="I777:I783" si="225">H777*$I$12</f>
        <v>0</v>
      </c>
      <c r="J777" s="19"/>
      <c r="K777" s="980">
        <f t="shared" ref="K777:K783" si="226">SUM(H777:I777)</f>
        <v>0</v>
      </c>
    </row>
    <row r="778" spans="1:11" s="618" customFormat="1" ht="38.25" hidden="1" x14ac:dyDescent="0.25">
      <c r="A778" s="761" t="str">
        <f t="shared" si="214"/>
        <v/>
      </c>
      <c r="B778" s="838" t="s">
        <v>3640</v>
      </c>
      <c r="C778" s="838" t="s">
        <v>3563</v>
      </c>
      <c r="D778" s="851" t="s">
        <v>2711</v>
      </c>
      <c r="E778" s="837"/>
      <c r="F778" s="838" t="s">
        <v>60</v>
      </c>
      <c r="G778" s="927">
        <f>(1.2*1.3)*425.64</f>
        <v>663.99839999999995</v>
      </c>
      <c r="H778" s="927">
        <f t="shared" si="224"/>
        <v>0</v>
      </c>
      <c r="I778" s="927">
        <f t="shared" si="225"/>
        <v>0</v>
      </c>
      <c r="J778" s="11"/>
      <c r="K778" s="927">
        <f t="shared" si="226"/>
        <v>0</v>
      </c>
    </row>
    <row r="779" spans="1:11" s="618" customFormat="1" ht="38.25" hidden="1" x14ac:dyDescent="0.25">
      <c r="A779" s="761" t="str">
        <f t="shared" si="214"/>
        <v/>
      </c>
      <c r="B779" s="838" t="s">
        <v>3641</v>
      </c>
      <c r="C779" s="838" t="s">
        <v>3563</v>
      </c>
      <c r="D779" s="851" t="s">
        <v>2712</v>
      </c>
      <c r="E779" s="837"/>
      <c r="F779" s="838" t="s">
        <v>60</v>
      </c>
      <c r="G779" s="927">
        <f>(1.2*1.4)*425.64</f>
        <v>715.0752</v>
      </c>
      <c r="H779" s="927">
        <f t="shared" si="224"/>
        <v>0</v>
      </c>
      <c r="I779" s="927">
        <f t="shared" si="225"/>
        <v>0</v>
      </c>
      <c r="J779" s="11"/>
      <c r="K779" s="927">
        <f t="shared" si="226"/>
        <v>0</v>
      </c>
    </row>
    <row r="780" spans="1:11" ht="51" hidden="1" x14ac:dyDescent="0.25">
      <c r="A780" s="761" t="str">
        <f t="shared" si="214"/>
        <v/>
      </c>
      <c r="B780" s="573" t="s">
        <v>3065</v>
      </c>
      <c r="C780" s="573" t="s">
        <v>3233</v>
      </c>
      <c r="D780" s="644" t="s">
        <v>3063</v>
      </c>
      <c r="E780" s="652"/>
      <c r="F780" s="573" t="s">
        <v>60</v>
      </c>
      <c r="G780" s="680"/>
      <c r="H780" s="927">
        <f t="shared" si="224"/>
        <v>0</v>
      </c>
      <c r="I780" s="927">
        <f t="shared" si="225"/>
        <v>0</v>
      </c>
      <c r="J780" s="11"/>
      <c r="K780" s="927">
        <f t="shared" si="226"/>
        <v>0</v>
      </c>
    </row>
    <row r="781" spans="1:11" ht="51" hidden="1" x14ac:dyDescent="0.25">
      <c r="A781" s="761" t="str">
        <f t="shared" si="214"/>
        <v/>
      </c>
      <c r="B781" s="573" t="s">
        <v>3066</v>
      </c>
      <c r="C781" s="573" t="s">
        <v>3234</v>
      </c>
      <c r="D781" s="644" t="s">
        <v>3064</v>
      </c>
      <c r="E781" s="652"/>
      <c r="F781" s="573" t="s">
        <v>60</v>
      </c>
      <c r="G781" s="680"/>
      <c r="H781" s="927">
        <f t="shared" si="224"/>
        <v>0</v>
      </c>
      <c r="I781" s="927">
        <f t="shared" si="225"/>
        <v>0</v>
      </c>
      <c r="J781" s="11"/>
      <c r="K781" s="927">
        <f t="shared" si="226"/>
        <v>0</v>
      </c>
    </row>
    <row r="782" spans="1:11" ht="63.75" hidden="1" x14ac:dyDescent="0.25">
      <c r="A782" s="761" t="str">
        <f t="shared" si="214"/>
        <v/>
      </c>
      <c r="B782" s="573" t="s">
        <v>3069</v>
      </c>
      <c r="C782" s="573" t="s">
        <v>3211</v>
      </c>
      <c r="D782" s="644" t="s">
        <v>3067</v>
      </c>
      <c r="E782" s="652"/>
      <c r="F782" s="573" t="s">
        <v>60</v>
      </c>
      <c r="G782" s="927"/>
      <c r="H782" s="927">
        <f t="shared" si="224"/>
        <v>0</v>
      </c>
      <c r="I782" s="927">
        <f t="shared" si="225"/>
        <v>0</v>
      </c>
      <c r="J782" s="11"/>
      <c r="K782" s="927">
        <f t="shared" si="226"/>
        <v>0</v>
      </c>
    </row>
    <row r="783" spans="1:11" ht="63.75" hidden="1" x14ac:dyDescent="0.25">
      <c r="A783" s="761" t="str">
        <f t="shared" si="214"/>
        <v/>
      </c>
      <c r="B783" s="573" t="s">
        <v>3070</v>
      </c>
      <c r="C783" s="573" t="s">
        <v>3211</v>
      </c>
      <c r="D783" s="644" t="s">
        <v>3068</v>
      </c>
      <c r="E783" s="652"/>
      <c r="F783" s="573" t="s">
        <v>60</v>
      </c>
      <c r="G783" s="927"/>
      <c r="H783" s="927">
        <f t="shared" si="224"/>
        <v>0</v>
      </c>
      <c r="I783" s="927">
        <f t="shared" si="225"/>
        <v>0</v>
      </c>
      <c r="J783" s="11"/>
      <c r="K783" s="927">
        <f t="shared" si="226"/>
        <v>0</v>
      </c>
    </row>
    <row r="784" spans="1:11" ht="15.75" hidden="1" x14ac:dyDescent="0.25">
      <c r="A784" s="761" t="str">
        <f t="shared" si="214"/>
        <v/>
      </c>
      <c r="B784" s="28"/>
      <c r="C784" s="83"/>
      <c r="D784" s="83"/>
      <c r="E784" s="83"/>
      <c r="F784" s="83"/>
      <c r="G784" s="1006"/>
      <c r="H784" s="980"/>
      <c r="I784" s="980"/>
      <c r="J784" s="19"/>
      <c r="K784" s="980"/>
    </row>
    <row r="785" spans="1:11" ht="15.75" x14ac:dyDescent="0.25">
      <c r="A785" s="761" t="s">
        <v>4462</v>
      </c>
      <c r="B785" s="8" t="s">
        <v>779</v>
      </c>
      <c r="C785" s="8"/>
      <c r="D785" s="21" t="s">
        <v>1011</v>
      </c>
      <c r="E785" s="8"/>
      <c r="F785" s="8"/>
      <c r="G785" s="975"/>
      <c r="H785" s="975"/>
      <c r="I785" s="975"/>
      <c r="J785" s="406"/>
      <c r="K785" s="975"/>
    </row>
    <row r="786" spans="1:11" ht="15.75" hidden="1" x14ac:dyDescent="0.25">
      <c r="A786" s="761" t="str">
        <f t="shared" si="214"/>
        <v/>
      </c>
      <c r="B786" s="580" t="s">
        <v>780</v>
      </c>
      <c r="C786" s="580"/>
      <c r="D786" s="577" t="s">
        <v>1027</v>
      </c>
      <c r="E786" s="580"/>
      <c r="F786" s="580" t="s">
        <v>8</v>
      </c>
      <c r="G786" s="927"/>
      <c r="H786" s="927">
        <f>G786*E786</f>
        <v>0</v>
      </c>
      <c r="I786" s="927">
        <f>H786*$I$12</f>
        <v>0</v>
      </c>
      <c r="J786" s="11"/>
      <c r="K786" s="964">
        <f>SUM(H786:I786)</f>
        <v>0</v>
      </c>
    </row>
    <row r="787" spans="1:11" ht="15.75" hidden="1" x14ac:dyDescent="0.25">
      <c r="A787" s="761" t="str">
        <f t="shared" si="214"/>
        <v/>
      </c>
      <c r="B787" s="580" t="s">
        <v>781</v>
      </c>
      <c r="C787" s="580"/>
      <c r="D787" s="577" t="s">
        <v>1026</v>
      </c>
      <c r="E787" s="580"/>
      <c r="F787" s="580" t="s">
        <v>8</v>
      </c>
      <c r="G787" s="927"/>
      <c r="H787" s="927">
        <f>G787*E787</f>
        <v>0</v>
      </c>
      <c r="I787" s="927">
        <f>H787*$I$12</f>
        <v>0</v>
      </c>
      <c r="J787" s="11"/>
      <c r="K787" s="964">
        <f>SUM(H787:I787)</f>
        <v>0</v>
      </c>
    </row>
    <row r="788" spans="1:11" ht="15.75" x14ac:dyDescent="0.25">
      <c r="A788" s="761" t="s">
        <v>4462</v>
      </c>
      <c r="B788" s="117" t="s">
        <v>782</v>
      </c>
      <c r="C788" s="117"/>
      <c r="D788" s="118" t="s">
        <v>1025</v>
      </c>
      <c r="E788" s="117"/>
      <c r="F788" s="117"/>
      <c r="G788" s="971"/>
      <c r="H788" s="971"/>
      <c r="I788" s="971"/>
      <c r="J788" s="111"/>
      <c r="K788" s="968"/>
    </row>
    <row r="789" spans="1:11" ht="51" x14ac:dyDescent="0.25">
      <c r="A789" s="761" t="str">
        <f t="shared" si="214"/>
        <v>x</v>
      </c>
      <c r="B789" s="573" t="s">
        <v>2792</v>
      </c>
      <c r="C789" s="463" t="s">
        <v>3383</v>
      </c>
      <c r="D789" s="644" t="s">
        <v>2719</v>
      </c>
      <c r="E789" s="79">
        <v>1</v>
      </c>
      <c r="F789" s="573" t="s">
        <v>60</v>
      </c>
      <c r="G789" s="927">
        <f>'Composições Unitárias'!G977</f>
        <v>2660.58</v>
      </c>
      <c r="H789" s="927">
        <f t="shared" ref="H789" si="227">TRUNC(E789*G789,2)</f>
        <v>2660.58</v>
      </c>
      <c r="I789" s="927">
        <f t="shared" ref="I789" si="228">TRUNC(H789*$I$12,2)</f>
        <v>717.2</v>
      </c>
      <c r="J789" s="11"/>
      <c r="K789" s="964">
        <f t="shared" ref="K789" si="229">TRUNC(SUM(H789:I789),2)</f>
        <v>3377.78</v>
      </c>
    </row>
    <row r="790" spans="1:11" ht="15.75" x14ac:dyDescent="0.25">
      <c r="A790" s="761" t="s">
        <v>4462</v>
      </c>
      <c r="B790" s="83"/>
      <c r="C790" s="83"/>
      <c r="D790" s="84"/>
      <c r="E790" s="79"/>
      <c r="F790" s="83"/>
      <c r="G790" s="980"/>
      <c r="H790" s="927"/>
      <c r="I790" s="980"/>
      <c r="J790" s="19"/>
      <c r="K790" s="969"/>
    </row>
    <row r="791" spans="1:11" ht="15.75" hidden="1" x14ac:dyDescent="0.25">
      <c r="A791" s="761" t="str">
        <f t="shared" si="214"/>
        <v/>
      </c>
      <c r="B791" s="580" t="s">
        <v>783</v>
      </c>
      <c r="C791" s="580"/>
      <c r="D791" s="577" t="s">
        <v>1024</v>
      </c>
      <c r="E791" s="79"/>
      <c r="F791" s="580" t="s">
        <v>8</v>
      </c>
      <c r="G791" s="927"/>
      <c r="H791" s="927">
        <f t="shared" ref="H791:H823" si="230">G791*E791</f>
        <v>0</v>
      </c>
      <c r="I791" s="927">
        <f t="shared" ref="I791:I803" si="231">H791*$I$12</f>
        <v>0</v>
      </c>
      <c r="J791" s="11"/>
      <c r="K791" s="964">
        <f t="shared" ref="K791:K803" si="232">SUM(H791:I791)</f>
        <v>0</v>
      </c>
    </row>
    <row r="792" spans="1:11" ht="15.75" hidden="1" x14ac:dyDescent="0.25">
      <c r="A792" s="761" t="str">
        <f t="shared" si="214"/>
        <v/>
      </c>
      <c r="B792" s="580" t="s">
        <v>784</v>
      </c>
      <c r="C792" s="580"/>
      <c r="D792" s="577" t="s">
        <v>1023</v>
      </c>
      <c r="E792" s="79"/>
      <c r="F792" s="580" t="s">
        <v>8</v>
      </c>
      <c r="G792" s="927"/>
      <c r="H792" s="927">
        <f t="shared" si="230"/>
        <v>0</v>
      </c>
      <c r="I792" s="927">
        <f t="shared" si="231"/>
        <v>0</v>
      </c>
      <c r="J792" s="11"/>
      <c r="K792" s="964">
        <f t="shared" si="232"/>
        <v>0</v>
      </c>
    </row>
    <row r="793" spans="1:11" ht="15.75" hidden="1" x14ac:dyDescent="0.25">
      <c r="A793" s="761" t="str">
        <f t="shared" si="214"/>
        <v/>
      </c>
      <c r="B793" s="580" t="s">
        <v>785</v>
      </c>
      <c r="C793" s="580"/>
      <c r="D793" s="577" t="s">
        <v>1022</v>
      </c>
      <c r="E793" s="79"/>
      <c r="F793" s="580" t="s">
        <v>8</v>
      </c>
      <c r="G793" s="927"/>
      <c r="H793" s="927">
        <f t="shared" si="230"/>
        <v>0</v>
      </c>
      <c r="I793" s="927">
        <f t="shared" si="231"/>
        <v>0</v>
      </c>
      <c r="J793" s="11"/>
      <c r="K793" s="964">
        <f t="shared" si="232"/>
        <v>0</v>
      </c>
    </row>
    <row r="794" spans="1:11" ht="15.75" hidden="1" x14ac:dyDescent="0.25">
      <c r="A794" s="761" t="str">
        <f t="shared" si="214"/>
        <v/>
      </c>
      <c r="B794" s="580" t="s">
        <v>786</v>
      </c>
      <c r="C794" s="580"/>
      <c r="D794" s="577" t="s">
        <v>1021</v>
      </c>
      <c r="E794" s="79"/>
      <c r="F794" s="580" t="s">
        <v>8</v>
      </c>
      <c r="G794" s="927"/>
      <c r="H794" s="927">
        <f t="shared" si="230"/>
        <v>0</v>
      </c>
      <c r="I794" s="927">
        <f t="shared" si="231"/>
        <v>0</v>
      </c>
      <c r="J794" s="11"/>
      <c r="K794" s="964">
        <f t="shared" si="232"/>
        <v>0</v>
      </c>
    </row>
    <row r="795" spans="1:11" ht="15.75" hidden="1" x14ac:dyDescent="0.25">
      <c r="A795" s="761" t="str">
        <f t="shared" si="214"/>
        <v/>
      </c>
      <c r="B795" s="580" t="s">
        <v>787</v>
      </c>
      <c r="C795" s="580"/>
      <c r="D795" s="577" t="s">
        <v>1020</v>
      </c>
      <c r="E795" s="79"/>
      <c r="F795" s="580" t="s">
        <v>8</v>
      </c>
      <c r="G795" s="927"/>
      <c r="H795" s="927">
        <f t="shared" si="230"/>
        <v>0</v>
      </c>
      <c r="I795" s="927">
        <f t="shared" si="231"/>
        <v>0</v>
      </c>
      <c r="J795" s="11"/>
      <c r="K795" s="964">
        <f t="shared" si="232"/>
        <v>0</v>
      </c>
    </row>
    <row r="796" spans="1:11" ht="15.75" hidden="1" x14ac:dyDescent="0.25">
      <c r="A796" s="761" t="str">
        <f t="shared" si="214"/>
        <v/>
      </c>
      <c r="B796" s="580" t="s">
        <v>788</v>
      </c>
      <c r="C796" s="580"/>
      <c r="D796" s="577" t="s">
        <v>1019</v>
      </c>
      <c r="E796" s="79"/>
      <c r="F796" s="580" t="s">
        <v>8</v>
      </c>
      <c r="G796" s="927"/>
      <c r="H796" s="927">
        <f t="shared" si="230"/>
        <v>0</v>
      </c>
      <c r="I796" s="927">
        <f t="shared" si="231"/>
        <v>0</v>
      </c>
      <c r="J796" s="11"/>
      <c r="K796" s="964">
        <f t="shared" si="232"/>
        <v>0</v>
      </c>
    </row>
    <row r="797" spans="1:11" ht="15.75" hidden="1" x14ac:dyDescent="0.25">
      <c r="A797" s="761" t="str">
        <f t="shared" si="214"/>
        <v/>
      </c>
      <c r="B797" s="580" t="s">
        <v>789</v>
      </c>
      <c r="C797" s="580"/>
      <c r="D797" s="577" t="s">
        <v>1018</v>
      </c>
      <c r="E797" s="79"/>
      <c r="F797" s="580" t="s">
        <v>8</v>
      </c>
      <c r="G797" s="927"/>
      <c r="H797" s="927">
        <f t="shared" si="230"/>
        <v>0</v>
      </c>
      <c r="I797" s="927">
        <f t="shared" si="231"/>
        <v>0</v>
      </c>
      <c r="J797" s="11"/>
      <c r="K797" s="964">
        <f t="shared" si="232"/>
        <v>0</v>
      </c>
    </row>
    <row r="798" spans="1:11" ht="15.75" hidden="1" x14ac:dyDescent="0.25">
      <c r="A798" s="761" t="str">
        <f t="shared" si="214"/>
        <v/>
      </c>
      <c r="B798" s="580" t="s">
        <v>790</v>
      </c>
      <c r="C798" s="580"/>
      <c r="D798" s="577" t="s">
        <v>1017</v>
      </c>
      <c r="E798" s="79"/>
      <c r="F798" s="580" t="s">
        <v>8</v>
      </c>
      <c r="G798" s="927"/>
      <c r="H798" s="927">
        <f t="shared" si="230"/>
        <v>0</v>
      </c>
      <c r="I798" s="927">
        <f t="shared" si="231"/>
        <v>0</v>
      </c>
      <c r="J798" s="11"/>
      <c r="K798" s="964">
        <f t="shared" si="232"/>
        <v>0</v>
      </c>
    </row>
    <row r="799" spans="1:11" ht="15.75" hidden="1" x14ac:dyDescent="0.25">
      <c r="A799" s="761" t="str">
        <f t="shared" si="214"/>
        <v/>
      </c>
      <c r="B799" s="580" t="s">
        <v>791</v>
      </c>
      <c r="C799" s="580"/>
      <c r="D799" s="577" t="s">
        <v>1016</v>
      </c>
      <c r="E799" s="79"/>
      <c r="F799" s="580" t="s">
        <v>8</v>
      </c>
      <c r="G799" s="927"/>
      <c r="H799" s="927">
        <f t="shared" si="230"/>
        <v>0</v>
      </c>
      <c r="I799" s="927">
        <f t="shared" si="231"/>
        <v>0</v>
      </c>
      <c r="J799" s="11"/>
      <c r="K799" s="964">
        <f t="shared" si="232"/>
        <v>0</v>
      </c>
    </row>
    <row r="800" spans="1:11" ht="15.75" hidden="1" x14ac:dyDescent="0.25">
      <c r="A800" s="761" t="str">
        <f t="shared" si="214"/>
        <v/>
      </c>
      <c r="B800" s="580" t="s">
        <v>792</v>
      </c>
      <c r="C800" s="580"/>
      <c r="D800" s="577" t="s">
        <v>1015</v>
      </c>
      <c r="E800" s="79"/>
      <c r="F800" s="580" t="s">
        <v>8</v>
      </c>
      <c r="G800" s="927"/>
      <c r="H800" s="927">
        <f t="shared" si="230"/>
        <v>0</v>
      </c>
      <c r="I800" s="927">
        <f t="shared" si="231"/>
        <v>0</v>
      </c>
      <c r="J800" s="11"/>
      <c r="K800" s="964">
        <f t="shared" si="232"/>
        <v>0</v>
      </c>
    </row>
    <row r="801" spans="1:11" ht="15.75" hidden="1" x14ac:dyDescent="0.25">
      <c r="A801" s="761" t="str">
        <f t="shared" si="214"/>
        <v/>
      </c>
      <c r="B801" s="580" t="s">
        <v>793</v>
      </c>
      <c r="C801" s="580"/>
      <c r="D801" s="577" t="s">
        <v>1014</v>
      </c>
      <c r="E801" s="79"/>
      <c r="F801" s="580" t="s">
        <v>8</v>
      </c>
      <c r="G801" s="927"/>
      <c r="H801" s="927">
        <f t="shared" si="230"/>
        <v>0</v>
      </c>
      <c r="I801" s="927">
        <f t="shared" si="231"/>
        <v>0</v>
      </c>
      <c r="J801" s="11"/>
      <c r="K801" s="964">
        <f t="shared" si="232"/>
        <v>0</v>
      </c>
    </row>
    <row r="802" spans="1:11" ht="15.75" hidden="1" x14ac:dyDescent="0.25">
      <c r="A802" s="761" t="str">
        <f t="shared" ref="A802:A870" si="233">IF(K802&lt;&gt;0,"x","")</f>
        <v/>
      </c>
      <c r="B802" s="580" t="s">
        <v>794</v>
      </c>
      <c r="C802" s="580"/>
      <c r="D802" s="577" t="s">
        <v>1013</v>
      </c>
      <c r="E802" s="79"/>
      <c r="F802" s="580" t="s">
        <v>8</v>
      </c>
      <c r="G802" s="927"/>
      <c r="H802" s="927">
        <f t="shared" si="230"/>
        <v>0</v>
      </c>
      <c r="I802" s="927">
        <f t="shared" si="231"/>
        <v>0</v>
      </c>
      <c r="J802" s="11"/>
      <c r="K802" s="964">
        <f t="shared" si="232"/>
        <v>0</v>
      </c>
    </row>
    <row r="803" spans="1:11" ht="15.75" hidden="1" x14ac:dyDescent="0.25">
      <c r="A803" s="761" t="str">
        <f t="shared" si="233"/>
        <v/>
      </c>
      <c r="B803" s="580" t="s">
        <v>795</v>
      </c>
      <c r="C803" s="580"/>
      <c r="D803" s="577" t="s">
        <v>1012</v>
      </c>
      <c r="E803" s="79"/>
      <c r="F803" s="580" t="s">
        <v>8</v>
      </c>
      <c r="G803" s="927"/>
      <c r="H803" s="927">
        <f t="shared" si="230"/>
        <v>0</v>
      </c>
      <c r="I803" s="927">
        <f t="shared" si="231"/>
        <v>0</v>
      </c>
      <c r="J803" s="11"/>
      <c r="K803" s="964">
        <f t="shared" si="232"/>
        <v>0</v>
      </c>
    </row>
    <row r="804" spans="1:11" ht="15.75" hidden="1" x14ac:dyDescent="0.25">
      <c r="A804" s="761" t="str">
        <f t="shared" si="233"/>
        <v/>
      </c>
      <c r="B804" s="28" t="s">
        <v>2793</v>
      </c>
      <c r="C804" s="70"/>
      <c r="D804" s="69" t="s">
        <v>2794</v>
      </c>
      <c r="E804" s="70"/>
      <c r="F804" s="70"/>
      <c r="G804" s="981"/>
      <c r="H804" s="981"/>
      <c r="I804" s="981"/>
      <c r="J804" s="31"/>
      <c r="K804" s="981"/>
    </row>
    <row r="805" spans="1:11" ht="15.75" hidden="1" x14ac:dyDescent="0.25">
      <c r="A805" s="761" t="str">
        <f t="shared" si="233"/>
        <v/>
      </c>
      <c r="B805" s="580" t="s">
        <v>2795</v>
      </c>
      <c r="C805" s="463" t="s">
        <v>3384</v>
      </c>
      <c r="D805" s="577" t="s">
        <v>2720</v>
      </c>
      <c r="E805" s="79"/>
      <c r="F805" s="80" t="s">
        <v>237</v>
      </c>
      <c r="G805" s="927"/>
      <c r="H805" s="927">
        <f t="shared" si="230"/>
        <v>0</v>
      </c>
      <c r="I805" s="927">
        <f>H805*$I$12</f>
        <v>0</v>
      </c>
      <c r="J805" s="11"/>
      <c r="K805" s="927">
        <f>SUM(H805:I805)</f>
        <v>0</v>
      </c>
    </row>
    <row r="806" spans="1:11" ht="15.75" hidden="1" x14ac:dyDescent="0.25">
      <c r="A806" s="761" t="str">
        <f t="shared" si="233"/>
        <v/>
      </c>
      <c r="B806" s="580"/>
      <c r="C806" s="573"/>
      <c r="D806" s="577"/>
      <c r="E806" s="643"/>
      <c r="F806" s="80"/>
      <c r="G806" s="1045"/>
      <c r="H806" s="927"/>
      <c r="I806" s="927"/>
      <c r="J806" s="11"/>
      <c r="K806" s="927"/>
    </row>
    <row r="807" spans="1:11" ht="15.75" hidden="1" x14ac:dyDescent="0.25">
      <c r="A807" s="761" t="str">
        <f t="shared" si="233"/>
        <v/>
      </c>
      <c r="B807" s="8" t="s">
        <v>796</v>
      </c>
      <c r="C807" s="8"/>
      <c r="D807" s="21" t="s">
        <v>1044</v>
      </c>
      <c r="E807" s="8"/>
      <c r="F807" s="8"/>
      <c r="G807" s="975"/>
      <c r="H807" s="975"/>
      <c r="I807" s="975"/>
      <c r="J807" s="406"/>
      <c r="K807" s="975"/>
    </row>
    <row r="808" spans="1:11" ht="15.75" hidden="1" x14ac:dyDescent="0.25">
      <c r="A808" s="761" t="str">
        <f t="shared" si="233"/>
        <v/>
      </c>
      <c r="B808" s="580" t="s">
        <v>797</v>
      </c>
      <c r="C808" s="580"/>
      <c r="D808" s="577" t="s">
        <v>1028</v>
      </c>
      <c r="E808" s="580"/>
      <c r="F808" s="580" t="s">
        <v>8</v>
      </c>
      <c r="G808" s="927"/>
      <c r="H808" s="927">
        <f t="shared" si="230"/>
        <v>0</v>
      </c>
      <c r="I808" s="927">
        <f t="shared" ref="I808:I823" si="234">H808*$I$12</f>
        <v>0</v>
      </c>
      <c r="J808" s="11"/>
      <c r="K808" s="964">
        <f t="shared" ref="K808:K823" si="235">SUM(H808:I808)</f>
        <v>0</v>
      </c>
    </row>
    <row r="809" spans="1:11" ht="15.75" hidden="1" x14ac:dyDescent="0.25">
      <c r="A809" s="761" t="str">
        <f t="shared" si="233"/>
        <v/>
      </c>
      <c r="B809" s="580" t="s">
        <v>798</v>
      </c>
      <c r="C809" s="580"/>
      <c r="D809" s="577" t="s">
        <v>1029</v>
      </c>
      <c r="E809" s="580"/>
      <c r="F809" s="580" t="s">
        <v>8</v>
      </c>
      <c r="G809" s="927"/>
      <c r="H809" s="927">
        <f t="shared" si="230"/>
        <v>0</v>
      </c>
      <c r="I809" s="927">
        <f t="shared" si="234"/>
        <v>0</v>
      </c>
      <c r="J809" s="11"/>
      <c r="K809" s="964">
        <f t="shared" si="235"/>
        <v>0</v>
      </c>
    </row>
    <row r="810" spans="1:11" ht="15.75" hidden="1" x14ac:dyDescent="0.25">
      <c r="A810" s="761" t="str">
        <f t="shared" si="233"/>
        <v/>
      </c>
      <c r="B810" s="580" t="s">
        <v>799</v>
      </c>
      <c r="C810" s="580"/>
      <c r="D810" s="577" t="s">
        <v>1030</v>
      </c>
      <c r="E810" s="580"/>
      <c r="F810" s="580" t="s">
        <v>8</v>
      </c>
      <c r="G810" s="927"/>
      <c r="H810" s="927">
        <f t="shared" si="230"/>
        <v>0</v>
      </c>
      <c r="I810" s="927">
        <f t="shared" si="234"/>
        <v>0</v>
      </c>
      <c r="J810" s="11"/>
      <c r="K810" s="964">
        <f t="shared" si="235"/>
        <v>0</v>
      </c>
    </row>
    <row r="811" spans="1:11" ht="15.75" hidden="1" x14ac:dyDescent="0.25">
      <c r="A811" s="761" t="str">
        <f t="shared" si="233"/>
        <v/>
      </c>
      <c r="B811" s="580" t="s">
        <v>800</v>
      </c>
      <c r="C811" s="580"/>
      <c r="D811" s="577" t="s">
        <v>1031</v>
      </c>
      <c r="E811" s="580"/>
      <c r="F811" s="580" t="s">
        <v>8</v>
      </c>
      <c r="G811" s="927"/>
      <c r="H811" s="927">
        <f t="shared" si="230"/>
        <v>0</v>
      </c>
      <c r="I811" s="927">
        <f t="shared" si="234"/>
        <v>0</v>
      </c>
      <c r="J811" s="11"/>
      <c r="K811" s="964">
        <f t="shared" si="235"/>
        <v>0</v>
      </c>
    </row>
    <row r="812" spans="1:11" ht="15.75" hidden="1" x14ac:dyDescent="0.25">
      <c r="A812" s="761" t="str">
        <f t="shared" si="233"/>
        <v/>
      </c>
      <c r="B812" s="580" t="s">
        <v>801</v>
      </c>
      <c r="C812" s="580"/>
      <c r="D812" s="577" t="s">
        <v>1032</v>
      </c>
      <c r="E812" s="580"/>
      <c r="F812" s="580" t="s">
        <v>8</v>
      </c>
      <c r="G812" s="927"/>
      <c r="H812" s="927">
        <f t="shared" si="230"/>
        <v>0</v>
      </c>
      <c r="I812" s="927">
        <f t="shared" si="234"/>
        <v>0</v>
      </c>
      <c r="J812" s="11"/>
      <c r="K812" s="964">
        <f t="shared" si="235"/>
        <v>0</v>
      </c>
    </row>
    <row r="813" spans="1:11" ht="15.75" hidden="1" x14ac:dyDescent="0.25">
      <c r="A813" s="761" t="str">
        <f t="shared" si="233"/>
        <v/>
      </c>
      <c r="B813" s="580" t="s">
        <v>802</v>
      </c>
      <c r="C813" s="580"/>
      <c r="D813" s="577" t="s">
        <v>1033</v>
      </c>
      <c r="E813" s="580"/>
      <c r="F813" s="580" t="s">
        <v>8</v>
      </c>
      <c r="G813" s="927"/>
      <c r="H813" s="927">
        <f t="shared" si="230"/>
        <v>0</v>
      </c>
      <c r="I813" s="927">
        <f t="shared" si="234"/>
        <v>0</v>
      </c>
      <c r="J813" s="11"/>
      <c r="K813" s="964">
        <f t="shared" si="235"/>
        <v>0</v>
      </c>
    </row>
    <row r="814" spans="1:11" ht="15.75" hidden="1" x14ac:dyDescent="0.25">
      <c r="A814" s="761" t="str">
        <f t="shared" si="233"/>
        <v/>
      </c>
      <c r="B814" s="580" t="s">
        <v>803</v>
      </c>
      <c r="C814" s="580"/>
      <c r="D814" s="577" t="s">
        <v>1034</v>
      </c>
      <c r="E814" s="580"/>
      <c r="F814" s="580" t="s">
        <v>8</v>
      </c>
      <c r="G814" s="927"/>
      <c r="H814" s="927">
        <f t="shared" si="230"/>
        <v>0</v>
      </c>
      <c r="I814" s="927">
        <f t="shared" si="234"/>
        <v>0</v>
      </c>
      <c r="J814" s="11"/>
      <c r="K814" s="964">
        <f t="shared" si="235"/>
        <v>0</v>
      </c>
    </row>
    <row r="815" spans="1:11" ht="15.75" hidden="1" x14ac:dyDescent="0.25">
      <c r="A815" s="761" t="str">
        <f t="shared" si="233"/>
        <v/>
      </c>
      <c r="B815" s="580" t="s">
        <v>804</v>
      </c>
      <c r="C815" s="580"/>
      <c r="D815" s="577" t="s">
        <v>1035</v>
      </c>
      <c r="E815" s="580"/>
      <c r="F815" s="580" t="s">
        <v>8</v>
      </c>
      <c r="G815" s="927"/>
      <c r="H815" s="927">
        <f t="shared" si="230"/>
        <v>0</v>
      </c>
      <c r="I815" s="927">
        <f t="shared" si="234"/>
        <v>0</v>
      </c>
      <c r="J815" s="11"/>
      <c r="K815" s="964">
        <f t="shared" si="235"/>
        <v>0</v>
      </c>
    </row>
    <row r="816" spans="1:11" ht="15.75" hidden="1" x14ac:dyDescent="0.25">
      <c r="A816" s="761" t="str">
        <f t="shared" si="233"/>
        <v/>
      </c>
      <c r="B816" s="580" t="s">
        <v>805</v>
      </c>
      <c r="C816" s="580"/>
      <c r="D816" s="577" t="s">
        <v>1036</v>
      </c>
      <c r="E816" s="580"/>
      <c r="F816" s="580" t="s">
        <v>8</v>
      </c>
      <c r="G816" s="927"/>
      <c r="H816" s="927">
        <f t="shared" si="230"/>
        <v>0</v>
      </c>
      <c r="I816" s="927">
        <f t="shared" si="234"/>
        <v>0</v>
      </c>
      <c r="J816" s="11"/>
      <c r="K816" s="964">
        <f t="shared" si="235"/>
        <v>0</v>
      </c>
    </row>
    <row r="817" spans="1:11" ht="15.75" hidden="1" x14ac:dyDescent="0.25">
      <c r="A817" s="761" t="str">
        <f t="shared" si="233"/>
        <v/>
      </c>
      <c r="B817" s="580" t="s">
        <v>806</v>
      </c>
      <c r="C817" s="580"/>
      <c r="D817" s="577" t="s">
        <v>1037</v>
      </c>
      <c r="E817" s="580"/>
      <c r="F817" s="580" t="s">
        <v>8</v>
      </c>
      <c r="G817" s="927"/>
      <c r="H817" s="927">
        <f t="shared" si="230"/>
        <v>0</v>
      </c>
      <c r="I817" s="927">
        <f t="shared" si="234"/>
        <v>0</v>
      </c>
      <c r="J817" s="11"/>
      <c r="K817" s="964">
        <f t="shared" si="235"/>
        <v>0</v>
      </c>
    </row>
    <row r="818" spans="1:11" ht="15.75" hidden="1" x14ac:dyDescent="0.25">
      <c r="A818" s="761" t="str">
        <f t="shared" si="233"/>
        <v/>
      </c>
      <c r="B818" s="580" t="s">
        <v>807</v>
      </c>
      <c r="C818" s="580"/>
      <c r="D818" s="577" t="s">
        <v>1038</v>
      </c>
      <c r="E818" s="580"/>
      <c r="F818" s="580" t="s">
        <v>8</v>
      </c>
      <c r="G818" s="927"/>
      <c r="H818" s="927">
        <f t="shared" si="230"/>
        <v>0</v>
      </c>
      <c r="I818" s="927">
        <f t="shared" si="234"/>
        <v>0</v>
      </c>
      <c r="J818" s="11"/>
      <c r="K818" s="964">
        <f t="shared" si="235"/>
        <v>0</v>
      </c>
    </row>
    <row r="819" spans="1:11" ht="15.75" hidden="1" x14ac:dyDescent="0.25">
      <c r="A819" s="761" t="str">
        <f t="shared" si="233"/>
        <v/>
      </c>
      <c r="B819" s="580" t="s">
        <v>808</v>
      </c>
      <c r="C819" s="580"/>
      <c r="D819" s="577" t="s">
        <v>1039</v>
      </c>
      <c r="E819" s="580"/>
      <c r="F819" s="580" t="s">
        <v>8</v>
      </c>
      <c r="G819" s="927"/>
      <c r="H819" s="927">
        <f t="shared" si="230"/>
        <v>0</v>
      </c>
      <c r="I819" s="927">
        <f t="shared" si="234"/>
        <v>0</v>
      </c>
      <c r="J819" s="11"/>
      <c r="K819" s="964">
        <f t="shared" si="235"/>
        <v>0</v>
      </c>
    </row>
    <row r="820" spans="1:11" ht="15.75" hidden="1" x14ac:dyDescent="0.25">
      <c r="A820" s="761" t="str">
        <f t="shared" si="233"/>
        <v/>
      </c>
      <c r="B820" s="580" t="s">
        <v>809</v>
      </c>
      <c r="C820" s="580"/>
      <c r="D820" s="577" t="s">
        <v>1040</v>
      </c>
      <c r="E820" s="580"/>
      <c r="F820" s="580" t="s">
        <v>8</v>
      </c>
      <c r="G820" s="927"/>
      <c r="H820" s="927">
        <f t="shared" si="230"/>
        <v>0</v>
      </c>
      <c r="I820" s="927">
        <f t="shared" si="234"/>
        <v>0</v>
      </c>
      <c r="J820" s="11"/>
      <c r="K820" s="964">
        <f t="shared" si="235"/>
        <v>0</v>
      </c>
    </row>
    <row r="821" spans="1:11" ht="15.75" hidden="1" x14ac:dyDescent="0.25">
      <c r="A821" s="761" t="str">
        <f t="shared" si="233"/>
        <v/>
      </c>
      <c r="B821" s="580" t="s">
        <v>810</v>
      </c>
      <c r="C821" s="580"/>
      <c r="D821" s="577" t="s">
        <v>1041</v>
      </c>
      <c r="E821" s="580"/>
      <c r="F821" s="580" t="s">
        <v>8</v>
      </c>
      <c r="G821" s="927"/>
      <c r="H821" s="927">
        <f t="shared" si="230"/>
        <v>0</v>
      </c>
      <c r="I821" s="927">
        <f t="shared" si="234"/>
        <v>0</v>
      </c>
      <c r="J821" s="11"/>
      <c r="K821" s="964">
        <f t="shared" si="235"/>
        <v>0</v>
      </c>
    </row>
    <row r="822" spans="1:11" ht="15.75" hidden="1" x14ac:dyDescent="0.25">
      <c r="A822" s="761" t="str">
        <f t="shared" si="233"/>
        <v/>
      </c>
      <c r="B822" s="580" t="s">
        <v>811</v>
      </c>
      <c r="C822" s="580"/>
      <c r="D822" s="577" t="s">
        <v>1042</v>
      </c>
      <c r="E822" s="580"/>
      <c r="F822" s="580" t="s">
        <v>8</v>
      </c>
      <c r="G822" s="927"/>
      <c r="H822" s="927">
        <f t="shared" si="230"/>
        <v>0</v>
      </c>
      <c r="I822" s="927">
        <f t="shared" si="234"/>
        <v>0</v>
      </c>
      <c r="J822" s="11"/>
      <c r="K822" s="964">
        <f t="shared" si="235"/>
        <v>0</v>
      </c>
    </row>
    <row r="823" spans="1:11" ht="15.75" hidden="1" x14ac:dyDescent="0.25">
      <c r="A823" s="761" t="str">
        <f t="shared" si="233"/>
        <v/>
      </c>
      <c r="B823" s="580" t="s">
        <v>812</v>
      </c>
      <c r="C823" s="580"/>
      <c r="D823" s="577" t="s">
        <v>1043</v>
      </c>
      <c r="E823" s="580"/>
      <c r="F823" s="580" t="s">
        <v>8</v>
      </c>
      <c r="G823" s="927"/>
      <c r="H823" s="927">
        <f t="shared" si="230"/>
        <v>0</v>
      </c>
      <c r="I823" s="927">
        <f t="shared" si="234"/>
        <v>0</v>
      </c>
      <c r="J823" s="11"/>
      <c r="K823" s="964">
        <f t="shared" si="235"/>
        <v>0</v>
      </c>
    </row>
    <row r="824" spans="1:11" ht="15.75" hidden="1" x14ac:dyDescent="0.25">
      <c r="A824" s="761" t="s">
        <v>4462</v>
      </c>
      <c r="B824" s="638"/>
      <c r="C824" s="37"/>
      <c r="D824" s="638"/>
      <c r="E824" s="16"/>
      <c r="F824" s="16"/>
      <c r="G824" s="974"/>
      <c r="H824" s="974"/>
      <c r="I824" s="974"/>
      <c r="J824" s="16"/>
      <c r="K824" s="974"/>
    </row>
    <row r="825" spans="1:11" ht="15.75" x14ac:dyDescent="0.25">
      <c r="A825" s="761" t="s">
        <v>4462</v>
      </c>
      <c r="B825" s="8" t="s">
        <v>813</v>
      </c>
      <c r="C825" s="8"/>
      <c r="D825" s="21" t="s">
        <v>1107</v>
      </c>
      <c r="E825" s="8"/>
      <c r="F825" s="8"/>
      <c r="G825" s="975"/>
      <c r="H825" s="975"/>
      <c r="I825" s="975"/>
      <c r="J825" s="406"/>
      <c r="K825" s="975"/>
    </row>
    <row r="826" spans="1:11" ht="15.75" x14ac:dyDescent="0.25">
      <c r="A826" s="761" t="s">
        <v>4462</v>
      </c>
      <c r="B826" s="43" t="s">
        <v>248</v>
      </c>
      <c r="C826" s="43"/>
      <c r="D826" s="66" t="s">
        <v>1045</v>
      </c>
      <c r="E826" s="43"/>
      <c r="F826" s="43"/>
      <c r="G826" s="967"/>
      <c r="H826" s="967"/>
      <c r="I826" s="967"/>
      <c r="J826" s="43"/>
      <c r="K826" s="967"/>
    </row>
    <row r="827" spans="1:11" ht="15.75" x14ac:dyDescent="0.25">
      <c r="A827" s="761" t="s">
        <v>4462</v>
      </c>
      <c r="B827" s="117" t="s">
        <v>814</v>
      </c>
      <c r="C827" s="25"/>
      <c r="D827" s="118" t="s">
        <v>1106</v>
      </c>
      <c r="E827" s="117"/>
      <c r="F827" s="117"/>
      <c r="G827" s="971"/>
      <c r="H827" s="971"/>
      <c r="I827" s="971"/>
      <c r="J827" s="111"/>
      <c r="K827" s="968"/>
    </row>
    <row r="828" spans="1:11" ht="15.75" hidden="1" x14ac:dyDescent="0.25">
      <c r="A828" s="761" t="str">
        <f t="shared" si="233"/>
        <v/>
      </c>
      <c r="B828" s="582" t="s">
        <v>2824</v>
      </c>
      <c r="C828" s="582" t="s">
        <v>3003</v>
      </c>
      <c r="D828" s="78" t="s">
        <v>3078</v>
      </c>
      <c r="E828" s="79"/>
      <c r="F828" s="573" t="s">
        <v>237</v>
      </c>
      <c r="G828" s="927"/>
      <c r="H828" s="927">
        <f>G828*E828</f>
        <v>0</v>
      </c>
      <c r="I828" s="927">
        <f>H828*$I$12</f>
        <v>0</v>
      </c>
      <c r="J828" s="11"/>
      <c r="K828" s="964">
        <f>SUM(H828:I828)</f>
        <v>0</v>
      </c>
    </row>
    <row r="829" spans="1:11" ht="15.75" hidden="1" x14ac:dyDescent="0.25">
      <c r="A829" s="761" t="str">
        <f t="shared" si="233"/>
        <v/>
      </c>
      <c r="B829" s="580" t="s">
        <v>2976</v>
      </c>
      <c r="C829" s="573" t="s">
        <v>2975</v>
      </c>
      <c r="D829" s="577" t="s">
        <v>3291</v>
      </c>
      <c r="E829" s="79"/>
      <c r="F829" s="652" t="s">
        <v>238</v>
      </c>
      <c r="G829" s="927">
        <v>291.14</v>
      </c>
      <c r="H829" s="927">
        <f>G829*E829</f>
        <v>0</v>
      </c>
      <c r="I829" s="927">
        <f>H829*$I$12</f>
        <v>0</v>
      </c>
      <c r="J829" s="11"/>
      <c r="K829" s="927">
        <f>SUM(H829:I829)</f>
        <v>0</v>
      </c>
    </row>
    <row r="830" spans="1:11" ht="38.25" x14ac:dyDescent="0.25">
      <c r="A830" s="761" t="str">
        <f t="shared" si="233"/>
        <v>x</v>
      </c>
      <c r="B830" s="580" t="s">
        <v>3024</v>
      </c>
      <c r="C830" s="705" t="s">
        <v>4317</v>
      </c>
      <c r="D830" s="577" t="s">
        <v>4642</v>
      </c>
      <c r="E830" s="79">
        <v>1.44</v>
      </c>
      <c r="F830" s="573" t="s">
        <v>237</v>
      </c>
      <c r="G830" s="927">
        <f>'Composições Unitárias'!G991</f>
        <v>25.12</v>
      </c>
      <c r="H830" s="927">
        <f t="shared" ref="H830:H831" si="236">TRUNC(E830*G830,2)</f>
        <v>36.17</v>
      </c>
      <c r="I830" s="927">
        <f t="shared" ref="I830:I831" si="237">TRUNC(H830*$I$12,2)</f>
        <v>9.75</v>
      </c>
      <c r="J830" s="11"/>
      <c r="K830" s="964">
        <f t="shared" ref="K830:K831" si="238">TRUNC(SUM(H830:I830),2)</f>
        <v>45.92</v>
      </c>
    </row>
    <row r="831" spans="1:11" ht="25.5" x14ac:dyDescent="0.25">
      <c r="A831" s="761" t="str">
        <f t="shared" si="233"/>
        <v>x</v>
      </c>
      <c r="B831" s="580" t="s">
        <v>3250</v>
      </c>
      <c r="C831" s="841" t="s">
        <v>3769</v>
      </c>
      <c r="D831" s="577" t="s">
        <v>4191</v>
      </c>
      <c r="E831" s="79">
        <v>9.6199999999999992</v>
      </c>
      <c r="F831" s="573" t="s">
        <v>237</v>
      </c>
      <c r="G831" s="927">
        <v>19.760000000000002</v>
      </c>
      <c r="H831" s="927">
        <f t="shared" si="236"/>
        <v>190.09</v>
      </c>
      <c r="I831" s="927">
        <f t="shared" si="237"/>
        <v>51.24</v>
      </c>
      <c r="J831" s="11"/>
      <c r="K831" s="964">
        <f t="shared" si="238"/>
        <v>241.33</v>
      </c>
    </row>
    <row r="832" spans="1:11" ht="15.75" x14ac:dyDescent="0.25">
      <c r="A832" s="761" t="s">
        <v>4462</v>
      </c>
      <c r="B832" s="83"/>
      <c r="C832" s="108"/>
      <c r="D832" s="653"/>
      <c r="E832" s="654"/>
      <c r="F832" s="655"/>
      <c r="G832" s="1046"/>
      <c r="H832" s="927"/>
      <c r="I832" s="980"/>
      <c r="J832" s="19"/>
      <c r="K832" s="980"/>
    </row>
    <row r="833" spans="1:11" ht="15.75" hidden="1" x14ac:dyDescent="0.25">
      <c r="A833" s="761" t="str">
        <f t="shared" si="233"/>
        <v/>
      </c>
      <c r="B833" s="580" t="s">
        <v>815</v>
      </c>
      <c r="C833" s="580"/>
      <c r="D833" s="577" t="s">
        <v>1105</v>
      </c>
      <c r="E833" s="580"/>
      <c r="F833" s="580" t="s">
        <v>8</v>
      </c>
      <c r="G833" s="927"/>
      <c r="H833" s="927">
        <f>G833*E833</f>
        <v>0</v>
      </c>
      <c r="I833" s="927">
        <f>H833*$I$12</f>
        <v>0</v>
      </c>
      <c r="J833" s="11"/>
      <c r="K833" s="964">
        <f>SUM(H833:I833)</f>
        <v>0</v>
      </c>
    </row>
    <row r="834" spans="1:11" ht="15.75" hidden="1" x14ac:dyDescent="0.25">
      <c r="A834" s="761" t="str">
        <f t="shared" si="233"/>
        <v/>
      </c>
      <c r="B834" s="580" t="s">
        <v>816</v>
      </c>
      <c r="C834" s="580"/>
      <c r="D834" s="577" t="s">
        <v>1104</v>
      </c>
      <c r="E834" s="580"/>
      <c r="F834" s="580" t="s">
        <v>8</v>
      </c>
      <c r="G834" s="927"/>
      <c r="H834" s="927">
        <f>G834*E834</f>
        <v>0</v>
      </c>
      <c r="I834" s="927">
        <f>H834*$I$12</f>
        <v>0</v>
      </c>
      <c r="J834" s="11"/>
      <c r="K834" s="964">
        <f>SUM(H834:I834)</f>
        <v>0</v>
      </c>
    </row>
    <row r="835" spans="1:11" ht="15.75" hidden="1" x14ac:dyDescent="0.25">
      <c r="A835" s="761" t="str">
        <f t="shared" si="233"/>
        <v/>
      </c>
      <c r="B835" s="580" t="s">
        <v>817</v>
      </c>
      <c r="C835" s="580"/>
      <c r="D835" s="577" t="s">
        <v>1103</v>
      </c>
      <c r="E835" s="580"/>
      <c r="F835" s="580" t="s">
        <v>8</v>
      </c>
      <c r="G835" s="927"/>
      <c r="H835" s="927">
        <f>G835*E835</f>
        <v>0</v>
      </c>
      <c r="I835" s="927">
        <f>H835*$I$12</f>
        <v>0</v>
      </c>
      <c r="J835" s="11"/>
      <c r="K835" s="964">
        <f>SUM(H835:I835)</f>
        <v>0</v>
      </c>
    </row>
    <row r="836" spans="1:11" ht="15.75" x14ac:dyDescent="0.25">
      <c r="A836" s="761" t="s">
        <v>4462</v>
      </c>
      <c r="B836" s="117" t="s">
        <v>249</v>
      </c>
      <c r="C836" s="117"/>
      <c r="D836" s="118" t="s">
        <v>1102</v>
      </c>
      <c r="E836" s="117"/>
      <c r="F836" s="117"/>
      <c r="G836" s="971"/>
      <c r="H836" s="971"/>
      <c r="I836" s="971"/>
      <c r="J836" s="111"/>
      <c r="K836" s="968"/>
    </row>
    <row r="837" spans="1:11" ht="25.5" x14ac:dyDescent="0.25">
      <c r="A837" s="761" t="str">
        <f t="shared" si="233"/>
        <v>x</v>
      </c>
      <c r="B837" s="123" t="s">
        <v>2796</v>
      </c>
      <c r="C837" s="1068" t="s">
        <v>2977</v>
      </c>
      <c r="D837" s="577" t="s">
        <v>2726</v>
      </c>
      <c r="E837" s="79">
        <v>16.27</v>
      </c>
      <c r="F837" s="656" t="s">
        <v>237</v>
      </c>
      <c r="G837" s="927">
        <v>211.58</v>
      </c>
      <c r="H837" s="927">
        <f t="shared" ref="H837:H839" si="239">TRUNC(E837*G837,2)</f>
        <v>3442.4</v>
      </c>
      <c r="I837" s="927">
        <f t="shared" ref="I837:I839" si="240">TRUNC(H837*$I$12,2)</f>
        <v>927.96</v>
      </c>
      <c r="J837" s="11"/>
      <c r="K837" s="964">
        <f t="shared" ref="K837:K839" si="241">TRUNC(SUM(H837:I837),2)</f>
        <v>4370.3599999999997</v>
      </c>
    </row>
    <row r="838" spans="1:11" ht="25.5" x14ac:dyDescent="0.25">
      <c r="A838" s="761" t="str">
        <f t="shared" si="233"/>
        <v>x</v>
      </c>
      <c r="B838" s="123" t="s">
        <v>2797</v>
      </c>
      <c r="C838" s="1068" t="s">
        <v>2977</v>
      </c>
      <c r="D838" s="577" t="s">
        <v>2727</v>
      </c>
      <c r="E838" s="79">
        <v>2.52</v>
      </c>
      <c r="F838" s="657" t="s">
        <v>237</v>
      </c>
      <c r="G838" s="927">
        <v>211.58</v>
      </c>
      <c r="H838" s="927">
        <f t="shared" si="239"/>
        <v>533.17999999999995</v>
      </c>
      <c r="I838" s="927">
        <f t="shared" si="240"/>
        <v>143.72</v>
      </c>
      <c r="J838" s="11"/>
      <c r="K838" s="964">
        <f t="shared" si="241"/>
        <v>676.9</v>
      </c>
    </row>
    <row r="839" spans="1:11" ht="25.5" x14ac:dyDescent="0.25">
      <c r="A839" s="761" t="str">
        <f t="shared" si="233"/>
        <v>x</v>
      </c>
      <c r="B839" s="583" t="s">
        <v>2798</v>
      </c>
      <c r="C839" s="1068" t="s">
        <v>3004</v>
      </c>
      <c r="D839" s="577" t="s">
        <v>4854</v>
      </c>
      <c r="E839" s="79">
        <v>3.02</v>
      </c>
      <c r="F839" s="657" t="s">
        <v>210</v>
      </c>
      <c r="G839" s="927">
        <v>55.97</v>
      </c>
      <c r="H839" s="927">
        <f t="shared" si="239"/>
        <v>169.02</v>
      </c>
      <c r="I839" s="927">
        <f t="shared" si="240"/>
        <v>45.56</v>
      </c>
      <c r="J839" s="11"/>
      <c r="K839" s="964">
        <f t="shared" si="241"/>
        <v>214.58</v>
      </c>
    </row>
    <row r="840" spans="1:11" s="1074" customFormat="1" ht="25.5" x14ac:dyDescent="0.25">
      <c r="A840" s="1077" t="str">
        <f t="shared" ref="A840" si="242">IF(K840&lt;&gt;0,"x","")</f>
        <v>x</v>
      </c>
      <c r="B840" s="583" t="s">
        <v>4857</v>
      </c>
      <c r="C840" s="1068" t="s">
        <v>3004</v>
      </c>
      <c r="D840" s="1072" t="s">
        <v>4829</v>
      </c>
      <c r="E840" s="901">
        <v>4.16</v>
      </c>
      <c r="F840" s="657" t="s">
        <v>210</v>
      </c>
      <c r="G840" s="927">
        <v>55.97</v>
      </c>
      <c r="H840" s="927">
        <f t="shared" ref="H840" si="243">TRUNC(E840*G840,2)</f>
        <v>232.83</v>
      </c>
      <c r="I840" s="927">
        <f t="shared" ref="I840" si="244">TRUNC(H840*$I$12,2)</f>
        <v>62.76</v>
      </c>
      <c r="J840" s="11"/>
      <c r="K840" s="964">
        <f t="shared" ref="K840" si="245">TRUNC(SUM(H840:I840),2)</f>
        <v>295.58999999999997</v>
      </c>
    </row>
    <row r="841" spans="1:11" ht="15.75" x14ac:dyDescent="0.25">
      <c r="A841" s="761" t="s">
        <v>4462</v>
      </c>
      <c r="B841" s="83"/>
      <c r="C841" s="83"/>
      <c r="D841" s="84"/>
      <c r="E841" s="83"/>
      <c r="F841" s="83"/>
      <c r="G841" s="980"/>
      <c r="H841" s="980"/>
      <c r="I841" s="980"/>
      <c r="J841" s="19"/>
      <c r="K841" s="969"/>
    </row>
    <row r="842" spans="1:11" ht="15.75" x14ac:dyDescent="0.25">
      <c r="A842" s="1062" t="s">
        <v>4462</v>
      </c>
      <c r="B842" s="906" t="s">
        <v>250</v>
      </c>
      <c r="C842" s="906"/>
      <c r="D842" s="118" t="s">
        <v>1101</v>
      </c>
      <c r="E842" s="906"/>
      <c r="F842" s="906"/>
      <c r="G842" s="971"/>
      <c r="H842" s="971"/>
      <c r="I842" s="971"/>
      <c r="J842" s="111"/>
      <c r="K842" s="968"/>
    </row>
    <row r="843" spans="1:11" ht="38.25" x14ac:dyDescent="0.25">
      <c r="A843" s="1062" t="str">
        <f t="shared" si="233"/>
        <v>x</v>
      </c>
      <c r="B843" s="893" t="s">
        <v>4831</v>
      </c>
      <c r="C843" s="1068" t="s">
        <v>4832</v>
      </c>
      <c r="D843" s="898" t="s">
        <v>4830</v>
      </c>
      <c r="E843" s="901">
        <v>2</v>
      </c>
      <c r="F843" s="893" t="s">
        <v>237</v>
      </c>
      <c r="G843" s="927">
        <v>95.95</v>
      </c>
      <c r="H843" s="927">
        <f t="shared" ref="H843" si="246">TRUNC(E843*G843,2)</f>
        <v>191.9</v>
      </c>
      <c r="I843" s="927">
        <f t="shared" ref="I843" si="247">TRUNC(H843*$I$12,2)</f>
        <v>51.73</v>
      </c>
      <c r="J843" s="11"/>
      <c r="K843" s="964">
        <f t="shared" ref="K843" si="248">TRUNC(SUM(H843:I843),2)</f>
        <v>243.63</v>
      </c>
    </row>
    <row r="844" spans="1:11" ht="15.75" x14ac:dyDescent="0.25">
      <c r="A844" s="1062" t="s">
        <v>4462</v>
      </c>
      <c r="B844" s="893"/>
      <c r="C844" s="893"/>
      <c r="D844" s="898"/>
      <c r="E844" s="893"/>
      <c r="F844" s="893"/>
      <c r="G844" s="927"/>
      <c r="H844" s="927"/>
      <c r="I844" s="927"/>
      <c r="J844" s="11"/>
      <c r="K844" s="964"/>
    </row>
    <row r="845" spans="1:11" ht="15.75" hidden="1" x14ac:dyDescent="0.25">
      <c r="A845" s="761" t="str">
        <f t="shared" si="233"/>
        <v/>
      </c>
      <c r="B845" s="580" t="s">
        <v>818</v>
      </c>
      <c r="C845" s="580"/>
      <c r="D845" s="577" t="s">
        <v>1100</v>
      </c>
      <c r="E845" s="580"/>
      <c r="F845" s="580" t="s">
        <v>8</v>
      </c>
      <c r="G845" s="927"/>
      <c r="H845" s="927">
        <f t="shared" ref="H845:H859" si="249">G845*E845</f>
        <v>0</v>
      </c>
      <c r="I845" s="927">
        <f>H845*$I$12</f>
        <v>0</v>
      </c>
      <c r="J845" s="11"/>
      <c r="K845" s="964">
        <f>SUM(H845:I845)</f>
        <v>0</v>
      </c>
    </row>
    <row r="846" spans="1:11" ht="15.75" hidden="1" x14ac:dyDescent="0.25">
      <c r="A846" s="761" t="str">
        <f t="shared" si="233"/>
        <v/>
      </c>
      <c r="B846" s="580" t="s">
        <v>819</v>
      </c>
      <c r="C846" s="580"/>
      <c r="D846" s="577" t="s">
        <v>1099</v>
      </c>
      <c r="E846" s="580"/>
      <c r="F846" s="580" t="s">
        <v>8</v>
      </c>
      <c r="G846" s="927"/>
      <c r="H846" s="927">
        <f t="shared" si="249"/>
        <v>0</v>
      </c>
      <c r="I846" s="927">
        <f>H846*$I$12</f>
        <v>0</v>
      </c>
      <c r="J846" s="11"/>
      <c r="K846" s="964">
        <f>SUM(H846:I846)</f>
        <v>0</v>
      </c>
    </row>
    <row r="847" spans="1:11" ht="15.75" hidden="1" x14ac:dyDescent="0.25">
      <c r="A847" s="761" t="str">
        <f t="shared" si="233"/>
        <v/>
      </c>
      <c r="B847" s="580" t="s">
        <v>820</v>
      </c>
      <c r="C847" s="580"/>
      <c r="D847" s="577" t="s">
        <v>1098</v>
      </c>
      <c r="E847" s="580"/>
      <c r="F847" s="580" t="s">
        <v>8</v>
      </c>
      <c r="G847" s="927"/>
      <c r="H847" s="927">
        <f t="shared" si="249"/>
        <v>0</v>
      </c>
      <c r="I847" s="927">
        <f>H847*$I$12</f>
        <v>0</v>
      </c>
      <c r="J847" s="11"/>
      <c r="K847" s="964">
        <f>SUM(H847:I847)</f>
        <v>0</v>
      </c>
    </row>
    <row r="848" spans="1:11" ht="15.75" hidden="1" x14ac:dyDescent="0.25">
      <c r="A848" s="761" t="str">
        <f t="shared" si="233"/>
        <v/>
      </c>
      <c r="B848" s="580" t="s">
        <v>821</v>
      </c>
      <c r="C848" s="580"/>
      <c r="D848" s="577" t="s">
        <v>1097</v>
      </c>
      <c r="E848" s="580"/>
      <c r="F848" s="580" t="s">
        <v>8</v>
      </c>
      <c r="G848" s="927"/>
      <c r="H848" s="927">
        <f t="shared" si="249"/>
        <v>0</v>
      </c>
      <c r="I848" s="927">
        <f>H848*$I$12</f>
        <v>0</v>
      </c>
      <c r="J848" s="11"/>
      <c r="K848" s="964">
        <f>SUM(H848:I848)</f>
        <v>0</v>
      </c>
    </row>
    <row r="849" spans="1:11" ht="15.75" x14ac:dyDescent="0.25">
      <c r="A849" s="761" t="s">
        <v>4462</v>
      </c>
      <c r="B849" s="117" t="s">
        <v>822</v>
      </c>
      <c r="C849" s="117"/>
      <c r="D849" s="118" t="s">
        <v>1096</v>
      </c>
      <c r="E849" s="117"/>
      <c r="F849" s="117"/>
      <c r="G849" s="971"/>
      <c r="H849" s="971"/>
      <c r="I849" s="971"/>
      <c r="J849" s="111"/>
      <c r="K849" s="968"/>
    </row>
    <row r="850" spans="1:11" ht="25.5" x14ac:dyDescent="0.25">
      <c r="A850" s="761" t="str">
        <f t="shared" si="233"/>
        <v>x</v>
      </c>
      <c r="B850" s="583" t="s">
        <v>2799</v>
      </c>
      <c r="C850" s="1068" t="s">
        <v>2978</v>
      </c>
      <c r="D850" s="577" t="s">
        <v>4192</v>
      </c>
      <c r="E850" s="79">
        <v>496.91999999999996</v>
      </c>
      <c r="F850" s="657" t="s">
        <v>237</v>
      </c>
      <c r="G850" s="927">
        <v>124.59</v>
      </c>
      <c r="H850" s="927">
        <f t="shared" ref="H850:H851" si="250">TRUNC(E850*G850,2)</f>
        <v>61911.26</v>
      </c>
      <c r="I850" s="927">
        <f t="shared" ref="I850:I851" si="251">TRUNC(H850*$I$12,2)</f>
        <v>16689.34</v>
      </c>
      <c r="J850" s="127"/>
      <c r="K850" s="964">
        <f t="shared" ref="K850" si="252">TRUNC(SUM(H850:I850),2)</f>
        <v>78600.600000000006</v>
      </c>
    </row>
    <row r="851" spans="1:11" ht="25.5" x14ac:dyDescent="0.25">
      <c r="A851" s="1062" t="str">
        <f t="shared" si="233"/>
        <v>x</v>
      </c>
      <c r="B851" s="583" t="s">
        <v>4834</v>
      </c>
      <c r="C851" s="1068" t="s">
        <v>2978</v>
      </c>
      <c r="D851" s="898" t="s">
        <v>4833</v>
      </c>
      <c r="E851" s="920">
        <f>5.5*0.15</f>
        <v>0.82499999999999996</v>
      </c>
      <c r="F851" s="1064" t="s">
        <v>237</v>
      </c>
      <c r="G851" s="927">
        <v>124.59</v>
      </c>
      <c r="H851" s="927">
        <f t="shared" si="250"/>
        <v>102.78</v>
      </c>
      <c r="I851" s="927">
        <f t="shared" si="251"/>
        <v>27.7</v>
      </c>
      <c r="J851" s="127"/>
      <c r="K851" s="964">
        <f t="shared" ref="K851" si="253">TRUNC(SUM(H851:I851),2)</f>
        <v>130.47999999999999</v>
      </c>
    </row>
    <row r="852" spans="1:11" ht="15.75" hidden="1" x14ac:dyDescent="0.25">
      <c r="A852" s="761"/>
      <c r="B852" s="83"/>
      <c r="C852" s="83"/>
      <c r="D852" s="577"/>
      <c r="E852" s="83"/>
      <c r="F852" s="83"/>
      <c r="G852" s="980"/>
      <c r="H852" s="927"/>
      <c r="I852" s="980"/>
      <c r="J852" s="19"/>
      <c r="K852" s="969"/>
    </row>
    <row r="853" spans="1:11" ht="15.75" hidden="1" x14ac:dyDescent="0.25">
      <c r="A853" s="761"/>
      <c r="B853" s="580" t="s">
        <v>823</v>
      </c>
      <c r="C853" s="580"/>
      <c r="D853" s="577" t="s">
        <v>1095</v>
      </c>
      <c r="E853" s="580"/>
      <c r="F853" s="580" t="s">
        <v>8</v>
      </c>
      <c r="G853" s="927"/>
      <c r="H853" s="927">
        <f t="shared" si="249"/>
        <v>0</v>
      </c>
      <c r="I853" s="927">
        <f t="shared" ref="I853:I859" si="254">H853*$I$12</f>
        <v>0</v>
      </c>
      <c r="J853" s="11"/>
      <c r="K853" s="964">
        <f t="shared" ref="K853:K859" si="255">SUM(H853:I853)</f>
        <v>0</v>
      </c>
    </row>
    <row r="854" spans="1:11" ht="15.75" hidden="1" x14ac:dyDescent="0.25">
      <c r="A854" s="761"/>
      <c r="B854" s="580" t="s">
        <v>824</v>
      </c>
      <c r="C854" s="580"/>
      <c r="D854" s="577" t="s">
        <v>1094</v>
      </c>
      <c r="E854" s="580"/>
      <c r="F854" s="580" t="s">
        <v>8</v>
      </c>
      <c r="G854" s="927"/>
      <c r="H854" s="927">
        <f t="shared" si="249"/>
        <v>0</v>
      </c>
      <c r="I854" s="927">
        <f t="shared" si="254"/>
        <v>0</v>
      </c>
      <c r="J854" s="11"/>
      <c r="K854" s="964">
        <f t="shared" si="255"/>
        <v>0</v>
      </c>
    </row>
    <row r="855" spans="1:11" ht="15.75" hidden="1" x14ac:dyDescent="0.25">
      <c r="A855" s="761"/>
      <c r="B855" s="580" t="s">
        <v>825</v>
      </c>
      <c r="C855" s="580"/>
      <c r="D855" s="577" t="s">
        <v>1093</v>
      </c>
      <c r="E855" s="580"/>
      <c r="F855" s="580" t="s">
        <v>8</v>
      </c>
      <c r="G855" s="927"/>
      <c r="H855" s="927">
        <f t="shared" si="249"/>
        <v>0</v>
      </c>
      <c r="I855" s="927">
        <f t="shared" si="254"/>
        <v>0</v>
      </c>
      <c r="J855" s="11"/>
      <c r="K855" s="964">
        <f t="shared" si="255"/>
        <v>0</v>
      </c>
    </row>
    <row r="856" spans="1:11" ht="15.75" hidden="1" x14ac:dyDescent="0.25">
      <c r="A856" s="761"/>
      <c r="B856" s="580" t="s">
        <v>826</v>
      </c>
      <c r="C856" s="580"/>
      <c r="D856" s="577" t="s">
        <v>1092</v>
      </c>
      <c r="E856" s="580"/>
      <c r="F856" s="580" t="s">
        <v>8</v>
      </c>
      <c r="G856" s="927"/>
      <c r="H856" s="927">
        <f t="shared" si="249"/>
        <v>0</v>
      </c>
      <c r="I856" s="927">
        <f t="shared" si="254"/>
        <v>0</v>
      </c>
      <c r="J856" s="11"/>
      <c r="K856" s="964">
        <f t="shared" si="255"/>
        <v>0</v>
      </c>
    </row>
    <row r="857" spans="1:11" ht="15.75" hidden="1" x14ac:dyDescent="0.25">
      <c r="A857" s="761"/>
      <c r="B857" s="580" t="s">
        <v>827</v>
      </c>
      <c r="C857" s="580"/>
      <c r="D857" s="577" t="s">
        <v>1091</v>
      </c>
      <c r="E857" s="580"/>
      <c r="F857" s="580" t="s">
        <v>8</v>
      </c>
      <c r="G857" s="927"/>
      <c r="H857" s="927">
        <f t="shared" si="249"/>
        <v>0</v>
      </c>
      <c r="I857" s="927">
        <f t="shared" si="254"/>
        <v>0</v>
      </c>
      <c r="J857" s="11"/>
      <c r="K857" s="964">
        <f t="shared" si="255"/>
        <v>0</v>
      </c>
    </row>
    <row r="858" spans="1:11" ht="15.75" hidden="1" x14ac:dyDescent="0.25">
      <c r="A858" s="761"/>
      <c r="B858" s="580" t="s">
        <v>828</v>
      </c>
      <c r="C858" s="580"/>
      <c r="D858" s="577" t="s">
        <v>1090</v>
      </c>
      <c r="E858" s="580"/>
      <c r="F858" s="580" t="s">
        <v>8</v>
      </c>
      <c r="G858" s="927"/>
      <c r="H858" s="927">
        <f t="shared" si="249"/>
        <v>0</v>
      </c>
      <c r="I858" s="927">
        <f t="shared" si="254"/>
        <v>0</v>
      </c>
      <c r="J858" s="11"/>
      <c r="K858" s="964">
        <f t="shared" si="255"/>
        <v>0</v>
      </c>
    </row>
    <row r="859" spans="1:11" ht="15.75" hidden="1" x14ac:dyDescent="0.25">
      <c r="A859" s="761"/>
      <c r="B859" s="580" t="s">
        <v>251</v>
      </c>
      <c r="C859" s="580"/>
      <c r="D859" s="577" t="s">
        <v>1089</v>
      </c>
      <c r="E859" s="580"/>
      <c r="F859" s="580" t="s">
        <v>8</v>
      </c>
      <c r="G859" s="927"/>
      <c r="H859" s="927">
        <f t="shared" si="249"/>
        <v>0</v>
      </c>
      <c r="I859" s="927">
        <f t="shared" si="254"/>
        <v>0</v>
      </c>
      <c r="J859" s="11"/>
      <c r="K859" s="964">
        <f t="shared" si="255"/>
        <v>0</v>
      </c>
    </row>
    <row r="860" spans="1:11" ht="15.75" hidden="1" x14ac:dyDescent="0.25">
      <c r="A860" s="761"/>
      <c r="B860" s="70"/>
      <c r="C860" s="70"/>
      <c r="D860" s="81"/>
      <c r="E860" s="70"/>
      <c r="F860" s="70"/>
      <c r="G860" s="981"/>
      <c r="H860" s="981"/>
      <c r="I860" s="981"/>
      <c r="J860" s="31"/>
      <c r="K860" s="981"/>
    </row>
    <row r="861" spans="1:11" ht="15.75" x14ac:dyDescent="0.25">
      <c r="A861" s="761"/>
      <c r="B861" s="70"/>
      <c r="C861" s="70"/>
      <c r="D861" s="81"/>
      <c r="E861" s="70"/>
      <c r="F861" s="70"/>
      <c r="G861" s="981"/>
      <c r="H861" s="981"/>
      <c r="I861" s="981"/>
      <c r="J861" s="31"/>
      <c r="K861" s="981"/>
    </row>
    <row r="862" spans="1:11" ht="15.75" x14ac:dyDescent="0.25">
      <c r="A862" s="761" t="s">
        <v>4462</v>
      </c>
      <c r="B862" s="117" t="s">
        <v>2800</v>
      </c>
      <c r="C862" s="117"/>
      <c r="D862" s="118" t="s">
        <v>2801</v>
      </c>
      <c r="E862" s="117"/>
      <c r="F862" s="117"/>
      <c r="G862" s="971"/>
      <c r="H862" s="971"/>
      <c r="I862" s="971"/>
      <c r="J862" s="111"/>
      <c r="K862" s="971"/>
    </row>
    <row r="863" spans="1:11" ht="25.5" hidden="1" x14ac:dyDescent="0.25">
      <c r="A863" s="761"/>
      <c r="B863" s="573" t="s">
        <v>2802</v>
      </c>
      <c r="C863" s="573" t="s">
        <v>3385</v>
      </c>
      <c r="D863" s="644" t="s">
        <v>2807</v>
      </c>
      <c r="E863" s="79"/>
      <c r="F863" s="80" t="s">
        <v>210</v>
      </c>
      <c r="G863" s="927"/>
      <c r="H863" s="927">
        <f>G863*E863</f>
        <v>0</v>
      </c>
      <c r="I863" s="927">
        <f>H863*$I$12</f>
        <v>0</v>
      </c>
      <c r="J863" s="11"/>
      <c r="K863" s="927">
        <f>SUM(H863:I863)</f>
        <v>0</v>
      </c>
    </row>
    <row r="864" spans="1:11" s="1074" customFormat="1" ht="15.75" x14ac:dyDescent="0.25">
      <c r="A864" s="1086" t="s">
        <v>4462</v>
      </c>
      <c r="B864" s="902" t="s">
        <v>2802</v>
      </c>
      <c r="C864" s="902" t="s">
        <v>4879</v>
      </c>
      <c r="D864" s="851" t="s">
        <v>4863</v>
      </c>
      <c r="E864" s="901">
        <v>2.13</v>
      </c>
      <c r="F864" s="903" t="s">
        <v>237</v>
      </c>
      <c r="G864" s="927">
        <f>'Composições Unitárias'!G1006</f>
        <v>188.49</v>
      </c>
      <c r="H864" s="927">
        <f t="shared" ref="H864:H865" si="256">TRUNC(E864*G864,2)</f>
        <v>401.48</v>
      </c>
      <c r="I864" s="927">
        <f t="shared" ref="I864:I865" si="257">TRUNC(H864*$I$12,2)</f>
        <v>108.22</v>
      </c>
      <c r="J864" s="11"/>
      <c r="K864" s="964">
        <f t="shared" ref="K864:K865" si="258">TRUNC(SUM(H864:I864),2)</f>
        <v>509.7</v>
      </c>
    </row>
    <row r="865" spans="1:11" s="1074" customFormat="1" ht="15.75" x14ac:dyDescent="0.25">
      <c r="A865" s="1086" t="s">
        <v>4462</v>
      </c>
      <c r="B865" s="902" t="s">
        <v>4889</v>
      </c>
      <c r="C865" s="902" t="s">
        <v>4880</v>
      </c>
      <c r="D865" s="851" t="s">
        <v>4864</v>
      </c>
      <c r="E865" s="901">
        <v>0.38</v>
      </c>
      <c r="F865" s="651" t="s">
        <v>237</v>
      </c>
      <c r="G865" s="927">
        <f>'Composições Unitárias'!G1021</f>
        <v>76.34</v>
      </c>
      <c r="H865" s="927">
        <f t="shared" si="256"/>
        <v>29</v>
      </c>
      <c r="I865" s="927">
        <f t="shared" si="257"/>
        <v>7.81</v>
      </c>
      <c r="J865" s="11"/>
      <c r="K865" s="964">
        <f t="shared" si="258"/>
        <v>36.81</v>
      </c>
    </row>
    <row r="866" spans="1:11" ht="15.75" x14ac:dyDescent="0.25">
      <c r="A866" s="761" t="s">
        <v>4462</v>
      </c>
      <c r="B866" s="580"/>
      <c r="C866" s="580"/>
      <c r="D866" s="580"/>
      <c r="E866" s="580"/>
      <c r="F866" s="580"/>
      <c r="G866" s="966"/>
      <c r="H866" s="966"/>
      <c r="I866" s="966"/>
      <c r="J866" s="580"/>
      <c r="K866" s="966"/>
    </row>
    <row r="867" spans="1:11" ht="15.75" x14ac:dyDescent="0.25">
      <c r="A867" s="761" t="s">
        <v>4462</v>
      </c>
      <c r="B867" s="43" t="s">
        <v>252</v>
      </c>
      <c r="C867" s="43"/>
      <c r="D867" s="66" t="s">
        <v>1088</v>
      </c>
      <c r="E867" s="43"/>
      <c r="F867" s="43"/>
      <c r="G867" s="967"/>
      <c r="H867" s="967"/>
      <c r="I867" s="967"/>
      <c r="J867" s="43"/>
      <c r="K867" s="967"/>
    </row>
    <row r="868" spans="1:11" ht="15.75" x14ac:dyDescent="0.25">
      <c r="A868" s="761" t="s">
        <v>4462</v>
      </c>
      <c r="B868" s="117" t="s">
        <v>253</v>
      </c>
      <c r="C868" s="25"/>
      <c r="D868" s="118" t="s">
        <v>1087</v>
      </c>
      <c r="E868" s="117"/>
      <c r="F868" s="117"/>
      <c r="G868" s="863"/>
      <c r="H868" s="971"/>
      <c r="I868" s="971"/>
      <c r="J868" s="111"/>
      <c r="K868" s="968"/>
    </row>
    <row r="869" spans="1:11" ht="38.25" hidden="1" x14ac:dyDescent="0.25">
      <c r="A869" s="761"/>
      <c r="B869" s="582" t="s">
        <v>2803</v>
      </c>
      <c r="C869" s="582" t="s">
        <v>3731</v>
      </c>
      <c r="D869" s="78" t="s">
        <v>4193</v>
      </c>
      <c r="E869" s="79"/>
      <c r="F869" s="573" t="s">
        <v>237</v>
      </c>
      <c r="G869" s="927">
        <v>6.13</v>
      </c>
      <c r="H869" s="927">
        <f>G869*E869</f>
        <v>0</v>
      </c>
      <c r="I869" s="927">
        <f>H869*$I$12</f>
        <v>0</v>
      </c>
      <c r="J869" s="11"/>
      <c r="K869" s="964">
        <f>SUM(H869:I869)</f>
        <v>0</v>
      </c>
    </row>
    <row r="870" spans="1:11" ht="38.25" x14ac:dyDescent="0.25">
      <c r="A870" s="761" t="str">
        <f t="shared" si="233"/>
        <v>x</v>
      </c>
      <c r="B870" s="582" t="s">
        <v>3732</v>
      </c>
      <c r="C870" s="919" t="s">
        <v>2979</v>
      </c>
      <c r="D870" s="78" t="s">
        <v>4194</v>
      </c>
      <c r="E870" s="79">
        <v>122.15</v>
      </c>
      <c r="F870" s="573" t="s">
        <v>237</v>
      </c>
      <c r="G870" s="980">
        <v>5.01</v>
      </c>
      <c r="H870" s="927">
        <f t="shared" ref="H870" si="259">TRUNC(E870*G870,2)</f>
        <v>611.97</v>
      </c>
      <c r="I870" s="927">
        <f t="shared" ref="I870" si="260">TRUNC(H870*$I$12,2)</f>
        <v>164.96</v>
      </c>
      <c r="J870" s="11"/>
      <c r="K870" s="964">
        <f>SUM(H870:I870)</f>
        <v>776.93000000000006</v>
      </c>
    </row>
    <row r="871" spans="1:11" ht="38.25" hidden="1" x14ac:dyDescent="0.25">
      <c r="A871" s="761"/>
      <c r="B871" s="582" t="s">
        <v>3733</v>
      </c>
      <c r="C871" s="473" t="s">
        <v>3734</v>
      </c>
      <c r="D871" s="78" t="s">
        <v>4195</v>
      </c>
      <c r="E871" s="79"/>
      <c r="F871" s="573" t="s">
        <v>237</v>
      </c>
      <c r="G871" s="980">
        <v>2.99</v>
      </c>
      <c r="H871" s="927">
        <f>G871*E871</f>
        <v>0</v>
      </c>
      <c r="I871" s="927">
        <f>H871*$I$12</f>
        <v>0</v>
      </c>
      <c r="J871" s="11"/>
      <c r="K871" s="964">
        <f>SUM(H871:I871)</f>
        <v>0</v>
      </c>
    </row>
    <row r="872" spans="1:11" ht="38.25" x14ac:dyDescent="0.25">
      <c r="A872" s="761" t="str">
        <f t="shared" ref="A872:A937" si="261">IF(K872&lt;&gt;0,"x","")</f>
        <v>x</v>
      </c>
      <c r="B872" s="582" t="s">
        <v>3735</v>
      </c>
      <c r="C872" s="919" t="s">
        <v>3734</v>
      </c>
      <c r="D872" s="78" t="s">
        <v>4196</v>
      </c>
      <c r="E872" s="79">
        <v>26.41</v>
      </c>
      <c r="F872" s="573" t="s">
        <v>237</v>
      </c>
      <c r="G872" s="980">
        <v>3.19</v>
      </c>
      <c r="H872" s="927">
        <f t="shared" ref="H872" si="262">TRUNC(E872*G872,2)</f>
        <v>84.24</v>
      </c>
      <c r="I872" s="927">
        <f t="shared" ref="I872" si="263">TRUNC(H872*$I$12,2)</f>
        <v>22.7</v>
      </c>
      <c r="J872" s="11"/>
      <c r="K872" s="964">
        <f t="shared" ref="K872" si="264">TRUNC(SUM(H872:I872),2)</f>
        <v>106.94</v>
      </c>
    </row>
    <row r="873" spans="1:11" ht="15.75" x14ac:dyDescent="0.25">
      <c r="A873" s="761" t="s">
        <v>4462</v>
      </c>
      <c r="B873" s="83"/>
      <c r="C873" s="83"/>
      <c r="E873" s="614"/>
      <c r="G873" s="980"/>
      <c r="H873" s="980"/>
      <c r="I873" s="980"/>
      <c r="J873" s="19"/>
      <c r="K873" s="969"/>
    </row>
    <row r="874" spans="1:11" ht="15.75" x14ac:dyDescent="0.25">
      <c r="A874" s="761" t="s">
        <v>4462</v>
      </c>
      <c r="B874" s="117" t="s">
        <v>254</v>
      </c>
      <c r="C874" s="25"/>
      <c r="D874" s="905" t="s">
        <v>1086</v>
      </c>
      <c r="E874" s="117"/>
      <c r="F874" s="117"/>
      <c r="G874" s="863"/>
      <c r="H874" s="971"/>
      <c r="I874" s="971"/>
      <c r="J874" s="111"/>
      <c r="K874" s="968"/>
    </row>
    <row r="875" spans="1:11" ht="38.25" hidden="1" x14ac:dyDescent="0.25">
      <c r="A875" s="761"/>
      <c r="B875" s="582" t="s">
        <v>2804</v>
      </c>
      <c r="C875" s="582" t="s">
        <v>3736</v>
      </c>
      <c r="D875" s="78" t="s">
        <v>4197</v>
      </c>
      <c r="E875" s="79"/>
      <c r="F875" s="573" t="s">
        <v>237</v>
      </c>
      <c r="G875" s="927">
        <v>40.700000000000003</v>
      </c>
      <c r="H875" s="927">
        <f>G875*E875</f>
        <v>0</v>
      </c>
      <c r="I875" s="927">
        <f>H875*$I$12</f>
        <v>0</v>
      </c>
      <c r="J875" s="11"/>
      <c r="K875" s="964">
        <f>SUM(H875:I875)</f>
        <v>0</v>
      </c>
    </row>
    <row r="876" spans="1:11" ht="38.25" hidden="1" x14ac:dyDescent="0.25">
      <c r="A876" s="761"/>
      <c r="B876" s="582" t="s">
        <v>3737</v>
      </c>
      <c r="C876" s="473" t="s">
        <v>3738</v>
      </c>
      <c r="D876" s="78" t="s">
        <v>4198</v>
      </c>
      <c r="E876" s="79"/>
      <c r="F876" s="573" t="s">
        <v>237</v>
      </c>
      <c r="G876" s="980">
        <v>28.08</v>
      </c>
      <c r="H876" s="927">
        <f>G876*E876</f>
        <v>0</v>
      </c>
      <c r="I876" s="927">
        <f>H876*$I$12</f>
        <v>0</v>
      </c>
      <c r="J876" s="11"/>
      <c r="K876" s="964">
        <f>SUM(H876:I876)</f>
        <v>0</v>
      </c>
    </row>
    <row r="877" spans="1:11" ht="63.75" x14ac:dyDescent="0.25">
      <c r="A877" s="761" t="str">
        <f t="shared" si="261"/>
        <v>x</v>
      </c>
      <c r="B877" s="582" t="s">
        <v>3739</v>
      </c>
      <c r="C877" s="919" t="s">
        <v>3740</v>
      </c>
      <c r="D877" s="907" t="s">
        <v>4643</v>
      </c>
      <c r="E877" s="79">
        <v>26.41</v>
      </c>
      <c r="F877" s="573" t="s">
        <v>237</v>
      </c>
      <c r="G877" s="980">
        <v>28.06</v>
      </c>
      <c r="H877" s="927">
        <f t="shared" ref="H877:H878" si="265">TRUNC(E877*G877,2)</f>
        <v>741.06</v>
      </c>
      <c r="I877" s="927">
        <f t="shared" ref="I877:I878" si="266">TRUNC(H877*$I$12,2)</f>
        <v>199.76</v>
      </c>
      <c r="J877" s="11"/>
      <c r="K877" s="964">
        <f t="shared" ref="K877" si="267">TRUNC(SUM(H877:I877),2)</f>
        <v>940.82</v>
      </c>
    </row>
    <row r="878" spans="1:11" ht="63.75" x14ac:dyDescent="0.25">
      <c r="A878" s="761" t="str">
        <f t="shared" si="261"/>
        <v>x</v>
      </c>
      <c r="B878" s="582" t="s">
        <v>3741</v>
      </c>
      <c r="C878" s="919" t="s">
        <v>3740</v>
      </c>
      <c r="D878" s="504" t="s">
        <v>4644</v>
      </c>
      <c r="E878" s="79">
        <v>122.15</v>
      </c>
      <c r="F878" s="573" t="s">
        <v>237</v>
      </c>
      <c r="G878" s="980">
        <v>28.06</v>
      </c>
      <c r="H878" s="927">
        <f t="shared" si="265"/>
        <v>3427.52</v>
      </c>
      <c r="I878" s="927">
        <f t="shared" si="266"/>
        <v>923.95</v>
      </c>
      <c r="J878" s="11"/>
      <c r="K878" s="964">
        <f t="shared" ref="K878" si="268">TRUNC(SUM(H878:I878),2)</f>
        <v>4351.47</v>
      </c>
    </row>
    <row r="879" spans="1:11" ht="15.75" x14ac:dyDescent="0.25">
      <c r="A879" s="761" t="s">
        <v>4462</v>
      </c>
      <c r="B879" s="473"/>
      <c r="C879" s="473"/>
      <c r="D879" s="504"/>
      <c r="E879" s="505"/>
      <c r="F879" s="108"/>
      <c r="G879" s="980"/>
      <c r="H879" s="980"/>
      <c r="I879" s="980"/>
      <c r="J879" s="19"/>
      <c r="K879" s="969"/>
    </row>
    <row r="880" spans="1:11" ht="15.75" hidden="1" x14ac:dyDescent="0.25">
      <c r="A880" s="761" t="str">
        <f t="shared" si="261"/>
        <v/>
      </c>
      <c r="B880" s="580" t="s">
        <v>255</v>
      </c>
      <c r="C880" s="580"/>
      <c r="D880" s="577" t="s">
        <v>1085</v>
      </c>
      <c r="E880" s="580"/>
      <c r="F880" s="580" t="s">
        <v>8</v>
      </c>
      <c r="G880" s="927"/>
      <c r="H880" s="927">
        <f>G880*E880</f>
        <v>0</v>
      </c>
      <c r="I880" s="927">
        <f>H880*$I$12</f>
        <v>0</v>
      </c>
      <c r="J880" s="11"/>
      <c r="K880" s="964">
        <f>SUM(H880:I880)</f>
        <v>0</v>
      </c>
    </row>
    <row r="881" spans="1:11" ht="15.75" x14ac:dyDescent="0.25">
      <c r="A881" s="761" t="s">
        <v>4462</v>
      </c>
      <c r="B881" s="117" t="s">
        <v>256</v>
      </c>
      <c r="C881" s="117"/>
      <c r="D881" s="118" t="s">
        <v>1084</v>
      </c>
      <c r="E881" s="117"/>
      <c r="F881" s="117"/>
      <c r="G881" s="971"/>
      <c r="H881" s="971"/>
      <c r="I881" s="971"/>
      <c r="J881" s="111"/>
      <c r="K881" s="968"/>
    </row>
    <row r="882" spans="1:11" ht="38.25" x14ac:dyDescent="0.25">
      <c r="A882" s="761" t="str">
        <f t="shared" si="261"/>
        <v>x</v>
      </c>
      <c r="B882" s="580" t="s">
        <v>2805</v>
      </c>
      <c r="C882" s="1068" t="s">
        <v>4855</v>
      </c>
      <c r="D882" s="78" t="s">
        <v>4856</v>
      </c>
      <c r="E882" s="79">
        <v>105.55</v>
      </c>
      <c r="F882" s="80" t="s">
        <v>237</v>
      </c>
      <c r="G882" s="927">
        <v>54.76</v>
      </c>
      <c r="H882" s="927">
        <f t="shared" ref="H882" si="269">TRUNC(E882*G882,2)</f>
        <v>5779.91</v>
      </c>
      <c r="I882" s="927">
        <f t="shared" ref="I882" si="270">TRUNC(H882*$I$12,2)</f>
        <v>1558.08</v>
      </c>
      <c r="J882" s="127"/>
      <c r="K882" s="970">
        <f>SUM(H882:I882)</f>
        <v>7337.99</v>
      </c>
    </row>
    <row r="883" spans="1:11" ht="15.75" x14ac:dyDescent="0.25">
      <c r="A883" s="761" t="s">
        <v>4462</v>
      </c>
      <c r="B883" s="83"/>
      <c r="C883" s="83"/>
      <c r="D883" s="84"/>
      <c r="E883" s="83"/>
      <c r="F883" s="83"/>
      <c r="G883" s="980"/>
      <c r="H883" s="927"/>
      <c r="I883" s="980"/>
      <c r="J883" s="19"/>
      <c r="K883" s="969"/>
    </row>
    <row r="884" spans="1:11" ht="15.75" hidden="1" x14ac:dyDescent="0.25">
      <c r="A884" s="761"/>
      <c r="B884" s="580" t="s">
        <v>829</v>
      </c>
      <c r="C884" s="580"/>
      <c r="D884" s="577" t="s">
        <v>1083</v>
      </c>
      <c r="E884" s="580"/>
      <c r="F884" s="580" t="s">
        <v>8</v>
      </c>
      <c r="G884" s="927"/>
      <c r="H884" s="927">
        <f t="shared" ref="H884:H906" si="271">G884*E884</f>
        <v>0</v>
      </c>
      <c r="I884" s="927">
        <f>H884*$I$12</f>
        <v>0</v>
      </c>
      <c r="J884" s="11"/>
      <c r="K884" s="964">
        <f>SUM(H884:I884)</f>
        <v>0</v>
      </c>
    </row>
    <row r="885" spans="1:11" ht="15.75" hidden="1" x14ac:dyDescent="0.25">
      <c r="A885" s="761"/>
      <c r="B885" s="580" t="s">
        <v>830</v>
      </c>
      <c r="C885" s="580"/>
      <c r="D885" s="577" t="s">
        <v>1082</v>
      </c>
      <c r="E885" s="580"/>
      <c r="F885" s="580" t="s">
        <v>8</v>
      </c>
      <c r="G885" s="927"/>
      <c r="H885" s="927">
        <f t="shared" si="271"/>
        <v>0</v>
      </c>
      <c r="I885" s="927">
        <f>H885*$I$12</f>
        <v>0</v>
      </c>
      <c r="J885" s="11"/>
      <c r="K885" s="964">
        <f>SUM(H885:I885)</f>
        <v>0</v>
      </c>
    </row>
    <row r="886" spans="1:11" ht="15.75" hidden="1" x14ac:dyDescent="0.25">
      <c r="A886" s="761"/>
      <c r="B886" s="580" t="s">
        <v>831</v>
      </c>
      <c r="C886" s="580"/>
      <c r="D886" s="577" t="s">
        <v>1081</v>
      </c>
      <c r="E886" s="580"/>
      <c r="F886" s="580" t="s">
        <v>8</v>
      </c>
      <c r="G886" s="927"/>
      <c r="H886" s="927">
        <f t="shared" si="271"/>
        <v>0</v>
      </c>
      <c r="I886" s="927">
        <f>H886*$I$12</f>
        <v>0</v>
      </c>
      <c r="J886" s="11"/>
      <c r="K886" s="964">
        <f>SUM(H886:I886)</f>
        <v>0</v>
      </c>
    </row>
    <row r="887" spans="1:11" ht="15.75" hidden="1" x14ac:dyDescent="0.25">
      <c r="A887" s="761"/>
      <c r="B887" s="580" t="s">
        <v>832</v>
      </c>
      <c r="C887" s="580"/>
      <c r="D887" s="577" t="s">
        <v>1080</v>
      </c>
      <c r="E887" s="580"/>
      <c r="F887" s="580" t="s">
        <v>8</v>
      </c>
      <c r="G887" s="927"/>
      <c r="H887" s="927">
        <f t="shared" si="271"/>
        <v>0</v>
      </c>
      <c r="I887" s="927">
        <f>H887*$I$12</f>
        <v>0</v>
      </c>
      <c r="J887" s="11"/>
      <c r="K887" s="964">
        <f>SUM(H887:I887)</f>
        <v>0</v>
      </c>
    </row>
    <row r="888" spans="1:11" ht="15.75" x14ac:dyDescent="0.25">
      <c r="A888" s="761" t="s">
        <v>4462</v>
      </c>
      <c r="B888" s="117" t="s">
        <v>833</v>
      </c>
      <c r="C888" s="117"/>
      <c r="D888" s="118" t="s">
        <v>1079</v>
      </c>
      <c r="E888" s="117"/>
      <c r="F888" s="117"/>
      <c r="G888" s="971"/>
      <c r="H888" s="971"/>
      <c r="I888" s="971"/>
      <c r="J888" s="111"/>
      <c r="K888" s="968"/>
    </row>
    <row r="889" spans="1:11" ht="15.75" x14ac:dyDescent="0.25">
      <c r="A889" s="761" t="str">
        <f t="shared" si="261"/>
        <v>x</v>
      </c>
      <c r="B889" s="580" t="s">
        <v>2806</v>
      </c>
      <c r="C889" s="1068" t="s">
        <v>4172</v>
      </c>
      <c r="D889" s="78" t="s">
        <v>4173</v>
      </c>
      <c r="E889" s="79">
        <v>35.96</v>
      </c>
      <c r="F889" s="657" t="s">
        <v>210</v>
      </c>
      <c r="G889" s="927">
        <v>38.89</v>
      </c>
      <c r="H889" s="927">
        <f t="shared" ref="H889" si="272">TRUNC(E889*G889,2)</f>
        <v>1398.48</v>
      </c>
      <c r="I889" s="927">
        <f t="shared" ref="I889" si="273">TRUNC(H889*$I$12,2)</f>
        <v>376.98</v>
      </c>
      <c r="J889" s="127"/>
      <c r="K889" s="964">
        <f t="shared" ref="K889" si="274">TRUNC(SUM(H889:I889),2)</f>
        <v>1775.46</v>
      </c>
    </row>
    <row r="890" spans="1:11" ht="15.75" x14ac:dyDescent="0.25">
      <c r="A890" s="761" t="s">
        <v>4462</v>
      </c>
      <c r="B890" s="83"/>
      <c r="C890" s="83"/>
      <c r="D890" s="84"/>
      <c r="E890" s="83"/>
      <c r="F890" s="83"/>
      <c r="G890" s="980"/>
      <c r="H890" s="927"/>
      <c r="I890" s="980"/>
      <c r="J890" s="19"/>
      <c r="K890" s="969"/>
    </row>
    <row r="891" spans="1:11" ht="15.75" hidden="1" x14ac:dyDescent="0.25">
      <c r="A891" s="761"/>
      <c r="B891" s="580" t="s">
        <v>834</v>
      </c>
      <c r="C891" s="580"/>
      <c r="D891" s="577" t="s">
        <v>1068</v>
      </c>
      <c r="E891" s="580"/>
      <c r="F891" s="580" t="s">
        <v>8</v>
      </c>
      <c r="G891" s="927"/>
      <c r="H891" s="927">
        <f t="shared" si="271"/>
        <v>0</v>
      </c>
      <c r="I891" s="927">
        <f t="shared" ref="I891:I899" si="275">H891*$I$12</f>
        <v>0</v>
      </c>
      <c r="J891" s="11"/>
      <c r="K891" s="964">
        <f t="shared" ref="K891:K899" si="276">SUM(H891:I891)</f>
        <v>0</v>
      </c>
    </row>
    <row r="892" spans="1:11" ht="15.75" hidden="1" x14ac:dyDescent="0.25">
      <c r="A892" s="761"/>
      <c r="B892" s="580" t="s">
        <v>835</v>
      </c>
      <c r="C892" s="580"/>
      <c r="D892" s="577" t="s">
        <v>1078</v>
      </c>
      <c r="E892" s="580"/>
      <c r="F892" s="580" t="s">
        <v>8</v>
      </c>
      <c r="G892" s="927"/>
      <c r="H892" s="927">
        <f t="shared" si="271"/>
        <v>0</v>
      </c>
      <c r="I892" s="927">
        <f t="shared" si="275"/>
        <v>0</v>
      </c>
      <c r="J892" s="11"/>
      <c r="K892" s="964">
        <f t="shared" si="276"/>
        <v>0</v>
      </c>
    </row>
    <row r="893" spans="1:11" ht="15.75" hidden="1" x14ac:dyDescent="0.25">
      <c r="A893" s="761"/>
      <c r="B893" s="580" t="s">
        <v>836</v>
      </c>
      <c r="C893" s="580"/>
      <c r="D893" s="577" t="s">
        <v>1077</v>
      </c>
      <c r="E893" s="580"/>
      <c r="F893" s="580" t="s">
        <v>8</v>
      </c>
      <c r="G893" s="927"/>
      <c r="H893" s="927">
        <f t="shared" si="271"/>
        <v>0</v>
      </c>
      <c r="I893" s="927">
        <f t="shared" si="275"/>
        <v>0</v>
      </c>
      <c r="J893" s="11"/>
      <c r="K893" s="964">
        <f t="shared" si="276"/>
        <v>0</v>
      </c>
    </row>
    <row r="894" spans="1:11" ht="15.75" hidden="1" x14ac:dyDescent="0.25">
      <c r="A894" s="761"/>
      <c r="B894" s="580" t="s">
        <v>837</v>
      </c>
      <c r="C894" s="580"/>
      <c r="D894" s="577" t="s">
        <v>1076</v>
      </c>
      <c r="E894" s="580"/>
      <c r="F894" s="580" t="s">
        <v>8</v>
      </c>
      <c r="G894" s="927"/>
      <c r="H894" s="927">
        <f t="shared" si="271"/>
        <v>0</v>
      </c>
      <c r="I894" s="927">
        <f t="shared" si="275"/>
        <v>0</v>
      </c>
      <c r="J894" s="11"/>
      <c r="K894" s="964">
        <f t="shared" si="276"/>
        <v>0</v>
      </c>
    </row>
    <row r="895" spans="1:11" ht="15.75" hidden="1" x14ac:dyDescent="0.25">
      <c r="A895" s="761"/>
      <c r="B895" s="580" t="s">
        <v>838</v>
      </c>
      <c r="C895" s="580"/>
      <c r="D895" s="577" t="s">
        <v>1075</v>
      </c>
      <c r="E895" s="580"/>
      <c r="F895" s="580" t="s">
        <v>8</v>
      </c>
      <c r="G895" s="927"/>
      <c r="H895" s="927">
        <f t="shared" si="271"/>
        <v>0</v>
      </c>
      <c r="I895" s="927">
        <f t="shared" si="275"/>
        <v>0</v>
      </c>
      <c r="J895" s="11"/>
      <c r="K895" s="964">
        <f t="shared" si="276"/>
        <v>0</v>
      </c>
    </row>
    <row r="896" spans="1:11" ht="15.75" hidden="1" x14ac:dyDescent="0.25">
      <c r="A896" s="761"/>
      <c r="B896" s="580" t="s">
        <v>839</v>
      </c>
      <c r="C896" s="580"/>
      <c r="D896" s="577" t="s">
        <v>1074</v>
      </c>
      <c r="E896" s="580"/>
      <c r="F896" s="580" t="s">
        <v>8</v>
      </c>
      <c r="G896" s="927"/>
      <c r="H896" s="927">
        <f t="shared" si="271"/>
        <v>0</v>
      </c>
      <c r="I896" s="927">
        <f t="shared" si="275"/>
        <v>0</v>
      </c>
      <c r="J896" s="11"/>
      <c r="K896" s="964">
        <f t="shared" si="276"/>
        <v>0</v>
      </c>
    </row>
    <row r="897" spans="1:11" ht="15.75" hidden="1" x14ac:dyDescent="0.25">
      <c r="A897" s="761"/>
      <c r="B897" s="580" t="s">
        <v>840</v>
      </c>
      <c r="C897" s="580"/>
      <c r="D897" s="577" t="s">
        <v>1073</v>
      </c>
      <c r="E897" s="580"/>
      <c r="F897" s="580" t="s">
        <v>8</v>
      </c>
      <c r="G897" s="927"/>
      <c r="H897" s="927">
        <f t="shared" si="271"/>
        <v>0</v>
      </c>
      <c r="I897" s="927">
        <f t="shared" si="275"/>
        <v>0</v>
      </c>
      <c r="J897" s="11"/>
      <c r="K897" s="964">
        <f t="shared" si="276"/>
        <v>0</v>
      </c>
    </row>
    <row r="898" spans="1:11" ht="15.75" hidden="1" x14ac:dyDescent="0.25">
      <c r="A898" s="761"/>
      <c r="B898" s="580" t="s">
        <v>841</v>
      </c>
      <c r="C898" s="580"/>
      <c r="D898" s="577" t="s">
        <v>1072</v>
      </c>
      <c r="E898" s="580"/>
      <c r="F898" s="580" t="s">
        <v>8</v>
      </c>
      <c r="G898" s="927"/>
      <c r="H898" s="927">
        <f t="shared" si="271"/>
        <v>0</v>
      </c>
      <c r="I898" s="927">
        <f t="shared" si="275"/>
        <v>0</v>
      </c>
      <c r="J898" s="11"/>
      <c r="K898" s="964">
        <f t="shared" si="276"/>
        <v>0</v>
      </c>
    </row>
    <row r="899" spans="1:11" ht="15.75" hidden="1" x14ac:dyDescent="0.25">
      <c r="A899" s="761"/>
      <c r="B899" s="580" t="s">
        <v>842</v>
      </c>
      <c r="C899" s="580"/>
      <c r="D899" s="577" t="s">
        <v>1071</v>
      </c>
      <c r="E899" s="580"/>
      <c r="F899" s="580" t="s">
        <v>8</v>
      </c>
      <c r="G899" s="927"/>
      <c r="H899" s="927">
        <f t="shared" si="271"/>
        <v>0</v>
      </c>
      <c r="I899" s="927">
        <f t="shared" si="275"/>
        <v>0</v>
      </c>
      <c r="J899" s="11"/>
      <c r="K899" s="964">
        <f t="shared" si="276"/>
        <v>0</v>
      </c>
    </row>
    <row r="900" spans="1:11" ht="15.75" hidden="1" x14ac:dyDescent="0.25">
      <c r="A900" s="761"/>
      <c r="B900" s="117" t="s">
        <v>2808</v>
      </c>
      <c r="C900" s="117"/>
      <c r="D900" s="118" t="s">
        <v>2809</v>
      </c>
      <c r="E900" s="117"/>
      <c r="F900" s="117"/>
      <c r="G900" s="1010"/>
      <c r="H900" s="971"/>
      <c r="I900" s="971"/>
      <c r="J900" s="111"/>
      <c r="K900" s="971"/>
    </row>
    <row r="901" spans="1:11" ht="15.75" hidden="1" x14ac:dyDescent="0.25">
      <c r="A901" s="761"/>
      <c r="B901" s="123" t="s">
        <v>2822</v>
      </c>
      <c r="C901" s="463" t="s">
        <v>3386</v>
      </c>
      <c r="D901" s="78" t="s">
        <v>2723</v>
      </c>
      <c r="E901" s="79"/>
      <c r="F901" s="641" t="s">
        <v>237</v>
      </c>
      <c r="G901" s="927"/>
      <c r="H901" s="927">
        <f t="shared" si="271"/>
        <v>0</v>
      </c>
      <c r="I901" s="997">
        <f>H901*$I$12</f>
        <v>0</v>
      </c>
      <c r="J901" s="124"/>
      <c r="K901" s="997">
        <f>SUM(H901:I901)</f>
        <v>0</v>
      </c>
    </row>
    <row r="902" spans="1:11" ht="15.75" hidden="1" x14ac:dyDescent="0.25">
      <c r="A902" s="761"/>
      <c r="B902" s="123" t="s">
        <v>2823</v>
      </c>
      <c r="C902" s="70" t="s">
        <v>3005</v>
      </c>
      <c r="D902" s="78" t="s">
        <v>2725</v>
      </c>
      <c r="E902" s="79"/>
      <c r="F902" s="80" t="s">
        <v>237</v>
      </c>
      <c r="G902" s="927">
        <v>7.06</v>
      </c>
      <c r="H902" s="927">
        <f t="shared" si="271"/>
        <v>0</v>
      </c>
      <c r="I902" s="997">
        <f>H902*$I$12</f>
        <v>0</v>
      </c>
      <c r="J902" s="124"/>
      <c r="K902" s="997">
        <f>SUM(H902:I902)</f>
        <v>0</v>
      </c>
    </row>
    <row r="903" spans="1:11" ht="15.75" hidden="1" x14ac:dyDescent="0.25">
      <c r="A903" s="761"/>
      <c r="B903" s="580"/>
      <c r="C903" s="580"/>
      <c r="D903" s="580"/>
      <c r="E903" s="580"/>
      <c r="F903" s="580"/>
      <c r="G903" s="966"/>
      <c r="H903" s="927"/>
      <c r="I903" s="966"/>
      <c r="J903" s="580"/>
      <c r="K903" s="966"/>
    </row>
    <row r="904" spans="1:11" ht="15.75" hidden="1" x14ac:dyDescent="0.25">
      <c r="A904" s="761"/>
      <c r="B904" s="43" t="s">
        <v>257</v>
      </c>
      <c r="C904" s="43"/>
      <c r="D904" s="66" t="s">
        <v>1070</v>
      </c>
      <c r="E904" s="43"/>
      <c r="F904" s="43"/>
      <c r="G904" s="967"/>
      <c r="H904" s="967"/>
      <c r="I904" s="967"/>
      <c r="J904" s="43"/>
      <c r="K904" s="967"/>
    </row>
    <row r="905" spans="1:11" ht="15.75" hidden="1" x14ac:dyDescent="0.25">
      <c r="A905" s="761"/>
      <c r="B905" s="580" t="s">
        <v>843</v>
      </c>
      <c r="C905" s="580"/>
      <c r="D905" s="577" t="s">
        <v>1069</v>
      </c>
      <c r="E905" s="580"/>
      <c r="F905" s="580" t="s">
        <v>8</v>
      </c>
      <c r="G905" s="927"/>
      <c r="H905" s="927">
        <f t="shared" si="271"/>
        <v>0</v>
      </c>
      <c r="I905" s="927">
        <f>H905*$I$12</f>
        <v>0</v>
      </c>
      <c r="J905" s="11"/>
      <c r="K905" s="964">
        <f>SUM(H905:I905)</f>
        <v>0</v>
      </c>
    </row>
    <row r="906" spans="1:11" ht="15.75" hidden="1" x14ac:dyDescent="0.25">
      <c r="A906" s="761"/>
      <c r="B906" s="580" t="s">
        <v>844</v>
      </c>
      <c r="C906" s="580"/>
      <c r="D906" s="577" t="s">
        <v>1068</v>
      </c>
      <c r="E906" s="580"/>
      <c r="F906" s="580" t="s">
        <v>8</v>
      </c>
      <c r="G906" s="927"/>
      <c r="H906" s="927">
        <f t="shared" si="271"/>
        <v>0</v>
      </c>
      <c r="I906" s="927">
        <f>H906*$I$12</f>
        <v>0</v>
      </c>
      <c r="J906" s="11"/>
      <c r="K906" s="964">
        <f>SUM(H906:I906)</f>
        <v>0</v>
      </c>
    </row>
    <row r="907" spans="1:11" ht="15.75" x14ac:dyDescent="0.25">
      <c r="A907" s="761" t="s">
        <v>4462</v>
      </c>
      <c r="B907" s="117" t="s">
        <v>845</v>
      </c>
      <c r="C907" s="117"/>
      <c r="D907" s="118" t="s">
        <v>1067</v>
      </c>
      <c r="E907" s="117"/>
      <c r="F907" s="117"/>
      <c r="G907" s="971"/>
      <c r="H907" s="971"/>
      <c r="I907" s="971"/>
      <c r="J907" s="111"/>
      <c r="K907" s="971"/>
    </row>
    <row r="908" spans="1:11" s="1074" customFormat="1" ht="51" x14ac:dyDescent="0.25">
      <c r="A908" s="1156" t="str">
        <f t="shared" si="261"/>
        <v>x</v>
      </c>
      <c r="B908" s="902" t="s">
        <v>2810</v>
      </c>
      <c r="C908" s="915" t="s">
        <v>3387</v>
      </c>
      <c r="D908" s="851" t="s">
        <v>4819</v>
      </c>
      <c r="E908" s="901">
        <v>238.61000000000004</v>
      </c>
      <c r="F908" s="903" t="s">
        <v>237</v>
      </c>
      <c r="G908" s="927">
        <f>'Composições Unitárias'!G1032</f>
        <v>79.680000000000007</v>
      </c>
      <c r="H908" s="927">
        <f t="shared" ref="H908:H909" si="277">TRUNC(E908*G908,2)</f>
        <v>19012.439999999999</v>
      </c>
      <c r="I908" s="927"/>
      <c r="J908" s="927">
        <f>TRUNC(H908*$J$107,2)</f>
        <v>3979.3</v>
      </c>
      <c r="K908" s="964">
        <f>TRUNC(SUM(H908:J908),2)</f>
        <v>22991.74</v>
      </c>
    </row>
    <row r="909" spans="1:11" s="1074" customFormat="1" ht="51" x14ac:dyDescent="0.25">
      <c r="A909" s="1156" t="str">
        <f t="shared" ref="A909" si="278">IF(K909&lt;&gt;0,"x","")</f>
        <v>x</v>
      </c>
      <c r="B909" s="902" t="s">
        <v>4817</v>
      </c>
      <c r="C909" s="915" t="s">
        <v>3387</v>
      </c>
      <c r="D909" s="851" t="s">
        <v>4818</v>
      </c>
      <c r="E909" s="901">
        <v>238.61000000000004</v>
      </c>
      <c r="F909" s="903" t="s">
        <v>237</v>
      </c>
      <c r="G909" s="927">
        <f>'Composições Unitárias'!G1044</f>
        <v>39.97</v>
      </c>
      <c r="H909" s="927">
        <f t="shared" si="277"/>
        <v>9537.24</v>
      </c>
      <c r="I909" s="927">
        <f t="shared" ref="I909" si="279">TRUNC(H909*$I$12,2)</f>
        <v>2570.94</v>
      </c>
      <c r="J909" s="11"/>
      <c r="K909" s="964">
        <f t="shared" ref="K909" si="280">TRUNC(SUM(H909:I909),2)</f>
        <v>12108.18</v>
      </c>
    </row>
    <row r="910" spans="1:11" ht="15.75" x14ac:dyDescent="0.25">
      <c r="A910" s="761" t="s">
        <v>4462</v>
      </c>
      <c r="B910" s="83"/>
      <c r="C910" s="83"/>
      <c r="D910" s="84"/>
      <c r="E910" s="83"/>
      <c r="F910" s="83"/>
      <c r="G910" s="980"/>
      <c r="H910" s="980"/>
      <c r="I910" s="980"/>
      <c r="J910" s="19"/>
      <c r="K910" s="969"/>
    </row>
    <row r="911" spans="1:11" ht="15.75" x14ac:dyDescent="0.25">
      <c r="A911" s="761" t="s">
        <v>4462</v>
      </c>
      <c r="B911" s="117" t="s">
        <v>258</v>
      </c>
      <c r="C911" s="117"/>
      <c r="D911" s="118" t="s">
        <v>1066</v>
      </c>
      <c r="E911" s="117"/>
      <c r="F911" s="117"/>
      <c r="G911" s="971"/>
      <c r="H911" s="971"/>
      <c r="I911" s="971"/>
      <c r="J911" s="111"/>
      <c r="K911" s="971"/>
    </row>
    <row r="912" spans="1:11" ht="15.75" x14ac:dyDescent="0.25">
      <c r="A912" s="761" t="str">
        <f t="shared" si="261"/>
        <v>x</v>
      </c>
      <c r="B912" s="580" t="s">
        <v>2811</v>
      </c>
      <c r="C912" s="1068" t="s">
        <v>3006</v>
      </c>
      <c r="D912" s="78" t="s">
        <v>2721</v>
      </c>
      <c r="E912" s="79">
        <v>247.64000000000001</v>
      </c>
      <c r="F912" s="80" t="s">
        <v>237</v>
      </c>
      <c r="G912" s="927">
        <v>56.01</v>
      </c>
      <c r="H912" s="927">
        <f t="shared" ref="H912" si="281">TRUNC(E912*G912,2)</f>
        <v>13870.31</v>
      </c>
      <c r="I912" s="927">
        <f t="shared" ref="I912" si="282">TRUNC(H912*$I$12,2)</f>
        <v>3739</v>
      </c>
      <c r="J912" s="127"/>
      <c r="K912" s="964">
        <f t="shared" ref="K912:K913" si="283">TRUNC(SUM(H912:I912),2)</f>
        <v>17609.310000000001</v>
      </c>
    </row>
    <row r="913" spans="1:11" ht="15.75" hidden="1" x14ac:dyDescent="0.25">
      <c r="A913" s="761" t="str">
        <f t="shared" si="261"/>
        <v/>
      </c>
      <c r="B913" s="580" t="s">
        <v>2812</v>
      </c>
      <c r="C913" s="463" t="s">
        <v>3010</v>
      </c>
      <c r="D913" s="78" t="s">
        <v>2722</v>
      </c>
      <c r="E913" s="79"/>
      <c r="F913" s="80" t="s">
        <v>237</v>
      </c>
      <c r="G913" s="927">
        <f>'Composições Unitárias'!G1056</f>
        <v>158.53</v>
      </c>
      <c r="H913" s="970">
        <f>G913*E913</f>
        <v>0</v>
      </c>
      <c r="I913" s="970">
        <f>H913*$I$12</f>
        <v>0</v>
      </c>
      <c r="J913" s="127"/>
      <c r="K913" s="964">
        <f t="shared" si="283"/>
        <v>0</v>
      </c>
    </row>
    <row r="914" spans="1:11" ht="15.75" x14ac:dyDescent="0.25">
      <c r="A914" s="926" t="str">
        <f t="shared" si="261"/>
        <v>x</v>
      </c>
      <c r="B914" s="893" t="s">
        <v>4646</v>
      </c>
      <c r="C914" s="916" t="s">
        <v>4647</v>
      </c>
      <c r="D914" s="907" t="s">
        <v>4645</v>
      </c>
      <c r="E914" s="920">
        <v>51.42</v>
      </c>
      <c r="F914" s="903" t="s">
        <v>237</v>
      </c>
      <c r="G914" s="980">
        <v>44.72</v>
      </c>
      <c r="H914" s="927">
        <f t="shared" ref="H914" si="284">TRUNC(E914*G914,2)</f>
        <v>2299.5</v>
      </c>
      <c r="I914" s="927">
        <f t="shared" ref="I914" si="285">TRUNC(H914*$I$12,2)</f>
        <v>619.87</v>
      </c>
      <c r="J914" s="127"/>
      <c r="K914" s="964">
        <f t="shared" ref="K914" si="286">TRUNC(SUM(H914:I914),2)</f>
        <v>2919.37</v>
      </c>
    </row>
    <row r="915" spans="1:11" ht="15.75" x14ac:dyDescent="0.25">
      <c r="A915" s="761" t="s">
        <v>4462</v>
      </c>
      <c r="B915" s="83"/>
      <c r="C915" s="83"/>
      <c r="D915" s="84"/>
      <c r="E915" s="83"/>
      <c r="F915" s="83"/>
      <c r="G915" s="980"/>
      <c r="H915" s="980"/>
      <c r="I915" s="980"/>
      <c r="J915" s="19"/>
      <c r="K915" s="969"/>
    </row>
    <row r="916" spans="1:11" ht="15.75" hidden="1" x14ac:dyDescent="0.25">
      <c r="A916" s="761"/>
      <c r="B916" s="580" t="s">
        <v>846</v>
      </c>
      <c r="C916" s="580"/>
      <c r="D916" s="577" t="s">
        <v>1065</v>
      </c>
      <c r="E916" s="580"/>
      <c r="F916" s="580" t="s">
        <v>8</v>
      </c>
      <c r="G916" s="927"/>
      <c r="H916" s="927">
        <f>G916*E916</f>
        <v>0</v>
      </c>
      <c r="I916" s="927">
        <f>H916*$I$12</f>
        <v>0</v>
      </c>
      <c r="J916" s="11"/>
      <c r="K916" s="964">
        <f>SUM(H916:I916)</f>
        <v>0</v>
      </c>
    </row>
    <row r="917" spans="1:11" ht="15.75" hidden="1" x14ac:dyDescent="0.25">
      <c r="A917" s="761"/>
      <c r="B917" s="580" t="s">
        <v>847</v>
      </c>
      <c r="C917" s="580"/>
      <c r="D917" s="577" t="s">
        <v>1064</v>
      </c>
      <c r="E917" s="580"/>
      <c r="F917" s="580" t="s">
        <v>8</v>
      </c>
      <c r="G917" s="927"/>
      <c r="H917" s="927">
        <f>G917*E917</f>
        <v>0</v>
      </c>
      <c r="I917" s="927">
        <f>H917*$I$12</f>
        <v>0</v>
      </c>
      <c r="J917" s="11"/>
      <c r="K917" s="964">
        <f>SUM(H917:I917)</f>
        <v>0</v>
      </c>
    </row>
    <row r="918" spans="1:11" ht="15.75" hidden="1" x14ac:dyDescent="0.25">
      <c r="A918" s="761"/>
      <c r="B918" s="580" t="s">
        <v>848</v>
      </c>
      <c r="C918" s="580"/>
      <c r="D918" s="577" t="s">
        <v>1063</v>
      </c>
      <c r="E918" s="580"/>
      <c r="F918" s="580" t="s">
        <v>8</v>
      </c>
      <c r="G918" s="927"/>
      <c r="H918" s="927">
        <f>G918*E918</f>
        <v>0</v>
      </c>
      <c r="I918" s="927">
        <f>H918*$I$12</f>
        <v>0</v>
      </c>
      <c r="J918" s="11"/>
      <c r="K918" s="964">
        <f>SUM(H918:I918)</f>
        <v>0</v>
      </c>
    </row>
    <row r="919" spans="1:11" ht="15.75" hidden="1" x14ac:dyDescent="0.25">
      <c r="A919" s="761"/>
      <c r="B919" s="580"/>
      <c r="C919" s="580"/>
      <c r="D919" s="580"/>
      <c r="E919" s="580"/>
      <c r="F919" s="580"/>
      <c r="G919" s="966"/>
      <c r="H919" s="966"/>
      <c r="I919" s="966"/>
      <c r="J919" s="580"/>
      <c r="K919" s="966"/>
    </row>
    <row r="920" spans="1:11" ht="15.75" x14ac:dyDescent="0.25">
      <c r="A920" s="761" t="s">
        <v>4462</v>
      </c>
      <c r="B920" s="43" t="s">
        <v>259</v>
      </c>
      <c r="C920" s="43"/>
      <c r="D920" s="66" t="s">
        <v>1062</v>
      </c>
      <c r="E920" s="43"/>
      <c r="F920" s="43"/>
      <c r="G920" s="967"/>
      <c r="H920" s="967"/>
      <c r="I920" s="967"/>
      <c r="J920" s="43"/>
      <c r="K920" s="967"/>
    </row>
    <row r="921" spans="1:11" ht="15.75" x14ac:dyDescent="0.25">
      <c r="A921" s="761" t="s">
        <v>4462</v>
      </c>
      <c r="B921" s="117" t="s">
        <v>260</v>
      </c>
      <c r="C921" s="117"/>
      <c r="D921" s="118" t="s">
        <v>1046</v>
      </c>
      <c r="E921" s="117"/>
      <c r="F921" s="117"/>
      <c r="G921" s="971"/>
      <c r="H921" s="971"/>
      <c r="I921" s="971"/>
      <c r="J921" s="111"/>
      <c r="K921" s="968"/>
    </row>
    <row r="922" spans="1:11" ht="25.5" x14ac:dyDescent="0.25">
      <c r="A922" s="761" t="str">
        <f t="shared" si="261"/>
        <v>x</v>
      </c>
      <c r="B922" s="582" t="s">
        <v>3071</v>
      </c>
      <c r="C922" s="899" t="s">
        <v>2980</v>
      </c>
      <c r="D922" s="78" t="s">
        <v>4199</v>
      </c>
      <c r="E922" s="79">
        <v>107.5</v>
      </c>
      <c r="F922" s="573" t="s">
        <v>8</v>
      </c>
      <c r="G922" s="927">
        <v>20.48</v>
      </c>
      <c r="H922" s="927">
        <f t="shared" ref="H922:H924" si="287">TRUNC(E922*G922,2)</f>
        <v>2201.6</v>
      </c>
      <c r="I922" s="927">
        <f t="shared" ref="I922:I924" si="288">TRUNC(H922*$I$12,2)</f>
        <v>593.48</v>
      </c>
      <c r="J922" s="11"/>
      <c r="K922" s="964">
        <f t="shared" ref="K922" si="289">TRUNC(SUM(H922:I922),2)</f>
        <v>2795.08</v>
      </c>
    </row>
    <row r="923" spans="1:11" ht="15.75" x14ac:dyDescent="0.25">
      <c r="A923" s="761" t="str">
        <f t="shared" si="261"/>
        <v>x</v>
      </c>
      <c r="B923" s="582" t="s">
        <v>3072</v>
      </c>
      <c r="C923" s="899" t="s">
        <v>4808</v>
      </c>
      <c r="D923" s="900" t="s">
        <v>4809</v>
      </c>
      <c r="E923" s="901">
        <v>1169.27</v>
      </c>
      <c r="F923" s="573" t="s">
        <v>8</v>
      </c>
      <c r="G923" s="927">
        <v>11.39</v>
      </c>
      <c r="H923" s="927">
        <f t="shared" si="287"/>
        <v>13317.98</v>
      </c>
      <c r="I923" s="927">
        <f t="shared" si="288"/>
        <v>3590.11</v>
      </c>
      <c r="J923" s="11"/>
      <c r="K923" s="964">
        <f t="shared" ref="K923" si="290">TRUNC(SUM(H923:I923),2)</f>
        <v>16908.09</v>
      </c>
    </row>
    <row r="924" spans="1:11" ht="14.25" customHeight="1" x14ac:dyDescent="0.25">
      <c r="A924" s="761" t="str">
        <f t="shared" si="261"/>
        <v>x</v>
      </c>
      <c r="B924" s="582" t="s">
        <v>3775</v>
      </c>
      <c r="C924" s="899" t="s">
        <v>4810</v>
      </c>
      <c r="D924" s="900" t="s">
        <v>4811</v>
      </c>
      <c r="E924" s="79">
        <v>299.06</v>
      </c>
      <c r="F924" s="573" t="s">
        <v>8</v>
      </c>
      <c r="G924" s="927">
        <v>20.149999999999999</v>
      </c>
      <c r="H924" s="927">
        <f t="shared" si="287"/>
        <v>6026.05</v>
      </c>
      <c r="I924" s="927">
        <f t="shared" si="288"/>
        <v>1624.43</v>
      </c>
      <c r="J924" s="11"/>
      <c r="K924" s="964">
        <f t="shared" ref="K924" si="291">TRUNC(SUM(H924:I924),2)</f>
        <v>7650.48</v>
      </c>
    </row>
    <row r="925" spans="1:11" ht="15.75" x14ac:dyDescent="0.25">
      <c r="A925" s="761" t="s">
        <v>4462</v>
      </c>
      <c r="B925" s="580"/>
      <c r="C925" s="580"/>
      <c r="D925" s="577"/>
      <c r="E925" s="580"/>
      <c r="F925" s="580"/>
      <c r="G925" s="927"/>
      <c r="H925" s="927"/>
      <c r="I925" s="927"/>
      <c r="J925" s="11"/>
      <c r="K925" s="964"/>
    </row>
    <row r="926" spans="1:11" ht="15.75" hidden="1" x14ac:dyDescent="0.25">
      <c r="A926" s="761"/>
      <c r="B926" s="580" t="s">
        <v>849</v>
      </c>
      <c r="C926" s="580"/>
      <c r="D926" s="577" t="s">
        <v>1047</v>
      </c>
      <c r="E926" s="580"/>
      <c r="F926" s="580" t="s">
        <v>8</v>
      </c>
      <c r="G926" s="927"/>
      <c r="H926" s="927">
        <f>G926*E926</f>
        <v>0</v>
      </c>
      <c r="I926" s="927">
        <f>H926*$I$12</f>
        <v>0</v>
      </c>
      <c r="J926" s="11"/>
      <c r="K926" s="964">
        <f>SUM(H926:I926)</f>
        <v>0</v>
      </c>
    </row>
    <row r="927" spans="1:11" ht="15.75" hidden="1" x14ac:dyDescent="0.25">
      <c r="A927" s="761"/>
      <c r="B927" s="580" t="s">
        <v>850</v>
      </c>
      <c r="C927" s="580"/>
      <c r="D927" s="577" t="s">
        <v>1048</v>
      </c>
      <c r="E927" s="580"/>
      <c r="F927" s="580" t="s">
        <v>8</v>
      </c>
      <c r="G927" s="927"/>
      <c r="H927" s="927">
        <f>G927*E927</f>
        <v>0</v>
      </c>
      <c r="I927" s="927">
        <f>H927*$I$12</f>
        <v>0</v>
      </c>
      <c r="J927" s="11"/>
      <c r="K927" s="964">
        <f>SUM(H927:I927)</f>
        <v>0</v>
      </c>
    </row>
    <row r="928" spans="1:11" ht="15.75" hidden="1" x14ac:dyDescent="0.25">
      <c r="A928" s="761"/>
      <c r="B928" s="580" t="s">
        <v>261</v>
      </c>
      <c r="C928" s="580"/>
      <c r="D928" s="577" t="s">
        <v>1049</v>
      </c>
      <c r="E928" s="580"/>
      <c r="F928" s="580" t="s">
        <v>8</v>
      </c>
      <c r="G928" s="927"/>
      <c r="H928" s="927">
        <f>G928*E928</f>
        <v>0</v>
      </c>
      <c r="I928" s="927">
        <f>H928*$I$12</f>
        <v>0</v>
      </c>
      <c r="J928" s="11"/>
      <c r="K928" s="964">
        <f>SUM(H928:I928)</f>
        <v>0</v>
      </c>
    </row>
    <row r="929" spans="1:11" ht="15.75" hidden="1" x14ac:dyDescent="0.25">
      <c r="A929" s="761"/>
      <c r="B929" s="580" t="s">
        <v>851</v>
      </c>
      <c r="C929" s="580"/>
      <c r="D929" s="577" t="s">
        <v>1050</v>
      </c>
      <c r="E929" s="580"/>
      <c r="F929" s="580" t="s">
        <v>8</v>
      </c>
      <c r="G929" s="927"/>
      <c r="H929" s="927">
        <f>G929*E929</f>
        <v>0</v>
      </c>
      <c r="I929" s="927">
        <f>H929*$I$12</f>
        <v>0</v>
      </c>
      <c r="J929" s="11"/>
      <c r="K929" s="964">
        <f>SUM(H929:I929)</f>
        <v>0</v>
      </c>
    </row>
    <row r="930" spans="1:11" ht="15.75" x14ac:dyDescent="0.25">
      <c r="A930" s="761" t="s">
        <v>4462</v>
      </c>
      <c r="B930" s="117" t="s">
        <v>262</v>
      </c>
      <c r="C930" s="117"/>
      <c r="D930" s="118" t="s">
        <v>1051</v>
      </c>
      <c r="E930" s="117"/>
      <c r="F930" s="117"/>
      <c r="G930" s="971"/>
      <c r="H930" s="971"/>
      <c r="I930" s="971"/>
      <c r="J930" s="111"/>
      <c r="K930" s="968"/>
    </row>
    <row r="931" spans="1:11" ht="25.5" x14ac:dyDescent="0.25">
      <c r="A931" s="761" t="str">
        <f t="shared" si="261"/>
        <v>x</v>
      </c>
      <c r="B931" s="582" t="s">
        <v>3074</v>
      </c>
      <c r="C931" s="899" t="s">
        <v>3776</v>
      </c>
      <c r="D931" s="78" t="s">
        <v>4648</v>
      </c>
      <c r="E931" s="79">
        <v>299.06</v>
      </c>
      <c r="F931" s="573" t="s">
        <v>237</v>
      </c>
      <c r="G931" s="927">
        <v>9.7799999999999994</v>
      </c>
      <c r="H931" s="927">
        <f t="shared" ref="H931" si="292">TRUNC(E931*G931,2)</f>
        <v>2924.8</v>
      </c>
      <c r="I931" s="927">
        <f t="shared" ref="I931" si="293">TRUNC(H931*$I$12,2)</f>
        <v>788.43</v>
      </c>
      <c r="J931" s="11"/>
      <c r="K931" s="964">
        <f t="shared" ref="K931" si="294">TRUNC(SUM(H931:I931),2)</f>
        <v>3713.23</v>
      </c>
    </row>
    <row r="932" spans="1:11" ht="15.75" x14ac:dyDescent="0.25">
      <c r="A932" s="761" t="s">
        <v>4462</v>
      </c>
      <c r="B932" s="580"/>
      <c r="C932" s="580"/>
      <c r="D932" s="577"/>
      <c r="E932" s="580"/>
      <c r="F932" s="580"/>
      <c r="G932" s="927"/>
      <c r="H932" s="927"/>
      <c r="I932" s="927"/>
      <c r="J932" s="11"/>
      <c r="K932" s="964"/>
    </row>
    <row r="933" spans="1:11" ht="15.75" hidden="1" x14ac:dyDescent="0.25">
      <c r="A933" s="761"/>
      <c r="B933" s="580" t="s">
        <v>852</v>
      </c>
      <c r="C933" s="580"/>
      <c r="D933" s="577" t="s">
        <v>1052</v>
      </c>
      <c r="E933" s="580"/>
      <c r="F933" s="580" t="s">
        <v>8</v>
      </c>
      <c r="G933" s="927"/>
      <c r="H933" s="927">
        <f>G933*E933</f>
        <v>0</v>
      </c>
      <c r="I933" s="927">
        <f>H933*$I$12</f>
        <v>0</v>
      </c>
      <c r="J933" s="11"/>
      <c r="K933" s="964">
        <f>SUM(H933:I933)</f>
        <v>0</v>
      </c>
    </row>
    <row r="934" spans="1:11" ht="15.75" hidden="1" x14ac:dyDescent="0.25">
      <c r="A934" s="761"/>
      <c r="B934" s="580" t="s">
        <v>853</v>
      </c>
      <c r="C934" s="580"/>
      <c r="D934" s="577" t="s">
        <v>1053</v>
      </c>
      <c r="E934" s="580"/>
      <c r="F934" s="580" t="s">
        <v>8</v>
      </c>
      <c r="G934" s="927"/>
      <c r="H934" s="927">
        <f>G934*E934</f>
        <v>0</v>
      </c>
      <c r="I934" s="927">
        <f>H934*$I$12</f>
        <v>0</v>
      </c>
      <c r="J934" s="11"/>
      <c r="K934" s="964">
        <f>SUM(H934:I934)</f>
        <v>0</v>
      </c>
    </row>
    <row r="935" spans="1:11" ht="15.75" x14ac:dyDescent="0.25">
      <c r="A935" s="761" t="s">
        <v>4462</v>
      </c>
      <c r="B935" s="117" t="s">
        <v>263</v>
      </c>
      <c r="C935" s="117"/>
      <c r="D935" s="118" t="s">
        <v>1054</v>
      </c>
      <c r="E935" s="117"/>
      <c r="F935" s="117"/>
      <c r="G935" s="971"/>
      <c r="H935" s="971"/>
      <c r="I935" s="971"/>
      <c r="J935" s="111"/>
      <c r="K935" s="968"/>
    </row>
    <row r="936" spans="1:11" ht="25.5" x14ac:dyDescent="0.25">
      <c r="A936" s="761" t="str">
        <f t="shared" si="261"/>
        <v>x</v>
      </c>
      <c r="B936" s="70" t="s">
        <v>2813</v>
      </c>
      <c r="C936" s="1068" t="s">
        <v>2981</v>
      </c>
      <c r="D936" s="703" t="s">
        <v>4853</v>
      </c>
      <c r="E936" s="79">
        <v>47.822300000000006</v>
      </c>
      <c r="F936" s="641" t="s">
        <v>237</v>
      </c>
      <c r="G936" s="927">
        <v>11.11</v>
      </c>
      <c r="H936" s="927">
        <f t="shared" ref="H936:H937" si="295">TRUNC(E936*G936,2)</f>
        <v>531.29999999999995</v>
      </c>
      <c r="I936" s="927">
        <f t="shared" ref="I936:I937" si="296">TRUNC(H936*$I$12,2)</f>
        <v>143.22</v>
      </c>
      <c r="J936" s="127"/>
      <c r="K936" s="964">
        <f t="shared" ref="K936" si="297">TRUNC(SUM(H936:I936),2)</f>
        <v>674.52</v>
      </c>
    </row>
    <row r="937" spans="1:11" ht="25.5" x14ac:dyDescent="0.25">
      <c r="A937" s="761" t="str">
        <f t="shared" si="261"/>
        <v>x</v>
      </c>
      <c r="B937" s="580" t="s">
        <v>2814</v>
      </c>
      <c r="C937" s="1068" t="s">
        <v>2981</v>
      </c>
      <c r="D937" s="703" t="s">
        <v>4222</v>
      </c>
      <c r="E937" s="79">
        <v>1343.1923000000002</v>
      </c>
      <c r="F937" s="80" t="s">
        <v>237</v>
      </c>
      <c r="G937" s="927">
        <v>11.11</v>
      </c>
      <c r="H937" s="927">
        <f t="shared" si="295"/>
        <v>14922.86</v>
      </c>
      <c r="I937" s="927">
        <f t="shared" si="296"/>
        <v>4022.73</v>
      </c>
      <c r="J937" s="127"/>
      <c r="K937" s="964">
        <f t="shared" ref="K937" si="298">TRUNC(SUM(H937:I937),2)</f>
        <v>18945.59</v>
      </c>
    </row>
    <row r="938" spans="1:11" ht="15.75" x14ac:dyDescent="0.25">
      <c r="A938" s="761" t="s">
        <v>4462</v>
      </c>
      <c r="B938" s="580"/>
      <c r="C938" s="580"/>
      <c r="D938" s="644"/>
      <c r="E938" s="580"/>
      <c r="F938" s="580"/>
      <c r="G938" s="927"/>
      <c r="H938" s="970"/>
      <c r="I938" s="927"/>
      <c r="J938" s="11"/>
      <c r="K938" s="964"/>
    </row>
    <row r="939" spans="1:11" ht="15.75" hidden="1" x14ac:dyDescent="0.25">
      <c r="A939" s="761"/>
      <c r="B939" s="580" t="s">
        <v>854</v>
      </c>
      <c r="C939" s="580"/>
      <c r="D939" s="577" t="s">
        <v>1055</v>
      </c>
      <c r="E939" s="580"/>
      <c r="F939" s="580" t="s">
        <v>8</v>
      </c>
      <c r="G939" s="927"/>
      <c r="H939" s="970">
        <f t="shared" ref="H939:H944" si="299">G939*E939</f>
        <v>0</v>
      </c>
      <c r="I939" s="927">
        <f t="shared" ref="I939:I944" si="300">H939*$I$12</f>
        <v>0</v>
      </c>
      <c r="J939" s="11"/>
      <c r="K939" s="964">
        <f t="shared" ref="K939:K944" si="301">SUM(H939:I939)</f>
        <v>0</v>
      </c>
    </row>
    <row r="940" spans="1:11" ht="15.75" hidden="1" x14ac:dyDescent="0.25">
      <c r="A940" s="761"/>
      <c r="B940" s="580" t="s">
        <v>855</v>
      </c>
      <c r="C940" s="580"/>
      <c r="D940" s="577" t="s">
        <v>1056</v>
      </c>
      <c r="E940" s="580"/>
      <c r="F940" s="580" t="s">
        <v>8</v>
      </c>
      <c r="G940" s="927"/>
      <c r="H940" s="970">
        <f t="shared" si="299"/>
        <v>0</v>
      </c>
      <c r="I940" s="927">
        <f t="shared" si="300"/>
        <v>0</v>
      </c>
      <c r="J940" s="11"/>
      <c r="K940" s="964">
        <f t="shared" si="301"/>
        <v>0</v>
      </c>
    </row>
    <row r="941" spans="1:11" ht="15.75" hidden="1" x14ac:dyDescent="0.25">
      <c r="A941" s="761"/>
      <c r="B941" s="580" t="s">
        <v>856</v>
      </c>
      <c r="C941" s="580"/>
      <c r="D941" s="577" t="s">
        <v>1057</v>
      </c>
      <c r="E941" s="580"/>
      <c r="F941" s="580" t="s">
        <v>8</v>
      </c>
      <c r="G941" s="927"/>
      <c r="H941" s="970">
        <f t="shared" si="299"/>
        <v>0</v>
      </c>
      <c r="I941" s="927">
        <f t="shared" si="300"/>
        <v>0</v>
      </c>
      <c r="J941" s="11"/>
      <c r="K941" s="964">
        <f t="shared" si="301"/>
        <v>0</v>
      </c>
    </row>
    <row r="942" spans="1:11" ht="15.75" hidden="1" x14ac:dyDescent="0.25">
      <c r="A942" s="761"/>
      <c r="B942" s="580" t="s">
        <v>857</v>
      </c>
      <c r="C942" s="580"/>
      <c r="D942" s="577" t="s">
        <v>1058</v>
      </c>
      <c r="E942" s="580"/>
      <c r="F942" s="580" t="s">
        <v>8</v>
      </c>
      <c r="G942" s="927"/>
      <c r="H942" s="970">
        <f t="shared" si="299"/>
        <v>0</v>
      </c>
      <c r="I942" s="927">
        <f t="shared" si="300"/>
        <v>0</v>
      </c>
      <c r="J942" s="11"/>
      <c r="K942" s="964">
        <f t="shared" si="301"/>
        <v>0</v>
      </c>
    </row>
    <row r="943" spans="1:11" ht="15.75" hidden="1" x14ac:dyDescent="0.25">
      <c r="A943" s="761"/>
      <c r="B943" s="580" t="s">
        <v>858</v>
      </c>
      <c r="C943" s="580"/>
      <c r="D943" s="577" t="s">
        <v>1059</v>
      </c>
      <c r="E943" s="580"/>
      <c r="F943" s="580" t="s">
        <v>8</v>
      </c>
      <c r="G943" s="927"/>
      <c r="H943" s="970">
        <f t="shared" si="299"/>
        <v>0</v>
      </c>
      <c r="I943" s="927">
        <f t="shared" si="300"/>
        <v>0</v>
      </c>
      <c r="J943" s="11"/>
      <c r="K943" s="964">
        <f t="shared" si="301"/>
        <v>0</v>
      </c>
    </row>
    <row r="944" spans="1:11" ht="15.75" hidden="1" x14ac:dyDescent="0.25">
      <c r="A944" s="761"/>
      <c r="B944" s="580" t="s">
        <v>859</v>
      </c>
      <c r="C944" s="580"/>
      <c r="D944" s="577" t="s">
        <v>1060</v>
      </c>
      <c r="E944" s="580"/>
      <c r="F944" s="580" t="s">
        <v>8</v>
      </c>
      <c r="G944" s="927"/>
      <c r="H944" s="970">
        <f t="shared" si="299"/>
        <v>0</v>
      </c>
      <c r="I944" s="927">
        <f t="shared" si="300"/>
        <v>0</v>
      </c>
      <c r="J944" s="11"/>
      <c r="K944" s="964">
        <f t="shared" si="301"/>
        <v>0</v>
      </c>
    </row>
    <row r="945" spans="1:11" ht="15.75" hidden="1" x14ac:dyDescent="0.25">
      <c r="A945" s="761"/>
      <c r="B945" s="25" t="s">
        <v>860</v>
      </c>
      <c r="C945" s="25"/>
      <c r="D945" s="116" t="s">
        <v>1061</v>
      </c>
      <c r="E945" s="25"/>
      <c r="F945" s="25"/>
      <c r="G945" s="863"/>
      <c r="H945" s="863"/>
      <c r="I945" s="863"/>
      <c r="J945" s="76"/>
      <c r="K945" s="965"/>
    </row>
    <row r="946" spans="1:11" ht="25.5" hidden="1" x14ac:dyDescent="0.25">
      <c r="A946" s="761"/>
      <c r="B946" s="582" t="s">
        <v>3076</v>
      </c>
      <c r="C946" s="582" t="s">
        <v>3077</v>
      </c>
      <c r="D946" s="78" t="s">
        <v>3075</v>
      </c>
      <c r="E946" s="79"/>
      <c r="F946" s="573" t="s">
        <v>237</v>
      </c>
      <c r="G946" s="927"/>
      <c r="H946" s="927">
        <f>G946*E946</f>
        <v>0</v>
      </c>
      <c r="I946" s="927">
        <f>H946*$I$12</f>
        <v>0</v>
      </c>
      <c r="J946" s="11"/>
      <c r="K946" s="964">
        <f>SUM(H946:I946)</f>
        <v>0</v>
      </c>
    </row>
    <row r="947" spans="1:11" ht="15.75" hidden="1" x14ac:dyDescent="0.25">
      <c r="A947" s="761"/>
      <c r="B947" s="580"/>
      <c r="C947" s="580"/>
      <c r="D947" s="577"/>
      <c r="E947" s="580"/>
      <c r="F947" s="580"/>
      <c r="G947" s="927"/>
      <c r="H947" s="927"/>
      <c r="I947" s="927"/>
      <c r="J947" s="11"/>
      <c r="K947" s="964"/>
    </row>
    <row r="948" spans="1:11" ht="15.75" x14ac:dyDescent="0.25">
      <c r="A948" s="761" t="s">
        <v>4462</v>
      </c>
      <c r="B948" s="122" t="s">
        <v>2817</v>
      </c>
      <c r="C948" s="122"/>
      <c r="D948" s="119" t="s">
        <v>2816</v>
      </c>
      <c r="E948" s="122"/>
      <c r="F948" s="122"/>
      <c r="G948" s="993"/>
      <c r="H948" s="993"/>
      <c r="I948" s="993"/>
      <c r="J948" s="120"/>
      <c r="K948" s="972"/>
    </row>
    <row r="949" spans="1:11" ht="15.75" x14ac:dyDescent="0.25">
      <c r="A949" s="761" t="str">
        <f t="shared" ref="A949:A996" si="302">IF(K949&lt;&gt;0,"x","")</f>
        <v>x</v>
      </c>
      <c r="B949" s="582" t="s">
        <v>2815</v>
      </c>
      <c r="C949" s="899" t="s">
        <v>3794</v>
      </c>
      <c r="D949" s="78" t="s">
        <v>3793</v>
      </c>
      <c r="E949" s="79">
        <v>299.06</v>
      </c>
      <c r="F949" s="573" t="s">
        <v>237</v>
      </c>
      <c r="G949" s="927">
        <v>3.05</v>
      </c>
      <c r="H949" s="927">
        <f t="shared" ref="H949:H950" si="303">TRUNC(E949*G949,2)</f>
        <v>912.13</v>
      </c>
      <c r="I949" s="927">
        <f t="shared" ref="I949:I950" si="304">TRUNC(H949*$I$12,2)</f>
        <v>245.88</v>
      </c>
      <c r="J949" s="11"/>
      <c r="K949" s="964">
        <f t="shared" ref="K949:K950" si="305">TRUNC(SUM(H949:I949),2)</f>
        <v>1158.01</v>
      </c>
    </row>
    <row r="950" spans="1:11" ht="15.75" x14ac:dyDescent="0.25">
      <c r="A950" s="761" t="str">
        <f t="shared" si="302"/>
        <v>x</v>
      </c>
      <c r="B950" s="582" t="s">
        <v>3248</v>
      </c>
      <c r="C950" s="899" t="s">
        <v>3791</v>
      </c>
      <c r="D950" s="78" t="s">
        <v>3792</v>
      </c>
      <c r="E950" s="79">
        <v>1276.6199999999999</v>
      </c>
      <c r="F950" s="573" t="s">
        <v>237</v>
      </c>
      <c r="G950" s="927">
        <v>2.09</v>
      </c>
      <c r="H950" s="927">
        <f t="shared" si="303"/>
        <v>2668.13</v>
      </c>
      <c r="I950" s="927">
        <f t="shared" si="304"/>
        <v>719.24</v>
      </c>
      <c r="J950" s="11"/>
      <c r="K950" s="964">
        <f t="shared" si="305"/>
        <v>3387.37</v>
      </c>
    </row>
    <row r="951" spans="1:11" ht="15.75" x14ac:dyDescent="0.25">
      <c r="A951" s="761" t="s">
        <v>4462</v>
      </c>
      <c r="B951" s="28"/>
      <c r="C951" s="28"/>
      <c r="D951" s="650"/>
      <c r="E951" s="658"/>
      <c r="F951" s="642"/>
      <c r="H951" s="973"/>
      <c r="I951" s="973"/>
      <c r="J951" s="15"/>
      <c r="K951" s="973"/>
    </row>
    <row r="952" spans="1:11" ht="15.75" x14ac:dyDescent="0.25">
      <c r="A952" s="761" t="s">
        <v>4462</v>
      </c>
      <c r="B952" s="129" t="s">
        <v>2818</v>
      </c>
      <c r="C952" s="129"/>
      <c r="D952" s="659" t="s">
        <v>2820</v>
      </c>
      <c r="E952" s="660"/>
      <c r="F952" s="661"/>
      <c r="G952" s="1007"/>
      <c r="H952" s="971"/>
      <c r="I952" s="971"/>
      <c r="J952" s="111"/>
      <c r="K952" s="971"/>
    </row>
    <row r="953" spans="1:11" ht="25.5" x14ac:dyDescent="0.25">
      <c r="A953" s="761" t="str">
        <f t="shared" si="302"/>
        <v>x</v>
      </c>
      <c r="B953" s="573" t="s">
        <v>2819</v>
      </c>
      <c r="C953" s="704" t="s">
        <v>4321</v>
      </c>
      <c r="D953" s="644" t="s">
        <v>2724</v>
      </c>
      <c r="E953" s="79">
        <v>89.351000000000013</v>
      </c>
      <c r="F953" s="80" t="s">
        <v>237</v>
      </c>
      <c r="G953" s="927">
        <f>'Composições Unitárias'!G1081</f>
        <v>11.26</v>
      </c>
      <c r="H953" s="927">
        <f t="shared" ref="H953" si="306">TRUNC(E953*G953,2)</f>
        <v>1006.09</v>
      </c>
      <c r="I953" s="927">
        <f t="shared" ref="I953" si="307">TRUNC(H953*$I$12,2)</f>
        <v>271.20999999999998</v>
      </c>
      <c r="J953" s="127"/>
      <c r="K953" s="964">
        <f t="shared" ref="K953" si="308">TRUNC(SUM(H953:I953),2)</f>
        <v>1277.3</v>
      </c>
    </row>
    <row r="954" spans="1:11" ht="15.75" x14ac:dyDescent="0.25">
      <c r="A954" s="761" t="s">
        <v>4462</v>
      </c>
      <c r="B954" s="638"/>
      <c r="C954" s="37"/>
      <c r="E954" s="614"/>
      <c r="H954" s="927"/>
      <c r="I954" s="927"/>
      <c r="J954" s="11"/>
      <c r="K954" s="964"/>
    </row>
    <row r="955" spans="1:11" ht="15.75" hidden="1" x14ac:dyDescent="0.25">
      <c r="A955" s="761" t="str">
        <f t="shared" si="302"/>
        <v/>
      </c>
      <c r="B955" s="639" t="s">
        <v>861</v>
      </c>
      <c r="C955" s="639"/>
      <c r="D955" s="640" t="s">
        <v>1108</v>
      </c>
      <c r="E955" s="639"/>
      <c r="F955" s="639" t="s">
        <v>893</v>
      </c>
      <c r="G955" s="1008"/>
      <c r="H955" s="863">
        <f>G955*E955</f>
        <v>0</v>
      </c>
      <c r="I955" s="863">
        <f>H955*$I$12</f>
        <v>0</v>
      </c>
      <c r="J955" s="76"/>
      <c r="K955" s="965">
        <f>SUM(H955:I955)</f>
        <v>0</v>
      </c>
    </row>
    <row r="956" spans="1:11" ht="15.75" x14ac:dyDescent="0.25">
      <c r="A956" s="761" t="s">
        <v>4462</v>
      </c>
      <c r="B956" s="639" t="s">
        <v>3785</v>
      </c>
      <c r="C956" s="639"/>
      <c r="D956" s="640" t="s">
        <v>1635</v>
      </c>
      <c r="E956" s="639"/>
      <c r="F956" s="639"/>
      <c r="G956" s="1008"/>
      <c r="H956" s="863"/>
      <c r="I956" s="863"/>
      <c r="J956" s="76"/>
      <c r="K956" s="965"/>
    </row>
    <row r="957" spans="1:11" ht="15.75" x14ac:dyDescent="0.25">
      <c r="A957" s="761" t="str">
        <f t="shared" si="302"/>
        <v>x</v>
      </c>
      <c r="B957" s="573" t="s">
        <v>3786</v>
      </c>
      <c r="C957" s="580" t="s">
        <v>3980</v>
      </c>
      <c r="D957" s="644" t="s">
        <v>3979</v>
      </c>
      <c r="E957" s="79">
        <v>4</v>
      </c>
      <c r="F957" s="80" t="s">
        <v>60</v>
      </c>
      <c r="G957" s="927">
        <f>'Composições Unitárias'!G1093</f>
        <v>185.88</v>
      </c>
      <c r="H957" s="927">
        <f t="shared" ref="H957" si="309">TRUNC(E957*G957,2)</f>
        <v>743.52</v>
      </c>
      <c r="I957" s="927">
        <f t="shared" ref="I957" si="310">TRUNC(H957*$I$12,2)</f>
        <v>200.42</v>
      </c>
      <c r="J957" s="127"/>
      <c r="K957" s="964">
        <f t="shared" ref="K957" si="311">TRUNC(SUM(H957:I957),2)</f>
        <v>943.94</v>
      </c>
    </row>
    <row r="958" spans="1:11" ht="15.75" x14ac:dyDescent="0.25">
      <c r="A958" s="761" t="s">
        <v>4462</v>
      </c>
      <c r="B958" s="638"/>
      <c r="C958" s="37"/>
      <c r="D958" s="637"/>
      <c r="E958" s="16"/>
      <c r="F958" s="16"/>
      <c r="G958" s="974"/>
      <c r="H958" s="974"/>
      <c r="I958" s="974"/>
      <c r="J958" s="16"/>
      <c r="K958" s="974"/>
    </row>
    <row r="959" spans="1:11" ht="15.75" x14ac:dyDescent="0.25">
      <c r="A959" s="761" t="s">
        <v>4462</v>
      </c>
      <c r="B959" s="8" t="s">
        <v>264</v>
      </c>
      <c r="C959" s="8"/>
      <c r="D959" s="21" t="s">
        <v>1109</v>
      </c>
      <c r="E959" s="8"/>
      <c r="F959" s="8"/>
      <c r="G959" s="975"/>
      <c r="H959" s="975"/>
      <c r="I959" s="975"/>
      <c r="J959" s="406"/>
      <c r="K959" s="975"/>
    </row>
    <row r="960" spans="1:11" ht="15.75" hidden="1" x14ac:dyDescent="0.25">
      <c r="A960" s="761"/>
      <c r="B960" s="580" t="s">
        <v>862</v>
      </c>
      <c r="C960" s="580"/>
      <c r="D960" s="577" t="s">
        <v>1110</v>
      </c>
      <c r="E960" s="580"/>
      <c r="F960" s="580" t="s">
        <v>8</v>
      </c>
      <c r="G960" s="966"/>
      <c r="H960" s="927">
        <f>G960*E960</f>
        <v>0</v>
      </c>
      <c r="I960" s="927">
        <f>H960*$I$12</f>
        <v>0</v>
      </c>
      <c r="J960" s="11"/>
      <c r="K960" s="964">
        <f>SUM(H960:I960)</f>
        <v>0</v>
      </c>
    </row>
    <row r="961" spans="1:11" ht="15.75" hidden="1" x14ac:dyDescent="0.25">
      <c r="A961" s="761"/>
      <c r="B961" s="580" t="s">
        <v>863</v>
      </c>
      <c r="C961" s="580"/>
      <c r="D961" s="577" t="s">
        <v>1111</v>
      </c>
      <c r="E961" s="580"/>
      <c r="F961" s="580" t="s">
        <v>8</v>
      </c>
      <c r="G961" s="966"/>
      <c r="H961" s="927">
        <f>G961*E961</f>
        <v>0</v>
      </c>
      <c r="I961" s="927">
        <f>H961*$I$12</f>
        <v>0</v>
      </c>
      <c r="J961" s="11"/>
      <c r="K961" s="964">
        <f>SUM(H961:I961)</f>
        <v>0</v>
      </c>
    </row>
    <row r="962" spans="1:11" ht="15.75" hidden="1" x14ac:dyDescent="0.25">
      <c r="A962" s="761"/>
      <c r="B962" s="580" t="s">
        <v>864</v>
      </c>
      <c r="C962" s="580"/>
      <c r="D962" s="577" t="s">
        <v>1112</v>
      </c>
      <c r="E962" s="580"/>
      <c r="F962" s="580" t="s">
        <v>8</v>
      </c>
      <c r="G962" s="966"/>
      <c r="H962" s="927">
        <f>G962*E962</f>
        <v>0</v>
      </c>
      <c r="I962" s="927">
        <f>H962*$I$12</f>
        <v>0</v>
      </c>
      <c r="J962" s="11"/>
      <c r="K962" s="964">
        <f>SUM(H962:I962)</f>
        <v>0</v>
      </c>
    </row>
    <row r="963" spans="1:11" ht="15.75" hidden="1" x14ac:dyDescent="0.25">
      <c r="A963" s="761"/>
      <c r="B963" s="580" t="s">
        <v>865</v>
      </c>
      <c r="C963" s="580"/>
      <c r="D963" s="577" t="s">
        <v>1113</v>
      </c>
      <c r="E963" s="580"/>
      <c r="F963" s="580" t="s">
        <v>8</v>
      </c>
      <c r="G963" s="966"/>
      <c r="H963" s="927">
        <f>G963*E963</f>
        <v>0</v>
      </c>
      <c r="I963" s="927">
        <f>H963*$I$12</f>
        <v>0</v>
      </c>
      <c r="J963" s="11"/>
      <c r="K963" s="964">
        <f>SUM(H963:I963)</f>
        <v>0</v>
      </c>
    </row>
    <row r="964" spans="1:11" ht="15.75" x14ac:dyDescent="0.25">
      <c r="A964" s="761" t="s">
        <v>4462</v>
      </c>
      <c r="B964" s="639" t="s">
        <v>265</v>
      </c>
      <c r="C964" s="639"/>
      <c r="D964" s="640" t="s">
        <v>3082</v>
      </c>
      <c r="E964" s="639"/>
      <c r="F964" s="639"/>
      <c r="G964" s="1008"/>
      <c r="H964" s="863"/>
      <c r="I964" s="863"/>
      <c r="J964" s="76"/>
      <c r="K964" s="965"/>
    </row>
    <row r="965" spans="1:11" ht="15.75" x14ac:dyDescent="0.25">
      <c r="A965" s="761" t="str">
        <f t="shared" si="302"/>
        <v>x</v>
      </c>
      <c r="B965" s="582" t="s">
        <v>2825</v>
      </c>
      <c r="C965" s="899" t="s">
        <v>2982</v>
      </c>
      <c r="D965" s="78" t="s">
        <v>4200</v>
      </c>
      <c r="E965" s="79">
        <v>29.21</v>
      </c>
      <c r="F965" s="573" t="s">
        <v>237</v>
      </c>
      <c r="G965" s="927">
        <v>26.12</v>
      </c>
      <c r="H965" s="927">
        <f t="shared" ref="H965:H966" si="312">TRUNC(E965*G965,2)</f>
        <v>762.96</v>
      </c>
      <c r="I965" s="927">
        <f t="shared" ref="I965:I966" si="313">TRUNC(H965*$I$12,2)</f>
        <v>205.67</v>
      </c>
      <c r="J965" s="11"/>
      <c r="K965" s="964">
        <f t="shared" ref="K965:K966" si="314">TRUNC(SUM(H965:I965),2)</f>
        <v>968.63</v>
      </c>
    </row>
    <row r="966" spans="1:11" ht="25.5" x14ac:dyDescent="0.25">
      <c r="A966" s="761" t="str">
        <f t="shared" si="302"/>
        <v>x</v>
      </c>
      <c r="B966" s="580" t="s">
        <v>2826</v>
      </c>
      <c r="C966" s="1068" t="s">
        <v>2983</v>
      </c>
      <c r="D966" s="78" t="s">
        <v>4201</v>
      </c>
      <c r="E966" s="79">
        <v>16.27</v>
      </c>
      <c r="F966" s="80" t="s">
        <v>237</v>
      </c>
      <c r="G966" s="927">
        <v>43.68</v>
      </c>
      <c r="H966" s="927">
        <f t="shared" si="312"/>
        <v>710.67</v>
      </c>
      <c r="I966" s="927">
        <f t="shared" si="313"/>
        <v>191.57</v>
      </c>
      <c r="J966" s="127"/>
      <c r="K966" s="964">
        <f t="shared" si="314"/>
        <v>902.24</v>
      </c>
    </row>
    <row r="967" spans="1:11" ht="15.75" x14ac:dyDescent="0.25">
      <c r="A967" s="761" t="s">
        <v>4462</v>
      </c>
      <c r="B967" s="83"/>
      <c r="C967" s="83"/>
      <c r="D967" s="84"/>
      <c r="E967" s="83"/>
      <c r="F967" s="83"/>
      <c r="G967" s="1006"/>
      <c r="H967" s="970"/>
      <c r="I967" s="980"/>
      <c r="J967" s="19"/>
      <c r="K967" s="969"/>
    </row>
    <row r="968" spans="1:11" ht="15.75" hidden="1" x14ac:dyDescent="0.25">
      <c r="A968" s="761"/>
      <c r="B968" s="580" t="s">
        <v>866</v>
      </c>
      <c r="C968" s="580"/>
      <c r="D968" s="577" t="s">
        <v>1114</v>
      </c>
      <c r="E968" s="580"/>
      <c r="F968" s="580" t="s">
        <v>8</v>
      </c>
      <c r="G968" s="966"/>
      <c r="H968" s="970">
        <f t="shared" ref="H968:H970" si="315">G968*E968</f>
        <v>0</v>
      </c>
      <c r="I968" s="927">
        <f>H968*$I$12</f>
        <v>0</v>
      </c>
      <c r="J968" s="11"/>
      <c r="K968" s="964">
        <f>SUM(H968:I968)</f>
        <v>0</v>
      </c>
    </row>
    <row r="969" spans="1:11" ht="15.75" hidden="1" x14ac:dyDescent="0.25">
      <c r="A969" s="761"/>
      <c r="B969" s="580" t="s">
        <v>867</v>
      </c>
      <c r="C969" s="580"/>
      <c r="D969" s="577" t="s">
        <v>1115</v>
      </c>
      <c r="E969" s="580"/>
      <c r="F969" s="580" t="s">
        <v>8</v>
      </c>
      <c r="G969" s="966"/>
      <c r="H969" s="970">
        <f t="shared" si="315"/>
        <v>0</v>
      </c>
      <c r="I969" s="927">
        <f>H969*$I$12</f>
        <v>0</v>
      </c>
      <c r="J969" s="11"/>
      <c r="K969" s="964">
        <f>SUM(H969:I969)</f>
        <v>0</v>
      </c>
    </row>
    <row r="970" spans="1:11" ht="15.75" hidden="1" x14ac:dyDescent="0.25">
      <c r="A970" s="761"/>
      <c r="B970" s="580" t="s">
        <v>868</v>
      </c>
      <c r="C970" s="580"/>
      <c r="D970" s="577" t="s">
        <v>1116</v>
      </c>
      <c r="E970" s="580"/>
      <c r="F970" s="580" t="s">
        <v>658</v>
      </c>
      <c r="G970" s="966"/>
      <c r="H970" s="970">
        <f t="shared" si="315"/>
        <v>0</v>
      </c>
      <c r="I970" s="927">
        <f>H970*$I$12</f>
        <v>0</v>
      </c>
      <c r="J970" s="11"/>
      <c r="K970" s="964">
        <f>SUM(H970:I970)</f>
        <v>0</v>
      </c>
    </row>
    <row r="971" spans="1:11" ht="15.75" hidden="1" customHeight="1" x14ac:dyDescent="0.25">
      <c r="A971" s="761"/>
      <c r="B971" s="638"/>
      <c r="C971" s="37"/>
      <c r="D971" s="638"/>
      <c r="E971" s="16"/>
      <c r="F971" s="16"/>
      <c r="G971" s="974"/>
      <c r="H971" s="974"/>
      <c r="I971" s="974"/>
      <c r="J971" s="16"/>
      <c r="K971" s="974"/>
    </row>
    <row r="972" spans="1:11" ht="15.75" x14ac:dyDescent="0.25">
      <c r="A972" s="761" t="s">
        <v>4462</v>
      </c>
      <c r="B972" s="8" t="s">
        <v>266</v>
      </c>
      <c r="C972" s="8"/>
      <c r="D972" s="21" t="s">
        <v>1125</v>
      </c>
      <c r="E972" s="8"/>
      <c r="F972" s="8"/>
      <c r="G972" s="975"/>
      <c r="H972" s="975"/>
      <c r="I972" s="975"/>
      <c r="J972" s="406"/>
      <c r="K972" s="975"/>
    </row>
    <row r="973" spans="1:11" ht="15.75" hidden="1" x14ac:dyDescent="0.25">
      <c r="A973" s="761"/>
      <c r="B973" s="70" t="s">
        <v>267</v>
      </c>
      <c r="C973" s="70"/>
      <c r="D973" s="81" t="s">
        <v>1117</v>
      </c>
      <c r="E973" s="70"/>
      <c r="F973" s="70"/>
      <c r="G973" s="1009"/>
      <c r="H973" s="981"/>
      <c r="I973" s="981"/>
      <c r="J973" s="31"/>
      <c r="K973" s="976"/>
    </row>
    <row r="974" spans="1:11" ht="38.25" x14ac:dyDescent="0.25">
      <c r="A974" s="761" t="str">
        <f t="shared" si="302"/>
        <v>x</v>
      </c>
      <c r="B974" s="580" t="s">
        <v>2827</v>
      </c>
      <c r="C974" s="580" t="s">
        <v>3388</v>
      </c>
      <c r="D974" s="577" t="s">
        <v>4694</v>
      </c>
      <c r="E974" s="79">
        <v>425.79</v>
      </c>
      <c r="F974" s="80" t="s">
        <v>210</v>
      </c>
      <c r="G974" s="927">
        <f>'Composições Unitárias'!G1107</f>
        <v>21.79</v>
      </c>
      <c r="H974" s="927">
        <f t="shared" ref="H974" si="316">TRUNC(E974*G974,2)</f>
        <v>9277.9599999999991</v>
      </c>
      <c r="I974" s="927">
        <f t="shared" ref="I974" si="317">TRUNC(H974*$I$12,2)</f>
        <v>2501.04</v>
      </c>
      <c r="J974" s="127"/>
      <c r="K974" s="964">
        <f t="shared" ref="K974" si="318">TRUNC(SUM(H974:I974),2)</f>
        <v>11779</v>
      </c>
    </row>
    <row r="975" spans="1:11" ht="15.75" x14ac:dyDescent="0.25">
      <c r="A975" s="761" t="s">
        <v>4462</v>
      </c>
      <c r="B975" s="83"/>
      <c r="C975" s="83"/>
      <c r="D975" s="84"/>
      <c r="E975" s="83"/>
      <c r="F975" s="83"/>
      <c r="G975" s="1006"/>
      <c r="H975" s="970"/>
      <c r="I975" s="980"/>
      <c r="J975" s="19"/>
      <c r="K975" s="969"/>
    </row>
    <row r="976" spans="1:11" ht="15.75" hidden="1" x14ac:dyDescent="0.25">
      <c r="A976" s="761"/>
      <c r="B976" s="580" t="s">
        <v>268</v>
      </c>
      <c r="C976" s="580"/>
      <c r="D976" s="577" t="s">
        <v>1118</v>
      </c>
      <c r="E976" s="580"/>
      <c r="F976" s="580" t="s">
        <v>210</v>
      </c>
      <c r="G976" s="966"/>
      <c r="H976" s="970">
        <f t="shared" ref="H976:H983" si="319">G976*E976</f>
        <v>0</v>
      </c>
      <c r="I976" s="927">
        <f t="shared" ref="I976:I983" si="320">H976*$I$12</f>
        <v>0</v>
      </c>
      <c r="J976" s="11"/>
      <c r="K976" s="964">
        <f t="shared" ref="K976:K983" si="321">SUM(H976:I976)</f>
        <v>0</v>
      </c>
    </row>
    <row r="977" spans="1:11" ht="15.75" hidden="1" x14ac:dyDescent="0.25">
      <c r="A977" s="761"/>
      <c r="B977" s="580" t="s">
        <v>869</v>
      </c>
      <c r="C977" s="580"/>
      <c r="D977" s="577" t="s">
        <v>1119</v>
      </c>
      <c r="E977" s="580"/>
      <c r="F977" s="580" t="s">
        <v>210</v>
      </c>
      <c r="G977" s="966"/>
      <c r="H977" s="970">
        <f t="shared" si="319"/>
        <v>0</v>
      </c>
      <c r="I977" s="927">
        <f t="shared" si="320"/>
        <v>0</v>
      </c>
      <c r="J977" s="11"/>
      <c r="K977" s="964">
        <f t="shared" si="321"/>
        <v>0</v>
      </c>
    </row>
    <row r="978" spans="1:11" ht="15.75" hidden="1" x14ac:dyDescent="0.25">
      <c r="A978" s="761"/>
      <c r="B978" s="580" t="s">
        <v>870</v>
      </c>
      <c r="C978" s="580"/>
      <c r="D978" s="577" t="s">
        <v>1120</v>
      </c>
      <c r="E978" s="580"/>
      <c r="F978" s="580" t="s">
        <v>210</v>
      </c>
      <c r="G978" s="966"/>
      <c r="H978" s="970">
        <f t="shared" si="319"/>
        <v>0</v>
      </c>
      <c r="I978" s="927">
        <f t="shared" si="320"/>
        <v>0</v>
      </c>
      <c r="J978" s="11"/>
      <c r="K978" s="964">
        <f t="shared" si="321"/>
        <v>0</v>
      </c>
    </row>
    <row r="979" spans="1:11" ht="15.75" hidden="1" x14ac:dyDescent="0.25">
      <c r="A979" s="761"/>
      <c r="B979" s="580" t="s">
        <v>871</v>
      </c>
      <c r="C979" s="580"/>
      <c r="D979" s="577" t="s">
        <v>1121</v>
      </c>
      <c r="E979" s="580"/>
      <c r="F979" s="580" t="s">
        <v>210</v>
      </c>
      <c r="G979" s="966"/>
      <c r="H979" s="970">
        <f t="shared" si="319"/>
        <v>0</v>
      </c>
      <c r="I979" s="927">
        <f t="shared" si="320"/>
        <v>0</v>
      </c>
      <c r="J979" s="11"/>
      <c r="K979" s="964">
        <f t="shared" si="321"/>
        <v>0</v>
      </c>
    </row>
    <row r="980" spans="1:11" ht="15.75" hidden="1" x14ac:dyDescent="0.25">
      <c r="A980" s="761"/>
      <c r="B980" s="580" t="s">
        <v>872</v>
      </c>
      <c r="C980" s="580"/>
      <c r="D980" s="577" t="s">
        <v>1122</v>
      </c>
      <c r="E980" s="580"/>
      <c r="F980" s="580" t="s">
        <v>210</v>
      </c>
      <c r="G980" s="966"/>
      <c r="H980" s="970">
        <f t="shared" si="319"/>
        <v>0</v>
      </c>
      <c r="I980" s="927">
        <f t="shared" si="320"/>
        <v>0</v>
      </c>
      <c r="J980" s="11"/>
      <c r="K980" s="964">
        <f t="shared" si="321"/>
        <v>0</v>
      </c>
    </row>
    <row r="981" spans="1:11" ht="15.75" hidden="1" x14ac:dyDescent="0.25">
      <c r="A981" s="761"/>
      <c r="B981" s="580" t="s">
        <v>873</v>
      </c>
      <c r="C981" s="580"/>
      <c r="D981" s="577" t="s">
        <v>1123</v>
      </c>
      <c r="E981" s="580"/>
      <c r="F981" s="580" t="s">
        <v>210</v>
      </c>
      <c r="G981" s="966"/>
      <c r="H981" s="970">
        <f t="shared" si="319"/>
        <v>0</v>
      </c>
      <c r="I981" s="927">
        <f t="shared" si="320"/>
        <v>0</v>
      </c>
      <c r="J981" s="11"/>
      <c r="K981" s="964">
        <f t="shared" si="321"/>
        <v>0</v>
      </c>
    </row>
    <row r="982" spans="1:11" ht="15.75" hidden="1" x14ac:dyDescent="0.25">
      <c r="A982" s="761"/>
      <c r="B982" s="580" t="s">
        <v>874</v>
      </c>
      <c r="C982" s="580"/>
      <c r="D982" s="577" t="s">
        <v>623</v>
      </c>
      <c r="E982" s="580"/>
      <c r="F982" s="580" t="s">
        <v>210</v>
      </c>
      <c r="G982" s="966"/>
      <c r="H982" s="970">
        <f t="shared" si="319"/>
        <v>0</v>
      </c>
      <c r="I982" s="927">
        <f t="shared" si="320"/>
        <v>0</v>
      </c>
      <c r="J982" s="11"/>
      <c r="K982" s="964">
        <f t="shared" si="321"/>
        <v>0</v>
      </c>
    </row>
    <row r="983" spans="1:11" ht="15.75" hidden="1" x14ac:dyDescent="0.25">
      <c r="A983" s="761"/>
      <c r="B983" s="580" t="s">
        <v>875</v>
      </c>
      <c r="C983" s="580"/>
      <c r="D983" s="577" t="s">
        <v>1124</v>
      </c>
      <c r="E983" s="580"/>
      <c r="F983" s="580" t="s">
        <v>210</v>
      </c>
      <c r="G983" s="966"/>
      <c r="H983" s="970">
        <f t="shared" si="319"/>
        <v>0</v>
      </c>
      <c r="I983" s="927">
        <f t="shared" si="320"/>
        <v>0</v>
      </c>
      <c r="J983" s="11"/>
      <c r="K983" s="964">
        <f t="shared" si="321"/>
        <v>0</v>
      </c>
    </row>
    <row r="984" spans="1:11" ht="15.75" hidden="1" x14ac:dyDescent="0.25">
      <c r="A984" s="761"/>
      <c r="B984" s="638"/>
      <c r="C984" s="37"/>
      <c r="D984" s="638"/>
      <c r="E984" s="16"/>
      <c r="F984" s="16"/>
      <c r="G984" s="974"/>
      <c r="H984" s="974"/>
      <c r="I984" s="974"/>
      <c r="J984" s="16"/>
      <c r="K984" s="974"/>
    </row>
    <row r="985" spans="1:11" ht="15.75" x14ac:dyDescent="0.25">
      <c r="A985" s="761" t="s">
        <v>4462</v>
      </c>
      <c r="B985" s="8" t="s">
        <v>876</v>
      </c>
      <c r="C985" s="8"/>
      <c r="D985" s="21" t="s">
        <v>3781</v>
      </c>
      <c r="E985" s="8"/>
      <c r="F985" s="8"/>
      <c r="G985" s="975"/>
      <c r="H985" s="975"/>
      <c r="I985" s="975"/>
      <c r="J985" s="406"/>
      <c r="K985" s="975"/>
    </row>
    <row r="986" spans="1:11" ht="15.75" x14ac:dyDescent="0.25">
      <c r="A986" s="761" t="s">
        <v>4462</v>
      </c>
      <c r="B986" s="25" t="s">
        <v>877</v>
      </c>
      <c r="C986" s="25"/>
      <c r="D986" s="116" t="s">
        <v>1133</v>
      </c>
      <c r="E986" s="25"/>
      <c r="F986" s="25"/>
      <c r="G986" s="863"/>
      <c r="H986" s="863"/>
      <c r="I986" s="863"/>
      <c r="J986" s="76"/>
      <c r="K986" s="965"/>
    </row>
    <row r="987" spans="1:11" s="1074" customFormat="1" ht="25.5" x14ac:dyDescent="0.25">
      <c r="A987" s="1156" t="str">
        <f t="shared" si="302"/>
        <v>x</v>
      </c>
      <c r="B987" s="1068" t="s">
        <v>2828</v>
      </c>
      <c r="C987" s="915" t="s">
        <v>3987</v>
      </c>
      <c r="D987" s="1072" t="s">
        <v>4821</v>
      </c>
      <c r="E987" s="901">
        <v>23.05</v>
      </c>
      <c r="F987" s="903" t="s">
        <v>210</v>
      </c>
      <c r="G987" s="927">
        <f>'Composições Unitárias'!G1117</f>
        <v>548.6</v>
      </c>
      <c r="H987" s="927">
        <f t="shared" ref="H987:H988" si="322">TRUNC(E987*G987,2)</f>
        <v>12645.23</v>
      </c>
      <c r="I987" s="927"/>
      <c r="J987" s="927">
        <f>TRUNC(H987*$J$107,2)</f>
        <v>2646.64</v>
      </c>
      <c r="K987" s="964">
        <f>TRUNC(SUM(H987:J987),2)</f>
        <v>15291.87</v>
      </c>
    </row>
    <row r="988" spans="1:11" s="1074" customFormat="1" ht="25.5" x14ac:dyDescent="0.25">
      <c r="A988" s="1156" t="str">
        <f t="shared" ref="A988" si="323">IF(K988&lt;&gt;0,"x","")</f>
        <v>x</v>
      </c>
      <c r="B988" s="1068" t="s">
        <v>4820</v>
      </c>
      <c r="C988" s="915" t="s">
        <v>3988</v>
      </c>
      <c r="D988" s="1072" t="s">
        <v>4822</v>
      </c>
      <c r="E988" s="901">
        <v>23.05</v>
      </c>
      <c r="F988" s="903" t="s">
        <v>210</v>
      </c>
      <c r="G988" s="927">
        <f>'Composições Unitárias'!G1129</f>
        <v>37.75</v>
      </c>
      <c r="H988" s="927">
        <f t="shared" si="322"/>
        <v>870.13</v>
      </c>
      <c r="I988" s="927">
        <f t="shared" ref="I988" si="324">TRUNC(H988*$I$12,2)</f>
        <v>234.55</v>
      </c>
      <c r="J988" s="11"/>
      <c r="K988" s="964">
        <f t="shared" ref="K988" si="325">TRUNC(SUM(H988:I988),2)</f>
        <v>1104.68</v>
      </c>
    </row>
    <row r="989" spans="1:11" ht="15.75" x14ac:dyDescent="0.25">
      <c r="A989" s="761" t="s">
        <v>4462</v>
      </c>
      <c r="B989" s="83"/>
      <c r="C989" s="83"/>
      <c r="D989" s="84"/>
      <c r="E989" s="83"/>
      <c r="F989" s="83"/>
      <c r="G989" s="1006"/>
      <c r="H989" s="980"/>
      <c r="I989" s="980"/>
      <c r="J989" s="19"/>
      <c r="K989" s="969"/>
    </row>
    <row r="990" spans="1:11" ht="15.75" hidden="1" x14ac:dyDescent="0.25">
      <c r="A990" s="761"/>
      <c r="B990" s="25" t="s">
        <v>878</v>
      </c>
      <c r="C990" s="25"/>
      <c r="D990" s="116" t="s">
        <v>1134</v>
      </c>
      <c r="E990" s="25"/>
      <c r="F990" s="25"/>
      <c r="G990" s="863"/>
      <c r="H990" s="863"/>
      <c r="I990" s="863"/>
      <c r="J990" s="76"/>
      <c r="K990" s="965"/>
    </row>
    <row r="991" spans="1:11" ht="38.25" hidden="1" x14ac:dyDescent="0.25">
      <c r="A991" s="761"/>
      <c r="B991" s="580" t="s">
        <v>3227</v>
      </c>
      <c r="C991" s="582" t="s">
        <v>3233</v>
      </c>
      <c r="D991" s="78" t="s">
        <v>3230</v>
      </c>
      <c r="E991" s="79"/>
      <c r="F991" s="573" t="s">
        <v>3081</v>
      </c>
      <c r="G991" s="927"/>
      <c r="H991" s="927">
        <f>G991*E991</f>
        <v>0</v>
      </c>
      <c r="I991" s="927">
        <f>H991*$I$12</f>
        <v>0</v>
      </c>
      <c r="J991" s="11"/>
      <c r="K991" s="964">
        <f>SUM(H991:I991)</f>
        <v>0</v>
      </c>
    </row>
    <row r="992" spans="1:11" ht="38.25" hidden="1" x14ac:dyDescent="0.25">
      <c r="A992" s="761"/>
      <c r="B992" s="580" t="s">
        <v>3228</v>
      </c>
      <c r="C992" s="582" t="s">
        <v>3233</v>
      </c>
      <c r="D992" s="78" t="s">
        <v>3231</v>
      </c>
      <c r="E992" s="79"/>
      <c r="F992" s="573" t="s">
        <v>3081</v>
      </c>
      <c r="G992" s="927"/>
      <c r="H992" s="927">
        <f>G992*E992</f>
        <v>0</v>
      </c>
      <c r="I992" s="927">
        <f>H992*$I$12</f>
        <v>0</v>
      </c>
      <c r="J992" s="11"/>
      <c r="K992" s="964">
        <f>SUM(H992:I992)</f>
        <v>0</v>
      </c>
    </row>
    <row r="993" spans="1:11" ht="38.25" hidden="1" x14ac:dyDescent="0.25">
      <c r="A993" s="761"/>
      <c r="B993" s="580" t="s">
        <v>3229</v>
      </c>
      <c r="C993" s="582" t="s">
        <v>3233</v>
      </c>
      <c r="D993" s="78" t="s">
        <v>3232</v>
      </c>
      <c r="E993" s="79"/>
      <c r="F993" s="573" t="s">
        <v>3081</v>
      </c>
      <c r="G993" s="927"/>
      <c r="H993" s="927">
        <f>G993*E993</f>
        <v>0</v>
      </c>
      <c r="I993" s="927">
        <f>H993*$I$12</f>
        <v>0</v>
      </c>
      <c r="J993" s="11"/>
      <c r="K993" s="964">
        <f>SUM(H993:I993)</f>
        <v>0</v>
      </c>
    </row>
    <row r="994" spans="1:11" ht="15.75" hidden="1" x14ac:dyDescent="0.25">
      <c r="A994" s="761"/>
      <c r="B994" s="580"/>
      <c r="C994" s="580"/>
      <c r="D994" s="577"/>
      <c r="E994" s="580"/>
      <c r="F994" s="580"/>
      <c r="G994" s="966"/>
      <c r="H994" s="927"/>
      <c r="I994" s="927"/>
      <c r="J994" s="11"/>
      <c r="K994" s="964"/>
    </row>
    <row r="995" spans="1:11" ht="15.75" x14ac:dyDescent="0.25">
      <c r="A995" s="761" t="s">
        <v>4462</v>
      </c>
      <c r="B995" s="25" t="s">
        <v>879</v>
      </c>
      <c r="C995" s="25"/>
      <c r="D995" s="116" t="s">
        <v>1135</v>
      </c>
      <c r="E995" s="25"/>
      <c r="F995" s="25"/>
      <c r="G995" s="863"/>
      <c r="H995" s="863"/>
      <c r="I995" s="863"/>
      <c r="J995" s="76"/>
      <c r="K995" s="965"/>
    </row>
    <row r="996" spans="1:11" s="1074" customFormat="1" ht="38.25" x14ac:dyDescent="0.25">
      <c r="A996" s="1156" t="str">
        <f t="shared" si="302"/>
        <v>x</v>
      </c>
      <c r="B996" s="1068" t="s">
        <v>3780</v>
      </c>
      <c r="C996" s="915" t="s">
        <v>3988</v>
      </c>
      <c r="D996" s="1072" t="s">
        <v>4858</v>
      </c>
      <c r="E996" s="1068">
        <v>18.45</v>
      </c>
      <c r="F996" s="903" t="s">
        <v>210</v>
      </c>
      <c r="G996" s="927">
        <f>'Composições Unitárias'!G1139</f>
        <v>590.4</v>
      </c>
      <c r="H996" s="927">
        <f t="shared" ref="H996:H997" si="326">TRUNC(E996*G996,2)</f>
        <v>10892.88</v>
      </c>
      <c r="I996" s="927"/>
      <c r="J996" s="927">
        <f>TRUNC(H996*$J$107,2)</f>
        <v>2279.87</v>
      </c>
      <c r="K996" s="964">
        <f>TRUNC(SUM(H996:J996),2)</f>
        <v>13172.75</v>
      </c>
    </row>
    <row r="997" spans="1:11" s="1074" customFormat="1" ht="38.25" x14ac:dyDescent="0.25">
      <c r="A997" s="1156" t="str">
        <f t="shared" ref="A997" si="327">IF(K997&lt;&gt;0,"x","")</f>
        <v>x</v>
      </c>
      <c r="B997" s="1068" t="s">
        <v>4823</v>
      </c>
      <c r="C997" s="915" t="s">
        <v>3988</v>
      </c>
      <c r="D997" s="1072" t="s">
        <v>4859</v>
      </c>
      <c r="E997" s="1068">
        <v>18.45</v>
      </c>
      <c r="F997" s="903" t="s">
        <v>210</v>
      </c>
      <c r="G997" s="927">
        <f>'Composições Unitárias'!G1151</f>
        <v>39.340000000000003</v>
      </c>
      <c r="H997" s="927">
        <f t="shared" si="326"/>
        <v>725.82</v>
      </c>
      <c r="I997" s="927">
        <f t="shared" ref="I997" si="328">TRUNC(H997*$I$12,2)</f>
        <v>195.65</v>
      </c>
      <c r="J997" s="11"/>
      <c r="K997" s="964">
        <f t="shared" ref="K997" si="329">TRUNC(SUM(H997:I997),2)</f>
        <v>921.47</v>
      </c>
    </row>
    <row r="998" spans="1:11" ht="15.75" hidden="1" x14ac:dyDescent="0.25">
      <c r="A998" s="761"/>
      <c r="B998" s="580"/>
      <c r="C998" s="580"/>
      <c r="D998" s="577"/>
      <c r="E998" s="580"/>
      <c r="F998" s="580"/>
      <c r="G998" s="966"/>
      <c r="H998" s="927"/>
      <c r="I998" s="927"/>
      <c r="J998" s="11"/>
      <c r="K998" s="964"/>
    </row>
    <row r="999" spans="1:11" ht="15.75" hidden="1" x14ac:dyDescent="0.25">
      <c r="A999" s="761"/>
      <c r="B999" s="580" t="s">
        <v>880</v>
      </c>
      <c r="C999" s="580"/>
      <c r="D999" s="577" t="s">
        <v>1136</v>
      </c>
      <c r="E999" s="580"/>
      <c r="F999" s="580" t="s">
        <v>8</v>
      </c>
      <c r="G999" s="966"/>
      <c r="H999" s="927">
        <f>G999*E999</f>
        <v>0</v>
      </c>
      <c r="I999" s="927">
        <f>H999*$I$12</f>
        <v>0</v>
      </c>
      <c r="J999" s="11"/>
      <c r="K999" s="964">
        <f>SUM(H999:I999)</f>
        <v>0</v>
      </c>
    </row>
    <row r="1000" spans="1:11" ht="15.75" hidden="1" x14ac:dyDescent="0.25">
      <c r="A1000" s="761"/>
      <c r="B1000" s="580" t="s">
        <v>881</v>
      </c>
      <c r="C1000" s="580"/>
      <c r="D1000" s="577" t="s">
        <v>1137</v>
      </c>
      <c r="E1000" s="580"/>
      <c r="F1000" s="580" t="s">
        <v>112</v>
      </c>
      <c r="G1000" s="966"/>
      <c r="H1000" s="927">
        <f>G1000*E1000</f>
        <v>0</v>
      </c>
      <c r="I1000" s="927">
        <f>H1000*$I$12</f>
        <v>0</v>
      </c>
      <c r="J1000" s="11"/>
      <c r="K1000" s="964">
        <f>SUM(H1000:I1000)</f>
        <v>0</v>
      </c>
    </row>
    <row r="1001" spans="1:11" ht="15.75" hidden="1" x14ac:dyDescent="0.25">
      <c r="A1001" s="761"/>
      <c r="B1001" s="580" t="s">
        <v>882</v>
      </c>
      <c r="C1001" s="580"/>
      <c r="D1001" s="577" t="s">
        <v>1138</v>
      </c>
      <c r="E1001" s="580"/>
      <c r="F1001" s="580" t="s">
        <v>60</v>
      </c>
      <c r="G1001" s="966"/>
      <c r="H1001" s="927">
        <f>G1001*E1001</f>
        <v>0</v>
      </c>
      <c r="I1001" s="927">
        <f>H1001*$I$12</f>
        <v>0</v>
      </c>
      <c r="J1001" s="11"/>
      <c r="K1001" s="964">
        <f>SUM(H1001:I1001)</f>
        <v>0</v>
      </c>
    </row>
    <row r="1002" spans="1:11" ht="15.75" hidden="1" x14ac:dyDescent="0.25">
      <c r="A1002" s="761"/>
      <c r="B1002" s="580" t="s">
        <v>883</v>
      </c>
      <c r="C1002" s="580"/>
      <c r="D1002" s="577" t="s">
        <v>1139</v>
      </c>
      <c r="E1002" s="580"/>
      <c r="F1002" s="580" t="s">
        <v>60</v>
      </c>
      <c r="G1002" s="966"/>
      <c r="H1002" s="927">
        <f>G1002*E1002</f>
        <v>0</v>
      </c>
      <c r="I1002" s="927">
        <f>H1002*$I$12</f>
        <v>0</v>
      </c>
      <c r="J1002" s="11"/>
      <c r="K1002" s="964">
        <f>SUM(H1002:I1002)</f>
        <v>0</v>
      </c>
    </row>
    <row r="1003" spans="1:11" ht="15.75" hidden="1" x14ac:dyDescent="0.25">
      <c r="A1003" s="761"/>
      <c r="B1003" s="638"/>
      <c r="C1003" s="37"/>
      <c r="D1003" s="638"/>
      <c r="E1003" s="16"/>
      <c r="F1003" s="16"/>
      <c r="G1003" s="927"/>
      <c r="H1003" s="927"/>
      <c r="I1003" s="927"/>
      <c r="J1003" s="11"/>
      <c r="K1003" s="964"/>
    </row>
    <row r="1004" spans="1:11" ht="15.75" hidden="1" x14ac:dyDescent="0.25">
      <c r="A1004" s="761"/>
      <c r="B1004" s="43" t="s">
        <v>884</v>
      </c>
      <c r="C1004" s="43"/>
      <c r="D1004" s="66" t="s">
        <v>1126</v>
      </c>
      <c r="E1004" s="43"/>
      <c r="F1004" s="43" t="s">
        <v>112</v>
      </c>
      <c r="G1004" s="967"/>
      <c r="H1004" s="967">
        <f>G1004*$I$12</f>
        <v>0</v>
      </c>
      <c r="I1004" s="967">
        <f>H1004*$I$12</f>
        <v>0</v>
      </c>
      <c r="J1004" s="43"/>
      <c r="K1004" s="967">
        <f>SUM(H1004:I1004)</f>
        <v>0</v>
      </c>
    </row>
    <row r="1005" spans="1:11" ht="15.75" hidden="1" x14ac:dyDescent="0.25">
      <c r="A1005" s="761"/>
      <c r="B1005" s="638"/>
      <c r="C1005" s="37"/>
      <c r="D1005" s="638"/>
      <c r="E1005" s="16"/>
      <c r="F1005" s="16"/>
      <c r="G1005" s="974"/>
      <c r="H1005" s="974"/>
      <c r="I1005" s="974"/>
      <c r="J1005" s="16"/>
      <c r="K1005" s="974"/>
    </row>
    <row r="1006" spans="1:11" ht="15.75" hidden="1" x14ac:dyDescent="0.25">
      <c r="A1006" s="761"/>
      <c r="B1006" s="43" t="s">
        <v>885</v>
      </c>
      <c r="C1006" s="43"/>
      <c r="D1006" s="66" t="s">
        <v>1127</v>
      </c>
      <c r="E1006" s="43"/>
      <c r="F1006" s="43" t="s">
        <v>112</v>
      </c>
      <c r="G1006" s="967"/>
      <c r="H1006" s="967">
        <f>G1006*$I$12</f>
        <v>0</v>
      </c>
      <c r="I1006" s="967">
        <f>H1006*$I$12</f>
        <v>0</v>
      </c>
      <c r="J1006" s="43"/>
      <c r="K1006" s="967">
        <f>SUM(H1006:I1006)</f>
        <v>0</v>
      </c>
    </row>
    <row r="1007" spans="1:11" ht="15.75" hidden="1" x14ac:dyDescent="0.25">
      <c r="A1007" s="761"/>
      <c r="B1007" s="638"/>
      <c r="C1007" s="37"/>
      <c r="D1007" s="638"/>
      <c r="E1007" s="16"/>
      <c r="F1007" s="16"/>
      <c r="G1007" s="974"/>
      <c r="H1007" s="974"/>
      <c r="I1007" s="974"/>
      <c r="J1007" s="16"/>
      <c r="K1007" s="974"/>
    </row>
    <row r="1008" spans="1:11" ht="15.75" hidden="1" x14ac:dyDescent="0.25">
      <c r="A1008" s="761"/>
      <c r="B1008" s="43" t="s">
        <v>886</v>
      </c>
      <c r="C1008" s="43"/>
      <c r="D1008" s="66" t="s">
        <v>1128</v>
      </c>
      <c r="E1008" s="43"/>
      <c r="F1008" s="43" t="s">
        <v>112</v>
      </c>
      <c r="G1008" s="967"/>
      <c r="H1008" s="967">
        <f>G1008*$I$12</f>
        <v>0</v>
      </c>
      <c r="I1008" s="967">
        <f>H1008*$I$12</f>
        <v>0</v>
      </c>
      <c r="J1008" s="43"/>
      <c r="K1008" s="967">
        <f>SUM(H1008:I1008)</f>
        <v>0</v>
      </c>
    </row>
    <row r="1009" spans="1:11" ht="15.75" hidden="1" x14ac:dyDescent="0.25">
      <c r="A1009" s="761"/>
      <c r="B1009" s="638"/>
      <c r="C1009" s="37"/>
      <c r="D1009" s="638"/>
      <c r="E1009" s="16"/>
      <c r="F1009" s="16"/>
      <c r="G1009" s="974"/>
      <c r="H1009" s="974"/>
      <c r="I1009" s="974"/>
      <c r="J1009" s="16"/>
      <c r="K1009" s="974"/>
    </row>
    <row r="1010" spans="1:11" ht="15.75" hidden="1" x14ac:dyDescent="0.25">
      <c r="A1010" s="761"/>
      <c r="B1010" s="43" t="s">
        <v>887</v>
      </c>
      <c r="C1010" s="43"/>
      <c r="D1010" s="66" t="s">
        <v>1129</v>
      </c>
      <c r="E1010" s="43"/>
      <c r="F1010" s="43" t="s">
        <v>112</v>
      </c>
      <c r="G1010" s="967"/>
      <c r="H1010" s="967">
        <f>G1010*$I$12</f>
        <v>0</v>
      </c>
      <c r="I1010" s="967">
        <f>H1010*$I$12</f>
        <v>0</v>
      </c>
      <c r="J1010" s="43"/>
      <c r="K1010" s="967">
        <f>SUM(H1010:I1010)</f>
        <v>0</v>
      </c>
    </row>
    <row r="1011" spans="1:11" ht="15.75" hidden="1" x14ac:dyDescent="0.25">
      <c r="A1011" s="761"/>
      <c r="B1011" s="638"/>
      <c r="C1011" s="37"/>
      <c r="D1011" s="638"/>
      <c r="E1011" s="16"/>
      <c r="F1011" s="16"/>
      <c r="G1011" s="974"/>
      <c r="H1011" s="974"/>
      <c r="I1011" s="974"/>
      <c r="J1011" s="16"/>
      <c r="K1011" s="974"/>
    </row>
    <row r="1012" spans="1:11" ht="15.75" hidden="1" x14ac:dyDescent="0.25">
      <c r="A1012" s="761"/>
      <c r="B1012" s="43" t="s">
        <v>888</v>
      </c>
      <c r="C1012" s="43"/>
      <c r="D1012" s="66" t="s">
        <v>1130</v>
      </c>
      <c r="E1012" s="43"/>
      <c r="F1012" s="43" t="s">
        <v>112</v>
      </c>
      <c r="G1012" s="967"/>
      <c r="H1012" s="967">
        <f>G1012*$I$12</f>
        <v>0</v>
      </c>
      <c r="I1012" s="967">
        <f>H1012*$I$12</f>
        <v>0</v>
      </c>
      <c r="J1012" s="43"/>
      <c r="K1012" s="967">
        <f>SUM(H1012:I1012)</f>
        <v>0</v>
      </c>
    </row>
    <row r="1013" spans="1:11" ht="15.75" hidden="1" x14ac:dyDescent="0.25">
      <c r="A1013" s="761"/>
      <c r="B1013" s="638"/>
      <c r="C1013" s="37"/>
      <c r="D1013" s="638"/>
      <c r="E1013" s="16"/>
      <c r="F1013" s="16"/>
      <c r="G1013" s="974"/>
      <c r="H1013" s="974"/>
      <c r="I1013" s="974"/>
      <c r="J1013" s="16"/>
      <c r="K1013" s="974"/>
    </row>
    <row r="1014" spans="1:11" ht="15.75" hidden="1" x14ac:dyDescent="0.25">
      <c r="A1014" s="761"/>
      <c r="B1014" s="43" t="s">
        <v>889</v>
      </c>
      <c r="C1014" s="43"/>
      <c r="D1014" s="66" t="s">
        <v>1131</v>
      </c>
      <c r="E1014" s="43"/>
      <c r="F1014" s="43" t="s">
        <v>112</v>
      </c>
      <c r="G1014" s="967"/>
      <c r="H1014" s="967">
        <f>G1014*$I$12</f>
        <v>0</v>
      </c>
      <c r="I1014" s="967">
        <f>H1014*$I$12</f>
        <v>0</v>
      </c>
      <c r="J1014" s="43"/>
      <c r="K1014" s="967">
        <f>SUM(H1014:I1014)</f>
        <v>0</v>
      </c>
    </row>
    <row r="1015" spans="1:11" ht="15.75" hidden="1" x14ac:dyDescent="0.25">
      <c r="A1015" s="761"/>
      <c r="B1015" s="638"/>
      <c r="C1015" s="37"/>
      <c r="D1015" s="638"/>
      <c r="E1015" s="16"/>
      <c r="F1015" s="16"/>
      <c r="G1015" s="974"/>
      <c r="H1015" s="974"/>
      <c r="I1015" s="974"/>
      <c r="J1015" s="16"/>
      <c r="K1015" s="974"/>
    </row>
    <row r="1016" spans="1:11" ht="15.75" hidden="1" x14ac:dyDescent="0.25">
      <c r="A1016" s="761"/>
      <c r="B1016" s="43" t="s">
        <v>890</v>
      </c>
      <c r="C1016" s="43"/>
      <c r="D1016" s="66" t="s">
        <v>1132</v>
      </c>
      <c r="E1016" s="43"/>
      <c r="F1016" s="43" t="s">
        <v>112</v>
      </c>
      <c r="G1016" s="967"/>
      <c r="H1016" s="967">
        <f>G1016*$I$12</f>
        <v>0</v>
      </c>
      <c r="I1016" s="967">
        <f>H1016*$I$12</f>
        <v>0</v>
      </c>
      <c r="J1016" s="43"/>
      <c r="K1016" s="967">
        <f>SUM(H1016:I1016)</f>
        <v>0</v>
      </c>
    </row>
    <row r="1017" spans="1:11" ht="11.25" hidden="1" customHeight="1" x14ac:dyDescent="0.25">
      <c r="A1017" s="761"/>
      <c r="B1017" s="638"/>
      <c r="C1017" s="37"/>
      <c r="D1017" s="638"/>
      <c r="E1017" s="16"/>
      <c r="F1017" s="16"/>
      <c r="G1017" s="974"/>
      <c r="H1017" s="974"/>
      <c r="I1017" s="974"/>
      <c r="J1017" s="16"/>
      <c r="K1017" s="974"/>
    </row>
    <row r="1018" spans="1:11" ht="11.25" customHeight="1" x14ac:dyDescent="0.25">
      <c r="A1018" s="761" t="s">
        <v>4462</v>
      </c>
      <c r="B1018" s="638"/>
      <c r="C1018" s="37"/>
      <c r="D1018" s="638"/>
      <c r="E1018" s="16"/>
      <c r="F1018" s="16"/>
      <c r="G1018" s="974"/>
      <c r="H1018" s="974"/>
      <c r="I1018" s="974"/>
      <c r="J1018" s="16"/>
      <c r="K1018" s="974"/>
    </row>
    <row r="1019" spans="1:11" ht="15.75" x14ac:dyDescent="0.25">
      <c r="A1019" s="761" t="str">
        <f t="shared" ref="A1019:A1060" si="330">IF(K1019&lt;&gt;0,"x","")</f>
        <v>x</v>
      </c>
      <c r="B1019" s="410" t="s">
        <v>1141</v>
      </c>
      <c r="C1019" s="410"/>
      <c r="D1019" s="411" t="s">
        <v>269</v>
      </c>
      <c r="E1019" s="410"/>
      <c r="F1019" s="410"/>
      <c r="G1019" s="977"/>
      <c r="H1019" s="977">
        <f>TRUNC(SUM(H1021:H1049),2)</f>
        <v>16529.97</v>
      </c>
      <c r="I1019" s="977">
        <f t="shared" ref="I1019:K1019" si="331">TRUNC(SUM(I1021:I1049),2)</f>
        <v>4455.8500000000004</v>
      </c>
      <c r="J1019" s="977">
        <f t="shared" si="331"/>
        <v>0</v>
      </c>
      <c r="K1019" s="977">
        <f t="shared" si="331"/>
        <v>20985.82</v>
      </c>
    </row>
    <row r="1020" spans="1:11" ht="15.75" x14ac:dyDescent="0.25">
      <c r="A1020" s="761" t="s">
        <v>4462</v>
      </c>
      <c r="B1020" s="8" t="s">
        <v>1142</v>
      </c>
      <c r="C1020" s="8"/>
      <c r="D1020" s="21" t="s">
        <v>1199</v>
      </c>
      <c r="E1020" s="8"/>
      <c r="F1020" s="8"/>
      <c r="G1020" s="975"/>
      <c r="H1020" s="975"/>
      <c r="I1020" s="975"/>
      <c r="J1020" s="8"/>
      <c r="K1020" s="975"/>
    </row>
    <row r="1021" spans="1:11" ht="15.75" hidden="1" x14ac:dyDescent="0.25">
      <c r="A1021" s="761"/>
      <c r="B1021" s="580" t="s">
        <v>1143</v>
      </c>
      <c r="C1021" s="580"/>
      <c r="D1021" s="577" t="s">
        <v>1195</v>
      </c>
      <c r="E1021" s="580"/>
      <c r="F1021" s="580"/>
      <c r="G1021" s="966"/>
      <c r="H1021" s="927"/>
      <c r="I1021" s="927"/>
      <c r="J1021" s="11"/>
      <c r="K1021" s="964"/>
    </row>
    <row r="1022" spans="1:11" ht="15.75" x14ac:dyDescent="0.25">
      <c r="A1022" s="761" t="s">
        <v>4462</v>
      </c>
      <c r="B1022" s="25" t="s">
        <v>270</v>
      </c>
      <c r="C1022" s="25"/>
      <c r="D1022" s="116" t="s">
        <v>1196</v>
      </c>
      <c r="E1022" s="25"/>
      <c r="F1022" s="25"/>
      <c r="G1022" s="863"/>
      <c r="H1022" s="863"/>
      <c r="I1022" s="863"/>
      <c r="J1022" s="76"/>
      <c r="K1022" s="965"/>
    </row>
    <row r="1023" spans="1:11" ht="109.5" customHeight="1" x14ac:dyDescent="0.25">
      <c r="A1023" s="761" t="str">
        <f t="shared" si="330"/>
        <v>x</v>
      </c>
      <c r="B1023" s="582" t="s">
        <v>2472</v>
      </c>
      <c r="C1023" s="582" t="s">
        <v>3463</v>
      </c>
      <c r="D1023" s="78" t="s">
        <v>4719</v>
      </c>
      <c r="E1023" s="901">
        <v>5</v>
      </c>
      <c r="F1023" s="641" t="s">
        <v>60</v>
      </c>
      <c r="G1023" s="927">
        <f>'Composições Unitárias'!G1163</f>
        <v>38.35</v>
      </c>
      <c r="H1023" s="927">
        <f t="shared" ref="H1023" si="332">TRUNC(E1023*G1023,2)</f>
        <v>191.75</v>
      </c>
      <c r="I1023" s="927">
        <f t="shared" ref="I1023:I1024" si="333">TRUNC(H1023*$I$12,2)</f>
        <v>51.68</v>
      </c>
      <c r="J1023" s="11"/>
      <c r="K1023" s="964">
        <f t="shared" ref="K1023:K1024" si="334">TRUNC(SUM(H1023:I1023),2)</f>
        <v>243.43</v>
      </c>
    </row>
    <row r="1024" spans="1:11" ht="119.25" customHeight="1" x14ac:dyDescent="0.25">
      <c r="A1024" s="761" t="str">
        <f t="shared" si="330"/>
        <v>x</v>
      </c>
      <c r="B1024" s="582" t="s">
        <v>3222</v>
      </c>
      <c r="C1024" s="582" t="s">
        <v>3464</v>
      </c>
      <c r="D1024" s="78" t="s">
        <v>4862</v>
      </c>
      <c r="E1024" s="901">
        <v>2</v>
      </c>
      <c r="F1024" s="641" t="s">
        <v>60</v>
      </c>
      <c r="G1024" s="927">
        <f>'Composições Unitárias'!G1175</f>
        <v>38.35</v>
      </c>
      <c r="H1024" s="927">
        <f t="shared" ref="H1024" si="335">TRUNC(E1024*G1024,2)</f>
        <v>76.7</v>
      </c>
      <c r="I1024" s="927">
        <f t="shared" si="333"/>
        <v>20.67</v>
      </c>
      <c r="J1024" s="11"/>
      <c r="K1024" s="964">
        <f t="shared" si="334"/>
        <v>97.37</v>
      </c>
    </row>
    <row r="1025" spans="1:11" ht="114.75" hidden="1" x14ac:dyDescent="0.25">
      <c r="A1025" s="761"/>
      <c r="B1025" s="582" t="s">
        <v>3223</v>
      </c>
      <c r="C1025" s="582" t="s">
        <v>3225</v>
      </c>
      <c r="D1025" s="78" t="s">
        <v>3053</v>
      </c>
      <c r="E1025" s="79"/>
      <c r="F1025" s="573" t="s">
        <v>112</v>
      </c>
      <c r="G1025" s="927">
        <f>1*177.5</f>
        <v>177.5</v>
      </c>
      <c r="H1025" s="927">
        <f t="shared" ref="H1025:H1049" si="336">G1025*E1025</f>
        <v>0</v>
      </c>
      <c r="I1025" s="927">
        <f t="shared" ref="I1025:I1026" si="337">H1025*$I$12</f>
        <v>0</v>
      </c>
      <c r="J1025" s="11"/>
      <c r="K1025" s="964">
        <f t="shared" ref="K1025:K1026" si="338">SUM(H1025:I1025)</f>
        <v>0</v>
      </c>
    </row>
    <row r="1026" spans="1:11" ht="76.5" hidden="1" x14ac:dyDescent="0.25">
      <c r="A1026" s="761" t="str">
        <f t="shared" si="330"/>
        <v/>
      </c>
      <c r="B1026" s="582" t="s">
        <v>2473</v>
      </c>
      <c r="C1026" s="582" t="s">
        <v>3226</v>
      </c>
      <c r="D1026" s="78" t="s">
        <v>3221</v>
      </c>
      <c r="E1026" s="79"/>
      <c r="F1026" s="573" t="s">
        <v>112</v>
      </c>
      <c r="G1026" s="927">
        <f>1*217.5</f>
        <v>217.5</v>
      </c>
      <c r="H1026" s="927">
        <f>G1026*E1026</f>
        <v>0</v>
      </c>
      <c r="I1026" s="927">
        <f t="shared" si="337"/>
        <v>0</v>
      </c>
      <c r="J1026" s="11"/>
      <c r="K1026" s="964">
        <f t="shared" si="338"/>
        <v>0</v>
      </c>
    </row>
    <row r="1027" spans="1:11" ht="96.75" customHeight="1" x14ac:dyDescent="0.25">
      <c r="A1027" s="761" t="str">
        <f t="shared" si="330"/>
        <v>x</v>
      </c>
      <c r="B1027" s="582" t="s">
        <v>2474</v>
      </c>
      <c r="C1027" s="582" t="s">
        <v>3465</v>
      </c>
      <c r="D1027" s="78" t="s">
        <v>4720</v>
      </c>
      <c r="E1027" s="901">
        <v>8</v>
      </c>
      <c r="F1027" s="641" t="s">
        <v>60</v>
      </c>
      <c r="G1027" s="927">
        <f>'Composições Unitárias'!G1187</f>
        <v>34.44</v>
      </c>
      <c r="H1027" s="927">
        <f t="shared" ref="H1027:H1042" si="339">TRUNC(E1027*G1027,2)</f>
        <v>275.52</v>
      </c>
      <c r="I1027" s="927">
        <f t="shared" ref="I1027:I1042" si="340">TRUNC(H1027*$I$12,2)</f>
        <v>74.27</v>
      </c>
      <c r="J1027" s="11"/>
      <c r="K1027" s="964">
        <f t="shared" ref="K1027:K1042" si="341">TRUNC(SUM(H1027:I1027),2)</f>
        <v>349.79</v>
      </c>
    </row>
    <row r="1028" spans="1:11" ht="15.75" x14ac:dyDescent="0.25">
      <c r="A1028" s="761" t="str">
        <f t="shared" si="330"/>
        <v>x</v>
      </c>
      <c r="B1028" s="582" t="s">
        <v>2475</v>
      </c>
      <c r="C1028" s="582" t="s">
        <v>3466</v>
      </c>
      <c r="D1028" s="78" t="s">
        <v>3778</v>
      </c>
      <c r="E1028" s="914">
        <v>9</v>
      </c>
      <c r="F1028" s="641" t="s">
        <v>60</v>
      </c>
      <c r="G1028" s="680">
        <f>'Composições Unitárias'!G1209</f>
        <v>12.16</v>
      </c>
      <c r="H1028" s="927">
        <f t="shared" si="339"/>
        <v>109.44</v>
      </c>
      <c r="I1028" s="927">
        <f t="shared" si="340"/>
        <v>29.5</v>
      </c>
      <c r="J1028" s="11"/>
      <c r="K1028" s="964">
        <f t="shared" si="341"/>
        <v>138.94</v>
      </c>
    </row>
    <row r="1029" spans="1:11" ht="15.75" x14ac:dyDescent="0.25">
      <c r="A1029" s="761" t="str">
        <f>IF(K1029&lt;&gt;0,"x","")</f>
        <v>x</v>
      </c>
      <c r="B1029" s="582" t="s">
        <v>3224</v>
      </c>
      <c r="C1029" s="582" t="s">
        <v>3467</v>
      </c>
      <c r="D1029" s="78" t="s">
        <v>3779</v>
      </c>
      <c r="E1029" s="914">
        <v>2</v>
      </c>
      <c r="F1029" s="641" t="s">
        <v>60</v>
      </c>
      <c r="G1029" s="680">
        <f>'Composições Unitárias'!G1209</f>
        <v>12.16</v>
      </c>
      <c r="H1029" s="927">
        <f t="shared" si="339"/>
        <v>24.32</v>
      </c>
      <c r="I1029" s="927">
        <f t="shared" si="340"/>
        <v>6.55</v>
      </c>
      <c r="J1029" s="11"/>
      <c r="K1029" s="964">
        <f t="shared" si="341"/>
        <v>30.87</v>
      </c>
    </row>
    <row r="1030" spans="1:11" ht="89.25" x14ac:dyDescent="0.25">
      <c r="A1030" s="768" t="str">
        <f>IF(K1030&lt;&gt;0,"x","")</f>
        <v>x</v>
      </c>
      <c r="B1030" s="704" t="s">
        <v>4138</v>
      </c>
      <c r="C1030" s="704" t="s">
        <v>4510</v>
      </c>
      <c r="D1030" s="78" t="s">
        <v>4718</v>
      </c>
      <c r="E1030" s="914">
        <v>2</v>
      </c>
      <c r="F1030" s="641" t="s">
        <v>60</v>
      </c>
      <c r="G1030" s="680">
        <f>'Composições Unitárias'!G1220</f>
        <v>31.77</v>
      </c>
      <c r="H1030" s="927">
        <f t="shared" si="339"/>
        <v>63.54</v>
      </c>
      <c r="I1030" s="927">
        <f t="shared" si="340"/>
        <v>17.12</v>
      </c>
      <c r="J1030" s="11"/>
      <c r="K1030" s="964">
        <f t="shared" si="341"/>
        <v>80.66</v>
      </c>
    </row>
    <row r="1031" spans="1:11" ht="25.5" x14ac:dyDescent="0.25">
      <c r="A1031" s="768" t="str">
        <f t="shared" ref="A1031:A1042" si="342">IF(K1031&lt;&gt;0,"x","")</f>
        <v>x</v>
      </c>
      <c r="B1031" s="704" t="s">
        <v>4139</v>
      </c>
      <c r="C1031" s="704" t="s">
        <v>4539</v>
      </c>
      <c r="D1031" s="78" t="s">
        <v>4140</v>
      </c>
      <c r="E1031" s="598">
        <v>2</v>
      </c>
      <c r="F1031" s="641" t="s">
        <v>60</v>
      </c>
      <c r="G1031" s="680">
        <f>'Composições Unitárias'!G1231</f>
        <v>382.86</v>
      </c>
      <c r="H1031" s="927">
        <f t="shared" si="339"/>
        <v>765.72</v>
      </c>
      <c r="I1031" s="927">
        <f t="shared" si="340"/>
        <v>206.41</v>
      </c>
      <c r="J1031" s="11"/>
      <c r="K1031" s="964">
        <f t="shared" si="341"/>
        <v>972.13</v>
      </c>
    </row>
    <row r="1032" spans="1:11" ht="25.5" x14ac:dyDescent="0.25">
      <c r="A1032" s="768" t="str">
        <f t="shared" si="342"/>
        <v>x</v>
      </c>
      <c r="B1032" s="704" t="s">
        <v>4142</v>
      </c>
      <c r="C1032" s="704" t="s">
        <v>4540</v>
      </c>
      <c r="D1032" s="78" t="s">
        <v>4141</v>
      </c>
      <c r="E1032" s="598">
        <v>2</v>
      </c>
      <c r="F1032" s="641" t="s">
        <v>60</v>
      </c>
      <c r="G1032" s="680">
        <f>'Composições Unitárias'!G1242</f>
        <v>382.86</v>
      </c>
      <c r="H1032" s="927">
        <f t="shared" si="339"/>
        <v>765.72</v>
      </c>
      <c r="I1032" s="927">
        <f t="shared" si="340"/>
        <v>206.41</v>
      </c>
      <c r="J1032" s="11"/>
      <c r="K1032" s="964">
        <f t="shared" si="341"/>
        <v>972.13</v>
      </c>
    </row>
    <row r="1033" spans="1:11" ht="25.5" x14ac:dyDescent="0.25">
      <c r="A1033" s="768" t="str">
        <f t="shared" si="342"/>
        <v>x</v>
      </c>
      <c r="B1033" s="704" t="s">
        <v>4144</v>
      </c>
      <c r="C1033" s="704" t="s">
        <v>4541</v>
      </c>
      <c r="D1033" s="78" t="s">
        <v>4908</v>
      </c>
      <c r="E1033" s="901">
        <v>2</v>
      </c>
      <c r="F1033" s="641" t="s">
        <v>60</v>
      </c>
      <c r="G1033" s="680">
        <f>'Composições Unitárias'!G1253</f>
        <v>382.86</v>
      </c>
      <c r="H1033" s="927">
        <f t="shared" si="339"/>
        <v>765.72</v>
      </c>
      <c r="I1033" s="927">
        <f t="shared" si="340"/>
        <v>206.41</v>
      </c>
      <c r="J1033" s="11"/>
      <c r="K1033" s="964">
        <f t="shared" si="341"/>
        <v>972.13</v>
      </c>
    </row>
    <row r="1034" spans="1:11" ht="25.5" x14ac:dyDescent="0.25">
      <c r="A1034" s="768" t="str">
        <f t="shared" si="342"/>
        <v>x</v>
      </c>
      <c r="B1034" s="704" t="s">
        <v>4146</v>
      </c>
      <c r="C1034" s="704" t="s">
        <v>4542</v>
      </c>
      <c r="D1034" s="78" t="s">
        <v>4143</v>
      </c>
      <c r="E1034" s="901">
        <v>1</v>
      </c>
      <c r="F1034" s="641" t="s">
        <v>60</v>
      </c>
      <c r="G1034" s="927">
        <f>'Composições Unitárias'!G1264</f>
        <v>382.86</v>
      </c>
      <c r="H1034" s="927">
        <f t="shared" si="339"/>
        <v>382.86</v>
      </c>
      <c r="I1034" s="927">
        <f t="shared" si="340"/>
        <v>103.2</v>
      </c>
      <c r="J1034" s="11"/>
      <c r="K1034" s="964">
        <f t="shared" si="341"/>
        <v>486.06</v>
      </c>
    </row>
    <row r="1035" spans="1:11" ht="25.5" x14ac:dyDescent="0.25">
      <c r="A1035" s="768" t="str">
        <f t="shared" si="342"/>
        <v>x</v>
      </c>
      <c r="B1035" s="704" t="s">
        <v>4147</v>
      </c>
      <c r="C1035" s="704" t="s">
        <v>4543</v>
      </c>
      <c r="D1035" s="78" t="s">
        <v>4145</v>
      </c>
      <c r="E1035" s="901">
        <v>1</v>
      </c>
      <c r="F1035" s="641" t="s">
        <v>60</v>
      </c>
      <c r="G1035" s="927">
        <f>'Composições Unitárias'!G1275</f>
        <v>382.86</v>
      </c>
      <c r="H1035" s="927">
        <f t="shared" si="339"/>
        <v>382.86</v>
      </c>
      <c r="I1035" s="927">
        <f t="shared" si="340"/>
        <v>103.2</v>
      </c>
      <c r="J1035" s="11"/>
      <c r="K1035" s="964">
        <f t="shared" si="341"/>
        <v>486.06</v>
      </c>
    </row>
    <row r="1036" spans="1:11" ht="13.5" customHeight="1" x14ac:dyDescent="0.25">
      <c r="A1036" s="768" t="str">
        <f t="shared" si="342"/>
        <v>x</v>
      </c>
      <c r="B1036" s="704" t="s">
        <v>4148</v>
      </c>
      <c r="C1036" s="704" t="s">
        <v>4544</v>
      </c>
      <c r="D1036" s="78" t="s">
        <v>4149</v>
      </c>
      <c r="E1036" s="901">
        <v>1</v>
      </c>
      <c r="F1036" s="641" t="s">
        <v>60</v>
      </c>
      <c r="G1036" s="927">
        <f>'Composições Unitárias'!G1286</f>
        <v>382.86</v>
      </c>
      <c r="H1036" s="927">
        <f t="shared" si="339"/>
        <v>382.86</v>
      </c>
      <c r="I1036" s="927">
        <f t="shared" si="340"/>
        <v>103.2</v>
      </c>
      <c r="J1036" s="11"/>
      <c r="K1036" s="964">
        <f t="shared" si="341"/>
        <v>486.06</v>
      </c>
    </row>
    <row r="1037" spans="1:11" ht="25.5" x14ac:dyDescent="0.25">
      <c r="A1037" s="768" t="str">
        <f t="shared" si="342"/>
        <v>x</v>
      </c>
      <c r="B1037" s="704" t="s">
        <v>4153</v>
      </c>
      <c r="C1037" s="704" t="s">
        <v>4545</v>
      </c>
      <c r="D1037" s="78" t="s">
        <v>4906</v>
      </c>
      <c r="E1037" s="901">
        <v>2</v>
      </c>
      <c r="F1037" s="641" t="s">
        <v>60</v>
      </c>
      <c r="G1037" s="927">
        <f>'Composições Unitárias'!G1297</f>
        <v>382.86</v>
      </c>
      <c r="H1037" s="927">
        <f t="shared" si="339"/>
        <v>765.72</v>
      </c>
      <c r="I1037" s="927">
        <f t="shared" si="340"/>
        <v>206.41</v>
      </c>
      <c r="J1037" s="11"/>
      <c r="K1037" s="964">
        <f t="shared" si="341"/>
        <v>972.13</v>
      </c>
    </row>
    <row r="1038" spans="1:11" ht="25.5" x14ac:dyDescent="0.25">
      <c r="A1038" s="768" t="str">
        <f t="shared" si="342"/>
        <v>x</v>
      </c>
      <c r="B1038" s="704" t="s">
        <v>4154</v>
      </c>
      <c r="C1038" s="704" t="s">
        <v>4546</v>
      </c>
      <c r="D1038" s="78" t="s">
        <v>4150</v>
      </c>
      <c r="E1038" s="901">
        <v>4</v>
      </c>
      <c r="F1038" s="641" t="s">
        <v>60</v>
      </c>
      <c r="G1038" s="927">
        <f>'Composições Unitárias'!G1308</f>
        <v>382.86</v>
      </c>
      <c r="H1038" s="927">
        <f t="shared" si="339"/>
        <v>1531.44</v>
      </c>
      <c r="I1038" s="927">
        <f t="shared" si="340"/>
        <v>412.82</v>
      </c>
      <c r="J1038" s="11"/>
      <c r="K1038" s="964">
        <f t="shared" si="341"/>
        <v>1944.26</v>
      </c>
    </row>
    <row r="1039" spans="1:11" ht="25.5" x14ac:dyDescent="0.25">
      <c r="A1039" s="768" t="str">
        <f t="shared" si="342"/>
        <v>x</v>
      </c>
      <c r="B1039" s="704" t="s">
        <v>4155</v>
      </c>
      <c r="C1039" s="704" t="s">
        <v>4547</v>
      </c>
      <c r="D1039" s="78" t="s">
        <v>4151</v>
      </c>
      <c r="E1039" s="901">
        <v>1</v>
      </c>
      <c r="F1039" s="641" t="s">
        <v>60</v>
      </c>
      <c r="G1039" s="927">
        <f>'Composições Unitárias'!G1319</f>
        <v>884.86</v>
      </c>
      <c r="H1039" s="927">
        <f t="shared" si="339"/>
        <v>884.86</v>
      </c>
      <c r="I1039" s="927">
        <f t="shared" si="340"/>
        <v>238.53</v>
      </c>
      <c r="J1039" s="11"/>
      <c r="K1039" s="964">
        <f t="shared" si="341"/>
        <v>1123.3900000000001</v>
      </c>
    </row>
    <row r="1040" spans="1:11" ht="25.5" x14ac:dyDescent="0.25">
      <c r="A1040" s="768" t="str">
        <f t="shared" si="342"/>
        <v>x</v>
      </c>
      <c r="B1040" s="704" t="s">
        <v>4537</v>
      </c>
      <c r="C1040" s="704" t="s">
        <v>4548</v>
      </c>
      <c r="D1040" s="78" t="s">
        <v>4152</v>
      </c>
      <c r="E1040" s="901">
        <v>19</v>
      </c>
      <c r="F1040" s="641" t="s">
        <v>60</v>
      </c>
      <c r="G1040" s="927">
        <f>'Composições Unitárias'!G1330</f>
        <v>402.86</v>
      </c>
      <c r="H1040" s="927">
        <f t="shared" si="339"/>
        <v>7654.34</v>
      </c>
      <c r="I1040" s="927">
        <f t="shared" si="340"/>
        <v>2063.37</v>
      </c>
      <c r="J1040" s="11"/>
      <c r="K1040" s="964">
        <f t="shared" si="341"/>
        <v>9717.7099999999991</v>
      </c>
    </row>
    <row r="1041" spans="1:11" ht="25.5" x14ac:dyDescent="0.25">
      <c r="A1041" s="768" t="str">
        <f t="shared" si="342"/>
        <v>x</v>
      </c>
      <c r="B1041" s="899" t="s">
        <v>4649</v>
      </c>
      <c r="C1041" s="899" t="s">
        <v>4882</v>
      </c>
      <c r="D1041" s="900" t="s">
        <v>4650</v>
      </c>
      <c r="E1041" s="901">
        <v>1</v>
      </c>
      <c r="F1041" s="641" t="s">
        <v>60</v>
      </c>
      <c r="G1041" s="927">
        <f>'Composições Unitárias'!G1341</f>
        <v>382.86</v>
      </c>
      <c r="H1041" s="927">
        <f t="shared" si="339"/>
        <v>382.86</v>
      </c>
      <c r="I1041" s="927">
        <f t="shared" si="340"/>
        <v>103.2</v>
      </c>
      <c r="J1041" s="11"/>
      <c r="K1041" s="964">
        <f t="shared" si="341"/>
        <v>486.06</v>
      </c>
    </row>
    <row r="1042" spans="1:11" s="1074" customFormat="1" ht="102" x14ac:dyDescent="0.25">
      <c r="A1042" s="768" t="str">
        <f t="shared" si="342"/>
        <v>x</v>
      </c>
      <c r="B1042" s="899" t="s">
        <v>4861</v>
      </c>
      <c r="C1042" s="899" t="s">
        <v>4883</v>
      </c>
      <c r="D1042" s="900" t="s">
        <v>4860</v>
      </c>
      <c r="E1042" s="901">
        <v>2</v>
      </c>
      <c r="F1042" s="641" t="s">
        <v>60</v>
      </c>
      <c r="G1042" s="927">
        <f>'Composições Unitárias'!G1353</f>
        <v>38.35</v>
      </c>
      <c r="H1042" s="927">
        <f t="shared" si="339"/>
        <v>76.7</v>
      </c>
      <c r="I1042" s="927">
        <f t="shared" si="340"/>
        <v>20.67</v>
      </c>
      <c r="J1042" s="927"/>
      <c r="K1042" s="964">
        <f t="shared" si="341"/>
        <v>97.37</v>
      </c>
    </row>
    <row r="1043" spans="1:11" s="1074" customFormat="1" ht="15.75" x14ac:dyDescent="0.25">
      <c r="A1043" s="768"/>
      <c r="B1043" s="899" t="s">
        <v>4865</v>
      </c>
      <c r="C1043" s="899" t="s">
        <v>4901</v>
      </c>
      <c r="D1043" s="900" t="s">
        <v>4866</v>
      </c>
      <c r="E1043" s="901">
        <v>10.8</v>
      </c>
      <c r="F1043" s="641" t="s">
        <v>210</v>
      </c>
      <c r="G1043" s="927">
        <f>'Composições Unitárias'!G1364</f>
        <v>42.55</v>
      </c>
      <c r="H1043" s="927">
        <f t="shared" ref="H1043:H1046" si="343">TRUNC(E1043*G1043,2)</f>
        <v>459.54</v>
      </c>
      <c r="I1043" s="927">
        <f t="shared" ref="I1043:I1046" si="344">TRUNC(H1043*$I$12,2)</f>
        <v>123.87</v>
      </c>
      <c r="J1043" s="927"/>
      <c r="K1043" s="964">
        <f t="shared" ref="K1043:K1046" si="345">TRUNC(SUM(H1043:I1043),2)</f>
        <v>583.41</v>
      </c>
    </row>
    <row r="1044" spans="1:11" s="1074" customFormat="1" ht="25.5" x14ac:dyDescent="0.25">
      <c r="A1044" s="768"/>
      <c r="B1044" s="899" t="s">
        <v>4892</v>
      </c>
      <c r="C1044" s="899" t="s">
        <v>4902</v>
      </c>
      <c r="D1044" s="900" t="s">
        <v>4890</v>
      </c>
      <c r="E1044" s="901">
        <v>24</v>
      </c>
      <c r="F1044" s="641" t="s">
        <v>60</v>
      </c>
      <c r="G1044" s="927">
        <f>'Composições Unitárias'!G1375</f>
        <v>16.64</v>
      </c>
      <c r="H1044" s="927">
        <f t="shared" si="343"/>
        <v>399.36</v>
      </c>
      <c r="I1044" s="927">
        <f t="shared" si="344"/>
        <v>107.65</v>
      </c>
      <c r="J1044" s="11"/>
      <c r="K1044" s="964">
        <f t="shared" si="345"/>
        <v>507.01</v>
      </c>
    </row>
    <row r="1045" spans="1:11" s="1074" customFormat="1" ht="25.5" x14ac:dyDescent="0.25">
      <c r="A1045" s="768"/>
      <c r="B1045" s="899" t="s">
        <v>4893</v>
      </c>
      <c r="C1045" s="899" t="s">
        <v>4903</v>
      </c>
      <c r="D1045" s="900" t="s">
        <v>4891</v>
      </c>
      <c r="E1045" s="901">
        <v>2</v>
      </c>
      <c r="F1045" s="641" t="s">
        <v>60</v>
      </c>
      <c r="G1045" s="927">
        <f>'Composições Unitárias'!G1386</f>
        <v>36.51</v>
      </c>
      <c r="H1045" s="927">
        <f t="shared" si="343"/>
        <v>73.02</v>
      </c>
      <c r="I1045" s="927">
        <f t="shared" si="344"/>
        <v>19.68</v>
      </c>
      <c r="J1045" s="11"/>
      <c r="K1045" s="964">
        <f t="shared" si="345"/>
        <v>92.7</v>
      </c>
    </row>
    <row r="1046" spans="1:11" s="1074" customFormat="1" ht="15.75" x14ac:dyDescent="0.25">
      <c r="A1046" s="768"/>
      <c r="B1046" s="899" t="s">
        <v>4894</v>
      </c>
      <c r="C1046" s="899" t="s">
        <v>4904</v>
      </c>
      <c r="D1046" s="900" t="s">
        <v>4895</v>
      </c>
      <c r="E1046" s="901">
        <v>4</v>
      </c>
      <c r="F1046" s="641" t="s">
        <v>60</v>
      </c>
      <c r="G1046" s="927">
        <f>'Composições Unitárias'!G1397</f>
        <v>28.78</v>
      </c>
      <c r="H1046" s="927">
        <f t="shared" si="343"/>
        <v>115.12</v>
      </c>
      <c r="I1046" s="927">
        <f t="shared" si="344"/>
        <v>31.03</v>
      </c>
      <c r="J1046" s="927"/>
      <c r="K1046" s="964">
        <f t="shared" si="345"/>
        <v>146.15</v>
      </c>
    </row>
    <row r="1047" spans="1:11" ht="15.75" x14ac:dyDescent="0.25">
      <c r="A1047" s="761" t="s">
        <v>4462</v>
      </c>
      <c r="B1047" s="582"/>
      <c r="C1047" s="582"/>
      <c r="D1047" s="78"/>
      <c r="E1047" s="580"/>
      <c r="F1047" s="573"/>
      <c r="G1047" s="927"/>
      <c r="H1047" s="927"/>
      <c r="I1047" s="927"/>
      <c r="J1047" s="11"/>
      <c r="K1047" s="964"/>
    </row>
    <row r="1048" spans="1:11" ht="15.75" hidden="1" x14ac:dyDescent="0.25">
      <c r="A1048" s="761"/>
      <c r="B1048" s="580" t="s">
        <v>1144</v>
      </c>
      <c r="C1048" s="580"/>
      <c r="D1048" s="577" t="s">
        <v>1197</v>
      </c>
      <c r="E1048" s="580"/>
      <c r="F1048" s="573" t="s">
        <v>112</v>
      </c>
      <c r="G1048" s="966"/>
      <c r="H1048" s="927">
        <f t="shared" si="336"/>
        <v>0</v>
      </c>
      <c r="I1048" s="927">
        <f>H1048*$I$12</f>
        <v>0</v>
      </c>
      <c r="J1048" s="11"/>
      <c r="K1048" s="964">
        <f>SUM(H1048:I1048)</f>
        <v>0</v>
      </c>
    </row>
    <row r="1049" spans="1:11" ht="15.75" hidden="1" x14ac:dyDescent="0.25">
      <c r="A1049" s="761"/>
      <c r="B1049" s="580" t="s">
        <v>1145</v>
      </c>
      <c r="C1049" s="580"/>
      <c r="D1049" s="577" t="s">
        <v>1198</v>
      </c>
      <c r="E1049" s="580"/>
      <c r="F1049" s="573" t="s">
        <v>112</v>
      </c>
      <c r="G1049" s="966"/>
      <c r="H1049" s="927">
        <f t="shared" si="336"/>
        <v>0</v>
      </c>
      <c r="I1049" s="927">
        <f>H1049*$I$12</f>
        <v>0</v>
      </c>
      <c r="J1049" s="11"/>
      <c r="K1049" s="964">
        <f>SUM(H1049:I1049)</f>
        <v>0</v>
      </c>
    </row>
    <row r="1050" spans="1:11" ht="15.75" hidden="1" x14ac:dyDescent="0.25">
      <c r="A1050" s="761"/>
      <c r="B1050" s="638"/>
      <c r="C1050" s="37"/>
      <c r="D1050" s="637"/>
      <c r="E1050" s="16"/>
      <c r="F1050" s="16"/>
      <c r="G1050" s="974"/>
      <c r="H1050" s="974"/>
      <c r="I1050" s="974"/>
      <c r="J1050" s="16"/>
      <c r="K1050" s="974"/>
    </row>
    <row r="1051" spans="1:11" ht="15.75" hidden="1" x14ac:dyDescent="0.25">
      <c r="A1051" s="761"/>
      <c r="B1051" s="410" t="s">
        <v>1147</v>
      </c>
      <c r="C1051" s="410"/>
      <c r="D1051" s="411" t="s">
        <v>1146</v>
      </c>
      <c r="E1051" s="410"/>
      <c r="F1051" s="410"/>
      <c r="G1051" s="977"/>
      <c r="H1051" s="977"/>
      <c r="I1051" s="977"/>
      <c r="J1051" s="412"/>
      <c r="K1051" s="977"/>
    </row>
    <row r="1052" spans="1:11" ht="15.75" hidden="1" x14ac:dyDescent="0.25">
      <c r="A1052" s="761"/>
      <c r="B1052" s="8" t="s">
        <v>1148</v>
      </c>
      <c r="C1052" s="8"/>
      <c r="D1052" s="21" t="s">
        <v>1199</v>
      </c>
      <c r="E1052" s="8"/>
      <c r="F1052" s="8"/>
      <c r="G1052" s="975"/>
      <c r="H1052" s="975"/>
      <c r="I1052" s="975"/>
      <c r="J1052" s="8"/>
      <c r="K1052" s="975"/>
    </row>
    <row r="1053" spans="1:11" ht="15.75" hidden="1" x14ac:dyDescent="0.25">
      <c r="A1053" s="761"/>
      <c r="B1053" s="580" t="s">
        <v>1149</v>
      </c>
      <c r="C1053" s="580"/>
      <c r="D1053" s="577" t="s">
        <v>1200</v>
      </c>
      <c r="E1053" s="580" t="s">
        <v>112</v>
      </c>
      <c r="F1053" s="580"/>
      <c r="G1053" s="966"/>
      <c r="H1053" s="927">
        <f t="shared" ref="H1053:H1103" si="346">G1053*F1053</f>
        <v>0</v>
      </c>
      <c r="I1053" s="927">
        <f t="shared" ref="I1053:I1058" si="347">H1053*$I$12</f>
        <v>0</v>
      </c>
      <c r="J1053" s="11"/>
      <c r="K1053" s="964">
        <f t="shared" ref="K1053:K1058" si="348">SUM(H1053:I1053)</f>
        <v>0</v>
      </c>
    </row>
    <row r="1054" spans="1:11" ht="15.75" hidden="1" x14ac:dyDescent="0.25">
      <c r="A1054" s="761"/>
      <c r="B1054" s="580" t="s">
        <v>1150</v>
      </c>
      <c r="C1054" s="580"/>
      <c r="D1054" s="577" t="s">
        <v>1201</v>
      </c>
      <c r="E1054" s="580" t="s">
        <v>112</v>
      </c>
      <c r="F1054" s="580"/>
      <c r="G1054" s="966"/>
      <c r="H1054" s="927">
        <f t="shared" si="346"/>
        <v>0</v>
      </c>
      <c r="I1054" s="927">
        <f t="shared" si="347"/>
        <v>0</v>
      </c>
      <c r="J1054" s="11"/>
      <c r="K1054" s="964">
        <f t="shared" si="348"/>
        <v>0</v>
      </c>
    </row>
    <row r="1055" spans="1:11" ht="15.75" hidden="1" x14ac:dyDescent="0.25">
      <c r="A1055" s="761"/>
      <c r="B1055" s="580" t="s">
        <v>1151</v>
      </c>
      <c r="C1055" s="580"/>
      <c r="D1055" s="577" t="s">
        <v>1202</v>
      </c>
      <c r="E1055" s="580" t="s">
        <v>112</v>
      </c>
      <c r="F1055" s="580"/>
      <c r="G1055" s="966"/>
      <c r="H1055" s="927">
        <f t="shared" si="346"/>
        <v>0</v>
      </c>
      <c r="I1055" s="927">
        <f t="shared" si="347"/>
        <v>0</v>
      </c>
      <c r="J1055" s="11"/>
      <c r="K1055" s="964">
        <f t="shared" si="348"/>
        <v>0</v>
      </c>
    </row>
    <row r="1056" spans="1:11" ht="15.75" hidden="1" x14ac:dyDescent="0.25">
      <c r="A1056" s="761"/>
      <c r="B1056" s="580" t="s">
        <v>1152</v>
      </c>
      <c r="C1056" s="580"/>
      <c r="D1056" s="577" t="s">
        <v>1203</v>
      </c>
      <c r="E1056" s="580" t="s">
        <v>112</v>
      </c>
      <c r="F1056" s="580"/>
      <c r="G1056" s="966"/>
      <c r="H1056" s="927">
        <f t="shared" si="346"/>
        <v>0</v>
      </c>
      <c r="I1056" s="927">
        <f t="shared" si="347"/>
        <v>0</v>
      </c>
      <c r="J1056" s="11"/>
      <c r="K1056" s="964">
        <f t="shared" si="348"/>
        <v>0</v>
      </c>
    </row>
    <row r="1057" spans="1:11" ht="15.75" hidden="1" x14ac:dyDescent="0.25">
      <c r="A1057" s="761"/>
      <c r="B1057" s="580" t="s">
        <v>1153</v>
      </c>
      <c r="C1057" s="580"/>
      <c r="D1057" s="577" t="s">
        <v>1204</v>
      </c>
      <c r="E1057" s="580" t="s">
        <v>112</v>
      </c>
      <c r="F1057" s="580"/>
      <c r="G1057" s="966"/>
      <c r="H1057" s="927">
        <f t="shared" si="346"/>
        <v>0</v>
      </c>
      <c r="I1057" s="927">
        <f t="shared" si="347"/>
        <v>0</v>
      </c>
      <c r="J1057" s="11"/>
      <c r="K1057" s="964">
        <f t="shared" si="348"/>
        <v>0</v>
      </c>
    </row>
    <row r="1058" spans="1:11" ht="15.75" hidden="1" x14ac:dyDescent="0.25">
      <c r="A1058" s="761"/>
      <c r="B1058" s="580" t="s">
        <v>1154</v>
      </c>
      <c r="C1058" s="580"/>
      <c r="D1058" s="577" t="s">
        <v>1205</v>
      </c>
      <c r="E1058" s="580" t="s">
        <v>112</v>
      </c>
      <c r="F1058" s="580"/>
      <c r="G1058" s="966"/>
      <c r="H1058" s="927">
        <f t="shared" si="346"/>
        <v>0</v>
      </c>
      <c r="I1058" s="927">
        <f t="shared" si="347"/>
        <v>0</v>
      </c>
      <c r="J1058" s="11"/>
      <c r="K1058" s="964">
        <f t="shared" si="348"/>
        <v>0</v>
      </c>
    </row>
    <row r="1059" spans="1:11" ht="15.75" hidden="1" x14ac:dyDescent="0.25">
      <c r="A1059" s="761"/>
      <c r="B1059" s="638"/>
      <c r="C1059" s="37"/>
      <c r="D1059" s="638"/>
      <c r="E1059" s="16"/>
      <c r="F1059" s="16"/>
      <c r="G1059" s="974"/>
      <c r="H1059" s="974"/>
      <c r="I1059" s="974"/>
      <c r="J1059" s="16"/>
      <c r="K1059" s="974"/>
    </row>
    <row r="1060" spans="1:11" ht="15.75" x14ac:dyDescent="0.25">
      <c r="A1060" s="761" t="str">
        <f t="shared" si="330"/>
        <v>x</v>
      </c>
      <c r="B1060" s="410" t="s">
        <v>1156</v>
      </c>
      <c r="C1060" s="410"/>
      <c r="D1060" s="411" t="s">
        <v>1155</v>
      </c>
      <c r="E1060" s="410"/>
      <c r="F1060" s="410"/>
      <c r="G1060" s="977"/>
      <c r="H1060" s="977">
        <f>TRUNC(SUM(H1082),2)</f>
        <v>1040.01</v>
      </c>
      <c r="I1060" s="977">
        <f t="shared" ref="I1060:K1060" si="349">TRUNC(SUM(I1082),2)</f>
        <v>280.35000000000002</v>
      </c>
      <c r="J1060" s="977">
        <f t="shared" si="349"/>
        <v>0</v>
      </c>
      <c r="K1060" s="977">
        <f t="shared" si="349"/>
        <v>1320.36</v>
      </c>
    </row>
    <row r="1061" spans="1:11" ht="15.75" hidden="1" x14ac:dyDescent="0.25">
      <c r="A1061" s="761"/>
      <c r="B1061" s="8" t="s">
        <v>1157</v>
      </c>
      <c r="C1061" s="8"/>
      <c r="D1061" s="21" t="s">
        <v>1140</v>
      </c>
      <c r="E1061" s="8"/>
      <c r="F1061" s="8"/>
      <c r="G1061" s="975"/>
      <c r="H1061" s="975"/>
      <c r="I1061" s="975"/>
      <c r="J1061" s="8"/>
      <c r="K1061" s="975"/>
    </row>
    <row r="1062" spans="1:11" ht="15.75" hidden="1" x14ac:dyDescent="0.25">
      <c r="A1062" s="761"/>
      <c r="B1062" s="580" t="s">
        <v>1158</v>
      </c>
      <c r="C1062" s="580"/>
      <c r="D1062" s="577" t="s">
        <v>1206</v>
      </c>
      <c r="E1062" s="580" t="s">
        <v>112</v>
      </c>
      <c r="F1062" s="580"/>
      <c r="G1062" s="966"/>
      <c r="H1062" s="927">
        <f t="shared" si="346"/>
        <v>0</v>
      </c>
      <c r="I1062" s="927">
        <f t="shared" ref="I1062:I1069" si="350">H1062*$I$12</f>
        <v>0</v>
      </c>
      <c r="J1062" s="11"/>
      <c r="K1062" s="964">
        <f t="shared" ref="K1062:K1069" si="351">SUM(H1062:I1062)</f>
        <v>0</v>
      </c>
    </row>
    <row r="1063" spans="1:11" ht="15.75" hidden="1" x14ac:dyDescent="0.25">
      <c r="A1063" s="761"/>
      <c r="B1063" s="580" t="s">
        <v>1159</v>
      </c>
      <c r="C1063" s="580"/>
      <c r="D1063" s="577" t="s">
        <v>1207</v>
      </c>
      <c r="E1063" s="580" t="s">
        <v>112</v>
      </c>
      <c r="F1063" s="580"/>
      <c r="G1063" s="966"/>
      <c r="H1063" s="927">
        <f t="shared" si="346"/>
        <v>0</v>
      </c>
      <c r="I1063" s="927">
        <f t="shared" si="350"/>
        <v>0</v>
      </c>
      <c r="J1063" s="11"/>
      <c r="K1063" s="964">
        <f t="shared" si="351"/>
        <v>0</v>
      </c>
    </row>
    <row r="1064" spans="1:11" ht="15.75" hidden="1" x14ac:dyDescent="0.25">
      <c r="A1064" s="761"/>
      <c r="B1064" s="580" t="s">
        <v>1160</v>
      </c>
      <c r="C1064" s="580"/>
      <c r="D1064" s="577" t="s">
        <v>172</v>
      </c>
      <c r="E1064" s="580" t="s">
        <v>210</v>
      </c>
      <c r="F1064" s="580"/>
      <c r="G1064" s="966"/>
      <c r="H1064" s="927">
        <f t="shared" si="346"/>
        <v>0</v>
      </c>
      <c r="I1064" s="927">
        <f t="shared" si="350"/>
        <v>0</v>
      </c>
      <c r="J1064" s="11"/>
      <c r="K1064" s="964">
        <f t="shared" si="351"/>
        <v>0</v>
      </c>
    </row>
    <row r="1065" spans="1:11" ht="15.75" hidden="1" x14ac:dyDescent="0.25">
      <c r="A1065" s="761"/>
      <c r="B1065" s="580" t="s">
        <v>1161</v>
      </c>
      <c r="C1065" s="580"/>
      <c r="D1065" s="577" t="s">
        <v>175</v>
      </c>
      <c r="E1065" s="580" t="s">
        <v>60</v>
      </c>
      <c r="F1065" s="580"/>
      <c r="G1065" s="966"/>
      <c r="H1065" s="927">
        <f t="shared" si="346"/>
        <v>0</v>
      </c>
      <c r="I1065" s="927">
        <f t="shared" si="350"/>
        <v>0</v>
      </c>
      <c r="J1065" s="11"/>
      <c r="K1065" s="964">
        <f t="shared" si="351"/>
        <v>0</v>
      </c>
    </row>
    <row r="1066" spans="1:11" ht="15.75" hidden="1" x14ac:dyDescent="0.25">
      <c r="A1066" s="761"/>
      <c r="B1066" s="580" t="s">
        <v>1162</v>
      </c>
      <c r="C1066" s="580"/>
      <c r="D1066" s="577" t="s">
        <v>1208</v>
      </c>
      <c r="E1066" s="580" t="s">
        <v>60</v>
      </c>
      <c r="F1066" s="580"/>
      <c r="G1066" s="966"/>
      <c r="H1066" s="927">
        <f t="shared" si="346"/>
        <v>0</v>
      </c>
      <c r="I1066" s="927">
        <f t="shared" si="350"/>
        <v>0</v>
      </c>
      <c r="J1066" s="11"/>
      <c r="K1066" s="964">
        <f t="shared" si="351"/>
        <v>0</v>
      </c>
    </row>
    <row r="1067" spans="1:11" ht="15.75" hidden="1" x14ac:dyDescent="0.25">
      <c r="A1067" s="761"/>
      <c r="B1067" s="580" t="s">
        <v>1163</v>
      </c>
      <c r="C1067" s="580"/>
      <c r="D1067" s="577" t="s">
        <v>1209</v>
      </c>
      <c r="E1067" s="580" t="s">
        <v>60</v>
      </c>
      <c r="F1067" s="580"/>
      <c r="G1067" s="966"/>
      <c r="H1067" s="927">
        <f t="shared" si="346"/>
        <v>0</v>
      </c>
      <c r="I1067" s="927">
        <f t="shared" si="350"/>
        <v>0</v>
      </c>
      <c r="J1067" s="11"/>
      <c r="K1067" s="964">
        <f t="shared" si="351"/>
        <v>0</v>
      </c>
    </row>
    <row r="1068" spans="1:11" ht="15.75" hidden="1" x14ac:dyDescent="0.25">
      <c r="A1068" s="761"/>
      <c r="B1068" s="580" t="s">
        <v>1164</v>
      </c>
      <c r="C1068" s="580"/>
      <c r="D1068" s="577" t="s">
        <v>1210</v>
      </c>
      <c r="E1068" s="580" t="s">
        <v>112</v>
      </c>
      <c r="F1068" s="580"/>
      <c r="G1068" s="966"/>
      <c r="H1068" s="927">
        <f t="shared" si="346"/>
        <v>0</v>
      </c>
      <c r="I1068" s="927">
        <f t="shared" si="350"/>
        <v>0</v>
      </c>
      <c r="J1068" s="11"/>
      <c r="K1068" s="964">
        <f t="shared" si="351"/>
        <v>0</v>
      </c>
    </row>
    <row r="1069" spans="1:11" ht="15.75" hidden="1" x14ac:dyDescent="0.25">
      <c r="A1069" s="761"/>
      <c r="B1069" s="580" t="s">
        <v>1165</v>
      </c>
      <c r="C1069" s="580"/>
      <c r="D1069" s="577" t="s">
        <v>1211</v>
      </c>
      <c r="E1069" s="580" t="s">
        <v>112</v>
      </c>
      <c r="F1069" s="580"/>
      <c r="G1069" s="966"/>
      <c r="H1069" s="927">
        <f t="shared" si="346"/>
        <v>0</v>
      </c>
      <c r="I1069" s="927">
        <f t="shared" si="350"/>
        <v>0</v>
      </c>
      <c r="J1069" s="11"/>
      <c r="K1069" s="964">
        <f t="shared" si="351"/>
        <v>0</v>
      </c>
    </row>
    <row r="1070" spans="1:11" ht="15.75" hidden="1" x14ac:dyDescent="0.25">
      <c r="A1070" s="761"/>
      <c r="B1070" s="638"/>
      <c r="C1070" s="37"/>
      <c r="D1070" s="638"/>
      <c r="E1070" s="16"/>
      <c r="F1070" s="16"/>
      <c r="G1070" s="974"/>
      <c r="H1070" s="974"/>
      <c r="I1070" s="974"/>
      <c r="J1070" s="16"/>
      <c r="K1070" s="974"/>
    </row>
    <row r="1071" spans="1:11" ht="15.75" hidden="1" x14ac:dyDescent="0.25">
      <c r="A1071" s="761"/>
      <c r="B1071" s="8" t="s">
        <v>1166</v>
      </c>
      <c r="C1071" s="8"/>
      <c r="D1071" s="21" t="s">
        <v>1212</v>
      </c>
      <c r="E1071" s="8"/>
      <c r="F1071" s="8"/>
      <c r="G1071" s="975"/>
      <c r="H1071" s="975"/>
      <c r="I1071" s="975"/>
      <c r="J1071" s="8"/>
      <c r="K1071" s="975"/>
    </row>
    <row r="1072" spans="1:11" ht="15.75" hidden="1" x14ac:dyDescent="0.25">
      <c r="A1072" s="761"/>
      <c r="B1072" s="580" t="s">
        <v>1167</v>
      </c>
      <c r="C1072" s="580"/>
      <c r="D1072" s="577" t="s">
        <v>1213</v>
      </c>
      <c r="E1072" s="580" t="s">
        <v>238</v>
      </c>
      <c r="F1072" s="580"/>
      <c r="G1072" s="927"/>
      <c r="H1072" s="927">
        <f t="shared" si="346"/>
        <v>0</v>
      </c>
      <c r="I1072" s="927">
        <f>H1072*$I$12</f>
        <v>0</v>
      </c>
      <c r="J1072" s="11"/>
      <c r="K1072" s="964">
        <f>SUM(H1072:I1072)</f>
        <v>0</v>
      </c>
    </row>
    <row r="1073" spans="1:11" ht="15.75" hidden="1" x14ac:dyDescent="0.25">
      <c r="A1073" s="761"/>
      <c r="B1073" s="580" t="s">
        <v>1168</v>
      </c>
      <c r="C1073" s="580"/>
      <c r="D1073" s="577" t="s">
        <v>1214</v>
      </c>
      <c r="E1073" s="580" t="s">
        <v>583</v>
      </c>
      <c r="F1073" s="580"/>
      <c r="G1073" s="927"/>
      <c r="H1073" s="927">
        <f t="shared" si="346"/>
        <v>0</v>
      </c>
      <c r="I1073" s="927">
        <f>H1073*$I$12</f>
        <v>0</v>
      </c>
      <c r="J1073" s="11"/>
      <c r="K1073" s="964">
        <f>SUM(H1073:I1073)</f>
        <v>0</v>
      </c>
    </row>
    <row r="1074" spans="1:11" ht="15.75" hidden="1" x14ac:dyDescent="0.25">
      <c r="A1074" s="761"/>
      <c r="B1074" s="580" t="s">
        <v>1169</v>
      </c>
      <c r="C1074" s="580"/>
      <c r="D1074" s="577" t="s">
        <v>1215</v>
      </c>
      <c r="E1074" s="580" t="s">
        <v>583</v>
      </c>
      <c r="F1074" s="580"/>
      <c r="G1074" s="927"/>
      <c r="H1074" s="927">
        <f t="shared" si="346"/>
        <v>0</v>
      </c>
      <c r="I1074" s="927">
        <f>H1074*$I$12</f>
        <v>0</v>
      </c>
      <c r="J1074" s="11"/>
      <c r="K1074" s="964">
        <f>SUM(H1074:I1074)</f>
        <v>0</v>
      </c>
    </row>
    <row r="1075" spans="1:11" ht="15.75" hidden="1" x14ac:dyDescent="0.25">
      <c r="A1075" s="761"/>
      <c r="B1075" s="580" t="s">
        <v>1170</v>
      </c>
      <c r="C1075" s="580"/>
      <c r="D1075" s="577" t="s">
        <v>1216</v>
      </c>
      <c r="E1075" s="580" t="s">
        <v>583</v>
      </c>
      <c r="F1075" s="580"/>
      <c r="G1075" s="927"/>
      <c r="H1075" s="927">
        <f t="shared" si="346"/>
        <v>0</v>
      </c>
      <c r="I1075" s="927">
        <f>H1075*$I$12</f>
        <v>0</v>
      </c>
      <c r="J1075" s="11"/>
      <c r="K1075" s="964">
        <f>SUM(H1075:I1075)</f>
        <v>0</v>
      </c>
    </row>
    <row r="1076" spans="1:11" ht="15.75" hidden="1" x14ac:dyDescent="0.25">
      <c r="A1076" s="761" t="s">
        <v>4462</v>
      </c>
      <c r="B1076" s="638"/>
      <c r="C1076" s="37"/>
      <c r="D1076" s="637"/>
      <c r="E1076" s="16"/>
      <c r="F1076" s="16"/>
      <c r="G1076" s="974"/>
      <c r="H1076" s="974"/>
      <c r="I1076" s="974"/>
      <c r="J1076" s="16"/>
      <c r="K1076" s="974"/>
    </row>
    <row r="1077" spans="1:11" ht="15.75" hidden="1" x14ac:dyDescent="0.25">
      <c r="A1077" s="761"/>
      <c r="B1077" s="8" t="s">
        <v>1171</v>
      </c>
      <c r="C1077" s="8"/>
      <c r="D1077" s="21" t="s">
        <v>1221</v>
      </c>
      <c r="E1077" s="8"/>
      <c r="F1077" s="8"/>
      <c r="G1077" s="975"/>
      <c r="H1077" s="975"/>
      <c r="I1077" s="975"/>
      <c r="J1077" s="8"/>
      <c r="K1077" s="975"/>
    </row>
    <row r="1078" spans="1:11" ht="15.75" hidden="1" x14ac:dyDescent="0.25">
      <c r="A1078" s="761"/>
      <c r="B1078" s="580" t="s">
        <v>1172</v>
      </c>
      <c r="C1078" s="580"/>
      <c r="D1078" s="577" t="s">
        <v>1220</v>
      </c>
      <c r="E1078" s="580" t="s">
        <v>60</v>
      </c>
      <c r="F1078" s="17"/>
      <c r="G1078" s="927"/>
      <c r="H1078" s="927">
        <f t="shared" si="346"/>
        <v>0</v>
      </c>
      <c r="I1078" s="927">
        <f>H1078*$I$12</f>
        <v>0</v>
      </c>
      <c r="J1078" s="11"/>
      <c r="K1078" s="964">
        <f>SUM(H1078:I1078)</f>
        <v>0</v>
      </c>
    </row>
    <row r="1079" spans="1:11" ht="15.75" hidden="1" x14ac:dyDescent="0.25">
      <c r="A1079" s="761"/>
      <c r="B1079" s="580" t="s">
        <v>1173</v>
      </c>
      <c r="C1079" s="580"/>
      <c r="D1079" s="577" t="s">
        <v>1219</v>
      </c>
      <c r="E1079" s="580" t="s">
        <v>60</v>
      </c>
      <c r="F1079" s="17"/>
      <c r="G1079" s="927"/>
      <c r="H1079" s="927">
        <f t="shared" si="346"/>
        <v>0</v>
      </c>
      <c r="I1079" s="927">
        <f>H1079*$I$12</f>
        <v>0</v>
      </c>
      <c r="J1079" s="11"/>
      <c r="K1079" s="964">
        <f>SUM(H1079:I1079)</f>
        <v>0</v>
      </c>
    </row>
    <row r="1080" spans="1:11" ht="15.75" hidden="1" x14ac:dyDescent="0.25">
      <c r="A1080" s="761"/>
      <c r="B1080" s="580" t="s">
        <v>1174</v>
      </c>
      <c r="C1080" s="580"/>
      <c r="D1080" s="577" t="s">
        <v>1218</v>
      </c>
      <c r="E1080" s="580" t="s">
        <v>60</v>
      </c>
      <c r="F1080" s="17"/>
      <c r="G1080" s="927"/>
      <c r="H1080" s="927">
        <f t="shared" si="346"/>
        <v>0</v>
      </c>
      <c r="I1080" s="927">
        <f>H1080*$I$12</f>
        <v>0</v>
      </c>
      <c r="J1080" s="11"/>
      <c r="K1080" s="964">
        <f>SUM(H1080:I1080)</f>
        <v>0</v>
      </c>
    </row>
    <row r="1081" spans="1:11" ht="15.75" x14ac:dyDescent="0.25">
      <c r="A1081" s="761" t="s">
        <v>4462</v>
      </c>
      <c r="B1081" s="25" t="s">
        <v>1175</v>
      </c>
      <c r="C1081" s="25"/>
      <c r="D1081" s="116" t="s">
        <v>1217</v>
      </c>
      <c r="E1081" s="25"/>
      <c r="F1081" s="25"/>
      <c r="G1081" s="863"/>
      <c r="H1081" s="863"/>
      <c r="I1081" s="863"/>
      <c r="J1081" s="76"/>
      <c r="K1081" s="965"/>
    </row>
    <row r="1082" spans="1:11" ht="15.75" x14ac:dyDescent="0.25">
      <c r="A1082" s="761" t="str">
        <f t="shared" ref="A1082:A1135" si="352">IF(K1082&lt;&gt;0,"x","")</f>
        <v>x</v>
      </c>
      <c r="B1082" s="580" t="s">
        <v>3782</v>
      </c>
      <c r="C1082" s="1068" t="s">
        <v>3826</v>
      </c>
      <c r="D1082" s="577" t="s">
        <v>4202</v>
      </c>
      <c r="E1082" s="598">
        <v>137.75</v>
      </c>
      <c r="F1082" s="580" t="s">
        <v>8</v>
      </c>
      <c r="G1082" s="927">
        <v>7.55</v>
      </c>
      <c r="H1082" s="927">
        <f t="shared" ref="H1082" si="353">TRUNC(E1082*G1082,2)</f>
        <v>1040.01</v>
      </c>
      <c r="I1082" s="927">
        <f t="shared" ref="I1082" si="354">TRUNC(H1082*$I$12,2)</f>
        <v>280.35000000000002</v>
      </c>
      <c r="J1082" s="11"/>
      <c r="K1082" s="964">
        <f t="shared" ref="K1082" si="355">TRUNC(SUM(H1082:I1082),2)</f>
        <v>1320.36</v>
      </c>
    </row>
    <row r="1083" spans="1:11" ht="12" customHeight="1" x14ac:dyDescent="0.25">
      <c r="A1083" s="761" t="s">
        <v>4462</v>
      </c>
      <c r="B1083" s="638"/>
      <c r="C1083" s="430"/>
      <c r="D1083" s="638"/>
      <c r="E1083" s="515"/>
      <c r="F1083" s="515"/>
      <c r="G1083" s="978"/>
      <c r="H1083" s="978"/>
      <c r="I1083" s="978"/>
      <c r="J1083" s="515"/>
      <c r="K1083" s="978"/>
    </row>
    <row r="1084" spans="1:11" ht="15.75" hidden="1" x14ac:dyDescent="0.25">
      <c r="A1084" s="761"/>
      <c r="B1084" s="410" t="s">
        <v>1177</v>
      </c>
      <c r="C1084" s="410"/>
      <c r="D1084" s="411" t="s">
        <v>1176</v>
      </c>
      <c r="E1084" s="410"/>
      <c r="F1084" s="410"/>
      <c r="G1084" s="977"/>
      <c r="H1084" s="977"/>
      <c r="I1084" s="977"/>
      <c r="J1084" s="412"/>
      <c r="K1084" s="977"/>
    </row>
    <row r="1085" spans="1:11" ht="15.75" hidden="1" x14ac:dyDescent="0.25">
      <c r="A1085" s="761"/>
      <c r="B1085" s="8" t="s">
        <v>1178</v>
      </c>
      <c r="C1085" s="8"/>
      <c r="D1085" s="21" t="s">
        <v>1222</v>
      </c>
      <c r="E1085" s="8"/>
      <c r="F1085" s="8"/>
      <c r="G1085" s="975"/>
      <c r="H1085" s="975"/>
      <c r="I1085" s="975"/>
      <c r="J1085" s="8"/>
      <c r="K1085" s="975"/>
    </row>
    <row r="1086" spans="1:11" ht="15.75" hidden="1" x14ac:dyDescent="0.25">
      <c r="A1086" s="761"/>
      <c r="B1086" s="580" t="s">
        <v>1179</v>
      </c>
      <c r="C1086" s="580"/>
      <c r="D1086" s="577" t="s">
        <v>1223</v>
      </c>
      <c r="E1086" s="580"/>
      <c r="F1086" s="580" t="s">
        <v>8</v>
      </c>
      <c r="G1086" s="966"/>
      <c r="H1086" s="927">
        <v>0</v>
      </c>
      <c r="I1086" s="927">
        <f>H1086*$I$12</f>
        <v>0</v>
      </c>
      <c r="J1086" s="11"/>
      <c r="K1086" s="964">
        <f>SUM(H1086:I1086)</f>
        <v>0</v>
      </c>
    </row>
    <row r="1087" spans="1:11" ht="15.75" hidden="1" x14ac:dyDescent="0.25">
      <c r="A1087" s="761"/>
      <c r="B1087" s="580" t="s">
        <v>1180</v>
      </c>
      <c r="C1087" s="580"/>
      <c r="D1087" s="577" t="s">
        <v>1224</v>
      </c>
      <c r="E1087" s="580"/>
      <c r="F1087" s="580"/>
      <c r="G1087" s="966"/>
      <c r="H1087" s="927">
        <f t="shared" si="346"/>
        <v>0</v>
      </c>
      <c r="I1087" s="927">
        <f>H1087*$I$12</f>
        <v>0</v>
      </c>
      <c r="J1087" s="11"/>
      <c r="K1087" s="964">
        <f>SUM(H1087:I1087)</f>
        <v>0</v>
      </c>
    </row>
    <row r="1088" spans="1:11" ht="15.75" hidden="1" x14ac:dyDescent="0.25">
      <c r="A1088" s="761"/>
      <c r="B1088" s="580" t="s">
        <v>1181</v>
      </c>
      <c r="C1088" s="580"/>
      <c r="D1088" s="577" t="s">
        <v>1225</v>
      </c>
      <c r="E1088" s="580"/>
      <c r="F1088" s="580"/>
      <c r="G1088" s="966"/>
      <c r="H1088" s="927">
        <f t="shared" si="346"/>
        <v>0</v>
      </c>
      <c r="I1088" s="927">
        <f>H1088*$I$12</f>
        <v>0</v>
      </c>
      <c r="J1088" s="11"/>
      <c r="K1088" s="964">
        <f>SUM(H1088:I1088)</f>
        <v>0</v>
      </c>
    </row>
    <row r="1089" spans="1:11" ht="15.75" hidden="1" x14ac:dyDescent="0.25">
      <c r="A1089" s="761"/>
      <c r="B1089" s="580" t="s">
        <v>1182</v>
      </c>
      <c r="C1089" s="580"/>
      <c r="D1089" s="577" t="s">
        <v>1226</v>
      </c>
      <c r="E1089" s="580"/>
      <c r="F1089" s="580"/>
      <c r="G1089" s="966"/>
      <c r="H1089" s="927">
        <f t="shared" si="346"/>
        <v>0</v>
      </c>
      <c r="I1089" s="927">
        <f>H1089*$I$12</f>
        <v>0</v>
      </c>
      <c r="J1089" s="11"/>
      <c r="K1089" s="964">
        <f>SUM(H1089:I1089)</f>
        <v>0</v>
      </c>
    </row>
    <row r="1090" spans="1:11" ht="15.75" hidden="1" x14ac:dyDescent="0.25">
      <c r="A1090" s="761"/>
      <c r="B1090" s="580" t="s">
        <v>1183</v>
      </c>
      <c r="C1090" s="580"/>
      <c r="D1090" s="577" t="s">
        <v>1227</v>
      </c>
      <c r="E1090" s="580"/>
      <c r="F1090" s="580"/>
      <c r="G1090" s="966"/>
      <c r="H1090" s="927">
        <f t="shared" si="346"/>
        <v>0</v>
      </c>
      <c r="I1090" s="927">
        <f>H1090*$I$12</f>
        <v>0</v>
      </c>
      <c r="J1090" s="11"/>
      <c r="K1090" s="964">
        <f>SUM(H1090:I1090)</f>
        <v>0</v>
      </c>
    </row>
    <row r="1091" spans="1:11" ht="15.75" hidden="1" x14ac:dyDescent="0.25">
      <c r="A1091" s="761"/>
      <c r="B1091" s="638"/>
      <c r="C1091" s="37"/>
      <c r="D1091" s="637"/>
      <c r="E1091" s="16"/>
      <c r="F1091" s="17"/>
      <c r="G1091" s="927"/>
      <c r="H1091" s="927"/>
      <c r="I1091" s="927"/>
      <c r="J1091" s="11"/>
      <c r="K1091" s="964"/>
    </row>
    <row r="1092" spans="1:11" ht="15.75" hidden="1" x14ac:dyDescent="0.25">
      <c r="A1092" s="761"/>
      <c r="B1092" s="8" t="s">
        <v>1191</v>
      </c>
      <c r="C1092" s="8"/>
      <c r="D1092" s="21" t="s">
        <v>1228</v>
      </c>
      <c r="E1092" s="8" t="s">
        <v>22</v>
      </c>
      <c r="F1092" s="8"/>
      <c r="G1092" s="975"/>
      <c r="H1092" s="975">
        <f t="shared" si="346"/>
        <v>0</v>
      </c>
      <c r="I1092" s="975">
        <f>H1092*$I$12</f>
        <v>0</v>
      </c>
      <c r="J1092" s="8"/>
      <c r="K1092" s="975">
        <f>SUM(H1092:I1092)</f>
        <v>0</v>
      </c>
    </row>
    <row r="1093" spans="1:11" ht="15.75" hidden="1" x14ac:dyDescent="0.25">
      <c r="A1093" s="761"/>
      <c r="B1093" s="638"/>
      <c r="C1093" s="37"/>
      <c r="D1093" s="637"/>
      <c r="E1093" s="16"/>
      <c r="F1093" s="17"/>
      <c r="G1093" s="927"/>
      <c r="H1093" s="927"/>
      <c r="I1093" s="927"/>
      <c r="J1093" s="11"/>
      <c r="K1093" s="964"/>
    </row>
    <row r="1094" spans="1:11" ht="15.75" hidden="1" x14ac:dyDescent="0.25">
      <c r="A1094" s="761"/>
      <c r="B1094" s="8" t="s">
        <v>1192</v>
      </c>
      <c r="C1094" s="8"/>
      <c r="D1094" s="21" t="s">
        <v>1229</v>
      </c>
      <c r="E1094" s="8" t="s">
        <v>22</v>
      </c>
      <c r="F1094" s="8"/>
      <c r="G1094" s="975"/>
      <c r="H1094" s="975">
        <f t="shared" si="346"/>
        <v>0</v>
      </c>
      <c r="I1094" s="975">
        <f>H1094*$I$12</f>
        <v>0</v>
      </c>
      <c r="J1094" s="8"/>
      <c r="K1094" s="975">
        <f>SUM(H1094:I1094)</f>
        <v>0</v>
      </c>
    </row>
    <row r="1095" spans="1:11" ht="15.75" hidden="1" x14ac:dyDescent="0.25">
      <c r="A1095" s="761"/>
      <c r="B1095" s="638"/>
      <c r="C1095" s="37"/>
      <c r="D1095" s="637"/>
      <c r="E1095" s="16"/>
      <c r="F1095" s="17"/>
      <c r="G1095" s="927"/>
      <c r="H1095" s="927"/>
      <c r="I1095" s="927"/>
      <c r="J1095" s="11"/>
      <c r="K1095" s="964"/>
    </row>
    <row r="1096" spans="1:11" ht="15.75" hidden="1" x14ac:dyDescent="0.25">
      <c r="A1096" s="761"/>
      <c r="B1096" s="8" t="s">
        <v>1193</v>
      </c>
      <c r="C1096" s="8"/>
      <c r="D1096" s="21" t="s">
        <v>1230</v>
      </c>
      <c r="E1096" s="8" t="s">
        <v>8</v>
      </c>
      <c r="F1096" s="8"/>
      <c r="G1096" s="975"/>
      <c r="H1096" s="975">
        <f t="shared" si="346"/>
        <v>0</v>
      </c>
      <c r="I1096" s="975">
        <f>H1096*$I$12</f>
        <v>0</v>
      </c>
      <c r="J1096" s="8"/>
      <c r="K1096" s="975">
        <f>SUM(H1096:I1096)</f>
        <v>0</v>
      </c>
    </row>
    <row r="1097" spans="1:11" ht="15.75" hidden="1" x14ac:dyDescent="0.25">
      <c r="A1097" s="761"/>
      <c r="B1097" s="638"/>
      <c r="C1097" s="37"/>
      <c r="D1097" s="637"/>
      <c r="E1097" s="16"/>
      <c r="F1097" s="17"/>
      <c r="G1097" s="927"/>
      <c r="H1097" s="927"/>
      <c r="I1097" s="927"/>
      <c r="J1097" s="11"/>
      <c r="K1097" s="964"/>
    </row>
    <row r="1098" spans="1:11" ht="15.75" hidden="1" x14ac:dyDescent="0.25">
      <c r="A1098" s="761"/>
      <c r="B1098" s="8" t="s">
        <v>1194</v>
      </c>
      <c r="C1098" s="8"/>
      <c r="D1098" s="21" t="s">
        <v>454</v>
      </c>
      <c r="E1098" s="8" t="s">
        <v>22</v>
      </c>
      <c r="F1098" s="8"/>
      <c r="G1098" s="975"/>
      <c r="H1098" s="975">
        <f t="shared" si="346"/>
        <v>0</v>
      </c>
      <c r="I1098" s="975">
        <f>H1098*$I$12</f>
        <v>0</v>
      </c>
      <c r="J1098" s="8"/>
      <c r="K1098" s="975">
        <f>SUM(H1098:I1098)</f>
        <v>0</v>
      </c>
    </row>
    <row r="1099" spans="1:11" ht="15.75" hidden="1" x14ac:dyDescent="0.25">
      <c r="A1099" s="761"/>
      <c r="B1099" s="638"/>
      <c r="C1099" s="37"/>
      <c r="D1099" s="637"/>
      <c r="E1099" s="16"/>
      <c r="F1099" s="17"/>
      <c r="G1099" s="927"/>
      <c r="H1099" s="927"/>
      <c r="I1099" s="927"/>
      <c r="J1099" s="11"/>
      <c r="K1099" s="964"/>
    </row>
    <row r="1100" spans="1:11" ht="15.75" hidden="1" x14ac:dyDescent="0.25">
      <c r="A1100" s="761"/>
      <c r="B1100" s="8" t="s">
        <v>1184</v>
      </c>
      <c r="C1100" s="8"/>
      <c r="D1100" s="21" t="s">
        <v>1107</v>
      </c>
      <c r="E1100" s="8"/>
      <c r="F1100" s="8"/>
      <c r="G1100" s="975"/>
      <c r="H1100" s="975"/>
      <c r="I1100" s="975"/>
      <c r="J1100" s="8"/>
      <c r="K1100" s="975"/>
    </row>
    <row r="1101" spans="1:11" ht="15.75" hidden="1" x14ac:dyDescent="0.25">
      <c r="A1101" s="761"/>
      <c r="B1101" s="580" t="s">
        <v>1185</v>
      </c>
      <c r="C1101" s="580"/>
      <c r="D1101" s="71" t="s">
        <v>1231</v>
      </c>
      <c r="E1101" s="580" t="s">
        <v>22</v>
      </c>
      <c r="F1101" s="17"/>
      <c r="G1101" s="927"/>
      <c r="H1101" s="927">
        <f t="shared" si="346"/>
        <v>0</v>
      </c>
      <c r="I1101" s="927">
        <f>H1101*$I$12</f>
        <v>0</v>
      </c>
      <c r="J1101" s="11"/>
      <c r="K1101" s="964">
        <f>SUM(H1101:I1101)</f>
        <v>0</v>
      </c>
    </row>
    <row r="1102" spans="1:11" ht="15.75" hidden="1" x14ac:dyDescent="0.25">
      <c r="A1102" s="761"/>
      <c r="B1102" s="580" t="s">
        <v>1186</v>
      </c>
      <c r="C1102" s="580"/>
      <c r="D1102" s="71" t="s">
        <v>1232</v>
      </c>
      <c r="E1102" s="580" t="s">
        <v>22</v>
      </c>
      <c r="F1102" s="17"/>
      <c r="G1102" s="927"/>
      <c r="H1102" s="927">
        <f t="shared" si="346"/>
        <v>0</v>
      </c>
      <c r="I1102" s="927">
        <f>H1102*$I$12</f>
        <v>0</v>
      </c>
      <c r="J1102" s="11"/>
      <c r="K1102" s="964">
        <f>SUM(H1102:I1102)</f>
        <v>0</v>
      </c>
    </row>
    <row r="1103" spans="1:11" ht="15.75" hidden="1" x14ac:dyDescent="0.25">
      <c r="A1103" s="761"/>
      <c r="B1103" s="580" t="s">
        <v>1187</v>
      </c>
      <c r="C1103" s="580"/>
      <c r="D1103" s="71" t="s">
        <v>1233</v>
      </c>
      <c r="E1103" s="580" t="s">
        <v>237</v>
      </c>
      <c r="F1103" s="17"/>
      <c r="G1103" s="927"/>
      <c r="H1103" s="927">
        <f t="shared" si="346"/>
        <v>0</v>
      </c>
      <c r="I1103" s="927">
        <f>H1103*$I$12</f>
        <v>0</v>
      </c>
      <c r="J1103" s="11"/>
      <c r="K1103" s="964">
        <f>SUM(H1103:I1103)</f>
        <v>0</v>
      </c>
    </row>
    <row r="1104" spans="1:11" ht="15.75" hidden="1" x14ac:dyDescent="0.25">
      <c r="A1104" s="761"/>
      <c r="B1104" s="580" t="s">
        <v>1188</v>
      </c>
      <c r="C1104" s="580"/>
      <c r="D1104" s="71" t="s">
        <v>1234</v>
      </c>
      <c r="E1104" s="580" t="s">
        <v>237</v>
      </c>
      <c r="F1104" s="17"/>
      <c r="G1104" s="927"/>
      <c r="H1104" s="927">
        <f>G1104*F1104</f>
        <v>0</v>
      </c>
      <c r="I1104" s="927">
        <f>H1104*$I$12</f>
        <v>0</v>
      </c>
      <c r="J1104" s="11"/>
      <c r="K1104" s="964">
        <f>SUM(H1104:I1104)</f>
        <v>0</v>
      </c>
    </row>
    <row r="1105" spans="1:11" ht="15.75" hidden="1" x14ac:dyDescent="0.25">
      <c r="A1105" s="761"/>
      <c r="B1105" s="580"/>
      <c r="C1105" s="580"/>
      <c r="D1105" s="71"/>
      <c r="E1105" s="580"/>
      <c r="F1105" s="17"/>
      <c r="G1105" s="927"/>
      <c r="H1105" s="927"/>
      <c r="I1105" s="927"/>
      <c r="J1105" s="11"/>
      <c r="K1105" s="927"/>
    </row>
    <row r="1106" spans="1:11" ht="15.75" hidden="1" x14ac:dyDescent="0.25">
      <c r="A1106" s="761"/>
      <c r="B1106" s="410" t="s">
        <v>1190</v>
      </c>
      <c r="C1106" s="410"/>
      <c r="D1106" s="411" t="s">
        <v>1189</v>
      </c>
      <c r="E1106" s="410"/>
      <c r="F1106" s="410"/>
      <c r="G1106" s="977"/>
      <c r="H1106" s="977"/>
      <c r="I1106" s="977"/>
      <c r="J1106" s="412"/>
      <c r="K1106" s="977"/>
    </row>
    <row r="1107" spans="1:11" ht="15.75" hidden="1" x14ac:dyDescent="0.25">
      <c r="A1107" s="761"/>
      <c r="B1107" s="638" t="s">
        <v>217</v>
      </c>
      <c r="C1107" s="605"/>
      <c r="D1107" s="638" t="s">
        <v>217</v>
      </c>
      <c r="E1107" s="156"/>
      <c r="F1107" s="30"/>
      <c r="G1107" s="981"/>
      <c r="H1107" s="981">
        <f>G1107*F1107</f>
        <v>0</v>
      </c>
      <c r="I1107" s="981">
        <f>H1107*$I$12</f>
        <v>0</v>
      </c>
      <c r="J1107" s="31"/>
      <c r="K1107" s="976">
        <f>SUM(H1107:I1107)</f>
        <v>0</v>
      </c>
    </row>
    <row r="1108" spans="1:11" ht="15.75" hidden="1" x14ac:dyDescent="0.25">
      <c r="A1108" s="761"/>
      <c r="B1108" s="662"/>
      <c r="C1108" s="37"/>
      <c r="D1108" s="662"/>
      <c r="E1108" s="16"/>
      <c r="F1108" s="17"/>
      <c r="G1108" s="927"/>
      <c r="H1108" s="927"/>
      <c r="I1108" s="927"/>
      <c r="J1108" s="11"/>
      <c r="K1108" s="927"/>
    </row>
    <row r="1109" spans="1:11" ht="15.75" hidden="1" x14ac:dyDescent="0.25">
      <c r="A1109" s="761"/>
      <c r="B1109" s="579"/>
      <c r="C1109" s="37"/>
      <c r="D1109" s="42"/>
      <c r="E1109" s="16"/>
      <c r="F1109" s="17"/>
      <c r="G1109" s="927"/>
      <c r="H1109" s="927"/>
      <c r="I1109" s="927"/>
      <c r="J1109" s="11"/>
      <c r="K1109" s="927"/>
    </row>
    <row r="1110" spans="1:11" ht="15" customHeight="1" x14ac:dyDescent="0.25">
      <c r="A1110" s="761" t="s">
        <v>4462</v>
      </c>
      <c r="B1110" s="34" t="s">
        <v>271</v>
      </c>
      <c r="C1110" s="765"/>
      <c r="D1110" s="765" t="s">
        <v>1235</v>
      </c>
      <c r="E1110" s="765"/>
      <c r="F1110" s="765"/>
      <c r="G1110" s="979"/>
      <c r="H1110" s="979"/>
      <c r="I1110" s="979"/>
      <c r="J1110" s="765"/>
      <c r="K1110" s="979"/>
    </row>
    <row r="1111" spans="1:11" ht="15" hidden="1" customHeight="1" x14ac:dyDescent="0.25">
      <c r="A1111" s="761"/>
      <c r="B1111" s="1317" t="s">
        <v>226</v>
      </c>
      <c r="C1111" s="1311" t="s">
        <v>227</v>
      </c>
      <c r="D1111" s="1311" t="s">
        <v>228</v>
      </c>
      <c r="E1111" s="1311" t="s">
        <v>229</v>
      </c>
      <c r="F1111" s="1311" t="s">
        <v>230</v>
      </c>
      <c r="G1111" s="1313" t="s">
        <v>4053</v>
      </c>
      <c r="H1111" s="1313" t="s">
        <v>4054</v>
      </c>
      <c r="I1111" s="992" t="s">
        <v>233</v>
      </c>
      <c r="J1111" s="634" t="s">
        <v>4052</v>
      </c>
      <c r="K1111" s="1313" t="s">
        <v>4055</v>
      </c>
    </row>
    <row r="1112" spans="1:11" ht="15.75" hidden="1" x14ac:dyDescent="0.25">
      <c r="A1112" s="761"/>
      <c r="B1112" s="1318"/>
      <c r="C1112" s="1312"/>
      <c r="D1112" s="1312"/>
      <c r="E1112" s="1312"/>
      <c r="F1112" s="1312"/>
      <c r="G1112" s="1314"/>
      <c r="H1112" s="1314"/>
      <c r="I1112" s="996">
        <v>0.26960000000000001</v>
      </c>
      <c r="J1112" s="635">
        <v>0.20930000000000001</v>
      </c>
      <c r="K1112" s="1314"/>
    </row>
    <row r="1113" spans="1:11" ht="15.75" x14ac:dyDescent="0.25">
      <c r="A1113" s="761" t="str">
        <f t="shared" si="352"/>
        <v>x</v>
      </c>
      <c r="B1113" s="410" t="s">
        <v>272</v>
      </c>
      <c r="C1113" s="410"/>
      <c r="D1113" s="411" t="s">
        <v>1236</v>
      </c>
      <c r="E1113" s="410"/>
      <c r="F1113" s="410"/>
      <c r="G1113" s="977"/>
      <c r="H1113" s="977">
        <f>TRUNC(SUM(H1115:H1413),2)</f>
        <v>17663.63</v>
      </c>
      <c r="I1113" s="977">
        <f t="shared" ref="I1113:K1113" si="356">TRUNC(SUM(I1115:I1413),2)</f>
        <v>4761.33</v>
      </c>
      <c r="J1113" s="977">
        <f t="shared" si="356"/>
        <v>0</v>
      </c>
      <c r="K1113" s="977">
        <f t="shared" si="356"/>
        <v>22424.959999999999</v>
      </c>
    </row>
    <row r="1114" spans="1:11" ht="15.75" hidden="1" x14ac:dyDescent="0.25">
      <c r="A1114" s="761"/>
      <c r="B1114" s="8" t="s">
        <v>1237</v>
      </c>
      <c r="C1114" s="8"/>
      <c r="D1114" s="21" t="s">
        <v>1301</v>
      </c>
      <c r="E1114" s="8"/>
      <c r="F1114" s="8"/>
      <c r="G1114" s="975"/>
      <c r="H1114" s="975"/>
      <c r="I1114" s="975"/>
      <c r="J1114" s="8"/>
      <c r="K1114" s="975"/>
    </row>
    <row r="1115" spans="1:11" ht="15.75" hidden="1" x14ac:dyDescent="0.25">
      <c r="A1115" s="761"/>
      <c r="B1115" s="580" t="s">
        <v>1238</v>
      </c>
      <c r="C1115" s="580"/>
      <c r="D1115" s="577" t="s">
        <v>1302</v>
      </c>
      <c r="E1115" s="580"/>
      <c r="F1115" s="580" t="s">
        <v>210</v>
      </c>
      <c r="G1115" s="966"/>
      <c r="H1115" s="927">
        <f>G1115*E1115</f>
        <v>0</v>
      </c>
      <c r="I1115" s="927">
        <f t="shared" ref="I1115:I1127" si="357">H1115*$I$12</f>
        <v>0</v>
      </c>
      <c r="J1115" s="11"/>
      <c r="K1115" s="964">
        <f t="shared" ref="K1115:K1127" si="358">SUM(H1115:I1115)</f>
        <v>0</v>
      </c>
    </row>
    <row r="1116" spans="1:11" ht="15.75" hidden="1" x14ac:dyDescent="0.25">
      <c r="A1116" s="761"/>
      <c r="B1116" s="580" t="s">
        <v>1239</v>
      </c>
      <c r="C1116" s="580"/>
      <c r="D1116" s="577" t="s">
        <v>1303</v>
      </c>
      <c r="E1116" s="580"/>
      <c r="F1116" s="580" t="s">
        <v>60</v>
      </c>
      <c r="G1116" s="966"/>
      <c r="H1116" s="927">
        <f t="shared" ref="H1116:H1127" si="359">G1116*E1116</f>
        <v>0</v>
      </c>
      <c r="I1116" s="927">
        <f t="shared" si="357"/>
        <v>0</v>
      </c>
      <c r="J1116" s="11"/>
      <c r="K1116" s="964">
        <f t="shared" si="358"/>
        <v>0</v>
      </c>
    </row>
    <row r="1117" spans="1:11" ht="15.75" hidden="1" x14ac:dyDescent="0.25">
      <c r="A1117" s="761"/>
      <c r="B1117" s="580" t="s">
        <v>1240</v>
      </c>
      <c r="C1117" s="580"/>
      <c r="D1117" s="577" t="s">
        <v>1304</v>
      </c>
      <c r="E1117" s="580"/>
      <c r="F1117" s="580" t="s">
        <v>60</v>
      </c>
      <c r="G1117" s="966"/>
      <c r="H1117" s="927">
        <f t="shared" si="359"/>
        <v>0</v>
      </c>
      <c r="I1117" s="927">
        <f t="shared" si="357"/>
        <v>0</v>
      </c>
      <c r="J1117" s="11"/>
      <c r="K1117" s="964">
        <f t="shared" si="358"/>
        <v>0</v>
      </c>
    </row>
    <row r="1118" spans="1:11" ht="15.75" hidden="1" x14ac:dyDescent="0.25">
      <c r="A1118" s="761"/>
      <c r="B1118" s="580" t="s">
        <v>1241</v>
      </c>
      <c r="C1118" s="580"/>
      <c r="D1118" s="577" t="s">
        <v>1305</v>
      </c>
      <c r="E1118" s="580"/>
      <c r="F1118" s="580" t="s">
        <v>60</v>
      </c>
      <c r="G1118" s="966"/>
      <c r="H1118" s="927">
        <f t="shared" si="359"/>
        <v>0</v>
      </c>
      <c r="I1118" s="927">
        <f t="shared" si="357"/>
        <v>0</v>
      </c>
      <c r="J1118" s="11"/>
      <c r="K1118" s="964">
        <f t="shared" si="358"/>
        <v>0</v>
      </c>
    </row>
    <row r="1119" spans="1:11" ht="15.75" hidden="1" x14ac:dyDescent="0.25">
      <c r="A1119" s="761"/>
      <c r="B1119" s="580" t="s">
        <v>1242</v>
      </c>
      <c r="C1119" s="580"/>
      <c r="D1119" s="577" t="s">
        <v>1306</v>
      </c>
      <c r="E1119" s="580"/>
      <c r="F1119" s="580" t="s">
        <v>60</v>
      </c>
      <c r="G1119" s="966"/>
      <c r="H1119" s="927">
        <f t="shared" si="359"/>
        <v>0</v>
      </c>
      <c r="I1119" s="927">
        <f t="shared" si="357"/>
        <v>0</v>
      </c>
      <c r="J1119" s="11"/>
      <c r="K1119" s="964">
        <f t="shared" si="358"/>
        <v>0</v>
      </c>
    </row>
    <row r="1120" spans="1:11" ht="15.75" hidden="1" x14ac:dyDescent="0.25">
      <c r="A1120" s="761"/>
      <c r="B1120" s="580" t="s">
        <v>1243</v>
      </c>
      <c r="C1120" s="580"/>
      <c r="D1120" s="577" t="s">
        <v>1307</v>
      </c>
      <c r="E1120" s="580"/>
      <c r="F1120" s="580" t="s">
        <v>60</v>
      </c>
      <c r="G1120" s="966"/>
      <c r="H1120" s="927">
        <f t="shared" si="359"/>
        <v>0</v>
      </c>
      <c r="I1120" s="927">
        <f t="shared" si="357"/>
        <v>0</v>
      </c>
      <c r="J1120" s="11"/>
      <c r="K1120" s="964">
        <f t="shared" si="358"/>
        <v>0</v>
      </c>
    </row>
    <row r="1121" spans="1:11" ht="15.75" hidden="1" x14ac:dyDescent="0.25">
      <c r="A1121" s="761"/>
      <c r="B1121" s="580" t="s">
        <v>1244</v>
      </c>
      <c r="C1121" s="580"/>
      <c r="D1121" s="577" t="s">
        <v>1308</v>
      </c>
      <c r="E1121" s="580"/>
      <c r="F1121" s="580" t="s">
        <v>60</v>
      </c>
      <c r="G1121" s="966"/>
      <c r="H1121" s="927">
        <f t="shared" si="359"/>
        <v>0</v>
      </c>
      <c r="I1121" s="927">
        <f t="shared" si="357"/>
        <v>0</v>
      </c>
      <c r="J1121" s="11"/>
      <c r="K1121" s="964">
        <f t="shared" si="358"/>
        <v>0</v>
      </c>
    </row>
    <row r="1122" spans="1:11" ht="15.75" hidden="1" x14ac:dyDescent="0.25">
      <c r="A1122" s="761"/>
      <c r="B1122" s="580" t="s">
        <v>1245</v>
      </c>
      <c r="C1122" s="580"/>
      <c r="D1122" s="577" t="s">
        <v>1309</v>
      </c>
      <c r="E1122" s="580"/>
      <c r="F1122" s="580" t="s">
        <v>60</v>
      </c>
      <c r="G1122" s="966"/>
      <c r="H1122" s="927">
        <f t="shared" si="359"/>
        <v>0</v>
      </c>
      <c r="I1122" s="927">
        <f t="shared" si="357"/>
        <v>0</v>
      </c>
      <c r="J1122" s="11"/>
      <c r="K1122" s="964">
        <f t="shared" si="358"/>
        <v>0</v>
      </c>
    </row>
    <row r="1123" spans="1:11" ht="15.75" hidden="1" x14ac:dyDescent="0.25">
      <c r="A1123" s="761"/>
      <c r="B1123" s="580" t="s">
        <v>1246</v>
      </c>
      <c r="C1123" s="580"/>
      <c r="D1123" s="577" t="s">
        <v>1310</v>
      </c>
      <c r="E1123" s="580"/>
      <c r="F1123" s="580" t="s">
        <v>60</v>
      </c>
      <c r="G1123" s="966"/>
      <c r="H1123" s="927">
        <f t="shared" si="359"/>
        <v>0</v>
      </c>
      <c r="I1123" s="927">
        <f t="shared" si="357"/>
        <v>0</v>
      </c>
      <c r="J1123" s="11"/>
      <c r="K1123" s="964">
        <f t="shared" si="358"/>
        <v>0</v>
      </c>
    </row>
    <row r="1124" spans="1:11" ht="15.75" hidden="1" x14ac:dyDescent="0.25">
      <c r="A1124" s="761"/>
      <c r="B1124" s="580" t="s">
        <v>1247</v>
      </c>
      <c r="C1124" s="580"/>
      <c r="D1124" s="577" t="s">
        <v>1311</v>
      </c>
      <c r="E1124" s="580"/>
      <c r="F1124" s="580" t="s">
        <v>60</v>
      </c>
      <c r="G1124" s="966"/>
      <c r="H1124" s="927">
        <f t="shared" si="359"/>
        <v>0</v>
      </c>
      <c r="I1124" s="927">
        <f t="shared" si="357"/>
        <v>0</v>
      </c>
      <c r="J1124" s="11"/>
      <c r="K1124" s="964">
        <f t="shared" si="358"/>
        <v>0</v>
      </c>
    </row>
    <row r="1125" spans="1:11" ht="15.75" hidden="1" x14ac:dyDescent="0.25">
      <c r="A1125" s="761"/>
      <c r="B1125" s="580" t="s">
        <v>1248</v>
      </c>
      <c r="C1125" s="580"/>
      <c r="D1125" s="577" t="s">
        <v>1312</v>
      </c>
      <c r="E1125" s="580"/>
      <c r="F1125" s="580" t="s">
        <v>60</v>
      </c>
      <c r="G1125" s="966"/>
      <c r="H1125" s="927">
        <f t="shared" si="359"/>
        <v>0</v>
      </c>
      <c r="I1125" s="927">
        <f t="shared" si="357"/>
        <v>0</v>
      </c>
      <c r="J1125" s="11"/>
      <c r="K1125" s="964">
        <f t="shared" si="358"/>
        <v>0</v>
      </c>
    </row>
    <row r="1126" spans="1:11" ht="15.75" hidden="1" x14ac:dyDescent="0.25">
      <c r="A1126" s="761"/>
      <c r="B1126" s="580" t="s">
        <v>1249</v>
      </c>
      <c r="C1126" s="580"/>
      <c r="D1126" s="577" t="s">
        <v>1313</v>
      </c>
      <c r="E1126" s="580"/>
      <c r="F1126" s="580" t="s">
        <v>60</v>
      </c>
      <c r="G1126" s="966"/>
      <c r="H1126" s="927">
        <f t="shared" si="359"/>
        <v>0</v>
      </c>
      <c r="I1126" s="927">
        <f t="shared" si="357"/>
        <v>0</v>
      </c>
      <c r="J1126" s="11"/>
      <c r="K1126" s="964">
        <f t="shared" si="358"/>
        <v>0</v>
      </c>
    </row>
    <row r="1127" spans="1:11" ht="15.75" hidden="1" x14ac:dyDescent="0.25">
      <c r="A1127" s="761"/>
      <c r="B1127" s="580" t="s">
        <v>1250</v>
      </c>
      <c r="C1127" s="580"/>
      <c r="D1127" s="577" t="s">
        <v>1314</v>
      </c>
      <c r="E1127" s="580"/>
      <c r="F1127" s="580" t="s">
        <v>60</v>
      </c>
      <c r="G1127" s="966"/>
      <c r="H1127" s="927">
        <f t="shared" si="359"/>
        <v>0</v>
      </c>
      <c r="I1127" s="927">
        <f t="shared" si="357"/>
        <v>0</v>
      </c>
      <c r="J1127" s="11"/>
      <c r="K1127" s="964">
        <f t="shared" si="358"/>
        <v>0</v>
      </c>
    </row>
    <row r="1128" spans="1:11" ht="15.75" hidden="1" x14ac:dyDescent="0.25">
      <c r="A1128" s="761"/>
      <c r="B1128" s="638"/>
      <c r="C1128" s="37"/>
      <c r="D1128" s="638"/>
      <c r="E1128" s="16"/>
      <c r="F1128" s="16"/>
      <c r="G1128" s="974"/>
      <c r="H1128" s="974"/>
      <c r="I1128" s="974"/>
      <c r="J1128" s="16"/>
      <c r="K1128" s="974"/>
    </row>
    <row r="1129" spans="1:11" ht="15.75" x14ac:dyDescent="0.25">
      <c r="A1129" s="761" t="s">
        <v>4462</v>
      </c>
      <c r="B1129" s="8" t="s">
        <v>273</v>
      </c>
      <c r="C1129" s="8"/>
      <c r="D1129" s="21" t="s">
        <v>1315</v>
      </c>
      <c r="E1129" s="8"/>
      <c r="F1129" s="8"/>
      <c r="G1129" s="975"/>
      <c r="H1129" s="975"/>
      <c r="I1129" s="975"/>
      <c r="J1129" s="8"/>
      <c r="K1129" s="975"/>
    </row>
    <row r="1130" spans="1:11" ht="15.75" x14ac:dyDescent="0.25">
      <c r="A1130" s="761" t="s">
        <v>4462</v>
      </c>
      <c r="B1130" s="25" t="s">
        <v>274</v>
      </c>
      <c r="C1130" s="25"/>
      <c r="D1130" s="116" t="s">
        <v>1302</v>
      </c>
      <c r="E1130" s="25"/>
      <c r="F1130" s="25"/>
      <c r="G1130" s="863"/>
      <c r="H1130" s="863"/>
      <c r="I1130" s="863"/>
      <c r="J1130" s="76"/>
      <c r="K1130" s="965"/>
    </row>
    <row r="1131" spans="1:11" ht="38.25" x14ac:dyDescent="0.25">
      <c r="A1131" s="761" t="str">
        <f t="shared" si="352"/>
        <v>x</v>
      </c>
      <c r="B1131" s="580" t="s">
        <v>2570</v>
      </c>
      <c r="C1131" s="899" t="s">
        <v>4741</v>
      </c>
      <c r="D1131" s="600" t="s">
        <v>4742</v>
      </c>
      <c r="E1131" s="79">
        <f>19-13</f>
        <v>6</v>
      </c>
      <c r="F1131" s="97" t="s">
        <v>210</v>
      </c>
      <c r="G1131" s="927">
        <v>37.04</v>
      </c>
      <c r="H1131" s="927">
        <f t="shared" ref="H1131" si="360">TRUNC(E1131*G1131,2)</f>
        <v>222.24</v>
      </c>
      <c r="I1131" s="927">
        <f t="shared" ref="I1131:I1135" si="361">TRUNC(H1131*$I$12,2)</f>
        <v>59.9</v>
      </c>
      <c r="J1131" s="11"/>
      <c r="K1131" s="964">
        <f t="shared" ref="K1131" si="362">TRUNC(SUM(H1131:I1131),2)</f>
        <v>282.14</v>
      </c>
    </row>
    <row r="1132" spans="1:11" ht="25.5" x14ac:dyDescent="0.25">
      <c r="A1132" s="761" t="str">
        <f t="shared" si="352"/>
        <v>x</v>
      </c>
      <c r="B1132" s="28" t="s">
        <v>2571</v>
      </c>
      <c r="C1132" s="426" t="s">
        <v>4743</v>
      </c>
      <c r="D1132" s="601" t="s">
        <v>4744</v>
      </c>
      <c r="E1132" s="79">
        <v>10</v>
      </c>
      <c r="F1132" s="96" t="s">
        <v>210</v>
      </c>
      <c r="G1132" s="973">
        <v>26.35</v>
      </c>
      <c r="H1132" s="927">
        <f t="shared" ref="H1132:H1135" si="363">TRUNC(E1132*G1132,2)</f>
        <v>263.5</v>
      </c>
      <c r="I1132" s="927">
        <f t="shared" si="361"/>
        <v>71.03</v>
      </c>
      <c r="J1132" s="15"/>
      <c r="K1132" s="964">
        <f t="shared" ref="K1132" si="364">TRUNC(SUM(H1132:I1132),2)</f>
        <v>334.53</v>
      </c>
    </row>
    <row r="1133" spans="1:11" ht="38.25" x14ac:dyDescent="0.25">
      <c r="A1133" s="761" t="str">
        <f t="shared" si="352"/>
        <v>x</v>
      </c>
      <c r="B1133" s="580" t="s">
        <v>2572</v>
      </c>
      <c r="C1133" s="899" t="s">
        <v>4745</v>
      </c>
      <c r="D1133" s="600" t="s">
        <v>4746</v>
      </c>
      <c r="E1133" s="79">
        <v>26</v>
      </c>
      <c r="F1133" s="97" t="s">
        <v>210</v>
      </c>
      <c r="G1133" s="927">
        <v>16.190000000000001</v>
      </c>
      <c r="H1133" s="927">
        <f t="shared" si="363"/>
        <v>420.94</v>
      </c>
      <c r="I1133" s="927">
        <f t="shared" si="361"/>
        <v>113.47</v>
      </c>
      <c r="J1133" s="11"/>
      <c r="K1133" s="964">
        <f t="shared" ref="K1133" si="365">TRUNC(SUM(H1133:I1133),2)</f>
        <v>534.41</v>
      </c>
    </row>
    <row r="1134" spans="1:11" ht="25.5" x14ac:dyDescent="0.25">
      <c r="A1134" s="761" t="str">
        <f t="shared" si="352"/>
        <v>x</v>
      </c>
      <c r="B1134" s="580" t="s">
        <v>2573</v>
      </c>
      <c r="C1134" s="899" t="s">
        <v>4739</v>
      </c>
      <c r="D1134" s="600" t="s">
        <v>4740</v>
      </c>
      <c r="E1134" s="79">
        <v>10</v>
      </c>
      <c r="F1134" s="97" t="s">
        <v>210</v>
      </c>
      <c r="G1134" s="927">
        <v>15.51</v>
      </c>
      <c r="H1134" s="927">
        <f t="shared" si="363"/>
        <v>155.1</v>
      </c>
      <c r="I1134" s="927">
        <f t="shared" si="361"/>
        <v>41.81</v>
      </c>
      <c r="J1134" s="11"/>
      <c r="K1134" s="964">
        <f t="shared" ref="K1134" si="366">TRUNC(SUM(H1134:I1134),2)</f>
        <v>196.91</v>
      </c>
    </row>
    <row r="1135" spans="1:11" ht="38.25" x14ac:dyDescent="0.25">
      <c r="A1135" s="761" t="str">
        <f t="shared" si="352"/>
        <v>x</v>
      </c>
      <c r="B1135" s="580" t="s">
        <v>3936</v>
      </c>
      <c r="C1135" s="899" t="s">
        <v>4747</v>
      </c>
      <c r="D1135" s="600" t="s">
        <v>4748</v>
      </c>
      <c r="E1135" s="79">
        <v>30</v>
      </c>
      <c r="F1135" s="97" t="s">
        <v>210</v>
      </c>
      <c r="G1135" s="973">
        <v>49.96</v>
      </c>
      <c r="H1135" s="927">
        <f t="shared" si="363"/>
        <v>1498.8</v>
      </c>
      <c r="I1135" s="927">
        <f t="shared" si="361"/>
        <v>404.02</v>
      </c>
      <c r="J1135" s="15"/>
      <c r="K1135" s="964">
        <f t="shared" ref="K1135" si="367">TRUNC(SUM(H1135:I1135),2)</f>
        <v>1902.82</v>
      </c>
    </row>
    <row r="1136" spans="1:11" ht="15.75" x14ac:dyDescent="0.25">
      <c r="A1136" s="761" t="s">
        <v>4462</v>
      </c>
      <c r="B1136" s="580"/>
      <c r="C1136" s="580"/>
      <c r="D1136" s="11"/>
      <c r="E1136" s="79"/>
      <c r="F1136" s="11"/>
      <c r="G1136" s="927"/>
      <c r="H1136" s="927"/>
      <c r="I1136" s="927"/>
      <c r="J1136" s="11"/>
      <c r="K1136" s="964"/>
    </row>
    <row r="1137" spans="1:11" ht="15.75" x14ac:dyDescent="0.25">
      <c r="A1137" s="761" t="s">
        <v>4462</v>
      </c>
      <c r="B1137" s="25" t="s">
        <v>275</v>
      </c>
      <c r="C1137" s="25"/>
      <c r="D1137" s="116" t="s">
        <v>1316</v>
      </c>
      <c r="E1137" s="25"/>
      <c r="F1137" s="25"/>
      <c r="G1137" s="863"/>
      <c r="H1137" s="863"/>
      <c r="I1137" s="863"/>
      <c r="J1137" s="76"/>
      <c r="K1137" s="965"/>
    </row>
    <row r="1138" spans="1:11" ht="15.75" hidden="1" x14ac:dyDescent="0.25">
      <c r="A1138" s="761"/>
      <c r="B1138" s="580" t="s">
        <v>2574</v>
      </c>
      <c r="C1138" s="582" t="s">
        <v>2618</v>
      </c>
      <c r="D1138" s="35" t="s">
        <v>3287</v>
      </c>
      <c r="E1138" s="79"/>
      <c r="F1138" s="102" t="s">
        <v>60</v>
      </c>
      <c r="G1138" s="927">
        <v>24.15</v>
      </c>
      <c r="H1138" s="927">
        <f>G1138*E1138</f>
        <v>0</v>
      </c>
      <c r="I1138" s="927">
        <f>H1138*$I$12</f>
        <v>0</v>
      </c>
      <c r="J1138" s="11"/>
      <c r="K1138" s="927">
        <f>SUM(H1138:I1138)</f>
        <v>0</v>
      </c>
    </row>
    <row r="1139" spans="1:11" ht="38.25" x14ac:dyDescent="0.25">
      <c r="A1139" s="761" t="str">
        <f t="shared" ref="A1139:A1202" si="368">IF(K1139&lt;&gt;0,"x","")</f>
        <v>x</v>
      </c>
      <c r="B1139" s="580" t="s">
        <v>2575</v>
      </c>
      <c r="C1139" s="899" t="s">
        <v>2619</v>
      </c>
      <c r="D1139" s="600" t="s">
        <v>4203</v>
      </c>
      <c r="E1139" s="79">
        <v>18</v>
      </c>
      <c r="F1139" s="102" t="s">
        <v>60</v>
      </c>
      <c r="G1139" s="927">
        <v>8.18</v>
      </c>
      <c r="H1139" s="927">
        <f t="shared" ref="H1139:H1140" si="369">TRUNC(E1139*G1139,2)</f>
        <v>147.24</v>
      </c>
      <c r="I1139" s="927">
        <f t="shared" ref="I1139:I1140" si="370">TRUNC(H1139*$I$12,2)</f>
        <v>39.69</v>
      </c>
      <c r="J1139" s="11"/>
      <c r="K1139" s="964">
        <f t="shared" ref="K1139" si="371">TRUNC(SUM(H1139:I1139),2)</f>
        <v>186.93</v>
      </c>
    </row>
    <row r="1140" spans="1:11" ht="51" x14ac:dyDescent="0.25">
      <c r="A1140" s="761" t="str">
        <f t="shared" si="368"/>
        <v>x</v>
      </c>
      <c r="B1140" s="580" t="s">
        <v>3939</v>
      </c>
      <c r="C1140" s="899" t="s">
        <v>3940</v>
      </c>
      <c r="D1140" s="600" t="s">
        <v>4204</v>
      </c>
      <c r="E1140" s="79">
        <v>2</v>
      </c>
      <c r="F1140" s="102" t="s">
        <v>60</v>
      </c>
      <c r="G1140" s="980">
        <v>39.51</v>
      </c>
      <c r="H1140" s="927">
        <f t="shared" si="369"/>
        <v>79.02</v>
      </c>
      <c r="I1140" s="927">
        <f t="shared" si="370"/>
        <v>21.3</v>
      </c>
      <c r="J1140" s="11"/>
      <c r="K1140" s="964">
        <f t="shared" ref="K1140" si="372">TRUNC(SUM(H1140:I1140),2)</f>
        <v>100.32</v>
      </c>
    </row>
    <row r="1141" spans="1:11" ht="15.75" x14ac:dyDescent="0.25">
      <c r="A1141" s="761" t="s">
        <v>4462</v>
      </c>
      <c r="B1141" s="83"/>
      <c r="C1141" s="83"/>
      <c r="D1141" s="84"/>
      <c r="E1141" s="79"/>
      <c r="F1141" s="18"/>
      <c r="G1141" s="980"/>
      <c r="H1141" s="980"/>
      <c r="I1141" s="980"/>
      <c r="J1141" s="19"/>
      <c r="K1141" s="969"/>
    </row>
    <row r="1142" spans="1:11" ht="15.75" x14ac:dyDescent="0.25">
      <c r="A1142" s="761" t="s">
        <v>4462</v>
      </c>
      <c r="B1142" s="25" t="s">
        <v>276</v>
      </c>
      <c r="C1142" s="25"/>
      <c r="D1142" s="116" t="s">
        <v>1308</v>
      </c>
      <c r="E1142" s="25"/>
      <c r="F1142" s="25"/>
      <c r="G1142" s="863"/>
      <c r="H1142" s="863"/>
      <c r="I1142" s="863"/>
      <c r="J1142" s="76"/>
      <c r="K1142" s="965"/>
    </row>
    <row r="1143" spans="1:11" ht="15.75" x14ac:dyDescent="0.25">
      <c r="A1143" s="761" t="str">
        <f t="shared" si="368"/>
        <v>x</v>
      </c>
      <c r="B1143" s="1068" t="s">
        <v>2576</v>
      </c>
      <c r="C1143" s="742" t="s">
        <v>4328</v>
      </c>
      <c r="D1143" s="106" t="s">
        <v>3323</v>
      </c>
      <c r="E1143" s="901">
        <v>4</v>
      </c>
      <c r="F1143" s="102" t="s">
        <v>60</v>
      </c>
      <c r="G1143" s="927">
        <f>'Composições Unitárias'!G1425</f>
        <v>20.72</v>
      </c>
      <c r="H1143" s="927">
        <f t="shared" ref="H1143:H1146" si="373">TRUNC(E1143*G1143,2)</f>
        <v>82.88</v>
      </c>
      <c r="I1143" s="927">
        <f t="shared" ref="I1143:I1146" si="374">TRUNC(H1143*$I$12,2)</f>
        <v>22.34</v>
      </c>
      <c r="J1143" s="31"/>
      <c r="K1143" s="964">
        <f t="shared" ref="K1143:K1146" si="375">TRUNC(SUM(H1143:I1143),2)</f>
        <v>105.22</v>
      </c>
    </row>
    <row r="1144" spans="1:11" ht="15.75" x14ac:dyDescent="0.25">
      <c r="A1144" s="761" t="str">
        <f t="shared" si="368"/>
        <v>x</v>
      </c>
      <c r="B1144" s="580" t="s">
        <v>2577</v>
      </c>
      <c r="C1144" s="742" t="s">
        <v>4331</v>
      </c>
      <c r="D1144" s="35" t="s">
        <v>2621</v>
      </c>
      <c r="E1144" s="79">
        <v>1</v>
      </c>
      <c r="F1144" s="102" t="s">
        <v>60</v>
      </c>
      <c r="G1144" s="927">
        <f>'Composições Unitárias'!G1425</f>
        <v>20.72</v>
      </c>
      <c r="H1144" s="927">
        <f t="shared" si="373"/>
        <v>20.72</v>
      </c>
      <c r="I1144" s="927">
        <f t="shared" si="374"/>
        <v>5.58</v>
      </c>
      <c r="J1144" s="11"/>
      <c r="K1144" s="964">
        <f t="shared" si="375"/>
        <v>26.3</v>
      </c>
    </row>
    <row r="1145" spans="1:11" ht="15.75" x14ac:dyDescent="0.25">
      <c r="A1145" s="761" t="str">
        <f t="shared" si="368"/>
        <v>x</v>
      </c>
      <c r="B1145" s="83" t="s">
        <v>2578</v>
      </c>
      <c r="C1145" s="742" t="s">
        <v>4334</v>
      </c>
      <c r="D1145" s="131" t="s">
        <v>2620</v>
      </c>
      <c r="E1145" s="79">
        <v>4</v>
      </c>
      <c r="F1145" s="109" t="s">
        <v>60</v>
      </c>
      <c r="G1145" s="980">
        <f>'Composições Unitárias'!G1439</f>
        <v>9.99</v>
      </c>
      <c r="H1145" s="927">
        <f t="shared" si="373"/>
        <v>39.96</v>
      </c>
      <c r="I1145" s="927">
        <f t="shared" si="374"/>
        <v>10.77</v>
      </c>
      <c r="J1145" s="19"/>
      <c r="K1145" s="964">
        <f t="shared" si="375"/>
        <v>50.73</v>
      </c>
    </row>
    <row r="1146" spans="1:11" ht="15.75" x14ac:dyDescent="0.25">
      <c r="A1146" s="761" t="str">
        <f t="shared" si="368"/>
        <v>x</v>
      </c>
      <c r="B1146" s="83" t="s">
        <v>3937</v>
      </c>
      <c r="C1146" s="742" t="s">
        <v>4337</v>
      </c>
      <c r="D1146" s="131" t="s">
        <v>3938</v>
      </c>
      <c r="E1146" s="79">
        <v>1</v>
      </c>
      <c r="F1146" s="109" t="s">
        <v>60</v>
      </c>
      <c r="G1146" s="980">
        <f>'Composições Unitárias'!G1453</f>
        <v>19.96</v>
      </c>
      <c r="H1146" s="927">
        <f t="shared" si="373"/>
        <v>19.96</v>
      </c>
      <c r="I1146" s="927">
        <f t="shared" si="374"/>
        <v>5.38</v>
      </c>
      <c r="J1146" s="19"/>
      <c r="K1146" s="964">
        <f t="shared" si="375"/>
        <v>25.34</v>
      </c>
    </row>
    <row r="1147" spans="1:11" ht="15.75" x14ac:dyDescent="0.25">
      <c r="A1147" s="761" t="s">
        <v>4462</v>
      </c>
      <c r="B1147" s="83"/>
      <c r="C1147" s="83"/>
      <c r="D1147" s="84"/>
      <c r="E1147" s="79"/>
      <c r="F1147" s="18"/>
      <c r="G1147" s="980"/>
      <c r="H1147" s="980"/>
      <c r="I1147" s="980"/>
      <c r="J1147" s="19"/>
      <c r="K1147" s="969"/>
    </row>
    <row r="1148" spans="1:11" ht="15.75" hidden="1" x14ac:dyDescent="0.25">
      <c r="A1148" s="761"/>
      <c r="B1148" s="580" t="s">
        <v>1251</v>
      </c>
      <c r="C1148" s="580"/>
      <c r="D1148" s="577" t="s">
        <v>1317</v>
      </c>
      <c r="E1148" s="79"/>
      <c r="F1148" s="17"/>
      <c r="G1148" s="927"/>
      <c r="H1148" s="927">
        <f>G1148*F1148</f>
        <v>0</v>
      </c>
      <c r="I1148" s="927">
        <f>H1148*$I$12</f>
        <v>0</v>
      </c>
      <c r="J1148" s="11"/>
      <c r="K1148" s="964">
        <f>SUM(H1148:I1148)</f>
        <v>0</v>
      </c>
    </row>
    <row r="1149" spans="1:11" ht="15.75" hidden="1" x14ac:dyDescent="0.25">
      <c r="A1149" s="761"/>
      <c r="B1149" s="580" t="s">
        <v>1252</v>
      </c>
      <c r="C1149" s="580"/>
      <c r="D1149" s="577" t="s">
        <v>1306</v>
      </c>
      <c r="E1149" s="79"/>
      <c r="F1149" s="17"/>
      <c r="G1149" s="927"/>
      <c r="H1149" s="927">
        <f>G1149*F1149</f>
        <v>0</v>
      </c>
      <c r="I1149" s="927">
        <f>H1149*$I$12</f>
        <v>0</v>
      </c>
      <c r="J1149" s="11"/>
      <c r="K1149" s="964">
        <f>SUM(H1149:I1149)</f>
        <v>0</v>
      </c>
    </row>
    <row r="1150" spans="1:11" ht="15.75" x14ac:dyDescent="0.25">
      <c r="A1150" s="761" t="s">
        <v>4462</v>
      </c>
      <c r="B1150" s="25" t="s">
        <v>1253</v>
      </c>
      <c r="C1150" s="25"/>
      <c r="D1150" s="116" t="s">
        <v>1303</v>
      </c>
      <c r="E1150" s="25"/>
      <c r="F1150" s="25"/>
      <c r="G1150" s="863"/>
      <c r="H1150" s="863"/>
      <c r="I1150" s="863"/>
      <c r="J1150" s="76"/>
      <c r="K1150" s="965"/>
    </row>
    <row r="1151" spans="1:11" ht="15.75" x14ac:dyDescent="0.25">
      <c r="A1151" s="761" t="str">
        <f t="shared" si="368"/>
        <v>x</v>
      </c>
      <c r="B1151" s="70" t="s">
        <v>2829</v>
      </c>
      <c r="C1151" s="70" t="s">
        <v>2984</v>
      </c>
      <c r="D1151" s="130" t="s">
        <v>2565</v>
      </c>
      <c r="E1151" s="79">
        <v>3</v>
      </c>
      <c r="F1151" s="619" t="s">
        <v>60</v>
      </c>
      <c r="G1151" s="981">
        <v>50.46</v>
      </c>
      <c r="H1151" s="927">
        <f t="shared" ref="H1151:H1153" si="376">TRUNC(E1151*G1151,2)</f>
        <v>151.38</v>
      </c>
      <c r="I1151" s="927">
        <f t="shared" ref="I1151:I1153" si="377">TRUNC(H1151*$I$12,2)</f>
        <v>40.799999999999997</v>
      </c>
      <c r="J1151" s="31"/>
      <c r="K1151" s="964">
        <f t="shared" ref="K1151:K1153" si="378">TRUNC(SUM(H1151:I1151),2)</f>
        <v>192.18</v>
      </c>
    </row>
    <row r="1152" spans="1:11" ht="15.75" x14ac:dyDescent="0.25">
      <c r="A1152" s="761" t="str">
        <f t="shared" si="368"/>
        <v>x</v>
      </c>
      <c r="B1152" s="580" t="s">
        <v>2830</v>
      </c>
      <c r="C1152" s="70" t="s">
        <v>2985</v>
      </c>
      <c r="D1152" s="106" t="s">
        <v>2566</v>
      </c>
      <c r="E1152" s="79">
        <v>2</v>
      </c>
      <c r="F1152" s="102" t="s">
        <v>60</v>
      </c>
      <c r="G1152" s="927">
        <v>39.72</v>
      </c>
      <c r="H1152" s="927">
        <f t="shared" si="376"/>
        <v>79.44</v>
      </c>
      <c r="I1152" s="927">
        <f t="shared" si="377"/>
        <v>21.41</v>
      </c>
      <c r="J1152" s="11"/>
      <c r="K1152" s="964">
        <f t="shared" si="378"/>
        <v>100.85</v>
      </c>
    </row>
    <row r="1153" spans="1:11" ht="15.75" x14ac:dyDescent="0.25">
      <c r="A1153" s="761" t="str">
        <f t="shared" si="368"/>
        <v>x</v>
      </c>
      <c r="B1153" s="83" t="s">
        <v>2831</v>
      </c>
      <c r="C1153" s="1068" t="s">
        <v>2986</v>
      </c>
      <c r="D1153" s="132" t="s">
        <v>2567</v>
      </c>
      <c r="E1153" s="79">
        <v>7</v>
      </c>
      <c r="F1153" s="109" t="s">
        <v>60</v>
      </c>
      <c r="G1153" s="980">
        <v>18.32</v>
      </c>
      <c r="H1153" s="927">
        <f t="shared" si="376"/>
        <v>128.24</v>
      </c>
      <c r="I1153" s="927">
        <f t="shared" si="377"/>
        <v>34.56</v>
      </c>
      <c r="J1153" s="19"/>
      <c r="K1153" s="964">
        <f t="shared" si="378"/>
        <v>162.80000000000001</v>
      </c>
    </row>
    <row r="1154" spans="1:11" ht="15.75" x14ac:dyDescent="0.25">
      <c r="A1154" s="761" t="s">
        <v>4462</v>
      </c>
      <c r="B1154" s="83"/>
      <c r="C1154" s="83"/>
      <c r="D1154" s="84"/>
      <c r="E1154" s="79"/>
      <c r="F1154" s="18"/>
      <c r="G1154" s="980"/>
      <c r="H1154" s="980"/>
      <c r="I1154" s="980"/>
      <c r="J1154" s="19"/>
      <c r="K1154" s="969"/>
    </row>
    <row r="1155" spans="1:11" ht="15.75" x14ac:dyDescent="0.25">
      <c r="A1155" s="761" t="s">
        <v>4462</v>
      </c>
      <c r="B1155" s="25" t="s">
        <v>277</v>
      </c>
      <c r="C1155" s="25"/>
      <c r="D1155" s="116" t="s">
        <v>1318</v>
      </c>
      <c r="E1155" s="25"/>
      <c r="F1155" s="25"/>
      <c r="G1155" s="863"/>
      <c r="H1155" s="863"/>
      <c r="I1155" s="863"/>
      <c r="J1155" s="76"/>
      <c r="K1155" s="965"/>
    </row>
    <row r="1156" spans="1:11" ht="15.75" x14ac:dyDescent="0.25">
      <c r="A1156" s="761" t="str">
        <f t="shared" si="368"/>
        <v>x</v>
      </c>
      <c r="B1156" s="580" t="s">
        <v>2626</v>
      </c>
      <c r="C1156" s="97" t="s">
        <v>2624</v>
      </c>
      <c r="D1156" s="35" t="s">
        <v>2622</v>
      </c>
      <c r="E1156" s="79">
        <v>9</v>
      </c>
      <c r="F1156" s="102" t="s">
        <v>60</v>
      </c>
      <c r="G1156" s="927">
        <v>6.49</v>
      </c>
      <c r="H1156" s="927">
        <f t="shared" ref="H1156:H1158" si="379">TRUNC(E1156*G1156,2)</f>
        <v>58.41</v>
      </c>
      <c r="I1156" s="927">
        <f t="shared" ref="I1156:I1158" si="380">TRUNC(H1156*$I$12,2)</f>
        <v>15.74</v>
      </c>
      <c r="J1156" s="11"/>
      <c r="K1156" s="964">
        <f t="shared" ref="K1156:K1158" si="381">TRUNC(SUM(H1156:I1156),2)</f>
        <v>74.150000000000006</v>
      </c>
    </row>
    <row r="1157" spans="1:11" ht="15.75" x14ac:dyDescent="0.25">
      <c r="A1157" s="761" t="str">
        <f t="shared" si="368"/>
        <v>x</v>
      </c>
      <c r="B1157" s="28" t="s">
        <v>2627</v>
      </c>
      <c r="C1157" s="96" t="s">
        <v>2625</v>
      </c>
      <c r="D1157" s="36" t="s">
        <v>2623</v>
      </c>
      <c r="E1157" s="79">
        <v>6</v>
      </c>
      <c r="F1157" s="104" t="s">
        <v>60</v>
      </c>
      <c r="G1157" s="973">
        <v>9.6300000000000008</v>
      </c>
      <c r="H1157" s="927">
        <f t="shared" si="379"/>
        <v>57.78</v>
      </c>
      <c r="I1157" s="927">
        <f t="shared" si="380"/>
        <v>15.57</v>
      </c>
      <c r="J1157" s="15"/>
      <c r="K1157" s="964">
        <f t="shared" si="381"/>
        <v>73.349999999999994</v>
      </c>
    </row>
    <row r="1158" spans="1:11" ht="15.75" x14ac:dyDescent="0.25">
      <c r="A1158" s="761" t="str">
        <f t="shared" si="368"/>
        <v>x</v>
      </c>
      <c r="B1158" s="580" t="s">
        <v>2630</v>
      </c>
      <c r="C1158" s="97" t="s">
        <v>2628</v>
      </c>
      <c r="D1158" s="35" t="s">
        <v>2629</v>
      </c>
      <c r="E1158" s="79">
        <v>5</v>
      </c>
      <c r="F1158" s="102" t="s">
        <v>60</v>
      </c>
      <c r="G1158" s="927">
        <v>10.15</v>
      </c>
      <c r="H1158" s="927">
        <f t="shared" si="379"/>
        <v>50.75</v>
      </c>
      <c r="I1158" s="927">
        <f t="shared" si="380"/>
        <v>13.68</v>
      </c>
      <c r="J1158" s="11"/>
      <c r="K1158" s="964">
        <f t="shared" si="381"/>
        <v>64.430000000000007</v>
      </c>
    </row>
    <row r="1159" spans="1:11" ht="15.75" x14ac:dyDescent="0.25">
      <c r="A1159" s="761" t="s">
        <v>4462</v>
      </c>
      <c r="B1159" s="83"/>
      <c r="C1159" s="83"/>
      <c r="D1159" s="84"/>
      <c r="E1159" s="79"/>
      <c r="F1159" s="18"/>
      <c r="G1159" s="980"/>
      <c r="H1159" s="980"/>
      <c r="I1159" s="980"/>
      <c r="J1159" s="19"/>
      <c r="K1159" s="969"/>
    </row>
    <row r="1160" spans="1:11" ht="15.75" x14ac:dyDescent="0.25">
      <c r="A1160" s="761" t="s">
        <v>4462</v>
      </c>
      <c r="B1160" s="25" t="s">
        <v>278</v>
      </c>
      <c r="C1160" s="25"/>
      <c r="D1160" s="116" t="s">
        <v>1307</v>
      </c>
      <c r="E1160" s="25"/>
      <c r="F1160" s="25"/>
      <c r="G1160" s="863"/>
      <c r="H1160" s="863"/>
      <c r="I1160" s="863"/>
      <c r="J1160" s="76"/>
      <c r="K1160" s="965"/>
    </row>
    <row r="1161" spans="1:11" ht="15.75" x14ac:dyDescent="0.25">
      <c r="A1161" s="761" t="str">
        <f t="shared" si="368"/>
        <v>x</v>
      </c>
      <c r="B1161" s="580" t="s">
        <v>2637</v>
      </c>
      <c r="C1161" s="1068" t="s">
        <v>2631</v>
      </c>
      <c r="D1161" s="106" t="s">
        <v>2634</v>
      </c>
      <c r="E1161" s="79">
        <v>3</v>
      </c>
      <c r="F1161" s="102" t="s">
        <v>60</v>
      </c>
      <c r="G1161" s="927">
        <v>22.59</v>
      </c>
      <c r="H1161" s="927">
        <f t="shared" ref="H1161:H1163" si="382">TRUNC(E1161*G1161,2)</f>
        <v>67.77</v>
      </c>
      <c r="I1161" s="927">
        <f t="shared" ref="I1161:I1163" si="383">TRUNC(H1161*$I$12,2)</f>
        <v>18.260000000000002</v>
      </c>
      <c r="J1161" s="11"/>
      <c r="K1161" s="964">
        <f t="shared" ref="K1161:K1163" si="384">TRUNC(SUM(H1161:I1161),2)</f>
        <v>86.03</v>
      </c>
    </row>
    <row r="1162" spans="1:11" ht="15.75" x14ac:dyDescent="0.25">
      <c r="A1162" s="761" t="str">
        <f t="shared" si="368"/>
        <v>x</v>
      </c>
      <c r="B1162" s="28" t="s">
        <v>2638</v>
      </c>
      <c r="C1162" s="896" t="s">
        <v>2632</v>
      </c>
      <c r="D1162" s="105" t="s">
        <v>2635</v>
      </c>
      <c r="E1162" s="79">
        <v>3</v>
      </c>
      <c r="F1162" s="104" t="s">
        <v>60</v>
      </c>
      <c r="G1162" s="973">
        <v>13.92</v>
      </c>
      <c r="H1162" s="927">
        <f t="shared" si="382"/>
        <v>41.76</v>
      </c>
      <c r="I1162" s="927">
        <f t="shared" si="383"/>
        <v>11.25</v>
      </c>
      <c r="J1162" s="15"/>
      <c r="K1162" s="964">
        <f t="shared" si="384"/>
        <v>53.01</v>
      </c>
    </row>
    <row r="1163" spans="1:11" ht="15.75" x14ac:dyDescent="0.25">
      <c r="A1163" s="761" t="str">
        <f t="shared" si="368"/>
        <v>x</v>
      </c>
      <c r="B1163" s="580" t="s">
        <v>2639</v>
      </c>
      <c r="C1163" s="1068" t="s">
        <v>2633</v>
      </c>
      <c r="D1163" s="106" t="s">
        <v>2636</v>
      </c>
      <c r="E1163" s="79">
        <v>4</v>
      </c>
      <c r="F1163" s="102" t="s">
        <v>60</v>
      </c>
      <c r="G1163" s="927">
        <v>7.7</v>
      </c>
      <c r="H1163" s="927">
        <f t="shared" si="382"/>
        <v>30.8</v>
      </c>
      <c r="I1163" s="927">
        <f t="shared" si="383"/>
        <v>8.3000000000000007</v>
      </c>
      <c r="J1163" s="11"/>
      <c r="K1163" s="964">
        <f t="shared" si="384"/>
        <v>39.1</v>
      </c>
    </row>
    <row r="1164" spans="1:11" ht="11.25" customHeight="1" x14ac:dyDescent="0.25">
      <c r="A1164" s="761" t="s">
        <v>4462</v>
      </c>
      <c r="B1164" s="83"/>
      <c r="C1164" s="83"/>
      <c r="D1164" s="84"/>
      <c r="E1164" s="79"/>
      <c r="F1164" s="18"/>
      <c r="G1164" s="980"/>
      <c r="H1164" s="980"/>
      <c r="I1164" s="980"/>
      <c r="J1164" s="19"/>
      <c r="K1164" s="969"/>
    </row>
    <row r="1165" spans="1:11" ht="15.75" x14ac:dyDescent="0.25">
      <c r="A1165" s="761" t="s">
        <v>4462</v>
      </c>
      <c r="B1165" s="25" t="s">
        <v>279</v>
      </c>
      <c r="C1165" s="25"/>
      <c r="D1165" s="116" t="s">
        <v>1305</v>
      </c>
      <c r="E1165" s="25"/>
      <c r="F1165" s="25"/>
      <c r="G1165" s="863"/>
      <c r="H1165" s="863"/>
      <c r="I1165" s="863"/>
      <c r="J1165" s="76"/>
      <c r="K1165" s="965"/>
    </row>
    <row r="1166" spans="1:11" ht="15.75" x14ac:dyDescent="0.25">
      <c r="A1166" s="761" t="str">
        <f t="shared" si="368"/>
        <v>x</v>
      </c>
      <c r="B1166" s="580" t="s">
        <v>2832</v>
      </c>
      <c r="C1166" s="742" t="s">
        <v>4340</v>
      </c>
      <c r="D1166" s="106" t="s">
        <v>2640</v>
      </c>
      <c r="E1166" s="79">
        <v>2</v>
      </c>
      <c r="F1166" s="102" t="s">
        <v>60</v>
      </c>
      <c r="G1166" s="927">
        <f>'Composições Unitárias'!G1467</f>
        <v>60.27</v>
      </c>
      <c r="H1166" s="927">
        <f t="shared" ref="H1166:H1169" si="385">TRUNC(E1166*G1166,2)</f>
        <v>120.54</v>
      </c>
      <c r="I1166" s="927">
        <f t="shared" ref="I1166:I1169" si="386">TRUNC(H1166*$I$12,2)</f>
        <v>32.49</v>
      </c>
      <c r="J1166" s="11"/>
      <c r="K1166" s="964">
        <f t="shared" ref="K1166:K1169" si="387">TRUNC(SUM(H1166:I1166),2)</f>
        <v>153.03</v>
      </c>
    </row>
    <row r="1167" spans="1:11" ht="15.75" x14ac:dyDescent="0.25">
      <c r="A1167" s="761" t="str">
        <f t="shared" si="368"/>
        <v>x</v>
      </c>
      <c r="B1167" s="580" t="s">
        <v>2833</v>
      </c>
      <c r="C1167" s="96" t="s">
        <v>2647</v>
      </c>
      <c r="D1167" s="105" t="s">
        <v>2641</v>
      </c>
      <c r="E1167" s="79">
        <v>1</v>
      </c>
      <c r="F1167" s="104" t="s">
        <v>60</v>
      </c>
      <c r="G1167" s="973">
        <v>14.14</v>
      </c>
      <c r="H1167" s="927">
        <f t="shared" si="385"/>
        <v>14.14</v>
      </c>
      <c r="I1167" s="927">
        <f t="shared" si="386"/>
        <v>3.81</v>
      </c>
      <c r="J1167" s="15"/>
      <c r="K1167" s="964">
        <f t="shared" si="387"/>
        <v>17.95</v>
      </c>
    </row>
    <row r="1168" spans="1:11" ht="15.75" x14ac:dyDescent="0.25">
      <c r="A1168" s="761" t="str">
        <f t="shared" si="368"/>
        <v>x</v>
      </c>
      <c r="B1168" s="580" t="s">
        <v>2834</v>
      </c>
      <c r="C1168" s="97" t="s">
        <v>2643</v>
      </c>
      <c r="D1168" s="35" t="s">
        <v>2644</v>
      </c>
      <c r="E1168" s="79">
        <v>2</v>
      </c>
      <c r="F1168" s="102" t="s">
        <v>60</v>
      </c>
      <c r="G1168" s="927">
        <v>30.56</v>
      </c>
      <c r="H1168" s="927">
        <f t="shared" si="385"/>
        <v>61.12</v>
      </c>
      <c r="I1168" s="927">
        <f t="shared" si="386"/>
        <v>16.47</v>
      </c>
      <c r="J1168" s="11"/>
      <c r="K1168" s="964">
        <f t="shared" si="387"/>
        <v>77.59</v>
      </c>
    </row>
    <row r="1169" spans="1:11" ht="15.75" x14ac:dyDescent="0.25">
      <c r="A1169" s="761" t="str">
        <f t="shared" si="368"/>
        <v>x</v>
      </c>
      <c r="B1169" s="580" t="s">
        <v>2835</v>
      </c>
      <c r="C1169" s="97" t="s">
        <v>2645</v>
      </c>
      <c r="D1169" s="35" t="s">
        <v>2646</v>
      </c>
      <c r="E1169" s="79">
        <v>5</v>
      </c>
      <c r="F1169" s="102" t="s">
        <v>60</v>
      </c>
      <c r="G1169" s="927">
        <v>14.93</v>
      </c>
      <c r="H1169" s="927">
        <f t="shared" si="385"/>
        <v>74.650000000000006</v>
      </c>
      <c r="I1169" s="927">
        <f t="shared" si="386"/>
        <v>20.12</v>
      </c>
      <c r="J1169" s="11"/>
      <c r="K1169" s="964">
        <f t="shared" si="387"/>
        <v>94.77</v>
      </c>
    </row>
    <row r="1170" spans="1:11" ht="15.75" x14ac:dyDescent="0.25">
      <c r="A1170" s="761" t="s">
        <v>4462</v>
      </c>
      <c r="B1170" s="83"/>
      <c r="C1170" s="83"/>
      <c r="D1170" s="84"/>
      <c r="E1170" s="83"/>
      <c r="F1170" s="18"/>
      <c r="G1170" s="980"/>
      <c r="H1170" s="980"/>
      <c r="I1170" s="980"/>
      <c r="J1170" s="19"/>
      <c r="K1170" s="969"/>
    </row>
    <row r="1171" spans="1:11" ht="15.75" hidden="1" x14ac:dyDescent="0.25">
      <c r="A1171" s="761"/>
      <c r="B1171" s="580" t="s">
        <v>1254</v>
      </c>
      <c r="C1171" s="580"/>
      <c r="D1171" s="577" t="s">
        <v>1313</v>
      </c>
      <c r="E1171" s="580"/>
      <c r="F1171" s="17"/>
      <c r="G1171" s="927"/>
      <c r="H1171" s="927">
        <f>G1171*F1171</f>
        <v>0</v>
      </c>
      <c r="I1171" s="927">
        <f>H1171*$I$12</f>
        <v>0</v>
      </c>
      <c r="J1171" s="11"/>
      <c r="K1171" s="964">
        <f>SUM(H1171:I1171)</f>
        <v>0</v>
      </c>
    </row>
    <row r="1172" spans="1:11" ht="15.75" hidden="1" x14ac:dyDescent="0.25">
      <c r="A1172" s="761"/>
      <c r="B1172" s="580" t="s">
        <v>1255</v>
      </c>
      <c r="C1172" s="580"/>
      <c r="D1172" s="577" t="s">
        <v>1319</v>
      </c>
      <c r="E1172" s="580"/>
      <c r="F1172" s="17"/>
      <c r="G1172" s="927"/>
      <c r="H1172" s="927">
        <f>G1172*F1172</f>
        <v>0</v>
      </c>
      <c r="I1172" s="927">
        <f>H1172*$I$12</f>
        <v>0</v>
      </c>
      <c r="J1172" s="11"/>
      <c r="K1172" s="964">
        <f>SUM(H1172:I1172)</f>
        <v>0</v>
      </c>
    </row>
    <row r="1173" spans="1:11" ht="15.75" hidden="1" x14ac:dyDescent="0.25">
      <c r="A1173" s="761"/>
      <c r="B1173" s="580" t="s">
        <v>1256</v>
      </c>
      <c r="C1173" s="580"/>
      <c r="D1173" s="577" t="s">
        <v>1320</v>
      </c>
      <c r="E1173" s="580"/>
      <c r="F1173" s="17"/>
      <c r="G1173" s="927"/>
      <c r="H1173" s="927">
        <f>G1173*F1173</f>
        <v>0</v>
      </c>
      <c r="I1173" s="927">
        <f>H1173*$I$12</f>
        <v>0</v>
      </c>
      <c r="J1173" s="11"/>
      <c r="K1173" s="964">
        <f>SUM(H1173:I1173)</f>
        <v>0</v>
      </c>
    </row>
    <row r="1174" spans="1:11" ht="15.75" hidden="1" x14ac:dyDescent="0.25">
      <c r="A1174" s="761"/>
      <c r="B1174" s="580" t="s">
        <v>1257</v>
      </c>
      <c r="C1174" s="580"/>
      <c r="D1174" s="577" t="s">
        <v>1321</v>
      </c>
      <c r="E1174" s="580"/>
      <c r="F1174" s="17"/>
      <c r="G1174" s="927"/>
      <c r="H1174" s="927">
        <f>G1174*F1174</f>
        <v>0</v>
      </c>
      <c r="I1174" s="927">
        <f>H1174*$I$12</f>
        <v>0</v>
      </c>
      <c r="J1174" s="11"/>
      <c r="K1174" s="964">
        <f>SUM(H1174:I1174)</f>
        <v>0</v>
      </c>
    </row>
    <row r="1175" spans="1:11" ht="14.25" hidden="1" customHeight="1" x14ac:dyDescent="0.25">
      <c r="A1175" s="761"/>
      <c r="B1175" s="638"/>
      <c r="C1175" s="606"/>
      <c r="D1175" s="638"/>
      <c r="E1175" s="10"/>
      <c r="F1175" s="10"/>
      <c r="G1175" s="927"/>
      <c r="H1175" s="927"/>
      <c r="I1175" s="927"/>
      <c r="J1175" s="10"/>
      <c r="K1175" s="927"/>
    </row>
    <row r="1176" spans="1:11" ht="15.75" hidden="1" x14ac:dyDescent="0.25">
      <c r="A1176" s="761"/>
      <c r="B1176" s="8" t="s">
        <v>1258</v>
      </c>
      <c r="C1176" s="8"/>
      <c r="D1176" s="21" t="s">
        <v>1322</v>
      </c>
      <c r="E1176" s="8"/>
      <c r="F1176" s="8"/>
      <c r="G1176" s="975"/>
      <c r="H1176" s="975"/>
      <c r="I1176" s="975"/>
      <c r="J1176" s="8"/>
      <c r="K1176" s="975"/>
    </row>
    <row r="1177" spans="1:11" ht="15.75" hidden="1" x14ac:dyDescent="0.25">
      <c r="A1177" s="761"/>
      <c r="B1177" s="580" t="s">
        <v>1259</v>
      </c>
      <c r="C1177" s="580"/>
      <c r="D1177" s="577" t="s">
        <v>1302</v>
      </c>
      <c r="E1177" s="580"/>
      <c r="F1177" s="17"/>
      <c r="G1177" s="927"/>
      <c r="H1177" s="927">
        <f t="shared" ref="H1177:H1185" si="388">G1177*F1177</f>
        <v>0</v>
      </c>
      <c r="I1177" s="927">
        <f t="shared" ref="I1177:I1185" si="389">H1177*$I$12</f>
        <v>0</v>
      </c>
      <c r="J1177" s="11"/>
      <c r="K1177" s="964">
        <f t="shared" ref="K1177:K1185" si="390">SUM(H1177:I1177)</f>
        <v>0</v>
      </c>
    </row>
    <row r="1178" spans="1:11" ht="15.75" hidden="1" x14ac:dyDescent="0.25">
      <c r="A1178" s="761"/>
      <c r="B1178" s="580" t="s">
        <v>1260</v>
      </c>
      <c r="C1178" s="580"/>
      <c r="D1178" s="577" t="s">
        <v>1307</v>
      </c>
      <c r="E1178" s="580"/>
      <c r="F1178" s="17"/>
      <c r="G1178" s="927"/>
      <c r="H1178" s="927">
        <f t="shared" si="388"/>
        <v>0</v>
      </c>
      <c r="I1178" s="927">
        <f t="shared" si="389"/>
        <v>0</v>
      </c>
      <c r="J1178" s="11"/>
      <c r="K1178" s="964">
        <f t="shared" si="390"/>
        <v>0</v>
      </c>
    </row>
    <row r="1179" spans="1:11" ht="15.75" hidden="1" x14ac:dyDescent="0.25">
      <c r="A1179" s="761"/>
      <c r="B1179" s="580" t="s">
        <v>1261</v>
      </c>
      <c r="C1179" s="580"/>
      <c r="D1179" s="577" t="s">
        <v>1323</v>
      </c>
      <c r="E1179" s="580"/>
      <c r="F1179" s="17"/>
      <c r="G1179" s="927"/>
      <c r="H1179" s="927">
        <f t="shared" si="388"/>
        <v>0</v>
      </c>
      <c r="I1179" s="927">
        <f t="shared" si="389"/>
        <v>0</v>
      </c>
      <c r="J1179" s="11"/>
      <c r="K1179" s="964">
        <f t="shared" si="390"/>
        <v>0</v>
      </c>
    </row>
    <row r="1180" spans="1:11" ht="15.75" hidden="1" x14ac:dyDescent="0.25">
      <c r="A1180" s="761"/>
      <c r="B1180" s="580" t="s">
        <v>1262</v>
      </c>
      <c r="C1180" s="580"/>
      <c r="D1180" s="577" t="s">
        <v>1324</v>
      </c>
      <c r="E1180" s="580"/>
      <c r="F1180" s="17"/>
      <c r="G1180" s="927"/>
      <c r="H1180" s="927">
        <f t="shared" si="388"/>
        <v>0</v>
      </c>
      <c r="I1180" s="927">
        <f t="shared" si="389"/>
        <v>0</v>
      </c>
      <c r="J1180" s="11"/>
      <c r="K1180" s="964">
        <f t="shared" si="390"/>
        <v>0</v>
      </c>
    </row>
    <row r="1181" spans="1:11" ht="15.75" hidden="1" x14ac:dyDescent="0.25">
      <c r="A1181" s="761"/>
      <c r="B1181" s="580" t="s">
        <v>1263</v>
      </c>
      <c r="C1181" s="580"/>
      <c r="D1181" s="577" t="s">
        <v>1303</v>
      </c>
      <c r="E1181" s="580"/>
      <c r="F1181" s="17"/>
      <c r="G1181" s="927"/>
      <c r="H1181" s="927">
        <f t="shared" si="388"/>
        <v>0</v>
      </c>
      <c r="I1181" s="927">
        <f t="shared" si="389"/>
        <v>0</v>
      </c>
      <c r="J1181" s="11"/>
      <c r="K1181" s="964">
        <f t="shared" si="390"/>
        <v>0</v>
      </c>
    </row>
    <row r="1182" spans="1:11" ht="15.75" hidden="1" x14ac:dyDescent="0.25">
      <c r="A1182" s="761"/>
      <c r="B1182" s="580" t="s">
        <v>1264</v>
      </c>
      <c r="C1182" s="580"/>
      <c r="D1182" s="577" t="s">
        <v>1304</v>
      </c>
      <c r="E1182" s="580"/>
      <c r="F1182" s="17"/>
      <c r="G1182" s="927"/>
      <c r="H1182" s="927">
        <f t="shared" si="388"/>
        <v>0</v>
      </c>
      <c r="I1182" s="927">
        <f t="shared" si="389"/>
        <v>0</v>
      </c>
      <c r="J1182" s="11"/>
      <c r="K1182" s="964">
        <f t="shared" si="390"/>
        <v>0</v>
      </c>
    </row>
    <row r="1183" spans="1:11" ht="15.75" hidden="1" x14ac:dyDescent="0.25">
      <c r="A1183" s="761"/>
      <c r="B1183" s="580" t="s">
        <v>1265</v>
      </c>
      <c r="C1183" s="580"/>
      <c r="D1183" s="577" t="s">
        <v>1305</v>
      </c>
      <c r="E1183" s="580"/>
      <c r="F1183" s="17"/>
      <c r="G1183" s="927"/>
      <c r="H1183" s="927">
        <f t="shared" si="388"/>
        <v>0</v>
      </c>
      <c r="I1183" s="927">
        <f t="shared" si="389"/>
        <v>0</v>
      </c>
      <c r="J1183" s="11"/>
      <c r="K1183" s="964">
        <f t="shared" si="390"/>
        <v>0</v>
      </c>
    </row>
    <row r="1184" spans="1:11" ht="15.75" hidden="1" x14ac:dyDescent="0.25">
      <c r="A1184" s="761"/>
      <c r="B1184" s="580" t="s">
        <v>1266</v>
      </c>
      <c r="C1184" s="580"/>
      <c r="D1184" s="577" t="s">
        <v>1311</v>
      </c>
      <c r="E1184" s="580"/>
      <c r="F1184" s="17"/>
      <c r="G1184" s="927"/>
      <c r="H1184" s="927">
        <f t="shared" si="388"/>
        <v>0</v>
      </c>
      <c r="I1184" s="927">
        <f t="shared" si="389"/>
        <v>0</v>
      </c>
      <c r="J1184" s="11"/>
      <c r="K1184" s="964">
        <f t="shared" si="390"/>
        <v>0</v>
      </c>
    </row>
    <row r="1185" spans="1:11" ht="15.75" hidden="1" x14ac:dyDescent="0.25">
      <c r="A1185" s="761"/>
      <c r="B1185" s="580" t="s">
        <v>1267</v>
      </c>
      <c r="C1185" s="580"/>
      <c r="D1185" s="577" t="s">
        <v>1313</v>
      </c>
      <c r="E1185" s="580"/>
      <c r="F1185" s="17"/>
      <c r="G1185" s="927"/>
      <c r="H1185" s="927">
        <f t="shared" si="388"/>
        <v>0</v>
      </c>
      <c r="I1185" s="927">
        <f t="shared" si="389"/>
        <v>0</v>
      </c>
      <c r="J1185" s="11"/>
      <c r="K1185" s="964">
        <f t="shared" si="390"/>
        <v>0</v>
      </c>
    </row>
    <row r="1186" spans="1:11" ht="15.75" hidden="1" x14ac:dyDescent="0.25">
      <c r="A1186" s="761"/>
      <c r="B1186" s="638"/>
      <c r="C1186" s="606"/>
      <c r="D1186" s="638"/>
      <c r="E1186" s="580"/>
      <c r="F1186" s="580"/>
      <c r="G1186" s="966"/>
      <c r="H1186" s="966"/>
      <c r="I1186" s="966"/>
      <c r="J1186" s="580"/>
      <c r="K1186" s="966"/>
    </row>
    <row r="1187" spans="1:11" ht="15.75" hidden="1" x14ac:dyDescent="0.25">
      <c r="A1187" s="761"/>
      <c r="B1187" s="8" t="s">
        <v>1268</v>
      </c>
      <c r="C1187" s="8"/>
      <c r="D1187" s="21" t="s">
        <v>1325</v>
      </c>
      <c r="E1187" s="8"/>
      <c r="F1187" s="8"/>
      <c r="G1187" s="975"/>
      <c r="H1187" s="975"/>
      <c r="I1187" s="975"/>
      <c r="J1187" s="8"/>
      <c r="K1187" s="975"/>
    </row>
    <row r="1188" spans="1:11" ht="15.75" hidden="1" x14ac:dyDescent="0.25">
      <c r="A1188" s="761"/>
      <c r="B1188" s="580" t="s">
        <v>1269</v>
      </c>
      <c r="C1188" s="580"/>
      <c r="D1188" s="577" t="s">
        <v>1302</v>
      </c>
      <c r="E1188" s="580"/>
      <c r="F1188" s="580"/>
      <c r="G1188" s="927"/>
      <c r="H1188" s="927">
        <f>G1188*F1188</f>
        <v>0</v>
      </c>
      <c r="I1188" s="927">
        <f>H1188*$I$12</f>
        <v>0</v>
      </c>
      <c r="J1188" s="11"/>
      <c r="K1188" s="964">
        <f>SUM(H1188:I1188)</f>
        <v>0</v>
      </c>
    </row>
    <row r="1189" spans="1:11" ht="15.75" hidden="1" x14ac:dyDescent="0.25">
      <c r="A1189" s="761"/>
      <c r="B1189" s="580" t="s">
        <v>1270</v>
      </c>
      <c r="C1189" s="580"/>
      <c r="D1189" s="577" t="s">
        <v>1303</v>
      </c>
      <c r="E1189" s="580"/>
      <c r="F1189" s="580"/>
      <c r="G1189" s="927"/>
      <c r="H1189" s="927">
        <f>G1189*F1189</f>
        <v>0</v>
      </c>
      <c r="I1189" s="927">
        <f>H1189*$I$12</f>
        <v>0</v>
      </c>
      <c r="J1189" s="11"/>
      <c r="K1189" s="964">
        <f>SUM(H1189:I1189)</f>
        <v>0</v>
      </c>
    </row>
    <row r="1190" spans="1:11" ht="15.75" hidden="1" x14ac:dyDescent="0.25">
      <c r="A1190" s="761"/>
      <c r="B1190" s="580" t="s">
        <v>1271</v>
      </c>
      <c r="C1190" s="580"/>
      <c r="D1190" s="577" t="s">
        <v>1326</v>
      </c>
      <c r="E1190" s="580"/>
      <c r="F1190" s="580"/>
      <c r="G1190" s="927"/>
      <c r="H1190" s="927">
        <f>G1190*F1190</f>
        <v>0</v>
      </c>
      <c r="I1190" s="927">
        <f>H1190*$I$12</f>
        <v>0</v>
      </c>
      <c r="J1190" s="11"/>
      <c r="K1190" s="964">
        <f>SUM(H1190:I1190)</f>
        <v>0</v>
      </c>
    </row>
    <row r="1191" spans="1:11" ht="15.75" hidden="1" x14ac:dyDescent="0.25">
      <c r="A1191" s="761"/>
      <c r="B1191" s="580" t="s">
        <v>1272</v>
      </c>
      <c r="C1191" s="580"/>
      <c r="D1191" s="577" t="s">
        <v>1307</v>
      </c>
      <c r="E1191" s="580"/>
      <c r="F1191" s="580"/>
      <c r="G1191" s="927"/>
      <c r="H1191" s="927">
        <f>G1191*F1191</f>
        <v>0</v>
      </c>
      <c r="I1191" s="927">
        <f>H1191*$I$12</f>
        <v>0</v>
      </c>
      <c r="J1191" s="11"/>
      <c r="K1191" s="964">
        <f>SUM(H1191:I1191)</f>
        <v>0</v>
      </c>
    </row>
    <row r="1192" spans="1:11" ht="15.75" hidden="1" x14ac:dyDescent="0.25">
      <c r="A1192" s="761"/>
      <c r="B1192" s="580" t="s">
        <v>1273</v>
      </c>
      <c r="C1192" s="580"/>
      <c r="D1192" s="577" t="s">
        <v>1305</v>
      </c>
      <c r="E1192" s="580"/>
      <c r="F1192" s="580"/>
      <c r="G1192" s="927"/>
      <c r="H1192" s="927">
        <f>G1192*F1192</f>
        <v>0</v>
      </c>
      <c r="I1192" s="927">
        <f>H1192*$I$12</f>
        <v>0</v>
      </c>
      <c r="J1192" s="11"/>
      <c r="K1192" s="964">
        <f>SUM(H1192:I1192)</f>
        <v>0</v>
      </c>
    </row>
    <row r="1193" spans="1:11" ht="15.75" hidden="1" x14ac:dyDescent="0.25">
      <c r="A1193" s="761"/>
      <c r="B1193" s="638"/>
      <c r="C1193" s="606"/>
      <c r="D1193" s="638"/>
      <c r="E1193" s="10"/>
      <c r="F1193" s="10"/>
      <c r="G1193" s="927"/>
      <c r="H1193" s="927"/>
      <c r="I1193" s="927"/>
      <c r="J1193" s="10"/>
      <c r="K1193" s="927"/>
    </row>
    <row r="1194" spans="1:11" ht="15.75" x14ac:dyDescent="0.25">
      <c r="A1194" s="761" t="s">
        <v>4462</v>
      </c>
      <c r="B1194" s="8" t="s">
        <v>280</v>
      </c>
      <c r="C1194" s="8"/>
      <c r="D1194" s="21" t="s">
        <v>1328</v>
      </c>
      <c r="E1194" s="8"/>
      <c r="F1194" s="8"/>
      <c r="G1194" s="975"/>
      <c r="H1194" s="975"/>
      <c r="I1194" s="975"/>
      <c r="J1194" s="8"/>
      <c r="K1194" s="975"/>
    </row>
    <row r="1195" spans="1:11" ht="15.75" x14ac:dyDescent="0.25">
      <c r="A1195" s="761" t="s">
        <v>4462</v>
      </c>
      <c r="B1195" s="25" t="s">
        <v>281</v>
      </c>
      <c r="C1195" s="117"/>
      <c r="D1195" s="118" t="s">
        <v>1327</v>
      </c>
      <c r="E1195" s="117"/>
      <c r="F1195" s="117"/>
      <c r="G1195" s="1010"/>
      <c r="H1195" s="971"/>
      <c r="I1195" s="971"/>
      <c r="J1195" s="111"/>
      <c r="K1195" s="968"/>
    </row>
    <row r="1196" spans="1:11" ht="15.75" hidden="1" x14ac:dyDescent="0.25">
      <c r="A1196" s="761"/>
      <c r="B1196" s="580" t="s">
        <v>2836</v>
      </c>
      <c r="C1196" s="128"/>
      <c r="D1196" s="663" t="s">
        <v>2731</v>
      </c>
      <c r="E1196" s="664"/>
      <c r="F1196" s="641" t="s">
        <v>2701</v>
      </c>
      <c r="G1196" s="1047"/>
      <c r="H1196" s="981">
        <f>G1196*E1196</f>
        <v>0</v>
      </c>
      <c r="I1196" s="981">
        <f>H1196*$I$12</f>
        <v>0</v>
      </c>
      <c r="J1196" s="31"/>
      <c r="K1196" s="981">
        <f>SUM(H1196:I1196)</f>
        <v>0</v>
      </c>
    </row>
    <row r="1197" spans="1:11" ht="26.25" x14ac:dyDescent="0.25">
      <c r="A1197" s="761" t="str">
        <f t="shared" si="368"/>
        <v>x</v>
      </c>
      <c r="B1197" s="580" t="s">
        <v>2837</v>
      </c>
      <c r="C1197" s="902" t="s">
        <v>4174</v>
      </c>
      <c r="D1197" s="422" t="s">
        <v>2734</v>
      </c>
      <c r="E1197" s="79">
        <v>2</v>
      </c>
      <c r="F1197" s="80" t="s">
        <v>60</v>
      </c>
      <c r="G1197" s="927">
        <v>176.33</v>
      </c>
      <c r="H1197" s="927">
        <f t="shared" ref="H1197:H1198" si="391">TRUNC(E1197*G1197,2)</f>
        <v>352.66</v>
      </c>
      <c r="I1197" s="927">
        <f t="shared" ref="I1197:I1198" si="392">TRUNC(H1197*$I$12,2)</f>
        <v>95.06</v>
      </c>
      <c r="J1197" s="11"/>
      <c r="K1197" s="964">
        <f t="shared" ref="K1197:K1198" si="393">TRUNC(SUM(H1197:I1197),2)</f>
        <v>447.72</v>
      </c>
    </row>
    <row r="1198" spans="1:11" ht="39" x14ac:dyDescent="0.25">
      <c r="A1198" s="761" t="str">
        <f t="shared" si="368"/>
        <v>x</v>
      </c>
      <c r="B1198" s="580" t="s">
        <v>4013</v>
      </c>
      <c r="C1198" s="108" t="s">
        <v>4014</v>
      </c>
      <c r="D1198" s="544" t="s">
        <v>4024</v>
      </c>
      <c r="E1198" s="505">
        <v>2</v>
      </c>
      <c r="F1198" s="651" t="s">
        <v>60</v>
      </c>
      <c r="G1198" s="927">
        <f>'Composições Unitárias'!G1486</f>
        <v>498.89</v>
      </c>
      <c r="H1198" s="927">
        <f t="shared" si="391"/>
        <v>997.78</v>
      </c>
      <c r="I1198" s="927">
        <f t="shared" si="392"/>
        <v>268.97000000000003</v>
      </c>
      <c r="J1198" s="11"/>
      <c r="K1198" s="964">
        <f t="shared" si="393"/>
        <v>1266.75</v>
      </c>
    </row>
    <row r="1199" spans="1:11" ht="15.75" x14ac:dyDescent="0.25">
      <c r="A1199" s="761" t="s">
        <v>4462</v>
      </c>
      <c r="B1199" s="580"/>
      <c r="C1199" s="83"/>
      <c r="D1199" s="84"/>
      <c r="E1199" s="83"/>
      <c r="F1199" s="83"/>
      <c r="G1199" s="927"/>
      <c r="H1199" s="980"/>
      <c r="I1199" s="980"/>
      <c r="J1199" s="19"/>
      <c r="K1199" s="969"/>
    </row>
    <row r="1200" spans="1:11" ht="15.75" x14ac:dyDescent="0.25">
      <c r="A1200" s="761" t="s">
        <v>4462</v>
      </c>
      <c r="B1200" s="117" t="s">
        <v>282</v>
      </c>
      <c r="C1200" s="117"/>
      <c r="D1200" s="118" t="s">
        <v>1329</v>
      </c>
      <c r="E1200" s="117"/>
      <c r="F1200" s="117"/>
      <c r="G1200" s="1010"/>
      <c r="H1200" s="971"/>
      <c r="I1200" s="971"/>
      <c r="J1200" s="111"/>
      <c r="K1200" s="968"/>
    </row>
    <row r="1201" spans="1:11" ht="26.25" x14ac:dyDescent="0.25">
      <c r="A1201" s="761" t="str">
        <f t="shared" si="368"/>
        <v>x</v>
      </c>
      <c r="B1201" s="580" t="s">
        <v>2838</v>
      </c>
      <c r="C1201" s="902" t="s">
        <v>3014</v>
      </c>
      <c r="D1201" s="422" t="s">
        <v>2729</v>
      </c>
      <c r="E1201" s="79">
        <v>4</v>
      </c>
      <c r="F1201" s="657" t="s">
        <v>60</v>
      </c>
      <c r="G1201" s="927">
        <v>169.94</v>
      </c>
      <c r="H1201" s="927">
        <f t="shared" ref="H1201:H1204" si="394">TRUNC(E1201*G1201,2)</f>
        <v>679.76</v>
      </c>
      <c r="I1201" s="927">
        <f t="shared" ref="I1201:I1204" si="395">TRUNC(H1201*$I$12,2)</f>
        <v>183.24</v>
      </c>
      <c r="J1201" s="127"/>
      <c r="K1201" s="964">
        <f t="shared" ref="K1201:K1204" si="396">TRUNC(SUM(H1201:I1201),2)</f>
        <v>863</v>
      </c>
    </row>
    <row r="1202" spans="1:11" ht="26.25" x14ac:dyDescent="0.25">
      <c r="A1202" s="761" t="str">
        <f t="shared" si="368"/>
        <v>x</v>
      </c>
      <c r="B1202" s="580" t="s">
        <v>2839</v>
      </c>
      <c r="C1202" s="107" t="s">
        <v>3015</v>
      </c>
      <c r="D1202" s="422" t="s">
        <v>3783</v>
      </c>
      <c r="E1202" s="79">
        <v>2</v>
      </c>
      <c r="F1202" s="642" t="s">
        <v>60</v>
      </c>
      <c r="G1202" s="927">
        <v>623.88</v>
      </c>
      <c r="H1202" s="927">
        <f t="shared" si="394"/>
        <v>1247.76</v>
      </c>
      <c r="I1202" s="927">
        <f t="shared" si="395"/>
        <v>336.35</v>
      </c>
      <c r="J1202" s="125"/>
      <c r="K1202" s="964">
        <f t="shared" si="396"/>
        <v>1584.11</v>
      </c>
    </row>
    <row r="1203" spans="1:11" ht="15.75" x14ac:dyDescent="0.25">
      <c r="A1203" s="761" t="str">
        <f t="shared" ref="A1203:A1268" si="397">IF(K1203&lt;&gt;0,"x","")</f>
        <v>x</v>
      </c>
      <c r="B1203" s="580" t="s">
        <v>2840</v>
      </c>
      <c r="C1203" s="742" t="s">
        <v>4344</v>
      </c>
      <c r="D1203" s="422" t="s">
        <v>2730</v>
      </c>
      <c r="E1203" s="79">
        <v>4</v>
      </c>
      <c r="F1203" s="80" t="s">
        <v>60</v>
      </c>
      <c r="G1203" s="927">
        <f>'Composições Unitárias'!G1497</f>
        <v>38.700000000000003</v>
      </c>
      <c r="H1203" s="927">
        <f t="shared" si="394"/>
        <v>154.80000000000001</v>
      </c>
      <c r="I1203" s="927">
        <f t="shared" si="395"/>
        <v>41.72</v>
      </c>
      <c r="J1203" s="127"/>
      <c r="K1203" s="964">
        <f t="shared" si="396"/>
        <v>196.52</v>
      </c>
    </row>
    <row r="1204" spans="1:11" ht="26.25" x14ac:dyDescent="0.25">
      <c r="A1204" s="761" t="str">
        <f t="shared" si="397"/>
        <v>x</v>
      </c>
      <c r="B1204" s="580" t="s">
        <v>2841</v>
      </c>
      <c r="C1204" s="742" t="s">
        <v>4346</v>
      </c>
      <c r="D1204" s="422" t="s">
        <v>4005</v>
      </c>
      <c r="E1204" s="79">
        <v>2</v>
      </c>
      <c r="F1204" s="651" t="s">
        <v>60</v>
      </c>
      <c r="G1204" s="927">
        <f>'Composições Unitárias'!G1508</f>
        <v>412.56</v>
      </c>
      <c r="H1204" s="927">
        <f t="shared" si="394"/>
        <v>825.12</v>
      </c>
      <c r="I1204" s="927">
        <f t="shared" si="395"/>
        <v>222.42</v>
      </c>
      <c r="J1204" s="126"/>
      <c r="K1204" s="964">
        <f t="shared" si="396"/>
        <v>1047.54</v>
      </c>
    </row>
    <row r="1205" spans="1:11" ht="15.75" x14ac:dyDescent="0.25">
      <c r="A1205" s="761" t="s">
        <v>4462</v>
      </c>
      <c r="B1205" s="83"/>
      <c r="C1205" s="83"/>
      <c r="D1205" s="84"/>
      <c r="E1205" s="83"/>
      <c r="F1205" s="83"/>
      <c r="G1205" s="1006"/>
      <c r="H1205" s="980"/>
      <c r="I1205" s="980"/>
      <c r="J1205" s="19"/>
      <c r="K1205" s="969"/>
    </row>
    <row r="1206" spans="1:11" ht="15.75" hidden="1" x14ac:dyDescent="0.25">
      <c r="A1206" s="761"/>
      <c r="B1206" s="580" t="s">
        <v>1274</v>
      </c>
      <c r="C1206" s="580"/>
      <c r="D1206" s="577" t="s">
        <v>1330</v>
      </c>
      <c r="E1206" s="580"/>
      <c r="F1206" s="580"/>
      <c r="G1206" s="966"/>
      <c r="H1206" s="927">
        <f t="shared" ref="H1206:H1212" si="398">G1206*F1206</f>
        <v>0</v>
      </c>
      <c r="I1206" s="927">
        <f t="shared" ref="I1206:I1212" si="399">H1206*$I$12</f>
        <v>0</v>
      </c>
      <c r="J1206" s="11"/>
      <c r="K1206" s="964">
        <f t="shared" ref="K1206:K1212" si="400">SUM(H1206:I1206)</f>
        <v>0</v>
      </c>
    </row>
    <row r="1207" spans="1:11" ht="15.75" hidden="1" x14ac:dyDescent="0.25">
      <c r="A1207" s="761"/>
      <c r="B1207" s="580" t="s">
        <v>1275</v>
      </c>
      <c r="C1207" s="580"/>
      <c r="D1207" s="577" t="s">
        <v>1331</v>
      </c>
      <c r="E1207" s="580"/>
      <c r="F1207" s="580"/>
      <c r="G1207" s="966"/>
      <c r="H1207" s="927">
        <f t="shared" si="398"/>
        <v>0</v>
      </c>
      <c r="I1207" s="927">
        <f t="shared" si="399"/>
        <v>0</v>
      </c>
      <c r="J1207" s="11"/>
      <c r="K1207" s="964">
        <f t="shared" si="400"/>
        <v>0</v>
      </c>
    </row>
    <row r="1208" spans="1:11" ht="15.75" hidden="1" x14ac:dyDescent="0.25">
      <c r="A1208" s="761"/>
      <c r="B1208" s="580" t="s">
        <v>283</v>
      </c>
      <c r="C1208" s="580"/>
      <c r="D1208" s="577" t="s">
        <v>1332</v>
      </c>
      <c r="E1208" s="580"/>
      <c r="F1208" s="580"/>
      <c r="G1208" s="966"/>
      <c r="H1208" s="927">
        <f t="shared" si="398"/>
        <v>0</v>
      </c>
      <c r="I1208" s="927">
        <f t="shared" si="399"/>
        <v>0</v>
      </c>
      <c r="J1208" s="11"/>
      <c r="K1208" s="964">
        <f t="shared" si="400"/>
        <v>0</v>
      </c>
    </row>
    <row r="1209" spans="1:11" ht="15.75" hidden="1" x14ac:dyDescent="0.25">
      <c r="A1209" s="761"/>
      <c r="B1209" s="580" t="s">
        <v>1276</v>
      </c>
      <c r="C1209" s="580"/>
      <c r="D1209" s="577" t="s">
        <v>1333</v>
      </c>
      <c r="E1209" s="580"/>
      <c r="F1209" s="580"/>
      <c r="G1209" s="966"/>
      <c r="H1209" s="927">
        <f t="shared" si="398"/>
        <v>0</v>
      </c>
      <c r="I1209" s="927">
        <f t="shared" si="399"/>
        <v>0</v>
      </c>
      <c r="J1209" s="11"/>
      <c r="K1209" s="964">
        <f t="shared" si="400"/>
        <v>0</v>
      </c>
    </row>
    <row r="1210" spans="1:11" ht="15.75" hidden="1" x14ac:dyDescent="0.25">
      <c r="A1210" s="761"/>
      <c r="B1210" s="580" t="s">
        <v>284</v>
      </c>
      <c r="C1210" s="580"/>
      <c r="D1210" s="577" t="s">
        <v>1334</v>
      </c>
      <c r="E1210" s="580"/>
      <c r="F1210" s="580"/>
      <c r="G1210" s="966"/>
      <c r="H1210" s="927">
        <f t="shared" si="398"/>
        <v>0</v>
      </c>
      <c r="I1210" s="927">
        <f t="shared" si="399"/>
        <v>0</v>
      </c>
      <c r="J1210" s="11"/>
      <c r="K1210" s="964">
        <f t="shared" si="400"/>
        <v>0</v>
      </c>
    </row>
    <row r="1211" spans="1:11" ht="15.75" hidden="1" x14ac:dyDescent="0.25">
      <c r="A1211" s="761"/>
      <c r="B1211" s="580" t="s">
        <v>1277</v>
      </c>
      <c r="C1211" s="580"/>
      <c r="D1211" s="577" t="s">
        <v>1335</v>
      </c>
      <c r="E1211" s="580"/>
      <c r="F1211" s="580"/>
      <c r="G1211" s="966"/>
      <c r="H1211" s="927">
        <f t="shared" si="398"/>
        <v>0</v>
      </c>
      <c r="I1211" s="927">
        <f t="shared" si="399"/>
        <v>0</v>
      </c>
      <c r="J1211" s="11"/>
      <c r="K1211" s="964">
        <f t="shared" si="400"/>
        <v>0</v>
      </c>
    </row>
    <row r="1212" spans="1:11" ht="15.75" hidden="1" x14ac:dyDescent="0.25">
      <c r="A1212" s="761"/>
      <c r="B1212" s="580" t="s">
        <v>1278</v>
      </c>
      <c r="C1212" s="580"/>
      <c r="D1212" s="577" t="s">
        <v>1336</v>
      </c>
      <c r="E1212" s="580"/>
      <c r="F1212" s="580"/>
      <c r="G1212" s="966"/>
      <c r="H1212" s="927">
        <f t="shared" si="398"/>
        <v>0</v>
      </c>
      <c r="I1212" s="927">
        <f t="shared" si="399"/>
        <v>0</v>
      </c>
      <c r="J1212" s="11"/>
      <c r="K1212" s="964">
        <f t="shared" si="400"/>
        <v>0</v>
      </c>
    </row>
    <row r="1213" spans="1:11" ht="15.75" x14ac:dyDescent="0.25">
      <c r="A1213" s="761" t="s">
        <v>4462</v>
      </c>
      <c r="B1213" s="117" t="s">
        <v>285</v>
      </c>
      <c r="C1213" s="117"/>
      <c r="D1213" s="118" t="s">
        <v>1337</v>
      </c>
      <c r="E1213" s="117"/>
      <c r="F1213" s="895"/>
      <c r="G1213" s="1010"/>
      <c r="H1213" s="971"/>
      <c r="I1213" s="971"/>
      <c r="J1213" s="111"/>
      <c r="K1213" s="968"/>
    </row>
    <row r="1214" spans="1:11" ht="25.5" x14ac:dyDescent="0.25">
      <c r="A1214" s="761" t="str">
        <f t="shared" si="397"/>
        <v>x</v>
      </c>
      <c r="B1214" s="573" t="s">
        <v>2842</v>
      </c>
      <c r="C1214" s="902" t="s">
        <v>3016</v>
      </c>
      <c r="D1214" s="644" t="s">
        <v>2735</v>
      </c>
      <c r="E1214" s="79">
        <v>1</v>
      </c>
      <c r="F1214" s="651" t="s">
        <v>60</v>
      </c>
      <c r="G1214" s="927">
        <v>604.61</v>
      </c>
      <c r="H1214" s="927">
        <f t="shared" ref="H1214" si="401">TRUNC(E1214*G1214,2)</f>
        <v>604.61</v>
      </c>
      <c r="I1214" s="927">
        <f t="shared" ref="I1214" si="402">TRUNC(H1214*$I$12,2)</f>
        <v>162.97999999999999</v>
      </c>
      <c r="J1214" s="127"/>
      <c r="K1214" s="964">
        <f t="shared" ref="K1214" si="403">TRUNC(SUM(H1214:I1214),2)</f>
        <v>767.59</v>
      </c>
    </row>
    <row r="1215" spans="1:11" ht="15.75" x14ac:dyDescent="0.25">
      <c r="A1215" s="761" t="s">
        <v>4462</v>
      </c>
      <c r="B1215" s="83"/>
      <c r="C1215" s="83"/>
      <c r="D1215" s="84"/>
      <c r="E1215" s="83"/>
      <c r="F1215" s="83"/>
      <c r="G1215" s="927"/>
      <c r="H1215" s="980"/>
      <c r="I1215" s="980"/>
      <c r="J1215" s="19"/>
      <c r="K1215" s="969"/>
    </row>
    <row r="1216" spans="1:11" ht="15.75" x14ac:dyDescent="0.25">
      <c r="A1216" s="761" t="s">
        <v>4462</v>
      </c>
      <c r="B1216" s="117" t="s">
        <v>286</v>
      </c>
      <c r="C1216" s="117"/>
      <c r="D1216" s="118" t="s">
        <v>1338</v>
      </c>
      <c r="E1216" s="117"/>
      <c r="F1216" s="117"/>
      <c r="G1216" s="1010"/>
      <c r="H1216" s="971"/>
      <c r="I1216" s="971"/>
      <c r="J1216" s="111"/>
      <c r="K1216" s="968"/>
    </row>
    <row r="1217" spans="1:11" ht="24.75" customHeight="1" x14ac:dyDescent="0.25">
      <c r="A1217" s="761" t="str">
        <f t="shared" si="397"/>
        <v>x</v>
      </c>
      <c r="B1217" s="580" t="s">
        <v>2843</v>
      </c>
      <c r="C1217" s="902" t="s">
        <v>4233</v>
      </c>
      <c r="D1217" s="78" t="s">
        <v>2732</v>
      </c>
      <c r="E1217" s="79">
        <v>1</v>
      </c>
      <c r="F1217" s="102" t="s">
        <v>2569</v>
      </c>
      <c r="G1217" s="927">
        <v>40.9</v>
      </c>
      <c r="H1217" s="927">
        <f t="shared" ref="H1217:H1219" si="404">TRUNC(E1217*G1217,2)</f>
        <v>40.9</v>
      </c>
      <c r="I1217" s="927">
        <f t="shared" ref="I1217:I1219" si="405">TRUNC(H1217*$I$12,2)</f>
        <v>11.02</v>
      </c>
      <c r="J1217" s="11"/>
      <c r="K1217" s="964">
        <f t="shared" ref="K1217:K1219" si="406">TRUNC(SUM(H1217:I1217),2)</f>
        <v>51.92</v>
      </c>
    </row>
    <row r="1218" spans="1:11" ht="24.75" customHeight="1" x14ac:dyDescent="0.25">
      <c r="A1218" s="761" t="str">
        <f t="shared" si="397"/>
        <v>x</v>
      </c>
      <c r="B1218" s="580" t="s">
        <v>2844</v>
      </c>
      <c r="C1218" s="902" t="s">
        <v>4234</v>
      </c>
      <c r="D1218" s="78" t="s">
        <v>2736</v>
      </c>
      <c r="E1218" s="79">
        <v>2</v>
      </c>
      <c r="F1218" s="102" t="s">
        <v>2569</v>
      </c>
      <c r="G1218" s="927">
        <v>48.25</v>
      </c>
      <c r="H1218" s="927">
        <f t="shared" si="404"/>
        <v>96.5</v>
      </c>
      <c r="I1218" s="927">
        <f t="shared" si="405"/>
        <v>26.01</v>
      </c>
      <c r="J1218" s="11"/>
      <c r="K1218" s="964">
        <f t="shared" si="406"/>
        <v>122.51</v>
      </c>
    </row>
    <row r="1219" spans="1:11" ht="24.75" customHeight="1" x14ac:dyDescent="0.25">
      <c r="A1219" s="761" t="str">
        <f t="shared" si="397"/>
        <v>x</v>
      </c>
      <c r="B1219" s="580" t="s">
        <v>2845</v>
      </c>
      <c r="C1219" s="97" t="s">
        <v>3984</v>
      </c>
      <c r="D1219" s="78" t="s">
        <v>4651</v>
      </c>
      <c r="E1219" s="79">
        <v>2</v>
      </c>
      <c r="F1219" s="102" t="s">
        <v>2569</v>
      </c>
      <c r="G1219" s="927">
        <f>'Composições Unitárias'!G1534</f>
        <v>430.41</v>
      </c>
      <c r="H1219" s="927">
        <f t="shared" si="404"/>
        <v>860.82</v>
      </c>
      <c r="I1219" s="927">
        <f t="shared" si="405"/>
        <v>232.05</v>
      </c>
      <c r="J1219" s="11"/>
      <c r="K1219" s="964">
        <f t="shared" si="406"/>
        <v>1092.8699999999999</v>
      </c>
    </row>
    <row r="1220" spans="1:11" ht="15.75" x14ac:dyDescent="0.25">
      <c r="A1220" s="761" t="s">
        <v>4462</v>
      </c>
      <c r="B1220" s="83"/>
      <c r="C1220" s="83"/>
      <c r="D1220" s="84"/>
      <c r="E1220" s="83"/>
      <c r="F1220" s="83"/>
      <c r="G1220" s="927"/>
      <c r="H1220" s="980"/>
      <c r="I1220" s="980"/>
      <c r="J1220" s="19"/>
      <c r="K1220" s="969"/>
    </row>
    <row r="1221" spans="1:11" ht="15.75" hidden="1" x14ac:dyDescent="0.25">
      <c r="A1221" s="761"/>
      <c r="B1221" s="580" t="s">
        <v>1279</v>
      </c>
      <c r="C1221" s="580"/>
      <c r="D1221" s="577" t="s">
        <v>1339</v>
      </c>
      <c r="E1221" s="580"/>
      <c r="F1221" s="580"/>
      <c r="G1221" s="927"/>
      <c r="H1221" s="927">
        <f>G1221*F1221</f>
        <v>0</v>
      </c>
      <c r="I1221" s="927">
        <f>H1221*$I$12</f>
        <v>0</v>
      </c>
      <c r="J1221" s="11"/>
      <c r="K1221" s="964">
        <f>SUM(H1221:I1221)</f>
        <v>0</v>
      </c>
    </row>
    <row r="1222" spans="1:11" ht="15.75" hidden="1" x14ac:dyDescent="0.25">
      <c r="A1222" s="761"/>
      <c r="B1222" s="580" t="s">
        <v>1280</v>
      </c>
      <c r="C1222" s="580"/>
      <c r="D1222" s="577" t="s">
        <v>1340</v>
      </c>
      <c r="E1222" s="580"/>
      <c r="F1222" s="580"/>
      <c r="G1222" s="927"/>
      <c r="H1222" s="927">
        <f>G1222*F1222</f>
        <v>0</v>
      </c>
      <c r="I1222" s="927">
        <f>H1222*$I$12</f>
        <v>0</v>
      </c>
      <c r="J1222" s="11"/>
      <c r="K1222" s="964">
        <f>SUM(H1222:I1222)</f>
        <v>0</v>
      </c>
    </row>
    <row r="1223" spans="1:11" ht="15.75" hidden="1" x14ac:dyDescent="0.25">
      <c r="A1223" s="761"/>
      <c r="B1223" s="580" t="s">
        <v>1281</v>
      </c>
      <c r="C1223" s="580"/>
      <c r="D1223" s="577" t="s">
        <v>1341</v>
      </c>
      <c r="E1223" s="580"/>
      <c r="F1223" s="580"/>
      <c r="G1223" s="927"/>
      <c r="H1223" s="927">
        <f>G1223*F1223</f>
        <v>0</v>
      </c>
      <c r="I1223" s="927">
        <f>H1223*$I$12</f>
        <v>0</v>
      </c>
      <c r="J1223" s="11"/>
      <c r="K1223" s="964">
        <f>SUM(H1223:I1223)</f>
        <v>0</v>
      </c>
    </row>
    <row r="1224" spans="1:11" ht="15.75" x14ac:dyDescent="0.25">
      <c r="A1224" s="761" t="s">
        <v>4462</v>
      </c>
      <c r="B1224" s="117" t="s">
        <v>287</v>
      </c>
      <c r="C1224" s="117"/>
      <c r="D1224" s="118" t="s">
        <v>1342</v>
      </c>
      <c r="E1224" s="117"/>
      <c r="F1224" s="117"/>
      <c r="G1224" s="1010"/>
      <c r="H1224" s="971"/>
      <c r="I1224" s="971"/>
      <c r="J1224" s="111"/>
      <c r="K1224" s="968"/>
    </row>
    <row r="1225" spans="1:11" ht="15.75" hidden="1" x14ac:dyDescent="0.25">
      <c r="A1225" s="761"/>
      <c r="B1225" s="70" t="s">
        <v>2652</v>
      </c>
      <c r="C1225" s="97" t="s">
        <v>2648</v>
      </c>
      <c r="D1225" s="35" t="s">
        <v>2649</v>
      </c>
      <c r="E1225" s="79"/>
      <c r="F1225" s="102" t="s">
        <v>60</v>
      </c>
      <c r="G1225" s="927">
        <v>154.55000000000001</v>
      </c>
      <c r="H1225" s="927">
        <f>G1225*E1225</f>
        <v>0</v>
      </c>
      <c r="I1225" s="927">
        <f>H1225*$I$12</f>
        <v>0</v>
      </c>
      <c r="J1225" s="11"/>
      <c r="K1225" s="927">
        <f>SUM(H1225:I1225)</f>
        <v>0</v>
      </c>
    </row>
    <row r="1226" spans="1:11" ht="15.75" x14ac:dyDescent="0.25">
      <c r="A1226" s="761" t="str">
        <f t="shared" si="397"/>
        <v>x</v>
      </c>
      <c r="B1226" s="580" t="s">
        <v>2653</v>
      </c>
      <c r="C1226" s="97" t="s">
        <v>2650</v>
      </c>
      <c r="D1226" s="35" t="s">
        <v>2651</v>
      </c>
      <c r="E1226" s="79">
        <v>6</v>
      </c>
      <c r="F1226" s="102" t="s">
        <v>60</v>
      </c>
      <c r="G1226" s="927">
        <v>115.33</v>
      </c>
      <c r="H1226" s="927">
        <f t="shared" ref="H1226:H1228" si="407">TRUNC(E1226*G1226,2)</f>
        <v>691.98</v>
      </c>
      <c r="I1226" s="927">
        <f t="shared" ref="I1226:I1228" si="408">TRUNC(H1226*$I$12,2)</f>
        <v>186.53</v>
      </c>
      <c r="J1226" s="11"/>
      <c r="K1226" s="964">
        <f t="shared" ref="K1226:K1228" si="409">TRUNC(SUM(H1226:I1226),2)</f>
        <v>878.51</v>
      </c>
    </row>
    <row r="1227" spans="1:11" ht="15.75" x14ac:dyDescent="0.25">
      <c r="A1227" s="926" t="str">
        <f t="shared" si="397"/>
        <v>x</v>
      </c>
      <c r="B1227" s="893" t="s">
        <v>4652</v>
      </c>
      <c r="C1227" s="135" t="s">
        <v>4654</v>
      </c>
      <c r="D1227" s="35" t="s">
        <v>4653</v>
      </c>
      <c r="E1227" s="920">
        <v>1</v>
      </c>
      <c r="F1227" s="102" t="s">
        <v>60</v>
      </c>
      <c r="G1227" s="927">
        <v>58.84</v>
      </c>
      <c r="H1227" s="927">
        <f t="shared" si="407"/>
        <v>58.84</v>
      </c>
      <c r="I1227" s="927">
        <f t="shared" si="408"/>
        <v>15.86</v>
      </c>
      <c r="J1227" s="11"/>
      <c r="K1227" s="964">
        <f t="shared" si="409"/>
        <v>74.7</v>
      </c>
    </row>
    <row r="1228" spans="1:11" ht="15.75" x14ac:dyDescent="0.25">
      <c r="A1228" s="926" t="str">
        <f t="shared" si="397"/>
        <v>x</v>
      </c>
      <c r="B1228" s="893" t="s">
        <v>4655</v>
      </c>
      <c r="C1228" s="97" t="s">
        <v>4661</v>
      </c>
      <c r="D1228" s="35" t="s">
        <v>4656</v>
      </c>
      <c r="E1228" s="920">
        <v>1</v>
      </c>
      <c r="F1228" s="102" t="s">
        <v>60</v>
      </c>
      <c r="G1228" s="927">
        <f>'Composições Unitárias'!G1534</f>
        <v>430.41</v>
      </c>
      <c r="H1228" s="927">
        <f t="shared" si="407"/>
        <v>430.41</v>
      </c>
      <c r="I1228" s="927">
        <f t="shared" si="408"/>
        <v>116.02</v>
      </c>
      <c r="J1228" s="11"/>
      <c r="K1228" s="964">
        <f t="shared" si="409"/>
        <v>546.42999999999995</v>
      </c>
    </row>
    <row r="1229" spans="1:11" ht="15.75" x14ac:dyDescent="0.25">
      <c r="A1229" s="761" t="s">
        <v>4462</v>
      </c>
      <c r="B1229" s="83"/>
      <c r="C1229" s="83"/>
      <c r="D1229" s="84"/>
      <c r="E1229" s="83"/>
      <c r="F1229" s="83"/>
      <c r="G1229" s="927"/>
      <c r="H1229" s="980"/>
      <c r="I1229" s="980"/>
      <c r="J1229" s="19"/>
      <c r="K1229" s="969"/>
    </row>
    <row r="1230" spans="1:11" ht="15.75" x14ac:dyDescent="0.25">
      <c r="A1230" s="761" t="s">
        <v>4462</v>
      </c>
      <c r="B1230" s="117" t="s">
        <v>288</v>
      </c>
      <c r="C1230" s="117"/>
      <c r="D1230" s="118" t="s">
        <v>1343</v>
      </c>
      <c r="E1230" s="117"/>
      <c r="F1230" s="117"/>
      <c r="G1230" s="1010"/>
      <c r="H1230" s="971"/>
      <c r="I1230" s="971"/>
      <c r="J1230" s="111"/>
      <c r="K1230" s="968"/>
    </row>
    <row r="1231" spans="1:11" ht="15.75" x14ac:dyDescent="0.25">
      <c r="A1231" s="761" t="str">
        <f t="shared" si="397"/>
        <v>x</v>
      </c>
      <c r="B1231" s="580" t="s">
        <v>2846</v>
      </c>
      <c r="C1231" s="97" t="s">
        <v>3017</v>
      </c>
      <c r="D1231" s="78" t="s">
        <v>3019</v>
      </c>
      <c r="E1231" s="79">
        <v>6</v>
      </c>
      <c r="F1231" s="102" t="s">
        <v>60</v>
      </c>
      <c r="G1231" s="927">
        <v>26.53</v>
      </c>
      <c r="H1231" s="927">
        <f t="shared" ref="H1231:H1232" si="410">TRUNC(E1231*G1231,2)</f>
        <v>159.18</v>
      </c>
      <c r="I1231" s="927">
        <f t="shared" ref="I1231:I1232" si="411">TRUNC(H1231*$I$12,2)</f>
        <v>42.9</v>
      </c>
      <c r="J1231" s="11"/>
      <c r="K1231" s="964">
        <f t="shared" ref="K1231:K1232" si="412">TRUNC(SUM(H1231:I1231),2)</f>
        <v>202.08</v>
      </c>
    </row>
    <row r="1232" spans="1:11" ht="15.75" x14ac:dyDescent="0.25">
      <c r="A1232" s="761" t="str">
        <f t="shared" si="397"/>
        <v>x</v>
      </c>
      <c r="B1232" s="580" t="s">
        <v>2847</v>
      </c>
      <c r="C1232" s="97" t="s">
        <v>3018</v>
      </c>
      <c r="D1232" s="78" t="s">
        <v>2733</v>
      </c>
      <c r="E1232" s="79">
        <v>2</v>
      </c>
      <c r="F1232" s="102" t="s">
        <v>60</v>
      </c>
      <c r="G1232" s="927">
        <v>106.45</v>
      </c>
      <c r="H1232" s="927">
        <f t="shared" si="410"/>
        <v>212.9</v>
      </c>
      <c r="I1232" s="927">
        <f t="shared" si="411"/>
        <v>57.39</v>
      </c>
      <c r="J1232" s="11"/>
      <c r="K1232" s="964">
        <f t="shared" si="412"/>
        <v>270.29000000000002</v>
      </c>
    </row>
    <row r="1233" spans="1:11" ht="15.75" x14ac:dyDescent="0.25">
      <c r="A1233" s="761" t="s">
        <v>4462</v>
      </c>
      <c r="B1233" s="83"/>
      <c r="C1233" s="83"/>
      <c r="D1233" s="84"/>
      <c r="E1233" s="83"/>
      <c r="F1233" s="83"/>
      <c r="G1233" s="927"/>
      <c r="H1233" s="980"/>
      <c r="I1233" s="980"/>
      <c r="J1233" s="19"/>
      <c r="K1233" s="969"/>
    </row>
    <row r="1234" spans="1:11" ht="15.75" hidden="1" x14ac:dyDescent="0.25">
      <c r="A1234" s="761"/>
      <c r="B1234" s="580" t="s">
        <v>1282</v>
      </c>
      <c r="C1234" s="580"/>
      <c r="D1234" s="577" t="s">
        <v>1344</v>
      </c>
      <c r="E1234" s="580"/>
      <c r="F1234" s="580"/>
      <c r="G1234" s="927"/>
      <c r="H1234" s="927">
        <f t="shared" ref="H1234:H1317" si="413">G1234*F1234</f>
        <v>0</v>
      </c>
      <c r="I1234" s="927">
        <f>H1234*$I$12</f>
        <v>0</v>
      </c>
      <c r="J1234" s="11"/>
      <c r="K1234" s="964">
        <f>SUM(H1234:I1234)</f>
        <v>0</v>
      </c>
    </row>
    <row r="1235" spans="1:11" ht="15.75" x14ac:dyDescent="0.25">
      <c r="A1235" s="761" t="s">
        <v>4462</v>
      </c>
      <c r="B1235" s="117" t="s">
        <v>289</v>
      </c>
      <c r="C1235" s="117"/>
      <c r="D1235" s="118" t="s">
        <v>1345</v>
      </c>
      <c r="E1235" s="117"/>
      <c r="F1235" s="117"/>
      <c r="G1235" s="1010"/>
      <c r="H1235" s="971"/>
      <c r="I1235" s="971"/>
      <c r="J1235" s="111"/>
      <c r="K1235" s="968"/>
    </row>
    <row r="1236" spans="1:11" ht="25.5" x14ac:dyDescent="0.25">
      <c r="A1236" s="761" t="str">
        <f t="shared" si="397"/>
        <v>x</v>
      </c>
      <c r="B1236" s="580" t="s">
        <v>2655</v>
      </c>
      <c r="C1236" s="97" t="s">
        <v>2654</v>
      </c>
      <c r="D1236" s="644" t="s">
        <v>3249</v>
      </c>
      <c r="E1236" s="79">
        <v>6</v>
      </c>
      <c r="F1236" s="102" t="s">
        <v>60</v>
      </c>
      <c r="G1236" s="927">
        <v>185.38</v>
      </c>
      <c r="H1236" s="927">
        <f t="shared" ref="H1236" si="414">TRUNC(E1236*G1236,2)</f>
        <v>1112.28</v>
      </c>
      <c r="I1236" s="927">
        <f t="shared" ref="I1236" si="415">TRUNC(H1236*$I$12,2)</f>
        <v>299.83</v>
      </c>
      <c r="J1236" s="11"/>
      <c r="K1236" s="964">
        <f t="shared" ref="K1236" si="416">TRUNC(SUM(H1236:I1236),2)</f>
        <v>1412.11</v>
      </c>
    </row>
    <row r="1237" spans="1:11" ht="15.75" x14ac:dyDescent="0.25">
      <c r="A1237" s="761" t="s">
        <v>4462</v>
      </c>
      <c r="B1237" s="83"/>
      <c r="C1237" s="83"/>
      <c r="D1237" s="84"/>
      <c r="E1237" s="79"/>
      <c r="F1237" s="83"/>
      <c r="G1237" s="927"/>
      <c r="H1237" s="980"/>
      <c r="I1237" s="980"/>
      <c r="J1237" s="19"/>
      <c r="K1237" s="969"/>
    </row>
    <row r="1238" spans="1:11" ht="15.75" x14ac:dyDescent="0.25">
      <c r="A1238" s="761" t="s">
        <v>4462</v>
      </c>
      <c r="B1238" s="117" t="s">
        <v>1283</v>
      </c>
      <c r="C1238" s="117"/>
      <c r="D1238" s="118" t="s">
        <v>1346</v>
      </c>
      <c r="E1238" s="117"/>
      <c r="F1238" s="117"/>
      <c r="G1238" s="1010"/>
      <c r="H1238" s="971"/>
      <c r="I1238" s="971"/>
      <c r="J1238" s="111"/>
      <c r="K1238" s="968"/>
    </row>
    <row r="1239" spans="1:11" ht="15.75" x14ac:dyDescent="0.25">
      <c r="A1239" s="761" t="str">
        <f t="shared" si="397"/>
        <v>x</v>
      </c>
      <c r="B1239" s="580" t="s">
        <v>2848</v>
      </c>
      <c r="C1239" s="1068" t="s">
        <v>3592</v>
      </c>
      <c r="D1239" s="106" t="s">
        <v>2568</v>
      </c>
      <c r="E1239" s="79">
        <v>6</v>
      </c>
      <c r="F1239" s="102" t="s">
        <v>60</v>
      </c>
      <c r="G1239" s="927">
        <v>16.32</v>
      </c>
      <c r="H1239" s="927">
        <f t="shared" ref="H1239" si="417">TRUNC(E1239*G1239,2)</f>
        <v>97.92</v>
      </c>
      <c r="I1239" s="927">
        <f t="shared" ref="I1239" si="418">TRUNC(H1239*$I$12,2)</f>
        <v>26.39</v>
      </c>
      <c r="J1239" s="11"/>
      <c r="K1239" s="964">
        <f t="shared" ref="K1239" si="419">TRUNC(SUM(H1239:I1239),2)</f>
        <v>124.31</v>
      </c>
    </row>
    <row r="1240" spans="1:11" ht="15.75" x14ac:dyDescent="0.25">
      <c r="A1240" s="761" t="s">
        <v>4462</v>
      </c>
      <c r="B1240" s="83"/>
      <c r="C1240" s="83"/>
      <c r="D1240" s="84"/>
      <c r="E1240" s="79"/>
      <c r="F1240" s="83"/>
      <c r="G1240" s="927"/>
      <c r="H1240" s="980"/>
      <c r="I1240" s="980"/>
      <c r="J1240" s="19"/>
      <c r="K1240" s="969"/>
    </row>
    <row r="1241" spans="1:11" ht="15.75" hidden="1" x14ac:dyDescent="0.25">
      <c r="A1241" s="761"/>
      <c r="B1241" s="580" t="s">
        <v>1284</v>
      </c>
      <c r="C1241" s="580"/>
      <c r="D1241" s="577" t="s">
        <v>1347</v>
      </c>
      <c r="E1241" s="580"/>
      <c r="F1241" s="580"/>
      <c r="G1241" s="927"/>
      <c r="H1241" s="927">
        <f t="shared" si="413"/>
        <v>0</v>
      </c>
      <c r="I1241" s="927">
        <f>H1241*$I$12</f>
        <v>0</v>
      </c>
      <c r="J1241" s="11"/>
      <c r="K1241" s="964">
        <f>SUM(H1241:I1241)</f>
        <v>0</v>
      </c>
    </row>
    <row r="1242" spans="1:11" ht="15.75" x14ac:dyDescent="0.25">
      <c r="A1242" s="761" t="s">
        <v>4462</v>
      </c>
      <c r="B1242" s="117" t="s">
        <v>1285</v>
      </c>
      <c r="C1242" s="117"/>
      <c r="D1242" s="118" t="s">
        <v>3800</v>
      </c>
      <c r="E1242" s="117"/>
      <c r="F1242" s="117"/>
      <c r="G1242" s="1010"/>
      <c r="H1242" s="971"/>
      <c r="I1242" s="971"/>
      <c r="J1242" s="111"/>
      <c r="K1242" s="968"/>
    </row>
    <row r="1243" spans="1:11" ht="15.75" x14ac:dyDescent="0.25">
      <c r="A1243" s="761" t="str">
        <f t="shared" si="397"/>
        <v>x</v>
      </c>
      <c r="B1243" s="580" t="s">
        <v>2849</v>
      </c>
      <c r="C1243" s="742" t="s">
        <v>4346</v>
      </c>
      <c r="D1243" s="106" t="s">
        <v>3801</v>
      </c>
      <c r="E1243" s="79">
        <v>6</v>
      </c>
      <c r="F1243" s="102" t="s">
        <v>60</v>
      </c>
      <c r="G1243" s="927">
        <f>'Composições Unitárias'!G1546</f>
        <v>18.61</v>
      </c>
      <c r="H1243" s="927">
        <f t="shared" ref="H1243" si="420">TRUNC(E1243*G1243,2)</f>
        <v>111.66</v>
      </c>
      <c r="I1243" s="927">
        <f t="shared" ref="I1243" si="421">TRUNC(H1243*$I$12,2)</f>
        <v>30.1</v>
      </c>
      <c r="J1243" s="11"/>
      <c r="K1243" s="964">
        <f t="shared" ref="K1243" si="422">TRUNC(SUM(H1243:I1243),2)</f>
        <v>141.76</v>
      </c>
    </row>
    <row r="1244" spans="1:11" ht="15.75" x14ac:dyDescent="0.25">
      <c r="A1244" s="761" t="s">
        <v>4462</v>
      </c>
      <c r="B1244" s="83"/>
      <c r="C1244" s="83"/>
      <c r="H1244" s="980"/>
      <c r="I1244" s="980"/>
      <c r="J1244" s="19"/>
      <c r="K1244" s="969"/>
    </row>
    <row r="1245" spans="1:11" ht="15.75" hidden="1" x14ac:dyDescent="0.25">
      <c r="A1245" s="761"/>
      <c r="B1245" s="580" t="s">
        <v>1286</v>
      </c>
      <c r="C1245" s="580"/>
      <c r="D1245" s="577" t="s">
        <v>1348</v>
      </c>
      <c r="E1245" s="580"/>
      <c r="F1245" s="580"/>
      <c r="G1245" s="966"/>
      <c r="H1245" s="927">
        <f t="shared" si="413"/>
        <v>0</v>
      </c>
      <c r="I1245" s="927">
        <f>H1245*$I$12</f>
        <v>0</v>
      </c>
      <c r="J1245" s="11"/>
      <c r="K1245" s="964">
        <f>SUM(H1245:I1245)</f>
        <v>0</v>
      </c>
    </row>
    <row r="1246" spans="1:11" ht="15.75" hidden="1" x14ac:dyDescent="0.25">
      <c r="A1246" s="761"/>
      <c r="B1246" s="580" t="s">
        <v>290</v>
      </c>
      <c r="C1246" s="580"/>
      <c r="D1246" s="577" t="s">
        <v>1349</v>
      </c>
      <c r="E1246" s="580"/>
      <c r="F1246" s="580"/>
      <c r="G1246" s="966"/>
      <c r="H1246" s="927"/>
      <c r="I1246" s="927"/>
      <c r="J1246" s="11"/>
      <c r="K1246" s="964"/>
    </row>
    <row r="1247" spans="1:11" ht="15.75" hidden="1" x14ac:dyDescent="0.25">
      <c r="A1247" s="761"/>
      <c r="B1247" s="580" t="s">
        <v>1287</v>
      </c>
      <c r="C1247" s="580"/>
      <c r="D1247" s="577" t="s">
        <v>1350</v>
      </c>
      <c r="E1247" s="580"/>
      <c r="F1247" s="580"/>
      <c r="G1247" s="966"/>
      <c r="H1247" s="927">
        <f t="shared" si="413"/>
        <v>0</v>
      </c>
      <c r="I1247" s="927">
        <f t="shared" ref="I1247:I1252" si="423">H1247*$I$12</f>
        <v>0</v>
      </c>
      <c r="J1247" s="11"/>
      <c r="K1247" s="964">
        <f t="shared" ref="K1247:K1252" si="424">SUM(H1247:I1247)</f>
        <v>0</v>
      </c>
    </row>
    <row r="1248" spans="1:11" ht="15.75" hidden="1" x14ac:dyDescent="0.25">
      <c r="A1248" s="761"/>
      <c r="B1248" s="580" t="s">
        <v>1288</v>
      </c>
      <c r="C1248" s="580"/>
      <c r="D1248" s="577" t="s">
        <v>1351</v>
      </c>
      <c r="E1248" s="580"/>
      <c r="F1248" s="580"/>
      <c r="G1248" s="966"/>
      <c r="H1248" s="927">
        <f t="shared" si="413"/>
        <v>0</v>
      </c>
      <c r="I1248" s="927">
        <f t="shared" si="423"/>
        <v>0</v>
      </c>
      <c r="J1248" s="11"/>
      <c r="K1248" s="964">
        <f t="shared" si="424"/>
        <v>0</v>
      </c>
    </row>
    <row r="1249" spans="1:11" ht="15.75" hidden="1" x14ac:dyDescent="0.25">
      <c r="A1249" s="761"/>
      <c r="B1249" s="580" t="s">
        <v>1289</v>
      </c>
      <c r="C1249" s="580"/>
      <c r="D1249" s="577" t="s">
        <v>1352</v>
      </c>
      <c r="E1249" s="580"/>
      <c r="F1249" s="580"/>
      <c r="G1249" s="966"/>
      <c r="H1249" s="927">
        <f t="shared" si="413"/>
        <v>0</v>
      </c>
      <c r="I1249" s="927">
        <f t="shared" si="423"/>
        <v>0</v>
      </c>
      <c r="J1249" s="11"/>
      <c r="K1249" s="964">
        <f t="shared" si="424"/>
        <v>0</v>
      </c>
    </row>
    <row r="1250" spans="1:11" ht="15.75" hidden="1" x14ac:dyDescent="0.25">
      <c r="A1250" s="761"/>
      <c r="B1250" s="580" t="s">
        <v>1290</v>
      </c>
      <c r="C1250" s="580"/>
      <c r="D1250" s="577" t="s">
        <v>1353</v>
      </c>
      <c r="E1250" s="580"/>
      <c r="F1250" s="580"/>
      <c r="G1250" s="966"/>
      <c r="H1250" s="927">
        <f t="shared" si="413"/>
        <v>0</v>
      </c>
      <c r="I1250" s="927">
        <f t="shared" si="423"/>
        <v>0</v>
      </c>
      <c r="J1250" s="11"/>
      <c r="K1250" s="964">
        <f t="shared" si="424"/>
        <v>0</v>
      </c>
    </row>
    <row r="1251" spans="1:11" ht="15.75" hidden="1" x14ac:dyDescent="0.25">
      <c r="A1251" s="761"/>
      <c r="B1251" s="580" t="s">
        <v>1291</v>
      </c>
      <c r="C1251" s="580"/>
      <c r="D1251" s="577" t="s">
        <v>1354</v>
      </c>
      <c r="E1251" s="580"/>
      <c r="F1251" s="580"/>
      <c r="G1251" s="966"/>
      <c r="H1251" s="927">
        <f t="shared" si="413"/>
        <v>0</v>
      </c>
      <c r="I1251" s="927">
        <f t="shared" si="423"/>
        <v>0</v>
      </c>
      <c r="J1251" s="11"/>
      <c r="K1251" s="964">
        <f t="shared" si="424"/>
        <v>0</v>
      </c>
    </row>
    <row r="1252" spans="1:11" ht="15.75" hidden="1" x14ac:dyDescent="0.25">
      <c r="A1252" s="761"/>
      <c r="B1252" s="580" t="s">
        <v>1292</v>
      </c>
      <c r="C1252" s="580"/>
      <c r="D1252" s="577" t="s">
        <v>1355</v>
      </c>
      <c r="E1252" s="580"/>
      <c r="F1252" s="580"/>
      <c r="G1252" s="966"/>
      <c r="H1252" s="927">
        <f t="shared" si="413"/>
        <v>0</v>
      </c>
      <c r="I1252" s="927">
        <f t="shared" si="423"/>
        <v>0</v>
      </c>
      <c r="J1252" s="11"/>
      <c r="K1252" s="964">
        <f t="shared" si="424"/>
        <v>0</v>
      </c>
    </row>
    <row r="1253" spans="1:11" ht="15.75" hidden="1" x14ac:dyDescent="0.25">
      <c r="A1253" s="761"/>
      <c r="B1253" s="28"/>
      <c r="C1253" s="580"/>
      <c r="D1253" s="69"/>
      <c r="E1253" s="580"/>
      <c r="F1253" s="580"/>
      <c r="G1253" s="966"/>
      <c r="H1253" s="927"/>
      <c r="I1253" s="927"/>
      <c r="J1253" s="11"/>
      <c r="K1253" s="927"/>
    </row>
    <row r="1254" spans="1:11" ht="15.75" x14ac:dyDescent="0.25">
      <c r="A1254" s="761" t="s">
        <v>4462</v>
      </c>
      <c r="B1254" s="117" t="s">
        <v>4015</v>
      </c>
      <c r="C1254" s="117"/>
      <c r="D1254" s="118" t="s">
        <v>4016</v>
      </c>
      <c r="E1254" s="117"/>
      <c r="F1254" s="117"/>
      <c r="G1254" s="1010"/>
      <c r="H1254" s="971"/>
      <c r="I1254" s="971"/>
      <c r="J1254" s="111"/>
      <c r="K1254" s="968"/>
    </row>
    <row r="1255" spans="1:11" ht="15.75" x14ac:dyDescent="0.25">
      <c r="A1255" s="761" t="str">
        <f t="shared" si="397"/>
        <v>x</v>
      </c>
      <c r="B1255" s="580" t="s">
        <v>4019</v>
      </c>
      <c r="C1255" s="580" t="s">
        <v>4021</v>
      </c>
      <c r="D1255" s="577" t="s">
        <v>4017</v>
      </c>
      <c r="E1255" s="79">
        <v>1</v>
      </c>
      <c r="F1255" s="102" t="s">
        <v>60</v>
      </c>
      <c r="G1255" s="966">
        <f>'Composições Unitárias'!G1559</f>
        <v>69.069999999999993</v>
      </c>
      <c r="H1255" s="927">
        <f t="shared" ref="H1255:H1256" si="425">TRUNC(E1255*G1255,2)</f>
        <v>69.069999999999993</v>
      </c>
      <c r="I1255" s="927">
        <f t="shared" ref="I1255:I1256" si="426">TRUNC(H1255*$I$12,2)</f>
        <v>18.61</v>
      </c>
      <c r="J1255" s="11"/>
      <c r="K1255" s="964">
        <f t="shared" ref="K1255:K1256" si="427">TRUNC(SUM(H1255:I1255),2)</f>
        <v>87.68</v>
      </c>
    </row>
    <row r="1256" spans="1:11" ht="15.75" x14ac:dyDescent="0.25">
      <c r="A1256" s="761" t="str">
        <f t="shared" si="397"/>
        <v>x</v>
      </c>
      <c r="B1256" s="580" t="s">
        <v>4020</v>
      </c>
      <c r="C1256" s="580" t="s">
        <v>4022</v>
      </c>
      <c r="D1256" s="577" t="s">
        <v>4018</v>
      </c>
      <c r="E1256" s="79">
        <v>4</v>
      </c>
      <c r="F1256" s="102" t="s">
        <v>60</v>
      </c>
      <c r="G1256" s="966">
        <f>'Composições Unitárias'!G1572</f>
        <v>87.04</v>
      </c>
      <c r="H1256" s="927">
        <f t="shared" si="425"/>
        <v>348.16</v>
      </c>
      <c r="I1256" s="927">
        <f t="shared" si="426"/>
        <v>93.85</v>
      </c>
      <c r="J1256" s="11"/>
      <c r="K1256" s="964">
        <f t="shared" si="427"/>
        <v>442.01</v>
      </c>
    </row>
    <row r="1257" spans="1:11" ht="15.75" x14ac:dyDescent="0.25">
      <c r="A1257" s="761" t="s">
        <v>4462</v>
      </c>
      <c r="B1257" s="638"/>
      <c r="C1257" s="430"/>
      <c r="D1257" s="638"/>
      <c r="E1257" s="29"/>
      <c r="F1257" s="29"/>
      <c r="G1257" s="980"/>
      <c r="H1257" s="980"/>
      <c r="I1257" s="980"/>
      <c r="J1257" s="29"/>
      <c r="K1257" s="980"/>
    </row>
    <row r="1258" spans="1:11" ht="15.75" hidden="1" x14ac:dyDescent="0.25">
      <c r="A1258" s="761"/>
      <c r="B1258" s="8" t="s">
        <v>1293</v>
      </c>
      <c r="C1258" s="8"/>
      <c r="D1258" s="21" t="s">
        <v>1356</v>
      </c>
      <c r="E1258" s="8"/>
      <c r="F1258" s="8"/>
      <c r="G1258" s="975"/>
      <c r="H1258" s="975"/>
      <c r="I1258" s="975"/>
      <c r="J1258" s="8"/>
      <c r="K1258" s="975"/>
    </row>
    <row r="1259" spans="1:11" ht="15.75" hidden="1" x14ac:dyDescent="0.25">
      <c r="A1259" s="761"/>
      <c r="B1259" s="580" t="s">
        <v>1294</v>
      </c>
      <c r="C1259" s="580"/>
      <c r="D1259" s="577" t="s">
        <v>1357</v>
      </c>
      <c r="E1259" s="580"/>
      <c r="F1259" s="580"/>
      <c r="G1259" s="927"/>
      <c r="H1259" s="927">
        <f t="shared" si="413"/>
        <v>0</v>
      </c>
      <c r="I1259" s="927">
        <f t="shared" ref="I1259:I1265" si="428">H1259*$I$12</f>
        <v>0</v>
      </c>
      <c r="J1259" s="11"/>
      <c r="K1259" s="964">
        <f t="shared" ref="K1259:K1265" si="429">SUM(H1259:I1259)</f>
        <v>0</v>
      </c>
    </row>
    <row r="1260" spans="1:11" ht="15.75" hidden="1" x14ac:dyDescent="0.25">
      <c r="A1260" s="761"/>
      <c r="B1260" s="580" t="s">
        <v>1295</v>
      </c>
      <c r="C1260" s="580"/>
      <c r="D1260" s="577" t="s">
        <v>1358</v>
      </c>
      <c r="E1260" s="580"/>
      <c r="F1260" s="580"/>
      <c r="G1260" s="927"/>
      <c r="H1260" s="927">
        <f t="shared" si="413"/>
        <v>0</v>
      </c>
      <c r="I1260" s="927">
        <f t="shared" si="428"/>
        <v>0</v>
      </c>
      <c r="J1260" s="11"/>
      <c r="K1260" s="964">
        <f t="shared" si="429"/>
        <v>0</v>
      </c>
    </row>
    <row r="1261" spans="1:11" ht="15.75" hidden="1" x14ac:dyDescent="0.25">
      <c r="A1261" s="761"/>
      <c r="B1261" s="580" t="s">
        <v>1296</v>
      </c>
      <c r="C1261" s="580"/>
      <c r="D1261" s="577" t="s">
        <v>1359</v>
      </c>
      <c r="E1261" s="580"/>
      <c r="F1261" s="580"/>
      <c r="G1261" s="927"/>
      <c r="H1261" s="927">
        <f t="shared" si="413"/>
        <v>0</v>
      </c>
      <c r="I1261" s="927">
        <f t="shared" si="428"/>
        <v>0</v>
      </c>
      <c r="J1261" s="11"/>
      <c r="K1261" s="964">
        <f t="shared" si="429"/>
        <v>0</v>
      </c>
    </row>
    <row r="1262" spans="1:11" ht="15.75" hidden="1" x14ac:dyDescent="0.25">
      <c r="A1262" s="761"/>
      <c r="B1262" s="580" t="s">
        <v>1297</v>
      </c>
      <c r="C1262" s="580"/>
      <c r="D1262" s="577" t="s">
        <v>1360</v>
      </c>
      <c r="E1262" s="580"/>
      <c r="F1262" s="580"/>
      <c r="G1262" s="927"/>
      <c r="H1262" s="927">
        <f t="shared" si="413"/>
        <v>0</v>
      </c>
      <c r="I1262" s="927">
        <f t="shared" si="428"/>
        <v>0</v>
      </c>
      <c r="J1262" s="11"/>
      <c r="K1262" s="964">
        <f t="shared" si="429"/>
        <v>0</v>
      </c>
    </row>
    <row r="1263" spans="1:11" ht="15.75" hidden="1" x14ac:dyDescent="0.25">
      <c r="A1263" s="761"/>
      <c r="B1263" s="580" t="s">
        <v>1298</v>
      </c>
      <c r="C1263" s="580"/>
      <c r="D1263" s="577" t="s">
        <v>1361</v>
      </c>
      <c r="E1263" s="580"/>
      <c r="F1263" s="580"/>
      <c r="G1263" s="927"/>
      <c r="H1263" s="927">
        <f t="shared" si="413"/>
        <v>0</v>
      </c>
      <c r="I1263" s="927">
        <f t="shared" si="428"/>
        <v>0</v>
      </c>
      <c r="J1263" s="11"/>
      <c r="K1263" s="964">
        <f t="shared" si="429"/>
        <v>0</v>
      </c>
    </row>
    <row r="1264" spans="1:11" ht="15.75" hidden="1" x14ac:dyDescent="0.25">
      <c r="A1264" s="761"/>
      <c r="B1264" s="580" t="s">
        <v>1299</v>
      </c>
      <c r="C1264" s="580"/>
      <c r="D1264" s="577" t="s">
        <v>1362</v>
      </c>
      <c r="E1264" s="580"/>
      <c r="F1264" s="580"/>
      <c r="G1264" s="927"/>
      <c r="H1264" s="927">
        <f t="shared" si="413"/>
        <v>0</v>
      </c>
      <c r="I1264" s="927">
        <f t="shared" si="428"/>
        <v>0</v>
      </c>
      <c r="J1264" s="11"/>
      <c r="K1264" s="964">
        <f t="shared" si="429"/>
        <v>0</v>
      </c>
    </row>
    <row r="1265" spans="1:11" ht="15.75" hidden="1" x14ac:dyDescent="0.25">
      <c r="A1265" s="761"/>
      <c r="B1265" s="580" t="s">
        <v>1300</v>
      </c>
      <c r="C1265" s="580"/>
      <c r="D1265" s="577" t="s">
        <v>1363</v>
      </c>
      <c r="E1265" s="580"/>
      <c r="F1265" s="580"/>
      <c r="G1265" s="927"/>
      <c r="H1265" s="927">
        <f t="shared" si="413"/>
        <v>0</v>
      </c>
      <c r="I1265" s="927">
        <f t="shared" si="428"/>
        <v>0</v>
      </c>
      <c r="J1265" s="11"/>
      <c r="K1265" s="964">
        <f t="shared" si="429"/>
        <v>0</v>
      </c>
    </row>
    <row r="1266" spans="1:11" ht="15.75" x14ac:dyDescent="0.25">
      <c r="A1266" s="761" t="s">
        <v>4462</v>
      </c>
      <c r="B1266" s="117" t="s">
        <v>2850</v>
      </c>
      <c r="C1266" s="117"/>
      <c r="D1266" s="118" t="s">
        <v>1635</v>
      </c>
      <c r="E1266" s="117"/>
      <c r="F1266" s="117"/>
      <c r="G1266" s="1010"/>
      <c r="H1266" s="971"/>
      <c r="I1266" s="971"/>
      <c r="J1266" s="111"/>
      <c r="K1266" s="968"/>
    </row>
    <row r="1267" spans="1:11" ht="25.5" x14ac:dyDescent="0.25">
      <c r="A1267" s="761" t="str">
        <f t="shared" si="397"/>
        <v>x</v>
      </c>
      <c r="B1267" s="128" t="s">
        <v>2851</v>
      </c>
      <c r="C1267" s="463" t="s">
        <v>3336</v>
      </c>
      <c r="D1267" s="644" t="s">
        <v>2737</v>
      </c>
      <c r="E1267" s="425">
        <v>6</v>
      </c>
      <c r="F1267" s="102" t="s">
        <v>60</v>
      </c>
      <c r="G1267" s="927">
        <f>'Composições Unitárias'!G1585</f>
        <v>44.49</v>
      </c>
      <c r="H1267" s="927">
        <f t="shared" ref="H1267:H1273" si="430">TRUNC(E1267*G1267,2)</f>
        <v>266.94</v>
      </c>
      <c r="I1267" s="927">
        <f t="shared" ref="I1267:I1273" si="431">TRUNC(H1267*$I$12,2)</f>
        <v>71.95</v>
      </c>
      <c r="J1267" s="11"/>
      <c r="K1267" s="964">
        <f t="shared" ref="K1267:K1273" si="432">TRUNC(SUM(H1267:I1267),2)</f>
        <v>338.89</v>
      </c>
    </row>
    <row r="1268" spans="1:11" ht="25.5" x14ac:dyDescent="0.25">
      <c r="A1268" s="761" t="str">
        <f t="shared" si="397"/>
        <v>x</v>
      </c>
      <c r="B1268" s="128" t="s">
        <v>2852</v>
      </c>
      <c r="C1268" s="97" t="s">
        <v>3020</v>
      </c>
      <c r="D1268" s="644" t="s">
        <v>2738</v>
      </c>
      <c r="E1268" s="79">
        <v>4</v>
      </c>
      <c r="F1268" s="102" t="s">
        <v>60</v>
      </c>
      <c r="G1268" s="927">
        <v>28.49</v>
      </c>
      <c r="H1268" s="927">
        <f t="shared" si="430"/>
        <v>113.96</v>
      </c>
      <c r="I1268" s="927">
        <f t="shared" si="431"/>
        <v>30.72</v>
      </c>
      <c r="J1268" s="11"/>
      <c r="K1268" s="964">
        <f t="shared" si="432"/>
        <v>144.68</v>
      </c>
    </row>
    <row r="1269" spans="1:11" ht="25.5" x14ac:dyDescent="0.25">
      <c r="A1269" s="761" t="str">
        <f t="shared" ref="A1269:A1276" si="433">IF(K1269&lt;&gt;0,"x","")</f>
        <v>x</v>
      </c>
      <c r="B1269" s="128" t="s">
        <v>2853</v>
      </c>
      <c r="C1269" s="97" t="s">
        <v>3021</v>
      </c>
      <c r="D1269" s="644" t="s">
        <v>2739</v>
      </c>
      <c r="E1269" s="79">
        <v>4</v>
      </c>
      <c r="F1269" s="102" t="s">
        <v>60</v>
      </c>
      <c r="G1269" s="927">
        <v>42.28</v>
      </c>
      <c r="H1269" s="927">
        <f t="shared" si="430"/>
        <v>169.12</v>
      </c>
      <c r="I1269" s="927">
        <f t="shared" si="431"/>
        <v>45.58</v>
      </c>
      <c r="J1269" s="11"/>
      <c r="K1269" s="964">
        <f t="shared" si="432"/>
        <v>214.7</v>
      </c>
    </row>
    <row r="1270" spans="1:11" ht="15.75" x14ac:dyDescent="0.25">
      <c r="A1270" s="761" t="str">
        <f t="shared" si="433"/>
        <v>x</v>
      </c>
      <c r="B1270" s="128" t="s">
        <v>2854</v>
      </c>
      <c r="C1270" s="902" t="s">
        <v>3335</v>
      </c>
      <c r="D1270" s="644" t="s">
        <v>2740</v>
      </c>
      <c r="E1270" s="79">
        <v>2.16</v>
      </c>
      <c r="F1270" s="102" t="s">
        <v>237</v>
      </c>
      <c r="G1270" s="927">
        <v>357.03</v>
      </c>
      <c r="H1270" s="927">
        <f t="shared" si="430"/>
        <v>771.18</v>
      </c>
      <c r="I1270" s="927">
        <f t="shared" si="431"/>
        <v>207.88</v>
      </c>
      <c r="J1270" s="11"/>
      <c r="K1270" s="964">
        <f t="shared" si="432"/>
        <v>979.06</v>
      </c>
    </row>
    <row r="1271" spans="1:11" ht="25.5" x14ac:dyDescent="0.25">
      <c r="A1271" s="761" t="str">
        <f t="shared" si="433"/>
        <v>x</v>
      </c>
      <c r="B1271" s="128" t="s">
        <v>2855</v>
      </c>
      <c r="C1271" s="742" t="s">
        <v>4351</v>
      </c>
      <c r="D1271" s="644" t="s">
        <v>2713</v>
      </c>
      <c r="E1271" s="425">
        <v>4</v>
      </c>
      <c r="F1271" s="102" t="s">
        <v>60</v>
      </c>
      <c r="G1271" s="927">
        <f>'Composições Unitárias'!G1598</f>
        <v>156.61000000000001</v>
      </c>
      <c r="H1271" s="927">
        <f t="shared" si="430"/>
        <v>626.44000000000005</v>
      </c>
      <c r="I1271" s="927">
        <f t="shared" si="431"/>
        <v>168.86</v>
      </c>
      <c r="J1271" s="11"/>
      <c r="K1271" s="964">
        <f t="shared" si="432"/>
        <v>795.3</v>
      </c>
    </row>
    <row r="1272" spans="1:11" ht="25.5" x14ac:dyDescent="0.25">
      <c r="A1272" s="761" t="str">
        <f t="shared" si="433"/>
        <v>x</v>
      </c>
      <c r="B1272" s="128" t="s">
        <v>2856</v>
      </c>
      <c r="C1272" s="93" t="s">
        <v>3804</v>
      </c>
      <c r="D1272" s="644" t="s">
        <v>2714</v>
      </c>
      <c r="E1272" s="79">
        <v>2</v>
      </c>
      <c r="F1272" s="102" t="s">
        <v>60</v>
      </c>
      <c r="G1272" s="927">
        <f>'Composições Unitárias'!G1611</f>
        <v>184.71</v>
      </c>
      <c r="H1272" s="927">
        <f t="shared" si="430"/>
        <v>369.42</v>
      </c>
      <c r="I1272" s="927">
        <f t="shared" si="431"/>
        <v>99.58</v>
      </c>
      <c r="J1272" s="11"/>
      <c r="K1272" s="964">
        <f t="shared" si="432"/>
        <v>469</v>
      </c>
    </row>
    <row r="1273" spans="1:11" ht="25.5" x14ac:dyDescent="0.25">
      <c r="A1273" s="761" t="str">
        <f t="shared" si="433"/>
        <v>x</v>
      </c>
      <c r="B1273" s="573" t="s">
        <v>2857</v>
      </c>
      <c r="C1273" s="742" t="s">
        <v>4354</v>
      </c>
      <c r="D1273" s="644" t="s">
        <v>2715</v>
      </c>
      <c r="E1273" s="425">
        <v>4</v>
      </c>
      <c r="F1273" s="102" t="s">
        <v>60</v>
      </c>
      <c r="G1273" s="680">
        <f>'Composições Unitárias'!G1624</f>
        <v>370.51</v>
      </c>
      <c r="H1273" s="927">
        <f t="shared" si="430"/>
        <v>1482.04</v>
      </c>
      <c r="I1273" s="927">
        <f t="shared" si="431"/>
        <v>399.51</v>
      </c>
      <c r="J1273" s="11"/>
      <c r="K1273" s="964">
        <f t="shared" si="432"/>
        <v>1881.55</v>
      </c>
    </row>
    <row r="1274" spans="1:11" ht="15.75" x14ac:dyDescent="0.25">
      <c r="A1274" s="761" t="s">
        <v>4462</v>
      </c>
      <c r="B1274" s="108"/>
      <c r="C1274" s="574"/>
      <c r="D1274" s="653"/>
      <c r="E1274" s="516"/>
      <c r="F1274" s="651"/>
      <c r="G1274" s="980"/>
      <c r="H1274" s="980"/>
      <c r="I1274" s="980"/>
      <c r="J1274" s="19"/>
      <c r="K1274" s="980"/>
    </row>
    <row r="1275" spans="1:11" ht="15.75" x14ac:dyDescent="0.25">
      <c r="A1275" s="761" t="s">
        <v>4462</v>
      </c>
      <c r="B1275" s="8" t="s">
        <v>3788</v>
      </c>
      <c r="C1275" s="8"/>
      <c r="D1275" s="21" t="s">
        <v>3789</v>
      </c>
      <c r="E1275" s="8"/>
      <c r="F1275" s="8"/>
      <c r="G1275" s="975"/>
      <c r="H1275" s="975"/>
      <c r="I1275" s="975"/>
      <c r="J1275" s="8"/>
      <c r="K1275" s="975"/>
    </row>
    <row r="1276" spans="1:11" ht="15.75" x14ac:dyDescent="0.25">
      <c r="A1276" s="761" t="str">
        <f t="shared" si="433"/>
        <v>x</v>
      </c>
      <c r="B1276" s="580" t="s">
        <v>3790</v>
      </c>
      <c r="C1276" s="93" t="s">
        <v>3992</v>
      </c>
      <c r="D1276" s="577" t="s">
        <v>4836</v>
      </c>
      <c r="E1276" s="425">
        <v>12</v>
      </c>
      <c r="F1276" s="102" t="s">
        <v>60</v>
      </c>
      <c r="G1276" s="927">
        <f>'Composições Unitárias'!G1637</f>
        <v>68.69</v>
      </c>
      <c r="H1276" s="927">
        <f t="shared" ref="H1276" si="434">TRUNC(E1276*G1276,2)</f>
        <v>824.28</v>
      </c>
      <c r="I1276" s="927">
        <f t="shared" ref="I1276" si="435">TRUNC(H1276*$I$12,2)</f>
        <v>222.2</v>
      </c>
      <c r="J1276" s="11"/>
      <c r="K1276" s="964">
        <f t="shared" ref="K1276" si="436">TRUNC(SUM(H1276:I1276),2)</f>
        <v>1046.48</v>
      </c>
    </row>
    <row r="1277" spans="1:11" ht="15.75" hidden="1" x14ac:dyDescent="0.25">
      <c r="A1277" s="761"/>
      <c r="B1277" s="580"/>
      <c r="C1277" s="580"/>
      <c r="D1277" s="577"/>
      <c r="E1277" s="580"/>
      <c r="F1277" s="580"/>
      <c r="G1277" s="927"/>
      <c r="H1277" s="927"/>
      <c r="I1277" s="927"/>
      <c r="J1277" s="11"/>
      <c r="K1277" s="964"/>
    </row>
    <row r="1278" spans="1:11" ht="15.75" hidden="1" x14ac:dyDescent="0.25">
      <c r="A1278" s="761"/>
      <c r="B1278" s="580" t="s">
        <v>1295</v>
      </c>
      <c r="C1278" s="580"/>
      <c r="D1278" s="577" t="s">
        <v>1358</v>
      </c>
      <c r="E1278" s="580"/>
      <c r="F1278" s="580"/>
      <c r="G1278" s="927"/>
      <c r="H1278" s="927">
        <f t="shared" ref="H1278:H1283" si="437">G1278*F1278</f>
        <v>0</v>
      </c>
      <c r="I1278" s="927">
        <f t="shared" ref="I1278:I1283" si="438">H1278*$I$12</f>
        <v>0</v>
      </c>
      <c r="J1278" s="11"/>
      <c r="K1278" s="964">
        <f t="shared" ref="K1278:K1283" si="439">SUM(H1278:I1278)</f>
        <v>0</v>
      </c>
    </row>
    <row r="1279" spans="1:11" ht="15.75" hidden="1" x14ac:dyDescent="0.25">
      <c r="A1279" s="761"/>
      <c r="B1279" s="580" t="s">
        <v>1296</v>
      </c>
      <c r="C1279" s="580"/>
      <c r="D1279" s="577" t="s">
        <v>1359</v>
      </c>
      <c r="E1279" s="580"/>
      <c r="F1279" s="580"/>
      <c r="G1279" s="927"/>
      <c r="H1279" s="927">
        <f t="shared" si="437"/>
        <v>0</v>
      </c>
      <c r="I1279" s="927">
        <f t="shared" si="438"/>
        <v>0</v>
      </c>
      <c r="J1279" s="11"/>
      <c r="K1279" s="964">
        <f t="shared" si="439"/>
        <v>0</v>
      </c>
    </row>
    <row r="1280" spans="1:11" ht="15.75" hidden="1" x14ac:dyDescent="0.25">
      <c r="A1280" s="761"/>
      <c r="B1280" s="580" t="s">
        <v>1297</v>
      </c>
      <c r="C1280" s="580"/>
      <c r="D1280" s="577" t="s">
        <v>1360</v>
      </c>
      <c r="E1280" s="580"/>
      <c r="F1280" s="580"/>
      <c r="G1280" s="927"/>
      <c r="H1280" s="927">
        <f t="shared" si="437"/>
        <v>0</v>
      </c>
      <c r="I1280" s="927">
        <f t="shared" si="438"/>
        <v>0</v>
      </c>
      <c r="J1280" s="11"/>
      <c r="K1280" s="964">
        <f t="shared" si="439"/>
        <v>0</v>
      </c>
    </row>
    <row r="1281" spans="1:11" ht="15.75" hidden="1" x14ac:dyDescent="0.25">
      <c r="A1281" s="761"/>
      <c r="B1281" s="580" t="s">
        <v>1298</v>
      </c>
      <c r="C1281" s="580"/>
      <c r="D1281" s="577" t="s">
        <v>1361</v>
      </c>
      <c r="E1281" s="580"/>
      <c r="F1281" s="580"/>
      <c r="G1281" s="927"/>
      <c r="H1281" s="927">
        <f t="shared" si="437"/>
        <v>0</v>
      </c>
      <c r="I1281" s="927">
        <f t="shared" si="438"/>
        <v>0</v>
      </c>
      <c r="J1281" s="11"/>
      <c r="K1281" s="964">
        <f t="shared" si="439"/>
        <v>0</v>
      </c>
    </row>
    <row r="1282" spans="1:11" ht="15.75" hidden="1" x14ac:dyDescent="0.25">
      <c r="A1282" s="761"/>
      <c r="B1282" s="580" t="s">
        <v>1299</v>
      </c>
      <c r="C1282" s="580"/>
      <c r="D1282" s="577" t="s">
        <v>1362</v>
      </c>
      <c r="E1282" s="580"/>
      <c r="F1282" s="580"/>
      <c r="G1282" s="927"/>
      <c r="H1282" s="927">
        <f t="shared" si="437"/>
        <v>0</v>
      </c>
      <c r="I1282" s="927">
        <f t="shared" si="438"/>
        <v>0</v>
      </c>
      <c r="J1282" s="11"/>
      <c r="K1282" s="964">
        <f t="shared" si="439"/>
        <v>0</v>
      </c>
    </row>
    <row r="1283" spans="1:11" ht="15.75" hidden="1" x14ac:dyDescent="0.25">
      <c r="A1283" s="761"/>
      <c r="B1283" s="580" t="s">
        <v>1300</v>
      </c>
      <c r="C1283" s="580"/>
      <c r="D1283" s="577" t="s">
        <v>1363</v>
      </c>
      <c r="E1283" s="580"/>
      <c r="F1283" s="580"/>
      <c r="G1283" s="927"/>
      <c r="H1283" s="927">
        <f t="shared" si="437"/>
        <v>0</v>
      </c>
      <c r="I1283" s="927">
        <f t="shared" si="438"/>
        <v>0</v>
      </c>
      <c r="J1283" s="11"/>
      <c r="K1283" s="964">
        <f t="shared" si="439"/>
        <v>0</v>
      </c>
    </row>
    <row r="1284" spans="1:11" ht="15.75" hidden="1" x14ac:dyDescent="0.25">
      <c r="A1284" s="761"/>
      <c r="B1284" s="117" t="s">
        <v>2850</v>
      </c>
      <c r="C1284" s="117"/>
      <c r="D1284" s="118" t="s">
        <v>1635</v>
      </c>
      <c r="E1284" s="117"/>
      <c r="F1284" s="117"/>
      <c r="G1284" s="1010"/>
      <c r="H1284" s="971"/>
      <c r="I1284" s="971"/>
      <c r="J1284" s="111"/>
      <c r="K1284" s="968"/>
    </row>
    <row r="1285" spans="1:11" ht="15.75" hidden="1" x14ac:dyDescent="0.25">
      <c r="A1285" s="761"/>
      <c r="B1285" s="580" t="s">
        <v>1364</v>
      </c>
      <c r="C1285" s="580"/>
      <c r="D1285" s="577" t="s">
        <v>1304</v>
      </c>
      <c r="E1285" s="580"/>
      <c r="F1285" s="580"/>
      <c r="G1285" s="966"/>
      <c r="H1285" s="927">
        <f t="shared" si="413"/>
        <v>0</v>
      </c>
      <c r="I1285" s="927">
        <f t="shared" ref="I1285:I1290" si="440">H1285*$I$12</f>
        <v>0</v>
      </c>
      <c r="J1285" s="11"/>
      <c r="K1285" s="964">
        <f t="shared" ref="K1285:K1290" si="441">SUM(H1285:I1285)</f>
        <v>0</v>
      </c>
    </row>
    <row r="1286" spans="1:11" ht="15.75" hidden="1" x14ac:dyDescent="0.25">
      <c r="A1286" s="761"/>
      <c r="B1286" s="580" t="s">
        <v>1365</v>
      </c>
      <c r="C1286" s="580"/>
      <c r="D1286" s="577" t="s">
        <v>1305</v>
      </c>
      <c r="E1286" s="580"/>
      <c r="F1286" s="580"/>
      <c r="G1286" s="966"/>
      <c r="H1286" s="927">
        <f t="shared" si="413"/>
        <v>0</v>
      </c>
      <c r="I1286" s="927">
        <f t="shared" si="440"/>
        <v>0</v>
      </c>
      <c r="J1286" s="11"/>
      <c r="K1286" s="964">
        <f t="shared" si="441"/>
        <v>0</v>
      </c>
    </row>
    <row r="1287" spans="1:11" ht="15.75" hidden="1" x14ac:dyDescent="0.25">
      <c r="A1287" s="761"/>
      <c r="B1287" s="580" t="s">
        <v>1366</v>
      </c>
      <c r="C1287" s="580"/>
      <c r="D1287" s="577" t="s">
        <v>1311</v>
      </c>
      <c r="E1287" s="580"/>
      <c r="F1287" s="580"/>
      <c r="G1287" s="966"/>
      <c r="H1287" s="927">
        <f t="shared" si="413"/>
        <v>0</v>
      </c>
      <c r="I1287" s="927">
        <f t="shared" si="440"/>
        <v>0</v>
      </c>
      <c r="J1287" s="11"/>
      <c r="K1287" s="964">
        <f t="shared" si="441"/>
        <v>0</v>
      </c>
    </row>
    <row r="1288" spans="1:11" ht="15.75" hidden="1" x14ac:dyDescent="0.25">
      <c r="A1288" s="761"/>
      <c r="B1288" s="580" t="s">
        <v>1367</v>
      </c>
      <c r="C1288" s="580"/>
      <c r="D1288" s="577" t="s">
        <v>1313</v>
      </c>
      <c r="E1288" s="580"/>
      <c r="F1288" s="580"/>
      <c r="G1288" s="966"/>
      <c r="H1288" s="927">
        <f t="shared" si="413"/>
        <v>0</v>
      </c>
      <c r="I1288" s="927">
        <f t="shared" si="440"/>
        <v>0</v>
      </c>
      <c r="J1288" s="11"/>
      <c r="K1288" s="964">
        <f t="shared" si="441"/>
        <v>0</v>
      </c>
    </row>
    <row r="1289" spans="1:11" ht="15.75" hidden="1" x14ac:dyDescent="0.25">
      <c r="A1289" s="761"/>
      <c r="B1289" s="580" t="s">
        <v>1368</v>
      </c>
      <c r="C1289" s="580"/>
      <c r="D1289" s="577" t="s">
        <v>1406</v>
      </c>
      <c r="E1289" s="580"/>
      <c r="F1289" s="580"/>
      <c r="G1289" s="966"/>
      <c r="H1289" s="927">
        <f t="shared" si="413"/>
        <v>0</v>
      </c>
      <c r="I1289" s="927">
        <f t="shared" si="440"/>
        <v>0</v>
      </c>
      <c r="J1289" s="11"/>
      <c r="K1289" s="964">
        <f t="shared" si="441"/>
        <v>0</v>
      </c>
    </row>
    <row r="1290" spans="1:11" ht="15.75" hidden="1" x14ac:dyDescent="0.25">
      <c r="A1290" s="761"/>
      <c r="B1290" s="580" t="s">
        <v>1369</v>
      </c>
      <c r="C1290" s="580"/>
      <c r="D1290" s="577" t="s">
        <v>1407</v>
      </c>
      <c r="E1290" s="580"/>
      <c r="F1290" s="580"/>
      <c r="G1290" s="966"/>
      <c r="H1290" s="927">
        <f t="shared" si="413"/>
        <v>0</v>
      </c>
      <c r="I1290" s="927">
        <f t="shared" si="440"/>
        <v>0</v>
      </c>
      <c r="J1290" s="11"/>
      <c r="K1290" s="964">
        <f t="shared" si="441"/>
        <v>0</v>
      </c>
    </row>
    <row r="1291" spans="1:11" ht="15.75" hidden="1" x14ac:dyDescent="0.25">
      <c r="A1291" s="761"/>
      <c r="B1291" s="580"/>
      <c r="C1291" s="580"/>
      <c r="D1291" s="577"/>
      <c r="E1291" s="580"/>
      <c r="F1291" s="580"/>
      <c r="G1291" s="966"/>
      <c r="H1291" s="927"/>
      <c r="I1291" s="927"/>
      <c r="J1291" s="11"/>
      <c r="K1291" s="927"/>
    </row>
    <row r="1292" spans="1:11" ht="15.75" hidden="1" x14ac:dyDescent="0.25">
      <c r="A1292" s="761"/>
      <c r="B1292" s="8" t="s">
        <v>1370</v>
      </c>
      <c r="C1292" s="8"/>
      <c r="D1292" s="21" t="s">
        <v>1301</v>
      </c>
      <c r="E1292" s="8"/>
      <c r="F1292" s="8"/>
      <c r="G1292" s="975"/>
      <c r="H1292" s="975"/>
      <c r="I1292" s="975"/>
      <c r="J1292" s="8"/>
      <c r="K1292" s="975"/>
    </row>
    <row r="1293" spans="1:11" ht="15.75" hidden="1" x14ac:dyDescent="0.25">
      <c r="A1293" s="761"/>
      <c r="B1293" s="580" t="s">
        <v>1371</v>
      </c>
      <c r="C1293" s="580"/>
      <c r="D1293" s="71" t="s">
        <v>1302</v>
      </c>
      <c r="E1293" s="580"/>
      <c r="F1293" s="580"/>
      <c r="G1293" s="966"/>
      <c r="H1293" s="927">
        <f t="shared" si="413"/>
        <v>0</v>
      </c>
      <c r="I1293" s="927">
        <f t="shared" ref="I1293:I1305" si="442">H1293*$I$12</f>
        <v>0</v>
      </c>
      <c r="J1293" s="11"/>
      <c r="K1293" s="964">
        <f t="shared" ref="K1293:K1305" si="443">SUM(H1293:I1293)</f>
        <v>0</v>
      </c>
    </row>
    <row r="1294" spans="1:11" ht="15.75" hidden="1" x14ac:dyDescent="0.25">
      <c r="A1294" s="761"/>
      <c r="B1294" s="580" t="s">
        <v>1372</v>
      </c>
      <c r="C1294" s="580"/>
      <c r="D1294" s="71" t="s">
        <v>1303</v>
      </c>
      <c r="E1294" s="580"/>
      <c r="F1294" s="580"/>
      <c r="G1294" s="966"/>
      <c r="H1294" s="927">
        <f t="shared" si="413"/>
        <v>0</v>
      </c>
      <c r="I1294" s="927">
        <f t="shared" si="442"/>
        <v>0</v>
      </c>
      <c r="J1294" s="11"/>
      <c r="K1294" s="964">
        <f t="shared" si="443"/>
        <v>0</v>
      </c>
    </row>
    <row r="1295" spans="1:11" ht="15.75" hidden="1" x14ac:dyDescent="0.25">
      <c r="A1295" s="761"/>
      <c r="B1295" s="580" t="s">
        <v>1373</v>
      </c>
      <c r="C1295" s="580"/>
      <c r="D1295" s="71" t="s">
        <v>1304</v>
      </c>
      <c r="E1295" s="580"/>
      <c r="F1295" s="580"/>
      <c r="G1295" s="966"/>
      <c r="H1295" s="927">
        <f t="shared" si="413"/>
        <v>0</v>
      </c>
      <c r="I1295" s="927">
        <f t="shared" si="442"/>
        <v>0</v>
      </c>
      <c r="J1295" s="11"/>
      <c r="K1295" s="964">
        <f t="shared" si="443"/>
        <v>0</v>
      </c>
    </row>
    <row r="1296" spans="1:11" ht="15.75" hidden="1" x14ac:dyDescent="0.25">
      <c r="A1296" s="761"/>
      <c r="B1296" s="580" t="s">
        <v>1374</v>
      </c>
      <c r="C1296" s="580"/>
      <c r="D1296" s="71" t="s">
        <v>1305</v>
      </c>
      <c r="E1296" s="580"/>
      <c r="F1296" s="580"/>
      <c r="G1296" s="966"/>
      <c r="H1296" s="927">
        <f t="shared" si="413"/>
        <v>0</v>
      </c>
      <c r="I1296" s="927">
        <f t="shared" si="442"/>
        <v>0</v>
      </c>
      <c r="J1296" s="11"/>
      <c r="K1296" s="964">
        <f t="shared" si="443"/>
        <v>0</v>
      </c>
    </row>
    <row r="1297" spans="1:11" ht="15.75" hidden="1" x14ac:dyDescent="0.25">
      <c r="A1297" s="761"/>
      <c r="B1297" s="580" t="s">
        <v>1375</v>
      </c>
      <c r="C1297" s="580"/>
      <c r="D1297" s="71" t="s">
        <v>1306</v>
      </c>
      <c r="E1297" s="580"/>
      <c r="F1297" s="580"/>
      <c r="G1297" s="966"/>
      <c r="H1297" s="927">
        <f t="shared" si="413"/>
        <v>0</v>
      </c>
      <c r="I1297" s="927">
        <f t="shared" si="442"/>
        <v>0</v>
      </c>
      <c r="J1297" s="11"/>
      <c r="K1297" s="964">
        <f t="shared" si="443"/>
        <v>0</v>
      </c>
    </row>
    <row r="1298" spans="1:11" ht="15.75" hidden="1" x14ac:dyDescent="0.25">
      <c r="A1298" s="761"/>
      <c r="B1298" s="580" t="s">
        <v>1376</v>
      </c>
      <c r="C1298" s="580"/>
      <c r="D1298" s="71" t="s">
        <v>1307</v>
      </c>
      <c r="E1298" s="580"/>
      <c r="F1298" s="580"/>
      <c r="G1298" s="966"/>
      <c r="H1298" s="927">
        <f t="shared" si="413"/>
        <v>0</v>
      </c>
      <c r="I1298" s="927">
        <f t="shared" si="442"/>
        <v>0</v>
      </c>
      <c r="J1298" s="11"/>
      <c r="K1298" s="964">
        <f t="shared" si="443"/>
        <v>0</v>
      </c>
    </row>
    <row r="1299" spans="1:11" ht="15.75" hidden="1" x14ac:dyDescent="0.25">
      <c r="A1299" s="761"/>
      <c r="B1299" s="580" t="s">
        <v>1377</v>
      </c>
      <c r="C1299" s="580"/>
      <c r="D1299" s="71" t="s">
        <v>1308</v>
      </c>
      <c r="E1299" s="580"/>
      <c r="F1299" s="580"/>
      <c r="G1299" s="966"/>
      <c r="H1299" s="927">
        <f t="shared" si="413"/>
        <v>0</v>
      </c>
      <c r="I1299" s="927">
        <f t="shared" si="442"/>
        <v>0</v>
      </c>
      <c r="J1299" s="11"/>
      <c r="K1299" s="964">
        <f t="shared" si="443"/>
        <v>0</v>
      </c>
    </row>
    <row r="1300" spans="1:11" ht="15.75" hidden="1" x14ac:dyDescent="0.25">
      <c r="A1300" s="761"/>
      <c r="B1300" s="580" t="s">
        <v>1378</v>
      </c>
      <c r="C1300" s="580"/>
      <c r="D1300" s="71" t="s">
        <v>1309</v>
      </c>
      <c r="E1300" s="580"/>
      <c r="F1300" s="580"/>
      <c r="G1300" s="966"/>
      <c r="H1300" s="927">
        <f t="shared" si="413"/>
        <v>0</v>
      </c>
      <c r="I1300" s="927">
        <f t="shared" si="442"/>
        <v>0</v>
      </c>
      <c r="J1300" s="11"/>
      <c r="K1300" s="964">
        <f t="shared" si="443"/>
        <v>0</v>
      </c>
    </row>
    <row r="1301" spans="1:11" ht="15.75" hidden="1" x14ac:dyDescent="0.25">
      <c r="A1301" s="761"/>
      <c r="B1301" s="580" t="s">
        <v>1379</v>
      </c>
      <c r="C1301" s="580"/>
      <c r="D1301" s="71" t="s">
        <v>1310</v>
      </c>
      <c r="E1301" s="580"/>
      <c r="F1301" s="580"/>
      <c r="G1301" s="966"/>
      <c r="H1301" s="927">
        <f t="shared" si="413"/>
        <v>0</v>
      </c>
      <c r="I1301" s="927">
        <f t="shared" si="442"/>
        <v>0</v>
      </c>
      <c r="J1301" s="11"/>
      <c r="K1301" s="964">
        <f t="shared" si="443"/>
        <v>0</v>
      </c>
    </row>
    <row r="1302" spans="1:11" ht="15.75" hidden="1" x14ac:dyDescent="0.25">
      <c r="A1302" s="761"/>
      <c r="B1302" s="580" t="s">
        <v>1380</v>
      </c>
      <c r="C1302" s="580"/>
      <c r="D1302" s="71" t="s">
        <v>1311</v>
      </c>
      <c r="E1302" s="580"/>
      <c r="F1302" s="580"/>
      <c r="G1302" s="966"/>
      <c r="H1302" s="927">
        <f t="shared" si="413"/>
        <v>0</v>
      </c>
      <c r="I1302" s="927">
        <f t="shared" si="442"/>
        <v>0</v>
      </c>
      <c r="J1302" s="11"/>
      <c r="K1302" s="964">
        <f t="shared" si="443"/>
        <v>0</v>
      </c>
    </row>
    <row r="1303" spans="1:11" ht="15.75" hidden="1" x14ac:dyDescent="0.25">
      <c r="A1303" s="761"/>
      <c r="B1303" s="580" t="s">
        <v>1381</v>
      </c>
      <c r="C1303" s="580"/>
      <c r="D1303" s="71" t="s">
        <v>1312</v>
      </c>
      <c r="E1303" s="580"/>
      <c r="F1303" s="580"/>
      <c r="G1303" s="966"/>
      <c r="H1303" s="927">
        <f t="shared" si="413"/>
        <v>0</v>
      </c>
      <c r="I1303" s="927">
        <f t="shared" si="442"/>
        <v>0</v>
      </c>
      <c r="J1303" s="11"/>
      <c r="K1303" s="964">
        <f t="shared" si="443"/>
        <v>0</v>
      </c>
    </row>
    <row r="1304" spans="1:11" ht="15.75" hidden="1" x14ac:dyDescent="0.25">
      <c r="A1304" s="761"/>
      <c r="B1304" s="580" t="s">
        <v>1382</v>
      </c>
      <c r="C1304" s="580"/>
      <c r="D1304" s="71" t="s">
        <v>1313</v>
      </c>
      <c r="E1304" s="580"/>
      <c r="F1304" s="580"/>
      <c r="G1304" s="966"/>
      <c r="H1304" s="927">
        <f t="shared" si="413"/>
        <v>0</v>
      </c>
      <c r="I1304" s="927">
        <f t="shared" si="442"/>
        <v>0</v>
      </c>
      <c r="J1304" s="11"/>
      <c r="K1304" s="964">
        <f t="shared" si="443"/>
        <v>0</v>
      </c>
    </row>
    <row r="1305" spans="1:11" ht="15.75" hidden="1" x14ac:dyDescent="0.25">
      <c r="A1305" s="761"/>
      <c r="B1305" s="580" t="s">
        <v>1383</v>
      </c>
      <c r="C1305" s="580"/>
      <c r="D1305" s="71" t="s">
        <v>1319</v>
      </c>
      <c r="E1305" s="580"/>
      <c r="F1305" s="580"/>
      <c r="G1305" s="966"/>
      <c r="H1305" s="927">
        <f t="shared" si="413"/>
        <v>0</v>
      </c>
      <c r="I1305" s="927">
        <f t="shared" si="442"/>
        <v>0</v>
      </c>
      <c r="J1305" s="11"/>
      <c r="K1305" s="964">
        <f t="shared" si="443"/>
        <v>0</v>
      </c>
    </row>
    <row r="1306" spans="1:11" ht="15.75" hidden="1" x14ac:dyDescent="0.25">
      <c r="A1306" s="761"/>
      <c r="B1306" s="638"/>
      <c r="C1306" s="37"/>
      <c r="D1306" s="638"/>
      <c r="E1306" s="10"/>
      <c r="F1306" s="10"/>
      <c r="G1306" s="927"/>
      <c r="H1306" s="927"/>
      <c r="I1306" s="927"/>
      <c r="J1306" s="10"/>
      <c r="K1306" s="927"/>
    </row>
    <row r="1307" spans="1:11" ht="15.75" hidden="1" x14ac:dyDescent="0.25">
      <c r="A1307" s="761"/>
      <c r="B1307" s="8" t="s">
        <v>1384</v>
      </c>
      <c r="C1307" s="8"/>
      <c r="D1307" s="21" t="s">
        <v>1408</v>
      </c>
      <c r="E1307" s="8"/>
      <c r="F1307" s="8"/>
      <c r="G1307" s="975"/>
      <c r="H1307" s="975"/>
      <c r="I1307" s="975"/>
      <c r="J1307" s="8"/>
      <c r="K1307" s="975"/>
    </row>
    <row r="1308" spans="1:11" ht="15.75" hidden="1" x14ac:dyDescent="0.25">
      <c r="A1308" s="761"/>
      <c r="B1308" s="580" t="s">
        <v>1385</v>
      </c>
      <c r="C1308" s="580"/>
      <c r="D1308" s="577" t="s">
        <v>1302</v>
      </c>
      <c r="E1308" s="580"/>
      <c r="F1308" s="580"/>
      <c r="G1308" s="927"/>
      <c r="H1308" s="927">
        <f t="shared" si="413"/>
        <v>0</v>
      </c>
      <c r="I1308" s="927">
        <f t="shared" ref="I1308:I1317" si="444">H1308*$I$12</f>
        <v>0</v>
      </c>
      <c r="J1308" s="11"/>
      <c r="K1308" s="964">
        <f t="shared" ref="K1308:K1317" si="445">SUM(H1308:I1308)</f>
        <v>0</v>
      </c>
    </row>
    <row r="1309" spans="1:11" ht="15.75" hidden="1" x14ac:dyDescent="0.25">
      <c r="A1309" s="761"/>
      <c r="B1309" s="580" t="s">
        <v>1386</v>
      </c>
      <c r="C1309" s="580"/>
      <c r="D1309" s="577" t="s">
        <v>1308</v>
      </c>
      <c r="E1309" s="580"/>
      <c r="F1309" s="580"/>
      <c r="G1309" s="927"/>
      <c r="H1309" s="927">
        <f t="shared" si="413"/>
        <v>0</v>
      </c>
      <c r="I1309" s="927">
        <f t="shared" si="444"/>
        <v>0</v>
      </c>
      <c r="J1309" s="11"/>
      <c r="K1309" s="964">
        <f t="shared" si="445"/>
        <v>0</v>
      </c>
    </row>
    <row r="1310" spans="1:11" ht="15.75" hidden="1" x14ac:dyDescent="0.25">
      <c r="A1310" s="761"/>
      <c r="B1310" s="580" t="s">
        <v>1387</v>
      </c>
      <c r="C1310" s="580"/>
      <c r="D1310" s="577" t="s">
        <v>1317</v>
      </c>
      <c r="E1310" s="580"/>
      <c r="F1310" s="580"/>
      <c r="G1310" s="927"/>
      <c r="H1310" s="927">
        <f t="shared" si="413"/>
        <v>0</v>
      </c>
      <c r="I1310" s="927">
        <f t="shared" si="444"/>
        <v>0</v>
      </c>
      <c r="J1310" s="11"/>
      <c r="K1310" s="964">
        <f t="shared" si="445"/>
        <v>0</v>
      </c>
    </row>
    <row r="1311" spans="1:11" ht="15.75" hidden="1" x14ac:dyDescent="0.25">
      <c r="A1311" s="761"/>
      <c r="B1311" s="580" t="s">
        <v>1388</v>
      </c>
      <c r="C1311" s="580"/>
      <c r="D1311" s="577" t="s">
        <v>1324</v>
      </c>
      <c r="E1311" s="580"/>
      <c r="F1311" s="580"/>
      <c r="G1311" s="927"/>
      <c r="H1311" s="927">
        <f t="shared" si="413"/>
        <v>0</v>
      </c>
      <c r="I1311" s="927">
        <f t="shared" si="444"/>
        <v>0</v>
      </c>
      <c r="J1311" s="11"/>
      <c r="K1311" s="964">
        <f t="shared" si="445"/>
        <v>0</v>
      </c>
    </row>
    <row r="1312" spans="1:11" ht="15.75" hidden="1" x14ac:dyDescent="0.25">
      <c r="A1312" s="761"/>
      <c r="B1312" s="580" t="s">
        <v>1389</v>
      </c>
      <c r="C1312" s="580"/>
      <c r="D1312" s="577" t="s">
        <v>1318</v>
      </c>
      <c r="E1312" s="580"/>
      <c r="F1312" s="580"/>
      <c r="G1312" s="927"/>
      <c r="H1312" s="927">
        <f t="shared" si="413"/>
        <v>0</v>
      </c>
      <c r="I1312" s="927">
        <f t="shared" si="444"/>
        <v>0</v>
      </c>
      <c r="J1312" s="11"/>
      <c r="K1312" s="964">
        <f t="shared" si="445"/>
        <v>0</v>
      </c>
    </row>
    <row r="1313" spans="1:11" ht="15.75" hidden="1" x14ac:dyDescent="0.25">
      <c r="A1313" s="761"/>
      <c r="B1313" s="580" t="s">
        <v>1390</v>
      </c>
      <c r="C1313" s="580"/>
      <c r="D1313" s="577" t="s">
        <v>1307</v>
      </c>
      <c r="E1313" s="580"/>
      <c r="F1313" s="580"/>
      <c r="G1313" s="927"/>
      <c r="H1313" s="927">
        <f t="shared" si="413"/>
        <v>0</v>
      </c>
      <c r="I1313" s="927">
        <f t="shared" si="444"/>
        <v>0</v>
      </c>
      <c r="J1313" s="11"/>
      <c r="K1313" s="964">
        <f t="shared" si="445"/>
        <v>0</v>
      </c>
    </row>
    <row r="1314" spans="1:11" ht="15.75" hidden="1" x14ac:dyDescent="0.25">
      <c r="A1314" s="761"/>
      <c r="B1314" s="580" t="s">
        <v>1391</v>
      </c>
      <c r="C1314" s="580"/>
      <c r="D1314" s="577" t="s">
        <v>1409</v>
      </c>
      <c r="E1314" s="580"/>
      <c r="F1314" s="580"/>
      <c r="G1314" s="927"/>
      <c r="H1314" s="927">
        <f t="shared" si="413"/>
        <v>0</v>
      </c>
      <c r="I1314" s="927">
        <f t="shared" si="444"/>
        <v>0</v>
      </c>
      <c r="J1314" s="11"/>
      <c r="K1314" s="964">
        <f t="shared" si="445"/>
        <v>0</v>
      </c>
    </row>
    <row r="1315" spans="1:11" ht="15.75" hidden="1" x14ac:dyDescent="0.25">
      <c r="A1315" s="761"/>
      <c r="B1315" s="580" t="s">
        <v>1392</v>
      </c>
      <c r="C1315" s="580"/>
      <c r="D1315" s="577" t="s">
        <v>1410</v>
      </c>
      <c r="E1315" s="580"/>
      <c r="F1315" s="580"/>
      <c r="G1315" s="927"/>
      <c r="H1315" s="927">
        <f t="shared" si="413"/>
        <v>0</v>
      </c>
      <c r="I1315" s="927">
        <f t="shared" si="444"/>
        <v>0</v>
      </c>
      <c r="J1315" s="11"/>
      <c r="K1315" s="964">
        <f t="shared" si="445"/>
        <v>0</v>
      </c>
    </row>
    <row r="1316" spans="1:11" ht="15.75" hidden="1" x14ac:dyDescent="0.25">
      <c r="A1316" s="761"/>
      <c r="B1316" s="580" t="s">
        <v>1393</v>
      </c>
      <c r="C1316" s="580"/>
      <c r="D1316" s="577" t="s">
        <v>1407</v>
      </c>
      <c r="E1316" s="580"/>
      <c r="F1316" s="580"/>
      <c r="G1316" s="927"/>
      <c r="H1316" s="927">
        <f t="shared" si="413"/>
        <v>0</v>
      </c>
      <c r="I1316" s="927">
        <f t="shared" si="444"/>
        <v>0</v>
      </c>
      <c r="J1316" s="11"/>
      <c r="K1316" s="964">
        <f t="shared" si="445"/>
        <v>0</v>
      </c>
    </row>
    <row r="1317" spans="1:11" ht="15.75" hidden="1" x14ac:dyDescent="0.25">
      <c r="A1317" s="761"/>
      <c r="B1317" s="580" t="s">
        <v>1394</v>
      </c>
      <c r="C1317" s="580"/>
      <c r="D1317" s="577" t="s">
        <v>1305</v>
      </c>
      <c r="E1317" s="580"/>
      <c r="F1317" s="580"/>
      <c r="G1317" s="927"/>
      <c r="H1317" s="927">
        <f t="shared" si="413"/>
        <v>0</v>
      </c>
      <c r="I1317" s="927">
        <f t="shared" si="444"/>
        <v>0</v>
      </c>
      <c r="J1317" s="11"/>
      <c r="K1317" s="964">
        <f t="shared" si="445"/>
        <v>0</v>
      </c>
    </row>
    <row r="1318" spans="1:11" ht="15.75" hidden="1" x14ac:dyDescent="0.25">
      <c r="A1318" s="761"/>
      <c r="B1318" s="638"/>
      <c r="C1318" s="37"/>
      <c r="D1318" s="638"/>
      <c r="E1318" s="10"/>
      <c r="F1318" s="10"/>
      <c r="G1318" s="927"/>
      <c r="H1318" s="927"/>
      <c r="I1318" s="927"/>
      <c r="J1318" s="10"/>
      <c r="K1318" s="927"/>
    </row>
    <row r="1319" spans="1:11" ht="15.75" hidden="1" x14ac:dyDescent="0.25">
      <c r="A1319" s="761"/>
      <c r="B1319" s="8" t="s">
        <v>1395</v>
      </c>
      <c r="C1319" s="8"/>
      <c r="D1319" s="21" t="s">
        <v>1140</v>
      </c>
      <c r="E1319" s="8"/>
      <c r="F1319" s="8"/>
      <c r="G1319" s="975"/>
      <c r="H1319" s="975"/>
      <c r="I1319" s="975"/>
      <c r="J1319" s="8"/>
      <c r="K1319" s="975"/>
    </row>
    <row r="1320" spans="1:11" ht="15.75" hidden="1" x14ac:dyDescent="0.25">
      <c r="A1320" s="761"/>
      <c r="B1320" s="580" t="s">
        <v>1396</v>
      </c>
      <c r="C1320" s="580"/>
      <c r="D1320" s="577" t="s">
        <v>1411</v>
      </c>
      <c r="E1320" s="580"/>
      <c r="F1320" s="17"/>
      <c r="G1320" s="927"/>
      <c r="H1320" s="927">
        <f t="shared" ref="H1320:H1381" si="446">G1320*F1320</f>
        <v>0</v>
      </c>
      <c r="I1320" s="927">
        <f t="shared" ref="I1320:I1329" si="447">H1320*$I$12</f>
        <v>0</v>
      </c>
      <c r="J1320" s="11"/>
      <c r="K1320" s="964">
        <f t="shared" ref="K1320:K1329" si="448">SUM(H1320:I1320)</f>
        <v>0</v>
      </c>
    </row>
    <row r="1321" spans="1:11" ht="15.75" hidden="1" x14ac:dyDescent="0.25">
      <c r="A1321" s="761"/>
      <c r="B1321" s="580" t="s">
        <v>1397</v>
      </c>
      <c r="C1321" s="580"/>
      <c r="D1321" s="577" t="s">
        <v>1412</v>
      </c>
      <c r="E1321" s="580"/>
      <c r="F1321" s="17"/>
      <c r="G1321" s="927"/>
      <c r="H1321" s="927">
        <f t="shared" si="446"/>
        <v>0</v>
      </c>
      <c r="I1321" s="927">
        <f t="shared" si="447"/>
        <v>0</v>
      </c>
      <c r="J1321" s="11"/>
      <c r="K1321" s="964">
        <f t="shared" si="448"/>
        <v>0</v>
      </c>
    </row>
    <row r="1322" spans="1:11" ht="15.75" hidden="1" x14ac:dyDescent="0.25">
      <c r="A1322" s="761"/>
      <c r="B1322" s="580" t="s">
        <v>1398</v>
      </c>
      <c r="C1322" s="580"/>
      <c r="D1322" s="577" t="s">
        <v>1413</v>
      </c>
      <c r="E1322" s="580"/>
      <c r="F1322" s="17"/>
      <c r="G1322" s="927"/>
      <c r="H1322" s="927">
        <f t="shared" si="446"/>
        <v>0</v>
      </c>
      <c r="I1322" s="927">
        <f t="shared" si="447"/>
        <v>0</v>
      </c>
      <c r="J1322" s="11"/>
      <c r="K1322" s="964">
        <f t="shared" si="448"/>
        <v>0</v>
      </c>
    </row>
    <row r="1323" spans="1:11" ht="15.75" hidden="1" x14ac:dyDescent="0.25">
      <c r="A1323" s="761"/>
      <c r="B1323" s="580" t="s">
        <v>1399</v>
      </c>
      <c r="C1323" s="580"/>
      <c r="D1323" s="577" t="s">
        <v>1414</v>
      </c>
      <c r="E1323" s="580"/>
      <c r="F1323" s="17"/>
      <c r="G1323" s="927"/>
      <c r="H1323" s="927">
        <f t="shared" si="446"/>
        <v>0</v>
      </c>
      <c r="I1323" s="927">
        <f t="shared" si="447"/>
        <v>0</v>
      </c>
      <c r="J1323" s="11"/>
      <c r="K1323" s="964">
        <f t="shared" si="448"/>
        <v>0</v>
      </c>
    </row>
    <row r="1324" spans="1:11" ht="15.75" hidden="1" x14ac:dyDescent="0.25">
      <c r="A1324" s="761"/>
      <c r="B1324" s="580" t="s">
        <v>1400</v>
      </c>
      <c r="C1324" s="580"/>
      <c r="D1324" s="577" t="s">
        <v>1415</v>
      </c>
      <c r="E1324" s="580"/>
      <c r="F1324" s="17"/>
      <c r="G1324" s="927"/>
      <c r="H1324" s="927">
        <f t="shared" si="446"/>
        <v>0</v>
      </c>
      <c r="I1324" s="927">
        <f t="shared" si="447"/>
        <v>0</v>
      </c>
      <c r="J1324" s="11"/>
      <c r="K1324" s="964">
        <f t="shared" si="448"/>
        <v>0</v>
      </c>
    </row>
    <row r="1325" spans="1:11" ht="15.75" hidden="1" x14ac:dyDescent="0.25">
      <c r="A1325" s="761"/>
      <c r="B1325" s="580" t="s">
        <v>1401</v>
      </c>
      <c r="C1325" s="580"/>
      <c r="D1325" s="577" t="s">
        <v>1352</v>
      </c>
      <c r="E1325" s="580"/>
      <c r="F1325" s="17"/>
      <c r="G1325" s="927"/>
      <c r="H1325" s="927">
        <f t="shared" si="446"/>
        <v>0</v>
      </c>
      <c r="I1325" s="927">
        <f t="shared" si="447"/>
        <v>0</v>
      </c>
      <c r="J1325" s="11"/>
      <c r="K1325" s="964">
        <f t="shared" si="448"/>
        <v>0</v>
      </c>
    </row>
    <row r="1326" spans="1:11" ht="15.75" hidden="1" x14ac:dyDescent="0.25">
      <c r="A1326" s="761"/>
      <c r="B1326" s="580" t="s">
        <v>1402</v>
      </c>
      <c r="C1326" s="580"/>
      <c r="D1326" s="577" t="s">
        <v>1342</v>
      </c>
      <c r="E1326" s="580"/>
      <c r="F1326" s="17"/>
      <c r="G1326" s="927"/>
      <c r="H1326" s="927">
        <f t="shared" si="446"/>
        <v>0</v>
      </c>
      <c r="I1326" s="927">
        <f t="shared" si="447"/>
        <v>0</v>
      </c>
      <c r="J1326" s="11"/>
      <c r="K1326" s="964">
        <f t="shared" si="448"/>
        <v>0</v>
      </c>
    </row>
    <row r="1327" spans="1:11" ht="15.75" hidden="1" x14ac:dyDescent="0.25">
      <c r="A1327" s="761"/>
      <c r="B1327" s="580" t="s">
        <v>1403</v>
      </c>
      <c r="C1327" s="580"/>
      <c r="D1327" s="577" t="s">
        <v>1341</v>
      </c>
      <c r="E1327" s="580"/>
      <c r="F1327" s="17"/>
      <c r="G1327" s="927"/>
      <c r="H1327" s="927">
        <f t="shared" si="446"/>
        <v>0</v>
      </c>
      <c r="I1327" s="927">
        <f t="shared" si="447"/>
        <v>0</v>
      </c>
      <c r="J1327" s="11"/>
      <c r="K1327" s="964">
        <f t="shared" si="448"/>
        <v>0</v>
      </c>
    </row>
    <row r="1328" spans="1:11" ht="15.75" hidden="1" x14ac:dyDescent="0.25">
      <c r="A1328" s="761"/>
      <c r="B1328" s="580" t="s">
        <v>1404</v>
      </c>
      <c r="C1328" s="580"/>
      <c r="D1328" s="577" t="s">
        <v>1353</v>
      </c>
      <c r="E1328" s="580"/>
      <c r="F1328" s="17"/>
      <c r="G1328" s="927"/>
      <c r="H1328" s="927">
        <f t="shared" si="446"/>
        <v>0</v>
      </c>
      <c r="I1328" s="927">
        <f t="shared" si="447"/>
        <v>0</v>
      </c>
      <c r="J1328" s="11"/>
      <c r="K1328" s="964">
        <f t="shared" si="448"/>
        <v>0</v>
      </c>
    </row>
    <row r="1329" spans="1:11" ht="15.75" hidden="1" x14ac:dyDescent="0.25">
      <c r="A1329" s="761"/>
      <c r="B1329" s="580" t="s">
        <v>1405</v>
      </c>
      <c r="C1329" s="580"/>
      <c r="D1329" s="577" t="s">
        <v>1358</v>
      </c>
      <c r="E1329" s="580"/>
      <c r="F1329" s="17"/>
      <c r="G1329" s="927"/>
      <c r="H1329" s="927">
        <f t="shared" si="446"/>
        <v>0</v>
      </c>
      <c r="I1329" s="927">
        <f t="shared" si="447"/>
        <v>0</v>
      </c>
      <c r="J1329" s="11"/>
      <c r="K1329" s="964">
        <f t="shared" si="448"/>
        <v>0</v>
      </c>
    </row>
    <row r="1330" spans="1:11" ht="15.75" hidden="1" x14ac:dyDescent="0.25">
      <c r="A1330" s="761"/>
      <c r="B1330" s="579"/>
      <c r="C1330" s="37"/>
      <c r="D1330" s="41"/>
      <c r="E1330" s="10"/>
      <c r="F1330" s="10"/>
      <c r="G1330" s="927"/>
      <c r="H1330" s="927"/>
      <c r="I1330" s="927"/>
      <c r="J1330" s="10"/>
      <c r="K1330" s="927"/>
    </row>
    <row r="1331" spans="1:11" ht="15.75" hidden="1" x14ac:dyDescent="0.25">
      <c r="A1331" s="761"/>
      <c r="B1331" s="410" t="s">
        <v>1416</v>
      </c>
      <c r="C1331" s="410"/>
      <c r="D1331" s="411" t="s">
        <v>1592</v>
      </c>
      <c r="E1331" s="410"/>
      <c r="F1331" s="410"/>
      <c r="G1331" s="977"/>
      <c r="H1331" s="977"/>
      <c r="I1331" s="977"/>
      <c r="J1331" s="412"/>
      <c r="K1331" s="977"/>
    </row>
    <row r="1332" spans="1:11" ht="15.75" hidden="1" x14ac:dyDescent="0.25">
      <c r="A1332" s="761"/>
      <c r="B1332" s="8" t="s">
        <v>1417</v>
      </c>
      <c r="C1332" s="8"/>
      <c r="D1332" s="21" t="s">
        <v>1593</v>
      </c>
      <c r="E1332" s="8"/>
      <c r="F1332" s="8"/>
      <c r="G1332" s="975"/>
      <c r="H1332" s="975"/>
      <c r="I1332" s="975"/>
      <c r="J1332" s="8"/>
      <c r="K1332" s="975"/>
    </row>
    <row r="1333" spans="1:11" ht="15.75" hidden="1" x14ac:dyDescent="0.25">
      <c r="A1333" s="761"/>
      <c r="B1333" s="580" t="s">
        <v>1418</v>
      </c>
      <c r="C1333" s="580"/>
      <c r="D1333" s="577" t="s">
        <v>1302</v>
      </c>
      <c r="E1333" s="580"/>
      <c r="F1333" s="580"/>
      <c r="G1333" s="966"/>
      <c r="H1333" s="927">
        <f t="shared" si="446"/>
        <v>0</v>
      </c>
      <c r="I1333" s="927">
        <f t="shared" ref="I1333:I1348" si="449">H1333*$I$12</f>
        <v>0</v>
      </c>
      <c r="J1333" s="11"/>
      <c r="K1333" s="964">
        <f t="shared" ref="K1333:K1348" si="450">SUM(H1333:I1333)</f>
        <v>0</v>
      </c>
    </row>
    <row r="1334" spans="1:11" ht="15.75" hidden="1" x14ac:dyDescent="0.25">
      <c r="A1334" s="761"/>
      <c r="B1334" s="580" t="s">
        <v>1419</v>
      </c>
      <c r="C1334" s="580"/>
      <c r="D1334" s="577" t="s">
        <v>1594</v>
      </c>
      <c r="E1334" s="580"/>
      <c r="F1334" s="580"/>
      <c r="G1334" s="966"/>
      <c r="H1334" s="927">
        <f t="shared" si="446"/>
        <v>0</v>
      </c>
      <c r="I1334" s="927">
        <f t="shared" si="449"/>
        <v>0</v>
      </c>
      <c r="J1334" s="11"/>
      <c r="K1334" s="964">
        <f t="shared" si="450"/>
        <v>0</v>
      </c>
    </row>
    <row r="1335" spans="1:11" ht="15.75" hidden="1" x14ac:dyDescent="0.25">
      <c r="A1335" s="761"/>
      <c r="B1335" s="580" t="s">
        <v>1420</v>
      </c>
      <c r="C1335" s="580"/>
      <c r="D1335" s="577" t="s">
        <v>1318</v>
      </c>
      <c r="E1335" s="580"/>
      <c r="F1335" s="580"/>
      <c r="G1335" s="966"/>
      <c r="H1335" s="927">
        <f t="shared" si="446"/>
        <v>0</v>
      </c>
      <c r="I1335" s="927">
        <f t="shared" si="449"/>
        <v>0</v>
      </c>
      <c r="J1335" s="11"/>
      <c r="K1335" s="964">
        <f t="shared" si="450"/>
        <v>0</v>
      </c>
    </row>
    <row r="1336" spans="1:11" ht="15.75" hidden="1" x14ac:dyDescent="0.25">
      <c r="A1336" s="761"/>
      <c r="B1336" s="580" t="s">
        <v>1421</v>
      </c>
      <c r="C1336" s="580"/>
      <c r="D1336" s="577" t="s">
        <v>1595</v>
      </c>
      <c r="E1336" s="580"/>
      <c r="F1336" s="580"/>
      <c r="G1336" s="966"/>
      <c r="H1336" s="927">
        <f t="shared" si="446"/>
        <v>0</v>
      </c>
      <c r="I1336" s="927">
        <f t="shared" si="449"/>
        <v>0</v>
      </c>
      <c r="J1336" s="11"/>
      <c r="K1336" s="964">
        <f t="shared" si="450"/>
        <v>0</v>
      </c>
    </row>
    <row r="1337" spans="1:11" ht="15.75" hidden="1" x14ac:dyDescent="0.25">
      <c r="A1337" s="761"/>
      <c r="B1337" s="580" t="s">
        <v>1422</v>
      </c>
      <c r="C1337" s="580"/>
      <c r="D1337" s="577" t="s">
        <v>1305</v>
      </c>
      <c r="E1337" s="580"/>
      <c r="F1337" s="580"/>
      <c r="G1337" s="966"/>
      <c r="H1337" s="927">
        <f t="shared" si="446"/>
        <v>0</v>
      </c>
      <c r="I1337" s="927">
        <f t="shared" si="449"/>
        <v>0</v>
      </c>
      <c r="J1337" s="11"/>
      <c r="K1337" s="964">
        <f t="shared" si="450"/>
        <v>0</v>
      </c>
    </row>
    <row r="1338" spans="1:11" ht="15.75" hidden="1" x14ac:dyDescent="0.25">
      <c r="A1338" s="761"/>
      <c r="B1338" s="580" t="s">
        <v>1423</v>
      </c>
      <c r="C1338" s="580"/>
      <c r="D1338" s="577" t="s">
        <v>1308</v>
      </c>
      <c r="E1338" s="580"/>
      <c r="F1338" s="580"/>
      <c r="G1338" s="966"/>
      <c r="H1338" s="927">
        <f t="shared" si="446"/>
        <v>0</v>
      </c>
      <c r="I1338" s="927">
        <f t="shared" si="449"/>
        <v>0</v>
      </c>
      <c r="J1338" s="11"/>
      <c r="K1338" s="964">
        <f t="shared" si="450"/>
        <v>0</v>
      </c>
    </row>
    <row r="1339" spans="1:11" ht="15.75" hidden="1" x14ac:dyDescent="0.25">
      <c r="A1339" s="761"/>
      <c r="B1339" s="580" t="s">
        <v>1424</v>
      </c>
      <c r="C1339" s="580"/>
      <c r="D1339" s="577" t="s">
        <v>1596</v>
      </c>
      <c r="E1339" s="580"/>
      <c r="F1339" s="580"/>
      <c r="G1339" s="966"/>
      <c r="H1339" s="927">
        <f t="shared" si="446"/>
        <v>0</v>
      </c>
      <c r="I1339" s="927">
        <f t="shared" si="449"/>
        <v>0</v>
      </c>
      <c r="J1339" s="11"/>
      <c r="K1339" s="964">
        <f t="shared" si="450"/>
        <v>0</v>
      </c>
    </row>
    <row r="1340" spans="1:11" ht="15.75" hidden="1" x14ac:dyDescent="0.25">
      <c r="A1340" s="761"/>
      <c r="B1340" s="580" t="s">
        <v>1425</v>
      </c>
      <c r="C1340" s="580"/>
      <c r="D1340" s="577" t="s">
        <v>1307</v>
      </c>
      <c r="E1340" s="580"/>
      <c r="F1340" s="580"/>
      <c r="G1340" s="966"/>
      <c r="H1340" s="927">
        <f t="shared" si="446"/>
        <v>0</v>
      </c>
      <c r="I1340" s="927">
        <f t="shared" si="449"/>
        <v>0</v>
      </c>
      <c r="J1340" s="11"/>
      <c r="K1340" s="964">
        <f t="shared" si="450"/>
        <v>0</v>
      </c>
    </row>
    <row r="1341" spans="1:11" ht="15.75" hidden="1" x14ac:dyDescent="0.25">
      <c r="A1341" s="761"/>
      <c r="B1341" s="580" t="s">
        <v>1426</v>
      </c>
      <c r="C1341" s="580"/>
      <c r="D1341" s="577" t="s">
        <v>1316</v>
      </c>
      <c r="E1341" s="580"/>
      <c r="F1341" s="580"/>
      <c r="G1341" s="966"/>
      <c r="H1341" s="927">
        <f t="shared" si="446"/>
        <v>0</v>
      </c>
      <c r="I1341" s="927">
        <f t="shared" si="449"/>
        <v>0</v>
      </c>
      <c r="J1341" s="11"/>
      <c r="K1341" s="964">
        <f t="shared" si="450"/>
        <v>0</v>
      </c>
    </row>
    <row r="1342" spans="1:11" ht="15.75" hidden="1" x14ac:dyDescent="0.25">
      <c r="A1342" s="761"/>
      <c r="B1342" s="580" t="s">
        <v>1427</v>
      </c>
      <c r="C1342" s="580"/>
      <c r="D1342" s="577" t="s">
        <v>1326</v>
      </c>
      <c r="E1342" s="580"/>
      <c r="F1342" s="580"/>
      <c r="G1342" s="966"/>
      <c r="H1342" s="927">
        <f t="shared" si="446"/>
        <v>0</v>
      </c>
      <c r="I1342" s="927">
        <f t="shared" si="449"/>
        <v>0</v>
      </c>
      <c r="J1342" s="11"/>
      <c r="K1342" s="964">
        <f t="shared" si="450"/>
        <v>0</v>
      </c>
    </row>
    <row r="1343" spans="1:11" ht="15.75" hidden="1" x14ac:dyDescent="0.25">
      <c r="A1343" s="761"/>
      <c r="B1343" s="580" t="s">
        <v>1428</v>
      </c>
      <c r="C1343" s="580"/>
      <c r="D1343" s="577" t="s">
        <v>1597</v>
      </c>
      <c r="E1343" s="580"/>
      <c r="F1343" s="580"/>
      <c r="G1343" s="966"/>
      <c r="H1343" s="927">
        <f t="shared" si="446"/>
        <v>0</v>
      </c>
      <c r="I1343" s="927">
        <f t="shared" si="449"/>
        <v>0</v>
      </c>
      <c r="J1343" s="11"/>
      <c r="K1343" s="964">
        <f t="shared" si="450"/>
        <v>0</v>
      </c>
    </row>
    <row r="1344" spans="1:11" ht="15.75" hidden="1" x14ac:dyDescent="0.25">
      <c r="A1344" s="761"/>
      <c r="B1344" s="580" t="s">
        <v>1429</v>
      </c>
      <c r="C1344" s="580"/>
      <c r="D1344" s="577" t="s">
        <v>1598</v>
      </c>
      <c r="E1344" s="580"/>
      <c r="F1344" s="580"/>
      <c r="G1344" s="966"/>
      <c r="H1344" s="927">
        <f t="shared" si="446"/>
        <v>0</v>
      </c>
      <c r="I1344" s="927">
        <f t="shared" si="449"/>
        <v>0</v>
      </c>
      <c r="J1344" s="11"/>
      <c r="K1344" s="964">
        <f t="shared" si="450"/>
        <v>0</v>
      </c>
    </row>
    <row r="1345" spans="1:11" ht="15.75" hidden="1" x14ac:dyDescent="0.25">
      <c r="A1345" s="761"/>
      <c r="B1345" s="580" t="s">
        <v>1430</v>
      </c>
      <c r="C1345" s="580"/>
      <c r="D1345" s="577" t="s">
        <v>1599</v>
      </c>
      <c r="E1345" s="580"/>
      <c r="F1345" s="580"/>
      <c r="G1345" s="966"/>
      <c r="H1345" s="927">
        <f t="shared" si="446"/>
        <v>0</v>
      </c>
      <c r="I1345" s="927">
        <f t="shared" si="449"/>
        <v>0</v>
      </c>
      <c r="J1345" s="11"/>
      <c r="K1345" s="964">
        <f t="shared" si="450"/>
        <v>0</v>
      </c>
    </row>
    <row r="1346" spans="1:11" ht="15.75" hidden="1" x14ac:dyDescent="0.25">
      <c r="A1346" s="761"/>
      <c r="B1346" s="580" t="s">
        <v>1431</v>
      </c>
      <c r="C1346" s="580"/>
      <c r="D1346" s="577" t="s">
        <v>1600</v>
      </c>
      <c r="E1346" s="580"/>
      <c r="F1346" s="580"/>
      <c r="G1346" s="966"/>
      <c r="H1346" s="927">
        <f t="shared" si="446"/>
        <v>0</v>
      </c>
      <c r="I1346" s="927">
        <f t="shared" si="449"/>
        <v>0</v>
      </c>
      <c r="J1346" s="11"/>
      <c r="K1346" s="964">
        <f t="shared" si="450"/>
        <v>0</v>
      </c>
    </row>
    <row r="1347" spans="1:11" ht="15.75" hidden="1" x14ac:dyDescent="0.25">
      <c r="A1347" s="761"/>
      <c r="B1347" s="580" t="s">
        <v>1432</v>
      </c>
      <c r="C1347" s="580"/>
      <c r="D1347" s="577" t="s">
        <v>1601</v>
      </c>
      <c r="E1347" s="580"/>
      <c r="F1347" s="580"/>
      <c r="G1347" s="966"/>
      <c r="H1347" s="927">
        <f t="shared" si="446"/>
        <v>0</v>
      </c>
      <c r="I1347" s="927">
        <f t="shared" si="449"/>
        <v>0</v>
      </c>
      <c r="J1347" s="11"/>
      <c r="K1347" s="964">
        <f t="shared" si="450"/>
        <v>0</v>
      </c>
    </row>
    <row r="1348" spans="1:11" ht="15.75" hidden="1" x14ac:dyDescent="0.25">
      <c r="A1348" s="761"/>
      <c r="B1348" s="580" t="s">
        <v>1433</v>
      </c>
      <c r="C1348" s="580"/>
      <c r="D1348" s="577" t="s">
        <v>1311</v>
      </c>
      <c r="E1348" s="580"/>
      <c r="F1348" s="580"/>
      <c r="G1348" s="966"/>
      <c r="H1348" s="927">
        <f t="shared" si="446"/>
        <v>0</v>
      </c>
      <c r="I1348" s="927">
        <f t="shared" si="449"/>
        <v>0</v>
      </c>
      <c r="J1348" s="11"/>
      <c r="K1348" s="964">
        <f t="shared" si="450"/>
        <v>0</v>
      </c>
    </row>
    <row r="1349" spans="1:11" ht="15.75" hidden="1" x14ac:dyDescent="0.25">
      <c r="A1349" s="761"/>
      <c r="B1349" s="638"/>
      <c r="C1349" s="37"/>
      <c r="D1349" s="638"/>
      <c r="E1349" s="10"/>
      <c r="F1349" s="10"/>
      <c r="G1349" s="927"/>
      <c r="H1349" s="927"/>
      <c r="I1349" s="927"/>
      <c r="J1349" s="10"/>
      <c r="K1349" s="927"/>
    </row>
    <row r="1350" spans="1:11" ht="15.75" hidden="1" x14ac:dyDescent="0.25">
      <c r="A1350" s="761"/>
      <c r="B1350" s="8" t="s">
        <v>1434</v>
      </c>
      <c r="C1350" s="8"/>
      <c r="D1350" s="21" t="s">
        <v>1602</v>
      </c>
      <c r="E1350" s="8"/>
      <c r="F1350" s="8"/>
      <c r="G1350" s="975"/>
      <c r="H1350" s="975"/>
      <c r="I1350" s="975"/>
      <c r="J1350" s="8"/>
      <c r="K1350" s="975"/>
    </row>
    <row r="1351" spans="1:11" ht="15.75" hidden="1" x14ac:dyDescent="0.25">
      <c r="A1351" s="761"/>
      <c r="B1351" s="580" t="s">
        <v>1435</v>
      </c>
      <c r="C1351" s="580"/>
      <c r="D1351" s="577" t="s">
        <v>1302</v>
      </c>
      <c r="E1351" s="580"/>
      <c r="F1351" s="580"/>
      <c r="G1351" s="966"/>
      <c r="H1351" s="927">
        <f t="shared" si="446"/>
        <v>0</v>
      </c>
      <c r="I1351" s="927">
        <f t="shared" ref="I1351:I1356" si="451">H1351*$I$12</f>
        <v>0</v>
      </c>
      <c r="J1351" s="11"/>
      <c r="K1351" s="964">
        <f t="shared" ref="K1351:K1356" si="452">SUM(H1351:I1351)</f>
        <v>0</v>
      </c>
    </row>
    <row r="1352" spans="1:11" ht="15.75" hidden="1" x14ac:dyDescent="0.25">
      <c r="A1352" s="761"/>
      <c r="B1352" s="580" t="s">
        <v>1436</v>
      </c>
      <c r="C1352" s="580"/>
      <c r="D1352" s="577" t="s">
        <v>1303</v>
      </c>
      <c r="E1352" s="580"/>
      <c r="F1352" s="580"/>
      <c r="G1352" s="966"/>
      <c r="H1352" s="927">
        <f t="shared" si="446"/>
        <v>0</v>
      </c>
      <c r="I1352" s="927">
        <f t="shared" si="451"/>
        <v>0</v>
      </c>
      <c r="J1352" s="11"/>
      <c r="K1352" s="964">
        <f t="shared" si="452"/>
        <v>0</v>
      </c>
    </row>
    <row r="1353" spans="1:11" ht="15.75" hidden="1" x14ac:dyDescent="0.25">
      <c r="A1353" s="761"/>
      <c r="B1353" s="580" t="s">
        <v>1437</v>
      </c>
      <c r="C1353" s="580"/>
      <c r="D1353" s="577" t="s">
        <v>1595</v>
      </c>
      <c r="E1353" s="580"/>
      <c r="F1353" s="580"/>
      <c r="G1353" s="966"/>
      <c r="H1353" s="927">
        <f t="shared" si="446"/>
        <v>0</v>
      </c>
      <c r="I1353" s="927">
        <f t="shared" si="451"/>
        <v>0</v>
      </c>
      <c r="J1353" s="11"/>
      <c r="K1353" s="964">
        <f t="shared" si="452"/>
        <v>0</v>
      </c>
    </row>
    <row r="1354" spans="1:11" ht="15.75" hidden="1" x14ac:dyDescent="0.25">
      <c r="A1354" s="761"/>
      <c r="B1354" s="580" t="s">
        <v>1438</v>
      </c>
      <c r="C1354" s="580"/>
      <c r="D1354" s="577" t="s">
        <v>1305</v>
      </c>
      <c r="E1354" s="580"/>
      <c r="F1354" s="580"/>
      <c r="G1354" s="966"/>
      <c r="H1354" s="927">
        <f t="shared" si="446"/>
        <v>0</v>
      </c>
      <c r="I1354" s="927">
        <f t="shared" si="451"/>
        <v>0</v>
      </c>
      <c r="J1354" s="11"/>
      <c r="K1354" s="964">
        <f t="shared" si="452"/>
        <v>0</v>
      </c>
    </row>
    <row r="1355" spans="1:11" ht="15.75" hidden="1" x14ac:dyDescent="0.25">
      <c r="A1355" s="761"/>
      <c r="B1355" s="580" t="s">
        <v>1439</v>
      </c>
      <c r="C1355" s="580"/>
      <c r="D1355" s="577" t="s">
        <v>1326</v>
      </c>
      <c r="E1355" s="580"/>
      <c r="F1355" s="580"/>
      <c r="G1355" s="966"/>
      <c r="H1355" s="927">
        <f t="shared" si="446"/>
        <v>0</v>
      </c>
      <c r="I1355" s="927">
        <f t="shared" si="451"/>
        <v>0</v>
      </c>
      <c r="J1355" s="11"/>
      <c r="K1355" s="964">
        <f t="shared" si="452"/>
        <v>0</v>
      </c>
    </row>
    <row r="1356" spans="1:11" ht="15.75" hidden="1" x14ac:dyDescent="0.25">
      <c r="A1356" s="761"/>
      <c r="B1356" s="580" t="s">
        <v>1440</v>
      </c>
      <c r="C1356" s="580"/>
      <c r="D1356" s="577" t="s">
        <v>1307</v>
      </c>
      <c r="E1356" s="580"/>
      <c r="F1356" s="580"/>
      <c r="G1356" s="966"/>
      <c r="H1356" s="927">
        <f t="shared" si="446"/>
        <v>0</v>
      </c>
      <c r="I1356" s="927">
        <f t="shared" si="451"/>
        <v>0</v>
      </c>
      <c r="J1356" s="11"/>
      <c r="K1356" s="964">
        <f t="shared" si="452"/>
        <v>0</v>
      </c>
    </row>
    <row r="1357" spans="1:11" ht="15.75" hidden="1" x14ac:dyDescent="0.25">
      <c r="A1357" s="761"/>
      <c r="B1357" s="638"/>
      <c r="C1357" s="37"/>
      <c r="D1357" s="637"/>
      <c r="E1357" s="10"/>
      <c r="F1357" s="10"/>
      <c r="G1357" s="927"/>
      <c r="H1357" s="927"/>
      <c r="I1357" s="927"/>
      <c r="J1357" s="10"/>
      <c r="K1357" s="927"/>
    </row>
    <row r="1358" spans="1:11" ht="15.75" hidden="1" x14ac:dyDescent="0.25">
      <c r="A1358" s="761"/>
      <c r="B1358" s="8" t="s">
        <v>1441</v>
      </c>
      <c r="C1358" s="8"/>
      <c r="D1358" s="21" t="s">
        <v>1603</v>
      </c>
      <c r="E1358" s="8"/>
      <c r="F1358" s="8"/>
      <c r="G1358" s="975"/>
      <c r="H1358" s="975"/>
      <c r="I1358" s="975"/>
      <c r="J1358" s="8"/>
      <c r="K1358" s="975"/>
    </row>
    <row r="1359" spans="1:11" ht="15.75" hidden="1" x14ac:dyDescent="0.25">
      <c r="A1359" s="761"/>
      <c r="B1359" s="580" t="s">
        <v>1442</v>
      </c>
      <c r="C1359" s="580"/>
      <c r="D1359" s="577" t="s">
        <v>1302</v>
      </c>
      <c r="E1359" s="580"/>
      <c r="F1359" s="580"/>
      <c r="G1359" s="966"/>
      <c r="H1359" s="927">
        <f t="shared" si="446"/>
        <v>0</v>
      </c>
      <c r="I1359" s="927">
        <f t="shared" ref="I1359:I1370" si="453">H1359*$I$12</f>
        <v>0</v>
      </c>
      <c r="J1359" s="11"/>
      <c r="K1359" s="964">
        <f t="shared" ref="K1359:K1370" si="454">SUM(H1359:I1359)</f>
        <v>0</v>
      </c>
    </row>
    <row r="1360" spans="1:11" ht="15.75" hidden="1" x14ac:dyDescent="0.25">
      <c r="A1360" s="761"/>
      <c r="B1360" s="580" t="s">
        <v>1443</v>
      </c>
      <c r="C1360" s="580"/>
      <c r="D1360" s="577" t="s">
        <v>1317</v>
      </c>
      <c r="E1360" s="580"/>
      <c r="F1360" s="580"/>
      <c r="G1360" s="966"/>
      <c r="H1360" s="927">
        <f t="shared" si="446"/>
        <v>0</v>
      </c>
      <c r="I1360" s="927">
        <f t="shared" si="453"/>
        <v>0</v>
      </c>
      <c r="J1360" s="11"/>
      <c r="K1360" s="964">
        <f t="shared" si="454"/>
        <v>0</v>
      </c>
    </row>
    <row r="1361" spans="1:11" ht="15.75" hidden="1" x14ac:dyDescent="0.25">
      <c r="A1361" s="761"/>
      <c r="B1361" s="580" t="s">
        <v>1444</v>
      </c>
      <c r="C1361" s="580"/>
      <c r="D1361" s="577" t="s">
        <v>1306</v>
      </c>
      <c r="E1361" s="580"/>
      <c r="F1361" s="580"/>
      <c r="G1361" s="966"/>
      <c r="H1361" s="927">
        <f t="shared" si="446"/>
        <v>0</v>
      </c>
      <c r="I1361" s="927">
        <f t="shared" si="453"/>
        <v>0</v>
      </c>
      <c r="J1361" s="11"/>
      <c r="K1361" s="964">
        <f t="shared" si="454"/>
        <v>0</v>
      </c>
    </row>
    <row r="1362" spans="1:11" ht="15.75" hidden="1" x14ac:dyDescent="0.25">
      <c r="A1362" s="761"/>
      <c r="B1362" s="580" t="s">
        <v>1445</v>
      </c>
      <c r="C1362" s="580"/>
      <c r="D1362" s="577" t="s">
        <v>1303</v>
      </c>
      <c r="E1362" s="580"/>
      <c r="F1362" s="580"/>
      <c r="G1362" s="966"/>
      <c r="H1362" s="927">
        <f t="shared" si="446"/>
        <v>0</v>
      </c>
      <c r="I1362" s="927">
        <f t="shared" si="453"/>
        <v>0</v>
      </c>
      <c r="J1362" s="11"/>
      <c r="K1362" s="964">
        <f t="shared" si="454"/>
        <v>0</v>
      </c>
    </row>
    <row r="1363" spans="1:11" ht="15.75" hidden="1" x14ac:dyDescent="0.25">
      <c r="A1363" s="761"/>
      <c r="B1363" s="580" t="s">
        <v>1446</v>
      </c>
      <c r="C1363" s="580"/>
      <c r="D1363" s="577" t="s">
        <v>1318</v>
      </c>
      <c r="E1363" s="580"/>
      <c r="F1363" s="580"/>
      <c r="G1363" s="966"/>
      <c r="H1363" s="927">
        <f t="shared" si="446"/>
        <v>0</v>
      </c>
      <c r="I1363" s="927">
        <f t="shared" si="453"/>
        <v>0</v>
      </c>
      <c r="J1363" s="11"/>
      <c r="K1363" s="964">
        <f t="shared" si="454"/>
        <v>0</v>
      </c>
    </row>
    <row r="1364" spans="1:11" ht="15.75" hidden="1" x14ac:dyDescent="0.25">
      <c r="A1364" s="761"/>
      <c r="B1364" s="580" t="s">
        <v>1447</v>
      </c>
      <c r="C1364" s="580"/>
      <c r="D1364" s="577" t="s">
        <v>1595</v>
      </c>
      <c r="E1364" s="580"/>
      <c r="F1364" s="580"/>
      <c r="G1364" s="966"/>
      <c r="H1364" s="927">
        <f t="shared" si="446"/>
        <v>0</v>
      </c>
      <c r="I1364" s="927">
        <f t="shared" si="453"/>
        <v>0</v>
      </c>
      <c r="J1364" s="11"/>
      <c r="K1364" s="964">
        <f t="shared" si="454"/>
        <v>0</v>
      </c>
    </row>
    <row r="1365" spans="1:11" ht="15.75" hidden="1" x14ac:dyDescent="0.25">
      <c r="A1365" s="761"/>
      <c r="B1365" s="580" t="s">
        <v>1448</v>
      </c>
      <c r="C1365" s="580"/>
      <c r="D1365" s="577" t="s">
        <v>1307</v>
      </c>
      <c r="E1365" s="580"/>
      <c r="F1365" s="580"/>
      <c r="G1365" s="966"/>
      <c r="H1365" s="927">
        <f t="shared" si="446"/>
        <v>0</v>
      </c>
      <c r="I1365" s="927">
        <f t="shared" si="453"/>
        <v>0</v>
      </c>
      <c r="J1365" s="11"/>
      <c r="K1365" s="964">
        <f t="shared" si="454"/>
        <v>0</v>
      </c>
    </row>
    <row r="1366" spans="1:11" ht="15.75" hidden="1" x14ac:dyDescent="0.25">
      <c r="A1366" s="761"/>
      <c r="B1366" s="580" t="s">
        <v>1449</v>
      </c>
      <c r="C1366" s="580"/>
      <c r="D1366" s="577" t="s">
        <v>1321</v>
      </c>
      <c r="E1366" s="580"/>
      <c r="F1366" s="580"/>
      <c r="G1366" s="966"/>
      <c r="H1366" s="927">
        <f t="shared" si="446"/>
        <v>0</v>
      </c>
      <c r="I1366" s="927">
        <f t="shared" si="453"/>
        <v>0</v>
      </c>
      <c r="J1366" s="11"/>
      <c r="K1366" s="964">
        <f t="shared" si="454"/>
        <v>0</v>
      </c>
    </row>
    <row r="1367" spans="1:11" ht="15.75" hidden="1" x14ac:dyDescent="0.25">
      <c r="A1367" s="761"/>
      <c r="B1367" s="580" t="s">
        <v>1450</v>
      </c>
      <c r="C1367" s="580"/>
      <c r="D1367" s="577" t="s">
        <v>1326</v>
      </c>
      <c r="E1367" s="580"/>
      <c r="F1367" s="580"/>
      <c r="G1367" s="966"/>
      <c r="H1367" s="927">
        <f t="shared" si="446"/>
        <v>0</v>
      </c>
      <c r="I1367" s="927">
        <f t="shared" si="453"/>
        <v>0</v>
      </c>
      <c r="J1367" s="11"/>
      <c r="K1367" s="964">
        <f t="shared" si="454"/>
        <v>0</v>
      </c>
    </row>
    <row r="1368" spans="1:11" ht="15.75" hidden="1" x14ac:dyDescent="0.25">
      <c r="A1368" s="761"/>
      <c r="B1368" s="580" t="s">
        <v>1451</v>
      </c>
      <c r="C1368" s="580"/>
      <c r="D1368" s="577" t="s">
        <v>1594</v>
      </c>
      <c r="E1368" s="580"/>
      <c r="F1368" s="580"/>
      <c r="G1368" s="966"/>
      <c r="H1368" s="927">
        <f t="shared" si="446"/>
        <v>0</v>
      </c>
      <c r="I1368" s="927">
        <f t="shared" si="453"/>
        <v>0</v>
      </c>
      <c r="J1368" s="11"/>
      <c r="K1368" s="964">
        <f t="shared" si="454"/>
        <v>0</v>
      </c>
    </row>
    <row r="1369" spans="1:11" ht="15.75" hidden="1" x14ac:dyDescent="0.25">
      <c r="A1369" s="761"/>
      <c r="B1369" s="580" t="s">
        <v>1452</v>
      </c>
      <c r="C1369" s="580"/>
      <c r="D1369" s="577" t="s">
        <v>1604</v>
      </c>
      <c r="E1369" s="580"/>
      <c r="F1369" s="580"/>
      <c r="G1369" s="966"/>
      <c r="H1369" s="927">
        <f t="shared" si="446"/>
        <v>0</v>
      </c>
      <c r="I1369" s="927">
        <f t="shared" si="453"/>
        <v>0</v>
      </c>
      <c r="J1369" s="11"/>
      <c r="K1369" s="964">
        <f t="shared" si="454"/>
        <v>0</v>
      </c>
    </row>
    <row r="1370" spans="1:11" ht="15.75" hidden="1" x14ac:dyDescent="0.25">
      <c r="A1370" s="761"/>
      <c r="B1370" s="580" t="s">
        <v>1453</v>
      </c>
      <c r="C1370" s="580"/>
      <c r="D1370" s="577" t="s">
        <v>1605</v>
      </c>
      <c r="E1370" s="580"/>
      <c r="F1370" s="580"/>
      <c r="G1370" s="966"/>
      <c r="H1370" s="927">
        <f t="shared" si="446"/>
        <v>0</v>
      </c>
      <c r="I1370" s="927">
        <f t="shared" si="453"/>
        <v>0</v>
      </c>
      <c r="J1370" s="11"/>
      <c r="K1370" s="964">
        <f t="shared" si="454"/>
        <v>0</v>
      </c>
    </row>
    <row r="1371" spans="1:11" ht="15.75" hidden="1" x14ac:dyDescent="0.25">
      <c r="A1371" s="761"/>
      <c r="B1371" s="638"/>
      <c r="C1371" s="37"/>
      <c r="D1371" s="638"/>
      <c r="E1371" s="10"/>
      <c r="F1371" s="10"/>
      <c r="G1371" s="927"/>
      <c r="H1371" s="927"/>
      <c r="I1371" s="927"/>
      <c r="J1371" s="10"/>
      <c r="K1371" s="927"/>
    </row>
    <row r="1372" spans="1:11" ht="15.75" hidden="1" x14ac:dyDescent="0.25">
      <c r="A1372" s="761"/>
      <c r="B1372" s="8" t="s">
        <v>1454</v>
      </c>
      <c r="C1372" s="8"/>
      <c r="D1372" s="21" t="s">
        <v>1606</v>
      </c>
      <c r="E1372" s="8"/>
      <c r="F1372" s="8"/>
      <c r="G1372" s="975"/>
      <c r="H1372" s="975"/>
      <c r="I1372" s="975"/>
      <c r="J1372" s="8"/>
      <c r="K1372" s="975"/>
    </row>
    <row r="1373" spans="1:11" ht="15.75" hidden="1" x14ac:dyDescent="0.25">
      <c r="A1373" s="761"/>
      <c r="B1373" s="580" t="s">
        <v>1455</v>
      </c>
      <c r="C1373" s="580"/>
      <c r="D1373" s="577" t="s">
        <v>1302</v>
      </c>
      <c r="E1373" s="580"/>
      <c r="F1373" s="580"/>
      <c r="G1373" s="966"/>
      <c r="H1373" s="927">
        <f t="shared" si="446"/>
        <v>0</v>
      </c>
      <c r="I1373" s="927">
        <f t="shared" ref="I1373:I1381" si="455">H1373*$I$12</f>
        <v>0</v>
      </c>
      <c r="J1373" s="11"/>
      <c r="K1373" s="964">
        <f t="shared" ref="K1373:K1381" si="456">SUM(H1373:I1373)</f>
        <v>0</v>
      </c>
    </row>
    <row r="1374" spans="1:11" ht="15.75" hidden="1" x14ac:dyDescent="0.25">
      <c r="A1374" s="761"/>
      <c r="B1374" s="580" t="s">
        <v>1456</v>
      </c>
      <c r="C1374" s="580"/>
      <c r="D1374" s="577" t="s">
        <v>1303</v>
      </c>
      <c r="E1374" s="580"/>
      <c r="F1374" s="580"/>
      <c r="G1374" s="966"/>
      <c r="H1374" s="927">
        <f t="shared" si="446"/>
        <v>0</v>
      </c>
      <c r="I1374" s="927">
        <f t="shared" si="455"/>
        <v>0</v>
      </c>
      <c r="J1374" s="11"/>
      <c r="K1374" s="964">
        <f t="shared" si="456"/>
        <v>0</v>
      </c>
    </row>
    <row r="1375" spans="1:11" ht="15.75" hidden="1" x14ac:dyDescent="0.25">
      <c r="A1375" s="761"/>
      <c r="B1375" s="580" t="s">
        <v>1457</v>
      </c>
      <c r="C1375" s="580"/>
      <c r="D1375" s="577" t="s">
        <v>1305</v>
      </c>
      <c r="E1375" s="580"/>
      <c r="F1375" s="580"/>
      <c r="G1375" s="966"/>
      <c r="H1375" s="927">
        <f t="shared" si="446"/>
        <v>0</v>
      </c>
      <c r="I1375" s="927">
        <f t="shared" si="455"/>
        <v>0</v>
      </c>
      <c r="J1375" s="11"/>
      <c r="K1375" s="964">
        <f t="shared" si="456"/>
        <v>0</v>
      </c>
    </row>
    <row r="1376" spans="1:11" ht="15.75" hidden="1" x14ac:dyDescent="0.25">
      <c r="A1376" s="761"/>
      <c r="B1376" s="580" t="s">
        <v>1458</v>
      </c>
      <c r="C1376" s="580"/>
      <c r="D1376" s="577" t="s">
        <v>1595</v>
      </c>
      <c r="E1376" s="580"/>
      <c r="F1376" s="580"/>
      <c r="G1376" s="966"/>
      <c r="H1376" s="927">
        <f t="shared" si="446"/>
        <v>0</v>
      </c>
      <c r="I1376" s="927">
        <f t="shared" si="455"/>
        <v>0</v>
      </c>
      <c r="J1376" s="11"/>
      <c r="K1376" s="964">
        <f t="shared" si="456"/>
        <v>0</v>
      </c>
    </row>
    <row r="1377" spans="1:11" ht="15.75" hidden="1" x14ac:dyDescent="0.25">
      <c r="A1377" s="761"/>
      <c r="B1377" s="580" t="s">
        <v>1459</v>
      </c>
      <c r="C1377" s="580"/>
      <c r="D1377" s="577" t="s">
        <v>1326</v>
      </c>
      <c r="E1377" s="580"/>
      <c r="F1377" s="580"/>
      <c r="G1377" s="966"/>
      <c r="H1377" s="927">
        <f t="shared" si="446"/>
        <v>0</v>
      </c>
      <c r="I1377" s="927">
        <f t="shared" si="455"/>
        <v>0</v>
      </c>
      <c r="J1377" s="11"/>
      <c r="K1377" s="964">
        <f t="shared" si="456"/>
        <v>0</v>
      </c>
    </row>
    <row r="1378" spans="1:11" ht="15.75" hidden="1" x14ac:dyDescent="0.25">
      <c r="A1378" s="761"/>
      <c r="B1378" s="580" t="s">
        <v>1460</v>
      </c>
      <c r="C1378" s="580"/>
      <c r="D1378" s="577" t="s">
        <v>1607</v>
      </c>
      <c r="E1378" s="580"/>
      <c r="F1378" s="580"/>
      <c r="G1378" s="966"/>
      <c r="H1378" s="927">
        <f t="shared" si="446"/>
        <v>0</v>
      </c>
      <c r="I1378" s="927">
        <f t="shared" si="455"/>
        <v>0</v>
      </c>
      <c r="J1378" s="11"/>
      <c r="K1378" s="964">
        <f t="shared" si="456"/>
        <v>0</v>
      </c>
    </row>
    <row r="1379" spans="1:11" ht="15.75" hidden="1" x14ac:dyDescent="0.25">
      <c r="A1379" s="761"/>
      <c r="B1379" s="580" t="s">
        <v>1461</v>
      </c>
      <c r="C1379" s="580"/>
      <c r="D1379" s="577" t="s">
        <v>1307</v>
      </c>
      <c r="E1379" s="580"/>
      <c r="F1379" s="580"/>
      <c r="G1379" s="966"/>
      <c r="H1379" s="927">
        <f t="shared" si="446"/>
        <v>0</v>
      </c>
      <c r="I1379" s="927">
        <f t="shared" si="455"/>
        <v>0</v>
      </c>
      <c r="J1379" s="11"/>
      <c r="K1379" s="964">
        <f t="shared" si="456"/>
        <v>0</v>
      </c>
    </row>
    <row r="1380" spans="1:11" ht="15.75" hidden="1" x14ac:dyDescent="0.25">
      <c r="A1380" s="761"/>
      <c r="B1380" s="580" t="s">
        <v>1462</v>
      </c>
      <c r="C1380" s="580"/>
      <c r="D1380" s="577" t="s">
        <v>1608</v>
      </c>
      <c r="E1380" s="580"/>
      <c r="F1380" s="580"/>
      <c r="G1380" s="966"/>
      <c r="H1380" s="927">
        <f t="shared" si="446"/>
        <v>0</v>
      </c>
      <c r="I1380" s="927">
        <f t="shared" si="455"/>
        <v>0</v>
      </c>
      <c r="J1380" s="11"/>
      <c r="K1380" s="964">
        <f t="shared" si="456"/>
        <v>0</v>
      </c>
    </row>
    <row r="1381" spans="1:11" ht="15.75" hidden="1" x14ac:dyDescent="0.25">
      <c r="A1381" s="761"/>
      <c r="B1381" s="580" t="s">
        <v>1463</v>
      </c>
      <c r="C1381" s="580"/>
      <c r="D1381" s="577" t="s">
        <v>1605</v>
      </c>
      <c r="E1381" s="580"/>
      <c r="F1381" s="580"/>
      <c r="G1381" s="966"/>
      <c r="H1381" s="927">
        <f t="shared" si="446"/>
        <v>0</v>
      </c>
      <c r="I1381" s="927">
        <f t="shared" si="455"/>
        <v>0</v>
      </c>
      <c r="J1381" s="11"/>
      <c r="K1381" s="964">
        <f t="shared" si="456"/>
        <v>0</v>
      </c>
    </row>
    <row r="1382" spans="1:11" ht="15.75" hidden="1" x14ac:dyDescent="0.25">
      <c r="A1382" s="761"/>
      <c r="B1382" s="638"/>
      <c r="C1382" s="37"/>
      <c r="D1382" s="638"/>
      <c r="E1382" s="10"/>
      <c r="F1382" s="10"/>
      <c r="G1382" s="927"/>
      <c r="H1382" s="927"/>
      <c r="I1382" s="927"/>
      <c r="J1382" s="10"/>
      <c r="K1382" s="927"/>
    </row>
    <row r="1383" spans="1:11" ht="15.75" hidden="1" x14ac:dyDescent="0.25">
      <c r="A1383" s="761"/>
      <c r="B1383" s="8" t="s">
        <v>1464</v>
      </c>
      <c r="C1383" s="8"/>
      <c r="D1383" s="21" t="s">
        <v>1609</v>
      </c>
      <c r="E1383" s="8"/>
      <c r="F1383" s="8"/>
      <c r="G1383" s="975"/>
      <c r="H1383" s="975"/>
      <c r="I1383" s="975"/>
      <c r="J1383" s="8"/>
      <c r="K1383" s="975"/>
    </row>
    <row r="1384" spans="1:11" ht="15.75" hidden="1" x14ac:dyDescent="0.25">
      <c r="A1384" s="761"/>
      <c r="B1384" s="580" t="s">
        <v>1465</v>
      </c>
      <c r="C1384" s="580"/>
      <c r="D1384" s="577" t="s">
        <v>1302</v>
      </c>
      <c r="E1384" s="580"/>
      <c r="F1384" s="17"/>
      <c r="G1384" s="927"/>
      <c r="H1384" s="927">
        <f t="shared" ref="H1384:H1470" si="457">G1384*F1384</f>
        <v>0</v>
      </c>
      <c r="I1384" s="927">
        <f>H1384*$I$12</f>
        <v>0</v>
      </c>
      <c r="J1384" s="11"/>
      <c r="K1384" s="964">
        <f>SUM(H1384:I1384)</f>
        <v>0</v>
      </c>
    </row>
    <row r="1385" spans="1:11" ht="15.75" hidden="1" x14ac:dyDescent="0.25">
      <c r="A1385" s="761"/>
      <c r="B1385" s="580" t="s">
        <v>1466</v>
      </c>
      <c r="C1385" s="580"/>
      <c r="D1385" s="577" t="s">
        <v>1605</v>
      </c>
      <c r="E1385" s="580"/>
      <c r="F1385" s="17"/>
      <c r="G1385" s="927"/>
      <c r="H1385" s="927">
        <f t="shared" si="457"/>
        <v>0</v>
      </c>
      <c r="I1385" s="927">
        <f>H1385*$I$12</f>
        <v>0</v>
      </c>
      <c r="J1385" s="11"/>
      <c r="K1385" s="964">
        <f>SUM(H1385:I1385)</f>
        <v>0</v>
      </c>
    </row>
    <row r="1386" spans="1:11" ht="15.75" hidden="1" x14ac:dyDescent="0.25">
      <c r="A1386" s="761"/>
      <c r="B1386" s="580" t="s">
        <v>1467</v>
      </c>
      <c r="C1386" s="580"/>
      <c r="D1386" s="577" t="s">
        <v>1610</v>
      </c>
      <c r="E1386" s="580"/>
      <c r="F1386" s="17"/>
      <c r="G1386" s="927"/>
      <c r="H1386" s="927">
        <f t="shared" si="457"/>
        <v>0</v>
      </c>
      <c r="I1386" s="927">
        <f>H1386*$I$12</f>
        <v>0</v>
      </c>
      <c r="J1386" s="11"/>
      <c r="K1386" s="964">
        <f>SUM(H1386:I1386)</f>
        <v>0</v>
      </c>
    </row>
    <row r="1387" spans="1:11" ht="15.75" hidden="1" x14ac:dyDescent="0.25">
      <c r="A1387" s="761"/>
      <c r="B1387" s="638"/>
      <c r="C1387" s="37"/>
      <c r="D1387" s="637"/>
      <c r="E1387" s="10"/>
      <c r="F1387" s="10"/>
      <c r="G1387" s="927"/>
      <c r="H1387" s="927"/>
      <c r="I1387" s="927"/>
      <c r="J1387" s="10"/>
      <c r="K1387" s="927"/>
    </row>
    <row r="1388" spans="1:11" ht="15.75" hidden="1" x14ac:dyDescent="0.25">
      <c r="A1388" s="761"/>
      <c r="B1388" s="8" t="s">
        <v>1468</v>
      </c>
      <c r="C1388" s="8"/>
      <c r="D1388" s="21" t="s">
        <v>1611</v>
      </c>
      <c r="E1388" s="8"/>
      <c r="F1388" s="8"/>
      <c r="G1388" s="975"/>
      <c r="H1388" s="975"/>
      <c r="I1388" s="975"/>
      <c r="J1388" s="8"/>
      <c r="K1388" s="975"/>
    </row>
    <row r="1389" spans="1:11" ht="15.75" hidden="1" x14ac:dyDescent="0.25">
      <c r="A1389" s="761"/>
      <c r="B1389" s="580" t="s">
        <v>1469</v>
      </c>
      <c r="C1389" s="580"/>
      <c r="D1389" s="577" t="s">
        <v>1302</v>
      </c>
      <c r="E1389" s="580"/>
      <c r="F1389" s="17"/>
      <c r="G1389" s="927"/>
      <c r="H1389" s="927">
        <f t="shared" si="457"/>
        <v>0</v>
      </c>
      <c r="I1389" s="927">
        <f t="shared" ref="I1389:I1397" si="458">H1389*$I$12</f>
        <v>0</v>
      </c>
      <c r="J1389" s="11"/>
      <c r="K1389" s="964">
        <f t="shared" ref="K1389:K1397" si="459">SUM(H1389:I1389)</f>
        <v>0</v>
      </c>
    </row>
    <row r="1390" spans="1:11" ht="15.75" hidden="1" x14ac:dyDescent="0.25">
      <c r="A1390" s="761"/>
      <c r="B1390" s="580" t="s">
        <v>1470</v>
      </c>
      <c r="C1390" s="580"/>
      <c r="D1390" s="577" t="s">
        <v>1303</v>
      </c>
      <c r="E1390" s="580"/>
      <c r="F1390" s="17"/>
      <c r="G1390" s="927"/>
      <c r="H1390" s="927">
        <f t="shared" si="457"/>
        <v>0</v>
      </c>
      <c r="I1390" s="927">
        <f t="shared" si="458"/>
        <v>0</v>
      </c>
      <c r="J1390" s="11"/>
      <c r="K1390" s="964">
        <f t="shared" si="459"/>
        <v>0</v>
      </c>
    </row>
    <row r="1391" spans="1:11" ht="15.75" hidden="1" x14ac:dyDescent="0.25">
      <c r="A1391" s="761"/>
      <c r="B1391" s="580" t="s">
        <v>1471</v>
      </c>
      <c r="C1391" s="580"/>
      <c r="D1391" s="577" t="s">
        <v>1305</v>
      </c>
      <c r="E1391" s="580"/>
      <c r="F1391" s="17"/>
      <c r="G1391" s="927"/>
      <c r="H1391" s="927">
        <f t="shared" si="457"/>
        <v>0</v>
      </c>
      <c r="I1391" s="927">
        <f t="shared" si="458"/>
        <v>0</v>
      </c>
      <c r="J1391" s="11"/>
      <c r="K1391" s="964">
        <f t="shared" si="459"/>
        <v>0</v>
      </c>
    </row>
    <row r="1392" spans="1:11" ht="15.75" hidden="1" x14ac:dyDescent="0.25">
      <c r="A1392" s="761"/>
      <c r="B1392" s="580" t="s">
        <v>1472</v>
      </c>
      <c r="C1392" s="580"/>
      <c r="D1392" s="577" t="s">
        <v>1306</v>
      </c>
      <c r="E1392" s="580"/>
      <c r="F1392" s="17"/>
      <c r="G1392" s="927"/>
      <c r="H1392" s="927">
        <f t="shared" si="457"/>
        <v>0</v>
      </c>
      <c r="I1392" s="927">
        <f t="shared" si="458"/>
        <v>0</v>
      </c>
      <c r="J1392" s="11"/>
      <c r="K1392" s="964">
        <f t="shared" si="459"/>
        <v>0</v>
      </c>
    </row>
    <row r="1393" spans="1:11" ht="15.75" hidden="1" x14ac:dyDescent="0.25">
      <c r="A1393" s="761"/>
      <c r="B1393" s="580" t="s">
        <v>1473</v>
      </c>
      <c r="C1393" s="580"/>
      <c r="D1393" s="577" t="s">
        <v>1595</v>
      </c>
      <c r="E1393" s="580"/>
      <c r="F1393" s="17"/>
      <c r="G1393" s="927"/>
      <c r="H1393" s="927">
        <f t="shared" si="457"/>
        <v>0</v>
      </c>
      <c r="I1393" s="927">
        <f t="shared" si="458"/>
        <v>0</v>
      </c>
      <c r="J1393" s="11"/>
      <c r="K1393" s="964">
        <f t="shared" si="459"/>
        <v>0</v>
      </c>
    </row>
    <row r="1394" spans="1:11" ht="15.75" hidden="1" x14ac:dyDescent="0.25">
      <c r="A1394" s="761"/>
      <c r="B1394" s="580" t="s">
        <v>1474</v>
      </c>
      <c r="C1394" s="580"/>
      <c r="D1394" s="577" t="s">
        <v>1326</v>
      </c>
      <c r="E1394" s="580"/>
      <c r="F1394" s="17"/>
      <c r="G1394" s="927"/>
      <c r="H1394" s="927">
        <f t="shared" si="457"/>
        <v>0</v>
      </c>
      <c r="I1394" s="927">
        <f t="shared" si="458"/>
        <v>0</v>
      </c>
      <c r="J1394" s="11"/>
      <c r="K1394" s="964">
        <f t="shared" si="459"/>
        <v>0</v>
      </c>
    </row>
    <row r="1395" spans="1:11" ht="15.75" hidden="1" x14ac:dyDescent="0.25">
      <c r="A1395" s="761"/>
      <c r="B1395" s="580" t="s">
        <v>1475</v>
      </c>
      <c r="C1395" s="580"/>
      <c r="D1395" s="577" t="s">
        <v>1307</v>
      </c>
      <c r="E1395" s="580"/>
      <c r="F1395" s="17"/>
      <c r="G1395" s="927"/>
      <c r="H1395" s="927">
        <f t="shared" si="457"/>
        <v>0</v>
      </c>
      <c r="I1395" s="927">
        <f t="shared" si="458"/>
        <v>0</v>
      </c>
      <c r="J1395" s="11"/>
      <c r="K1395" s="964">
        <f t="shared" si="459"/>
        <v>0</v>
      </c>
    </row>
    <row r="1396" spans="1:11" ht="15.75" hidden="1" x14ac:dyDescent="0.25">
      <c r="A1396" s="761"/>
      <c r="B1396" s="580" t="s">
        <v>1476</v>
      </c>
      <c r="C1396" s="580"/>
      <c r="D1396" s="577" t="s">
        <v>1311</v>
      </c>
      <c r="E1396" s="580"/>
      <c r="F1396" s="17"/>
      <c r="G1396" s="927"/>
      <c r="H1396" s="927">
        <f t="shared" si="457"/>
        <v>0</v>
      </c>
      <c r="I1396" s="927">
        <f t="shared" si="458"/>
        <v>0</v>
      </c>
      <c r="J1396" s="11"/>
      <c r="K1396" s="964">
        <f t="shared" si="459"/>
        <v>0</v>
      </c>
    </row>
    <row r="1397" spans="1:11" ht="15.75" hidden="1" x14ac:dyDescent="0.25">
      <c r="A1397" s="761"/>
      <c r="B1397" s="580" t="s">
        <v>1477</v>
      </c>
      <c r="C1397" s="580"/>
      <c r="D1397" s="577" t="s">
        <v>1612</v>
      </c>
      <c r="E1397" s="580"/>
      <c r="F1397" s="17"/>
      <c r="G1397" s="927"/>
      <c r="H1397" s="927">
        <f t="shared" si="457"/>
        <v>0</v>
      </c>
      <c r="I1397" s="927">
        <f t="shared" si="458"/>
        <v>0</v>
      </c>
      <c r="J1397" s="11"/>
      <c r="K1397" s="964">
        <f t="shared" si="459"/>
        <v>0</v>
      </c>
    </row>
    <row r="1398" spans="1:11" ht="15.75" hidden="1" x14ac:dyDescent="0.25">
      <c r="A1398" s="761"/>
      <c r="B1398" s="638"/>
      <c r="C1398" s="37"/>
      <c r="D1398" s="638"/>
      <c r="E1398" s="10"/>
      <c r="F1398" s="10"/>
      <c r="G1398" s="927"/>
      <c r="H1398" s="927"/>
      <c r="I1398" s="927"/>
      <c r="J1398" s="10"/>
      <c r="K1398" s="927"/>
    </row>
    <row r="1399" spans="1:11" ht="15.75" hidden="1" x14ac:dyDescent="0.25">
      <c r="A1399" s="761"/>
      <c r="B1399" s="8" t="s">
        <v>1478</v>
      </c>
      <c r="C1399" s="8"/>
      <c r="D1399" s="21" t="s">
        <v>1613</v>
      </c>
      <c r="E1399" s="8"/>
      <c r="F1399" s="8"/>
      <c r="G1399" s="975"/>
      <c r="H1399" s="975"/>
      <c r="I1399" s="975"/>
      <c r="J1399" s="8"/>
      <c r="K1399" s="975"/>
    </row>
    <row r="1400" spans="1:11" ht="15.75" hidden="1" x14ac:dyDescent="0.25">
      <c r="A1400" s="761"/>
      <c r="B1400" s="580" t="s">
        <v>1479</v>
      </c>
      <c r="C1400" s="580"/>
      <c r="D1400" s="577" t="s">
        <v>1614</v>
      </c>
      <c r="E1400" s="580"/>
      <c r="F1400" s="17"/>
      <c r="G1400" s="927"/>
      <c r="H1400" s="927">
        <f t="shared" si="457"/>
        <v>0</v>
      </c>
      <c r="I1400" s="927">
        <f>H1400*$I$12</f>
        <v>0</v>
      </c>
      <c r="J1400" s="11"/>
      <c r="K1400" s="964">
        <f>SUM(H1400:I1400)</f>
        <v>0</v>
      </c>
    </row>
    <row r="1401" spans="1:11" ht="15.75" hidden="1" x14ac:dyDescent="0.25">
      <c r="A1401" s="761"/>
      <c r="B1401" s="580" t="s">
        <v>1480</v>
      </c>
      <c r="C1401" s="580"/>
      <c r="D1401" s="577" t="s">
        <v>1615</v>
      </c>
      <c r="E1401" s="580"/>
      <c r="F1401" s="17"/>
      <c r="G1401" s="927"/>
      <c r="H1401" s="927">
        <f t="shared" si="457"/>
        <v>0</v>
      </c>
      <c r="I1401" s="927">
        <f>H1401*$I$12</f>
        <v>0</v>
      </c>
      <c r="J1401" s="11"/>
      <c r="K1401" s="964">
        <f>SUM(H1401:I1401)</f>
        <v>0</v>
      </c>
    </row>
    <row r="1402" spans="1:11" ht="15.75" hidden="1" x14ac:dyDescent="0.25">
      <c r="A1402" s="761"/>
      <c r="B1402" s="580" t="s">
        <v>1481</v>
      </c>
      <c r="C1402" s="580"/>
      <c r="D1402" s="577" t="s">
        <v>1616</v>
      </c>
      <c r="E1402" s="580"/>
      <c r="F1402" s="17"/>
      <c r="G1402" s="927"/>
      <c r="H1402" s="927">
        <f t="shared" si="457"/>
        <v>0</v>
      </c>
      <c r="I1402" s="927">
        <f>H1402*$I$12</f>
        <v>0</v>
      </c>
      <c r="J1402" s="11"/>
      <c r="K1402" s="964">
        <f>SUM(H1402:I1402)</f>
        <v>0</v>
      </c>
    </row>
    <row r="1403" spans="1:11" ht="15.75" hidden="1" x14ac:dyDescent="0.25">
      <c r="A1403" s="761"/>
      <c r="B1403" s="580"/>
      <c r="C1403" s="580"/>
      <c r="D1403" s="577"/>
      <c r="E1403" s="580"/>
      <c r="F1403" s="580"/>
      <c r="G1403" s="966"/>
      <c r="H1403" s="966"/>
      <c r="I1403" s="966"/>
      <c r="J1403" s="580"/>
      <c r="K1403" s="966"/>
    </row>
    <row r="1404" spans="1:11" ht="15.75" hidden="1" x14ac:dyDescent="0.25">
      <c r="A1404" s="761"/>
      <c r="B1404" s="8" t="s">
        <v>1482</v>
      </c>
      <c r="C1404" s="8"/>
      <c r="D1404" s="21" t="s">
        <v>1617</v>
      </c>
      <c r="E1404" s="8"/>
      <c r="F1404" s="8"/>
      <c r="G1404" s="975"/>
      <c r="H1404" s="975"/>
      <c r="I1404" s="975"/>
      <c r="J1404" s="8"/>
      <c r="K1404" s="975"/>
    </row>
    <row r="1405" spans="1:11" ht="15.75" hidden="1" x14ac:dyDescent="0.25">
      <c r="A1405" s="761"/>
      <c r="B1405" s="580" t="s">
        <v>1483</v>
      </c>
      <c r="C1405" s="580"/>
      <c r="D1405" s="577" t="s">
        <v>1357</v>
      </c>
      <c r="E1405" s="580"/>
      <c r="F1405" s="580"/>
      <c r="G1405" s="966"/>
      <c r="H1405" s="927">
        <f t="shared" si="457"/>
        <v>0</v>
      </c>
      <c r="I1405" s="927">
        <f t="shared" ref="I1405:I1412" si="460">H1405*$I$12</f>
        <v>0</v>
      </c>
      <c r="J1405" s="11"/>
      <c r="K1405" s="964">
        <f t="shared" ref="K1405:K1412" si="461">SUM(H1405:I1405)</f>
        <v>0</v>
      </c>
    </row>
    <row r="1406" spans="1:11" ht="15.75" hidden="1" x14ac:dyDescent="0.25">
      <c r="A1406" s="761"/>
      <c r="B1406" s="580" t="s">
        <v>1484</v>
      </c>
      <c r="C1406" s="580"/>
      <c r="D1406" s="577" t="s">
        <v>1351</v>
      </c>
      <c r="E1406" s="580"/>
      <c r="F1406" s="580"/>
      <c r="G1406" s="966"/>
      <c r="H1406" s="927">
        <f t="shared" si="457"/>
        <v>0</v>
      </c>
      <c r="I1406" s="927">
        <f t="shared" si="460"/>
        <v>0</v>
      </c>
      <c r="J1406" s="11"/>
      <c r="K1406" s="964">
        <f t="shared" si="461"/>
        <v>0</v>
      </c>
    </row>
    <row r="1407" spans="1:11" ht="15.75" hidden="1" x14ac:dyDescent="0.25">
      <c r="A1407" s="761"/>
      <c r="B1407" s="580" t="s">
        <v>1485</v>
      </c>
      <c r="C1407" s="580"/>
      <c r="D1407" s="577" t="s">
        <v>1618</v>
      </c>
      <c r="E1407" s="580"/>
      <c r="F1407" s="580"/>
      <c r="G1407" s="966"/>
      <c r="H1407" s="927">
        <f t="shared" si="457"/>
        <v>0</v>
      </c>
      <c r="I1407" s="927">
        <f t="shared" si="460"/>
        <v>0</v>
      </c>
      <c r="J1407" s="11"/>
      <c r="K1407" s="964">
        <f t="shared" si="461"/>
        <v>0</v>
      </c>
    </row>
    <row r="1408" spans="1:11" ht="15.75" hidden="1" x14ac:dyDescent="0.25">
      <c r="A1408" s="761"/>
      <c r="B1408" s="580" t="s">
        <v>1486</v>
      </c>
      <c r="C1408" s="580"/>
      <c r="D1408" s="577" t="s">
        <v>1342</v>
      </c>
      <c r="E1408" s="580"/>
      <c r="F1408" s="580"/>
      <c r="G1408" s="966"/>
      <c r="H1408" s="927">
        <f t="shared" si="457"/>
        <v>0</v>
      </c>
      <c r="I1408" s="927">
        <f t="shared" si="460"/>
        <v>0</v>
      </c>
      <c r="J1408" s="11"/>
      <c r="K1408" s="964">
        <f t="shared" si="461"/>
        <v>0</v>
      </c>
    </row>
    <row r="1409" spans="1:11" ht="15.75" hidden="1" x14ac:dyDescent="0.25">
      <c r="A1409" s="761"/>
      <c r="B1409" s="580" t="s">
        <v>1487</v>
      </c>
      <c r="C1409" s="580"/>
      <c r="D1409" s="577" t="s">
        <v>1352</v>
      </c>
      <c r="E1409" s="580"/>
      <c r="F1409" s="580"/>
      <c r="G1409" s="966"/>
      <c r="H1409" s="927">
        <f t="shared" si="457"/>
        <v>0</v>
      </c>
      <c r="I1409" s="927">
        <f t="shared" si="460"/>
        <v>0</v>
      </c>
      <c r="J1409" s="11"/>
      <c r="K1409" s="964">
        <f t="shared" si="461"/>
        <v>0</v>
      </c>
    </row>
    <row r="1410" spans="1:11" ht="15.75" hidden="1" x14ac:dyDescent="0.25">
      <c r="A1410" s="761"/>
      <c r="B1410" s="580" t="s">
        <v>1488</v>
      </c>
      <c r="C1410" s="580"/>
      <c r="D1410" s="577" t="s">
        <v>1353</v>
      </c>
      <c r="E1410" s="580"/>
      <c r="F1410" s="580"/>
      <c r="G1410" s="966"/>
      <c r="H1410" s="927">
        <f t="shared" si="457"/>
        <v>0</v>
      </c>
      <c r="I1410" s="927">
        <f t="shared" si="460"/>
        <v>0</v>
      </c>
      <c r="J1410" s="11"/>
      <c r="K1410" s="964">
        <f t="shared" si="461"/>
        <v>0</v>
      </c>
    </row>
    <row r="1411" spans="1:11" ht="15.75" hidden="1" x14ac:dyDescent="0.25">
      <c r="A1411" s="761"/>
      <c r="B1411" s="580" t="s">
        <v>1489</v>
      </c>
      <c r="C1411" s="580"/>
      <c r="D1411" s="577" t="s">
        <v>1619</v>
      </c>
      <c r="E1411" s="580"/>
      <c r="F1411" s="580"/>
      <c r="G1411" s="966"/>
      <c r="H1411" s="927">
        <f t="shared" si="457"/>
        <v>0</v>
      </c>
      <c r="I1411" s="927">
        <f t="shared" si="460"/>
        <v>0</v>
      </c>
      <c r="J1411" s="11"/>
      <c r="K1411" s="964">
        <f t="shared" si="461"/>
        <v>0</v>
      </c>
    </row>
    <row r="1412" spans="1:11" ht="15.75" hidden="1" x14ac:dyDescent="0.25">
      <c r="A1412" s="761"/>
      <c r="B1412" s="580" t="s">
        <v>1490</v>
      </c>
      <c r="C1412" s="580"/>
      <c r="D1412" s="577" t="s">
        <v>1620</v>
      </c>
      <c r="E1412" s="580"/>
      <c r="F1412" s="580"/>
      <c r="G1412" s="966"/>
      <c r="H1412" s="927">
        <f t="shared" si="457"/>
        <v>0</v>
      </c>
      <c r="I1412" s="927">
        <f t="shared" si="460"/>
        <v>0</v>
      </c>
      <c r="J1412" s="11"/>
      <c r="K1412" s="964">
        <f t="shared" si="461"/>
        <v>0</v>
      </c>
    </row>
    <row r="1413" spans="1:11" ht="15.75" hidden="1" x14ac:dyDescent="0.25">
      <c r="A1413" s="761"/>
      <c r="B1413" s="638"/>
      <c r="C1413" s="37"/>
      <c r="D1413" s="638"/>
      <c r="E1413" s="10"/>
      <c r="F1413" s="10"/>
      <c r="G1413" s="927"/>
      <c r="H1413" s="927"/>
      <c r="I1413" s="927"/>
      <c r="J1413" s="10"/>
      <c r="K1413" s="927"/>
    </row>
    <row r="1414" spans="1:11" ht="15.75" x14ac:dyDescent="0.25">
      <c r="A1414" s="761" t="s">
        <v>4462</v>
      </c>
      <c r="B1414" s="638"/>
      <c r="C1414" s="37"/>
      <c r="D1414" s="638"/>
      <c r="E1414" s="10"/>
      <c r="F1414" s="10"/>
      <c r="G1414" s="927"/>
      <c r="H1414" s="927"/>
      <c r="I1414" s="927"/>
      <c r="J1414" s="10"/>
      <c r="K1414" s="927"/>
    </row>
    <row r="1415" spans="1:11" ht="15.75" x14ac:dyDescent="0.25">
      <c r="A1415" s="761" t="str">
        <f t="shared" ref="A1415:A1461" si="462">IF(K1415&lt;&gt;0,"x","")</f>
        <v>x</v>
      </c>
      <c r="B1415" s="410" t="s">
        <v>1491</v>
      </c>
      <c r="C1415" s="410"/>
      <c r="D1415" s="411" t="s">
        <v>1621</v>
      </c>
      <c r="E1415" s="410"/>
      <c r="F1415" s="410"/>
      <c r="G1415" s="977"/>
      <c r="H1415" s="977">
        <f>TRUNC(SUM(H1416:H1548),2)</f>
        <v>4876.59</v>
      </c>
      <c r="I1415" s="977">
        <f t="shared" ref="I1415:K1415" si="463">TRUNC(SUM(I1416:I1548),2)</f>
        <v>1314.44</v>
      </c>
      <c r="J1415" s="977">
        <f t="shared" si="463"/>
        <v>0</v>
      </c>
      <c r="K1415" s="977">
        <f t="shared" si="463"/>
        <v>6191.03</v>
      </c>
    </row>
    <row r="1416" spans="1:11" ht="15.75" hidden="1" x14ac:dyDescent="0.25">
      <c r="A1416" s="761"/>
      <c r="B1416" s="8" t="s">
        <v>1492</v>
      </c>
      <c r="C1416" s="8"/>
      <c r="D1416" s="21" t="s">
        <v>1593</v>
      </c>
      <c r="E1416" s="8"/>
      <c r="F1416" s="8"/>
      <c r="G1416" s="975"/>
      <c r="H1416" s="975"/>
      <c r="I1416" s="975"/>
      <c r="J1416" s="8"/>
      <c r="K1416" s="975"/>
    </row>
    <row r="1417" spans="1:11" ht="15.75" hidden="1" x14ac:dyDescent="0.25">
      <c r="A1417" s="761"/>
      <c r="B1417" s="580" t="s">
        <v>1493</v>
      </c>
      <c r="C1417" s="580"/>
      <c r="D1417" s="577" t="s">
        <v>1302</v>
      </c>
      <c r="E1417" s="580"/>
      <c r="F1417" s="580"/>
      <c r="G1417" s="927"/>
      <c r="H1417" s="927">
        <f t="shared" si="457"/>
        <v>0</v>
      </c>
      <c r="I1417" s="927">
        <f t="shared" ref="I1417:I1429" si="464">H1417*$I$12</f>
        <v>0</v>
      </c>
      <c r="J1417" s="11"/>
      <c r="K1417" s="964">
        <f t="shared" ref="K1417:K1429" si="465">SUM(H1417:I1417)</f>
        <v>0</v>
      </c>
    </row>
    <row r="1418" spans="1:11" ht="15.75" hidden="1" x14ac:dyDescent="0.25">
      <c r="A1418" s="761"/>
      <c r="B1418" s="580" t="s">
        <v>1494</v>
      </c>
      <c r="C1418" s="580"/>
      <c r="D1418" s="577" t="s">
        <v>1594</v>
      </c>
      <c r="E1418" s="580"/>
      <c r="F1418" s="580"/>
      <c r="G1418" s="927"/>
      <c r="H1418" s="927">
        <f t="shared" si="457"/>
        <v>0</v>
      </c>
      <c r="I1418" s="927">
        <f t="shared" si="464"/>
        <v>0</v>
      </c>
      <c r="J1418" s="11"/>
      <c r="K1418" s="964">
        <f t="shared" si="465"/>
        <v>0</v>
      </c>
    </row>
    <row r="1419" spans="1:11" ht="15.75" hidden="1" x14ac:dyDescent="0.25">
      <c r="A1419" s="761"/>
      <c r="B1419" s="580" t="s">
        <v>1495</v>
      </c>
      <c r="C1419" s="580"/>
      <c r="D1419" s="577" t="s">
        <v>1622</v>
      </c>
      <c r="E1419" s="580"/>
      <c r="F1419" s="580"/>
      <c r="G1419" s="927"/>
      <c r="H1419" s="927">
        <f t="shared" si="457"/>
        <v>0</v>
      </c>
      <c r="I1419" s="927">
        <f t="shared" si="464"/>
        <v>0</v>
      </c>
      <c r="J1419" s="11"/>
      <c r="K1419" s="964">
        <f t="shared" si="465"/>
        <v>0</v>
      </c>
    </row>
    <row r="1420" spans="1:11" ht="15.75" hidden="1" x14ac:dyDescent="0.25">
      <c r="A1420" s="761"/>
      <c r="B1420" s="580" t="s">
        <v>1496</v>
      </c>
      <c r="C1420" s="580"/>
      <c r="D1420" s="577" t="s">
        <v>1623</v>
      </c>
      <c r="E1420" s="580"/>
      <c r="F1420" s="580"/>
      <c r="G1420" s="927"/>
      <c r="H1420" s="927">
        <f t="shared" si="457"/>
        <v>0</v>
      </c>
      <c r="I1420" s="927">
        <f t="shared" si="464"/>
        <v>0</v>
      </c>
      <c r="J1420" s="11"/>
      <c r="K1420" s="964">
        <f t="shared" si="465"/>
        <v>0</v>
      </c>
    </row>
    <row r="1421" spans="1:11" ht="15.75" hidden="1" x14ac:dyDescent="0.25">
      <c r="A1421" s="761"/>
      <c r="B1421" s="580" t="s">
        <v>1497</v>
      </c>
      <c r="C1421" s="580"/>
      <c r="D1421" s="577" t="s">
        <v>1624</v>
      </c>
      <c r="E1421" s="580"/>
      <c r="F1421" s="580"/>
      <c r="G1421" s="927"/>
      <c r="H1421" s="927">
        <f t="shared" si="457"/>
        <v>0</v>
      </c>
      <c r="I1421" s="927">
        <f t="shared" si="464"/>
        <v>0</v>
      </c>
      <c r="J1421" s="11"/>
      <c r="K1421" s="964">
        <f t="shared" si="465"/>
        <v>0</v>
      </c>
    </row>
    <row r="1422" spans="1:11" ht="15.75" hidden="1" x14ac:dyDescent="0.25">
      <c r="A1422" s="761"/>
      <c r="B1422" s="580" t="s">
        <v>1498</v>
      </c>
      <c r="C1422" s="580"/>
      <c r="D1422" s="577" t="s">
        <v>1308</v>
      </c>
      <c r="E1422" s="580"/>
      <c r="F1422" s="580"/>
      <c r="G1422" s="927"/>
      <c r="H1422" s="927">
        <f t="shared" si="457"/>
        <v>0</v>
      </c>
      <c r="I1422" s="927">
        <f t="shared" si="464"/>
        <v>0</v>
      </c>
      <c r="J1422" s="11"/>
      <c r="K1422" s="964">
        <f t="shared" si="465"/>
        <v>0</v>
      </c>
    </row>
    <row r="1423" spans="1:11" ht="15.75" hidden="1" x14ac:dyDescent="0.25">
      <c r="A1423" s="761"/>
      <c r="B1423" s="580" t="s">
        <v>1499</v>
      </c>
      <c r="C1423" s="580"/>
      <c r="D1423" s="577" t="s">
        <v>1596</v>
      </c>
      <c r="E1423" s="580"/>
      <c r="F1423" s="580"/>
      <c r="G1423" s="927"/>
      <c r="H1423" s="927">
        <f t="shared" si="457"/>
        <v>0</v>
      </c>
      <c r="I1423" s="927">
        <f t="shared" si="464"/>
        <v>0</v>
      </c>
      <c r="J1423" s="11"/>
      <c r="K1423" s="964">
        <f t="shared" si="465"/>
        <v>0</v>
      </c>
    </row>
    <row r="1424" spans="1:11" ht="15.75" hidden="1" x14ac:dyDescent="0.25">
      <c r="A1424" s="761"/>
      <c r="B1424" s="580" t="s">
        <v>1500</v>
      </c>
      <c r="C1424" s="580"/>
      <c r="D1424" s="577" t="s">
        <v>1307</v>
      </c>
      <c r="E1424" s="580"/>
      <c r="F1424" s="580"/>
      <c r="G1424" s="927"/>
      <c r="H1424" s="927">
        <f t="shared" si="457"/>
        <v>0</v>
      </c>
      <c r="I1424" s="927">
        <f t="shared" si="464"/>
        <v>0</v>
      </c>
      <c r="J1424" s="11"/>
      <c r="K1424" s="964">
        <f t="shared" si="465"/>
        <v>0</v>
      </c>
    </row>
    <row r="1425" spans="1:11" ht="15.75" hidden="1" x14ac:dyDescent="0.25">
      <c r="A1425" s="761"/>
      <c r="B1425" s="580" t="s">
        <v>1501</v>
      </c>
      <c r="C1425" s="580"/>
      <c r="D1425" s="577" t="s">
        <v>1625</v>
      </c>
      <c r="E1425" s="580"/>
      <c r="F1425" s="580"/>
      <c r="G1425" s="927"/>
      <c r="H1425" s="927">
        <f t="shared" si="457"/>
        <v>0</v>
      </c>
      <c r="I1425" s="927">
        <f t="shared" si="464"/>
        <v>0</v>
      </c>
      <c r="J1425" s="11"/>
      <c r="K1425" s="964">
        <f t="shared" si="465"/>
        <v>0</v>
      </c>
    </row>
    <row r="1426" spans="1:11" ht="15.75" hidden="1" x14ac:dyDescent="0.25">
      <c r="A1426" s="761"/>
      <c r="B1426" s="580" t="s">
        <v>1502</v>
      </c>
      <c r="C1426" s="580"/>
      <c r="D1426" s="577" t="s">
        <v>1326</v>
      </c>
      <c r="E1426" s="580"/>
      <c r="F1426" s="580"/>
      <c r="G1426" s="927"/>
      <c r="H1426" s="927">
        <f t="shared" si="457"/>
        <v>0</v>
      </c>
      <c r="I1426" s="927">
        <f t="shared" si="464"/>
        <v>0</v>
      </c>
      <c r="J1426" s="11"/>
      <c r="K1426" s="964">
        <f t="shared" si="465"/>
        <v>0</v>
      </c>
    </row>
    <row r="1427" spans="1:11" ht="15.75" hidden="1" x14ac:dyDescent="0.25">
      <c r="A1427" s="761"/>
      <c r="B1427" s="580" t="s">
        <v>1503</v>
      </c>
      <c r="C1427" s="580"/>
      <c r="D1427" s="577" t="s">
        <v>1597</v>
      </c>
      <c r="E1427" s="580"/>
      <c r="F1427" s="580"/>
      <c r="G1427" s="927"/>
      <c r="H1427" s="927">
        <f t="shared" si="457"/>
        <v>0</v>
      </c>
      <c r="I1427" s="927">
        <f t="shared" si="464"/>
        <v>0</v>
      </c>
      <c r="J1427" s="11"/>
      <c r="K1427" s="964">
        <f t="shared" si="465"/>
        <v>0</v>
      </c>
    </row>
    <row r="1428" spans="1:11" ht="15.75" hidden="1" x14ac:dyDescent="0.25">
      <c r="A1428" s="761"/>
      <c r="B1428" s="580" t="s">
        <v>1504</v>
      </c>
      <c r="C1428" s="580"/>
      <c r="D1428" s="577" t="s">
        <v>1626</v>
      </c>
      <c r="E1428" s="580"/>
      <c r="F1428" s="580"/>
      <c r="G1428" s="927"/>
      <c r="H1428" s="927">
        <f t="shared" si="457"/>
        <v>0</v>
      </c>
      <c r="I1428" s="927">
        <f t="shared" si="464"/>
        <v>0</v>
      </c>
      <c r="J1428" s="11"/>
      <c r="K1428" s="964">
        <f t="shared" si="465"/>
        <v>0</v>
      </c>
    </row>
    <row r="1429" spans="1:11" ht="15.75" hidden="1" x14ac:dyDescent="0.25">
      <c r="A1429" s="761"/>
      <c r="B1429" s="580" t="s">
        <v>1505</v>
      </c>
      <c r="C1429" s="580"/>
      <c r="D1429" s="577" t="s">
        <v>1311</v>
      </c>
      <c r="E1429" s="580"/>
      <c r="F1429" s="580"/>
      <c r="G1429" s="927"/>
      <c r="H1429" s="927">
        <f t="shared" si="457"/>
        <v>0</v>
      </c>
      <c r="I1429" s="927">
        <f t="shared" si="464"/>
        <v>0</v>
      </c>
      <c r="J1429" s="11"/>
      <c r="K1429" s="964">
        <f t="shared" si="465"/>
        <v>0</v>
      </c>
    </row>
    <row r="1430" spans="1:11" ht="15.75" hidden="1" x14ac:dyDescent="0.25">
      <c r="A1430" s="761"/>
      <c r="B1430" s="638"/>
      <c r="C1430" s="37"/>
      <c r="D1430" s="638"/>
      <c r="E1430" s="10"/>
      <c r="F1430" s="10"/>
      <c r="G1430" s="927"/>
      <c r="H1430" s="927"/>
      <c r="I1430" s="927"/>
      <c r="J1430" s="10"/>
      <c r="K1430" s="927"/>
    </row>
    <row r="1431" spans="1:11" ht="15.75" hidden="1" x14ac:dyDescent="0.25">
      <c r="A1431" s="761"/>
      <c r="B1431" s="8" t="s">
        <v>1506</v>
      </c>
      <c r="C1431" s="8"/>
      <c r="D1431" s="21" t="s">
        <v>1602</v>
      </c>
      <c r="E1431" s="8"/>
      <c r="F1431" s="8"/>
      <c r="G1431" s="975"/>
      <c r="H1431" s="975"/>
      <c r="I1431" s="975"/>
      <c r="J1431" s="8"/>
      <c r="K1431" s="975"/>
    </row>
    <row r="1432" spans="1:11" ht="15.75" hidden="1" x14ac:dyDescent="0.25">
      <c r="A1432" s="761"/>
      <c r="B1432" s="580" t="s">
        <v>1507</v>
      </c>
      <c r="C1432" s="580"/>
      <c r="D1432" s="577" t="s">
        <v>1302</v>
      </c>
      <c r="E1432" s="580"/>
      <c r="F1432" s="580"/>
      <c r="G1432" s="966"/>
      <c r="H1432" s="927">
        <f t="shared" si="457"/>
        <v>0</v>
      </c>
      <c r="I1432" s="927">
        <f t="shared" ref="I1432:I1437" si="466">H1432*$I$12</f>
        <v>0</v>
      </c>
      <c r="J1432" s="11"/>
      <c r="K1432" s="964">
        <f t="shared" ref="K1432:K1437" si="467">SUM(H1432:I1432)</f>
        <v>0</v>
      </c>
    </row>
    <row r="1433" spans="1:11" ht="15.75" hidden="1" x14ac:dyDescent="0.25">
      <c r="A1433" s="761"/>
      <c r="B1433" s="580" t="s">
        <v>1508</v>
      </c>
      <c r="C1433" s="580"/>
      <c r="D1433" s="577" t="s">
        <v>1303</v>
      </c>
      <c r="E1433" s="580"/>
      <c r="F1433" s="580"/>
      <c r="G1433" s="966"/>
      <c r="H1433" s="927">
        <f t="shared" si="457"/>
        <v>0</v>
      </c>
      <c r="I1433" s="927">
        <f t="shared" si="466"/>
        <v>0</v>
      </c>
      <c r="J1433" s="11"/>
      <c r="K1433" s="964">
        <f t="shared" si="467"/>
        <v>0</v>
      </c>
    </row>
    <row r="1434" spans="1:11" ht="15.75" hidden="1" x14ac:dyDescent="0.25">
      <c r="A1434" s="761"/>
      <c r="B1434" s="580" t="s">
        <v>1509</v>
      </c>
      <c r="C1434" s="580"/>
      <c r="D1434" s="577" t="s">
        <v>1595</v>
      </c>
      <c r="E1434" s="580"/>
      <c r="F1434" s="580"/>
      <c r="G1434" s="966"/>
      <c r="H1434" s="927">
        <f t="shared" si="457"/>
        <v>0</v>
      </c>
      <c r="I1434" s="927">
        <f t="shared" si="466"/>
        <v>0</v>
      </c>
      <c r="J1434" s="11"/>
      <c r="K1434" s="964">
        <f t="shared" si="467"/>
        <v>0</v>
      </c>
    </row>
    <row r="1435" spans="1:11" ht="15.75" hidden="1" x14ac:dyDescent="0.25">
      <c r="A1435" s="761"/>
      <c r="B1435" s="580" t="s">
        <v>1510</v>
      </c>
      <c r="C1435" s="580"/>
      <c r="D1435" s="577" t="s">
        <v>1305</v>
      </c>
      <c r="E1435" s="580"/>
      <c r="F1435" s="580"/>
      <c r="G1435" s="966"/>
      <c r="H1435" s="927">
        <f t="shared" si="457"/>
        <v>0</v>
      </c>
      <c r="I1435" s="927">
        <f t="shared" si="466"/>
        <v>0</v>
      </c>
      <c r="J1435" s="11"/>
      <c r="K1435" s="964">
        <f t="shared" si="467"/>
        <v>0</v>
      </c>
    </row>
    <row r="1436" spans="1:11" ht="15.75" hidden="1" x14ac:dyDescent="0.25">
      <c r="A1436" s="761"/>
      <c r="B1436" s="580" t="s">
        <v>1511</v>
      </c>
      <c r="C1436" s="580"/>
      <c r="D1436" s="577" t="s">
        <v>1326</v>
      </c>
      <c r="E1436" s="580"/>
      <c r="F1436" s="580"/>
      <c r="G1436" s="966"/>
      <c r="H1436" s="927">
        <f t="shared" si="457"/>
        <v>0</v>
      </c>
      <c r="I1436" s="927">
        <f t="shared" si="466"/>
        <v>0</v>
      </c>
      <c r="J1436" s="11"/>
      <c r="K1436" s="964">
        <f t="shared" si="467"/>
        <v>0</v>
      </c>
    </row>
    <row r="1437" spans="1:11" ht="15.75" hidden="1" x14ac:dyDescent="0.25">
      <c r="A1437" s="761"/>
      <c r="B1437" s="580" t="s">
        <v>1512</v>
      </c>
      <c r="C1437" s="580"/>
      <c r="D1437" s="577" t="s">
        <v>1307</v>
      </c>
      <c r="E1437" s="580"/>
      <c r="F1437" s="580"/>
      <c r="G1437" s="966"/>
      <c r="H1437" s="927">
        <f t="shared" si="457"/>
        <v>0</v>
      </c>
      <c r="I1437" s="927">
        <f t="shared" si="466"/>
        <v>0</v>
      </c>
      <c r="J1437" s="11"/>
      <c r="K1437" s="964">
        <f t="shared" si="467"/>
        <v>0</v>
      </c>
    </row>
    <row r="1438" spans="1:11" ht="15.75" hidden="1" x14ac:dyDescent="0.25">
      <c r="A1438" s="761"/>
      <c r="B1438" s="638"/>
      <c r="C1438" s="37"/>
      <c r="D1438" s="637"/>
      <c r="E1438" s="10"/>
      <c r="F1438" s="10"/>
      <c r="G1438" s="927"/>
      <c r="H1438" s="927"/>
      <c r="I1438" s="927"/>
      <c r="J1438" s="10"/>
      <c r="K1438" s="927"/>
    </row>
    <row r="1439" spans="1:11" ht="15.75" x14ac:dyDescent="0.25">
      <c r="A1439" s="761" t="s">
        <v>4462</v>
      </c>
      <c r="B1439" s="8" t="s">
        <v>1513</v>
      </c>
      <c r="C1439" s="8"/>
      <c r="D1439" s="21" t="s">
        <v>1603</v>
      </c>
      <c r="E1439" s="8"/>
      <c r="F1439" s="8"/>
      <c r="G1439" s="975"/>
      <c r="H1439" s="975"/>
      <c r="I1439" s="975"/>
      <c r="J1439" s="8"/>
      <c r="K1439" s="975"/>
    </row>
    <row r="1440" spans="1:11" ht="15.75" x14ac:dyDescent="0.25">
      <c r="A1440" s="761" t="s">
        <v>4462</v>
      </c>
      <c r="B1440" s="117" t="s">
        <v>1514</v>
      </c>
      <c r="C1440" s="117"/>
      <c r="D1440" s="118" t="s">
        <v>1302</v>
      </c>
      <c r="E1440" s="117"/>
      <c r="F1440" s="117"/>
      <c r="G1440" s="1010"/>
      <c r="H1440" s="971"/>
      <c r="I1440" s="971"/>
      <c r="J1440" s="111"/>
      <c r="K1440" s="968"/>
    </row>
    <row r="1441" spans="1:11" ht="25.5" x14ac:dyDescent="0.25">
      <c r="A1441" s="761" t="str">
        <f t="shared" si="462"/>
        <v>x</v>
      </c>
      <c r="B1441" s="70" t="s">
        <v>2584</v>
      </c>
      <c r="C1441" s="93" t="s">
        <v>2656</v>
      </c>
      <c r="D1441" s="602" t="s">
        <v>4205</v>
      </c>
      <c r="E1441" s="652">
        <v>5.4</v>
      </c>
      <c r="F1441" s="619" t="s">
        <v>210</v>
      </c>
      <c r="G1441" s="927">
        <v>13.48</v>
      </c>
      <c r="H1441" s="927">
        <f t="shared" ref="H1441" si="468">TRUNC(E1441*G1441,2)</f>
        <v>72.790000000000006</v>
      </c>
      <c r="I1441" s="927">
        <f t="shared" ref="I1441:I1444" si="469">TRUNC(H1441*$I$12,2)</f>
        <v>19.62</v>
      </c>
      <c r="J1441" s="31"/>
      <c r="K1441" s="964">
        <f t="shared" ref="K1441:K1444" si="470">TRUNC(SUM(H1441:I1441),2)</f>
        <v>92.41</v>
      </c>
    </row>
    <row r="1442" spans="1:11" ht="25.5" x14ac:dyDescent="0.25">
      <c r="A1442" s="761" t="str">
        <f t="shared" si="462"/>
        <v>x</v>
      </c>
      <c r="B1442" s="580" t="s">
        <v>2585</v>
      </c>
      <c r="C1442" s="97" t="s">
        <v>2657</v>
      </c>
      <c r="D1442" s="600" t="s">
        <v>4206</v>
      </c>
      <c r="E1442" s="652">
        <v>20.309999999999999</v>
      </c>
      <c r="F1442" s="102" t="s">
        <v>210</v>
      </c>
      <c r="G1442" s="927">
        <v>19.8</v>
      </c>
      <c r="H1442" s="927">
        <f t="shared" ref="H1442:H1444" si="471">TRUNC(E1442*G1442,2)</f>
        <v>402.13</v>
      </c>
      <c r="I1442" s="927">
        <f t="shared" si="469"/>
        <v>108.4</v>
      </c>
      <c r="J1442" s="11"/>
      <c r="K1442" s="964">
        <f t="shared" si="470"/>
        <v>510.53</v>
      </c>
    </row>
    <row r="1443" spans="1:11" ht="25.5" x14ac:dyDescent="0.25">
      <c r="A1443" s="761" t="str">
        <f t="shared" si="462"/>
        <v>x</v>
      </c>
      <c r="B1443" s="28" t="s">
        <v>2586</v>
      </c>
      <c r="C1443" s="96" t="s">
        <v>2658</v>
      </c>
      <c r="D1443" s="601" t="s">
        <v>4207</v>
      </c>
      <c r="E1443" s="652">
        <v>10.1</v>
      </c>
      <c r="F1443" s="104" t="s">
        <v>210</v>
      </c>
      <c r="G1443" s="927">
        <v>30.25</v>
      </c>
      <c r="H1443" s="927">
        <f t="shared" si="471"/>
        <v>305.52</v>
      </c>
      <c r="I1443" s="927">
        <f t="shared" si="469"/>
        <v>82.35</v>
      </c>
      <c r="J1443" s="15"/>
      <c r="K1443" s="964">
        <f t="shared" si="470"/>
        <v>387.87</v>
      </c>
    </row>
    <row r="1444" spans="1:11" ht="25.5" x14ac:dyDescent="0.25">
      <c r="A1444" s="761" t="str">
        <f t="shared" si="462"/>
        <v>x</v>
      </c>
      <c r="B1444" s="580" t="s">
        <v>2587</v>
      </c>
      <c r="C1444" s="97" t="s">
        <v>2659</v>
      </c>
      <c r="D1444" s="600" t="s">
        <v>4208</v>
      </c>
      <c r="E1444" s="652">
        <v>50.3</v>
      </c>
      <c r="F1444" s="102" t="s">
        <v>210</v>
      </c>
      <c r="G1444" s="927">
        <v>39.159999999999997</v>
      </c>
      <c r="H1444" s="927">
        <f t="shared" si="471"/>
        <v>1969.74</v>
      </c>
      <c r="I1444" s="927">
        <f t="shared" si="469"/>
        <v>530.98</v>
      </c>
      <c r="J1444" s="11"/>
      <c r="K1444" s="964">
        <f t="shared" si="470"/>
        <v>2500.7199999999998</v>
      </c>
    </row>
    <row r="1445" spans="1:11" ht="15.75" x14ac:dyDescent="0.25">
      <c r="A1445" s="761" t="s">
        <v>4462</v>
      </c>
      <c r="B1445" s="83"/>
      <c r="C1445" s="83"/>
      <c r="D1445" s="84"/>
      <c r="E1445" s="83"/>
      <c r="F1445" s="83"/>
      <c r="G1445" s="1006"/>
      <c r="H1445" s="980"/>
      <c r="I1445" s="980"/>
      <c r="J1445" s="19"/>
      <c r="K1445" s="969"/>
    </row>
    <row r="1446" spans="1:11" ht="15.75" hidden="1" x14ac:dyDescent="0.25">
      <c r="A1446" s="761"/>
      <c r="B1446" s="580" t="s">
        <v>1515</v>
      </c>
      <c r="C1446" s="580"/>
      <c r="D1446" s="577" t="s">
        <v>1317</v>
      </c>
      <c r="E1446" s="580"/>
      <c r="F1446" s="580"/>
      <c r="G1446" s="966"/>
      <c r="H1446" s="927">
        <f t="shared" si="457"/>
        <v>0</v>
      </c>
      <c r="I1446" s="927">
        <f>H1446*$I$12</f>
        <v>0</v>
      </c>
      <c r="J1446" s="11"/>
      <c r="K1446" s="964">
        <f>SUM(H1446:I1446)</f>
        <v>0</v>
      </c>
    </row>
    <row r="1447" spans="1:11" ht="15.75" hidden="1" x14ac:dyDescent="0.25">
      <c r="A1447" s="761"/>
      <c r="B1447" s="580" t="s">
        <v>1516</v>
      </c>
      <c r="C1447" s="580"/>
      <c r="D1447" s="577" t="s">
        <v>1306</v>
      </c>
      <c r="E1447" s="580"/>
      <c r="F1447" s="580"/>
      <c r="G1447" s="966"/>
      <c r="H1447" s="927">
        <f t="shared" si="457"/>
        <v>0</v>
      </c>
      <c r="I1447" s="927">
        <f>H1447*$I$12</f>
        <v>0</v>
      </c>
      <c r="J1447" s="11"/>
      <c r="K1447" s="964">
        <f>SUM(H1447:I1447)</f>
        <v>0</v>
      </c>
    </row>
    <row r="1448" spans="1:11" ht="15.75" x14ac:dyDescent="0.25">
      <c r="A1448" s="761" t="s">
        <v>4462</v>
      </c>
      <c r="B1448" s="117" t="s">
        <v>1517</v>
      </c>
      <c r="C1448" s="117"/>
      <c r="D1448" s="118" t="s">
        <v>1303</v>
      </c>
      <c r="E1448" s="117"/>
      <c r="F1448" s="117"/>
      <c r="G1448" s="1010"/>
      <c r="H1448" s="971"/>
      <c r="I1448" s="971"/>
      <c r="J1448" s="111"/>
      <c r="K1448" s="968"/>
    </row>
    <row r="1449" spans="1:11" ht="15.75" x14ac:dyDescent="0.25">
      <c r="A1449" s="761" t="str">
        <f t="shared" si="462"/>
        <v>x</v>
      </c>
      <c r="B1449" s="580" t="s">
        <v>2588</v>
      </c>
      <c r="C1449" s="742" t="s">
        <v>4361</v>
      </c>
      <c r="D1449" s="106" t="s">
        <v>3345</v>
      </c>
      <c r="E1449" s="652">
        <v>1</v>
      </c>
      <c r="F1449" s="102" t="s">
        <v>60</v>
      </c>
      <c r="G1449" s="966">
        <f>'Composições Unitárias'!G1651</f>
        <v>35.85</v>
      </c>
      <c r="H1449" s="927">
        <f t="shared" ref="H1449:H1452" si="472">TRUNC(E1449*G1449,2)</f>
        <v>35.85</v>
      </c>
      <c r="I1449" s="927">
        <f t="shared" ref="I1449:I1452" si="473">TRUNC(H1449*$I$12,2)</f>
        <v>9.66</v>
      </c>
      <c r="J1449" s="11"/>
      <c r="K1449" s="964">
        <f t="shared" ref="K1449:K1452" si="474">TRUNC(SUM(H1449:I1449),2)</f>
        <v>45.51</v>
      </c>
    </row>
    <row r="1450" spans="1:11" ht="15.75" x14ac:dyDescent="0.25">
      <c r="A1450" s="761" t="str">
        <f t="shared" si="462"/>
        <v>x</v>
      </c>
      <c r="B1450" s="28" t="s">
        <v>2589</v>
      </c>
      <c r="C1450" s="742" t="s">
        <v>4364</v>
      </c>
      <c r="D1450" s="105" t="s">
        <v>3346</v>
      </c>
      <c r="E1450" s="652">
        <v>2</v>
      </c>
      <c r="F1450" s="104" t="s">
        <v>60</v>
      </c>
      <c r="G1450" s="1011">
        <f>'Composições Unitárias'!G1709</f>
        <v>17.11</v>
      </c>
      <c r="H1450" s="927">
        <f t="shared" si="472"/>
        <v>34.22</v>
      </c>
      <c r="I1450" s="927">
        <f t="shared" si="473"/>
        <v>9.2200000000000006</v>
      </c>
      <c r="J1450" s="15"/>
      <c r="K1450" s="964">
        <f t="shared" si="474"/>
        <v>43.44</v>
      </c>
    </row>
    <row r="1451" spans="1:11" ht="15.75" x14ac:dyDescent="0.25">
      <c r="A1451" s="761" t="str">
        <f t="shared" si="462"/>
        <v>x</v>
      </c>
      <c r="B1451" s="580" t="s">
        <v>2590</v>
      </c>
      <c r="C1451" s="1068" t="s">
        <v>2987</v>
      </c>
      <c r="D1451" s="106" t="s">
        <v>3347</v>
      </c>
      <c r="E1451" s="652">
        <v>7</v>
      </c>
      <c r="F1451" s="102" t="s">
        <v>60</v>
      </c>
      <c r="G1451" s="927">
        <v>23.85</v>
      </c>
      <c r="H1451" s="927">
        <f t="shared" si="472"/>
        <v>166.95</v>
      </c>
      <c r="I1451" s="927">
        <f t="shared" si="473"/>
        <v>45</v>
      </c>
      <c r="J1451" s="11"/>
      <c r="K1451" s="964">
        <f t="shared" si="474"/>
        <v>211.95</v>
      </c>
    </row>
    <row r="1452" spans="1:11" ht="15.75" x14ac:dyDescent="0.25">
      <c r="A1452" s="761" t="str">
        <f t="shared" si="462"/>
        <v>x</v>
      </c>
      <c r="B1452" s="580" t="s">
        <v>2591</v>
      </c>
      <c r="C1452" s="1068" t="s">
        <v>2988</v>
      </c>
      <c r="D1452" s="106" t="s">
        <v>3348</v>
      </c>
      <c r="E1452" s="652">
        <v>5</v>
      </c>
      <c r="F1452" s="102" t="s">
        <v>60</v>
      </c>
      <c r="G1452" s="927">
        <v>7.1</v>
      </c>
      <c r="H1452" s="927">
        <f t="shared" si="472"/>
        <v>35.5</v>
      </c>
      <c r="I1452" s="927">
        <f t="shared" si="473"/>
        <v>9.56</v>
      </c>
      <c r="J1452" s="11"/>
      <c r="K1452" s="964">
        <f t="shared" si="474"/>
        <v>45.06</v>
      </c>
    </row>
    <row r="1453" spans="1:11" ht="15.75" x14ac:dyDescent="0.25">
      <c r="A1453" s="761" t="s">
        <v>4462</v>
      </c>
      <c r="B1453" s="83"/>
      <c r="C1453" s="83"/>
      <c r="D1453" s="84"/>
      <c r="E1453" s="83"/>
      <c r="F1453" s="83"/>
      <c r="G1453" s="1006"/>
      <c r="H1453" s="980"/>
      <c r="I1453" s="980"/>
      <c r="J1453" s="19"/>
      <c r="K1453" s="969"/>
    </row>
    <row r="1454" spans="1:11" ht="15.75" x14ac:dyDescent="0.25">
      <c r="A1454" s="761" t="s">
        <v>4462</v>
      </c>
      <c r="B1454" s="117" t="s">
        <v>1518</v>
      </c>
      <c r="C1454" s="117"/>
      <c r="D1454" s="118" t="s">
        <v>1318</v>
      </c>
      <c r="E1454" s="117"/>
      <c r="F1454" s="117"/>
      <c r="G1454" s="1010"/>
      <c r="H1454" s="971"/>
      <c r="I1454" s="971"/>
      <c r="J1454" s="111"/>
      <c r="K1454" s="968"/>
    </row>
    <row r="1455" spans="1:11" ht="15.75" x14ac:dyDescent="0.25">
      <c r="A1455" s="761" t="str">
        <f t="shared" si="462"/>
        <v>x</v>
      </c>
      <c r="B1455" s="573" t="s">
        <v>2592</v>
      </c>
      <c r="C1455" s="97" t="s">
        <v>2660</v>
      </c>
      <c r="D1455" s="35" t="s">
        <v>2661</v>
      </c>
      <c r="E1455" s="652">
        <v>2</v>
      </c>
      <c r="F1455" s="102" t="s">
        <v>60</v>
      </c>
      <c r="G1455" s="927">
        <v>5.31</v>
      </c>
      <c r="H1455" s="927">
        <f t="shared" ref="H1455:H1461" si="475">TRUNC(E1455*G1455,2)</f>
        <v>10.62</v>
      </c>
      <c r="I1455" s="927">
        <f t="shared" ref="I1455:I1461" si="476">TRUNC(H1455*$I$12,2)</f>
        <v>2.86</v>
      </c>
      <c r="J1455" s="11"/>
      <c r="K1455" s="964">
        <f t="shared" ref="K1455:K1461" si="477">TRUNC(SUM(H1455:I1455),2)</f>
        <v>13.48</v>
      </c>
    </row>
    <row r="1456" spans="1:11" ht="15.75" x14ac:dyDescent="0.25">
      <c r="A1456" s="761" t="str">
        <f t="shared" si="462"/>
        <v>x</v>
      </c>
      <c r="B1456" s="107" t="s">
        <v>2593</v>
      </c>
      <c r="C1456" s="96" t="s">
        <v>2662</v>
      </c>
      <c r="D1456" s="36" t="s">
        <v>2663</v>
      </c>
      <c r="E1456" s="652">
        <v>4</v>
      </c>
      <c r="F1456" s="104" t="s">
        <v>60</v>
      </c>
      <c r="G1456" s="927">
        <v>7.83</v>
      </c>
      <c r="H1456" s="927">
        <f t="shared" si="475"/>
        <v>31.32</v>
      </c>
      <c r="I1456" s="927">
        <f t="shared" si="476"/>
        <v>8.44</v>
      </c>
      <c r="J1456" s="15"/>
      <c r="K1456" s="964">
        <f t="shared" si="477"/>
        <v>39.76</v>
      </c>
    </row>
    <row r="1457" spans="1:11" ht="15.75" x14ac:dyDescent="0.25">
      <c r="A1457" s="761" t="str">
        <f t="shared" si="462"/>
        <v>x</v>
      </c>
      <c r="B1457" s="573" t="s">
        <v>2594</v>
      </c>
      <c r="C1457" s="97" t="s">
        <v>2665</v>
      </c>
      <c r="D1457" s="35" t="s">
        <v>2664</v>
      </c>
      <c r="E1457" s="652">
        <v>1</v>
      </c>
      <c r="F1457" s="102" t="s">
        <v>60</v>
      </c>
      <c r="G1457" s="927">
        <v>12.97</v>
      </c>
      <c r="H1457" s="927">
        <f t="shared" si="475"/>
        <v>12.97</v>
      </c>
      <c r="I1457" s="927">
        <f t="shared" si="476"/>
        <v>3.49</v>
      </c>
      <c r="J1457" s="11"/>
      <c r="K1457" s="964">
        <f t="shared" si="477"/>
        <v>16.46</v>
      </c>
    </row>
    <row r="1458" spans="1:11" ht="15.75" x14ac:dyDescent="0.25">
      <c r="A1458" s="761" t="str">
        <f t="shared" si="462"/>
        <v>x</v>
      </c>
      <c r="B1458" s="573" t="s">
        <v>2595</v>
      </c>
      <c r="C1458" s="97" t="s">
        <v>2666</v>
      </c>
      <c r="D1458" s="35" t="s">
        <v>2667</v>
      </c>
      <c r="E1458" s="652">
        <v>7</v>
      </c>
      <c r="F1458" s="102" t="s">
        <v>60</v>
      </c>
      <c r="G1458" s="927">
        <v>6.75</v>
      </c>
      <c r="H1458" s="927">
        <f t="shared" si="475"/>
        <v>47.25</v>
      </c>
      <c r="I1458" s="927">
        <f t="shared" si="476"/>
        <v>12.73</v>
      </c>
      <c r="J1458" s="11"/>
      <c r="K1458" s="964">
        <f t="shared" si="477"/>
        <v>59.98</v>
      </c>
    </row>
    <row r="1459" spans="1:11" ht="15.75" x14ac:dyDescent="0.25">
      <c r="A1459" s="761" t="str">
        <f t="shared" si="462"/>
        <v>x</v>
      </c>
      <c r="B1459" s="108" t="s">
        <v>2596</v>
      </c>
      <c r="C1459" s="96" t="s">
        <v>2668</v>
      </c>
      <c r="D1459" s="36" t="s">
        <v>2669</v>
      </c>
      <c r="E1459" s="652">
        <v>5</v>
      </c>
      <c r="F1459" s="109" t="s">
        <v>60</v>
      </c>
      <c r="G1459" s="927">
        <v>7.48</v>
      </c>
      <c r="H1459" s="927">
        <f t="shared" si="475"/>
        <v>37.4</v>
      </c>
      <c r="I1459" s="927">
        <f t="shared" si="476"/>
        <v>10.08</v>
      </c>
      <c r="J1459" s="19"/>
      <c r="K1459" s="964">
        <f t="shared" si="477"/>
        <v>47.48</v>
      </c>
    </row>
    <row r="1460" spans="1:11" ht="15.75" x14ac:dyDescent="0.25">
      <c r="A1460" s="761" t="str">
        <f t="shared" si="462"/>
        <v>x</v>
      </c>
      <c r="B1460" s="573" t="s">
        <v>2597</v>
      </c>
      <c r="C1460" s="97" t="s">
        <v>2670</v>
      </c>
      <c r="D1460" s="35" t="s">
        <v>2671</v>
      </c>
      <c r="E1460" s="652">
        <v>2</v>
      </c>
      <c r="F1460" s="102" t="s">
        <v>60</v>
      </c>
      <c r="G1460" s="927">
        <v>12.49</v>
      </c>
      <c r="H1460" s="927">
        <f t="shared" si="475"/>
        <v>24.98</v>
      </c>
      <c r="I1460" s="927">
        <f t="shared" si="476"/>
        <v>6.73</v>
      </c>
      <c r="J1460" s="11"/>
      <c r="K1460" s="964">
        <f t="shared" si="477"/>
        <v>31.71</v>
      </c>
    </row>
    <row r="1461" spans="1:11" ht="15.75" x14ac:dyDescent="0.25">
      <c r="A1461" s="761" t="str">
        <f t="shared" si="462"/>
        <v>x</v>
      </c>
      <c r="B1461" s="573" t="s">
        <v>2598</v>
      </c>
      <c r="C1461" s="97" t="s">
        <v>3349</v>
      </c>
      <c r="D1461" s="35" t="s">
        <v>3285</v>
      </c>
      <c r="E1461" s="652">
        <v>3</v>
      </c>
      <c r="F1461" s="102" t="s">
        <v>60</v>
      </c>
      <c r="G1461" s="927">
        <v>16.29</v>
      </c>
      <c r="H1461" s="927">
        <f t="shared" si="475"/>
        <v>48.87</v>
      </c>
      <c r="I1461" s="927">
        <f t="shared" si="476"/>
        <v>13.17</v>
      </c>
      <c r="J1461" s="11"/>
      <c r="K1461" s="964">
        <f t="shared" si="477"/>
        <v>62.04</v>
      </c>
    </row>
    <row r="1462" spans="1:11" ht="15.75" x14ac:dyDescent="0.25">
      <c r="A1462" s="761" t="s">
        <v>4462</v>
      </c>
      <c r="B1462" s="83"/>
      <c r="C1462" s="83"/>
      <c r="D1462" s="84"/>
      <c r="E1462" s="652"/>
      <c r="F1462" s="83"/>
      <c r="G1462" s="1006"/>
      <c r="H1462" s="980"/>
      <c r="I1462" s="980"/>
      <c r="J1462" s="19"/>
      <c r="K1462" s="969"/>
    </row>
    <row r="1463" spans="1:11" ht="15.75" x14ac:dyDescent="0.25">
      <c r="A1463" s="761" t="s">
        <v>4462</v>
      </c>
      <c r="B1463" s="117" t="s">
        <v>1519</v>
      </c>
      <c r="C1463" s="117"/>
      <c r="D1463" s="118" t="s">
        <v>1595</v>
      </c>
      <c r="E1463" s="117"/>
      <c r="F1463" s="117"/>
      <c r="G1463" s="1010"/>
      <c r="H1463" s="971"/>
      <c r="I1463" s="971"/>
      <c r="J1463" s="111"/>
      <c r="K1463" s="968"/>
    </row>
    <row r="1464" spans="1:11" ht="15.75" x14ac:dyDescent="0.25">
      <c r="A1464" s="761" t="str">
        <f t="shared" ref="A1464:A1526" si="478">IF(K1464&lt;&gt;0,"x","")</f>
        <v>x</v>
      </c>
      <c r="B1464" s="580" t="s">
        <v>2599</v>
      </c>
      <c r="C1464" s="97" t="s">
        <v>2677</v>
      </c>
      <c r="D1464" s="106" t="s">
        <v>2673</v>
      </c>
      <c r="E1464" s="652">
        <v>1</v>
      </c>
      <c r="F1464" s="102" t="s">
        <v>60</v>
      </c>
      <c r="G1464" s="927">
        <v>17.66</v>
      </c>
      <c r="H1464" s="927">
        <f t="shared" ref="H1464:H1467" si="479">TRUNC(E1464*G1464,2)</f>
        <v>17.66</v>
      </c>
      <c r="I1464" s="927">
        <f t="shared" ref="I1464:I1467" si="480">TRUNC(H1464*$I$12,2)</f>
        <v>4.76</v>
      </c>
      <c r="J1464" s="11"/>
      <c r="K1464" s="964">
        <f t="shared" ref="K1464:K1467" si="481">TRUNC(SUM(H1464:I1464),2)</f>
        <v>22.42</v>
      </c>
    </row>
    <row r="1465" spans="1:11" ht="15.75" x14ac:dyDescent="0.25">
      <c r="A1465" s="761" t="str">
        <f t="shared" si="478"/>
        <v>x</v>
      </c>
      <c r="B1465" s="28" t="s">
        <v>2600</v>
      </c>
      <c r="C1465" s="96" t="s">
        <v>2672</v>
      </c>
      <c r="D1465" s="36" t="s">
        <v>2674</v>
      </c>
      <c r="E1465" s="652">
        <v>8</v>
      </c>
      <c r="F1465" s="104" t="s">
        <v>60</v>
      </c>
      <c r="G1465" s="927">
        <v>29.54</v>
      </c>
      <c r="H1465" s="927">
        <f t="shared" si="479"/>
        <v>236.32</v>
      </c>
      <c r="I1465" s="927">
        <f t="shared" si="480"/>
        <v>63.7</v>
      </c>
      <c r="J1465" s="15"/>
      <c r="K1465" s="964">
        <f t="shared" si="481"/>
        <v>300.02</v>
      </c>
    </row>
    <row r="1466" spans="1:11" ht="15.75" x14ac:dyDescent="0.25">
      <c r="A1466" s="761" t="str">
        <f t="shared" si="478"/>
        <v>x</v>
      </c>
      <c r="B1466" s="580" t="s">
        <v>2601</v>
      </c>
      <c r="C1466" s="742" t="s">
        <v>4367</v>
      </c>
      <c r="D1466" s="106" t="s">
        <v>2675</v>
      </c>
      <c r="E1466" s="652">
        <v>1</v>
      </c>
      <c r="F1466" s="102" t="s">
        <v>60</v>
      </c>
      <c r="G1466" s="927">
        <f>'Composições Unitárias'!G1709</f>
        <v>17.11</v>
      </c>
      <c r="H1466" s="927">
        <f t="shared" si="479"/>
        <v>17.11</v>
      </c>
      <c r="I1466" s="927">
        <f t="shared" si="480"/>
        <v>4.6100000000000003</v>
      </c>
      <c r="J1466" s="11"/>
      <c r="K1466" s="964">
        <f t="shared" si="481"/>
        <v>21.72</v>
      </c>
    </row>
    <row r="1467" spans="1:11" ht="15.75" x14ac:dyDescent="0.25">
      <c r="A1467" s="761" t="str">
        <f t="shared" si="478"/>
        <v>x</v>
      </c>
      <c r="B1467" s="580" t="s">
        <v>2602</v>
      </c>
      <c r="C1467" s="742" t="s">
        <v>4372</v>
      </c>
      <c r="D1467" s="35" t="s">
        <v>2676</v>
      </c>
      <c r="E1467" s="652">
        <v>3</v>
      </c>
      <c r="F1467" s="102" t="s">
        <v>60</v>
      </c>
      <c r="G1467" s="927">
        <f>'Composições Unitárias'!G1709</f>
        <v>17.11</v>
      </c>
      <c r="H1467" s="927">
        <f t="shared" si="479"/>
        <v>51.33</v>
      </c>
      <c r="I1467" s="927">
        <f t="shared" si="480"/>
        <v>13.83</v>
      </c>
      <c r="J1467" s="11"/>
      <c r="K1467" s="964">
        <f t="shared" si="481"/>
        <v>65.16</v>
      </c>
    </row>
    <row r="1468" spans="1:11" ht="15.75" x14ac:dyDescent="0.25">
      <c r="A1468" s="761" t="s">
        <v>4462</v>
      </c>
      <c r="B1468" s="83"/>
      <c r="C1468" s="83"/>
      <c r="D1468" s="84"/>
      <c r="E1468" s="83"/>
      <c r="F1468" s="83"/>
      <c r="G1468" s="1006"/>
      <c r="H1468" s="980"/>
      <c r="I1468" s="980"/>
      <c r="J1468" s="19"/>
      <c r="K1468" s="969"/>
    </row>
    <row r="1469" spans="1:11" ht="15.75" hidden="1" x14ac:dyDescent="0.25">
      <c r="A1469" s="761"/>
      <c r="B1469" s="580" t="s">
        <v>1520</v>
      </c>
      <c r="C1469" s="580"/>
      <c r="D1469" s="577" t="s">
        <v>1307</v>
      </c>
      <c r="E1469" s="580"/>
      <c r="F1469" s="580"/>
      <c r="G1469" s="966"/>
      <c r="H1469" s="927">
        <f t="shared" si="457"/>
        <v>0</v>
      </c>
      <c r="I1469" s="927">
        <f>H1469*$I$12</f>
        <v>0</v>
      </c>
      <c r="J1469" s="11"/>
      <c r="K1469" s="964">
        <f>SUM(H1469:I1469)</f>
        <v>0</v>
      </c>
    </row>
    <row r="1470" spans="1:11" ht="15.75" hidden="1" x14ac:dyDescent="0.25">
      <c r="A1470" s="761"/>
      <c r="B1470" s="580" t="s">
        <v>1521</v>
      </c>
      <c r="C1470" s="580"/>
      <c r="D1470" s="577" t="s">
        <v>1321</v>
      </c>
      <c r="E1470" s="580"/>
      <c r="F1470" s="580"/>
      <c r="G1470" s="966"/>
      <c r="H1470" s="927">
        <f t="shared" si="457"/>
        <v>0</v>
      </c>
      <c r="I1470" s="927">
        <f>H1470*$I$12</f>
        <v>0</v>
      </c>
      <c r="J1470" s="11"/>
      <c r="K1470" s="964">
        <f>SUM(H1470:I1470)</f>
        <v>0</v>
      </c>
    </row>
    <row r="1471" spans="1:11" ht="15.75" x14ac:dyDescent="0.25">
      <c r="A1471" s="761" t="s">
        <v>4462</v>
      </c>
      <c r="B1471" s="117" t="s">
        <v>1522</v>
      </c>
      <c r="C1471" s="117"/>
      <c r="D1471" s="118" t="s">
        <v>1326</v>
      </c>
      <c r="E1471" s="117"/>
      <c r="F1471" s="117"/>
      <c r="G1471" s="1010"/>
      <c r="H1471" s="971"/>
      <c r="I1471" s="971"/>
      <c r="J1471" s="111"/>
      <c r="K1471" s="968"/>
    </row>
    <row r="1472" spans="1:11" ht="15.75" x14ac:dyDescent="0.25">
      <c r="A1472" s="761" t="str">
        <f t="shared" si="478"/>
        <v>x</v>
      </c>
      <c r="B1472" s="580" t="s">
        <v>2603</v>
      </c>
      <c r="C1472" s="915" t="s">
        <v>3665</v>
      </c>
      <c r="D1472" s="35" t="s">
        <v>2678</v>
      </c>
      <c r="E1472" s="652">
        <v>2</v>
      </c>
      <c r="F1472" s="102" t="s">
        <v>60</v>
      </c>
      <c r="G1472" s="927">
        <v>9.19</v>
      </c>
      <c r="H1472" s="927">
        <f t="shared" ref="H1472:H1473" si="482">TRUNC(E1472*G1472,2)</f>
        <v>18.38</v>
      </c>
      <c r="I1472" s="927">
        <f t="shared" ref="I1472:I1473" si="483">TRUNC(H1472*$I$12,2)</f>
        <v>4.95</v>
      </c>
      <c r="J1472" s="11"/>
      <c r="K1472" s="964">
        <f t="shared" ref="K1472:K1473" si="484">TRUNC(SUM(H1472:I1472),2)</f>
        <v>23.33</v>
      </c>
    </row>
    <row r="1473" spans="1:11" ht="15.75" x14ac:dyDescent="0.25">
      <c r="A1473" s="761" t="str">
        <f t="shared" si="478"/>
        <v>x</v>
      </c>
      <c r="B1473" s="580" t="s">
        <v>2604</v>
      </c>
      <c r="C1473" s="742" t="s">
        <v>4377</v>
      </c>
      <c r="D1473" s="35" t="s">
        <v>2679</v>
      </c>
      <c r="E1473" s="652">
        <v>3</v>
      </c>
      <c r="F1473" s="102" t="s">
        <v>60</v>
      </c>
      <c r="G1473" s="927">
        <f>'Composições Unitárias'!G1709</f>
        <v>17.11</v>
      </c>
      <c r="H1473" s="927">
        <f t="shared" si="482"/>
        <v>51.33</v>
      </c>
      <c r="I1473" s="927">
        <f t="shared" si="483"/>
        <v>13.83</v>
      </c>
      <c r="J1473" s="11"/>
      <c r="K1473" s="964">
        <f t="shared" si="484"/>
        <v>65.16</v>
      </c>
    </row>
    <row r="1474" spans="1:11" ht="15.75" x14ac:dyDescent="0.25">
      <c r="A1474" s="761" t="s">
        <v>4462</v>
      </c>
      <c r="B1474" s="83"/>
      <c r="C1474" s="83"/>
      <c r="D1474" s="84"/>
      <c r="E1474" s="83"/>
      <c r="F1474" s="83"/>
      <c r="G1474" s="1006"/>
      <c r="H1474" s="980"/>
      <c r="I1474" s="980"/>
      <c r="J1474" s="19"/>
      <c r="K1474" s="969"/>
    </row>
    <row r="1475" spans="1:11" ht="15.75" x14ac:dyDescent="0.25">
      <c r="A1475" s="761" t="s">
        <v>4462</v>
      </c>
      <c r="B1475" s="117" t="s">
        <v>1523</v>
      </c>
      <c r="C1475" s="117"/>
      <c r="D1475" s="118" t="s">
        <v>1628</v>
      </c>
      <c r="E1475" s="117"/>
      <c r="F1475" s="117"/>
      <c r="G1475" s="1010"/>
      <c r="H1475" s="971"/>
      <c r="I1475" s="971"/>
      <c r="J1475" s="111"/>
      <c r="K1475" s="968"/>
    </row>
    <row r="1476" spans="1:11" ht="15.75" x14ac:dyDescent="0.25">
      <c r="A1476" s="761" t="str">
        <f t="shared" si="478"/>
        <v>x</v>
      </c>
      <c r="B1476" s="580" t="s">
        <v>3022</v>
      </c>
      <c r="C1476" s="463" t="s">
        <v>3321</v>
      </c>
      <c r="D1476" s="106" t="s">
        <v>3007</v>
      </c>
      <c r="E1476" s="652">
        <v>6</v>
      </c>
      <c r="F1476" s="102" t="s">
        <v>60</v>
      </c>
      <c r="G1476" s="927">
        <f>'Composições Unitárias'!G1721</f>
        <v>19.53</v>
      </c>
      <c r="H1476" s="927">
        <f t="shared" ref="H1476" si="485">TRUNC(E1476*G1476,2)</f>
        <v>117.18</v>
      </c>
      <c r="I1476" s="927">
        <f t="shared" ref="I1476" si="486">TRUNC(H1476*$I$12,2)</f>
        <v>31.58</v>
      </c>
      <c r="J1476" s="11"/>
      <c r="K1476" s="964">
        <f t="shared" ref="K1476" si="487">TRUNC(SUM(H1476:I1476),2)</f>
        <v>148.76</v>
      </c>
    </row>
    <row r="1477" spans="1:11" ht="15.75" x14ac:dyDescent="0.25">
      <c r="A1477" s="761" t="s">
        <v>4462</v>
      </c>
      <c r="B1477" s="70"/>
      <c r="C1477" s="70"/>
      <c r="D1477" s="81"/>
      <c r="E1477" s="70"/>
      <c r="F1477" s="70"/>
      <c r="G1477" s="1009"/>
      <c r="H1477" s="981"/>
      <c r="I1477" s="981"/>
      <c r="J1477" s="31"/>
      <c r="K1477" s="976"/>
    </row>
    <row r="1478" spans="1:11" ht="15.75" hidden="1" x14ac:dyDescent="0.25">
      <c r="A1478" s="761"/>
      <c r="B1478" s="70" t="s">
        <v>1524</v>
      </c>
      <c r="C1478" s="70"/>
      <c r="D1478" s="81" t="s">
        <v>1629</v>
      </c>
      <c r="E1478" s="70"/>
      <c r="F1478" s="70"/>
      <c r="G1478" s="1009"/>
      <c r="H1478" s="981"/>
      <c r="I1478" s="981"/>
      <c r="J1478" s="31"/>
      <c r="K1478" s="976"/>
    </row>
    <row r="1479" spans="1:11" ht="15.75" hidden="1" x14ac:dyDescent="0.25">
      <c r="A1479" s="761"/>
      <c r="B1479" s="580"/>
      <c r="C1479" s="621"/>
      <c r="D1479" s="622"/>
      <c r="E1479" s="622"/>
      <c r="F1479" s="622"/>
      <c r="G1479" s="1039"/>
      <c r="H1479" s="1039"/>
      <c r="I1479" s="1039"/>
      <c r="J1479" s="622"/>
      <c r="K1479" s="1039"/>
    </row>
    <row r="1480" spans="1:11" ht="15.75" hidden="1" x14ac:dyDescent="0.25">
      <c r="A1480" s="761"/>
      <c r="B1480" s="580" t="s">
        <v>1525</v>
      </c>
      <c r="C1480" s="580"/>
      <c r="D1480" s="577" t="s">
        <v>1594</v>
      </c>
      <c r="E1480" s="580"/>
      <c r="F1480" s="580"/>
      <c r="G1480" s="966"/>
      <c r="H1480" s="927">
        <f t="shared" ref="H1480:H1557" si="488">G1480*F1480</f>
        <v>0</v>
      </c>
      <c r="I1480" s="927">
        <f>H1480*$I$12</f>
        <v>0</v>
      </c>
      <c r="J1480" s="11"/>
      <c r="K1480" s="964">
        <f>SUM(H1480:I1480)</f>
        <v>0</v>
      </c>
    </row>
    <row r="1481" spans="1:11" ht="15.75" hidden="1" x14ac:dyDescent="0.25">
      <c r="A1481" s="761"/>
      <c r="B1481" s="580" t="s">
        <v>1526</v>
      </c>
      <c r="C1481" s="580"/>
      <c r="D1481" s="577" t="s">
        <v>1630</v>
      </c>
      <c r="E1481" s="580"/>
      <c r="F1481" s="580"/>
      <c r="G1481" s="966"/>
      <c r="H1481" s="927">
        <f t="shared" si="488"/>
        <v>0</v>
      </c>
      <c r="I1481" s="927">
        <f>H1481*$I$12</f>
        <v>0</v>
      </c>
      <c r="J1481" s="11"/>
      <c r="K1481" s="964">
        <f>SUM(H1481:I1481)</f>
        <v>0</v>
      </c>
    </row>
    <row r="1482" spans="1:11" ht="15.75" hidden="1" x14ac:dyDescent="0.25">
      <c r="A1482" s="761"/>
      <c r="B1482" s="580" t="s">
        <v>1527</v>
      </c>
      <c r="C1482" s="580"/>
      <c r="D1482" s="577" t="s">
        <v>1631</v>
      </c>
      <c r="E1482" s="580"/>
      <c r="F1482" s="580"/>
      <c r="G1482" s="966"/>
      <c r="H1482" s="927">
        <f t="shared" si="488"/>
        <v>0</v>
      </c>
      <c r="I1482" s="927">
        <f>H1482*$I$12</f>
        <v>0</v>
      </c>
      <c r="J1482" s="11"/>
      <c r="K1482" s="964">
        <f>SUM(H1482:I1482)</f>
        <v>0</v>
      </c>
    </row>
    <row r="1483" spans="1:11" ht="15.75" hidden="1" x14ac:dyDescent="0.25">
      <c r="A1483" s="761"/>
      <c r="B1483" s="580" t="s">
        <v>1528</v>
      </c>
      <c r="C1483" s="580"/>
      <c r="D1483" s="577" t="s">
        <v>1632</v>
      </c>
      <c r="E1483" s="580"/>
      <c r="F1483" s="580"/>
      <c r="G1483" s="966"/>
      <c r="H1483" s="927">
        <f t="shared" si="488"/>
        <v>0</v>
      </c>
      <c r="I1483" s="927">
        <f>H1483*$I$12</f>
        <v>0</v>
      </c>
      <c r="J1483" s="11"/>
      <c r="K1483" s="964">
        <f>SUM(H1483:I1483)</f>
        <v>0</v>
      </c>
    </row>
    <row r="1484" spans="1:11" ht="15.75" x14ac:dyDescent="0.25">
      <c r="A1484" s="761" t="s">
        <v>4462</v>
      </c>
      <c r="B1484" s="117" t="s">
        <v>2579</v>
      </c>
      <c r="C1484" s="117"/>
      <c r="D1484" s="118" t="s">
        <v>1305</v>
      </c>
      <c r="E1484" s="117"/>
      <c r="F1484" s="117"/>
      <c r="G1484" s="1010"/>
      <c r="H1484" s="971"/>
      <c r="I1484" s="971"/>
      <c r="J1484" s="111"/>
      <c r="K1484" s="968"/>
    </row>
    <row r="1485" spans="1:11" ht="15.75" x14ac:dyDescent="0.25">
      <c r="A1485" s="761" t="str">
        <f t="shared" si="478"/>
        <v>x</v>
      </c>
      <c r="B1485" s="580" t="s">
        <v>2605</v>
      </c>
      <c r="C1485" s="97" t="s">
        <v>2682</v>
      </c>
      <c r="D1485" s="106" t="s">
        <v>2642</v>
      </c>
      <c r="E1485" s="652">
        <v>6</v>
      </c>
      <c r="F1485" s="102" t="s">
        <v>60</v>
      </c>
      <c r="G1485" s="927">
        <v>13.04</v>
      </c>
      <c r="H1485" s="927">
        <f t="shared" ref="H1485:H1488" si="489">TRUNC(E1485*G1485,2)</f>
        <v>78.239999999999995</v>
      </c>
      <c r="I1485" s="927">
        <f t="shared" ref="I1485:I1488" si="490">TRUNC(H1485*$I$12,2)</f>
        <v>21.09</v>
      </c>
      <c r="J1485" s="11"/>
      <c r="K1485" s="964">
        <f t="shared" ref="K1485:K1488" si="491">TRUNC(SUM(H1485:I1485),2)</f>
        <v>99.33</v>
      </c>
    </row>
    <row r="1486" spans="1:11" ht="15.75" x14ac:dyDescent="0.25">
      <c r="A1486" s="761" t="str">
        <f t="shared" si="478"/>
        <v>x</v>
      </c>
      <c r="B1486" s="580" t="s">
        <v>2606</v>
      </c>
      <c r="C1486" s="93" t="s">
        <v>2683</v>
      </c>
      <c r="D1486" s="130" t="s">
        <v>2680</v>
      </c>
      <c r="E1486" s="652">
        <v>1</v>
      </c>
      <c r="F1486" s="619" t="s">
        <v>60</v>
      </c>
      <c r="G1486" s="927">
        <v>21.12</v>
      </c>
      <c r="H1486" s="927">
        <f t="shared" si="489"/>
        <v>21.12</v>
      </c>
      <c r="I1486" s="927">
        <f t="shared" si="490"/>
        <v>5.69</v>
      </c>
      <c r="J1486" s="31"/>
      <c r="K1486" s="964">
        <f t="shared" si="491"/>
        <v>26.81</v>
      </c>
    </row>
    <row r="1487" spans="1:11" ht="15.75" x14ac:dyDescent="0.25">
      <c r="A1487" s="761" t="str">
        <f t="shared" si="478"/>
        <v>x</v>
      </c>
      <c r="B1487" s="834" t="s">
        <v>2607</v>
      </c>
      <c r="C1487" s="93" t="s">
        <v>4566</v>
      </c>
      <c r="D1487" s="130" t="s">
        <v>4567</v>
      </c>
      <c r="E1487" s="652">
        <v>2</v>
      </c>
      <c r="F1487" s="619" t="s">
        <v>60</v>
      </c>
      <c r="G1487" s="927">
        <v>48.25</v>
      </c>
      <c r="H1487" s="927">
        <f t="shared" si="489"/>
        <v>96.5</v>
      </c>
      <c r="I1487" s="927">
        <f t="shared" si="490"/>
        <v>26.01</v>
      </c>
      <c r="J1487" s="31"/>
      <c r="K1487" s="964">
        <f t="shared" si="491"/>
        <v>122.51</v>
      </c>
    </row>
    <row r="1488" spans="1:11" ht="15.75" x14ac:dyDescent="0.25">
      <c r="A1488" s="761" t="str">
        <f t="shared" si="478"/>
        <v>x</v>
      </c>
      <c r="B1488" s="834" t="s">
        <v>4565</v>
      </c>
      <c r="C1488" s="742" t="s">
        <v>4380</v>
      </c>
      <c r="D1488" s="106" t="s">
        <v>2681</v>
      </c>
      <c r="E1488" s="652">
        <v>3</v>
      </c>
      <c r="F1488" s="102" t="s">
        <v>60</v>
      </c>
      <c r="G1488" s="927">
        <f>'Composições Unitárias'!G1734</f>
        <v>71.02</v>
      </c>
      <c r="H1488" s="927">
        <f t="shared" si="489"/>
        <v>213.06</v>
      </c>
      <c r="I1488" s="927">
        <f t="shared" si="490"/>
        <v>57.43</v>
      </c>
      <c r="J1488" s="11"/>
      <c r="K1488" s="964">
        <f t="shared" si="491"/>
        <v>270.49</v>
      </c>
    </row>
    <row r="1489" spans="1:11" ht="15.75" hidden="1" x14ac:dyDescent="0.25">
      <c r="A1489" s="761"/>
      <c r="B1489" s="28"/>
      <c r="C1489" s="574"/>
      <c r="D1489" s="105"/>
      <c r="E1489" s="655"/>
      <c r="F1489" s="109"/>
      <c r="G1489" s="980"/>
      <c r="H1489" s="980"/>
      <c r="I1489" s="980"/>
      <c r="J1489" s="19"/>
      <c r="K1489" s="980"/>
    </row>
    <row r="1490" spans="1:11" ht="15.75" x14ac:dyDescent="0.25">
      <c r="A1490" s="761" t="s">
        <v>4462</v>
      </c>
      <c r="B1490" s="117" t="s">
        <v>4562</v>
      </c>
      <c r="C1490" s="117"/>
      <c r="D1490" s="118" t="s">
        <v>1307</v>
      </c>
      <c r="E1490" s="117"/>
      <c r="F1490" s="117"/>
      <c r="G1490" s="1010"/>
      <c r="H1490" s="971"/>
      <c r="I1490" s="971"/>
      <c r="J1490" s="111"/>
      <c r="K1490" s="968"/>
    </row>
    <row r="1491" spans="1:11" ht="15.75" x14ac:dyDescent="0.25">
      <c r="A1491" s="761" t="str">
        <f t="shared" ref="A1491" si="492">IF(K1491&lt;&gt;0,"x","")</f>
        <v>x</v>
      </c>
      <c r="B1491" s="834" t="s">
        <v>2605</v>
      </c>
      <c r="C1491" s="97" t="s">
        <v>4564</v>
      </c>
      <c r="D1491" s="106" t="s">
        <v>4563</v>
      </c>
      <c r="E1491" s="652">
        <v>4</v>
      </c>
      <c r="F1491" s="102" t="s">
        <v>60</v>
      </c>
      <c r="G1491" s="927">
        <v>12.12</v>
      </c>
      <c r="H1491" s="927">
        <f t="shared" ref="H1491" si="493">TRUNC(E1491*G1491,2)</f>
        <v>48.48</v>
      </c>
      <c r="I1491" s="927">
        <f t="shared" ref="I1491" si="494">TRUNC(H1491*$I$12,2)</f>
        <v>13.06</v>
      </c>
      <c r="J1491" s="11"/>
      <c r="K1491" s="964">
        <f t="shared" ref="K1491" si="495">TRUNC(SUM(H1491:I1491),2)</f>
        <v>61.54</v>
      </c>
    </row>
    <row r="1492" spans="1:11" ht="15.75" x14ac:dyDescent="0.25">
      <c r="A1492" s="761" t="s">
        <v>4462</v>
      </c>
      <c r="B1492" s="638"/>
      <c r="C1492" s="430"/>
      <c r="D1492" s="637"/>
      <c r="E1492" s="29"/>
      <c r="F1492" s="29"/>
      <c r="G1492" s="980"/>
      <c r="H1492" s="980"/>
      <c r="I1492" s="980"/>
      <c r="J1492" s="29"/>
      <c r="K1492" s="980"/>
    </row>
    <row r="1493" spans="1:11" ht="15.75" hidden="1" x14ac:dyDescent="0.25">
      <c r="A1493" s="761"/>
      <c r="B1493" s="8" t="s">
        <v>1529</v>
      </c>
      <c r="C1493" s="8"/>
      <c r="D1493" s="21" t="s">
        <v>1606</v>
      </c>
      <c r="E1493" s="8"/>
      <c r="F1493" s="8"/>
      <c r="G1493" s="975"/>
      <c r="H1493" s="975"/>
      <c r="I1493" s="975"/>
      <c r="J1493" s="8"/>
      <c r="K1493" s="975"/>
    </row>
    <row r="1494" spans="1:11" ht="15.75" hidden="1" x14ac:dyDescent="0.25">
      <c r="A1494" s="761"/>
      <c r="B1494" s="580" t="s">
        <v>1530</v>
      </c>
      <c r="C1494" s="580"/>
      <c r="D1494" s="577" t="s">
        <v>1302</v>
      </c>
      <c r="E1494" s="580"/>
      <c r="F1494" s="580"/>
      <c r="G1494" s="966"/>
      <c r="H1494" s="927">
        <f t="shared" si="488"/>
        <v>0</v>
      </c>
      <c r="I1494" s="927">
        <f t="shared" ref="I1494:I1501" si="496">H1494*$I$12</f>
        <v>0</v>
      </c>
      <c r="J1494" s="11"/>
      <c r="K1494" s="964">
        <f t="shared" ref="K1494:K1501" si="497">SUM(H1494:I1494)</f>
        <v>0</v>
      </c>
    </row>
    <row r="1495" spans="1:11" ht="15.75" hidden="1" x14ac:dyDescent="0.25">
      <c r="A1495" s="761"/>
      <c r="B1495" s="580" t="s">
        <v>1531</v>
      </c>
      <c r="C1495" s="580"/>
      <c r="D1495" s="577" t="s">
        <v>1303</v>
      </c>
      <c r="E1495" s="580"/>
      <c r="F1495" s="580"/>
      <c r="G1495" s="966"/>
      <c r="H1495" s="927">
        <f t="shared" si="488"/>
        <v>0</v>
      </c>
      <c r="I1495" s="927">
        <f t="shared" si="496"/>
        <v>0</v>
      </c>
      <c r="J1495" s="11"/>
      <c r="K1495" s="964">
        <f t="shared" si="497"/>
        <v>0</v>
      </c>
    </row>
    <row r="1496" spans="1:11" ht="15.75" hidden="1" x14ac:dyDescent="0.25">
      <c r="A1496" s="761"/>
      <c r="B1496" s="580" t="s">
        <v>1532</v>
      </c>
      <c r="C1496" s="580"/>
      <c r="D1496" s="577" t="s">
        <v>1305</v>
      </c>
      <c r="E1496" s="580"/>
      <c r="F1496" s="580"/>
      <c r="G1496" s="966"/>
      <c r="H1496" s="927">
        <f t="shared" si="488"/>
        <v>0</v>
      </c>
      <c r="I1496" s="927">
        <f t="shared" si="496"/>
        <v>0</v>
      </c>
      <c r="J1496" s="11"/>
      <c r="K1496" s="964">
        <f t="shared" si="497"/>
        <v>0</v>
      </c>
    </row>
    <row r="1497" spans="1:11" ht="15.75" hidden="1" x14ac:dyDescent="0.25">
      <c r="A1497" s="761"/>
      <c r="B1497" s="580" t="s">
        <v>1533</v>
      </c>
      <c r="C1497" s="580"/>
      <c r="D1497" s="577" t="s">
        <v>1595</v>
      </c>
      <c r="E1497" s="580"/>
      <c r="F1497" s="580"/>
      <c r="G1497" s="966"/>
      <c r="H1497" s="927">
        <f t="shared" si="488"/>
        <v>0</v>
      </c>
      <c r="I1497" s="927">
        <f t="shared" si="496"/>
        <v>0</v>
      </c>
      <c r="J1497" s="11"/>
      <c r="K1497" s="964">
        <f t="shared" si="497"/>
        <v>0</v>
      </c>
    </row>
    <row r="1498" spans="1:11" ht="15.75" hidden="1" x14ac:dyDescent="0.25">
      <c r="A1498" s="761"/>
      <c r="B1498" s="580" t="s">
        <v>1534</v>
      </c>
      <c r="C1498" s="580"/>
      <c r="D1498" s="577" t="s">
        <v>1326</v>
      </c>
      <c r="E1498" s="580"/>
      <c r="F1498" s="580"/>
      <c r="G1498" s="966"/>
      <c r="H1498" s="927">
        <f t="shared" si="488"/>
        <v>0</v>
      </c>
      <c r="I1498" s="927">
        <f t="shared" si="496"/>
        <v>0</v>
      </c>
      <c r="J1498" s="11"/>
      <c r="K1498" s="964">
        <f t="shared" si="497"/>
        <v>0</v>
      </c>
    </row>
    <row r="1499" spans="1:11" ht="15.75" hidden="1" x14ac:dyDescent="0.25">
      <c r="A1499" s="761"/>
      <c r="B1499" s="580" t="s">
        <v>1535</v>
      </c>
      <c r="C1499" s="580"/>
      <c r="D1499" s="577" t="s">
        <v>1607</v>
      </c>
      <c r="E1499" s="580"/>
      <c r="F1499" s="580"/>
      <c r="G1499" s="966"/>
      <c r="H1499" s="927">
        <f t="shared" si="488"/>
        <v>0</v>
      </c>
      <c r="I1499" s="927">
        <f t="shared" si="496"/>
        <v>0</v>
      </c>
      <c r="J1499" s="11"/>
      <c r="K1499" s="964">
        <f t="shared" si="497"/>
        <v>0</v>
      </c>
    </row>
    <row r="1500" spans="1:11" ht="15.75" hidden="1" x14ac:dyDescent="0.25">
      <c r="A1500" s="761"/>
      <c r="B1500" s="580" t="s">
        <v>1536</v>
      </c>
      <c r="C1500" s="580"/>
      <c r="D1500" s="577" t="s">
        <v>1307</v>
      </c>
      <c r="E1500" s="580"/>
      <c r="F1500" s="580"/>
      <c r="G1500" s="966"/>
      <c r="H1500" s="927">
        <f t="shared" si="488"/>
        <v>0</v>
      </c>
      <c r="I1500" s="927">
        <f t="shared" si="496"/>
        <v>0</v>
      </c>
      <c r="J1500" s="11"/>
      <c r="K1500" s="964">
        <f t="shared" si="497"/>
        <v>0</v>
      </c>
    </row>
    <row r="1501" spans="1:11" ht="15.75" hidden="1" x14ac:dyDescent="0.25">
      <c r="A1501" s="761"/>
      <c r="B1501" s="580" t="s">
        <v>1537</v>
      </c>
      <c r="C1501" s="580"/>
      <c r="D1501" s="577" t="s">
        <v>1608</v>
      </c>
      <c r="E1501" s="580"/>
      <c r="F1501" s="580"/>
      <c r="G1501" s="966"/>
      <c r="H1501" s="927">
        <f t="shared" si="488"/>
        <v>0</v>
      </c>
      <c r="I1501" s="927">
        <f t="shared" si="496"/>
        <v>0</v>
      </c>
      <c r="J1501" s="11"/>
      <c r="K1501" s="964">
        <f t="shared" si="497"/>
        <v>0</v>
      </c>
    </row>
    <row r="1502" spans="1:11" ht="15.75" hidden="1" x14ac:dyDescent="0.25">
      <c r="A1502" s="761"/>
      <c r="B1502" s="638"/>
      <c r="C1502" s="37"/>
      <c r="D1502" s="638"/>
      <c r="E1502" s="580"/>
      <c r="F1502" s="580"/>
      <c r="G1502" s="966"/>
      <c r="H1502" s="966"/>
      <c r="I1502" s="966"/>
      <c r="J1502" s="580"/>
      <c r="K1502" s="966"/>
    </row>
    <row r="1503" spans="1:11" ht="15.75" hidden="1" x14ac:dyDescent="0.25">
      <c r="A1503" s="761"/>
      <c r="B1503" s="8" t="s">
        <v>1538</v>
      </c>
      <c r="C1503" s="8"/>
      <c r="D1503" s="21" t="s">
        <v>1609</v>
      </c>
      <c r="E1503" s="8"/>
      <c r="F1503" s="8"/>
      <c r="G1503" s="975"/>
      <c r="H1503" s="975"/>
      <c r="I1503" s="975"/>
      <c r="J1503" s="8"/>
      <c r="K1503" s="975"/>
    </row>
    <row r="1504" spans="1:11" ht="15.75" hidden="1" x14ac:dyDescent="0.25">
      <c r="A1504" s="761"/>
      <c r="B1504" s="580" t="s">
        <v>1539</v>
      </c>
      <c r="C1504" s="580"/>
      <c r="D1504" s="577" t="s">
        <v>1302</v>
      </c>
      <c r="E1504" s="580"/>
      <c r="F1504" s="580"/>
      <c r="G1504" s="966"/>
      <c r="H1504" s="927">
        <f t="shared" si="488"/>
        <v>0</v>
      </c>
      <c r="I1504" s="927">
        <f>H1504*$I$12</f>
        <v>0</v>
      </c>
      <c r="J1504" s="11"/>
      <c r="K1504" s="964">
        <f>SUM(H1504:I1504)</f>
        <v>0</v>
      </c>
    </row>
    <row r="1505" spans="1:11" ht="15.75" hidden="1" x14ac:dyDescent="0.25">
      <c r="A1505" s="761"/>
      <c r="B1505" s="580"/>
      <c r="C1505" s="580"/>
      <c r="D1505" s="577"/>
      <c r="E1505" s="580"/>
      <c r="F1505" s="580"/>
      <c r="G1505" s="966"/>
      <c r="H1505" s="966"/>
      <c r="I1505" s="966"/>
      <c r="J1505" s="580"/>
      <c r="K1505" s="966"/>
    </row>
    <row r="1506" spans="1:11" ht="15.75" hidden="1" x14ac:dyDescent="0.25">
      <c r="A1506" s="761"/>
      <c r="B1506" s="8" t="s">
        <v>1540</v>
      </c>
      <c r="C1506" s="8"/>
      <c r="D1506" s="21" t="s">
        <v>1611</v>
      </c>
      <c r="E1506" s="8"/>
      <c r="F1506" s="8"/>
      <c r="G1506" s="975"/>
      <c r="H1506" s="975"/>
      <c r="I1506" s="975"/>
      <c r="J1506" s="8"/>
      <c r="K1506" s="975"/>
    </row>
    <row r="1507" spans="1:11" ht="15.75" hidden="1" x14ac:dyDescent="0.25">
      <c r="A1507" s="761"/>
      <c r="B1507" s="580" t="s">
        <v>1541</v>
      </c>
      <c r="C1507" s="580"/>
      <c r="D1507" s="577" t="s">
        <v>1302</v>
      </c>
      <c r="E1507" s="580"/>
      <c r="F1507" s="580"/>
      <c r="G1507" s="966"/>
      <c r="H1507" s="927">
        <f t="shared" si="488"/>
        <v>0</v>
      </c>
      <c r="I1507" s="927">
        <f t="shared" ref="I1507:I1515" si="498">H1507*$I$12</f>
        <v>0</v>
      </c>
      <c r="J1507" s="11"/>
      <c r="K1507" s="964">
        <f t="shared" ref="K1507:K1515" si="499">SUM(H1507:I1507)</f>
        <v>0</v>
      </c>
    </row>
    <row r="1508" spans="1:11" ht="15.75" hidden="1" x14ac:dyDescent="0.25">
      <c r="A1508" s="761"/>
      <c r="B1508" s="580" t="s">
        <v>1542</v>
      </c>
      <c r="C1508" s="580"/>
      <c r="D1508" s="577" t="s">
        <v>1303</v>
      </c>
      <c r="E1508" s="580"/>
      <c r="F1508" s="580"/>
      <c r="G1508" s="966"/>
      <c r="H1508" s="927">
        <f t="shared" si="488"/>
        <v>0</v>
      </c>
      <c r="I1508" s="927">
        <f t="shared" si="498"/>
        <v>0</v>
      </c>
      <c r="J1508" s="11"/>
      <c r="K1508" s="964">
        <f t="shared" si="499"/>
        <v>0</v>
      </c>
    </row>
    <row r="1509" spans="1:11" ht="15.75" hidden="1" x14ac:dyDescent="0.25">
      <c r="A1509" s="761"/>
      <c r="B1509" s="580" t="s">
        <v>1543</v>
      </c>
      <c r="C1509" s="580"/>
      <c r="D1509" s="577" t="s">
        <v>1305</v>
      </c>
      <c r="E1509" s="580"/>
      <c r="F1509" s="580"/>
      <c r="G1509" s="966"/>
      <c r="H1509" s="927">
        <f t="shared" si="488"/>
        <v>0</v>
      </c>
      <c r="I1509" s="927">
        <f t="shared" si="498"/>
        <v>0</v>
      </c>
      <c r="J1509" s="11"/>
      <c r="K1509" s="964">
        <f t="shared" si="499"/>
        <v>0</v>
      </c>
    </row>
    <row r="1510" spans="1:11" ht="15.75" hidden="1" x14ac:dyDescent="0.25">
      <c r="A1510" s="761"/>
      <c r="B1510" s="580" t="s">
        <v>1544</v>
      </c>
      <c r="C1510" s="580"/>
      <c r="D1510" s="577" t="s">
        <v>1306</v>
      </c>
      <c r="E1510" s="580"/>
      <c r="F1510" s="580"/>
      <c r="G1510" s="966"/>
      <c r="H1510" s="927">
        <f t="shared" si="488"/>
        <v>0</v>
      </c>
      <c r="I1510" s="927">
        <f t="shared" si="498"/>
        <v>0</v>
      </c>
      <c r="J1510" s="11"/>
      <c r="K1510" s="964">
        <f t="shared" si="499"/>
        <v>0</v>
      </c>
    </row>
    <row r="1511" spans="1:11" ht="15.75" hidden="1" x14ac:dyDescent="0.25">
      <c r="A1511" s="761"/>
      <c r="B1511" s="580" t="s">
        <v>1545</v>
      </c>
      <c r="C1511" s="580"/>
      <c r="D1511" s="577" t="s">
        <v>1595</v>
      </c>
      <c r="E1511" s="580"/>
      <c r="F1511" s="580"/>
      <c r="G1511" s="966"/>
      <c r="H1511" s="927">
        <f t="shared" si="488"/>
        <v>0</v>
      </c>
      <c r="I1511" s="927">
        <f t="shared" si="498"/>
        <v>0</v>
      </c>
      <c r="J1511" s="11"/>
      <c r="K1511" s="964">
        <f t="shared" si="499"/>
        <v>0</v>
      </c>
    </row>
    <row r="1512" spans="1:11" ht="15.75" hidden="1" x14ac:dyDescent="0.25">
      <c r="A1512" s="761"/>
      <c r="B1512" s="580" t="s">
        <v>1546</v>
      </c>
      <c r="C1512" s="580"/>
      <c r="D1512" s="577" t="s">
        <v>1326</v>
      </c>
      <c r="E1512" s="580"/>
      <c r="F1512" s="580"/>
      <c r="G1512" s="966"/>
      <c r="H1512" s="927">
        <f t="shared" si="488"/>
        <v>0</v>
      </c>
      <c r="I1512" s="927">
        <f t="shared" si="498"/>
        <v>0</v>
      </c>
      <c r="J1512" s="11"/>
      <c r="K1512" s="964">
        <f t="shared" si="499"/>
        <v>0</v>
      </c>
    </row>
    <row r="1513" spans="1:11" ht="15.75" hidden="1" x14ac:dyDescent="0.25">
      <c r="A1513" s="761"/>
      <c r="B1513" s="580" t="s">
        <v>1547</v>
      </c>
      <c r="C1513" s="580"/>
      <c r="D1513" s="577" t="s">
        <v>1307</v>
      </c>
      <c r="E1513" s="580"/>
      <c r="F1513" s="580"/>
      <c r="G1513" s="966"/>
      <c r="H1513" s="927">
        <f t="shared" si="488"/>
        <v>0</v>
      </c>
      <c r="I1513" s="927">
        <f t="shared" si="498"/>
        <v>0</v>
      </c>
      <c r="J1513" s="11"/>
      <c r="K1513" s="964">
        <f t="shared" si="499"/>
        <v>0</v>
      </c>
    </row>
    <row r="1514" spans="1:11" ht="15.75" hidden="1" x14ac:dyDescent="0.25">
      <c r="A1514" s="761"/>
      <c r="B1514" s="580" t="s">
        <v>1548</v>
      </c>
      <c r="C1514" s="580"/>
      <c r="D1514" s="577" t="s">
        <v>1311</v>
      </c>
      <c r="E1514" s="580"/>
      <c r="F1514" s="580"/>
      <c r="G1514" s="966"/>
      <c r="H1514" s="927">
        <f t="shared" si="488"/>
        <v>0</v>
      </c>
      <c r="I1514" s="927">
        <f t="shared" si="498"/>
        <v>0</v>
      </c>
      <c r="J1514" s="11"/>
      <c r="K1514" s="964">
        <f t="shared" si="499"/>
        <v>0</v>
      </c>
    </row>
    <row r="1515" spans="1:11" ht="15.75" hidden="1" x14ac:dyDescent="0.25">
      <c r="A1515" s="761"/>
      <c r="B1515" s="580" t="s">
        <v>1549</v>
      </c>
      <c r="C1515" s="580"/>
      <c r="D1515" s="577" t="s">
        <v>1612</v>
      </c>
      <c r="E1515" s="580"/>
      <c r="F1515" s="580"/>
      <c r="G1515" s="966"/>
      <c r="H1515" s="927">
        <f t="shared" si="488"/>
        <v>0</v>
      </c>
      <c r="I1515" s="927">
        <f t="shared" si="498"/>
        <v>0</v>
      </c>
      <c r="J1515" s="11"/>
      <c r="K1515" s="964">
        <f t="shared" si="499"/>
        <v>0</v>
      </c>
    </row>
    <row r="1516" spans="1:11" ht="15.75" hidden="1" x14ac:dyDescent="0.25">
      <c r="A1516" s="761"/>
      <c r="B1516" s="638"/>
      <c r="C1516" s="37"/>
      <c r="D1516" s="637"/>
      <c r="E1516" s="10"/>
      <c r="F1516" s="10"/>
      <c r="G1516" s="927"/>
      <c r="H1516" s="927"/>
      <c r="I1516" s="927"/>
      <c r="J1516" s="10"/>
      <c r="K1516" s="927"/>
    </row>
    <row r="1517" spans="1:11" ht="15.75" hidden="1" x14ac:dyDescent="0.25">
      <c r="A1517" s="761"/>
      <c r="B1517" s="8" t="s">
        <v>1550</v>
      </c>
      <c r="C1517" s="8"/>
      <c r="D1517" s="21" t="s">
        <v>1617</v>
      </c>
      <c r="E1517" s="8"/>
      <c r="F1517" s="8"/>
      <c r="G1517" s="975"/>
      <c r="H1517" s="975"/>
      <c r="I1517" s="975"/>
      <c r="J1517" s="8"/>
      <c r="K1517" s="975"/>
    </row>
    <row r="1518" spans="1:11" ht="15.75" hidden="1" x14ac:dyDescent="0.25">
      <c r="A1518" s="761"/>
      <c r="B1518" s="580" t="s">
        <v>1551</v>
      </c>
      <c r="C1518" s="580"/>
      <c r="D1518" s="577" t="s">
        <v>1633</v>
      </c>
      <c r="E1518" s="580"/>
      <c r="F1518" s="580"/>
      <c r="G1518" s="927"/>
      <c r="H1518" s="927">
        <f t="shared" si="488"/>
        <v>0</v>
      </c>
      <c r="I1518" s="927">
        <f>H1518*$I$12</f>
        <v>0</v>
      </c>
      <c r="J1518" s="11"/>
      <c r="K1518" s="964">
        <f>SUM(H1518:I1518)</f>
        <v>0</v>
      </c>
    </row>
    <row r="1519" spans="1:11" ht="15.75" hidden="1" x14ac:dyDescent="0.25">
      <c r="A1519" s="761"/>
      <c r="B1519" s="580" t="s">
        <v>1552</v>
      </c>
      <c r="C1519" s="580"/>
      <c r="D1519" s="577" t="s">
        <v>1342</v>
      </c>
      <c r="E1519" s="580"/>
      <c r="F1519" s="580"/>
      <c r="G1519" s="927"/>
      <c r="H1519" s="927">
        <f t="shared" si="488"/>
        <v>0</v>
      </c>
      <c r="I1519" s="927">
        <f>H1519*$I$12</f>
        <v>0</v>
      </c>
      <c r="J1519" s="11"/>
      <c r="K1519" s="964">
        <f>SUM(H1519:I1519)</f>
        <v>0</v>
      </c>
    </row>
    <row r="1520" spans="1:11" ht="15.75" hidden="1" x14ac:dyDescent="0.25">
      <c r="A1520" s="761"/>
      <c r="B1520" s="580" t="s">
        <v>1553</v>
      </c>
      <c r="C1520" s="580"/>
      <c r="D1520" s="577" t="s">
        <v>1352</v>
      </c>
      <c r="E1520" s="580"/>
      <c r="F1520" s="580"/>
      <c r="G1520" s="927"/>
      <c r="H1520" s="927">
        <f t="shared" si="488"/>
        <v>0</v>
      </c>
      <c r="I1520" s="927">
        <f>H1520*$I$12</f>
        <v>0</v>
      </c>
      <c r="J1520" s="11"/>
      <c r="K1520" s="964">
        <f>SUM(H1520:I1520)</f>
        <v>0</v>
      </c>
    </row>
    <row r="1521" spans="1:11" ht="15.75" hidden="1" x14ac:dyDescent="0.25">
      <c r="A1521" s="761"/>
      <c r="B1521" s="580" t="s">
        <v>1554</v>
      </c>
      <c r="C1521" s="580"/>
      <c r="D1521" s="577" t="s">
        <v>1619</v>
      </c>
      <c r="E1521" s="580"/>
      <c r="F1521" s="580"/>
      <c r="G1521" s="927"/>
      <c r="H1521" s="927">
        <f t="shared" si="488"/>
        <v>0</v>
      </c>
      <c r="I1521" s="927">
        <f>H1521*$I$12</f>
        <v>0</v>
      </c>
      <c r="J1521" s="11"/>
      <c r="K1521" s="964">
        <f>SUM(H1521:I1521)</f>
        <v>0</v>
      </c>
    </row>
    <row r="1522" spans="1:11" ht="15.75" hidden="1" x14ac:dyDescent="0.25">
      <c r="A1522" s="761"/>
      <c r="B1522" s="580" t="s">
        <v>1555</v>
      </c>
      <c r="C1522" s="580"/>
      <c r="D1522" s="577" t="s">
        <v>1620</v>
      </c>
      <c r="E1522" s="580"/>
      <c r="F1522" s="580"/>
      <c r="G1522" s="927"/>
      <c r="H1522" s="927">
        <f t="shared" si="488"/>
        <v>0</v>
      </c>
      <c r="I1522" s="927">
        <f>H1522*$I$12</f>
        <v>0</v>
      </c>
      <c r="J1522" s="11"/>
      <c r="K1522" s="964">
        <f>SUM(H1522:I1522)</f>
        <v>0</v>
      </c>
    </row>
    <row r="1523" spans="1:11" ht="15.75" hidden="1" x14ac:dyDescent="0.25">
      <c r="A1523" s="761"/>
      <c r="B1523" s="638"/>
      <c r="C1523" s="37"/>
      <c r="D1523" s="637"/>
      <c r="E1523" s="10"/>
      <c r="F1523" s="10"/>
      <c r="G1523" s="927"/>
      <c r="H1523" s="927"/>
      <c r="I1523" s="927"/>
      <c r="J1523" s="10"/>
      <c r="K1523" s="927"/>
    </row>
    <row r="1524" spans="1:11" ht="15.75" x14ac:dyDescent="0.25">
      <c r="A1524" s="761" t="s">
        <v>4462</v>
      </c>
      <c r="B1524" s="8" t="s">
        <v>1556</v>
      </c>
      <c r="C1524" s="8"/>
      <c r="D1524" s="21" t="s">
        <v>1635</v>
      </c>
      <c r="E1524" s="8"/>
      <c r="F1524" s="8"/>
      <c r="G1524" s="975"/>
      <c r="H1524" s="975"/>
      <c r="I1524" s="975"/>
      <c r="J1524" s="8"/>
      <c r="K1524" s="975"/>
    </row>
    <row r="1525" spans="1:11" ht="15.75" x14ac:dyDescent="0.25">
      <c r="A1525" s="761" t="s">
        <v>4462</v>
      </c>
      <c r="B1525" s="117" t="s">
        <v>1557</v>
      </c>
      <c r="C1525" s="117"/>
      <c r="D1525" s="118" t="s">
        <v>1634</v>
      </c>
      <c r="E1525" s="117"/>
      <c r="F1525" s="117"/>
      <c r="G1525" s="1010"/>
      <c r="H1525" s="971"/>
      <c r="I1525" s="971"/>
      <c r="J1525" s="111"/>
      <c r="K1525" s="968"/>
    </row>
    <row r="1526" spans="1:11" ht="15.75" x14ac:dyDescent="0.25">
      <c r="A1526" s="761" t="str">
        <f t="shared" si="478"/>
        <v>x</v>
      </c>
      <c r="B1526" s="573" t="s">
        <v>2608</v>
      </c>
      <c r="C1526" s="97" t="s">
        <v>2684</v>
      </c>
      <c r="D1526" s="35" t="s">
        <v>3286</v>
      </c>
      <c r="E1526" s="652">
        <v>9</v>
      </c>
      <c r="F1526" s="102" t="s">
        <v>60</v>
      </c>
      <c r="G1526" s="927">
        <v>57.83</v>
      </c>
      <c r="H1526" s="927">
        <f t="shared" ref="H1526" si="500">TRUNC(E1526*G1526,2)</f>
        <v>520.47</v>
      </c>
      <c r="I1526" s="927">
        <f t="shared" ref="I1526" si="501">TRUNC(H1526*$I$12,2)</f>
        <v>140.30000000000001</v>
      </c>
      <c r="J1526" s="11"/>
      <c r="K1526" s="964">
        <f t="shared" ref="K1526" si="502">TRUNC(SUM(H1526:I1526),2)</f>
        <v>660.77</v>
      </c>
    </row>
    <row r="1527" spans="1:11" ht="15.75" x14ac:dyDescent="0.25">
      <c r="A1527" s="761" t="s">
        <v>4462</v>
      </c>
      <c r="B1527" s="83"/>
      <c r="C1527" s="83"/>
      <c r="D1527" s="84"/>
      <c r="E1527" s="652"/>
      <c r="F1527" s="83"/>
      <c r="G1527" s="980"/>
      <c r="H1527" s="980"/>
      <c r="I1527" s="980"/>
      <c r="J1527" s="19"/>
      <c r="K1527" s="969"/>
    </row>
    <row r="1528" spans="1:11" ht="15.75" hidden="1" x14ac:dyDescent="0.25">
      <c r="A1528" s="761"/>
      <c r="B1528" s="580" t="s">
        <v>1558</v>
      </c>
      <c r="C1528" s="580"/>
      <c r="D1528" s="577" t="s">
        <v>1598</v>
      </c>
      <c r="E1528" s="652"/>
      <c r="F1528" s="580"/>
      <c r="G1528" s="927"/>
      <c r="H1528" s="927">
        <f t="shared" si="488"/>
        <v>0</v>
      </c>
      <c r="I1528" s="927">
        <f>H1528*$I$12</f>
        <v>0</v>
      </c>
      <c r="J1528" s="11"/>
      <c r="K1528" s="964">
        <f>SUM(H1528:I1528)</f>
        <v>0</v>
      </c>
    </row>
    <row r="1529" spans="1:11" ht="15.75" hidden="1" x14ac:dyDescent="0.25">
      <c r="A1529" s="761"/>
      <c r="B1529" s="580" t="s">
        <v>1559</v>
      </c>
      <c r="C1529" s="580"/>
      <c r="D1529" s="577" t="s">
        <v>1599</v>
      </c>
      <c r="E1529" s="652"/>
      <c r="F1529" s="580"/>
      <c r="G1529" s="927"/>
      <c r="H1529" s="927">
        <f t="shared" si="488"/>
        <v>0</v>
      </c>
      <c r="I1529" s="927">
        <f>H1529*$I$12</f>
        <v>0</v>
      </c>
      <c r="J1529" s="11"/>
      <c r="K1529" s="964">
        <f>SUM(H1529:I1529)</f>
        <v>0</v>
      </c>
    </row>
    <row r="1530" spans="1:11" ht="15.75" hidden="1" x14ac:dyDescent="0.25">
      <c r="A1530" s="761"/>
      <c r="B1530" s="580" t="s">
        <v>1560</v>
      </c>
      <c r="C1530" s="580"/>
      <c r="D1530" s="577" t="s">
        <v>1636</v>
      </c>
      <c r="E1530" s="652"/>
      <c r="F1530" s="580"/>
      <c r="G1530" s="927"/>
      <c r="H1530" s="927">
        <f t="shared" si="488"/>
        <v>0</v>
      </c>
      <c r="I1530" s="927">
        <f>H1530*$I$12</f>
        <v>0</v>
      </c>
      <c r="J1530" s="11"/>
      <c r="K1530" s="964">
        <f>SUM(H1530:I1530)</f>
        <v>0</v>
      </c>
    </row>
    <row r="1531" spans="1:11" ht="15.75" hidden="1" x14ac:dyDescent="0.25">
      <c r="A1531" s="761"/>
      <c r="B1531" s="70" t="s">
        <v>1561</v>
      </c>
      <c r="C1531" s="70"/>
      <c r="D1531" s="81" t="s">
        <v>1637</v>
      </c>
      <c r="E1531" s="652"/>
      <c r="F1531" s="70"/>
      <c r="G1531" s="981"/>
      <c r="H1531" s="981">
        <f t="shared" si="488"/>
        <v>0</v>
      </c>
      <c r="I1531" s="981">
        <f>H1531*$I$12</f>
        <v>0</v>
      </c>
      <c r="J1531" s="31"/>
      <c r="K1531" s="976">
        <f>SUM(H1531:I1531)</f>
        <v>0</v>
      </c>
    </row>
    <row r="1532" spans="1:11" s="623" customFormat="1" ht="15.75" x14ac:dyDescent="0.25">
      <c r="A1532" s="761" t="str">
        <f t="shared" ref="A1532:A1589" si="503">IF(K1532&lt;&gt;0,"x","")</f>
        <v>x</v>
      </c>
      <c r="B1532" s="117" t="s">
        <v>2580</v>
      </c>
      <c r="C1532" s="117" t="s">
        <v>4383</v>
      </c>
      <c r="D1532" s="118" t="s">
        <v>2560</v>
      </c>
      <c r="E1532" s="665">
        <v>1</v>
      </c>
      <c r="F1532" s="117" t="s">
        <v>60</v>
      </c>
      <c r="G1532" s="863">
        <f>'Composições Unitárias'!G1748</f>
        <v>6.03</v>
      </c>
      <c r="H1532" s="971">
        <f t="shared" ref="H1532" si="504">TRUNC(E1532*G1532,2)</f>
        <v>6.03</v>
      </c>
      <c r="I1532" s="971">
        <f t="shared" ref="I1532:I1538" si="505">TRUNC(H1532*$I$12,2)</f>
        <v>1.62</v>
      </c>
      <c r="J1532" s="111"/>
      <c r="K1532" s="965">
        <f>TRUNC(SUM(H1532:I1532),2)</f>
        <v>7.65</v>
      </c>
    </row>
    <row r="1533" spans="1:11" s="623" customFormat="1" ht="15.75" x14ac:dyDescent="0.25">
      <c r="A1533" s="761" t="s">
        <v>4462</v>
      </c>
      <c r="B1533" s="70"/>
      <c r="C1533" s="70"/>
      <c r="D1533" s="130"/>
      <c r="E1533" s="652"/>
      <c r="F1533" s="619"/>
      <c r="G1533" s="1012"/>
      <c r="H1533" s="981"/>
      <c r="I1533" s="981"/>
      <c r="J1533" s="31"/>
      <c r="K1533" s="981"/>
    </row>
    <row r="1534" spans="1:11" s="623" customFormat="1" ht="15.75" x14ac:dyDescent="0.25">
      <c r="A1534" s="761" t="str">
        <f t="shared" si="503"/>
        <v>x</v>
      </c>
      <c r="B1534" s="25" t="s">
        <v>2581</v>
      </c>
      <c r="C1534" s="25" t="s">
        <v>3322</v>
      </c>
      <c r="D1534" s="116" t="s">
        <v>2562</v>
      </c>
      <c r="E1534" s="665">
        <v>4</v>
      </c>
      <c r="F1534" s="25" t="s">
        <v>60</v>
      </c>
      <c r="G1534" s="863">
        <f>'Composições Unitárias'!G1761</f>
        <v>18.23</v>
      </c>
      <c r="H1534" s="863">
        <f t="shared" ref="H1534" si="506">TRUNC(E1534*G1534,2)</f>
        <v>72.92</v>
      </c>
      <c r="I1534" s="863">
        <f t="shared" si="505"/>
        <v>19.649999999999999</v>
      </c>
      <c r="J1534" s="76"/>
      <c r="K1534" s="965">
        <f>TRUNC(SUM(H1534:I1534),2)</f>
        <v>92.57</v>
      </c>
    </row>
    <row r="1535" spans="1:11" s="623" customFormat="1" ht="15.75" x14ac:dyDescent="0.25">
      <c r="A1535" s="761" t="s">
        <v>4462</v>
      </c>
      <c r="B1535" s="28"/>
      <c r="C1535" s="28"/>
      <c r="D1535" s="105"/>
      <c r="E1535" s="655"/>
      <c r="F1535" s="104"/>
      <c r="G1535" s="991"/>
      <c r="H1535" s="973"/>
      <c r="I1535" s="973"/>
      <c r="J1535" s="15"/>
      <c r="K1535" s="973"/>
    </row>
    <row r="1536" spans="1:11" s="623" customFormat="1" ht="15.75" x14ac:dyDescent="0.25">
      <c r="A1536" s="761" t="str">
        <f t="shared" si="503"/>
        <v>x</v>
      </c>
      <c r="B1536" s="25" t="s">
        <v>2582</v>
      </c>
      <c r="C1536" s="25" t="s">
        <v>4388</v>
      </c>
      <c r="D1536" s="116" t="s">
        <v>2563</v>
      </c>
      <c r="E1536" s="665">
        <v>4</v>
      </c>
      <c r="F1536" s="25" t="s">
        <v>60</v>
      </c>
      <c r="G1536" s="863">
        <f>'Composições Unitárias'!G1774</f>
        <v>12.54</v>
      </c>
      <c r="H1536" s="863">
        <f t="shared" ref="H1536" si="507">TRUNC(E1536*G1536,2)</f>
        <v>50.16</v>
      </c>
      <c r="I1536" s="863">
        <f t="shared" si="505"/>
        <v>13.52</v>
      </c>
      <c r="J1536" s="76"/>
      <c r="K1536" s="965">
        <f>TRUNC(SUM(H1536:I1536),2)</f>
        <v>63.68</v>
      </c>
    </row>
    <row r="1537" spans="1:11" s="623" customFormat="1" ht="15.75" x14ac:dyDescent="0.25">
      <c r="A1537" s="761" t="s">
        <v>4462</v>
      </c>
      <c r="B1537" s="28"/>
      <c r="C1537" s="28"/>
      <c r="D1537" s="105"/>
      <c r="E1537" s="655"/>
      <c r="F1537" s="104"/>
      <c r="G1537" s="991"/>
      <c r="H1537" s="973"/>
      <c r="I1537" s="973"/>
      <c r="J1537" s="15"/>
      <c r="K1537" s="973"/>
    </row>
    <row r="1538" spans="1:11" s="623" customFormat="1" ht="15.75" x14ac:dyDescent="0.25">
      <c r="A1538" s="761" t="str">
        <f t="shared" si="503"/>
        <v>x</v>
      </c>
      <c r="B1538" s="25" t="s">
        <v>2583</v>
      </c>
      <c r="C1538" s="25" t="s">
        <v>3352</v>
      </c>
      <c r="D1538" s="116" t="s">
        <v>2564</v>
      </c>
      <c r="E1538" s="665">
        <v>1</v>
      </c>
      <c r="F1538" s="25" t="s">
        <v>60</v>
      </c>
      <c r="G1538" s="863">
        <f>'Composições Unitárias'!G1787</f>
        <v>24.19</v>
      </c>
      <c r="H1538" s="863">
        <f t="shared" ref="H1538" si="508">TRUNC(E1538*G1538,2)</f>
        <v>24.19</v>
      </c>
      <c r="I1538" s="863">
        <f t="shared" si="505"/>
        <v>6.52</v>
      </c>
      <c r="J1538" s="76"/>
      <c r="K1538" s="965">
        <f>TRUNC(SUM(H1538:I1538),2)</f>
        <v>30.71</v>
      </c>
    </row>
    <row r="1539" spans="1:11" ht="15.75" x14ac:dyDescent="0.25">
      <c r="A1539" s="761" t="s">
        <v>4462</v>
      </c>
      <c r="B1539" s="83"/>
      <c r="C1539" s="83"/>
      <c r="D1539" s="84"/>
      <c r="E1539" s="83"/>
      <c r="F1539" s="83"/>
      <c r="G1539" s="980"/>
      <c r="H1539" s="980"/>
      <c r="I1539" s="980"/>
      <c r="J1539" s="19"/>
      <c r="K1539" s="980"/>
    </row>
    <row r="1540" spans="1:11" ht="15.75" hidden="1" x14ac:dyDescent="0.25">
      <c r="A1540" s="761"/>
      <c r="B1540" s="410" t="s">
        <v>1562</v>
      </c>
      <c r="C1540" s="410"/>
      <c r="D1540" s="411" t="s">
        <v>1638</v>
      </c>
      <c r="E1540" s="410"/>
      <c r="F1540" s="410"/>
      <c r="G1540" s="977"/>
      <c r="H1540" s="977"/>
      <c r="I1540" s="977"/>
      <c r="J1540" s="412"/>
      <c r="K1540" s="977"/>
    </row>
    <row r="1541" spans="1:11" ht="15.75" hidden="1" x14ac:dyDescent="0.25">
      <c r="A1541" s="761"/>
      <c r="B1541" s="8" t="s">
        <v>1563</v>
      </c>
      <c r="C1541" s="8"/>
      <c r="D1541" s="21" t="s">
        <v>1639</v>
      </c>
      <c r="E1541" s="8"/>
      <c r="F1541" s="8"/>
      <c r="G1541" s="975"/>
      <c r="H1541" s="975">
        <f t="shared" si="488"/>
        <v>0</v>
      </c>
      <c r="I1541" s="975">
        <f>H1541*$I$12</f>
        <v>0</v>
      </c>
      <c r="J1541" s="8"/>
      <c r="K1541" s="975">
        <f>SUM(H1541:I1541)</f>
        <v>0</v>
      </c>
    </row>
    <row r="1542" spans="1:11" ht="15.75" hidden="1" x14ac:dyDescent="0.25">
      <c r="A1542" s="761"/>
      <c r="B1542" s="580"/>
      <c r="C1542" s="580"/>
      <c r="D1542" s="577"/>
      <c r="E1542" s="580"/>
      <c r="F1542" s="580"/>
      <c r="G1542" s="966"/>
      <c r="H1542" s="966"/>
      <c r="I1542" s="966"/>
      <c r="J1542" s="580"/>
      <c r="K1542" s="966"/>
    </row>
    <row r="1543" spans="1:11" ht="15.75" hidden="1" x14ac:dyDescent="0.25">
      <c r="A1543" s="761"/>
      <c r="B1543" s="8" t="s">
        <v>1564</v>
      </c>
      <c r="C1543" s="8"/>
      <c r="D1543" s="21" t="s">
        <v>1640</v>
      </c>
      <c r="E1543" s="8"/>
      <c r="F1543" s="8"/>
      <c r="G1543" s="975"/>
      <c r="H1543" s="975">
        <f t="shared" si="488"/>
        <v>0</v>
      </c>
      <c r="I1543" s="975">
        <f>H1543*$I$12</f>
        <v>0</v>
      </c>
      <c r="J1543" s="8"/>
      <c r="K1543" s="975">
        <f>SUM(H1543:I1543)</f>
        <v>0</v>
      </c>
    </row>
    <row r="1544" spans="1:11" ht="15.75" hidden="1" x14ac:dyDescent="0.25">
      <c r="A1544" s="761"/>
      <c r="B1544" s="638"/>
      <c r="C1544" s="37"/>
      <c r="D1544" s="638"/>
      <c r="E1544" s="10"/>
      <c r="F1544" s="10"/>
      <c r="G1544" s="927"/>
      <c r="H1544" s="927"/>
      <c r="I1544" s="927"/>
      <c r="J1544" s="10"/>
      <c r="K1544" s="927"/>
    </row>
    <row r="1545" spans="1:11" ht="15.75" hidden="1" x14ac:dyDescent="0.25">
      <c r="A1545" s="761"/>
      <c r="B1545" s="8" t="s">
        <v>1565</v>
      </c>
      <c r="C1545" s="8"/>
      <c r="D1545" s="21" t="s">
        <v>1641</v>
      </c>
      <c r="E1545" s="8"/>
      <c r="F1545" s="8"/>
      <c r="G1545" s="975"/>
      <c r="H1545" s="975">
        <f t="shared" si="488"/>
        <v>0</v>
      </c>
      <c r="I1545" s="975">
        <f>H1545*$I$12</f>
        <v>0</v>
      </c>
      <c r="J1545" s="8"/>
      <c r="K1545" s="975">
        <f>SUM(H1545:I1545)</f>
        <v>0</v>
      </c>
    </row>
    <row r="1546" spans="1:11" ht="15.75" hidden="1" x14ac:dyDescent="0.25">
      <c r="A1546" s="761"/>
      <c r="B1546" s="638"/>
      <c r="C1546" s="37"/>
      <c r="D1546" s="638"/>
      <c r="E1546" s="10"/>
      <c r="F1546" s="10"/>
      <c r="G1546" s="927"/>
      <c r="H1546" s="927"/>
      <c r="I1546" s="927"/>
      <c r="J1546" s="10"/>
      <c r="K1546" s="927"/>
    </row>
    <row r="1547" spans="1:11" ht="15.75" hidden="1" x14ac:dyDescent="0.25">
      <c r="A1547" s="761"/>
      <c r="B1547" s="8" t="s">
        <v>1566</v>
      </c>
      <c r="C1547" s="8"/>
      <c r="D1547" s="21" t="s">
        <v>1642</v>
      </c>
      <c r="E1547" s="8"/>
      <c r="F1547" s="8"/>
      <c r="G1547" s="975"/>
      <c r="H1547" s="975">
        <f t="shared" si="488"/>
        <v>0</v>
      </c>
      <c r="I1547" s="975">
        <f>H1547*$I$12</f>
        <v>0</v>
      </c>
      <c r="J1547" s="8"/>
      <c r="K1547" s="975">
        <f>SUM(H1547:I1547)</f>
        <v>0</v>
      </c>
    </row>
    <row r="1548" spans="1:11" ht="15.75" hidden="1" x14ac:dyDescent="0.25">
      <c r="A1548" s="761"/>
      <c r="B1548" s="638"/>
      <c r="C1548" s="37"/>
      <c r="D1548" s="638"/>
      <c r="E1548" s="10"/>
      <c r="F1548" s="10"/>
      <c r="G1548" s="927"/>
      <c r="H1548" s="927"/>
      <c r="I1548" s="927"/>
      <c r="J1548" s="10"/>
      <c r="K1548" s="927"/>
    </row>
    <row r="1549" spans="1:11" ht="15.75" x14ac:dyDescent="0.25">
      <c r="A1549" s="761" t="str">
        <f t="shared" si="503"/>
        <v>x</v>
      </c>
      <c r="B1549" s="410" t="s">
        <v>1567</v>
      </c>
      <c r="C1549" s="410"/>
      <c r="D1549" s="411" t="s">
        <v>1643</v>
      </c>
      <c r="E1549" s="410"/>
      <c r="F1549" s="410"/>
      <c r="G1549" s="977"/>
      <c r="H1549" s="977">
        <f>TRUNC(SUM(H1550:H1585),2)</f>
        <v>1654.05</v>
      </c>
      <c r="I1549" s="977">
        <f t="shared" ref="I1549:K1549" si="509">TRUNC(SUM(I1550:I1585),2)</f>
        <v>445.87</v>
      </c>
      <c r="J1549" s="977">
        <f t="shared" si="509"/>
        <v>0</v>
      </c>
      <c r="K1549" s="977">
        <f t="shared" si="509"/>
        <v>2099.92</v>
      </c>
    </row>
    <row r="1550" spans="1:11" ht="15.75" hidden="1" x14ac:dyDescent="0.25">
      <c r="A1550" s="761"/>
      <c r="B1550" s="8" t="s">
        <v>1568</v>
      </c>
      <c r="C1550" s="8"/>
      <c r="D1550" s="21" t="s">
        <v>401</v>
      </c>
      <c r="E1550" s="8"/>
      <c r="F1550" s="8"/>
      <c r="G1550" s="975"/>
      <c r="H1550" s="975"/>
      <c r="I1550" s="975"/>
      <c r="J1550" s="8"/>
      <c r="K1550" s="975"/>
    </row>
    <row r="1551" spans="1:11" ht="15.75" hidden="1" x14ac:dyDescent="0.25">
      <c r="A1551" s="761"/>
      <c r="B1551" s="580" t="s">
        <v>1569</v>
      </c>
      <c r="C1551" s="580"/>
      <c r="D1551" s="577" t="s">
        <v>1644</v>
      </c>
      <c r="E1551" s="580"/>
      <c r="F1551" s="580"/>
      <c r="G1551" s="966"/>
      <c r="H1551" s="927">
        <f t="shared" si="488"/>
        <v>0</v>
      </c>
      <c r="I1551" s="927">
        <f>H1551*$I$12</f>
        <v>0</v>
      </c>
      <c r="J1551" s="11"/>
      <c r="K1551" s="964">
        <f>SUM(H1551:I1551)</f>
        <v>0</v>
      </c>
    </row>
    <row r="1552" spans="1:11" ht="15.75" hidden="1" x14ac:dyDescent="0.25">
      <c r="A1552" s="761"/>
      <c r="B1552" s="580" t="s">
        <v>1570</v>
      </c>
      <c r="C1552" s="580"/>
      <c r="D1552" s="577" t="s">
        <v>1645</v>
      </c>
      <c r="E1552" s="580"/>
      <c r="F1552" s="580"/>
      <c r="G1552" s="966"/>
      <c r="H1552" s="927">
        <f t="shared" si="488"/>
        <v>0</v>
      </c>
      <c r="I1552" s="927">
        <f>H1552*$I$12</f>
        <v>0</v>
      </c>
      <c r="J1552" s="11"/>
      <c r="K1552" s="964">
        <f>SUM(H1552:I1552)</f>
        <v>0</v>
      </c>
    </row>
    <row r="1553" spans="1:11" ht="15.75" hidden="1" x14ac:dyDescent="0.25">
      <c r="A1553" s="761"/>
      <c r="B1553" s="580" t="s">
        <v>1571</v>
      </c>
      <c r="C1553" s="580"/>
      <c r="D1553" s="577" t="s">
        <v>1646</v>
      </c>
      <c r="E1553" s="580"/>
      <c r="F1553" s="580"/>
      <c r="G1553" s="966"/>
      <c r="H1553" s="927">
        <f t="shared" si="488"/>
        <v>0</v>
      </c>
      <c r="I1553" s="927">
        <f>H1553*$I$12</f>
        <v>0</v>
      </c>
      <c r="J1553" s="11"/>
      <c r="K1553" s="964">
        <f>SUM(H1553:I1553)</f>
        <v>0</v>
      </c>
    </row>
    <row r="1554" spans="1:11" ht="15.75" hidden="1" x14ac:dyDescent="0.25">
      <c r="A1554" s="761"/>
      <c r="B1554" s="638"/>
      <c r="C1554" s="37"/>
      <c r="D1554" s="637"/>
      <c r="E1554" s="10"/>
      <c r="F1554" s="10"/>
      <c r="G1554" s="927"/>
      <c r="H1554" s="927"/>
      <c r="I1554" s="927"/>
      <c r="J1554" s="10"/>
      <c r="K1554" s="927"/>
    </row>
    <row r="1555" spans="1:11" ht="15.75" hidden="1" x14ac:dyDescent="0.25">
      <c r="A1555" s="761"/>
      <c r="B1555" s="8" t="s">
        <v>1572</v>
      </c>
      <c r="C1555" s="8"/>
      <c r="D1555" s="21" t="s">
        <v>454</v>
      </c>
      <c r="E1555" s="8"/>
      <c r="F1555" s="8"/>
      <c r="G1555" s="975"/>
      <c r="H1555" s="975"/>
      <c r="I1555" s="975"/>
      <c r="J1555" s="8"/>
      <c r="K1555" s="975"/>
    </row>
    <row r="1556" spans="1:11" ht="15.75" hidden="1" x14ac:dyDescent="0.25">
      <c r="A1556" s="761"/>
      <c r="B1556" s="580" t="s">
        <v>1573</v>
      </c>
      <c r="C1556" s="580"/>
      <c r="D1556" s="577" t="s">
        <v>1647</v>
      </c>
      <c r="E1556" s="580"/>
      <c r="F1556" s="580"/>
      <c r="G1556" s="966"/>
      <c r="H1556" s="927">
        <f t="shared" si="488"/>
        <v>0</v>
      </c>
      <c r="I1556" s="927">
        <f>H1556*$I$12</f>
        <v>0</v>
      </c>
      <c r="J1556" s="11"/>
      <c r="K1556" s="964">
        <f>SUM(H1556:I1556)</f>
        <v>0</v>
      </c>
    </row>
    <row r="1557" spans="1:11" ht="15.75" hidden="1" x14ac:dyDescent="0.25">
      <c r="A1557" s="761"/>
      <c r="B1557" s="580" t="s">
        <v>1574</v>
      </c>
      <c r="C1557" s="580"/>
      <c r="D1557" s="577" t="s">
        <v>1648</v>
      </c>
      <c r="E1557" s="580"/>
      <c r="F1557" s="580"/>
      <c r="G1557" s="966"/>
      <c r="H1557" s="927">
        <f t="shared" si="488"/>
        <v>0</v>
      </c>
      <c r="I1557" s="927">
        <f>H1557*$I$12</f>
        <v>0</v>
      </c>
      <c r="J1557" s="11"/>
      <c r="K1557" s="964">
        <f>SUM(H1557:I1557)</f>
        <v>0</v>
      </c>
    </row>
    <row r="1558" spans="1:11" ht="15.75" hidden="1" x14ac:dyDescent="0.25">
      <c r="A1558" s="761"/>
      <c r="B1558" s="638"/>
      <c r="C1558" s="37"/>
      <c r="D1558" s="637"/>
      <c r="E1558" s="10"/>
      <c r="F1558" s="10"/>
      <c r="G1558" s="927"/>
      <c r="H1558" s="927"/>
      <c r="I1558" s="927"/>
      <c r="J1558" s="10"/>
      <c r="K1558" s="927"/>
    </row>
    <row r="1559" spans="1:11" ht="15.75" hidden="1" x14ac:dyDescent="0.25">
      <c r="A1559" s="761"/>
      <c r="B1559" s="8" t="s">
        <v>1575</v>
      </c>
      <c r="C1559" s="8"/>
      <c r="D1559" s="21" t="s">
        <v>1649</v>
      </c>
      <c r="E1559" s="8"/>
      <c r="F1559" s="8"/>
      <c r="G1559" s="975"/>
      <c r="H1559" s="975"/>
      <c r="I1559" s="975"/>
      <c r="J1559" s="8"/>
      <c r="K1559" s="975"/>
    </row>
    <row r="1560" spans="1:11" ht="15.75" hidden="1" x14ac:dyDescent="0.25">
      <c r="A1560" s="761"/>
      <c r="B1560" s="580" t="s">
        <v>1576</v>
      </c>
      <c r="C1560" s="580"/>
      <c r="D1560" s="577" t="s">
        <v>1650</v>
      </c>
      <c r="E1560" s="580"/>
      <c r="F1560" s="580"/>
      <c r="G1560" s="927"/>
      <c r="H1560" s="927">
        <f t="shared" ref="H1560:H1580" si="510">G1560*F1560</f>
        <v>0</v>
      </c>
      <c r="I1560" s="927">
        <f>H1560*$I$12</f>
        <v>0</v>
      </c>
      <c r="J1560" s="11"/>
      <c r="K1560" s="964">
        <f>SUM(H1560:I1560)</f>
        <v>0</v>
      </c>
    </row>
    <row r="1561" spans="1:11" ht="15.75" hidden="1" x14ac:dyDescent="0.25">
      <c r="A1561" s="761"/>
      <c r="B1561" s="580" t="s">
        <v>1577</v>
      </c>
      <c r="C1561" s="580"/>
      <c r="D1561" s="577" t="s">
        <v>1651</v>
      </c>
      <c r="E1561" s="580"/>
      <c r="F1561" s="580"/>
      <c r="G1561" s="927"/>
      <c r="H1561" s="927">
        <f t="shared" si="510"/>
        <v>0</v>
      </c>
      <c r="I1561" s="927">
        <f>H1561*$I$12</f>
        <v>0</v>
      </c>
      <c r="J1561" s="11"/>
      <c r="K1561" s="964">
        <f>SUM(H1561:I1561)</f>
        <v>0</v>
      </c>
    </row>
    <row r="1562" spans="1:11" ht="15.75" hidden="1" x14ac:dyDescent="0.25">
      <c r="A1562" s="761"/>
      <c r="B1562" s="580" t="s">
        <v>1578</v>
      </c>
      <c r="C1562" s="580"/>
      <c r="D1562" s="577" t="s">
        <v>1652</v>
      </c>
      <c r="E1562" s="580"/>
      <c r="F1562" s="580"/>
      <c r="G1562" s="927"/>
      <c r="H1562" s="927">
        <f t="shared" si="510"/>
        <v>0</v>
      </c>
      <c r="I1562" s="927">
        <f>H1562*$I$12</f>
        <v>0</v>
      </c>
      <c r="J1562" s="11"/>
      <c r="K1562" s="964">
        <f>SUM(H1562:I1562)</f>
        <v>0</v>
      </c>
    </row>
    <row r="1563" spans="1:11" ht="15.75" hidden="1" x14ac:dyDescent="0.25">
      <c r="A1563" s="761"/>
      <c r="B1563" s="638"/>
      <c r="C1563" s="37"/>
      <c r="D1563" s="637"/>
      <c r="E1563" s="10"/>
      <c r="F1563" s="10"/>
      <c r="G1563" s="927"/>
      <c r="H1563" s="927"/>
      <c r="I1563" s="927"/>
      <c r="J1563" s="10"/>
      <c r="K1563" s="927"/>
    </row>
    <row r="1564" spans="1:11" ht="15.75" hidden="1" x14ac:dyDescent="0.25">
      <c r="A1564" s="761"/>
      <c r="B1564" s="8" t="s">
        <v>1579</v>
      </c>
      <c r="C1564" s="8"/>
      <c r="D1564" s="21" t="s">
        <v>1653</v>
      </c>
      <c r="E1564" s="8"/>
      <c r="F1564" s="8"/>
      <c r="G1564" s="975"/>
      <c r="H1564" s="975"/>
      <c r="I1564" s="975"/>
      <c r="J1564" s="8"/>
      <c r="K1564" s="975"/>
    </row>
    <row r="1565" spans="1:11" ht="15.75" hidden="1" x14ac:dyDescent="0.25">
      <c r="A1565" s="761"/>
      <c r="B1565" s="580" t="s">
        <v>1580</v>
      </c>
      <c r="C1565" s="580"/>
      <c r="D1565" s="577" t="s">
        <v>1650</v>
      </c>
      <c r="E1565" s="580"/>
      <c r="F1565" s="580"/>
      <c r="G1565" s="927"/>
      <c r="H1565" s="927">
        <f t="shared" si="510"/>
        <v>0</v>
      </c>
      <c r="I1565" s="927">
        <f>H1565*$I$12</f>
        <v>0</v>
      </c>
      <c r="J1565" s="11"/>
      <c r="K1565" s="964">
        <f>SUM(H1565:I1565)</f>
        <v>0</v>
      </c>
    </row>
    <row r="1566" spans="1:11" ht="15.75" hidden="1" x14ac:dyDescent="0.25">
      <c r="A1566" s="761"/>
      <c r="B1566" s="580" t="s">
        <v>1581</v>
      </c>
      <c r="C1566" s="580"/>
      <c r="D1566" s="577" t="s">
        <v>1651</v>
      </c>
      <c r="E1566" s="580"/>
      <c r="F1566" s="580"/>
      <c r="G1566" s="927"/>
      <c r="H1566" s="927">
        <f t="shared" si="510"/>
        <v>0</v>
      </c>
      <c r="I1566" s="927">
        <f>H1566*$I$12</f>
        <v>0</v>
      </c>
      <c r="J1566" s="11"/>
      <c r="K1566" s="964">
        <f>SUM(H1566:I1566)</f>
        <v>0</v>
      </c>
    </row>
    <row r="1567" spans="1:11" ht="15.75" hidden="1" x14ac:dyDescent="0.25">
      <c r="A1567" s="761"/>
      <c r="B1567" s="638"/>
      <c r="C1567" s="37"/>
      <c r="D1567" s="637"/>
      <c r="E1567" s="10"/>
      <c r="F1567" s="10"/>
      <c r="G1567" s="927"/>
      <c r="H1567" s="927"/>
      <c r="I1567" s="927"/>
      <c r="J1567" s="10"/>
      <c r="K1567" s="927"/>
    </row>
    <row r="1568" spans="1:11" ht="15.75" hidden="1" x14ac:dyDescent="0.25">
      <c r="A1568" s="761"/>
      <c r="B1568" s="8" t="s">
        <v>1582</v>
      </c>
      <c r="C1568" s="8"/>
      <c r="D1568" s="21" t="s">
        <v>1654</v>
      </c>
      <c r="E1568" s="8"/>
      <c r="F1568" s="8"/>
      <c r="G1568" s="975"/>
      <c r="H1568" s="975"/>
      <c r="I1568" s="975"/>
      <c r="J1568" s="8"/>
      <c r="K1568" s="975"/>
    </row>
    <row r="1569" spans="1:11" ht="15.75" hidden="1" x14ac:dyDescent="0.25">
      <c r="A1569" s="761"/>
      <c r="B1569" s="580" t="s">
        <v>1583</v>
      </c>
      <c r="C1569" s="580"/>
      <c r="D1569" s="577" t="s">
        <v>1650</v>
      </c>
      <c r="E1569" s="580"/>
      <c r="F1569" s="17"/>
      <c r="G1569" s="927"/>
      <c r="H1569" s="927">
        <f t="shared" si="510"/>
        <v>0</v>
      </c>
      <c r="I1569" s="927">
        <f>H1569*$I$12</f>
        <v>0</v>
      </c>
      <c r="J1569" s="11"/>
      <c r="K1569" s="964">
        <f>SUM(H1569:I1569)</f>
        <v>0</v>
      </c>
    </row>
    <row r="1570" spans="1:11" ht="15.75" hidden="1" x14ac:dyDescent="0.25">
      <c r="A1570" s="761"/>
      <c r="B1570" s="580" t="s">
        <v>1584</v>
      </c>
      <c r="C1570" s="580"/>
      <c r="D1570" s="577" t="s">
        <v>1651</v>
      </c>
      <c r="E1570" s="580"/>
      <c r="F1570" s="17"/>
      <c r="G1570" s="927"/>
      <c r="H1570" s="927">
        <f t="shared" si="510"/>
        <v>0</v>
      </c>
      <c r="I1570" s="927">
        <f>H1570*$I$12</f>
        <v>0</v>
      </c>
      <c r="J1570" s="11"/>
      <c r="K1570" s="964">
        <f>SUM(H1570:I1570)</f>
        <v>0</v>
      </c>
    </row>
    <row r="1571" spans="1:11" ht="15.75" hidden="1" x14ac:dyDescent="0.25">
      <c r="A1571" s="761"/>
      <c r="B1571" s="638"/>
      <c r="C1571" s="37"/>
      <c r="D1571" s="637"/>
      <c r="E1571" s="10"/>
      <c r="F1571" s="10"/>
      <c r="G1571" s="927"/>
      <c r="H1571" s="927"/>
      <c r="I1571" s="927"/>
      <c r="J1571" s="10"/>
      <c r="K1571" s="927"/>
    </row>
    <row r="1572" spans="1:11" ht="15.75" hidden="1" x14ac:dyDescent="0.25">
      <c r="A1572" s="761"/>
      <c r="B1572" s="8" t="s">
        <v>1585</v>
      </c>
      <c r="C1572" s="8"/>
      <c r="D1572" s="21" t="s">
        <v>1655</v>
      </c>
      <c r="E1572" s="8"/>
      <c r="F1572" s="8"/>
      <c r="G1572" s="975"/>
      <c r="H1572" s="975"/>
      <c r="I1572" s="975"/>
      <c r="J1572" s="8"/>
      <c r="K1572" s="975"/>
    </row>
    <row r="1573" spans="1:11" ht="15.75" hidden="1" x14ac:dyDescent="0.25">
      <c r="A1573" s="761"/>
      <c r="B1573" s="580" t="s">
        <v>1586</v>
      </c>
      <c r="C1573" s="580"/>
      <c r="D1573" s="577" t="s">
        <v>1651</v>
      </c>
      <c r="E1573" s="580"/>
      <c r="F1573" s="17"/>
      <c r="G1573" s="927"/>
      <c r="H1573" s="927">
        <f t="shared" si="510"/>
        <v>0</v>
      </c>
      <c r="I1573" s="927">
        <f>H1573*$I$12</f>
        <v>0</v>
      </c>
      <c r="J1573" s="11"/>
      <c r="K1573" s="964">
        <f>SUM(H1573:I1573)</f>
        <v>0</v>
      </c>
    </row>
    <row r="1574" spans="1:11" ht="15.75" hidden="1" x14ac:dyDescent="0.25">
      <c r="A1574" s="761"/>
      <c r="B1574" s="580" t="s">
        <v>1587</v>
      </c>
      <c r="C1574" s="580"/>
      <c r="D1574" s="577" t="s">
        <v>1652</v>
      </c>
      <c r="E1574" s="580"/>
      <c r="F1574" s="17"/>
      <c r="G1574" s="927"/>
      <c r="H1574" s="927">
        <f t="shared" si="510"/>
        <v>0</v>
      </c>
      <c r="I1574" s="927">
        <f>H1574*$I$12</f>
        <v>0</v>
      </c>
      <c r="J1574" s="11"/>
      <c r="K1574" s="964">
        <f>SUM(H1574:I1574)</f>
        <v>0</v>
      </c>
    </row>
    <row r="1575" spans="1:11" ht="15.75" hidden="1" x14ac:dyDescent="0.25">
      <c r="A1575" s="761"/>
      <c r="B1575" s="638"/>
      <c r="C1575" s="37"/>
      <c r="D1575" s="637"/>
      <c r="E1575" s="10"/>
      <c r="F1575" s="10"/>
      <c r="G1575" s="927"/>
      <c r="H1575" s="927"/>
      <c r="I1575" s="927"/>
      <c r="J1575" s="10"/>
      <c r="K1575" s="927"/>
    </row>
    <row r="1576" spans="1:11" ht="15.75" x14ac:dyDescent="0.25">
      <c r="A1576" s="761" t="s">
        <v>4462</v>
      </c>
      <c r="B1576" s="8" t="s">
        <v>1588</v>
      </c>
      <c r="C1576" s="8"/>
      <c r="D1576" s="21" t="s">
        <v>1656</v>
      </c>
      <c r="E1576" s="8"/>
      <c r="F1576" s="8"/>
      <c r="G1576" s="975"/>
      <c r="H1576" s="975"/>
      <c r="I1576" s="975"/>
      <c r="J1576" s="8"/>
      <c r="K1576" s="975"/>
    </row>
    <row r="1577" spans="1:11" ht="15.75" x14ac:dyDescent="0.25">
      <c r="A1577" s="761" t="s">
        <v>4462</v>
      </c>
      <c r="B1577" s="25" t="s">
        <v>1589</v>
      </c>
      <c r="C1577" s="25"/>
      <c r="D1577" s="116" t="s">
        <v>1650</v>
      </c>
      <c r="E1577" s="665"/>
      <c r="F1577" s="25"/>
      <c r="G1577" s="685"/>
      <c r="H1577" s="863"/>
      <c r="I1577" s="863"/>
      <c r="J1577" s="76"/>
      <c r="K1577" s="965"/>
    </row>
    <row r="1578" spans="1:11" ht="15.75" x14ac:dyDescent="0.25">
      <c r="A1578" s="761" t="str">
        <f t="shared" si="503"/>
        <v>x</v>
      </c>
      <c r="B1578" s="580" t="s">
        <v>2685</v>
      </c>
      <c r="C1578" s="97" t="s">
        <v>3593</v>
      </c>
      <c r="D1578" s="106" t="s">
        <v>2561</v>
      </c>
      <c r="E1578" s="652">
        <v>1</v>
      </c>
      <c r="F1578" s="102" t="s">
        <v>60</v>
      </c>
      <c r="G1578" s="927">
        <v>205.63</v>
      </c>
      <c r="H1578" s="927">
        <f t="shared" ref="H1578" si="511">TRUNC(E1578*G1578,2)</f>
        <v>205.63</v>
      </c>
      <c r="I1578" s="927">
        <f t="shared" ref="I1578" si="512">TRUNC(H1578*$I$12,2)</f>
        <v>55.43</v>
      </c>
      <c r="J1578" s="11"/>
      <c r="K1578" s="964">
        <f t="shared" ref="K1578" si="513">TRUNC(SUM(H1578:I1578),2)</f>
        <v>261.06</v>
      </c>
    </row>
    <row r="1579" spans="1:11" ht="13.5" customHeight="1" x14ac:dyDescent="0.25">
      <c r="A1579" s="761" t="s">
        <v>4462</v>
      </c>
      <c r="B1579" s="83"/>
      <c r="C1579" s="83"/>
      <c r="D1579" s="84"/>
      <c r="E1579" s="83"/>
      <c r="F1579" s="18"/>
      <c r="G1579" s="980"/>
      <c r="H1579" s="980"/>
      <c r="I1579" s="980"/>
      <c r="J1579" s="19"/>
      <c r="K1579" s="969"/>
    </row>
    <row r="1580" spans="1:11" ht="15.75" hidden="1" x14ac:dyDescent="0.25">
      <c r="A1580" s="761"/>
      <c r="B1580" s="580" t="s">
        <v>1590</v>
      </c>
      <c r="C1580" s="580"/>
      <c r="D1580" s="577" t="s">
        <v>1651</v>
      </c>
      <c r="E1580" s="580" t="s">
        <v>60</v>
      </c>
      <c r="F1580" s="17"/>
      <c r="G1580" s="927"/>
      <c r="H1580" s="927">
        <f t="shared" si="510"/>
        <v>0</v>
      </c>
      <c r="I1580" s="927">
        <f>H1580*$I$12</f>
        <v>0</v>
      </c>
      <c r="J1580" s="11"/>
      <c r="K1580" s="964">
        <f>SUM(H1580:I1580)</f>
        <v>0</v>
      </c>
    </row>
    <row r="1581" spans="1:11" ht="15.75" hidden="1" x14ac:dyDescent="0.25">
      <c r="A1581" s="761"/>
      <c r="B1581" s="638"/>
      <c r="C1581" s="37"/>
      <c r="D1581" s="637"/>
      <c r="E1581" s="10"/>
      <c r="F1581" s="10"/>
      <c r="G1581" s="927"/>
      <c r="H1581" s="927"/>
      <c r="I1581" s="927"/>
      <c r="J1581" s="10"/>
      <c r="K1581" s="927"/>
    </row>
    <row r="1582" spans="1:11" ht="15.75" x14ac:dyDescent="0.25">
      <c r="A1582" s="761" t="s">
        <v>4462</v>
      </c>
      <c r="B1582" s="8" t="s">
        <v>1591</v>
      </c>
      <c r="C1582" s="8"/>
      <c r="D1582" s="21" t="s">
        <v>1627</v>
      </c>
      <c r="E1582" s="8"/>
      <c r="F1582" s="8"/>
      <c r="G1582" s="975"/>
      <c r="H1582" s="975"/>
      <c r="I1582" s="975"/>
      <c r="J1582" s="8"/>
      <c r="K1582" s="975"/>
    </row>
    <row r="1583" spans="1:11" ht="15.75" x14ac:dyDescent="0.25">
      <c r="A1583" s="761" t="str">
        <f t="shared" si="503"/>
        <v>x</v>
      </c>
      <c r="B1583" s="580" t="s">
        <v>3985</v>
      </c>
      <c r="C1583" s="580" t="s">
        <v>4124</v>
      </c>
      <c r="D1583" s="87" t="s">
        <v>3989</v>
      </c>
      <c r="E1583" s="88">
        <v>1</v>
      </c>
      <c r="F1583" s="102" t="s">
        <v>60</v>
      </c>
      <c r="G1583" s="927">
        <f>'Composições Unitárias'!G1809</f>
        <v>1319.96</v>
      </c>
      <c r="H1583" s="927">
        <f t="shared" ref="H1583:H1584" si="514">TRUNC(E1583*G1583,2)</f>
        <v>1319.96</v>
      </c>
      <c r="I1583" s="927">
        <f t="shared" ref="I1583:I1584" si="515">TRUNC(H1583*$I$12,2)</f>
        <v>355.82</v>
      </c>
      <c r="J1583" s="11"/>
      <c r="K1583" s="964">
        <f t="shared" ref="K1583:K1584" si="516">TRUNC(SUM(H1583:I1583),2)</f>
        <v>1675.78</v>
      </c>
    </row>
    <row r="1584" spans="1:11" ht="15.75" customHeight="1" x14ac:dyDescent="0.25">
      <c r="A1584" s="761" t="str">
        <f t="shared" si="503"/>
        <v>x</v>
      </c>
      <c r="B1584" s="580" t="s">
        <v>3986</v>
      </c>
      <c r="C1584" s="1068" t="s">
        <v>3990</v>
      </c>
      <c r="D1584" s="87" t="s">
        <v>3684</v>
      </c>
      <c r="E1584" s="88">
        <v>1</v>
      </c>
      <c r="F1584" s="88" t="s">
        <v>238</v>
      </c>
      <c r="G1584" s="927">
        <v>128.46</v>
      </c>
      <c r="H1584" s="927">
        <f t="shared" si="514"/>
        <v>128.46</v>
      </c>
      <c r="I1584" s="927">
        <f t="shared" si="515"/>
        <v>34.619999999999997</v>
      </c>
      <c r="J1584" s="11"/>
      <c r="K1584" s="964">
        <f t="shared" si="516"/>
        <v>163.08000000000001</v>
      </c>
    </row>
    <row r="1585" spans="1:11" ht="12" customHeight="1" x14ac:dyDescent="0.25">
      <c r="A1585" s="761" t="s">
        <v>4462</v>
      </c>
      <c r="B1585" s="72"/>
      <c r="C1585" s="72"/>
      <c r="D1585" s="73"/>
      <c r="E1585" s="72"/>
      <c r="F1585" s="72"/>
      <c r="G1585" s="982"/>
      <c r="H1585" s="982"/>
      <c r="I1585" s="982"/>
      <c r="J1585" s="72"/>
      <c r="K1585" s="982"/>
    </row>
    <row r="1586" spans="1:11" ht="15.75" customHeight="1" x14ac:dyDescent="0.25">
      <c r="A1586" s="761" t="s">
        <v>4462</v>
      </c>
      <c r="B1586" s="34" t="s">
        <v>1657</v>
      </c>
      <c r="C1586" s="765"/>
      <c r="D1586" s="765" t="s">
        <v>1787</v>
      </c>
      <c r="E1586" s="765"/>
      <c r="F1586" s="765"/>
      <c r="G1586" s="979"/>
      <c r="H1586" s="979"/>
      <c r="I1586" s="979"/>
      <c r="J1586" s="765"/>
      <c r="K1586" s="979"/>
    </row>
    <row r="1587" spans="1:11" ht="15.75" hidden="1" x14ac:dyDescent="0.25">
      <c r="A1587" s="761"/>
      <c r="B1587" s="1317" t="s">
        <v>226</v>
      </c>
      <c r="C1587" s="1311" t="s">
        <v>227</v>
      </c>
      <c r="D1587" s="1311" t="s">
        <v>228</v>
      </c>
      <c r="E1587" s="1311" t="s">
        <v>229</v>
      </c>
      <c r="F1587" s="1311" t="s">
        <v>230</v>
      </c>
      <c r="G1587" s="1313" t="s">
        <v>4053</v>
      </c>
      <c r="H1587" s="1313" t="s">
        <v>4054</v>
      </c>
      <c r="I1587" s="992" t="s">
        <v>233</v>
      </c>
      <c r="J1587" s="634" t="s">
        <v>4052</v>
      </c>
      <c r="K1587" s="1313" t="s">
        <v>4055</v>
      </c>
    </row>
    <row r="1588" spans="1:11" ht="15.75" hidden="1" x14ac:dyDescent="0.25">
      <c r="A1588" s="761"/>
      <c r="B1588" s="1318"/>
      <c r="C1588" s="1312"/>
      <c r="D1588" s="1312"/>
      <c r="E1588" s="1312"/>
      <c r="F1588" s="1312"/>
      <c r="G1588" s="1314"/>
      <c r="H1588" s="1314"/>
      <c r="I1588" s="996">
        <v>0.26960000000000001</v>
      </c>
      <c r="J1588" s="635">
        <v>0.20930000000000001</v>
      </c>
      <c r="K1588" s="1314"/>
    </row>
    <row r="1589" spans="1:11" ht="15.75" x14ac:dyDescent="0.25">
      <c r="A1589" s="761" t="str">
        <f t="shared" si="503"/>
        <v>x</v>
      </c>
      <c r="B1589" s="410" t="s">
        <v>1658</v>
      </c>
      <c r="C1589" s="410"/>
      <c r="D1589" s="411" t="s">
        <v>1788</v>
      </c>
      <c r="E1589" s="410"/>
      <c r="F1589" s="410"/>
      <c r="G1589" s="977"/>
      <c r="H1589" s="977">
        <f>TRUNC(SUM(H1623:H1776),2)</f>
        <v>102021.52</v>
      </c>
      <c r="I1589" s="977">
        <f t="shared" ref="I1589:K1589" si="517">TRUNC(SUM(I1623:I1776),2)</f>
        <v>27501.54</v>
      </c>
      <c r="J1589" s="977">
        <f t="shared" si="517"/>
        <v>0</v>
      </c>
      <c r="K1589" s="977">
        <f t="shared" si="517"/>
        <v>129523.06</v>
      </c>
    </row>
    <row r="1590" spans="1:11" ht="15.75" hidden="1" x14ac:dyDescent="0.25">
      <c r="A1590" s="761"/>
      <c r="B1590" s="8" t="s">
        <v>1659</v>
      </c>
      <c r="C1590" s="8"/>
      <c r="D1590" s="21" t="s">
        <v>1789</v>
      </c>
      <c r="E1590" s="8"/>
      <c r="F1590" s="8"/>
      <c r="G1590" s="975"/>
      <c r="H1590" s="975"/>
      <c r="I1590" s="975"/>
      <c r="J1590" s="8"/>
      <c r="K1590" s="975"/>
    </row>
    <row r="1591" spans="1:11" ht="15.75" hidden="1" x14ac:dyDescent="0.25">
      <c r="A1591" s="761"/>
      <c r="B1591" s="580" t="s">
        <v>1660</v>
      </c>
      <c r="C1591" s="580"/>
      <c r="D1591" s="577" t="s">
        <v>1790</v>
      </c>
      <c r="E1591" s="580"/>
      <c r="F1591" s="580" t="s">
        <v>210</v>
      </c>
      <c r="G1591" s="927"/>
      <c r="H1591" s="927">
        <f>G1591*E1591</f>
        <v>0</v>
      </c>
      <c r="I1591" s="927">
        <f t="shared" ref="I1591:I1598" si="518">H1591*$I$12</f>
        <v>0</v>
      </c>
      <c r="J1591" s="11"/>
      <c r="K1591" s="964">
        <f t="shared" ref="K1591:K1598" si="519">SUM(H1591:I1591)</f>
        <v>0</v>
      </c>
    </row>
    <row r="1592" spans="1:11" ht="15.75" hidden="1" x14ac:dyDescent="0.25">
      <c r="A1592" s="761"/>
      <c r="B1592" s="580" t="s">
        <v>1661</v>
      </c>
      <c r="C1592" s="580"/>
      <c r="D1592" s="577" t="s">
        <v>1791</v>
      </c>
      <c r="E1592" s="580"/>
      <c r="F1592" s="580" t="s">
        <v>60</v>
      </c>
      <c r="G1592" s="927"/>
      <c r="H1592" s="927">
        <f t="shared" ref="H1592:H1620" si="520">G1592*E1592</f>
        <v>0</v>
      </c>
      <c r="I1592" s="927">
        <f t="shared" si="518"/>
        <v>0</v>
      </c>
      <c r="J1592" s="11"/>
      <c r="K1592" s="964">
        <f t="shared" si="519"/>
        <v>0</v>
      </c>
    </row>
    <row r="1593" spans="1:11" ht="15.75" hidden="1" x14ac:dyDescent="0.25">
      <c r="A1593" s="761"/>
      <c r="B1593" s="580" t="s">
        <v>1662</v>
      </c>
      <c r="C1593" s="580"/>
      <c r="D1593" s="577" t="s">
        <v>1792</v>
      </c>
      <c r="E1593" s="580"/>
      <c r="F1593" s="580" t="s">
        <v>210</v>
      </c>
      <c r="G1593" s="927"/>
      <c r="H1593" s="927">
        <f t="shared" si="520"/>
        <v>0</v>
      </c>
      <c r="I1593" s="927">
        <f t="shared" si="518"/>
        <v>0</v>
      </c>
      <c r="J1593" s="11"/>
      <c r="K1593" s="964">
        <f t="shared" si="519"/>
        <v>0</v>
      </c>
    </row>
    <row r="1594" spans="1:11" ht="15.75" hidden="1" x14ac:dyDescent="0.25">
      <c r="A1594" s="761"/>
      <c r="B1594" s="580" t="s">
        <v>1663</v>
      </c>
      <c r="C1594" s="580"/>
      <c r="D1594" s="577" t="s">
        <v>1793</v>
      </c>
      <c r="E1594" s="580"/>
      <c r="F1594" s="580" t="s">
        <v>60</v>
      </c>
      <c r="G1594" s="927"/>
      <c r="H1594" s="927">
        <f t="shared" si="520"/>
        <v>0</v>
      </c>
      <c r="I1594" s="927">
        <f t="shared" si="518"/>
        <v>0</v>
      </c>
      <c r="J1594" s="11"/>
      <c r="K1594" s="964">
        <f t="shared" si="519"/>
        <v>0</v>
      </c>
    </row>
    <row r="1595" spans="1:11" ht="15.75" hidden="1" x14ac:dyDescent="0.25">
      <c r="A1595" s="761"/>
      <c r="B1595" s="580" t="s">
        <v>1664</v>
      </c>
      <c r="C1595" s="580"/>
      <c r="D1595" s="577" t="s">
        <v>1794</v>
      </c>
      <c r="E1595" s="580"/>
      <c r="F1595" s="580" t="s">
        <v>60</v>
      </c>
      <c r="G1595" s="927"/>
      <c r="H1595" s="927">
        <f t="shared" si="520"/>
        <v>0</v>
      </c>
      <c r="I1595" s="927">
        <f t="shared" si="518"/>
        <v>0</v>
      </c>
      <c r="J1595" s="11"/>
      <c r="K1595" s="964">
        <f t="shared" si="519"/>
        <v>0</v>
      </c>
    </row>
    <row r="1596" spans="1:11" ht="15.75" hidden="1" x14ac:dyDescent="0.25">
      <c r="A1596" s="761"/>
      <c r="B1596" s="580" t="s">
        <v>1665</v>
      </c>
      <c r="C1596" s="580"/>
      <c r="D1596" s="577" t="s">
        <v>1795</v>
      </c>
      <c r="E1596" s="580"/>
      <c r="F1596" s="580" t="s">
        <v>60</v>
      </c>
      <c r="G1596" s="927"/>
      <c r="H1596" s="927">
        <f t="shared" si="520"/>
        <v>0</v>
      </c>
      <c r="I1596" s="927">
        <f t="shared" si="518"/>
        <v>0</v>
      </c>
      <c r="J1596" s="11"/>
      <c r="K1596" s="964">
        <f t="shared" si="519"/>
        <v>0</v>
      </c>
    </row>
    <row r="1597" spans="1:11" ht="15.75" hidden="1" x14ac:dyDescent="0.25">
      <c r="A1597" s="761"/>
      <c r="B1597" s="580" t="s">
        <v>1666</v>
      </c>
      <c r="C1597" s="580"/>
      <c r="D1597" s="577" t="s">
        <v>1796</v>
      </c>
      <c r="E1597" s="580"/>
      <c r="F1597" s="580" t="s">
        <v>60</v>
      </c>
      <c r="G1597" s="927"/>
      <c r="H1597" s="927">
        <f t="shared" si="520"/>
        <v>0</v>
      </c>
      <c r="I1597" s="927">
        <f t="shared" si="518"/>
        <v>0</v>
      </c>
      <c r="J1597" s="11"/>
      <c r="K1597" s="964">
        <f t="shared" si="519"/>
        <v>0</v>
      </c>
    </row>
    <row r="1598" spans="1:11" ht="15.75" hidden="1" x14ac:dyDescent="0.25">
      <c r="A1598" s="761"/>
      <c r="B1598" s="580" t="s">
        <v>1667</v>
      </c>
      <c r="C1598" s="580"/>
      <c r="D1598" s="577" t="s">
        <v>1797</v>
      </c>
      <c r="E1598" s="580"/>
      <c r="F1598" s="580" t="s">
        <v>210</v>
      </c>
      <c r="G1598" s="927"/>
      <c r="H1598" s="927">
        <f t="shared" si="520"/>
        <v>0</v>
      </c>
      <c r="I1598" s="927">
        <f t="shared" si="518"/>
        <v>0</v>
      </c>
      <c r="J1598" s="11"/>
      <c r="K1598" s="964">
        <f t="shared" si="519"/>
        <v>0</v>
      </c>
    </row>
    <row r="1599" spans="1:11" ht="15.75" hidden="1" x14ac:dyDescent="0.25">
      <c r="A1599" s="761"/>
      <c r="B1599" s="638"/>
      <c r="C1599" s="636"/>
      <c r="D1599" s="638"/>
      <c r="E1599" s="10"/>
      <c r="F1599" s="10"/>
      <c r="G1599" s="927"/>
      <c r="H1599" s="927"/>
      <c r="I1599" s="927"/>
      <c r="J1599" s="10"/>
      <c r="K1599" s="927"/>
    </row>
    <row r="1600" spans="1:11" ht="15.75" hidden="1" x14ac:dyDescent="0.25">
      <c r="A1600" s="761"/>
      <c r="B1600" s="8" t="s">
        <v>1668</v>
      </c>
      <c r="C1600" s="8"/>
      <c r="D1600" s="21" t="s">
        <v>1798</v>
      </c>
      <c r="E1600" s="8"/>
      <c r="F1600" s="8"/>
      <c r="G1600" s="975"/>
      <c r="H1600" s="975"/>
      <c r="I1600" s="975"/>
      <c r="J1600" s="8"/>
      <c r="K1600" s="975"/>
    </row>
    <row r="1601" spans="1:11" ht="15.75" hidden="1" x14ac:dyDescent="0.25">
      <c r="A1601" s="761"/>
      <c r="B1601" s="580" t="s">
        <v>1669</v>
      </c>
      <c r="C1601" s="580"/>
      <c r="D1601" s="577" t="s">
        <v>1799</v>
      </c>
      <c r="E1601" s="10"/>
      <c r="F1601" s="10" t="s">
        <v>60</v>
      </c>
      <c r="G1601" s="927"/>
      <c r="H1601" s="927">
        <f t="shared" si="520"/>
        <v>0</v>
      </c>
      <c r="I1601" s="927">
        <f t="shared" ref="I1601:I1612" si="521">H1601*$I$12</f>
        <v>0</v>
      </c>
      <c r="J1601" s="11"/>
      <c r="K1601" s="964">
        <f t="shared" ref="K1601:K1612" si="522">SUM(H1601:I1601)</f>
        <v>0</v>
      </c>
    </row>
    <row r="1602" spans="1:11" ht="15.75" hidden="1" x14ac:dyDescent="0.25">
      <c r="A1602" s="761"/>
      <c r="B1602" s="580" t="s">
        <v>1670</v>
      </c>
      <c r="C1602" s="580"/>
      <c r="D1602" s="577" t="s">
        <v>1800</v>
      </c>
      <c r="E1602" s="10"/>
      <c r="F1602" s="10" t="s">
        <v>210</v>
      </c>
      <c r="G1602" s="927"/>
      <c r="H1602" s="927">
        <f t="shared" si="520"/>
        <v>0</v>
      </c>
      <c r="I1602" s="927">
        <f t="shared" si="521"/>
        <v>0</v>
      </c>
      <c r="J1602" s="11"/>
      <c r="K1602" s="964">
        <f t="shared" si="522"/>
        <v>0</v>
      </c>
    </row>
    <row r="1603" spans="1:11" ht="15.75" hidden="1" x14ac:dyDescent="0.25">
      <c r="A1603" s="761"/>
      <c r="B1603" s="580" t="s">
        <v>1671</v>
      </c>
      <c r="C1603" s="580"/>
      <c r="D1603" s="577" t="s">
        <v>1792</v>
      </c>
      <c r="E1603" s="10"/>
      <c r="F1603" s="10" t="s">
        <v>210</v>
      </c>
      <c r="G1603" s="927"/>
      <c r="H1603" s="927">
        <f t="shared" si="520"/>
        <v>0</v>
      </c>
      <c r="I1603" s="927">
        <f t="shared" si="521"/>
        <v>0</v>
      </c>
      <c r="J1603" s="11"/>
      <c r="K1603" s="964">
        <f t="shared" si="522"/>
        <v>0</v>
      </c>
    </row>
    <row r="1604" spans="1:11" ht="15.75" hidden="1" x14ac:dyDescent="0.25">
      <c r="A1604" s="761"/>
      <c r="B1604" s="580" t="s">
        <v>1672</v>
      </c>
      <c r="C1604" s="580"/>
      <c r="D1604" s="577" t="s">
        <v>1801</v>
      </c>
      <c r="E1604" s="10"/>
      <c r="F1604" s="10" t="s">
        <v>60</v>
      </c>
      <c r="G1604" s="927"/>
      <c r="H1604" s="927">
        <f t="shared" si="520"/>
        <v>0</v>
      </c>
      <c r="I1604" s="927">
        <f t="shared" si="521"/>
        <v>0</v>
      </c>
      <c r="J1604" s="11"/>
      <c r="K1604" s="964">
        <f t="shared" si="522"/>
        <v>0</v>
      </c>
    </row>
    <row r="1605" spans="1:11" ht="15.75" hidden="1" x14ac:dyDescent="0.25">
      <c r="A1605" s="761"/>
      <c r="B1605" s="580" t="s">
        <v>1673</v>
      </c>
      <c r="C1605" s="580"/>
      <c r="D1605" s="577" t="s">
        <v>1802</v>
      </c>
      <c r="E1605" s="10"/>
      <c r="F1605" s="10" t="s">
        <v>60</v>
      </c>
      <c r="G1605" s="927"/>
      <c r="H1605" s="927">
        <f t="shared" si="520"/>
        <v>0</v>
      </c>
      <c r="I1605" s="927">
        <f t="shared" si="521"/>
        <v>0</v>
      </c>
      <c r="J1605" s="11"/>
      <c r="K1605" s="964">
        <f t="shared" si="522"/>
        <v>0</v>
      </c>
    </row>
    <row r="1606" spans="1:11" ht="15.75" hidden="1" x14ac:dyDescent="0.25">
      <c r="A1606" s="761"/>
      <c r="B1606" s="580" t="s">
        <v>1674</v>
      </c>
      <c r="C1606" s="580"/>
      <c r="D1606" s="577" t="s">
        <v>1803</v>
      </c>
      <c r="E1606" s="10"/>
      <c r="F1606" s="10" t="s">
        <v>60</v>
      </c>
      <c r="G1606" s="927"/>
      <c r="H1606" s="927">
        <f t="shared" si="520"/>
        <v>0</v>
      </c>
      <c r="I1606" s="927">
        <f t="shared" si="521"/>
        <v>0</v>
      </c>
      <c r="J1606" s="11"/>
      <c r="K1606" s="964">
        <f t="shared" si="522"/>
        <v>0</v>
      </c>
    </row>
    <row r="1607" spans="1:11" ht="15.75" hidden="1" x14ac:dyDescent="0.25">
      <c r="A1607" s="761"/>
      <c r="B1607" s="580" t="s">
        <v>1675</v>
      </c>
      <c r="C1607" s="580"/>
      <c r="D1607" s="577" t="s">
        <v>1804</v>
      </c>
      <c r="E1607" s="10"/>
      <c r="F1607" s="10" t="s">
        <v>60</v>
      </c>
      <c r="G1607" s="927"/>
      <c r="H1607" s="927">
        <f t="shared" si="520"/>
        <v>0</v>
      </c>
      <c r="I1607" s="927">
        <f t="shared" si="521"/>
        <v>0</v>
      </c>
      <c r="J1607" s="11"/>
      <c r="K1607" s="964">
        <f t="shared" si="522"/>
        <v>0</v>
      </c>
    </row>
    <row r="1608" spans="1:11" ht="15.75" hidden="1" x14ac:dyDescent="0.25">
      <c r="A1608" s="761"/>
      <c r="B1608" s="580" t="s">
        <v>1676</v>
      </c>
      <c r="C1608" s="580"/>
      <c r="D1608" s="577" t="s">
        <v>1805</v>
      </c>
      <c r="E1608" s="10"/>
      <c r="F1608" s="10" t="s">
        <v>60</v>
      </c>
      <c r="G1608" s="927"/>
      <c r="H1608" s="927">
        <f t="shared" si="520"/>
        <v>0</v>
      </c>
      <c r="I1608" s="927">
        <f t="shared" si="521"/>
        <v>0</v>
      </c>
      <c r="J1608" s="11"/>
      <c r="K1608" s="964">
        <f t="shared" si="522"/>
        <v>0</v>
      </c>
    </row>
    <row r="1609" spans="1:11" ht="15.75" hidden="1" x14ac:dyDescent="0.25">
      <c r="A1609" s="761"/>
      <c r="B1609" s="580" t="s">
        <v>1677</v>
      </c>
      <c r="C1609" s="580"/>
      <c r="D1609" s="577" t="s">
        <v>1806</v>
      </c>
      <c r="E1609" s="10"/>
      <c r="F1609" s="10" t="s">
        <v>60</v>
      </c>
      <c r="G1609" s="927"/>
      <c r="H1609" s="927">
        <f t="shared" si="520"/>
        <v>0</v>
      </c>
      <c r="I1609" s="927">
        <f t="shared" si="521"/>
        <v>0</v>
      </c>
      <c r="J1609" s="11"/>
      <c r="K1609" s="964">
        <f t="shared" si="522"/>
        <v>0</v>
      </c>
    </row>
    <row r="1610" spans="1:11" ht="15.75" hidden="1" x14ac:dyDescent="0.25">
      <c r="A1610" s="761"/>
      <c r="B1610" s="580" t="s">
        <v>1678</v>
      </c>
      <c r="C1610" s="580"/>
      <c r="D1610" s="577" t="s">
        <v>1807</v>
      </c>
      <c r="E1610" s="10"/>
      <c r="F1610" s="10" t="s">
        <v>60</v>
      </c>
      <c r="G1610" s="927"/>
      <c r="H1610" s="927">
        <f t="shared" si="520"/>
        <v>0</v>
      </c>
      <c r="I1610" s="927">
        <f t="shared" si="521"/>
        <v>0</v>
      </c>
      <c r="J1610" s="11"/>
      <c r="K1610" s="964">
        <f t="shared" si="522"/>
        <v>0</v>
      </c>
    </row>
    <row r="1611" spans="1:11" ht="15.75" hidden="1" x14ac:dyDescent="0.25">
      <c r="A1611" s="761"/>
      <c r="B1611" s="580" t="s">
        <v>1679</v>
      </c>
      <c r="C1611" s="580"/>
      <c r="D1611" s="577" t="s">
        <v>1808</v>
      </c>
      <c r="E1611" s="10"/>
      <c r="F1611" s="10" t="s">
        <v>60</v>
      </c>
      <c r="G1611" s="927"/>
      <c r="H1611" s="927">
        <f t="shared" si="520"/>
        <v>0</v>
      </c>
      <c r="I1611" s="927">
        <f t="shared" si="521"/>
        <v>0</v>
      </c>
      <c r="J1611" s="11"/>
      <c r="K1611" s="964">
        <f t="shared" si="522"/>
        <v>0</v>
      </c>
    </row>
    <row r="1612" spans="1:11" ht="15.75" hidden="1" x14ac:dyDescent="0.25">
      <c r="A1612" s="761"/>
      <c r="B1612" s="580" t="s">
        <v>1680</v>
      </c>
      <c r="C1612" s="580"/>
      <c r="D1612" s="577" t="s">
        <v>1809</v>
      </c>
      <c r="E1612" s="10"/>
      <c r="F1612" s="10" t="s">
        <v>60</v>
      </c>
      <c r="G1612" s="927"/>
      <c r="H1612" s="927">
        <f t="shared" si="520"/>
        <v>0</v>
      </c>
      <c r="I1612" s="927">
        <f t="shared" si="521"/>
        <v>0</v>
      </c>
      <c r="J1612" s="11"/>
      <c r="K1612" s="964">
        <f t="shared" si="522"/>
        <v>0</v>
      </c>
    </row>
    <row r="1613" spans="1:11" ht="15.75" hidden="1" x14ac:dyDescent="0.25">
      <c r="A1613" s="761"/>
      <c r="B1613" s="638"/>
      <c r="C1613" s="636"/>
      <c r="D1613" s="638"/>
      <c r="E1613" s="10"/>
      <c r="F1613" s="10"/>
      <c r="G1613" s="927"/>
      <c r="H1613" s="927"/>
      <c r="I1613" s="927"/>
      <c r="J1613" s="10"/>
      <c r="K1613" s="927"/>
    </row>
    <row r="1614" spans="1:11" ht="15.75" hidden="1" x14ac:dyDescent="0.25">
      <c r="A1614" s="761"/>
      <c r="B1614" s="43" t="s">
        <v>1681</v>
      </c>
      <c r="C1614" s="43"/>
      <c r="D1614" s="66" t="s">
        <v>1635</v>
      </c>
      <c r="E1614" s="43"/>
      <c r="F1614" s="43"/>
      <c r="G1614" s="967"/>
      <c r="H1614" s="967"/>
      <c r="I1614" s="967"/>
      <c r="J1614" s="43"/>
      <c r="K1614" s="967"/>
    </row>
    <row r="1615" spans="1:11" ht="15.75" hidden="1" x14ac:dyDescent="0.25">
      <c r="A1615" s="761"/>
      <c r="B1615" s="580" t="s">
        <v>1682</v>
      </c>
      <c r="C1615" s="580"/>
      <c r="D1615" s="577" t="s">
        <v>1791</v>
      </c>
      <c r="E1615" s="580"/>
      <c r="F1615" s="580" t="s">
        <v>60</v>
      </c>
      <c r="G1615" s="927"/>
      <c r="H1615" s="927">
        <f t="shared" si="520"/>
        <v>0</v>
      </c>
      <c r="I1615" s="927">
        <f>H1615*$I$12</f>
        <v>0</v>
      </c>
      <c r="J1615" s="11"/>
      <c r="K1615" s="964">
        <f>SUM(H1615:I1615)</f>
        <v>0</v>
      </c>
    </row>
    <row r="1616" spans="1:11" ht="15.75" hidden="1" x14ac:dyDescent="0.25">
      <c r="A1616" s="761"/>
      <c r="B1616" s="580" t="s">
        <v>1683</v>
      </c>
      <c r="C1616" s="580"/>
      <c r="D1616" s="577" t="s">
        <v>1810</v>
      </c>
      <c r="E1616" s="580"/>
      <c r="F1616" s="580" t="s">
        <v>60</v>
      </c>
      <c r="G1616" s="927"/>
      <c r="H1616" s="927">
        <f t="shared" si="520"/>
        <v>0</v>
      </c>
      <c r="I1616" s="927">
        <f>H1616*$I$12</f>
        <v>0</v>
      </c>
      <c r="J1616" s="11"/>
      <c r="K1616" s="964">
        <f>SUM(H1616:I1616)</f>
        <v>0</v>
      </c>
    </row>
    <row r="1617" spans="1:11" ht="15.75" hidden="1" x14ac:dyDescent="0.25">
      <c r="A1617" s="761"/>
      <c r="B1617" s="580" t="s">
        <v>1684</v>
      </c>
      <c r="C1617" s="580"/>
      <c r="D1617" s="577" t="s">
        <v>1811</v>
      </c>
      <c r="E1617" s="580"/>
      <c r="F1617" s="580" t="s">
        <v>210</v>
      </c>
      <c r="G1617" s="927"/>
      <c r="H1617" s="927">
        <f t="shared" si="520"/>
        <v>0</v>
      </c>
      <c r="I1617" s="927">
        <f>H1617*$I$12</f>
        <v>0</v>
      </c>
      <c r="J1617" s="11"/>
      <c r="K1617" s="964">
        <f>SUM(H1617:I1617)</f>
        <v>0</v>
      </c>
    </row>
    <row r="1618" spans="1:11" ht="15.75" hidden="1" x14ac:dyDescent="0.25">
      <c r="A1618" s="761"/>
      <c r="B1618" s="638"/>
      <c r="C1618" s="636"/>
      <c r="D1618" s="637"/>
      <c r="E1618" s="10"/>
      <c r="F1618" s="10"/>
      <c r="G1618" s="927"/>
      <c r="H1618" s="927"/>
      <c r="I1618" s="927"/>
      <c r="J1618" s="10"/>
      <c r="K1618" s="927"/>
    </row>
    <row r="1619" spans="1:11" ht="15.75" x14ac:dyDescent="0.25">
      <c r="A1619" s="761" t="s">
        <v>4462</v>
      </c>
      <c r="B1619" s="8" t="s">
        <v>1685</v>
      </c>
      <c r="C1619" s="8"/>
      <c r="D1619" s="21" t="s">
        <v>1812</v>
      </c>
      <c r="E1619" s="21"/>
      <c r="F1619" s="21"/>
      <c r="G1619" s="983"/>
      <c r="H1619" s="983"/>
      <c r="I1619" s="983"/>
      <c r="J1619" s="21"/>
      <c r="K1619" s="983"/>
    </row>
    <row r="1620" spans="1:11" ht="15.75" hidden="1" x14ac:dyDescent="0.25">
      <c r="A1620" s="761"/>
      <c r="B1620" s="580" t="s">
        <v>1686</v>
      </c>
      <c r="C1620" s="580"/>
      <c r="D1620" s="577" t="s">
        <v>1813</v>
      </c>
      <c r="E1620" s="580"/>
      <c r="F1620" s="580" t="s">
        <v>60</v>
      </c>
      <c r="G1620" s="927"/>
      <c r="H1620" s="927">
        <f t="shared" si="520"/>
        <v>0</v>
      </c>
      <c r="I1620" s="927">
        <f>H1620*$I$12</f>
        <v>0</v>
      </c>
      <c r="J1620" s="11"/>
      <c r="K1620" s="964">
        <f>SUM(H1620:I1620)</f>
        <v>0</v>
      </c>
    </row>
    <row r="1621" spans="1:11" ht="15.75" x14ac:dyDescent="0.25">
      <c r="A1621" s="761" t="s">
        <v>4462</v>
      </c>
      <c r="B1621" s="117" t="s">
        <v>1687</v>
      </c>
      <c r="C1621" s="117"/>
      <c r="D1621" s="118" t="s">
        <v>1814</v>
      </c>
      <c r="E1621" s="117"/>
      <c r="F1621" s="134"/>
      <c r="G1621" s="971"/>
      <c r="H1621" s="971"/>
      <c r="I1621" s="971"/>
      <c r="J1621" s="111"/>
      <c r="K1621" s="968"/>
    </row>
    <row r="1622" spans="1:11" ht="51" hidden="1" x14ac:dyDescent="0.25">
      <c r="A1622" s="761"/>
      <c r="B1622" s="580" t="s">
        <v>2609</v>
      </c>
      <c r="C1622" s="580" t="s">
        <v>3235</v>
      </c>
      <c r="D1622" s="644" t="s">
        <v>3042</v>
      </c>
      <c r="E1622" s="88"/>
      <c r="F1622" s="97" t="s">
        <v>2222</v>
      </c>
      <c r="G1622" s="927"/>
      <c r="H1622" s="927">
        <f>G1622*E1622</f>
        <v>0</v>
      </c>
      <c r="I1622" s="927">
        <f>H1622*$I$12</f>
        <v>0</v>
      </c>
      <c r="J1622" s="11"/>
      <c r="K1622" s="927">
        <f>SUM(H1622:I1622)</f>
        <v>0</v>
      </c>
    </row>
    <row r="1623" spans="1:11" ht="51" x14ac:dyDescent="0.25">
      <c r="A1623" s="761" t="str">
        <f t="shared" ref="A1623:A1658" si="523">IF(K1623&lt;&gt;0,"x","")</f>
        <v>x</v>
      </c>
      <c r="B1623" s="580" t="s">
        <v>3277</v>
      </c>
      <c r="C1623" s="97" t="s">
        <v>3805</v>
      </c>
      <c r="D1623" s="644" t="s">
        <v>3278</v>
      </c>
      <c r="E1623" s="88">
        <v>3</v>
      </c>
      <c r="F1623" s="97" t="s">
        <v>3279</v>
      </c>
      <c r="G1623" s="927">
        <v>619.65</v>
      </c>
      <c r="H1623" s="927">
        <f t="shared" ref="H1623" si="524">TRUNC(E1623*G1623,2)</f>
        <v>1858.95</v>
      </c>
      <c r="I1623" s="927">
        <f t="shared" ref="I1623" si="525">TRUNC(H1623*$I$12,2)</f>
        <v>501.11</v>
      </c>
      <c r="J1623" s="11"/>
      <c r="K1623" s="964">
        <f t="shared" ref="K1623" si="526">TRUNC(SUM(H1623:I1623),2)</f>
        <v>2360.06</v>
      </c>
    </row>
    <row r="1624" spans="1:11" ht="15.75" x14ac:dyDescent="0.25">
      <c r="A1624" s="761" t="s">
        <v>4462</v>
      </c>
      <c r="B1624" s="83"/>
      <c r="C1624" s="83"/>
      <c r="D1624" s="653"/>
      <c r="E1624" s="89"/>
      <c r="F1624" s="135"/>
      <c r="G1624" s="980"/>
      <c r="H1624" s="927"/>
      <c r="I1624" s="980"/>
      <c r="J1624" s="19"/>
      <c r="K1624" s="980"/>
    </row>
    <row r="1625" spans="1:11" ht="15.75" hidden="1" x14ac:dyDescent="0.25">
      <c r="A1625" s="761"/>
      <c r="B1625" s="580" t="s">
        <v>1688</v>
      </c>
      <c r="C1625" s="580"/>
      <c r="D1625" s="577" t="s">
        <v>1815</v>
      </c>
      <c r="E1625" s="580"/>
      <c r="F1625" s="17"/>
      <c r="G1625" s="927"/>
      <c r="H1625" s="927">
        <f>G1625*E1625</f>
        <v>0</v>
      </c>
      <c r="I1625" s="927">
        <f>H1625*$I$12</f>
        <v>0</v>
      </c>
      <c r="J1625" s="11"/>
      <c r="K1625" s="964">
        <f>SUM(H1625:I1625)</f>
        <v>0</v>
      </c>
    </row>
    <row r="1626" spans="1:11" ht="15.75" x14ac:dyDescent="0.25">
      <c r="A1626" s="761" t="s">
        <v>4462</v>
      </c>
      <c r="B1626" s="117" t="s">
        <v>1689</v>
      </c>
      <c r="C1626" s="117"/>
      <c r="D1626" s="118" t="s">
        <v>1792</v>
      </c>
      <c r="E1626" s="117"/>
      <c r="F1626" s="134"/>
      <c r="G1626" s="971"/>
      <c r="H1626" s="971"/>
      <c r="I1626" s="971"/>
      <c r="J1626" s="111"/>
      <c r="K1626" s="968"/>
    </row>
    <row r="1627" spans="1:11" ht="25.5" x14ac:dyDescent="0.25">
      <c r="A1627" s="761" t="str">
        <f t="shared" si="523"/>
        <v>x</v>
      </c>
      <c r="B1627" s="580" t="s">
        <v>2610</v>
      </c>
      <c r="C1627" s="902" t="s">
        <v>4785</v>
      </c>
      <c r="D1627" s="87" t="s">
        <v>4209</v>
      </c>
      <c r="E1627" s="88">
        <v>1056</v>
      </c>
      <c r="F1627" s="97" t="s">
        <v>210</v>
      </c>
      <c r="G1627" s="927">
        <f>'Composições Unitárias'!G1824</f>
        <v>14.44</v>
      </c>
      <c r="H1627" s="927">
        <f t="shared" ref="H1627:H1628" si="527">TRUNC(E1627*G1627,2)</f>
        <v>15248.64</v>
      </c>
      <c r="I1627" s="927">
        <f t="shared" ref="I1627:I1628" si="528">TRUNC(H1627*$I$12,2)</f>
        <v>4110.55</v>
      </c>
      <c r="J1627" s="11"/>
      <c r="K1627" s="964">
        <f t="shared" ref="K1627:K1638" si="529">TRUNC(SUM(H1627:I1627),2)</f>
        <v>19359.189999999999</v>
      </c>
    </row>
    <row r="1628" spans="1:11" ht="25.5" x14ac:dyDescent="0.25">
      <c r="A1628" s="761" t="str">
        <f t="shared" si="523"/>
        <v>x</v>
      </c>
      <c r="B1628" s="580" t="s">
        <v>2611</v>
      </c>
      <c r="C1628" s="902" t="s">
        <v>4796</v>
      </c>
      <c r="D1628" s="87" t="s">
        <v>4210</v>
      </c>
      <c r="E1628" s="88">
        <v>31.2</v>
      </c>
      <c r="F1628" s="97" t="s">
        <v>210</v>
      </c>
      <c r="G1628" s="927">
        <f>'Composições Unitárias'!G1837</f>
        <v>24.63</v>
      </c>
      <c r="H1628" s="927">
        <f t="shared" si="527"/>
        <v>768.45</v>
      </c>
      <c r="I1628" s="927">
        <f t="shared" si="528"/>
        <v>207.15</v>
      </c>
      <c r="J1628" s="11"/>
      <c r="K1628" s="964">
        <f t="shared" si="529"/>
        <v>975.6</v>
      </c>
    </row>
    <row r="1629" spans="1:11" ht="38.25" hidden="1" x14ac:dyDescent="0.25">
      <c r="A1629" s="761"/>
      <c r="B1629" s="580" t="s">
        <v>2863</v>
      </c>
      <c r="C1629" s="97" t="s">
        <v>3645</v>
      </c>
      <c r="D1629" s="87" t="s">
        <v>3034</v>
      </c>
      <c r="E1629" s="88"/>
      <c r="F1629" s="97" t="s">
        <v>210</v>
      </c>
      <c r="G1629" s="927"/>
      <c r="H1629" s="927"/>
      <c r="I1629" s="927"/>
      <c r="J1629" s="11"/>
      <c r="K1629" s="927"/>
    </row>
    <row r="1630" spans="1:11" ht="25.5" x14ac:dyDescent="0.25">
      <c r="A1630" s="761" t="str">
        <f t="shared" si="523"/>
        <v>x</v>
      </c>
      <c r="B1630" s="580" t="s">
        <v>2864</v>
      </c>
      <c r="C1630" s="902" t="s">
        <v>4801</v>
      </c>
      <c r="D1630" s="87" t="s">
        <v>4211</v>
      </c>
      <c r="E1630" s="88">
        <v>58.8</v>
      </c>
      <c r="F1630" s="97" t="s">
        <v>210</v>
      </c>
      <c r="G1630" s="927">
        <f>'Composições Unitárias'!G1850</f>
        <v>17.02</v>
      </c>
      <c r="H1630" s="927">
        <f t="shared" ref="H1630:H1634" si="530">TRUNC(E1630*G1630,2)</f>
        <v>1000.77</v>
      </c>
      <c r="I1630" s="927">
        <f t="shared" ref="I1630:I1634" si="531">TRUNC(H1630*$I$12,2)</f>
        <v>269.77</v>
      </c>
      <c r="J1630" s="11"/>
      <c r="K1630" s="964">
        <f t="shared" si="529"/>
        <v>1270.54</v>
      </c>
    </row>
    <row r="1631" spans="1:11" ht="25.5" x14ac:dyDescent="0.25">
      <c r="A1631" s="761" t="str">
        <f t="shared" si="523"/>
        <v>x</v>
      </c>
      <c r="B1631" s="580" t="s">
        <v>2865</v>
      </c>
      <c r="C1631" s="902" t="s">
        <v>4807</v>
      </c>
      <c r="D1631" s="87" t="s">
        <v>4212</v>
      </c>
      <c r="E1631" s="88">
        <v>38.4</v>
      </c>
      <c r="F1631" s="97" t="s">
        <v>210</v>
      </c>
      <c r="G1631" s="927">
        <f>'Composições Unitárias'!G1863</f>
        <v>20.18</v>
      </c>
      <c r="H1631" s="927">
        <f t="shared" si="530"/>
        <v>774.91</v>
      </c>
      <c r="I1631" s="927">
        <f t="shared" si="531"/>
        <v>208.89</v>
      </c>
      <c r="J1631" s="11"/>
      <c r="K1631" s="964">
        <f t="shared" si="529"/>
        <v>983.8</v>
      </c>
    </row>
    <row r="1632" spans="1:11" ht="25.5" x14ac:dyDescent="0.25">
      <c r="A1632" s="761" t="str">
        <f t="shared" si="523"/>
        <v>x</v>
      </c>
      <c r="B1632" s="580" t="s">
        <v>3252</v>
      </c>
      <c r="C1632" s="701" t="s">
        <v>4391</v>
      </c>
      <c r="D1632" s="87" t="s">
        <v>4213</v>
      </c>
      <c r="E1632" s="88">
        <v>9.6</v>
      </c>
      <c r="F1632" s="97" t="s">
        <v>210</v>
      </c>
      <c r="G1632" s="927">
        <f>'Composições Unitárias'!G1875</f>
        <v>12.79</v>
      </c>
      <c r="H1632" s="927">
        <f t="shared" si="530"/>
        <v>122.78</v>
      </c>
      <c r="I1632" s="927">
        <f t="shared" si="531"/>
        <v>33.090000000000003</v>
      </c>
      <c r="J1632" s="11"/>
      <c r="K1632" s="964">
        <f t="shared" si="529"/>
        <v>155.87</v>
      </c>
    </row>
    <row r="1633" spans="1:11" ht="15.75" x14ac:dyDescent="0.25">
      <c r="A1633" s="761" t="str">
        <f t="shared" si="523"/>
        <v>x</v>
      </c>
      <c r="B1633" s="580" t="s">
        <v>3259</v>
      </c>
      <c r="C1633" s="701" t="s">
        <v>4394</v>
      </c>
      <c r="D1633" s="87" t="s">
        <v>4214</v>
      </c>
      <c r="E1633" s="88">
        <v>5</v>
      </c>
      <c r="F1633" s="97" t="s">
        <v>210</v>
      </c>
      <c r="G1633" s="927">
        <f>'Composições Unitárias'!G1887</f>
        <v>37.1</v>
      </c>
      <c r="H1633" s="927">
        <f t="shared" si="530"/>
        <v>185.5</v>
      </c>
      <c r="I1633" s="927">
        <f t="shared" si="531"/>
        <v>50</v>
      </c>
      <c r="J1633" s="11"/>
      <c r="K1633" s="964">
        <f t="shared" si="529"/>
        <v>235.5</v>
      </c>
    </row>
    <row r="1634" spans="1:11" ht="15.75" x14ac:dyDescent="0.25">
      <c r="A1634" s="761" t="str">
        <f t="shared" si="523"/>
        <v>x</v>
      </c>
      <c r="B1634" s="580" t="s">
        <v>3260</v>
      </c>
      <c r="C1634" s="701" t="s">
        <v>4397</v>
      </c>
      <c r="D1634" s="87" t="s">
        <v>4215</v>
      </c>
      <c r="E1634" s="88">
        <v>8</v>
      </c>
      <c r="F1634" s="97" t="s">
        <v>210</v>
      </c>
      <c r="G1634" s="927">
        <f>'Composições Unitárias'!G1899</f>
        <v>30.58</v>
      </c>
      <c r="H1634" s="927">
        <f t="shared" si="530"/>
        <v>244.64</v>
      </c>
      <c r="I1634" s="927">
        <f t="shared" si="531"/>
        <v>65.94</v>
      </c>
      <c r="J1634" s="11"/>
      <c r="K1634" s="964">
        <f t="shared" si="529"/>
        <v>310.58</v>
      </c>
    </row>
    <row r="1635" spans="1:11" ht="15.75" hidden="1" x14ac:dyDescent="0.25">
      <c r="A1635" s="761"/>
      <c r="B1635" s="580" t="s">
        <v>3642</v>
      </c>
      <c r="C1635" s="97" t="s">
        <v>3353</v>
      </c>
      <c r="D1635" s="87" t="s">
        <v>2862</v>
      </c>
      <c r="E1635" s="88"/>
      <c r="F1635" s="97" t="s">
        <v>210</v>
      </c>
      <c r="G1635" s="981"/>
      <c r="H1635" s="927">
        <f t="shared" ref="H1635" si="532">G1635*E1635</f>
        <v>0</v>
      </c>
      <c r="I1635" s="927">
        <f t="shared" ref="I1635" si="533">H1635*$I$12</f>
        <v>0</v>
      </c>
      <c r="J1635" s="11"/>
      <c r="K1635" s="964">
        <f t="shared" si="529"/>
        <v>0</v>
      </c>
    </row>
    <row r="1636" spans="1:11" ht="15.75" x14ac:dyDescent="0.25">
      <c r="A1636" s="761" t="str">
        <f t="shared" si="523"/>
        <v>x</v>
      </c>
      <c r="B1636" s="580" t="s">
        <v>3643</v>
      </c>
      <c r="C1636" s="701" t="s">
        <v>4400</v>
      </c>
      <c r="D1636" s="87" t="s">
        <v>4216</v>
      </c>
      <c r="E1636" s="88">
        <v>40.799999999999997</v>
      </c>
      <c r="F1636" s="97" t="s">
        <v>210</v>
      </c>
      <c r="G1636" s="981">
        <f>'Composições Unitárias'!G1912</f>
        <v>39.33</v>
      </c>
      <c r="H1636" s="927">
        <f t="shared" ref="H1636:H1638" si="534">TRUNC(E1636*G1636,2)</f>
        <v>1604.66</v>
      </c>
      <c r="I1636" s="927">
        <f t="shared" ref="I1636:I1638" si="535">TRUNC(H1636*$I$12,2)</f>
        <v>432.56</v>
      </c>
      <c r="J1636" s="11"/>
      <c r="K1636" s="964">
        <f t="shared" si="529"/>
        <v>2037.22</v>
      </c>
    </row>
    <row r="1637" spans="1:11" ht="15.75" x14ac:dyDescent="0.25">
      <c r="A1637" s="761" t="str">
        <f t="shared" si="523"/>
        <v>x</v>
      </c>
      <c r="B1637" s="580" t="s">
        <v>3896</v>
      </c>
      <c r="C1637" s="701" t="s">
        <v>4403</v>
      </c>
      <c r="D1637" s="87" t="s">
        <v>4217</v>
      </c>
      <c r="E1637" s="88">
        <v>48</v>
      </c>
      <c r="F1637" s="97" t="s">
        <v>210</v>
      </c>
      <c r="G1637" s="981">
        <f>'Composições Unitárias'!G1925</f>
        <v>42.3</v>
      </c>
      <c r="H1637" s="927">
        <f t="shared" si="534"/>
        <v>2030.4</v>
      </c>
      <c r="I1637" s="927">
        <f t="shared" si="535"/>
        <v>547.33000000000004</v>
      </c>
      <c r="J1637" s="11"/>
      <c r="K1637" s="964">
        <f t="shared" si="529"/>
        <v>2577.73</v>
      </c>
    </row>
    <row r="1638" spans="1:11" ht="15.75" x14ac:dyDescent="0.25">
      <c r="A1638" s="761" t="s">
        <v>4461</v>
      </c>
      <c r="B1638" s="834" t="s">
        <v>4569</v>
      </c>
      <c r="C1638" s="1068" t="s">
        <v>4570</v>
      </c>
      <c r="D1638" s="136" t="s">
        <v>4571</v>
      </c>
      <c r="E1638" s="88">
        <v>60</v>
      </c>
      <c r="F1638" s="97" t="s">
        <v>210</v>
      </c>
      <c r="G1638" s="981">
        <v>15.12</v>
      </c>
      <c r="H1638" s="927">
        <f t="shared" si="534"/>
        <v>907.2</v>
      </c>
      <c r="I1638" s="927">
        <f t="shared" si="535"/>
        <v>244.55</v>
      </c>
      <c r="J1638" s="11"/>
      <c r="K1638" s="964">
        <f t="shared" si="529"/>
        <v>1151.75</v>
      </c>
    </row>
    <row r="1639" spans="1:11" ht="15.75" x14ac:dyDescent="0.25">
      <c r="A1639" s="761" t="s">
        <v>4462</v>
      </c>
      <c r="B1639" s="70"/>
      <c r="C1639" s="70"/>
      <c r="D1639" s="136"/>
      <c r="E1639" s="28"/>
      <c r="F1639" s="93"/>
      <c r="G1639" s="981"/>
      <c r="H1639" s="981"/>
      <c r="I1639" s="981"/>
      <c r="J1639" s="31"/>
      <c r="K1639" s="981"/>
    </row>
    <row r="1640" spans="1:11" ht="15.75" x14ac:dyDescent="0.25">
      <c r="A1640" s="761" t="s">
        <v>4462</v>
      </c>
      <c r="B1640" s="117" t="s">
        <v>1690</v>
      </c>
      <c r="C1640" s="117"/>
      <c r="D1640" s="118" t="s">
        <v>1816</v>
      </c>
      <c r="E1640" s="117"/>
      <c r="F1640" s="134"/>
      <c r="G1640" s="971"/>
      <c r="H1640" s="971"/>
      <c r="I1640" s="971"/>
      <c r="J1640" s="111"/>
      <c r="K1640" s="968"/>
    </row>
    <row r="1641" spans="1:11" ht="38.25" x14ac:dyDescent="0.25">
      <c r="A1641" s="761" t="str">
        <f t="shared" si="523"/>
        <v>x</v>
      </c>
      <c r="B1641" s="580" t="s">
        <v>2612</v>
      </c>
      <c r="C1641" s="893" t="s">
        <v>4751</v>
      </c>
      <c r="D1641" s="873" t="s">
        <v>4754</v>
      </c>
      <c r="E1641" s="88">
        <v>5504.4</v>
      </c>
      <c r="F1641" s="88" t="s">
        <v>210</v>
      </c>
      <c r="G1641" s="927">
        <f>'Composições Unitárias'!G1935</f>
        <v>1.71</v>
      </c>
      <c r="H1641" s="927">
        <f t="shared" ref="H1641:H1646" si="536">TRUNC(E1641*G1641,2)</f>
        <v>9412.52</v>
      </c>
      <c r="I1641" s="927">
        <f t="shared" ref="I1641:I1646" si="537">TRUNC(H1641*$I$12,2)</f>
        <v>2537.3200000000002</v>
      </c>
      <c r="J1641" s="927"/>
      <c r="K1641" s="964">
        <f>TRUNC(SUM(H1641:J1641),2)</f>
        <v>11949.84</v>
      </c>
    </row>
    <row r="1642" spans="1:11" ht="38.25" x14ac:dyDescent="0.25">
      <c r="A1642" s="959" t="str">
        <f t="shared" si="523"/>
        <v>x</v>
      </c>
      <c r="B1642" s="893" t="s">
        <v>2613</v>
      </c>
      <c r="C1642" s="893" t="s">
        <v>4752</v>
      </c>
      <c r="D1642" s="873" t="s">
        <v>4753</v>
      </c>
      <c r="E1642" s="88">
        <v>5504.4</v>
      </c>
      <c r="F1642" s="88" t="s">
        <v>210</v>
      </c>
      <c r="G1642" s="927">
        <f>'Composições Unitárias'!G1947</f>
        <v>1.06</v>
      </c>
      <c r="H1642" s="927">
        <f t="shared" si="536"/>
        <v>5834.66</v>
      </c>
      <c r="I1642" s="927">
        <f t="shared" si="537"/>
        <v>1572.84</v>
      </c>
      <c r="J1642" s="11"/>
      <c r="K1642" s="964">
        <f t="shared" ref="K1642" si="538">TRUNC(SUM(H1642:I1642),2)</f>
        <v>7407.5</v>
      </c>
    </row>
    <row r="1643" spans="1:11" ht="25.5" x14ac:dyDescent="0.25">
      <c r="A1643" s="761" t="str">
        <f t="shared" si="523"/>
        <v>x</v>
      </c>
      <c r="B1643" s="893" t="s">
        <v>2614</v>
      </c>
      <c r="C1643" s="893" t="s">
        <v>4764</v>
      </c>
      <c r="D1643" s="87" t="s">
        <v>2879</v>
      </c>
      <c r="E1643" s="88">
        <v>1984.3999999999996</v>
      </c>
      <c r="F1643" s="88" t="s">
        <v>210</v>
      </c>
      <c r="G1643" s="927">
        <v>3.56</v>
      </c>
      <c r="H1643" s="927">
        <f t="shared" si="536"/>
        <v>7064.46</v>
      </c>
      <c r="I1643" s="927">
        <f t="shared" si="537"/>
        <v>1904.35</v>
      </c>
      <c r="J1643" s="11"/>
      <c r="K1643" s="964">
        <f t="shared" ref="K1643:K1646" si="539">TRUNC(SUM(H1643:I1643),2)</f>
        <v>8968.81</v>
      </c>
    </row>
    <row r="1644" spans="1:11" ht="25.5" x14ac:dyDescent="0.25">
      <c r="A1644" s="761" t="str">
        <f t="shared" si="523"/>
        <v>x</v>
      </c>
      <c r="B1644" s="893" t="s">
        <v>2883</v>
      </c>
      <c r="C1644" s="893" t="s">
        <v>4755</v>
      </c>
      <c r="D1644" s="87" t="s">
        <v>2880</v>
      </c>
      <c r="E1644" s="88">
        <v>99</v>
      </c>
      <c r="F1644" s="88" t="s">
        <v>210</v>
      </c>
      <c r="G1644" s="980">
        <f>'Composições Unitárias'!G1971</f>
        <v>2.98</v>
      </c>
      <c r="H1644" s="927">
        <f t="shared" si="536"/>
        <v>295.02</v>
      </c>
      <c r="I1644" s="927">
        <f t="shared" si="537"/>
        <v>79.52</v>
      </c>
      <c r="J1644" s="11"/>
      <c r="K1644" s="964">
        <f t="shared" si="539"/>
        <v>374.54</v>
      </c>
    </row>
    <row r="1645" spans="1:11" ht="25.5" x14ac:dyDescent="0.25">
      <c r="A1645" s="761" t="str">
        <f t="shared" si="523"/>
        <v>x</v>
      </c>
      <c r="B1645" s="893" t="s">
        <v>3253</v>
      </c>
      <c r="C1645" s="893" t="s">
        <v>4767</v>
      </c>
      <c r="D1645" s="87" t="s">
        <v>2881</v>
      </c>
      <c r="E1645" s="88">
        <v>26.4</v>
      </c>
      <c r="F1645" s="88" t="s">
        <v>210</v>
      </c>
      <c r="G1645" s="980">
        <f>'Composições Unitárias'!G1983</f>
        <v>9.58</v>
      </c>
      <c r="H1645" s="927">
        <f t="shared" si="536"/>
        <v>252.91</v>
      </c>
      <c r="I1645" s="927">
        <f t="shared" si="537"/>
        <v>68.17</v>
      </c>
      <c r="J1645" s="11"/>
      <c r="K1645" s="964">
        <f t="shared" si="539"/>
        <v>321.08</v>
      </c>
    </row>
    <row r="1646" spans="1:11" ht="25.5" x14ac:dyDescent="0.25">
      <c r="A1646" s="761" t="str">
        <f t="shared" si="523"/>
        <v>x</v>
      </c>
      <c r="B1646" s="893" t="s">
        <v>3254</v>
      </c>
      <c r="C1646" s="893" t="s">
        <v>4770</v>
      </c>
      <c r="D1646" s="87" t="s">
        <v>2882</v>
      </c>
      <c r="E1646" s="88">
        <v>134.19999999999999</v>
      </c>
      <c r="F1646" s="88" t="s">
        <v>210</v>
      </c>
      <c r="G1646" s="980">
        <f>'Composições Unitárias'!G1995</f>
        <v>14.48</v>
      </c>
      <c r="H1646" s="927">
        <f t="shared" si="536"/>
        <v>1943.21</v>
      </c>
      <c r="I1646" s="927">
        <f t="shared" si="537"/>
        <v>523.82000000000005</v>
      </c>
      <c r="J1646" s="19"/>
      <c r="K1646" s="964">
        <f t="shared" si="539"/>
        <v>2467.0300000000002</v>
      </c>
    </row>
    <row r="1647" spans="1:11" ht="38.25" hidden="1" x14ac:dyDescent="0.25">
      <c r="A1647" s="959" t="str">
        <f t="shared" si="523"/>
        <v/>
      </c>
      <c r="B1647" s="893" t="s">
        <v>3255</v>
      </c>
      <c r="C1647" s="701" t="s">
        <v>4408</v>
      </c>
      <c r="D1647" s="87" t="s">
        <v>2546</v>
      </c>
      <c r="E1647" s="89"/>
      <c r="F1647" s="88" t="s">
        <v>210</v>
      </c>
      <c r="G1647" s="980">
        <f>'Composições Unitárias'!G2019</f>
        <v>5.98</v>
      </c>
      <c r="H1647" s="927">
        <f t="shared" ref="H1647:H1649" si="540">G1647*E1647</f>
        <v>0</v>
      </c>
      <c r="I1647" s="980">
        <f t="shared" ref="I1647:I1649" si="541">H1647*$I$12</f>
        <v>0</v>
      </c>
      <c r="J1647" s="19"/>
      <c r="K1647" s="980">
        <f t="shared" ref="K1647:K1649" si="542">SUM(H1647:I1647)</f>
        <v>0</v>
      </c>
    </row>
    <row r="1648" spans="1:11" ht="38.25" hidden="1" x14ac:dyDescent="0.25">
      <c r="A1648" s="959" t="str">
        <f t="shared" si="523"/>
        <v/>
      </c>
      <c r="B1648" s="893" t="s">
        <v>3256</v>
      </c>
      <c r="C1648" s="701" t="s">
        <v>4410</v>
      </c>
      <c r="D1648" s="87" t="s">
        <v>2547</v>
      </c>
      <c r="E1648" s="89"/>
      <c r="F1648" s="88" t="s">
        <v>210</v>
      </c>
      <c r="G1648" s="980">
        <f>'Composições Unitárias'!G2031</f>
        <v>3.89</v>
      </c>
      <c r="H1648" s="927">
        <f t="shared" si="540"/>
        <v>0</v>
      </c>
      <c r="I1648" s="980">
        <f t="shared" si="541"/>
        <v>0</v>
      </c>
      <c r="J1648" s="19"/>
      <c r="K1648" s="980">
        <f t="shared" si="542"/>
        <v>0</v>
      </c>
    </row>
    <row r="1649" spans="1:11" ht="38.25" hidden="1" x14ac:dyDescent="0.25">
      <c r="A1649" s="959" t="str">
        <f t="shared" si="523"/>
        <v/>
      </c>
      <c r="B1649" s="893" t="s">
        <v>4572</v>
      </c>
      <c r="C1649" s="701" t="s">
        <v>4413</v>
      </c>
      <c r="D1649" s="87" t="s">
        <v>2548</v>
      </c>
      <c r="E1649" s="89"/>
      <c r="F1649" s="88" t="s">
        <v>210</v>
      </c>
      <c r="G1649" s="980">
        <f>'Composições Unitárias'!G2043</f>
        <v>4.55</v>
      </c>
      <c r="H1649" s="927">
        <f t="shared" si="540"/>
        <v>0</v>
      </c>
      <c r="I1649" s="980">
        <f t="shared" si="541"/>
        <v>0</v>
      </c>
      <c r="J1649" s="19"/>
      <c r="K1649" s="980">
        <f t="shared" si="542"/>
        <v>0</v>
      </c>
    </row>
    <row r="1650" spans="1:11" ht="25.5" x14ac:dyDescent="0.25">
      <c r="A1650" s="959" t="str">
        <f t="shared" si="523"/>
        <v>x</v>
      </c>
      <c r="B1650" s="893" t="s">
        <v>4761</v>
      </c>
      <c r="C1650" s="893" t="s">
        <v>4773</v>
      </c>
      <c r="D1650" s="87" t="s">
        <v>4573</v>
      </c>
      <c r="E1650" s="89">
        <v>114.4</v>
      </c>
      <c r="F1650" s="88" t="s">
        <v>210</v>
      </c>
      <c r="G1650" s="980">
        <f>'Composições Unitárias'!G2007</f>
        <v>26.28</v>
      </c>
      <c r="H1650" s="927">
        <f t="shared" ref="H1650" si="543">TRUNC(E1650*G1650,2)</f>
        <v>3006.43</v>
      </c>
      <c r="I1650" s="927">
        <f t="shared" ref="I1650" si="544">TRUNC(H1650*$I$12,2)</f>
        <v>810.43</v>
      </c>
      <c r="J1650" s="19"/>
      <c r="K1650" s="964">
        <f t="shared" ref="K1650" si="545">TRUNC(SUM(H1650:I1650),2)</f>
        <v>3816.86</v>
      </c>
    </row>
    <row r="1651" spans="1:11" ht="15.75" x14ac:dyDescent="0.25">
      <c r="A1651" s="761" t="s">
        <v>4462</v>
      </c>
      <c r="B1651" s="83"/>
      <c r="C1651" s="83"/>
      <c r="D1651" s="84"/>
      <c r="E1651" s="83"/>
      <c r="F1651" s="18"/>
      <c r="G1651" s="980"/>
      <c r="H1651" s="980"/>
      <c r="I1651" s="980"/>
      <c r="J1651" s="19"/>
      <c r="K1651" s="969"/>
    </row>
    <row r="1652" spans="1:11" ht="15.75" x14ac:dyDescent="0.25">
      <c r="A1652" s="761" t="s">
        <v>4462</v>
      </c>
      <c r="B1652" s="117" t="s">
        <v>1691</v>
      </c>
      <c r="C1652" s="117"/>
      <c r="D1652" s="118" t="s">
        <v>1817</v>
      </c>
      <c r="E1652" s="117"/>
      <c r="F1652" s="134"/>
      <c r="G1652" s="971"/>
      <c r="H1652" s="971"/>
      <c r="I1652" s="971"/>
      <c r="J1652" s="111"/>
      <c r="K1652" s="968"/>
    </row>
    <row r="1653" spans="1:11" ht="15.75" x14ac:dyDescent="0.25">
      <c r="A1653" s="761" t="str">
        <f t="shared" si="523"/>
        <v>x</v>
      </c>
      <c r="B1653" s="580" t="s">
        <v>2866</v>
      </c>
      <c r="C1653" s="915" t="s">
        <v>3742</v>
      </c>
      <c r="D1653" s="140" t="s">
        <v>3605</v>
      </c>
      <c r="E1653" s="88">
        <v>116</v>
      </c>
      <c r="F1653" s="17" t="s">
        <v>60</v>
      </c>
      <c r="G1653" s="927">
        <v>10.45</v>
      </c>
      <c r="H1653" s="927">
        <f t="shared" ref="H1653:H1658" si="546">TRUNC(E1653*G1653,2)</f>
        <v>1212.2</v>
      </c>
      <c r="I1653" s="927">
        <f t="shared" ref="I1653:I1658" si="547">TRUNC(H1653*$I$12,2)</f>
        <v>326.77</v>
      </c>
      <c r="J1653" s="11"/>
      <c r="K1653" s="964">
        <f t="shared" ref="K1653:K1658" si="548">TRUNC(SUM(H1653:I1653),2)</f>
        <v>1538.97</v>
      </c>
    </row>
    <row r="1654" spans="1:11" ht="15.75" x14ac:dyDescent="0.25">
      <c r="A1654" s="761" t="str">
        <f t="shared" si="523"/>
        <v>x</v>
      </c>
      <c r="B1654" s="580" t="s">
        <v>2867</v>
      </c>
      <c r="C1654" s="915" t="s">
        <v>3743</v>
      </c>
      <c r="D1654" s="139" t="s">
        <v>3606</v>
      </c>
      <c r="E1654" s="88">
        <v>12</v>
      </c>
      <c r="F1654" s="18" t="s">
        <v>60</v>
      </c>
      <c r="G1654" s="980">
        <v>10.72</v>
      </c>
      <c r="H1654" s="927">
        <f t="shared" si="546"/>
        <v>128.63999999999999</v>
      </c>
      <c r="I1654" s="927">
        <f t="shared" si="547"/>
        <v>34.67</v>
      </c>
      <c r="J1654" s="19"/>
      <c r="K1654" s="964">
        <f t="shared" si="548"/>
        <v>163.31</v>
      </c>
    </row>
    <row r="1655" spans="1:11" ht="15.75" x14ac:dyDescent="0.25">
      <c r="A1655" s="761" t="str">
        <f t="shared" si="523"/>
        <v>x</v>
      </c>
      <c r="B1655" s="580" t="s">
        <v>2872</v>
      </c>
      <c r="C1655" s="1068" t="s">
        <v>3292</v>
      </c>
      <c r="D1655" s="140" t="s">
        <v>2868</v>
      </c>
      <c r="E1655" s="88">
        <v>306</v>
      </c>
      <c r="F1655" s="17" t="s">
        <v>60</v>
      </c>
      <c r="G1655" s="927">
        <v>24.5</v>
      </c>
      <c r="H1655" s="927">
        <f t="shared" si="546"/>
        <v>7497</v>
      </c>
      <c r="I1655" s="927">
        <f t="shared" si="547"/>
        <v>2020.95</v>
      </c>
      <c r="J1655" s="11"/>
      <c r="K1655" s="964">
        <f t="shared" si="548"/>
        <v>9517.9500000000007</v>
      </c>
    </row>
    <row r="1656" spans="1:11" ht="15.75" x14ac:dyDescent="0.25">
      <c r="A1656" s="761" t="str">
        <f t="shared" si="523"/>
        <v>x</v>
      </c>
      <c r="B1656" s="580" t="s">
        <v>2873</v>
      </c>
      <c r="C1656" s="1068" t="s">
        <v>3293</v>
      </c>
      <c r="D1656" s="139" t="s">
        <v>2869</v>
      </c>
      <c r="E1656" s="88">
        <v>5</v>
      </c>
      <c r="F1656" s="18" t="s">
        <v>60</v>
      </c>
      <c r="G1656" s="980">
        <v>29.33</v>
      </c>
      <c r="H1656" s="927">
        <f t="shared" si="546"/>
        <v>146.65</v>
      </c>
      <c r="I1656" s="927">
        <f t="shared" si="547"/>
        <v>39.53</v>
      </c>
      <c r="J1656" s="19"/>
      <c r="K1656" s="964">
        <f t="shared" si="548"/>
        <v>186.18</v>
      </c>
    </row>
    <row r="1657" spans="1:11" ht="15.75" x14ac:dyDescent="0.25">
      <c r="A1657" s="761" t="str">
        <f t="shared" si="523"/>
        <v>x</v>
      </c>
      <c r="B1657" s="580" t="s">
        <v>2874</v>
      </c>
      <c r="C1657" s="463" t="s">
        <v>3354</v>
      </c>
      <c r="D1657" s="139" t="s">
        <v>2870</v>
      </c>
      <c r="E1657" s="88">
        <v>16</v>
      </c>
      <c r="F1657" s="18" t="s">
        <v>60</v>
      </c>
      <c r="G1657" s="980">
        <f>'Composições Unitárias'!G2055</f>
        <v>21.71</v>
      </c>
      <c r="H1657" s="927">
        <f t="shared" si="546"/>
        <v>347.36</v>
      </c>
      <c r="I1657" s="927">
        <f t="shared" si="547"/>
        <v>93.63</v>
      </c>
      <c r="J1657" s="19"/>
      <c r="K1657" s="964">
        <f t="shared" si="548"/>
        <v>440.99</v>
      </c>
    </row>
    <row r="1658" spans="1:11" ht="15.75" x14ac:dyDescent="0.25">
      <c r="A1658" s="761" t="str">
        <f t="shared" si="523"/>
        <v>x</v>
      </c>
      <c r="B1658" s="580" t="s">
        <v>2875</v>
      </c>
      <c r="C1658" s="840" t="s">
        <v>3293</v>
      </c>
      <c r="D1658" s="666" t="s">
        <v>2871</v>
      </c>
      <c r="E1658" s="88">
        <v>4</v>
      </c>
      <c r="F1658" s="14" t="s">
        <v>60</v>
      </c>
      <c r="G1658" s="973">
        <v>29.33</v>
      </c>
      <c r="H1658" s="927">
        <f t="shared" si="546"/>
        <v>117.32</v>
      </c>
      <c r="I1658" s="927">
        <f t="shared" si="547"/>
        <v>31.62</v>
      </c>
      <c r="J1658" s="15"/>
      <c r="K1658" s="964">
        <f t="shared" si="548"/>
        <v>148.94</v>
      </c>
    </row>
    <row r="1659" spans="1:11" ht="25.5" hidden="1" x14ac:dyDescent="0.25">
      <c r="A1659" s="761"/>
      <c r="B1659" s="580" t="s">
        <v>2877</v>
      </c>
      <c r="C1659" s="463" t="s">
        <v>3355</v>
      </c>
      <c r="D1659" s="140" t="s">
        <v>2876</v>
      </c>
      <c r="E1659" s="88"/>
      <c r="F1659" s="17" t="s">
        <v>60</v>
      </c>
      <c r="G1659" s="927"/>
      <c r="H1659" s="927">
        <f t="shared" ref="H1659:H1660" si="549">G1659*E1659</f>
        <v>0</v>
      </c>
      <c r="I1659" s="927">
        <f t="shared" ref="I1659:I1660" si="550">H1659*$I$12</f>
        <v>0</v>
      </c>
      <c r="J1659" s="11"/>
      <c r="K1659" s="927">
        <f t="shared" ref="K1659:K1660" si="551">SUM(H1659:I1659)</f>
        <v>0</v>
      </c>
    </row>
    <row r="1660" spans="1:11" ht="15.75" hidden="1" x14ac:dyDescent="0.25">
      <c r="A1660" s="761"/>
      <c r="B1660" s="580" t="s">
        <v>1692</v>
      </c>
      <c r="C1660" s="580"/>
      <c r="D1660" s="84" t="s">
        <v>1818</v>
      </c>
      <c r="E1660" s="88"/>
      <c r="F1660" s="17" t="s">
        <v>60</v>
      </c>
      <c r="G1660" s="980"/>
      <c r="H1660" s="980">
        <f t="shared" si="549"/>
        <v>0</v>
      </c>
      <c r="I1660" s="980">
        <f t="shared" si="550"/>
        <v>0</v>
      </c>
      <c r="J1660" s="19"/>
      <c r="K1660" s="969">
        <f t="shared" si="551"/>
        <v>0</v>
      </c>
    </row>
    <row r="1661" spans="1:11" ht="15.75" x14ac:dyDescent="0.25">
      <c r="A1661" s="761" t="s">
        <v>4462</v>
      </c>
      <c r="B1661" s="70"/>
      <c r="C1661" s="70"/>
      <c r="D1661" s="81"/>
      <c r="E1661" s="88"/>
      <c r="F1661" s="30"/>
      <c r="G1661" s="981"/>
      <c r="H1661" s="981"/>
      <c r="I1661" s="981"/>
      <c r="J1661" s="31"/>
      <c r="K1661" s="976"/>
    </row>
    <row r="1662" spans="1:11" ht="15.75" x14ac:dyDescent="0.25">
      <c r="A1662" s="761" t="s">
        <v>4462</v>
      </c>
      <c r="B1662" s="117" t="s">
        <v>1693</v>
      </c>
      <c r="C1662" s="117"/>
      <c r="D1662" s="118" t="s">
        <v>1819</v>
      </c>
      <c r="E1662" s="134"/>
      <c r="F1662" s="134"/>
      <c r="G1662" s="971"/>
      <c r="H1662" s="971"/>
      <c r="I1662" s="971"/>
      <c r="J1662" s="111"/>
      <c r="K1662" s="968"/>
    </row>
    <row r="1663" spans="1:11" ht="15.75" x14ac:dyDescent="0.25">
      <c r="A1663" s="761" t="str">
        <f t="shared" ref="A1663:A1724" si="552">IF(K1663&lt;&gt;0,"x","")</f>
        <v>x</v>
      </c>
      <c r="B1663" s="580" t="s">
        <v>2615</v>
      </c>
      <c r="C1663" s="1068" t="s">
        <v>3031</v>
      </c>
      <c r="D1663" s="145" t="s">
        <v>2549</v>
      </c>
      <c r="E1663" s="88">
        <v>1</v>
      </c>
      <c r="F1663" s="702" t="s">
        <v>60</v>
      </c>
      <c r="G1663" s="981">
        <v>9.85</v>
      </c>
      <c r="H1663" s="927">
        <f t="shared" ref="H1663:H1670" si="553">TRUNC(E1663*G1663,2)</f>
        <v>9.85</v>
      </c>
      <c r="I1663" s="927">
        <f t="shared" ref="I1663:I1670" si="554">TRUNC(H1663*$I$12,2)</f>
        <v>2.65</v>
      </c>
      <c r="J1663" s="31"/>
      <c r="K1663" s="964">
        <f t="shared" ref="K1663:K1677" si="555">TRUNC(SUM(H1663:I1663),2)</f>
        <v>12.5</v>
      </c>
    </row>
    <row r="1664" spans="1:11" ht="25.5" x14ac:dyDescent="0.25">
      <c r="A1664" s="761" t="str">
        <f t="shared" si="552"/>
        <v>x</v>
      </c>
      <c r="B1664" s="580" t="s">
        <v>2939</v>
      </c>
      <c r="C1664" s="915" t="s">
        <v>3744</v>
      </c>
      <c r="D1664" s="667" t="s">
        <v>3212</v>
      </c>
      <c r="E1664" s="88">
        <v>58</v>
      </c>
      <c r="F1664" s="17" t="s">
        <v>60</v>
      </c>
      <c r="G1664" s="981">
        <v>10.29</v>
      </c>
      <c r="H1664" s="927">
        <f t="shared" si="553"/>
        <v>596.82000000000005</v>
      </c>
      <c r="I1664" s="927">
        <f t="shared" si="554"/>
        <v>160.88</v>
      </c>
      <c r="J1664" s="31"/>
      <c r="K1664" s="964">
        <f t="shared" si="555"/>
        <v>757.7</v>
      </c>
    </row>
    <row r="1665" spans="1:11" ht="25.5" x14ac:dyDescent="0.25">
      <c r="A1665" s="761" t="str">
        <f t="shared" si="552"/>
        <v>x</v>
      </c>
      <c r="B1665" s="580" t="s">
        <v>2940</v>
      </c>
      <c r="C1665" s="915" t="s">
        <v>3745</v>
      </c>
      <c r="D1665" s="668" t="s">
        <v>3213</v>
      </c>
      <c r="E1665" s="88">
        <v>1</v>
      </c>
      <c r="F1665" s="17" t="s">
        <v>60</v>
      </c>
      <c r="G1665" s="981">
        <v>63.51</v>
      </c>
      <c r="H1665" s="927">
        <f t="shared" si="553"/>
        <v>63.51</v>
      </c>
      <c r="I1665" s="927">
        <f t="shared" si="554"/>
        <v>17.12</v>
      </c>
      <c r="J1665" s="31"/>
      <c r="K1665" s="964">
        <f t="shared" si="555"/>
        <v>80.63</v>
      </c>
    </row>
    <row r="1666" spans="1:11" ht="25.5" x14ac:dyDescent="0.25">
      <c r="A1666" s="761" t="str">
        <f t="shared" si="552"/>
        <v>x</v>
      </c>
      <c r="B1666" s="580" t="s">
        <v>2941</v>
      </c>
      <c r="C1666" s="915" t="s">
        <v>3746</v>
      </c>
      <c r="D1666" s="669" t="s">
        <v>3468</v>
      </c>
      <c r="E1666" s="88">
        <v>1</v>
      </c>
      <c r="F1666" s="17" t="s">
        <v>60</v>
      </c>
      <c r="G1666" s="981">
        <v>65.959999999999994</v>
      </c>
      <c r="H1666" s="927">
        <f t="shared" si="553"/>
        <v>65.959999999999994</v>
      </c>
      <c r="I1666" s="927">
        <f t="shared" si="554"/>
        <v>17.78</v>
      </c>
      <c r="J1666" s="31"/>
      <c r="K1666" s="964">
        <f t="shared" si="555"/>
        <v>83.74</v>
      </c>
    </row>
    <row r="1667" spans="1:11" ht="25.5" x14ac:dyDescent="0.25">
      <c r="A1667" s="761" t="str">
        <f t="shared" si="552"/>
        <v>x</v>
      </c>
      <c r="B1667" s="580" t="s">
        <v>2942</v>
      </c>
      <c r="C1667" s="915" t="s">
        <v>3747</v>
      </c>
      <c r="D1667" s="668" t="s">
        <v>3469</v>
      </c>
      <c r="E1667" s="88">
        <v>1</v>
      </c>
      <c r="F1667" s="17" t="s">
        <v>60</v>
      </c>
      <c r="G1667" s="981">
        <v>65.959999999999994</v>
      </c>
      <c r="H1667" s="927">
        <f t="shared" si="553"/>
        <v>65.959999999999994</v>
      </c>
      <c r="I1667" s="927">
        <f t="shared" si="554"/>
        <v>17.78</v>
      </c>
      <c r="J1667" s="31"/>
      <c r="K1667" s="964">
        <f t="shared" si="555"/>
        <v>83.74</v>
      </c>
    </row>
    <row r="1668" spans="1:11" ht="25.5" x14ac:dyDescent="0.25">
      <c r="A1668" s="761" t="str">
        <f t="shared" si="552"/>
        <v>x</v>
      </c>
      <c r="B1668" s="70" t="s">
        <v>2943</v>
      </c>
      <c r="C1668" s="915" t="s">
        <v>3748</v>
      </c>
      <c r="D1668" s="669" t="s">
        <v>3470</v>
      </c>
      <c r="E1668" s="88">
        <v>2</v>
      </c>
      <c r="F1668" s="30" t="s">
        <v>60</v>
      </c>
      <c r="G1668" s="981">
        <v>79.87</v>
      </c>
      <c r="H1668" s="927">
        <f t="shared" si="553"/>
        <v>159.74</v>
      </c>
      <c r="I1668" s="927">
        <f t="shared" si="554"/>
        <v>43.06</v>
      </c>
      <c r="J1668" s="31"/>
      <c r="K1668" s="964">
        <f t="shared" si="555"/>
        <v>202.8</v>
      </c>
    </row>
    <row r="1669" spans="1:11" ht="25.5" x14ac:dyDescent="0.25">
      <c r="A1669" s="761" t="str">
        <f t="shared" si="552"/>
        <v>x</v>
      </c>
      <c r="B1669" s="573" t="s">
        <v>2944</v>
      </c>
      <c r="C1669" s="742" t="s">
        <v>4416</v>
      </c>
      <c r="D1669" s="670" t="s">
        <v>4465</v>
      </c>
      <c r="E1669" s="88">
        <v>1</v>
      </c>
      <c r="F1669" s="17" t="s">
        <v>60</v>
      </c>
      <c r="G1669" s="981">
        <f>'Composições Unitárias'!G2067</f>
        <v>82.39</v>
      </c>
      <c r="H1669" s="927">
        <f t="shared" si="553"/>
        <v>82.39</v>
      </c>
      <c r="I1669" s="927">
        <f t="shared" si="554"/>
        <v>22.2</v>
      </c>
      <c r="J1669" s="11"/>
      <c r="K1669" s="964">
        <f t="shared" si="555"/>
        <v>104.59</v>
      </c>
    </row>
    <row r="1670" spans="1:11" ht="25.5" x14ac:dyDescent="0.25">
      <c r="A1670" s="761" t="s">
        <v>4461</v>
      </c>
      <c r="B1670" s="83" t="s">
        <v>2945</v>
      </c>
      <c r="C1670" s="463" t="s">
        <v>3389</v>
      </c>
      <c r="D1670" s="671" t="s">
        <v>3471</v>
      </c>
      <c r="E1670" s="88">
        <v>1</v>
      </c>
      <c r="F1670" s="17" t="s">
        <v>60</v>
      </c>
      <c r="G1670" s="981">
        <f>'Composições Unitárias'!G2079</f>
        <v>141.62</v>
      </c>
      <c r="H1670" s="927">
        <f t="shared" si="553"/>
        <v>141.62</v>
      </c>
      <c r="I1670" s="927">
        <f t="shared" si="554"/>
        <v>38.17</v>
      </c>
      <c r="J1670" s="11"/>
      <c r="K1670" s="964">
        <f t="shared" si="555"/>
        <v>179.79</v>
      </c>
    </row>
    <row r="1671" spans="1:11" ht="25.5" hidden="1" x14ac:dyDescent="0.25">
      <c r="A1671" s="761"/>
      <c r="B1671" s="83" t="s">
        <v>3280</v>
      </c>
      <c r="C1671" s="742" t="s">
        <v>4419</v>
      </c>
      <c r="D1671" s="671" t="s">
        <v>3686</v>
      </c>
      <c r="E1671" s="88"/>
      <c r="F1671" s="17" t="s">
        <v>60</v>
      </c>
      <c r="G1671" s="981">
        <f>'Composições Unitárias'!G2091</f>
        <v>321.69</v>
      </c>
      <c r="H1671" s="927">
        <f>G1671*E1671</f>
        <v>0</v>
      </c>
      <c r="I1671" s="927">
        <f t="shared" ref="I1671:I1674" si="556">H1671*$I$12</f>
        <v>0</v>
      </c>
      <c r="J1671" s="11"/>
      <c r="K1671" s="964">
        <f t="shared" si="555"/>
        <v>0</v>
      </c>
    </row>
    <row r="1672" spans="1:11" ht="25.5" x14ac:dyDescent="0.25">
      <c r="A1672" s="761" t="str">
        <f t="shared" si="552"/>
        <v>x</v>
      </c>
      <c r="B1672" s="83" t="s">
        <v>3281</v>
      </c>
      <c r="C1672" s="742" t="s">
        <v>4422</v>
      </c>
      <c r="D1672" s="140" t="s">
        <v>3219</v>
      </c>
      <c r="E1672" s="88">
        <v>8</v>
      </c>
      <c r="F1672" s="17" t="s">
        <v>60</v>
      </c>
      <c r="G1672" s="981">
        <f>'Composições Unitárias'!G2103</f>
        <v>84.74</v>
      </c>
      <c r="H1672" s="927">
        <f t="shared" ref="H1672:H1673" si="557">TRUNC(E1672*G1672,2)</f>
        <v>677.92</v>
      </c>
      <c r="I1672" s="927">
        <f t="shared" ref="I1672:I1673" si="558">TRUNC(H1672*$I$12,2)</f>
        <v>182.74</v>
      </c>
      <c r="J1672" s="19"/>
      <c r="K1672" s="964">
        <f t="shared" si="555"/>
        <v>860.66</v>
      </c>
    </row>
    <row r="1673" spans="1:11" ht="25.5" x14ac:dyDescent="0.25">
      <c r="A1673" s="761" t="str">
        <f t="shared" si="552"/>
        <v>x</v>
      </c>
      <c r="B1673" s="83" t="s">
        <v>3687</v>
      </c>
      <c r="C1673" s="742" t="s">
        <v>4425</v>
      </c>
      <c r="D1673" s="140" t="s">
        <v>3472</v>
      </c>
      <c r="E1673" s="88">
        <v>1</v>
      </c>
      <c r="F1673" s="17" t="s">
        <v>60</v>
      </c>
      <c r="G1673" s="927">
        <f>'Composições Unitárias'!G2115</f>
        <v>117.92</v>
      </c>
      <c r="H1673" s="927">
        <f t="shared" si="557"/>
        <v>117.92</v>
      </c>
      <c r="I1673" s="927">
        <f t="shared" si="558"/>
        <v>31.78</v>
      </c>
      <c r="J1673" s="19"/>
      <c r="K1673" s="964">
        <f t="shared" si="555"/>
        <v>149.69999999999999</v>
      </c>
    </row>
    <row r="1674" spans="1:11" ht="25.5" hidden="1" x14ac:dyDescent="0.25">
      <c r="A1674" s="761"/>
      <c r="B1674" s="83" t="s">
        <v>3688</v>
      </c>
      <c r="C1674" s="742" t="s">
        <v>4428</v>
      </c>
      <c r="D1674" s="140" t="s">
        <v>3690</v>
      </c>
      <c r="E1674" s="88"/>
      <c r="F1674" s="17" t="s">
        <v>60</v>
      </c>
      <c r="G1674" s="927">
        <f>'Composições Unitárias'!G2127</f>
        <v>427.77</v>
      </c>
      <c r="H1674" s="980">
        <f t="shared" ref="H1674" si="559">G1674*E1674</f>
        <v>0</v>
      </c>
      <c r="I1674" s="980">
        <f t="shared" si="556"/>
        <v>0</v>
      </c>
      <c r="J1674" s="19"/>
      <c r="K1674" s="964">
        <f t="shared" si="555"/>
        <v>0</v>
      </c>
    </row>
    <row r="1675" spans="1:11" ht="25.5" x14ac:dyDescent="0.25">
      <c r="A1675" s="761" t="str">
        <f t="shared" si="552"/>
        <v>x</v>
      </c>
      <c r="B1675" s="840" t="s">
        <v>4574</v>
      </c>
      <c r="C1675" s="915" t="s">
        <v>4575</v>
      </c>
      <c r="D1675" s="668" t="s">
        <v>3470</v>
      </c>
      <c r="E1675" s="920">
        <v>1</v>
      </c>
      <c r="F1675" s="702" t="s">
        <v>60</v>
      </c>
      <c r="G1675" s="980">
        <v>113.11</v>
      </c>
      <c r="H1675" s="927">
        <f t="shared" ref="H1675:H1677" si="560">TRUNC(E1675*G1675,2)</f>
        <v>113.11</v>
      </c>
      <c r="I1675" s="927">
        <f t="shared" ref="I1675:I1677" si="561">TRUNC(H1675*$I$12,2)</f>
        <v>30.49</v>
      </c>
      <c r="J1675" s="19"/>
      <c r="K1675" s="964">
        <f t="shared" si="555"/>
        <v>143.6</v>
      </c>
    </row>
    <row r="1676" spans="1:11" ht="25.5" x14ac:dyDescent="0.25">
      <c r="A1676" s="761" t="s">
        <v>4461</v>
      </c>
      <c r="B1676" s="840" t="s">
        <v>4579</v>
      </c>
      <c r="C1676" s="742" t="s">
        <v>4431</v>
      </c>
      <c r="D1676" s="864" t="s">
        <v>4578</v>
      </c>
      <c r="E1676" s="920">
        <v>1</v>
      </c>
      <c r="F1676" s="702" t="s">
        <v>60</v>
      </c>
      <c r="G1676" s="980">
        <f>'Composições Unitárias'!G2139</f>
        <v>660.72</v>
      </c>
      <c r="H1676" s="927">
        <f t="shared" si="560"/>
        <v>660.72</v>
      </c>
      <c r="I1676" s="927">
        <f t="shared" si="561"/>
        <v>178.1</v>
      </c>
      <c r="J1676" s="19"/>
      <c r="K1676" s="964">
        <f t="shared" si="555"/>
        <v>838.82</v>
      </c>
    </row>
    <row r="1677" spans="1:11" ht="25.5" x14ac:dyDescent="0.25">
      <c r="A1677" s="761" t="s">
        <v>4461</v>
      </c>
      <c r="B1677" s="840" t="s">
        <v>4583</v>
      </c>
      <c r="C1677" s="742" t="s">
        <v>4434</v>
      </c>
      <c r="D1677" s="668" t="s">
        <v>4582</v>
      </c>
      <c r="E1677" s="920">
        <v>1</v>
      </c>
      <c r="F1677" s="702" t="s">
        <v>60</v>
      </c>
      <c r="G1677" s="980">
        <f>'Composições Unitárias'!G2151</f>
        <v>583.70000000000005</v>
      </c>
      <c r="H1677" s="927">
        <f t="shared" si="560"/>
        <v>583.70000000000005</v>
      </c>
      <c r="I1677" s="927">
        <f t="shared" si="561"/>
        <v>157.34</v>
      </c>
      <c r="J1677" s="19"/>
      <c r="K1677" s="964">
        <f t="shared" si="555"/>
        <v>741.04</v>
      </c>
    </row>
    <row r="1678" spans="1:11" ht="15.75" hidden="1" x14ac:dyDescent="0.25">
      <c r="A1678" s="761"/>
      <c r="B1678" s="840"/>
      <c r="C1678" s="574"/>
      <c r="D1678" s="669"/>
      <c r="E1678" s="840"/>
      <c r="F1678" s="702"/>
      <c r="G1678" s="980"/>
      <c r="H1678" s="980"/>
      <c r="I1678" s="980"/>
      <c r="J1678" s="19"/>
      <c r="K1678" s="969"/>
    </row>
    <row r="1679" spans="1:11" ht="15.75" hidden="1" x14ac:dyDescent="0.25">
      <c r="A1679" s="761"/>
      <c r="B1679" s="580" t="s">
        <v>1694</v>
      </c>
      <c r="C1679" s="438"/>
      <c r="D1679" s="577" t="s">
        <v>1820</v>
      </c>
      <c r="E1679" s="580"/>
      <c r="F1679" s="17"/>
      <c r="G1679" s="927"/>
      <c r="H1679" s="927">
        <f>G1679*F1679</f>
        <v>0</v>
      </c>
      <c r="I1679" s="927">
        <f>H1679*$I$12</f>
        <v>0</v>
      </c>
      <c r="J1679" s="11"/>
      <c r="K1679" s="964">
        <f>SUM(H1679:I1679)</f>
        <v>0</v>
      </c>
    </row>
    <row r="1680" spans="1:11" ht="15.75" hidden="1" x14ac:dyDescent="0.25">
      <c r="A1680" s="761"/>
      <c r="B1680" s="580" t="s">
        <v>1695</v>
      </c>
      <c r="C1680" s="438"/>
      <c r="D1680" s="577" t="s">
        <v>1821</v>
      </c>
      <c r="E1680" s="580"/>
      <c r="F1680" s="17"/>
      <c r="G1680" s="927"/>
      <c r="H1680" s="927">
        <f>G1680*F1680</f>
        <v>0</v>
      </c>
      <c r="I1680" s="927">
        <f>H1680*$I$12</f>
        <v>0</v>
      </c>
      <c r="J1680" s="11"/>
      <c r="K1680" s="964">
        <f>SUM(H1680:I1680)</f>
        <v>0</v>
      </c>
    </row>
    <row r="1681" spans="1:11" ht="15.75" hidden="1" x14ac:dyDescent="0.25">
      <c r="A1681" s="761"/>
      <c r="B1681" s="580" t="s">
        <v>1696</v>
      </c>
      <c r="C1681" s="438"/>
      <c r="D1681" s="577" t="s">
        <v>1822</v>
      </c>
      <c r="E1681" s="580"/>
      <c r="F1681" s="17"/>
      <c r="G1681" s="927"/>
      <c r="H1681" s="927">
        <f>G1681*F1681</f>
        <v>0</v>
      </c>
      <c r="I1681" s="927">
        <f>H1681*$I$12</f>
        <v>0</v>
      </c>
      <c r="J1681" s="11"/>
      <c r="K1681" s="964">
        <f>SUM(H1681:I1681)</f>
        <v>0</v>
      </c>
    </row>
    <row r="1682" spans="1:11" ht="12" customHeight="1" x14ac:dyDescent="0.25">
      <c r="A1682" s="761" t="s">
        <v>4462</v>
      </c>
      <c r="B1682" s="28"/>
      <c r="C1682" s="439"/>
      <c r="D1682" s="69"/>
      <c r="E1682" s="70"/>
      <c r="F1682" s="30"/>
      <c r="G1682" s="981"/>
      <c r="H1682" s="981"/>
      <c r="I1682" s="981"/>
      <c r="J1682" s="31"/>
      <c r="K1682" s="981"/>
    </row>
    <row r="1683" spans="1:11" ht="15.75" x14ac:dyDescent="0.25">
      <c r="A1683" s="761" t="s">
        <v>4462</v>
      </c>
      <c r="B1683" s="147" t="s">
        <v>2946</v>
      </c>
      <c r="C1683" s="440"/>
      <c r="D1683" s="118" t="s">
        <v>2947</v>
      </c>
      <c r="E1683" s="117"/>
      <c r="F1683" s="134"/>
      <c r="G1683" s="971"/>
      <c r="H1683" s="971"/>
      <c r="I1683" s="971"/>
      <c r="J1683" s="111"/>
      <c r="K1683" s="968"/>
    </row>
    <row r="1684" spans="1:11" ht="25.5" hidden="1" x14ac:dyDescent="0.25">
      <c r="A1684" s="761"/>
      <c r="B1684" s="146" t="s">
        <v>2948</v>
      </c>
      <c r="C1684" s="463" t="s">
        <v>4094</v>
      </c>
      <c r="D1684" s="140" t="s">
        <v>3473</v>
      </c>
      <c r="E1684" s="88"/>
      <c r="F1684" s="97" t="s">
        <v>2222</v>
      </c>
      <c r="G1684" s="981">
        <v>243.94</v>
      </c>
      <c r="H1684" s="981">
        <f>G1684*E1684</f>
        <v>0</v>
      </c>
      <c r="I1684" s="981">
        <f t="shared" ref="I1684:I1689" si="562">H1684*$I$12</f>
        <v>0</v>
      </c>
      <c r="J1684" s="31"/>
      <c r="K1684" s="981">
        <f t="shared" ref="K1684:K1689" si="563">SUM(H1684:I1684)</f>
        <v>0</v>
      </c>
    </row>
    <row r="1685" spans="1:11" ht="25.5" hidden="1" x14ac:dyDescent="0.25">
      <c r="A1685" s="761"/>
      <c r="B1685" s="144" t="s">
        <v>2949</v>
      </c>
      <c r="C1685" s="463" t="s">
        <v>3390</v>
      </c>
      <c r="D1685" s="140" t="s">
        <v>3475</v>
      </c>
      <c r="E1685" s="88"/>
      <c r="F1685" s="96" t="s">
        <v>2222</v>
      </c>
      <c r="G1685" s="981">
        <f>'Composições Unitárias'!G2174</f>
        <v>150.27000000000001</v>
      </c>
      <c r="H1685" s="981">
        <f t="shared" ref="H1685:H1689" si="564">G1685*E1685</f>
        <v>0</v>
      </c>
      <c r="I1685" s="981">
        <f t="shared" si="562"/>
        <v>0</v>
      </c>
      <c r="J1685" s="31"/>
      <c r="K1685" s="981">
        <f t="shared" si="563"/>
        <v>0</v>
      </c>
    </row>
    <row r="1686" spans="1:11" ht="25.5" hidden="1" x14ac:dyDescent="0.25">
      <c r="A1686" s="761"/>
      <c r="B1686" s="146" t="s">
        <v>2950</v>
      </c>
      <c r="C1686" s="463" t="s">
        <v>3391</v>
      </c>
      <c r="D1686" s="140" t="s">
        <v>3474</v>
      </c>
      <c r="E1686" s="88"/>
      <c r="F1686" s="97" t="s">
        <v>2222</v>
      </c>
      <c r="G1686" s="981">
        <f>'Composições Unitárias'!G2211</f>
        <v>8.68</v>
      </c>
      <c r="H1686" s="981">
        <f t="shared" si="564"/>
        <v>0</v>
      </c>
      <c r="I1686" s="981">
        <f t="shared" si="562"/>
        <v>0</v>
      </c>
      <c r="J1686" s="31"/>
      <c r="K1686" s="981">
        <f t="shared" si="563"/>
        <v>0</v>
      </c>
    </row>
    <row r="1687" spans="1:11" ht="25.5" hidden="1" x14ac:dyDescent="0.25">
      <c r="A1687" s="761"/>
      <c r="B1687" s="144" t="s">
        <v>2951</v>
      </c>
      <c r="C1687" s="742" t="s">
        <v>4431</v>
      </c>
      <c r="D1687" s="140" t="s">
        <v>3476</v>
      </c>
      <c r="E1687" s="88"/>
      <c r="F1687" s="97" t="s">
        <v>2222</v>
      </c>
      <c r="G1687" s="981">
        <f>'Composições Unitárias'!G2223</f>
        <v>26.39</v>
      </c>
      <c r="H1687" s="981">
        <f t="shared" si="564"/>
        <v>0</v>
      </c>
      <c r="I1687" s="981">
        <f t="shared" si="562"/>
        <v>0</v>
      </c>
      <c r="J1687" s="31"/>
      <c r="K1687" s="981">
        <f t="shared" si="563"/>
        <v>0</v>
      </c>
    </row>
    <row r="1688" spans="1:11" ht="38.25" hidden="1" x14ac:dyDescent="0.25">
      <c r="A1688" s="761"/>
      <c r="B1688" s="146" t="s">
        <v>2952</v>
      </c>
      <c r="C1688" s="742" t="s">
        <v>4434</v>
      </c>
      <c r="D1688" s="140" t="s">
        <v>3477</v>
      </c>
      <c r="E1688" s="88"/>
      <c r="F1688" s="97" t="s">
        <v>2222</v>
      </c>
      <c r="G1688" s="981">
        <f>'Composições Unitárias'!G2235</f>
        <v>101.9</v>
      </c>
      <c r="H1688" s="981">
        <f t="shared" si="564"/>
        <v>0</v>
      </c>
      <c r="I1688" s="981">
        <f t="shared" si="562"/>
        <v>0</v>
      </c>
      <c r="J1688" s="31"/>
      <c r="K1688" s="981">
        <f t="shared" si="563"/>
        <v>0</v>
      </c>
    </row>
    <row r="1689" spans="1:11" ht="38.25" hidden="1" x14ac:dyDescent="0.25">
      <c r="A1689" s="761"/>
      <c r="B1689" s="144" t="s">
        <v>2953</v>
      </c>
      <c r="C1689" s="463" t="s">
        <v>3392</v>
      </c>
      <c r="D1689" s="140" t="s">
        <v>3478</v>
      </c>
      <c r="E1689" s="88"/>
      <c r="F1689" s="97" t="s">
        <v>2222</v>
      </c>
      <c r="G1689" s="981">
        <f>'Composições Unitárias'!G2247</f>
        <v>191.2</v>
      </c>
      <c r="H1689" s="981">
        <f t="shared" si="564"/>
        <v>0</v>
      </c>
      <c r="I1689" s="981">
        <f t="shared" si="562"/>
        <v>0</v>
      </c>
      <c r="J1689" s="31"/>
      <c r="K1689" s="981">
        <f t="shared" si="563"/>
        <v>0</v>
      </c>
    </row>
    <row r="1690" spans="1:11" ht="25.5" x14ac:dyDescent="0.25">
      <c r="A1690" s="761" t="str">
        <f t="shared" si="552"/>
        <v>x</v>
      </c>
      <c r="B1690" s="146" t="s">
        <v>2954</v>
      </c>
      <c r="C1690" s="463" t="s">
        <v>3393</v>
      </c>
      <c r="D1690" s="140" t="s">
        <v>2903</v>
      </c>
      <c r="E1690" s="88">
        <v>2</v>
      </c>
      <c r="F1690" s="97" t="s">
        <v>60</v>
      </c>
      <c r="G1690" s="981">
        <f>'Composições Unitárias'!G2261</f>
        <v>624.13</v>
      </c>
      <c r="H1690" s="927">
        <f t="shared" ref="H1690:H1691" si="565">TRUNC(E1690*G1690,2)</f>
        <v>1248.26</v>
      </c>
      <c r="I1690" s="927">
        <f t="shared" ref="I1690:I1691" si="566">TRUNC(H1690*$I$12,2)</f>
        <v>336.49</v>
      </c>
      <c r="J1690" s="31"/>
      <c r="K1690" s="964">
        <f t="shared" ref="K1690:K1691" si="567">TRUNC(SUM(H1690:I1690),2)</f>
        <v>1584.75</v>
      </c>
    </row>
    <row r="1691" spans="1:11" ht="38.25" x14ac:dyDescent="0.25">
      <c r="A1691" s="761" t="str">
        <f t="shared" si="552"/>
        <v>x</v>
      </c>
      <c r="B1691" s="400" t="s">
        <v>2955</v>
      </c>
      <c r="C1691" s="463" t="s">
        <v>3394</v>
      </c>
      <c r="D1691" s="140" t="s">
        <v>2904</v>
      </c>
      <c r="E1691" s="88">
        <v>12</v>
      </c>
      <c r="F1691" s="97" t="s">
        <v>60</v>
      </c>
      <c r="G1691" s="927">
        <f>'Composições Unitárias'!G2274</f>
        <v>137.38999999999999</v>
      </c>
      <c r="H1691" s="927">
        <f t="shared" si="565"/>
        <v>1648.68</v>
      </c>
      <c r="I1691" s="927">
        <f t="shared" si="566"/>
        <v>444.43</v>
      </c>
      <c r="J1691" s="11"/>
      <c r="K1691" s="964">
        <f t="shared" si="567"/>
        <v>2093.11</v>
      </c>
    </row>
    <row r="1692" spans="1:11" ht="11.25" customHeight="1" x14ac:dyDescent="0.25">
      <c r="A1692" s="761" t="s">
        <v>4462</v>
      </c>
      <c r="B1692" s="28"/>
      <c r="C1692" s="636"/>
      <c r="D1692" s="653"/>
      <c r="E1692" s="672"/>
      <c r="F1692" s="29"/>
      <c r="G1692" s="980"/>
      <c r="H1692" s="980"/>
      <c r="I1692" s="980"/>
      <c r="J1692" s="29"/>
      <c r="K1692" s="980"/>
    </row>
    <row r="1693" spans="1:11" ht="15.75" x14ac:dyDescent="0.25">
      <c r="A1693" s="761" t="s">
        <v>4462</v>
      </c>
      <c r="B1693" s="8" t="s">
        <v>1697</v>
      </c>
      <c r="C1693" s="8"/>
      <c r="D1693" s="21" t="s">
        <v>1823</v>
      </c>
      <c r="E1693" s="8"/>
      <c r="F1693" s="8"/>
      <c r="G1693" s="975"/>
      <c r="H1693" s="975"/>
      <c r="I1693" s="975"/>
      <c r="J1693" s="8"/>
      <c r="K1693" s="975"/>
    </row>
    <row r="1694" spans="1:11" ht="15.75" x14ac:dyDescent="0.25">
      <c r="A1694" s="761" t="s">
        <v>4462</v>
      </c>
      <c r="B1694" s="25" t="s">
        <v>1698</v>
      </c>
      <c r="C1694" s="25"/>
      <c r="D1694" s="116" t="s">
        <v>1138</v>
      </c>
      <c r="E1694" s="25"/>
      <c r="F1694" s="22"/>
      <c r="G1694" s="863"/>
      <c r="H1694" s="863"/>
      <c r="I1694" s="863"/>
      <c r="J1694" s="76"/>
      <c r="K1694" s="965"/>
    </row>
    <row r="1695" spans="1:11" ht="15.75" hidden="1" x14ac:dyDescent="0.25">
      <c r="A1695" s="761"/>
      <c r="B1695" s="579" t="s">
        <v>2466</v>
      </c>
      <c r="C1695" s="582" t="s">
        <v>2460</v>
      </c>
      <c r="D1695" s="663" t="s">
        <v>2461</v>
      </c>
      <c r="E1695" s="10"/>
      <c r="F1695" s="17" t="s">
        <v>60</v>
      </c>
      <c r="G1695" s="927"/>
      <c r="H1695" s="927">
        <f t="shared" ref="H1695:H1698" si="568">G1695*E1695</f>
        <v>0</v>
      </c>
      <c r="I1695" s="927">
        <f t="shared" ref="I1695:I1706" si="569">H1695*$I$12</f>
        <v>0</v>
      </c>
      <c r="J1695" s="11"/>
      <c r="K1695" s="964">
        <f t="shared" ref="K1695:K1706" si="570">SUM(H1695:I1695)</f>
        <v>0</v>
      </c>
    </row>
    <row r="1696" spans="1:11" ht="15.75" hidden="1" x14ac:dyDescent="0.25">
      <c r="A1696" s="761"/>
      <c r="B1696" s="579" t="s">
        <v>2467</v>
      </c>
      <c r="C1696" s="582" t="s">
        <v>2471</v>
      </c>
      <c r="D1696" s="663" t="s">
        <v>2469</v>
      </c>
      <c r="E1696" s="10"/>
      <c r="F1696" s="17" t="s">
        <v>60</v>
      </c>
      <c r="G1696" s="927"/>
      <c r="H1696" s="927">
        <f t="shared" si="568"/>
        <v>0</v>
      </c>
      <c r="I1696" s="927">
        <f t="shared" si="569"/>
        <v>0</v>
      </c>
      <c r="J1696" s="11"/>
      <c r="K1696" s="964">
        <f t="shared" si="570"/>
        <v>0</v>
      </c>
    </row>
    <row r="1697" spans="1:11" ht="25.5" hidden="1" x14ac:dyDescent="0.25">
      <c r="A1697" s="761"/>
      <c r="B1697" s="579" t="s">
        <v>2468</v>
      </c>
      <c r="C1697" s="582" t="s">
        <v>2462</v>
      </c>
      <c r="D1697" s="663" t="s">
        <v>2463</v>
      </c>
      <c r="E1697" s="10"/>
      <c r="F1697" s="17" t="s">
        <v>60</v>
      </c>
      <c r="G1697" s="927"/>
      <c r="H1697" s="927">
        <f t="shared" si="568"/>
        <v>0</v>
      </c>
      <c r="I1697" s="927">
        <f t="shared" si="569"/>
        <v>0</v>
      </c>
      <c r="J1697" s="11"/>
      <c r="K1697" s="964">
        <f t="shared" si="570"/>
        <v>0</v>
      </c>
    </row>
    <row r="1698" spans="1:11" ht="25.5" hidden="1" x14ac:dyDescent="0.25">
      <c r="A1698" s="761"/>
      <c r="B1698" s="142" t="s">
        <v>2470</v>
      </c>
      <c r="C1698" s="607" t="s">
        <v>2464</v>
      </c>
      <c r="D1698" s="663" t="s">
        <v>2465</v>
      </c>
      <c r="E1698" s="141"/>
      <c r="F1698" s="30" t="s">
        <v>60</v>
      </c>
      <c r="G1698" s="981"/>
      <c r="H1698" s="981">
        <f t="shared" si="568"/>
        <v>0</v>
      </c>
      <c r="I1698" s="981">
        <f t="shared" si="569"/>
        <v>0</v>
      </c>
      <c r="J1698" s="31"/>
      <c r="K1698" s="976">
        <f t="shared" si="570"/>
        <v>0</v>
      </c>
    </row>
    <row r="1699" spans="1:11" ht="76.5" x14ac:dyDescent="0.25">
      <c r="A1699" s="761" t="str">
        <f t="shared" si="552"/>
        <v>x</v>
      </c>
      <c r="B1699" s="142" t="s">
        <v>2889</v>
      </c>
      <c r="C1699" s="463" t="s">
        <v>3395</v>
      </c>
      <c r="D1699" s="663" t="s">
        <v>2884</v>
      </c>
      <c r="E1699" s="88">
        <v>99</v>
      </c>
      <c r="F1699" s="30" t="s">
        <v>60</v>
      </c>
      <c r="G1699" s="981">
        <f>'Composições Unitárias'!G2286</f>
        <v>184.19</v>
      </c>
      <c r="H1699" s="927">
        <f t="shared" ref="H1699:H1703" si="571">TRUNC(E1699*G1699,2)</f>
        <v>18234.810000000001</v>
      </c>
      <c r="I1699" s="927">
        <f t="shared" ref="I1699:I1703" si="572">TRUNC(H1699*$I$12,2)</f>
        <v>4915.53</v>
      </c>
      <c r="J1699" s="31"/>
      <c r="K1699" s="964">
        <f t="shared" ref="K1699:K1703" si="573">TRUNC(SUM(H1699:I1699),2)</f>
        <v>23150.34</v>
      </c>
    </row>
    <row r="1700" spans="1:11" ht="63.75" x14ac:dyDescent="0.25">
      <c r="A1700" s="761" t="str">
        <f t="shared" si="552"/>
        <v>x</v>
      </c>
      <c r="B1700" s="579" t="s">
        <v>2890</v>
      </c>
      <c r="C1700" s="463" t="s">
        <v>3396</v>
      </c>
      <c r="D1700" s="644" t="s">
        <v>2885</v>
      </c>
      <c r="E1700" s="88">
        <v>16</v>
      </c>
      <c r="F1700" s="17" t="s">
        <v>60</v>
      </c>
      <c r="G1700" s="927">
        <f>'Composições Unitárias'!G2298</f>
        <v>143.53</v>
      </c>
      <c r="H1700" s="927">
        <f t="shared" si="571"/>
        <v>2296.48</v>
      </c>
      <c r="I1700" s="927">
        <f t="shared" si="572"/>
        <v>619.04999999999995</v>
      </c>
      <c r="J1700" s="11"/>
      <c r="K1700" s="964">
        <f t="shared" si="573"/>
        <v>2915.53</v>
      </c>
    </row>
    <row r="1701" spans="1:11" ht="63.75" x14ac:dyDescent="0.25">
      <c r="A1701" s="761" t="str">
        <f t="shared" si="552"/>
        <v>x</v>
      </c>
      <c r="B1701" s="143" t="s">
        <v>2891</v>
      </c>
      <c r="C1701" s="463" t="s">
        <v>3397</v>
      </c>
      <c r="D1701" s="650" t="s">
        <v>2886</v>
      </c>
      <c r="E1701" s="88">
        <v>3</v>
      </c>
      <c r="F1701" s="14" t="s">
        <v>60</v>
      </c>
      <c r="G1701" s="973">
        <f>'Composições Unitárias'!G2310</f>
        <v>150.85</v>
      </c>
      <c r="H1701" s="927">
        <f t="shared" si="571"/>
        <v>452.55</v>
      </c>
      <c r="I1701" s="927">
        <f t="shared" si="572"/>
        <v>121.99</v>
      </c>
      <c r="J1701" s="15"/>
      <c r="K1701" s="964">
        <f t="shared" si="573"/>
        <v>574.54</v>
      </c>
    </row>
    <row r="1702" spans="1:11" ht="15.75" x14ac:dyDescent="0.25">
      <c r="A1702" s="761" t="str">
        <f t="shared" si="552"/>
        <v>x</v>
      </c>
      <c r="B1702" s="579" t="s">
        <v>2892</v>
      </c>
      <c r="C1702" s="915" t="s">
        <v>3664</v>
      </c>
      <c r="D1702" s="644" t="s">
        <v>2887</v>
      </c>
      <c r="E1702" s="88">
        <v>12</v>
      </c>
      <c r="F1702" s="17" t="s">
        <v>60</v>
      </c>
      <c r="G1702" s="927">
        <v>36.22</v>
      </c>
      <c r="H1702" s="927">
        <f t="shared" si="571"/>
        <v>434.64</v>
      </c>
      <c r="I1702" s="927">
        <f t="shared" si="572"/>
        <v>117.16</v>
      </c>
      <c r="J1702" s="11"/>
      <c r="K1702" s="964">
        <f t="shared" si="573"/>
        <v>551.79999999999995</v>
      </c>
    </row>
    <row r="1703" spans="1:11" ht="38.25" x14ac:dyDescent="0.25">
      <c r="A1703" s="761" t="str">
        <f t="shared" si="552"/>
        <v>x</v>
      </c>
      <c r="B1703" s="133" t="s">
        <v>2893</v>
      </c>
      <c r="C1703" s="463" t="s">
        <v>3398</v>
      </c>
      <c r="D1703" s="139" t="s">
        <v>2888</v>
      </c>
      <c r="E1703" s="88">
        <v>118</v>
      </c>
      <c r="F1703" s="18" t="s">
        <v>60</v>
      </c>
      <c r="G1703" s="980">
        <f>'Composições Unitárias'!G2324</f>
        <v>22.78</v>
      </c>
      <c r="H1703" s="927">
        <f t="shared" si="571"/>
        <v>2688.04</v>
      </c>
      <c r="I1703" s="927">
        <f t="shared" si="572"/>
        <v>724.61</v>
      </c>
      <c r="J1703" s="19"/>
      <c r="K1703" s="964">
        <f t="shared" si="573"/>
        <v>3412.65</v>
      </c>
    </row>
    <row r="1704" spans="1:11" ht="36.75" hidden="1" customHeight="1" x14ac:dyDescent="0.25">
      <c r="A1704" s="761"/>
      <c r="B1704" s="133" t="s">
        <v>3035</v>
      </c>
      <c r="C1704" s="463" t="s">
        <v>3395</v>
      </c>
      <c r="D1704" s="150" t="s">
        <v>3036</v>
      </c>
      <c r="E1704" s="88"/>
      <c r="F1704" s="18" t="s">
        <v>60</v>
      </c>
      <c r="G1704" s="980"/>
      <c r="H1704" s="980">
        <f t="shared" ref="H1704:H1706" si="574">G1704*E1704</f>
        <v>0</v>
      </c>
      <c r="I1704" s="980">
        <f t="shared" si="569"/>
        <v>0</v>
      </c>
      <c r="J1704" s="19"/>
      <c r="K1704" s="980">
        <f t="shared" si="570"/>
        <v>0</v>
      </c>
    </row>
    <row r="1705" spans="1:11" ht="25.5" hidden="1" x14ac:dyDescent="0.25">
      <c r="A1705" s="761"/>
      <c r="B1705" s="133" t="s">
        <v>3039</v>
      </c>
      <c r="C1705" s="463" t="s">
        <v>3395</v>
      </c>
      <c r="D1705" s="150" t="s">
        <v>3038</v>
      </c>
      <c r="E1705" s="88"/>
      <c r="F1705" s="18" t="s">
        <v>60</v>
      </c>
      <c r="G1705" s="980"/>
      <c r="H1705" s="980">
        <f t="shared" si="574"/>
        <v>0</v>
      </c>
      <c r="I1705" s="980">
        <f t="shared" si="569"/>
        <v>0</v>
      </c>
      <c r="J1705" s="19"/>
      <c r="K1705" s="980">
        <f t="shared" si="570"/>
        <v>0</v>
      </c>
    </row>
    <row r="1706" spans="1:11" ht="25.5" hidden="1" x14ac:dyDescent="0.25">
      <c r="A1706" s="761"/>
      <c r="B1706" s="133" t="s">
        <v>3041</v>
      </c>
      <c r="C1706" s="463" t="s">
        <v>3395</v>
      </c>
      <c r="D1706" s="150" t="s">
        <v>3040</v>
      </c>
      <c r="E1706" s="88"/>
      <c r="F1706" s="18" t="s">
        <v>60</v>
      </c>
      <c r="G1706" s="980"/>
      <c r="H1706" s="980">
        <f t="shared" si="574"/>
        <v>0</v>
      </c>
      <c r="I1706" s="980">
        <f t="shared" si="569"/>
        <v>0</v>
      </c>
      <c r="J1706" s="19"/>
      <c r="K1706" s="980">
        <f t="shared" si="570"/>
        <v>0</v>
      </c>
    </row>
    <row r="1707" spans="1:11" ht="38.25" x14ac:dyDescent="0.25">
      <c r="A1707" s="761" t="str">
        <f t="shared" si="552"/>
        <v>x</v>
      </c>
      <c r="B1707" s="133" t="s">
        <v>3265</v>
      </c>
      <c r="C1707" s="463" t="s">
        <v>3399</v>
      </c>
      <c r="D1707" s="150" t="s">
        <v>3261</v>
      </c>
      <c r="E1707" s="88">
        <v>2</v>
      </c>
      <c r="F1707" s="18" t="s">
        <v>60</v>
      </c>
      <c r="G1707" s="980">
        <f>'Composições Unitárias'!G2336</f>
        <v>146.71</v>
      </c>
      <c r="H1707" s="927">
        <f t="shared" ref="H1707:H1710" si="575">TRUNC(E1707*G1707,2)</f>
        <v>293.42</v>
      </c>
      <c r="I1707" s="927">
        <f t="shared" ref="I1707:I1710" si="576">TRUNC(H1707*$I$12,2)</f>
        <v>79.09</v>
      </c>
      <c r="J1707" s="19"/>
      <c r="K1707" s="964">
        <f t="shared" ref="K1707:K1710" si="577">TRUNC(SUM(H1707:I1707),2)</f>
        <v>372.51</v>
      </c>
    </row>
    <row r="1708" spans="1:11" ht="51" x14ac:dyDescent="0.25">
      <c r="A1708" s="761" t="str">
        <f t="shared" si="552"/>
        <v>x</v>
      </c>
      <c r="B1708" s="133" t="s">
        <v>3266</v>
      </c>
      <c r="C1708" s="463" t="s">
        <v>3400</v>
      </c>
      <c r="D1708" s="150" t="s">
        <v>3262</v>
      </c>
      <c r="E1708" s="88">
        <v>2</v>
      </c>
      <c r="F1708" s="18" t="s">
        <v>60</v>
      </c>
      <c r="G1708" s="980">
        <f>'Composições Unitárias'!G2348</f>
        <v>153.38</v>
      </c>
      <c r="H1708" s="927">
        <f t="shared" si="575"/>
        <v>306.76</v>
      </c>
      <c r="I1708" s="927">
        <f t="shared" si="576"/>
        <v>82.69</v>
      </c>
      <c r="J1708" s="19"/>
      <c r="K1708" s="964">
        <f t="shared" si="577"/>
        <v>389.45</v>
      </c>
    </row>
    <row r="1709" spans="1:11" ht="51" x14ac:dyDescent="0.25">
      <c r="A1709" s="761" t="str">
        <f t="shared" si="552"/>
        <v>x</v>
      </c>
      <c r="B1709" s="133" t="s">
        <v>3267</v>
      </c>
      <c r="C1709" s="463" t="s">
        <v>3401</v>
      </c>
      <c r="D1709" s="150" t="s">
        <v>3263</v>
      </c>
      <c r="E1709" s="88">
        <v>3</v>
      </c>
      <c r="F1709" s="18" t="s">
        <v>60</v>
      </c>
      <c r="G1709" s="980">
        <f>'Composições Unitárias'!G2360</f>
        <v>161.15</v>
      </c>
      <c r="H1709" s="927">
        <f t="shared" si="575"/>
        <v>483.45</v>
      </c>
      <c r="I1709" s="927">
        <f t="shared" si="576"/>
        <v>130.32</v>
      </c>
      <c r="J1709" s="19"/>
      <c r="K1709" s="964">
        <f t="shared" si="577"/>
        <v>613.77</v>
      </c>
    </row>
    <row r="1710" spans="1:11" ht="38.25" x14ac:dyDescent="0.25">
      <c r="A1710" s="761" t="str">
        <f t="shared" si="552"/>
        <v>x</v>
      </c>
      <c r="B1710" s="133" t="s">
        <v>3268</v>
      </c>
      <c r="C1710" s="463" t="s">
        <v>3402</v>
      </c>
      <c r="D1710" s="150" t="s">
        <v>3264</v>
      </c>
      <c r="E1710" s="88">
        <v>37</v>
      </c>
      <c r="F1710" s="18" t="s">
        <v>60</v>
      </c>
      <c r="G1710" s="980">
        <f>'Composições Unitárias'!G2372</f>
        <v>61.1</v>
      </c>
      <c r="H1710" s="927">
        <f t="shared" si="575"/>
        <v>2260.6999999999998</v>
      </c>
      <c r="I1710" s="927">
        <f t="shared" si="576"/>
        <v>609.41</v>
      </c>
      <c r="J1710" s="19"/>
      <c r="K1710" s="964">
        <f t="shared" si="577"/>
        <v>2870.11</v>
      </c>
    </row>
    <row r="1711" spans="1:11" ht="15.75" hidden="1" x14ac:dyDescent="0.25">
      <c r="A1711" s="761"/>
      <c r="B1711" s="133"/>
      <c r="C1711" s="473"/>
      <c r="D1711" s="139"/>
      <c r="E1711" s="672"/>
      <c r="F1711" s="18"/>
      <c r="G1711" s="980"/>
      <c r="H1711" s="980"/>
      <c r="I1711" s="980"/>
      <c r="J1711" s="19"/>
      <c r="K1711" s="980"/>
    </row>
    <row r="1712" spans="1:11" ht="15.75" hidden="1" x14ac:dyDescent="0.25">
      <c r="A1712" s="761"/>
      <c r="B1712" s="117" t="s">
        <v>1699</v>
      </c>
      <c r="C1712" s="117"/>
      <c r="D1712" s="118" t="s">
        <v>1824</v>
      </c>
      <c r="E1712" s="117"/>
      <c r="F1712" s="134"/>
      <c r="G1712" s="971"/>
      <c r="H1712" s="971"/>
      <c r="I1712" s="971"/>
      <c r="J1712" s="111"/>
      <c r="K1712" s="968"/>
    </row>
    <row r="1713" spans="1:11" ht="25.5" hidden="1" x14ac:dyDescent="0.25">
      <c r="A1713" s="761"/>
      <c r="B1713" s="580" t="s">
        <v>3057</v>
      </c>
      <c r="C1713" s="70" t="s">
        <v>3220</v>
      </c>
      <c r="D1713" s="138" t="s">
        <v>3037</v>
      </c>
      <c r="E1713" s="673"/>
      <c r="F1713" s="30" t="s">
        <v>60</v>
      </c>
      <c r="G1713" s="981"/>
      <c r="H1713" s="981">
        <f>G1713*E1713</f>
        <v>0</v>
      </c>
      <c r="I1713" s="981">
        <f>H1713*$I$12</f>
        <v>0</v>
      </c>
      <c r="J1713" s="31"/>
      <c r="K1713" s="981">
        <f>SUM(H1713:I1713)</f>
        <v>0</v>
      </c>
    </row>
    <row r="1714" spans="1:11" ht="15.75" x14ac:dyDescent="0.25">
      <c r="A1714" s="761" t="s">
        <v>4462</v>
      </c>
      <c r="B1714" s="580"/>
      <c r="C1714" s="70"/>
      <c r="D1714" s="81"/>
      <c r="E1714" s="141"/>
      <c r="F1714" s="30"/>
      <c r="G1714" s="981"/>
      <c r="H1714" s="981"/>
      <c r="I1714" s="981"/>
      <c r="J1714" s="31"/>
      <c r="K1714" s="976"/>
    </row>
    <row r="1715" spans="1:11" ht="15.75" x14ac:dyDescent="0.25">
      <c r="A1715" s="761" t="s">
        <v>4462</v>
      </c>
      <c r="B1715" s="117" t="s">
        <v>1700</v>
      </c>
      <c r="C1715" s="117"/>
      <c r="D1715" s="118" t="s">
        <v>1825</v>
      </c>
      <c r="E1715" s="117"/>
      <c r="F1715" s="134"/>
      <c r="G1715" s="971"/>
      <c r="H1715" s="971"/>
      <c r="I1715" s="971"/>
      <c r="J1715" s="111"/>
      <c r="K1715" s="968"/>
    </row>
    <row r="1716" spans="1:11" ht="25.5" x14ac:dyDescent="0.25">
      <c r="A1716" s="761" t="str">
        <f t="shared" si="552"/>
        <v>x</v>
      </c>
      <c r="B1716" s="580" t="s">
        <v>2900</v>
      </c>
      <c r="C1716" s="70" t="s">
        <v>3206</v>
      </c>
      <c r="D1716" s="138" t="s">
        <v>3218</v>
      </c>
      <c r="E1716" s="673">
        <v>27</v>
      </c>
      <c r="F1716" s="30" t="s">
        <v>60</v>
      </c>
      <c r="G1716" s="981">
        <v>19.73</v>
      </c>
      <c r="H1716" s="927">
        <f t="shared" ref="H1716:H1718" si="578">TRUNC(E1716*G1716,2)</f>
        <v>532.71</v>
      </c>
      <c r="I1716" s="927">
        <f t="shared" ref="I1716:I1718" si="579">TRUNC(H1716*$I$12,2)</f>
        <v>143.6</v>
      </c>
      <c r="J1716" s="31"/>
      <c r="K1716" s="964">
        <f t="shared" ref="K1716:K1718" si="580">TRUNC(SUM(H1716:I1716),2)</f>
        <v>676.31</v>
      </c>
    </row>
    <row r="1717" spans="1:11" ht="25.5" x14ac:dyDescent="0.25">
      <c r="A1717" s="761" t="str">
        <f t="shared" si="552"/>
        <v>x</v>
      </c>
      <c r="B1717" s="580" t="s">
        <v>2901</v>
      </c>
      <c r="C1717" s="1068" t="s">
        <v>3011</v>
      </c>
      <c r="D1717" s="140" t="s">
        <v>2898</v>
      </c>
      <c r="E1717" s="674">
        <v>2</v>
      </c>
      <c r="F1717" s="17" t="s">
        <v>60</v>
      </c>
      <c r="G1717" s="927">
        <v>31.26</v>
      </c>
      <c r="H1717" s="927">
        <f t="shared" si="578"/>
        <v>62.52</v>
      </c>
      <c r="I1717" s="927">
        <f t="shared" si="579"/>
        <v>16.850000000000001</v>
      </c>
      <c r="J1717" s="11"/>
      <c r="K1717" s="964">
        <f t="shared" si="580"/>
        <v>79.37</v>
      </c>
    </row>
    <row r="1718" spans="1:11" ht="25.5" x14ac:dyDescent="0.25">
      <c r="A1718" s="761" t="str">
        <f t="shared" si="552"/>
        <v>x</v>
      </c>
      <c r="B1718" s="580" t="s">
        <v>2902</v>
      </c>
      <c r="C1718" s="1068" t="s">
        <v>3012</v>
      </c>
      <c r="D1718" s="140" t="s">
        <v>2899</v>
      </c>
      <c r="E1718" s="674">
        <v>2</v>
      </c>
      <c r="F1718" s="17" t="s">
        <v>60</v>
      </c>
      <c r="G1718" s="927">
        <v>42.79</v>
      </c>
      <c r="H1718" s="927">
        <f t="shared" si="578"/>
        <v>85.58</v>
      </c>
      <c r="I1718" s="927">
        <f t="shared" si="579"/>
        <v>23.06</v>
      </c>
      <c r="J1718" s="11"/>
      <c r="K1718" s="964">
        <f t="shared" si="580"/>
        <v>108.64</v>
      </c>
    </row>
    <row r="1719" spans="1:11" ht="25.5" hidden="1" x14ac:dyDescent="0.25">
      <c r="A1719" s="761"/>
      <c r="B1719" s="28" t="s">
        <v>2956</v>
      </c>
      <c r="C1719" s="83"/>
      <c r="D1719" s="139" t="s">
        <v>2938</v>
      </c>
      <c r="E1719" s="675"/>
      <c r="F1719" s="18" t="s">
        <v>60</v>
      </c>
      <c r="G1719" s="980"/>
      <c r="H1719" s="980">
        <f>G1719*E1719</f>
        <v>0</v>
      </c>
      <c r="I1719" s="980">
        <f>H1719*$I$12</f>
        <v>0</v>
      </c>
      <c r="J1719" s="19"/>
      <c r="K1719" s="980">
        <f>SUM(H1719:I1719)</f>
        <v>0</v>
      </c>
    </row>
    <row r="1720" spans="1:11" ht="15.75" x14ac:dyDescent="0.25">
      <c r="A1720" s="761" t="s">
        <v>4462</v>
      </c>
      <c r="B1720" s="70"/>
      <c r="C1720" s="70"/>
      <c r="D1720" s="81"/>
      <c r="E1720" s="141"/>
      <c r="F1720" s="30"/>
      <c r="G1720" s="981"/>
      <c r="H1720" s="981"/>
      <c r="I1720" s="981"/>
      <c r="J1720" s="31"/>
      <c r="K1720" s="976"/>
    </row>
    <row r="1721" spans="1:11" ht="15.75" x14ac:dyDescent="0.25">
      <c r="A1721" s="761" t="s">
        <v>4462</v>
      </c>
      <c r="B1721" s="117" t="s">
        <v>1701</v>
      </c>
      <c r="C1721" s="117"/>
      <c r="D1721" s="118" t="s">
        <v>1826</v>
      </c>
      <c r="E1721" s="117"/>
      <c r="F1721" s="134"/>
      <c r="G1721" s="971"/>
      <c r="H1721" s="971"/>
      <c r="I1721" s="971"/>
      <c r="J1721" s="111"/>
      <c r="K1721" s="968"/>
    </row>
    <row r="1722" spans="1:11" ht="25.5" hidden="1" x14ac:dyDescent="0.25">
      <c r="A1722" s="761"/>
      <c r="B1722" s="70" t="s">
        <v>2878</v>
      </c>
      <c r="C1722" s="463" t="s">
        <v>3403</v>
      </c>
      <c r="D1722" s="138" t="s">
        <v>3486</v>
      </c>
      <c r="E1722" s="673"/>
      <c r="F1722" s="30" t="s">
        <v>60</v>
      </c>
      <c r="G1722" s="981"/>
      <c r="H1722" s="981">
        <f>G1722*E1722</f>
        <v>0</v>
      </c>
      <c r="I1722" s="981">
        <f>H1722*$I$12</f>
        <v>0</v>
      </c>
      <c r="J1722" s="31"/>
      <c r="K1722" s="981">
        <f>SUM(H1722:I1722)</f>
        <v>0</v>
      </c>
    </row>
    <row r="1723" spans="1:11" ht="25.5" x14ac:dyDescent="0.25">
      <c r="A1723" s="761" t="str">
        <f t="shared" si="552"/>
        <v>x</v>
      </c>
      <c r="B1723" s="70" t="s">
        <v>2895</v>
      </c>
      <c r="C1723" s="1068" t="s">
        <v>3008</v>
      </c>
      <c r="D1723" s="663" t="s">
        <v>3207</v>
      </c>
      <c r="E1723" s="673">
        <v>118</v>
      </c>
      <c r="F1723" s="30" t="s">
        <v>60</v>
      </c>
      <c r="G1723" s="981">
        <v>20.88</v>
      </c>
      <c r="H1723" s="927">
        <f t="shared" ref="H1723:H1724" si="581">TRUNC(E1723*G1723,2)</f>
        <v>2463.84</v>
      </c>
      <c r="I1723" s="927">
        <f t="shared" ref="I1723:I1724" si="582">TRUNC(H1723*$I$12,2)</f>
        <v>664.17</v>
      </c>
      <c r="J1723" s="31"/>
      <c r="K1723" s="964">
        <f t="shared" ref="K1723:K1724" si="583">TRUNC(SUM(H1723:I1723),2)</f>
        <v>3128.01</v>
      </c>
    </row>
    <row r="1724" spans="1:11" ht="25.5" x14ac:dyDescent="0.25">
      <c r="A1724" s="761" t="str">
        <f t="shared" si="552"/>
        <v>x</v>
      </c>
      <c r="B1724" s="580" t="s">
        <v>2896</v>
      </c>
      <c r="C1724" s="1068" t="s">
        <v>3009</v>
      </c>
      <c r="D1724" s="644" t="s">
        <v>3208</v>
      </c>
      <c r="E1724" s="674">
        <v>54</v>
      </c>
      <c r="F1724" s="17" t="s">
        <v>60</v>
      </c>
      <c r="G1724" s="927">
        <v>22.73</v>
      </c>
      <c r="H1724" s="927">
        <f t="shared" si="581"/>
        <v>1227.42</v>
      </c>
      <c r="I1724" s="927">
        <f t="shared" si="582"/>
        <v>330.87</v>
      </c>
      <c r="J1724" s="11"/>
      <c r="K1724" s="964">
        <f t="shared" si="583"/>
        <v>1558.29</v>
      </c>
    </row>
    <row r="1725" spans="1:11" ht="38.25" hidden="1" x14ac:dyDescent="0.25">
      <c r="A1725" s="761"/>
      <c r="B1725" s="70" t="s">
        <v>2897</v>
      </c>
      <c r="C1725" s="463" t="s">
        <v>3404</v>
      </c>
      <c r="D1725" s="653" t="s">
        <v>2894</v>
      </c>
      <c r="E1725" s="674"/>
      <c r="F1725" s="18" t="s">
        <v>60</v>
      </c>
      <c r="G1725" s="927"/>
      <c r="H1725" s="980">
        <f>G1725*E1725</f>
        <v>0</v>
      </c>
      <c r="I1725" s="980">
        <f>H1725*$I$12</f>
        <v>0</v>
      </c>
      <c r="J1725" s="19"/>
      <c r="K1725" s="980">
        <f>SUM(H1725:I1725)</f>
        <v>0</v>
      </c>
    </row>
    <row r="1726" spans="1:11" ht="15.75" hidden="1" x14ac:dyDescent="0.25">
      <c r="A1726" s="761"/>
      <c r="B1726" s="580"/>
      <c r="C1726" s="580"/>
      <c r="D1726" s="84"/>
      <c r="E1726" s="29"/>
      <c r="F1726" s="18"/>
      <c r="G1726" s="980"/>
      <c r="H1726" s="980"/>
      <c r="I1726" s="980"/>
      <c r="J1726" s="19"/>
      <c r="K1726" s="969"/>
    </row>
    <row r="1727" spans="1:11" ht="15.75" hidden="1" x14ac:dyDescent="0.25">
      <c r="A1727" s="761"/>
      <c r="B1727" s="580" t="s">
        <v>1702</v>
      </c>
      <c r="C1727" s="580"/>
      <c r="D1727" s="577" t="s">
        <v>1827</v>
      </c>
      <c r="E1727" s="10"/>
      <c r="F1727" s="17"/>
      <c r="G1727" s="927"/>
      <c r="H1727" s="927">
        <f>G1727*F1727</f>
        <v>0</v>
      </c>
      <c r="I1727" s="927">
        <f>H1727*$I$12</f>
        <v>0</v>
      </c>
      <c r="J1727" s="11"/>
      <c r="K1727" s="964">
        <f>SUM(H1727:I1727)</f>
        <v>0</v>
      </c>
    </row>
    <row r="1728" spans="1:11" ht="10.5" hidden="1" customHeight="1" x14ac:dyDescent="0.25">
      <c r="A1728" s="761"/>
      <c r="B1728" s="676"/>
      <c r="C1728" s="677"/>
      <c r="D1728" s="676"/>
      <c r="E1728" s="10"/>
      <c r="F1728" s="10"/>
      <c r="G1728" s="927"/>
      <c r="H1728" s="927"/>
      <c r="I1728" s="927"/>
      <c r="J1728" s="10"/>
      <c r="K1728" s="927"/>
    </row>
    <row r="1729" spans="1:11" ht="15.75" hidden="1" x14ac:dyDescent="0.25">
      <c r="A1729" s="761"/>
      <c r="B1729" s="43" t="s">
        <v>1703</v>
      </c>
      <c r="C1729" s="43"/>
      <c r="D1729" s="66" t="s">
        <v>1635</v>
      </c>
      <c r="E1729" s="43"/>
      <c r="F1729" s="43"/>
      <c r="G1729" s="967"/>
      <c r="H1729" s="967"/>
      <c r="I1729" s="967"/>
      <c r="J1729" s="43"/>
      <c r="K1729" s="967"/>
    </row>
    <row r="1730" spans="1:11" ht="15.75" hidden="1" x14ac:dyDescent="0.25">
      <c r="A1730" s="761"/>
      <c r="B1730" s="580" t="s">
        <v>1704</v>
      </c>
      <c r="C1730" s="580"/>
      <c r="D1730" s="577" t="s">
        <v>1828</v>
      </c>
      <c r="E1730" s="10"/>
      <c r="F1730" s="17"/>
      <c r="G1730" s="927"/>
      <c r="H1730" s="927">
        <f>G1730*F1730</f>
        <v>0</v>
      </c>
      <c r="I1730" s="927">
        <f>H1730*$I$12</f>
        <v>0</v>
      </c>
      <c r="J1730" s="11"/>
      <c r="K1730" s="964">
        <f>SUM(H1730:I1730)</f>
        <v>0</v>
      </c>
    </row>
    <row r="1731" spans="1:11" ht="15.75" hidden="1" x14ac:dyDescent="0.25">
      <c r="A1731" s="761"/>
      <c r="B1731" s="580" t="s">
        <v>1705</v>
      </c>
      <c r="C1731" s="580"/>
      <c r="D1731" s="577" t="s">
        <v>1833</v>
      </c>
      <c r="E1731" s="10"/>
      <c r="F1731" s="17"/>
      <c r="G1731" s="927"/>
      <c r="H1731" s="927">
        <f>G1731*F1731</f>
        <v>0</v>
      </c>
      <c r="I1731" s="927">
        <f>H1731*$I$12</f>
        <v>0</v>
      </c>
      <c r="J1731" s="11"/>
      <c r="K1731" s="964">
        <f>SUM(H1731:I1731)</f>
        <v>0</v>
      </c>
    </row>
    <row r="1732" spans="1:11" ht="15.75" hidden="1" x14ac:dyDescent="0.25">
      <c r="A1732" s="761"/>
      <c r="B1732" s="580" t="s">
        <v>1706</v>
      </c>
      <c r="C1732" s="580"/>
      <c r="D1732" s="577" t="s">
        <v>1829</v>
      </c>
      <c r="E1732" s="10"/>
      <c r="F1732" s="17"/>
      <c r="G1732" s="927"/>
      <c r="H1732" s="927">
        <f>G1732*F1732</f>
        <v>0</v>
      </c>
      <c r="I1732" s="927">
        <f>H1732*$I$12</f>
        <v>0</v>
      </c>
      <c r="J1732" s="11"/>
      <c r="K1732" s="964">
        <f>SUM(H1732:I1732)</f>
        <v>0</v>
      </c>
    </row>
    <row r="1733" spans="1:11" ht="15.75" hidden="1" x14ac:dyDescent="0.25">
      <c r="A1733" s="761"/>
      <c r="B1733" s="117" t="s">
        <v>1707</v>
      </c>
      <c r="C1733" s="117"/>
      <c r="D1733" s="116" t="s">
        <v>1830</v>
      </c>
      <c r="E1733" s="117"/>
      <c r="F1733" s="134"/>
      <c r="G1733" s="971"/>
      <c r="H1733" s="863"/>
      <c r="I1733" s="863"/>
      <c r="J1733" s="76"/>
      <c r="K1733" s="965"/>
    </row>
    <row r="1734" spans="1:11" ht="25.5" hidden="1" x14ac:dyDescent="0.25">
      <c r="A1734" s="761"/>
      <c r="B1734" s="580" t="s">
        <v>3273</v>
      </c>
      <c r="C1734" s="442"/>
      <c r="D1734" s="653" t="s">
        <v>3269</v>
      </c>
      <c r="E1734" s="10"/>
      <c r="F1734" s="17" t="s">
        <v>60</v>
      </c>
      <c r="G1734" s="1048"/>
      <c r="H1734" s="980">
        <f>G1734*E1734</f>
        <v>0</v>
      </c>
      <c r="I1734" s="980">
        <f>H1734*$I$12</f>
        <v>0</v>
      </c>
      <c r="J1734" s="19"/>
      <c r="K1734" s="980">
        <f>SUM(H1734:I1734)</f>
        <v>0</v>
      </c>
    </row>
    <row r="1735" spans="1:11" ht="25.5" hidden="1" x14ac:dyDescent="0.25">
      <c r="A1735" s="761"/>
      <c r="B1735" s="580" t="s">
        <v>3274</v>
      </c>
      <c r="C1735" s="442"/>
      <c r="D1735" s="653" t="s">
        <v>3270</v>
      </c>
      <c r="E1735" s="10"/>
      <c r="F1735" s="17" t="s">
        <v>60</v>
      </c>
      <c r="G1735" s="1048"/>
      <c r="H1735" s="980">
        <f>G1735*E1735</f>
        <v>0</v>
      </c>
      <c r="I1735" s="980">
        <f>H1735*$I$12</f>
        <v>0</v>
      </c>
      <c r="J1735" s="19"/>
      <c r="K1735" s="980">
        <f>SUM(H1735:I1735)</f>
        <v>0</v>
      </c>
    </row>
    <row r="1736" spans="1:11" ht="25.5" hidden="1" x14ac:dyDescent="0.25">
      <c r="A1736" s="761"/>
      <c r="B1736" s="580" t="s">
        <v>3275</v>
      </c>
      <c r="C1736" s="442"/>
      <c r="D1736" s="653" t="s">
        <v>3271</v>
      </c>
      <c r="E1736" s="10"/>
      <c r="F1736" s="17" t="s">
        <v>60</v>
      </c>
      <c r="G1736" s="1048"/>
      <c r="H1736" s="980">
        <f>G1736*E1736</f>
        <v>0</v>
      </c>
      <c r="I1736" s="980">
        <f>H1736*$I$12</f>
        <v>0</v>
      </c>
      <c r="J1736" s="19"/>
      <c r="K1736" s="980">
        <f>SUM(H1736:I1736)</f>
        <v>0</v>
      </c>
    </row>
    <row r="1737" spans="1:11" ht="25.5" hidden="1" x14ac:dyDescent="0.25">
      <c r="A1737" s="761"/>
      <c r="B1737" s="580" t="s">
        <v>3276</v>
      </c>
      <c r="C1737" s="442"/>
      <c r="D1737" s="653" t="s">
        <v>3272</v>
      </c>
      <c r="E1737" s="10"/>
      <c r="F1737" s="17" t="s">
        <v>60</v>
      </c>
      <c r="G1737" s="1048"/>
      <c r="H1737" s="980">
        <f>G1737*E1737</f>
        <v>0</v>
      </c>
      <c r="I1737" s="980">
        <f>H1737*$I$12</f>
        <v>0</v>
      </c>
      <c r="J1737" s="19"/>
      <c r="K1737" s="980">
        <f>SUM(H1737:I1737)</f>
        <v>0</v>
      </c>
    </row>
    <row r="1738" spans="1:11" ht="15.75" hidden="1" x14ac:dyDescent="0.25">
      <c r="A1738" s="761"/>
      <c r="B1738" s="580"/>
      <c r="C1738" s="580"/>
      <c r="D1738" s="577"/>
      <c r="E1738" s="10"/>
      <c r="F1738" s="17"/>
      <c r="G1738" s="927"/>
      <c r="H1738" s="927"/>
      <c r="I1738" s="927"/>
      <c r="J1738" s="11"/>
      <c r="K1738" s="964"/>
    </row>
    <row r="1739" spans="1:11" ht="15.75" hidden="1" x14ac:dyDescent="0.25">
      <c r="A1739" s="761"/>
      <c r="B1739" s="580" t="s">
        <v>1708</v>
      </c>
      <c r="C1739" s="580"/>
      <c r="D1739" s="577" t="s">
        <v>1831</v>
      </c>
      <c r="E1739" s="10"/>
      <c r="F1739" s="17"/>
      <c r="G1739" s="927"/>
      <c r="H1739" s="927">
        <f>G1739*F1739</f>
        <v>0</v>
      </c>
      <c r="I1739" s="927">
        <f>H1739*$I$12</f>
        <v>0</v>
      </c>
      <c r="J1739" s="11"/>
      <c r="K1739" s="964">
        <f>SUM(H1739:I1739)</f>
        <v>0</v>
      </c>
    </row>
    <row r="1740" spans="1:11" ht="15.75" hidden="1" x14ac:dyDescent="0.25">
      <c r="A1740" s="761"/>
      <c r="B1740" s="676"/>
      <c r="C1740" s="677"/>
      <c r="D1740" s="676"/>
      <c r="E1740" s="10"/>
      <c r="F1740" s="10"/>
      <c r="G1740" s="927"/>
      <c r="H1740" s="927"/>
      <c r="I1740" s="927"/>
      <c r="J1740" s="10"/>
      <c r="K1740" s="927"/>
    </row>
    <row r="1741" spans="1:11" ht="15.75" hidden="1" x14ac:dyDescent="0.25">
      <c r="A1741" s="761"/>
      <c r="B1741" s="8" t="s">
        <v>1709</v>
      </c>
      <c r="C1741" s="8"/>
      <c r="D1741" s="21" t="s">
        <v>1832</v>
      </c>
      <c r="E1741" s="8"/>
      <c r="F1741" s="8"/>
      <c r="G1741" s="975"/>
      <c r="H1741" s="975"/>
      <c r="I1741" s="975"/>
      <c r="J1741" s="8"/>
      <c r="K1741" s="975"/>
    </row>
    <row r="1742" spans="1:11" ht="15.75" hidden="1" x14ac:dyDescent="0.25">
      <c r="A1742" s="761"/>
      <c r="B1742" s="580" t="s">
        <v>1710</v>
      </c>
      <c r="C1742" s="580"/>
      <c r="D1742" s="577" t="s">
        <v>1834</v>
      </c>
      <c r="E1742" s="10"/>
      <c r="F1742" s="17"/>
      <c r="G1742" s="927"/>
      <c r="H1742" s="927">
        <f t="shared" ref="H1742:H1747" si="584">G1742*F1742</f>
        <v>0</v>
      </c>
      <c r="I1742" s="927">
        <f t="shared" ref="I1742:I1747" si="585">H1742*$I$12</f>
        <v>0</v>
      </c>
      <c r="J1742" s="11"/>
      <c r="K1742" s="964">
        <f t="shared" ref="K1742:K1747" si="586">SUM(H1742:I1742)</f>
        <v>0</v>
      </c>
    </row>
    <row r="1743" spans="1:11" ht="15.75" hidden="1" x14ac:dyDescent="0.25">
      <c r="A1743" s="761"/>
      <c r="B1743" s="580" t="s">
        <v>1711</v>
      </c>
      <c r="C1743" s="580"/>
      <c r="D1743" s="577" t="s">
        <v>1835</v>
      </c>
      <c r="E1743" s="10"/>
      <c r="F1743" s="17"/>
      <c r="G1743" s="927"/>
      <c r="H1743" s="927">
        <f t="shared" si="584"/>
        <v>0</v>
      </c>
      <c r="I1743" s="927">
        <f t="shared" si="585"/>
        <v>0</v>
      </c>
      <c r="J1743" s="11"/>
      <c r="K1743" s="964">
        <f t="shared" si="586"/>
        <v>0</v>
      </c>
    </row>
    <row r="1744" spans="1:11" ht="15.75" hidden="1" x14ac:dyDescent="0.25">
      <c r="A1744" s="761"/>
      <c r="B1744" s="580" t="s">
        <v>1712</v>
      </c>
      <c r="C1744" s="580"/>
      <c r="D1744" s="577" t="s">
        <v>1791</v>
      </c>
      <c r="E1744" s="10"/>
      <c r="F1744" s="17"/>
      <c r="G1744" s="927"/>
      <c r="H1744" s="927">
        <f t="shared" si="584"/>
        <v>0</v>
      </c>
      <c r="I1744" s="927">
        <f t="shared" si="585"/>
        <v>0</v>
      </c>
      <c r="J1744" s="11"/>
      <c r="K1744" s="964">
        <f t="shared" si="586"/>
        <v>0</v>
      </c>
    </row>
    <row r="1745" spans="1:11" ht="15.75" hidden="1" x14ac:dyDescent="0.25">
      <c r="A1745" s="761"/>
      <c r="B1745" s="580" t="s">
        <v>1713</v>
      </c>
      <c r="C1745" s="580"/>
      <c r="D1745" s="577" t="s">
        <v>1836</v>
      </c>
      <c r="E1745" s="10"/>
      <c r="F1745" s="17"/>
      <c r="G1745" s="927"/>
      <c r="H1745" s="927">
        <f t="shared" si="584"/>
        <v>0</v>
      </c>
      <c r="I1745" s="927">
        <f t="shared" si="585"/>
        <v>0</v>
      </c>
      <c r="J1745" s="11"/>
      <c r="K1745" s="964">
        <f t="shared" si="586"/>
        <v>0</v>
      </c>
    </row>
    <row r="1746" spans="1:11" ht="15.75" hidden="1" x14ac:dyDescent="0.25">
      <c r="A1746" s="761"/>
      <c r="B1746" s="580" t="s">
        <v>1714</v>
      </c>
      <c r="C1746" s="580"/>
      <c r="D1746" s="577" t="s">
        <v>1837</v>
      </c>
      <c r="E1746" s="10"/>
      <c r="F1746" s="17"/>
      <c r="G1746" s="927"/>
      <c r="H1746" s="927">
        <f t="shared" si="584"/>
        <v>0</v>
      </c>
      <c r="I1746" s="927">
        <f t="shared" si="585"/>
        <v>0</v>
      </c>
      <c r="J1746" s="11"/>
      <c r="K1746" s="964">
        <f t="shared" si="586"/>
        <v>0</v>
      </c>
    </row>
    <row r="1747" spans="1:11" ht="15.75" hidden="1" x14ac:dyDescent="0.25">
      <c r="A1747" s="761"/>
      <c r="B1747" s="580" t="s">
        <v>1715</v>
      </c>
      <c r="C1747" s="580"/>
      <c r="D1747" s="577" t="s">
        <v>1838</v>
      </c>
      <c r="E1747" s="10"/>
      <c r="F1747" s="17"/>
      <c r="G1747" s="927"/>
      <c r="H1747" s="927">
        <f t="shared" si="584"/>
        <v>0</v>
      </c>
      <c r="I1747" s="927">
        <f t="shared" si="585"/>
        <v>0</v>
      </c>
      <c r="J1747" s="11"/>
      <c r="K1747" s="964">
        <f t="shared" si="586"/>
        <v>0</v>
      </c>
    </row>
    <row r="1748" spans="1:11" ht="15.75" hidden="1" x14ac:dyDescent="0.25">
      <c r="A1748" s="761"/>
      <c r="B1748" s="676"/>
      <c r="C1748" s="677"/>
      <c r="D1748" s="676"/>
      <c r="E1748" s="10"/>
      <c r="F1748" s="10"/>
      <c r="G1748" s="927"/>
      <c r="H1748" s="927"/>
      <c r="I1748" s="927"/>
      <c r="J1748" s="10"/>
      <c r="K1748" s="927"/>
    </row>
    <row r="1749" spans="1:11" ht="15.75" hidden="1" x14ac:dyDescent="0.25">
      <c r="A1749" s="761"/>
      <c r="B1749" s="8" t="s">
        <v>1716</v>
      </c>
      <c r="C1749" s="8"/>
      <c r="D1749" s="21" t="s">
        <v>1839</v>
      </c>
      <c r="E1749" s="8"/>
      <c r="F1749" s="8"/>
      <c r="G1749" s="975"/>
      <c r="H1749" s="975"/>
      <c r="I1749" s="975"/>
      <c r="J1749" s="8"/>
      <c r="K1749" s="975"/>
    </row>
    <row r="1750" spans="1:11" ht="15.75" hidden="1" x14ac:dyDescent="0.25">
      <c r="A1750" s="761"/>
      <c r="B1750" s="580" t="s">
        <v>1717</v>
      </c>
      <c r="C1750" s="580"/>
      <c r="D1750" s="577" t="s">
        <v>1840</v>
      </c>
      <c r="E1750" s="580"/>
      <c r="F1750" s="580"/>
      <c r="G1750" s="966"/>
      <c r="H1750" s="927">
        <f>G1750*F1750</f>
        <v>0</v>
      </c>
      <c r="I1750" s="927">
        <f>H1750*$I$12</f>
        <v>0</v>
      </c>
      <c r="J1750" s="11"/>
      <c r="K1750" s="964">
        <f>SUM(H1750:I1750)</f>
        <v>0</v>
      </c>
    </row>
    <row r="1751" spans="1:11" ht="15.75" hidden="1" x14ac:dyDescent="0.25">
      <c r="A1751" s="761"/>
      <c r="B1751" s="580" t="s">
        <v>1718</v>
      </c>
      <c r="C1751" s="580"/>
      <c r="D1751" s="577" t="s">
        <v>1841</v>
      </c>
      <c r="E1751" s="580"/>
      <c r="F1751" s="580"/>
      <c r="G1751" s="966"/>
      <c r="H1751" s="927">
        <f>G1751*F1751</f>
        <v>0</v>
      </c>
      <c r="I1751" s="927">
        <f>H1751*$I$12</f>
        <v>0</v>
      </c>
      <c r="J1751" s="11"/>
      <c r="K1751" s="964">
        <f>SUM(H1751:I1751)</f>
        <v>0</v>
      </c>
    </row>
    <row r="1752" spans="1:11" ht="15.75" hidden="1" x14ac:dyDescent="0.25">
      <c r="A1752" s="761"/>
      <c r="B1752" s="580" t="s">
        <v>1719</v>
      </c>
      <c r="C1752" s="580"/>
      <c r="D1752" s="577" t="s">
        <v>1842</v>
      </c>
      <c r="E1752" s="580"/>
      <c r="F1752" s="580"/>
      <c r="G1752" s="966"/>
      <c r="H1752" s="927">
        <f>G1752*F1752</f>
        <v>0</v>
      </c>
      <c r="I1752" s="927">
        <f>H1752*$I$12</f>
        <v>0</v>
      </c>
      <c r="J1752" s="11"/>
      <c r="K1752" s="964">
        <f>SUM(H1752:I1752)</f>
        <v>0</v>
      </c>
    </row>
    <row r="1753" spans="1:11" ht="15.75" hidden="1" x14ac:dyDescent="0.25">
      <c r="A1753" s="761"/>
      <c r="B1753" s="580" t="s">
        <v>1720</v>
      </c>
      <c r="C1753" s="580"/>
      <c r="D1753" s="577" t="s">
        <v>1843</v>
      </c>
      <c r="E1753" s="580"/>
      <c r="F1753" s="580"/>
      <c r="G1753" s="966"/>
      <c r="H1753" s="927">
        <f>G1753*F1753</f>
        <v>0</v>
      </c>
      <c r="I1753" s="927">
        <f>H1753*$I$12</f>
        <v>0</v>
      </c>
      <c r="J1753" s="11"/>
      <c r="K1753" s="964">
        <f>SUM(H1753:I1753)</f>
        <v>0</v>
      </c>
    </row>
    <row r="1754" spans="1:11" ht="15.75" hidden="1" x14ac:dyDescent="0.25">
      <c r="A1754" s="761"/>
      <c r="B1754" s="676"/>
      <c r="C1754" s="677"/>
      <c r="D1754" s="676"/>
      <c r="E1754" s="10"/>
      <c r="F1754" s="10"/>
      <c r="G1754" s="927"/>
      <c r="H1754" s="927"/>
      <c r="I1754" s="927"/>
      <c r="J1754" s="10"/>
      <c r="K1754" s="927"/>
    </row>
    <row r="1755" spans="1:11" ht="15.75" hidden="1" x14ac:dyDescent="0.25">
      <c r="A1755" s="761"/>
      <c r="B1755" s="410" t="s">
        <v>1721</v>
      </c>
      <c r="C1755" s="410"/>
      <c r="D1755" s="411" t="s">
        <v>1844</v>
      </c>
      <c r="E1755" s="410"/>
      <c r="F1755" s="410"/>
      <c r="G1755" s="977"/>
      <c r="H1755" s="977"/>
      <c r="I1755" s="977"/>
      <c r="J1755" s="412"/>
      <c r="K1755" s="977"/>
    </row>
    <row r="1756" spans="1:11" ht="15.75" hidden="1" x14ac:dyDescent="0.25">
      <c r="A1756" s="761"/>
      <c r="B1756" s="8" t="s">
        <v>1722</v>
      </c>
      <c r="C1756" s="8"/>
      <c r="D1756" s="21" t="s">
        <v>1845</v>
      </c>
      <c r="E1756" s="8"/>
      <c r="F1756" s="8"/>
      <c r="G1756" s="975"/>
      <c r="H1756" s="975">
        <f>G1756*F1756</f>
        <v>0</v>
      </c>
      <c r="I1756" s="975">
        <f>H1756*$I$12</f>
        <v>0</v>
      </c>
      <c r="J1756" s="8"/>
      <c r="K1756" s="975">
        <f>SUM(H1756:I1756)</f>
        <v>0</v>
      </c>
    </row>
    <row r="1757" spans="1:11" ht="15.75" hidden="1" x14ac:dyDescent="0.25">
      <c r="A1757" s="761"/>
      <c r="B1757" s="676"/>
      <c r="C1757" s="677"/>
      <c r="D1757" s="676"/>
      <c r="E1757" s="10"/>
      <c r="F1757" s="10"/>
      <c r="G1757" s="927"/>
      <c r="H1757" s="927"/>
      <c r="I1757" s="927"/>
      <c r="J1757" s="10"/>
      <c r="K1757" s="927"/>
    </row>
    <row r="1758" spans="1:11" ht="15.75" hidden="1" x14ac:dyDescent="0.25">
      <c r="A1758" s="761"/>
      <c r="B1758" s="8" t="s">
        <v>1723</v>
      </c>
      <c r="C1758" s="8"/>
      <c r="D1758" s="21" t="s">
        <v>1846</v>
      </c>
      <c r="E1758" s="8"/>
      <c r="F1758" s="8"/>
      <c r="G1758" s="975"/>
      <c r="H1758" s="975">
        <f>G1758*F1758</f>
        <v>0</v>
      </c>
      <c r="I1758" s="975">
        <f>H1758*$I$12</f>
        <v>0</v>
      </c>
      <c r="J1758" s="8"/>
      <c r="K1758" s="975">
        <f>SUM(H1758:I1758)</f>
        <v>0</v>
      </c>
    </row>
    <row r="1759" spans="1:11" ht="15.75" hidden="1" x14ac:dyDescent="0.25">
      <c r="A1759" s="761"/>
      <c r="B1759" s="676"/>
      <c r="C1759" s="677"/>
      <c r="D1759" s="676"/>
      <c r="E1759" s="10"/>
      <c r="F1759" s="10"/>
      <c r="G1759" s="927"/>
      <c r="H1759" s="927"/>
      <c r="I1759" s="927"/>
      <c r="J1759" s="10"/>
      <c r="K1759" s="927"/>
    </row>
    <row r="1760" spans="1:11" ht="15.75" hidden="1" x14ac:dyDescent="0.25">
      <c r="A1760" s="761"/>
      <c r="B1760" s="8" t="s">
        <v>1724</v>
      </c>
      <c r="C1760" s="8"/>
      <c r="D1760" s="21" t="s">
        <v>1847</v>
      </c>
      <c r="E1760" s="8"/>
      <c r="F1760" s="8"/>
      <c r="G1760" s="975"/>
      <c r="H1760" s="975">
        <f>G1760*F1760</f>
        <v>0</v>
      </c>
      <c r="I1760" s="975">
        <f>H1760*$I$12</f>
        <v>0</v>
      </c>
      <c r="J1760" s="8"/>
      <c r="K1760" s="975">
        <f>SUM(H1760:I1760)</f>
        <v>0</v>
      </c>
    </row>
    <row r="1761" spans="1:11" ht="15.75" hidden="1" x14ac:dyDescent="0.25">
      <c r="A1761" s="761"/>
      <c r="B1761" s="676"/>
      <c r="C1761" s="677"/>
      <c r="D1761" s="676"/>
      <c r="E1761" s="10"/>
      <c r="F1761" s="10"/>
      <c r="G1761" s="927"/>
      <c r="H1761" s="927"/>
      <c r="I1761" s="927"/>
      <c r="J1761" s="10"/>
      <c r="K1761" s="927"/>
    </row>
    <row r="1762" spans="1:11" ht="15.75" hidden="1" x14ac:dyDescent="0.25">
      <c r="A1762" s="761"/>
      <c r="B1762" s="8" t="s">
        <v>1725</v>
      </c>
      <c r="C1762" s="8"/>
      <c r="D1762" s="21" t="s">
        <v>1848</v>
      </c>
      <c r="E1762" s="8"/>
      <c r="F1762" s="8"/>
      <c r="G1762" s="975"/>
      <c r="H1762" s="975">
        <f>G1762*F1762</f>
        <v>0</v>
      </c>
      <c r="I1762" s="975">
        <f>H1762*$I$12</f>
        <v>0</v>
      </c>
      <c r="J1762" s="8"/>
      <c r="K1762" s="975">
        <f>SUM(H1762:I1762)</f>
        <v>0</v>
      </c>
    </row>
    <row r="1763" spans="1:11" ht="15.75" hidden="1" x14ac:dyDescent="0.25">
      <c r="A1763" s="761"/>
      <c r="B1763" s="676"/>
      <c r="C1763" s="677"/>
      <c r="D1763" s="676"/>
      <c r="E1763" s="10"/>
      <c r="F1763" s="10"/>
      <c r="G1763" s="927"/>
      <c r="H1763" s="927"/>
      <c r="I1763" s="927"/>
      <c r="J1763" s="10"/>
      <c r="K1763" s="927"/>
    </row>
    <row r="1764" spans="1:11" ht="15.75" hidden="1" x14ac:dyDescent="0.25">
      <c r="A1764" s="761"/>
      <c r="B1764" s="8" t="s">
        <v>1726</v>
      </c>
      <c r="C1764" s="8"/>
      <c r="D1764" s="21" t="s">
        <v>1849</v>
      </c>
      <c r="E1764" s="8"/>
      <c r="F1764" s="8"/>
      <c r="G1764" s="975"/>
      <c r="H1764" s="975">
        <f>G1764*F1764</f>
        <v>0</v>
      </c>
      <c r="I1764" s="975">
        <f>H1764*$I$12</f>
        <v>0</v>
      </c>
      <c r="J1764" s="8"/>
      <c r="K1764" s="975">
        <f>SUM(H1764:I1764)</f>
        <v>0</v>
      </c>
    </row>
    <row r="1765" spans="1:11" ht="15.75" hidden="1" x14ac:dyDescent="0.25">
      <c r="A1765" s="761"/>
      <c r="B1765" s="676"/>
      <c r="C1765" s="677"/>
      <c r="D1765" s="676"/>
      <c r="E1765" s="10"/>
      <c r="F1765" s="10"/>
      <c r="G1765" s="927"/>
      <c r="H1765" s="927"/>
      <c r="I1765" s="927"/>
      <c r="J1765" s="10"/>
      <c r="K1765" s="927"/>
    </row>
    <row r="1766" spans="1:11" ht="15.75" hidden="1" x14ac:dyDescent="0.25">
      <c r="A1766" s="761"/>
      <c r="B1766" s="8" t="s">
        <v>1727</v>
      </c>
      <c r="C1766" s="8"/>
      <c r="D1766" s="21" t="s">
        <v>1850</v>
      </c>
      <c r="E1766" s="8"/>
      <c r="F1766" s="8"/>
      <c r="G1766" s="975"/>
      <c r="H1766" s="975">
        <f>G1766*F1766</f>
        <v>0</v>
      </c>
      <c r="I1766" s="975">
        <f>H1766*$I$12</f>
        <v>0</v>
      </c>
      <c r="J1766" s="8"/>
      <c r="K1766" s="975">
        <f>SUM(H1766:I1766)</f>
        <v>0</v>
      </c>
    </row>
    <row r="1767" spans="1:11" ht="15.75" hidden="1" x14ac:dyDescent="0.25">
      <c r="A1767" s="761"/>
      <c r="B1767" s="676"/>
      <c r="C1767" s="677"/>
      <c r="D1767" s="676"/>
      <c r="E1767" s="10"/>
      <c r="F1767" s="10"/>
      <c r="G1767" s="927"/>
      <c r="H1767" s="927"/>
      <c r="I1767" s="927"/>
      <c r="J1767" s="10"/>
      <c r="K1767" s="927"/>
    </row>
    <row r="1768" spans="1:11" ht="15.75" hidden="1" x14ac:dyDescent="0.25">
      <c r="A1768" s="761"/>
      <c r="B1768" s="410" t="s">
        <v>1728</v>
      </c>
      <c r="C1768" s="410"/>
      <c r="D1768" s="411" t="s">
        <v>1851</v>
      </c>
      <c r="E1768" s="410"/>
      <c r="F1768" s="410"/>
      <c r="G1768" s="977"/>
      <c r="H1768" s="977"/>
      <c r="I1768" s="977"/>
      <c r="J1768" s="412"/>
      <c r="K1768" s="977"/>
    </row>
    <row r="1769" spans="1:11" ht="15.75" hidden="1" x14ac:dyDescent="0.25">
      <c r="A1769" s="761"/>
      <c r="B1769" s="8" t="s">
        <v>1729</v>
      </c>
      <c r="C1769" s="8"/>
      <c r="D1769" s="21" t="s">
        <v>1852</v>
      </c>
      <c r="E1769" s="8"/>
      <c r="F1769" s="8"/>
      <c r="G1769" s="975"/>
      <c r="H1769" s="975">
        <f>G1769*F1769</f>
        <v>0</v>
      </c>
      <c r="I1769" s="975">
        <f>H1769*$I$12</f>
        <v>0</v>
      </c>
      <c r="J1769" s="8"/>
      <c r="K1769" s="975">
        <f>SUM(H1769:I1769)</f>
        <v>0</v>
      </c>
    </row>
    <row r="1770" spans="1:11" ht="15.75" hidden="1" x14ac:dyDescent="0.25">
      <c r="A1770" s="761"/>
      <c r="B1770" s="676"/>
      <c r="C1770" s="677"/>
      <c r="D1770" s="676"/>
      <c r="E1770" s="10"/>
      <c r="F1770" s="10"/>
      <c r="G1770" s="927"/>
      <c r="H1770" s="927"/>
      <c r="I1770" s="927"/>
      <c r="J1770" s="10"/>
      <c r="K1770" s="927"/>
    </row>
    <row r="1771" spans="1:11" ht="15.75" hidden="1" x14ac:dyDescent="0.25">
      <c r="A1771" s="926"/>
      <c r="B1771" s="676"/>
      <c r="C1771" s="677"/>
      <c r="D1771" s="676"/>
      <c r="E1771" s="10"/>
      <c r="F1771" s="10"/>
      <c r="G1771" s="927"/>
      <c r="H1771" s="927"/>
      <c r="I1771" s="927"/>
      <c r="J1771" s="10"/>
      <c r="K1771" s="927"/>
    </row>
    <row r="1772" spans="1:11" ht="15.75" x14ac:dyDescent="0.25">
      <c r="A1772" s="761" t="s">
        <v>4462</v>
      </c>
      <c r="B1772" s="8" t="s">
        <v>1730</v>
      </c>
      <c r="C1772" s="8"/>
      <c r="D1772" s="21" t="s">
        <v>1853</v>
      </c>
      <c r="E1772" s="8"/>
      <c r="F1772" s="8"/>
      <c r="G1772" s="975"/>
      <c r="H1772" s="975"/>
      <c r="I1772" s="975"/>
      <c r="J1772" s="8"/>
      <c r="K1772" s="975"/>
    </row>
    <row r="1773" spans="1:11" s="871" customFormat="1" ht="38.25" x14ac:dyDescent="0.25">
      <c r="A1773" s="866" t="s">
        <v>4461</v>
      </c>
      <c r="B1773" s="872" t="s">
        <v>4587</v>
      </c>
      <c r="C1773" s="915" t="s">
        <v>4590</v>
      </c>
      <c r="D1773" s="883" t="s">
        <v>4586</v>
      </c>
      <c r="E1773" s="1082">
        <v>1</v>
      </c>
      <c r="F1773" s="872" t="s">
        <v>2569</v>
      </c>
      <c r="G1773" s="1013">
        <f>'Composições Unitárias'!G2162</f>
        <v>391.5</v>
      </c>
      <c r="H1773" s="927">
        <f t="shared" ref="H1773:H1776" si="587">TRUNC(E1773*G1773,2)</f>
        <v>391.5</v>
      </c>
      <c r="I1773" s="927">
        <f t="shared" ref="I1773:I1776" si="588">TRUNC(H1773*$I$12,2)</f>
        <v>105.53</v>
      </c>
      <c r="J1773" s="11"/>
      <c r="K1773" s="964">
        <f t="shared" ref="K1773:K1776" si="589">TRUNC(SUM(H1773:I1773),2)</f>
        <v>497.03</v>
      </c>
    </row>
    <row r="1774" spans="1:11" s="871" customFormat="1" ht="25.5" x14ac:dyDescent="0.25">
      <c r="A1774" s="866" t="s">
        <v>4461</v>
      </c>
      <c r="B1774" s="872" t="s">
        <v>4591</v>
      </c>
      <c r="C1774" s="915" t="s">
        <v>4595</v>
      </c>
      <c r="D1774" s="868" t="s">
        <v>4592</v>
      </c>
      <c r="E1774" s="1082">
        <v>3</v>
      </c>
      <c r="F1774" s="872" t="s">
        <v>2569</v>
      </c>
      <c r="G1774" s="1013">
        <f>'Composições Unitárias'!G2174</f>
        <v>150.27000000000001</v>
      </c>
      <c r="H1774" s="927">
        <f t="shared" si="587"/>
        <v>450.81</v>
      </c>
      <c r="I1774" s="927">
        <f t="shared" si="588"/>
        <v>121.52</v>
      </c>
      <c r="J1774" s="11"/>
      <c r="K1774" s="964">
        <f t="shared" si="589"/>
        <v>572.33000000000004</v>
      </c>
    </row>
    <row r="1775" spans="1:11" s="871" customFormat="1" ht="25.5" x14ac:dyDescent="0.25">
      <c r="A1775" s="866" t="s">
        <v>4461</v>
      </c>
      <c r="B1775" s="872" t="s">
        <v>4593</v>
      </c>
      <c r="C1775" s="915" t="s">
        <v>4600</v>
      </c>
      <c r="D1775" s="883" t="s">
        <v>4594</v>
      </c>
      <c r="E1775" s="1082">
        <v>3</v>
      </c>
      <c r="F1775" s="872" t="s">
        <v>2569</v>
      </c>
      <c r="G1775" s="1013">
        <f>'Composições Unitárias'!G2187</f>
        <v>243.65</v>
      </c>
      <c r="H1775" s="927">
        <f t="shared" si="587"/>
        <v>730.95</v>
      </c>
      <c r="I1775" s="927">
        <f t="shared" si="588"/>
        <v>197.04</v>
      </c>
      <c r="J1775" s="11"/>
      <c r="K1775" s="964">
        <f t="shared" si="589"/>
        <v>927.99</v>
      </c>
    </row>
    <row r="1776" spans="1:11" s="871" customFormat="1" ht="38.25" x14ac:dyDescent="0.25">
      <c r="A1776" s="866" t="s">
        <v>4461</v>
      </c>
      <c r="B1776" s="872" t="s">
        <v>4602</v>
      </c>
      <c r="C1776" s="881" t="s">
        <v>4605</v>
      </c>
      <c r="D1776" s="873" t="s">
        <v>4601</v>
      </c>
      <c r="E1776" s="1082">
        <v>55</v>
      </c>
      <c r="F1776" s="872" t="s">
        <v>210</v>
      </c>
      <c r="G1776" s="1013">
        <f>'Composições Unitárias'!G2199</f>
        <v>6.98</v>
      </c>
      <c r="H1776" s="927">
        <f t="shared" si="587"/>
        <v>383.9</v>
      </c>
      <c r="I1776" s="927">
        <f t="shared" si="588"/>
        <v>103.48</v>
      </c>
      <c r="J1776" s="11"/>
      <c r="K1776" s="964">
        <f t="shared" si="589"/>
        <v>487.38</v>
      </c>
    </row>
    <row r="1777" spans="1:11" ht="15.75" hidden="1" x14ac:dyDescent="0.25">
      <c r="A1777" s="761"/>
      <c r="B1777" s="676"/>
      <c r="C1777" s="677"/>
      <c r="D1777" s="676"/>
      <c r="E1777" s="870"/>
      <c r="F1777" s="870"/>
      <c r="G1777" s="980"/>
      <c r="H1777" s="980"/>
      <c r="I1777" s="980"/>
      <c r="J1777" s="870"/>
      <c r="K1777" s="980"/>
    </row>
    <row r="1778" spans="1:11" ht="15.75" hidden="1" x14ac:dyDescent="0.25">
      <c r="A1778" s="761"/>
      <c r="B1778" s="8" t="s">
        <v>1731</v>
      </c>
      <c r="C1778" s="8"/>
      <c r="D1778" s="21" t="s">
        <v>1854</v>
      </c>
      <c r="E1778" s="8"/>
      <c r="F1778" s="8"/>
      <c r="G1778" s="975"/>
      <c r="H1778" s="975">
        <f>G1778*F1778</f>
        <v>0</v>
      </c>
      <c r="I1778" s="975">
        <f>H1778*$I$12</f>
        <v>0</v>
      </c>
      <c r="J1778" s="8"/>
      <c r="K1778" s="975">
        <f>SUM(H1778:I1778)</f>
        <v>0</v>
      </c>
    </row>
    <row r="1779" spans="1:11" ht="15.75" hidden="1" x14ac:dyDescent="0.25">
      <c r="A1779" s="761"/>
      <c r="B1779" s="676"/>
      <c r="C1779" s="677"/>
      <c r="D1779" s="676"/>
      <c r="E1779" s="10"/>
      <c r="F1779" s="10"/>
      <c r="G1779" s="927"/>
      <c r="H1779" s="927"/>
      <c r="I1779" s="927"/>
      <c r="J1779" s="10"/>
      <c r="K1779" s="927"/>
    </row>
    <row r="1780" spans="1:11" ht="15.75" hidden="1" x14ac:dyDescent="0.25">
      <c r="A1780" s="761"/>
      <c r="B1780" s="8" t="s">
        <v>1732</v>
      </c>
      <c r="C1780" s="8"/>
      <c r="D1780" s="21" t="s">
        <v>1855</v>
      </c>
      <c r="E1780" s="8"/>
      <c r="F1780" s="8"/>
      <c r="G1780" s="975"/>
      <c r="H1780" s="975">
        <f>G1780*F1780</f>
        <v>0</v>
      </c>
      <c r="I1780" s="975">
        <f>H1780*$I$12</f>
        <v>0</v>
      </c>
      <c r="J1780" s="8"/>
      <c r="K1780" s="975">
        <f>SUM(H1780:I1780)</f>
        <v>0</v>
      </c>
    </row>
    <row r="1781" spans="1:11" ht="15.75" hidden="1" x14ac:dyDescent="0.25">
      <c r="A1781" s="761"/>
      <c r="B1781" s="676"/>
      <c r="C1781" s="677"/>
      <c r="D1781" s="676"/>
      <c r="E1781" s="10"/>
      <c r="F1781" s="10"/>
      <c r="G1781" s="927"/>
      <c r="H1781" s="927"/>
      <c r="I1781" s="927"/>
      <c r="J1781" s="10"/>
      <c r="K1781" s="927"/>
    </row>
    <row r="1782" spans="1:11" ht="15.75" hidden="1" x14ac:dyDescent="0.25">
      <c r="A1782" s="761"/>
      <c r="B1782" s="8" t="s">
        <v>1733</v>
      </c>
      <c r="C1782" s="8"/>
      <c r="D1782" s="21" t="s">
        <v>1856</v>
      </c>
      <c r="E1782" s="8"/>
      <c r="F1782" s="8"/>
      <c r="G1782" s="975"/>
      <c r="H1782" s="975">
        <f>G1782*F1782</f>
        <v>0</v>
      </c>
      <c r="I1782" s="975">
        <f>H1782*$I$12</f>
        <v>0</v>
      </c>
      <c r="J1782" s="8"/>
      <c r="K1782" s="975">
        <f>SUM(H1782:I1782)</f>
        <v>0</v>
      </c>
    </row>
    <row r="1783" spans="1:11" ht="15.75" hidden="1" x14ac:dyDescent="0.25">
      <c r="A1783" s="761"/>
      <c r="B1783" s="676"/>
      <c r="C1783" s="677"/>
      <c r="D1783" s="676"/>
      <c r="E1783" s="10"/>
      <c r="F1783" s="10"/>
      <c r="G1783" s="927"/>
      <c r="H1783" s="927"/>
      <c r="I1783" s="927"/>
      <c r="J1783" s="10"/>
      <c r="K1783" s="927"/>
    </row>
    <row r="1784" spans="1:11" ht="15.75" hidden="1" x14ac:dyDescent="0.25">
      <c r="A1784" s="761"/>
      <c r="B1784" s="410" t="s">
        <v>1728</v>
      </c>
      <c r="C1784" s="410"/>
      <c r="D1784" s="411" t="s">
        <v>1851</v>
      </c>
      <c r="E1784" s="410"/>
      <c r="F1784" s="410"/>
      <c r="G1784" s="977"/>
      <c r="H1784" s="977"/>
      <c r="I1784" s="977"/>
      <c r="J1784" s="412"/>
      <c r="K1784" s="977"/>
    </row>
    <row r="1785" spans="1:11" ht="15.75" hidden="1" x14ac:dyDescent="0.25">
      <c r="A1785" s="761"/>
      <c r="B1785" s="8" t="s">
        <v>1734</v>
      </c>
      <c r="C1785" s="8"/>
      <c r="D1785" s="21" t="s">
        <v>1857</v>
      </c>
      <c r="E1785" s="8"/>
      <c r="F1785" s="8"/>
      <c r="G1785" s="975"/>
      <c r="H1785" s="975">
        <f>G1785*F1785</f>
        <v>0</v>
      </c>
      <c r="I1785" s="975">
        <f>H1785*$I$12</f>
        <v>0</v>
      </c>
      <c r="J1785" s="8"/>
      <c r="K1785" s="975">
        <f>SUM(H1785:I1785)</f>
        <v>0</v>
      </c>
    </row>
    <row r="1786" spans="1:11" ht="15.75" hidden="1" x14ac:dyDescent="0.25">
      <c r="A1786" s="761"/>
      <c r="B1786" s="676"/>
      <c r="C1786" s="677"/>
      <c r="D1786" s="676"/>
      <c r="E1786" s="10"/>
      <c r="F1786" s="10"/>
      <c r="G1786" s="927"/>
      <c r="H1786" s="927"/>
      <c r="I1786" s="927"/>
      <c r="J1786" s="10"/>
      <c r="K1786" s="927"/>
    </row>
    <row r="1787" spans="1:11" ht="15.75" hidden="1" x14ac:dyDescent="0.25">
      <c r="A1787" s="761"/>
      <c r="B1787" s="8" t="s">
        <v>1735</v>
      </c>
      <c r="C1787" s="8"/>
      <c r="D1787" s="21" t="s">
        <v>1858</v>
      </c>
      <c r="E1787" s="8"/>
      <c r="F1787" s="8"/>
      <c r="G1787" s="975"/>
      <c r="H1787" s="975">
        <f>G1787*F1787</f>
        <v>0</v>
      </c>
      <c r="I1787" s="975">
        <f>H1787*$I$12</f>
        <v>0</v>
      </c>
      <c r="J1787" s="8"/>
      <c r="K1787" s="975">
        <f>SUM(H1787:I1787)</f>
        <v>0</v>
      </c>
    </row>
    <row r="1788" spans="1:11" ht="15.75" hidden="1" x14ac:dyDescent="0.25">
      <c r="A1788" s="761"/>
      <c r="B1788" s="676"/>
      <c r="C1788" s="677"/>
      <c r="D1788" s="676"/>
      <c r="E1788" s="10"/>
      <c r="F1788" s="10"/>
      <c r="G1788" s="927"/>
      <c r="H1788" s="927"/>
      <c r="I1788" s="927"/>
      <c r="J1788" s="10"/>
      <c r="K1788" s="927"/>
    </row>
    <row r="1789" spans="1:11" ht="15.75" hidden="1" x14ac:dyDescent="0.25">
      <c r="A1789" s="761"/>
      <c r="B1789" s="8" t="s">
        <v>1736</v>
      </c>
      <c r="C1789" s="8"/>
      <c r="D1789" s="21" t="s">
        <v>1855</v>
      </c>
      <c r="E1789" s="8"/>
      <c r="F1789" s="8"/>
      <c r="G1789" s="975"/>
      <c r="H1789" s="975">
        <f>G1789*F1789</f>
        <v>0</v>
      </c>
      <c r="I1789" s="975">
        <f>H1789*$I$12</f>
        <v>0</v>
      </c>
      <c r="J1789" s="8"/>
      <c r="K1789" s="975">
        <f>SUM(H1789:I1789)</f>
        <v>0</v>
      </c>
    </row>
    <row r="1790" spans="1:11" ht="15.75" hidden="1" x14ac:dyDescent="0.25">
      <c r="A1790" s="761"/>
      <c r="B1790" s="676"/>
      <c r="C1790" s="677"/>
      <c r="D1790" s="676"/>
      <c r="E1790" s="10"/>
      <c r="F1790" s="10"/>
      <c r="G1790" s="927"/>
      <c r="H1790" s="927"/>
      <c r="I1790" s="927"/>
      <c r="J1790" s="10"/>
      <c r="K1790" s="927"/>
    </row>
    <row r="1791" spans="1:11" ht="15.75" hidden="1" x14ac:dyDescent="0.25">
      <c r="A1791" s="761"/>
      <c r="B1791" s="8" t="s">
        <v>1737</v>
      </c>
      <c r="C1791" s="8"/>
      <c r="D1791" s="21" t="s">
        <v>1854</v>
      </c>
      <c r="E1791" s="8"/>
      <c r="F1791" s="8"/>
      <c r="G1791" s="975"/>
      <c r="H1791" s="975">
        <f>G1791*F1791</f>
        <v>0</v>
      </c>
      <c r="I1791" s="975">
        <f>H1791*$I$12</f>
        <v>0</v>
      </c>
      <c r="J1791" s="8"/>
      <c r="K1791" s="975">
        <f>SUM(H1791:I1791)</f>
        <v>0</v>
      </c>
    </row>
    <row r="1792" spans="1:11" ht="15.75" hidden="1" x14ac:dyDescent="0.25">
      <c r="A1792" s="761"/>
      <c r="B1792" s="676"/>
      <c r="C1792" s="677"/>
      <c r="D1792" s="676"/>
      <c r="E1792" s="10"/>
      <c r="F1792" s="10"/>
      <c r="G1792" s="927"/>
      <c r="H1792" s="927"/>
      <c r="I1792" s="927"/>
      <c r="J1792" s="10"/>
      <c r="K1792" s="927"/>
    </row>
    <row r="1793" spans="1:11" ht="15.75" hidden="1" x14ac:dyDescent="0.25">
      <c r="A1793" s="761"/>
      <c r="B1793" s="8" t="s">
        <v>1738</v>
      </c>
      <c r="C1793" s="8"/>
      <c r="D1793" s="21" t="s">
        <v>1859</v>
      </c>
      <c r="E1793" s="8"/>
      <c r="F1793" s="8"/>
      <c r="G1793" s="975"/>
      <c r="H1793" s="975">
        <f>G1793*F1793</f>
        <v>0</v>
      </c>
      <c r="I1793" s="975">
        <f>H1793*$I$12</f>
        <v>0</v>
      </c>
      <c r="J1793" s="8"/>
      <c r="K1793" s="975">
        <f>SUM(H1793:I1793)</f>
        <v>0</v>
      </c>
    </row>
    <row r="1794" spans="1:11" ht="15.75" hidden="1" x14ac:dyDescent="0.25">
      <c r="A1794" s="761"/>
      <c r="B1794" s="676"/>
      <c r="C1794" s="677"/>
      <c r="D1794" s="676"/>
      <c r="E1794" s="10"/>
      <c r="F1794" s="10"/>
      <c r="G1794" s="927"/>
      <c r="H1794" s="927"/>
      <c r="I1794" s="927"/>
      <c r="J1794" s="10"/>
      <c r="K1794" s="927"/>
    </row>
    <row r="1795" spans="1:11" ht="15.75" hidden="1" x14ac:dyDescent="0.25">
      <c r="A1795" s="761"/>
      <c r="B1795" s="410" t="s">
        <v>1739</v>
      </c>
      <c r="C1795" s="410"/>
      <c r="D1795" s="411" t="s">
        <v>1860</v>
      </c>
      <c r="E1795" s="410"/>
      <c r="F1795" s="410"/>
      <c r="G1795" s="977"/>
      <c r="H1795" s="977"/>
      <c r="I1795" s="977"/>
      <c r="J1795" s="412"/>
      <c r="K1795" s="977"/>
    </row>
    <row r="1796" spans="1:11" ht="15.75" hidden="1" x14ac:dyDescent="0.25">
      <c r="A1796" s="761"/>
      <c r="B1796" s="8" t="s">
        <v>1740</v>
      </c>
      <c r="C1796" s="8"/>
      <c r="D1796" s="21" t="s">
        <v>1861</v>
      </c>
      <c r="E1796" s="8"/>
      <c r="F1796" s="8"/>
      <c r="G1796" s="975"/>
      <c r="H1796" s="975">
        <f>G1796*F1796</f>
        <v>0</v>
      </c>
      <c r="I1796" s="975">
        <f>H1796*$I$12</f>
        <v>0</v>
      </c>
      <c r="J1796" s="8"/>
      <c r="K1796" s="975">
        <f>SUM(H1796:I1796)</f>
        <v>0</v>
      </c>
    </row>
    <row r="1797" spans="1:11" ht="15.75" hidden="1" x14ac:dyDescent="0.25">
      <c r="A1797" s="761"/>
      <c r="B1797" s="676"/>
      <c r="C1797" s="677"/>
      <c r="D1797" s="676"/>
      <c r="E1797" s="10"/>
      <c r="F1797" s="10"/>
      <c r="G1797" s="927"/>
      <c r="H1797" s="927"/>
      <c r="I1797" s="927"/>
      <c r="J1797" s="10"/>
      <c r="K1797" s="927"/>
    </row>
    <row r="1798" spans="1:11" ht="15.75" hidden="1" x14ac:dyDescent="0.25">
      <c r="A1798" s="761"/>
      <c r="B1798" s="8" t="s">
        <v>1741</v>
      </c>
      <c r="C1798" s="8"/>
      <c r="D1798" s="21" t="s">
        <v>1862</v>
      </c>
      <c r="E1798" s="8"/>
      <c r="F1798" s="8"/>
      <c r="G1798" s="975"/>
      <c r="H1798" s="975">
        <f>G1798*F1798</f>
        <v>0</v>
      </c>
      <c r="I1798" s="975">
        <f>H1798*$I$12</f>
        <v>0</v>
      </c>
      <c r="J1798" s="8"/>
      <c r="K1798" s="975">
        <f>SUM(H1798:I1798)</f>
        <v>0</v>
      </c>
    </row>
    <row r="1799" spans="1:11" ht="15.75" hidden="1" x14ac:dyDescent="0.25">
      <c r="A1799" s="761"/>
      <c r="B1799" s="676"/>
      <c r="C1799" s="677"/>
      <c r="D1799" s="676"/>
      <c r="E1799" s="10"/>
      <c r="F1799" s="10"/>
      <c r="G1799" s="927"/>
      <c r="H1799" s="927"/>
      <c r="I1799" s="927"/>
      <c r="J1799" s="10"/>
      <c r="K1799" s="927"/>
    </row>
    <row r="1800" spans="1:11" ht="15.75" hidden="1" x14ac:dyDescent="0.25">
      <c r="A1800" s="761"/>
      <c r="B1800" s="8" t="s">
        <v>1742</v>
      </c>
      <c r="C1800" s="8"/>
      <c r="D1800" s="21" t="s">
        <v>1854</v>
      </c>
      <c r="E1800" s="8"/>
      <c r="F1800" s="8"/>
      <c r="G1800" s="975"/>
      <c r="H1800" s="975">
        <f>G1800*F1800</f>
        <v>0</v>
      </c>
      <c r="I1800" s="975">
        <f>H1800*$I$12</f>
        <v>0</v>
      </c>
      <c r="J1800" s="8"/>
      <c r="K1800" s="975">
        <f>SUM(H1800:I1800)</f>
        <v>0</v>
      </c>
    </row>
    <row r="1801" spans="1:11" ht="15.75" hidden="1" x14ac:dyDescent="0.25">
      <c r="A1801" s="761"/>
      <c r="B1801" s="676"/>
      <c r="C1801" s="677"/>
      <c r="D1801" s="676"/>
      <c r="E1801" s="10"/>
      <c r="F1801" s="10"/>
      <c r="G1801" s="927"/>
      <c r="H1801" s="927"/>
      <c r="I1801" s="927"/>
      <c r="J1801" s="10"/>
      <c r="K1801" s="927"/>
    </row>
    <row r="1802" spans="1:11" ht="15.75" hidden="1" x14ac:dyDescent="0.25">
      <c r="A1802" s="761"/>
      <c r="B1802" s="8" t="s">
        <v>1743</v>
      </c>
      <c r="C1802" s="8"/>
      <c r="D1802" s="21" t="s">
        <v>1855</v>
      </c>
      <c r="E1802" s="8"/>
      <c r="F1802" s="8"/>
      <c r="G1802" s="975"/>
      <c r="H1802" s="975">
        <f>G1802*F1802</f>
        <v>0</v>
      </c>
      <c r="I1802" s="975">
        <f>H1802*$I$12</f>
        <v>0</v>
      </c>
      <c r="J1802" s="8"/>
      <c r="K1802" s="975">
        <f>SUM(H1802:I1802)</f>
        <v>0</v>
      </c>
    </row>
    <row r="1803" spans="1:11" ht="15.75" hidden="1" x14ac:dyDescent="0.25">
      <c r="A1803" s="761"/>
      <c r="B1803" s="676"/>
      <c r="C1803" s="677"/>
      <c r="D1803" s="676"/>
      <c r="E1803" s="10"/>
      <c r="F1803" s="10"/>
      <c r="G1803" s="927"/>
      <c r="H1803" s="927"/>
      <c r="I1803" s="927"/>
      <c r="J1803" s="10"/>
      <c r="K1803" s="927"/>
    </row>
    <row r="1804" spans="1:11" ht="15.75" hidden="1" x14ac:dyDescent="0.25">
      <c r="A1804" s="761"/>
      <c r="B1804" s="410" t="s">
        <v>1744</v>
      </c>
      <c r="C1804" s="410"/>
      <c r="D1804" s="411" t="s">
        <v>1863</v>
      </c>
      <c r="E1804" s="410"/>
      <c r="F1804" s="410"/>
      <c r="G1804" s="977"/>
      <c r="H1804" s="977"/>
      <c r="I1804" s="977"/>
      <c r="J1804" s="412"/>
      <c r="K1804" s="977"/>
    </row>
    <row r="1805" spans="1:11" ht="15.75" hidden="1" x14ac:dyDescent="0.25">
      <c r="A1805" s="761"/>
      <c r="B1805" s="8" t="s">
        <v>1745</v>
      </c>
      <c r="C1805" s="8"/>
      <c r="D1805" s="21" t="s">
        <v>1864</v>
      </c>
      <c r="E1805" s="8"/>
      <c r="F1805" s="8"/>
      <c r="G1805" s="975"/>
      <c r="H1805" s="975">
        <f>G1805*F1805</f>
        <v>0</v>
      </c>
      <c r="I1805" s="975">
        <f>H1805*$I$12</f>
        <v>0</v>
      </c>
      <c r="J1805" s="8"/>
      <c r="K1805" s="975">
        <f>SUM(H1805:I1805)</f>
        <v>0</v>
      </c>
    </row>
    <row r="1806" spans="1:11" ht="15.75" hidden="1" x14ac:dyDescent="0.25">
      <c r="A1806" s="761"/>
      <c r="B1806" s="676"/>
      <c r="C1806" s="677"/>
      <c r="D1806" s="676"/>
      <c r="E1806" s="10"/>
      <c r="F1806" s="10"/>
      <c r="G1806" s="927"/>
      <c r="H1806" s="927"/>
      <c r="I1806" s="927"/>
      <c r="J1806" s="10"/>
      <c r="K1806" s="927"/>
    </row>
    <row r="1807" spans="1:11" ht="15.75" hidden="1" x14ac:dyDescent="0.25">
      <c r="A1807" s="761"/>
      <c r="B1807" s="8" t="s">
        <v>1746</v>
      </c>
      <c r="C1807" s="8"/>
      <c r="D1807" s="21" t="s">
        <v>1865</v>
      </c>
      <c r="E1807" s="8"/>
      <c r="F1807" s="8"/>
      <c r="G1807" s="975"/>
      <c r="H1807" s="975">
        <f>G1807*F1807</f>
        <v>0</v>
      </c>
      <c r="I1807" s="975">
        <f>H1807*$I$12</f>
        <v>0</v>
      </c>
      <c r="J1807" s="8"/>
      <c r="K1807" s="975">
        <f>SUM(H1807:I1807)</f>
        <v>0</v>
      </c>
    </row>
    <row r="1808" spans="1:11" ht="15.75" hidden="1" x14ac:dyDescent="0.25">
      <c r="A1808" s="761"/>
      <c r="B1808" s="676"/>
      <c r="C1808" s="677"/>
      <c r="D1808" s="676"/>
      <c r="E1808" s="10"/>
      <c r="F1808" s="10"/>
      <c r="G1808" s="927"/>
      <c r="H1808" s="927"/>
      <c r="I1808" s="927"/>
      <c r="J1808" s="10"/>
      <c r="K1808" s="927"/>
    </row>
    <row r="1809" spans="1:11" ht="15.75" hidden="1" x14ac:dyDescent="0.25">
      <c r="A1809" s="761"/>
      <c r="B1809" s="8" t="s">
        <v>1747</v>
      </c>
      <c r="C1809" s="8"/>
      <c r="D1809" s="21" t="s">
        <v>1854</v>
      </c>
      <c r="E1809" s="8"/>
      <c r="F1809" s="8"/>
      <c r="G1809" s="975"/>
      <c r="H1809" s="975">
        <f>G1809*F1809</f>
        <v>0</v>
      </c>
      <c r="I1809" s="975">
        <f>H1809*$I$12</f>
        <v>0</v>
      </c>
      <c r="J1809" s="8"/>
      <c r="K1809" s="975">
        <f>SUM(H1809:I1809)</f>
        <v>0</v>
      </c>
    </row>
    <row r="1810" spans="1:11" ht="15.75" hidden="1" x14ac:dyDescent="0.25">
      <c r="A1810" s="761"/>
      <c r="B1810" s="676"/>
      <c r="C1810" s="677"/>
      <c r="D1810" s="676"/>
      <c r="E1810" s="10"/>
      <c r="F1810" s="10"/>
      <c r="G1810" s="927"/>
      <c r="H1810" s="927"/>
      <c r="I1810" s="927"/>
      <c r="J1810" s="10"/>
      <c r="K1810" s="927"/>
    </row>
    <row r="1811" spans="1:11" ht="15.75" hidden="1" x14ac:dyDescent="0.25">
      <c r="A1811" s="761"/>
      <c r="B1811" s="8" t="s">
        <v>1748</v>
      </c>
      <c r="C1811" s="8"/>
      <c r="D1811" s="21" t="s">
        <v>1793</v>
      </c>
      <c r="E1811" s="8"/>
      <c r="F1811" s="8"/>
      <c r="G1811" s="975"/>
      <c r="H1811" s="975">
        <f>G1811*F1811</f>
        <v>0</v>
      </c>
      <c r="I1811" s="975">
        <f>H1811*$I$12</f>
        <v>0</v>
      </c>
      <c r="J1811" s="8"/>
      <c r="K1811" s="975">
        <f>SUM(H1811:I1811)</f>
        <v>0</v>
      </c>
    </row>
    <row r="1812" spans="1:11" ht="15.75" hidden="1" x14ac:dyDescent="0.25">
      <c r="A1812" s="761"/>
      <c r="B1812" s="676"/>
      <c r="C1812" s="677"/>
      <c r="D1812" s="676"/>
      <c r="E1812" s="10"/>
      <c r="F1812" s="10"/>
      <c r="G1812" s="927"/>
      <c r="H1812" s="927"/>
      <c r="I1812" s="927"/>
      <c r="J1812" s="10"/>
      <c r="K1812" s="927"/>
    </row>
    <row r="1813" spans="1:11" ht="15.75" hidden="1" x14ac:dyDescent="0.25">
      <c r="A1813" s="761"/>
      <c r="B1813" s="8" t="s">
        <v>1749</v>
      </c>
      <c r="C1813" s="8"/>
      <c r="D1813" s="21" t="s">
        <v>1356</v>
      </c>
      <c r="E1813" s="8"/>
      <c r="F1813" s="8"/>
      <c r="G1813" s="975"/>
      <c r="H1813" s="975">
        <f>G1813*F1813</f>
        <v>0</v>
      </c>
      <c r="I1813" s="975">
        <f>H1813*$I$12</f>
        <v>0</v>
      </c>
      <c r="J1813" s="8"/>
      <c r="K1813" s="975">
        <f>SUM(H1813:I1813)</f>
        <v>0</v>
      </c>
    </row>
    <row r="1814" spans="1:11" ht="15.75" hidden="1" x14ac:dyDescent="0.25">
      <c r="A1814" s="761"/>
      <c r="B1814" s="676"/>
      <c r="C1814" s="677"/>
      <c r="D1814" s="676"/>
      <c r="E1814" s="10"/>
      <c r="F1814" s="10"/>
      <c r="G1814" s="927"/>
      <c r="H1814" s="927"/>
      <c r="I1814" s="927"/>
      <c r="J1814" s="10"/>
      <c r="K1814" s="927"/>
    </row>
    <row r="1815" spans="1:11" ht="15.75" hidden="1" x14ac:dyDescent="0.25">
      <c r="A1815" s="761"/>
      <c r="B1815" s="8" t="s">
        <v>1750</v>
      </c>
      <c r="C1815" s="8"/>
      <c r="D1815" s="21" t="s">
        <v>1800</v>
      </c>
      <c r="E1815" s="8"/>
      <c r="F1815" s="8"/>
      <c r="G1815" s="975"/>
      <c r="H1815" s="975">
        <f>G1815*F1815</f>
        <v>0</v>
      </c>
      <c r="I1815" s="975">
        <f>H1815*$I$12</f>
        <v>0</v>
      </c>
      <c r="J1815" s="8"/>
      <c r="K1815" s="975">
        <f>SUM(H1815:I1815)</f>
        <v>0</v>
      </c>
    </row>
    <row r="1816" spans="1:11" ht="15.75" hidden="1" x14ac:dyDescent="0.25">
      <c r="A1816" s="761"/>
      <c r="B1816" s="676"/>
      <c r="C1816" s="677"/>
      <c r="D1816" s="676"/>
      <c r="E1816" s="10"/>
      <c r="F1816" s="10"/>
      <c r="G1816" s="927"/>
      <c r="H1816" s="927"/>
      <c r="I1816" s="927"/>
      <c r="J1816" s="10"/>
      <c r="K1816" s="927"/>
    </row>
    <row r="1817" spans="1:11" ht="15.75" hidden="1" x14ac:dyDescent="0.25">
      <c r="A1817" s="761"/>
      <c r="B1817" s="410" t="s">
        <v>1751</v>
      </c>
      <c r="C1817" s="410"/>
      <c r="D1817" s="411" t="s">
        <v>1866</v>
      </c>
      <c r="E1817" s="410"/>
      <c r="F1817" s="410"/>
      <c r="G1817" s="977"/>
      <c r="H1817" s="977"/>
      <c r="I1817" s="977"/>
      <c r="J1817" s="412"/>
      <c r="K1817" s="977"/>
    </row>
    <row r="1818" spans="1:11" ht="15.75" hidden="1" x14ac:dyDescent="0.25">
      <c r="A1818" s="761"/>
      <c r="B1818" s="8" t="s">
        <v>1752</v>
      </c>
      <c r="C1818" s="8"/>
      <c r="D1818" s="21" t="s">
        <v>1867</v>
      </c>
      <c r="E1818" s="8"/>
      <c r="F1818" s="8"/>
      <c r="G1818" s="975"/>
      <c r="H1818" s="975">
        <f>G1818*F1818</f>
        <v>0</v>
      </c>
      <c r="I1818" s="975">
        <f>H1818*$I$12</f>
        <v>0</v>
      </c>
      <c r="J1818" s="8"/>
      <c r="K1818" s="975">
        <f>SUM(H1818:I1818)</f>
        <v>0</v>
      </c>
    </row>
    <row r="1819" spans="1:11" ht="15.75" hidden="1" x14ac:dyDescent="0.25">
      <c r="A1819" s="761"/>
      <c r="B1819" s="676"/>
      <c r="C1819" s="677"/>
      <c r="D1819" s="676"/>
      <c r="E1819" s="10"/>
      <c r="F1819" s="10"/>
      <c r="G1819" s="927"/>
      <c r="H1819" s="927"/>
      <c r="I1819" s="927"/>
      <c r="J1819" s="10"/>
      <c r="K1819" s="927"/>
    </row>
    <row r="1820" spans="1:11" ht="15.75" hidden="1" x14ac:dyDescent="0.25">
      <c r="A1820" s="761"/>
      <c r="B1820" s="8" t="s">
        <v>1753</v>
      </c>
      <c r="C1820" s="8"/>
      <c r="D1820" s="21" t="s">
        <v>1868</v>
      </c>
      <c r="E1820" s="8"/>
      <c r="F1820" s="8"/>
      <c r="G1820" s="975"/>
      <c r="H1820" s="975">
        <f>G1820*F1820</f>
        <v>0</v>
      </c>
      <c r="I1820" s="975">
        <f>H1820*$I$12</f>
        <v>0</v>
      </c>
      <c r="J1820" s="8"/>
      <c r="K1820" s="975">
        <f>SUM(H1820:I1820)</f>
        <v>0</v>
      </c>
    </row>
    <row r="1821" spans="1:11" ht="15.75" hidden="1" x14ac:dyDescent="0.25">
      <c r="A1821" s="761"/>
      <c r="B1821" s="676"/>
      <c r="C1821" s="677"/>
      <c r="D1821" s="676"/>
      <c r="E1821" s="10"/>
      <c r="F1821" s="10"/>
      <c r="G1821" s="927"/>
      <c r="H1821" s="927"/>
      <c r="I1821" s="927"/>
      <c r="J1821" s="10"/>
      <c r="K1821" s="927"/>
    </row>
    <row r="1822" spans="1:11" ht="15.75" hidden="1" x14ac:dyDescent="0.25">
      <c r="A1822" s="761"/>
      <c r="B1822" s="8" t="s">
        <v>1754</v>
      </c>
      <c r="C1822" s="8"/>
      <c r="D1822" s="21" t="s">
        <v>1869</v>
      </c>
      <c r="E1822" s="8"/>
      <c r="F1822" s="8"/>
      <c r="G1822" s="975"/>
      <c r="H1822" s="975">
        <f>G1822*F1822</f>
        <v>0</v>
      </c>
      <c r="I1822" s="975">
        <f>H1822*$I$12</f>
        <v>0</v>
      </c>
      <c r="J1822" s="8"/>
      <c r="K1822" s="975">
        <f>SUM(H1822:I1822)</f>
        <v>0</v>
      </c>
    </row>
    <row r="1823" spans="1:11" ht="15.75" hidden="1" x14ac:dyDescent="0.25">
      <c r="A1823" s="761"/>
      <c r="B1823" s="676"/>
      <c r="C1823" s="677"/>
      <c r="D1823" s="676"/>
      <c r="E1823" s="10"/>
      <c r="F1823" s="10"/>
      <c r="G1823" s="927"/>
      <c r="H1823" s="927"/>
      <c r="I1823" s="927"/>
      <c r="J1823" s="10"/>
      <c r="K1823" s="927"/>
    </row>
    <row r="1824" spans="1:11" ht="15.75" hidden="1" x14ac:dyDescent="0.25">
      <c r="A1824" s="761"/>
      <c r="B1824" s="8" t="s">
        <v>1755</v>
      </c>
      <c r="C1824" s="8"/>
      <c r="D1824" s="21" t="s">
        <v>1855</v>
      </c>
      <c r="E1824" s="8"/>
      <c r="F1824" s="8"/>
      <c r="G1824" s="975"/>
      <c r="H1824" s="975">
        <f>G1824*F1824</f>
        <v>0</v>
      </c>
      <c r="I1824" s="975">
        <f>H1824*$I$12</f>
        <v>0</v>
      </c>
      <c r="J1824" s="8"/>
      <c r="K1824" s="975">
        <f>SUM(H1824:I1824)</f>
        <v>0</v>
      </c>
    </row>
    <row r="1825" spans="1:11" ht="15.75" hidden="1" x14ac:dyDescent="0.25">
      <c r="A1825" s="761"/>
      <c r="B1825" s="676"/>
      <c r="C1825" s="677"/>
      <c r="D1825" s="676"/>
      <c r="E1825" s="10"/>
      <c r="F1825" s="10"/>
      <c r="G1825" s="927"/>
      <c r="H1825" s="927"/>
      <c r="I1825" s="927"/>
      <c r="J1825" s="10"/>
      <c r="K1825" s="927"/>
    </row>
    <row r="1826" spans="1:11" ht="15.75" hidden="1" x14ac:dyDescent="0.25">
      <c r="A1826" s="761"/>
      <c r="B1826" s="410" t="s">
        <v>1756</v>
      </c>
      <c r="C1826" s="410"/>
      <c r="D1826" s="411" t="s">
        <v>1870</v>
      </c>
      <c r="E1826" s="410"/>
      <c r="F1826" s="410"/>
      <c r="G1826" s="977"/>
      <c r="H1826" s="977"/>
      <c r="I1826" s="977"/>
      <c r="J1826" s="412"/>
      <c r="K1826" s="977"/>
    </row>
    <row r="1827" spans="1:11" ht="15.75" hidden="1" x14ac:dyDescent="0.25">
      <c r="A1827" s="761"/>
      <c r="B1827" s="8" t="s">
        <v>1757</v>
      </c>
      <c r="C1827" s="8"/>
      <c r="D1827" s="21" t="s">
        <v>1867</v>
      </c>
      <c r="E1827" s="8"/>
      <c r="F1827" s="8"/>
      <c r="G1827" s="975"/>
      <c r="H1827" s="975">
        <f>G1827*F1827</f>
        <v>0</v>
      </c>
      <c r="I1827" s="975">
        <f>H1827*$I$12</f>
        <v>0</v>
      </c>
      <c r="J1827" s="8"/>
      <c r="K1827" s="975">
        <f>SUM(H1827:I1827)</f>
        <v>0</v>
      </c>
    </row>
    <row r="1828" spans="1:11" ht="15.75" hidden="1" x14ac:dyDescent="0.25">
      <c r="A1828" s="761"/>
      <c r="B1828" s="676"/>
      <c r="C1828" s="677"/>
      <c r="D1828" s="676"/>
      <c r="E1828" s="10"/>
      <c r="F1828" s="10"/>
      <c r="G1828" s="927"/>
      <c r="H1828" s="927"/>
      <c r="I1828" s="927"/>
      <c r="J1828" s="10"/>
      <c r="K1828" s="927"/>
    </row>
    <row r="1829" spans="1:11" ht="15.75" hidden="1" x14ac:dyDescent="0.25">
      <c r="A1829" s="761"/>
      <c r="B1829" s="8" t="s">
        <v>1758</v>
      </c>
      <c r="C1829" s="8"/>
      <c r="D1829" s="21" t="s">
        <v>1871</v>
      </c>
      <c r="E1829" s="8"/>
      <c r="F1829" s="8"/>
      <c r="G1829" s="975"/>
      <c r="H1829" s="975">
        <f>G1829*F1829</f>
        <v>0</v>
      </c>
      <c r="I1829" s="975">
        <f>H1829*$I$12</f>
        <v>0</v>
      </c>
      <c r="J1829" s="8"/>
      <c r="K1829" s="975">
        <f>SUM(H1829:I1829)</f>
        <v>0</v>
      </c>
    </row>
    <row r="1830" spans="1:11" ht="15.75" hidden="1" x14ac:dyDescent="0.25">
      <c r="A1830" s="761"/>
      <c r="B1830" s="676"/>
      <c r="C1830" s="677"/>
      <c r="D1830" s="676"/>
      <c r="E1830" s="10"/>
      <c r="F1830" s="10"/>
      <c r="G1830" s="927"/>
      <c r="H1830" s="927"/>
      <c r="I1830" s="927"/>
      <c r="J1830" s="10"/>
      <c r="K1830" s="927"/>
    </row>
    <row r="1831" spans="1:11" ht="15.75" hidden="1" x14ac:dyDescent="0.25">
      <c r="A1831" s="761"/>
      <c r="B1831" s="8" t="s">
        <v>1759</v>
      </c>
      <c r="C1831" s="8"/>
      <c r="D1831" s="21" t="s">
        <v>1872</v>
      </c>
      <c r="E1831" s="8"/>
      <c r="F1831" s="8"/>
      <c r="G1831" s="975"/>
      <c r="H1831" s="975">
        <f>G1831*F1831</f>
        <v>0</v>
      </c>
      <c r="I1831" s="975">
        <f>H1831*$I$12</f>
        <v>0</v>
      </c>
      <c r="J1831" s="8"/>
      <c r="K1831" s="975">
        <f>SUM(H1831:I1831)</f>
        <v>0</v>
      </c>
    </row>
    <row r="1832" spans="1:11" ht="15.75" hidden="1" x14ac:dyDescent="0.25">
      <c r="A1832" s="761"/>
      <c r="B1832" s="676"/>
      <c r="C1832" s="677"/>
      <c r="D1832" s="676"/>
      <c r="E1832" s="10"/>
      <c r="F1832" s="10"/>
      <c r="G1832" s="927"/>
      <c r="H1832" s="927"/>
      <c r="I1832" s="927"/>
      <c r="J1832" s="10"/>
      <c r="K1832" s="927"/>
    </row>
    <row r="1833" spans="1:11" ht="15.75" hidden="1" x14ac:dyDescent="0.25">
      <c r="A1833" s="761"/>
      <c r="B1833" s="8" t="s">
        <v>1760</v>
      </c>
      <c r="C1833" s="8"/>
      <c r="D1833" s="21" t="s">
        <v>1873</v>
      </c>
      <c r="E1833" s="8"/>
      <c r="F1833" s="8"/>
      <c r="G1833" s="975"/>
      <c r="H1833" s="975">
        <f>G1833*F1833</f>
        <v>0</v>
      </c>
      <c r="I1833" s="975">
        <f>H1833*$I$12</f>
        <v>0</v>
      </c>
      <c r="J1833" s="8"/>
      <c r="K1833" s="975">
        <f>SUM(H1833:I1833)</f>
        <v>0</v>
      </c>
    </row>
    <row r="1834" spans="1:11" ht="15.75" hidden="1" x14ac:dyDescent="0.25">
      <c r="A1834" s="761"/>
      <c r="B1834" s="676"/>
      <c r="C1834" s="677"/>
      <c r="D1834" s="676"/>
      <c r="E1834" s="10"/>
      <c r="F1834" s="10"/>
      <c r="G1834" s="927"/>
      <c r="H1834" s="927"/>
      <c r="I1834" s="927"/>
      <c r="J1834" s="10"/>
      <c r="K1834" s="927"/>
    </row>
    <row r="1835" spans="1:11" ht="15.75" hidden="1" x14ac:dyDescent="0.25">
      <c r="A1835" s="761"/>
      <c r="B1835" s="8" t="s">
        <v>1761</v>
      </c>
      <c r="C1835" s="8"/>
      <c r="D1835" s="21" t="s">
        <v>1854</v>
      </c>
      <c r="E1835" s="8"/>
      <c r="F1835" s="8"/>
      <c r="G1835" s="975"/>
      <c r="H1835" s="975">
        <f>G1835*F1835</f>
        <v>0</v>
      </c>
      <c r="I1835" s="975">
        <f>H1835*$I$12</f>
        <v>0</v>
      </c>
      <c r="J1835" s="8"/>
      <c r="K1835" s="975">
        <f>SUM(H1835:I1835)</f>
        <v>0</v>
      </c>
    </row>
    <row r="1836" spans="1:11" ht="15.75" hidden="1" x14ac:dyDescent="0.25">
      <c r="A1836" s="761"/>
      <c r="B1836" s="676"/>
      <c r="C1836" s="677"/>
      <c r="D1836" s="676"/>
      <c r="E1836" s="10"/>
      <c r="F1836" s="10"/>
      <c r="G1836" s="927"/>
      <c r="H1836" s="927"/>
      <c r="I1836" s="927"/>
      <c r="J1836" s="10"/>
      <c r="K1836" s="927"/>
    </row>
    <row r="1837" spans="1:11" ht="15.75" hidden="1" x14ac:dyDescent="0.25">
      <c r="A1837" s="761"/>
      <c r="B1837" s="8" t="s">
        <v>1762</v>
      </c>
      <c r="C1837" s="8"/>
      <c r="D1837" s="21" t="s">
        <v>1874</v>
      </c>
      <c r="E1837" s="8"/>
      <c r="F1837" s="8"/>
      <c r="G1837" s="975"/>
      <c r="H1837" s="975">
        <f>G1837*F1837</f>
        <v>0</v>
      </c>
      <c r="I1837" s="975">
        <f>H1837*$I$12</f>
        <v>0</v>
      </c>
      <c r="J1837" s="8"/>
      <c r="K1837" s="975">
        <f>SUM(H1837:I1837)</f>
        <v>0</v>
      </c>
    </row>
    <row r="1838" spans="1:11" ht="15.75" hidden="1" x14ac:dyDescent="0.25">
      <c r="A1838" s="761"/>
      <c r="B1838" s="676"/>
      <c r="C1838" s="677"/>
      <c r="D1838" s="676"/>
      <c r="E1838" s="10"/>
      <c r="F1838" s="10"/>
      <c r="G1838" s="927"/>
      <c r="H1838" s="927"/>
      <c r="I1838" s="927"/>
      <c r="J1838" s="10"/>
      <c r="K1838" s="927"/>
    </row>
    <row r="1839" spans="1:11" ht="15.75" hidden="1" x14ac:dyDescent="0.25">
      <c r="A1839" s="761"/>
      <c r="B1839" s="8" t="s">
        <v>1763</v>
      </c>
      <c r="C1839" s="8"/>
      <c r="D1839" s="21" t="s">
        <v>1856</v>
      </c>
      <c r="E1839" s="8"/>
      <c r="F1839" s="8"/>
      <c r="G1839" s="975"/>
      <c r="H1839" s="975">
        <f>G1839*F1839</f>
        <v>0</v>
      </c>
      <c r="I1839" s="975">
        <f>H1839*$I$12</f>
        <v>0</v>
      </c>
      <c r="J1839" s="8"/>
      <c r="K1839" s="975">
        <f>SUM(H1839:I1839)</f>
        <v>0</v>
      </c>
    </row>
    <row r="1840" spans="1:11" ht="12" customHeight="1" x14ac:dyDescent="0.25">
      <c r="A1840" s="761" t="s">
        <v>4462</v>
      </c>
      <c r="B1840" s="676"/>
      <c r="C1840" s="677"/>
      <c r="D1840" s="676"/>
      <c r="E1840" s="10"/>
      <c r="F1840" s="10"/>
      <c r="G1840" s="927"/>
      <c r="H1840" s="927"/>
      <c r="I1840" s="927"/>
      <c r="J1840" s="10"/>
      <c r="K1840" s="927"/>
    </row>
    <row r="1841" spans="1:11" ht="15.75" x14ac:dyDescent="0.25">
      <c r="A1841" s="761" t="str">
        <f t="shared" ref="A1841:A1859" si="590">IF(K1841&lt;&gt;0,"x","")</f>
        <v>x</v>
      </c>
      <c r="B1841" s="410" t="s">
        <v>1764</v>
      </c>
      <c r="C1841" s="410"/>
      <c r="D1841" s="411" t="s">
        <v>1875</v>
      </c>
      <c r="E1841" s="410"/>
      <c r="F1841" s="410"/>
      <c r="G1841" s="977"/>
      <c r="H1841" s="977">
        <f>TRUNC(SUM(H1842:H1899),2)</f>
        <v>27457.02</v>
      </c>
      <c r="I1841" s="977">
        <f t="shared" ref="I1841:K1841" si="591">TRUNC(SUM(I1842:I1899),2)</f>
        <v>7401.46</v>
      </c>
      <c r="J1841" s="977">
        <f t="shared" si="591"/>
        <v>0</v>
      </c>
      <c r="K1841" s="977">
        <f t="shared" si="591"/>
        <v>34858.480000000003</v>
      </c>
    </row>
    <row r="1842" spans="1:11" ht="15.75" hidden="1" x14ac:dyDescent="0.25">
      <c r="A1842" s="761"/>
      <c r="B1842" s="580" t="s">
        <v>1765</v>
      </c>
      <c r="C1842" s="580"/>
      <c r="D1842" s="577" t="s">
        <v>1876</v>
      </c>
      <c r="E1842" s="10"/>
      <c r="F1842" s="17"/>
      <c r="G1842" s="927"/>
      <c r="H1842" s="927">
        <f>G1842*F1842</f>
        <v>0</v>
      </c>
      <c r="I1842" s="927">
        <f>H1842*$I$12</f>
        <v>0</v>
      </c>
      <c r="J1842" s="11"/>
      <c r="K1842" s="964">
        <f>SUM(H1842:I1842)</f>
        <v>0</v>
      </c>
    </row>
    <row r="1843" spans="1:11" ht="15.75" x14ac:dyDescent="0.25">
      <c r="A1843" s="761" t="s">
        <v>4462</v>
      </c>
      <c r="B1843" s="117" t="s">
        <v>1766</v>
      </c>
      <c r="C1843" s="117"/>
      <c r="D1843" s="116" t="s">
        <v>1877</v>
      </c>
      <c r="E1843" s="117"/>
      <c r="F1843" s="134"/>
      <c r="G1843" s="971"/>
      <c r="H1843" s="863"/>
      <c r="I1843" s="863"/>
      <c r="J1843" s="76"/>
      <c r="K1843" s="965"/>
    </row>
    <row r="1844" spans="1:11" ht="51" x14ac:dyDescent="0.25">
      <c r="A1844" s="761" t="str">
        <f t="shared" si="590"/>
        <v>x</v>
      </c>
      <c r="B1844" s="70" t="s">
        <v>2957</v>
      </c>
      <c r="C1844" s="463" t="s">
        <v>3405</v>
      </c>
      <c r="D1844" s="653" t="s">
        <v>2905</v>
      </c>
      <c r="E1844" s="10">
        <v>1</v>
      </c>
      <c r="F1844" s="17" t="s">
        <v>60</v>
      </c>
      <c r="G1844" s="927">
        <f>'Composições Unitárias'!G2384</f>
        <v>1482.39</v>
      </c>
      <c r="H1844" s="927">
        <f t="shared" ref="H1844" si="592">TRUNC(E1844*G1844,2)</f>
        <v>1482.39</v>
      </c>
      <c r="I1844" s="927">
        <f t="shared" ref="I1844:I1847" si="593">TRUNC(H1844*$I$12,2)</f>
        <v>399.6</v>
      </c>
      <c r="J1844" s="11"/>
      <c r="K1844" s="964">
        <f t="shared" ref="K1844:K1847" si="594">TRUNC(SUM(H1844:I1844),2)</f>
        <v>1881.99</v>
      </c>
    </row>
    <row r="1845" spans="1:11" ht="25.5" x14ac:dyDescent="0.25">
      <c r="A1845" s="761" t="str">
        <f t="shared" si="590"/>
        <v>x</v>
      </c>
      <c r="B1845" s="70" t="s">
        <v>2958</v>
      </c>
      <c r="C1845" s="463" t="s">
        <v>3406</v>
      </c>
      <c r="D1845" s="653" t="s">
        <v>3282</v>
      </c>
      <c r="E1845" s="10">
        <v>2</v>
      </c>
      <c r="F1845" s="17" t="s">
        <v>60</v>
      </c>
      <c r="G1845" s="927">
        <f>'Composições Unitárias'!G2396</f>
        <v>321.27</v>
      </c>
      <c r="H1845" s="927">
        <f t="shared" ref="H1845:H1847" si="595">TRUNC(E1845*G1845,2)</f>
        <v>642.54</v>
      </c>
      <c r="I1845" s="927">
        <f t="shared" si="593"/>
        <v>173.2</v>
      </c>
      <c r="J1845" s="19"/>
      <c r="K1845" s="964">
        <f t="shared" si="594"/>
        <v>815.74</v>
      </c>
    </row>
    <row r="1846" spans="1:11" ht="25.5" x14ac:dyDescent="0.25">
      <c r="A1846" s="761" t="str">
        <f t="shared" si="590"/>
        <v>x</v>
      </c>
      <c r="B1846" s="70" t="s">
        <v>2959</v>
      </c>
      <c r="C1846" s="463" t="s">
        <v>3407</v>
      </c>
      <c r="D1846" s="653" t="s">
        <v>2908</v>
      </c>
      <c r="E1846" s="10">
        <v>3</v>
      </c>
      <c r="F1846" s="17" t="s">
        <v>60</v>
      </c>
      <c r="G1846" s="927">
        <f>'Composições Unitárias'!G2409</f>
        <v>589.08000000000004</v>
      </c>
      <c r="H1846" s="927">
        <f t="shared" si="595"/>
        <v>1767.24</v>
      </c>
      <c r="I1846" s="927">
        <f t="shared" si="593"/>
        <v>476.39</v>
      </c>
      <c r="J1846" s="19"/>
      <c r="K1846" s="964">
        <f t="shared" si="594"/>
        <v>2243.63</v>
      </c>
    </row>
    <row r="1847" spans="1:11" ht="25.5" x14ac:dyDescent="0.25">
      <c r="A1847" s="761" t="str">
        <f t="shared" si="590"/>
        <v>x</v>
      </c>
      <c r="B1847" s="580" t="s">
        <v>2960</v>
      </c>
      <c r="C1847" s="463" t="s">
        <v>3408</v>
      </c>
      <c r="D1847" s="653" t="s">
        <v>2909</v>
      </c>
      <c r="E1847" s="10">
        <v>1</v>
      </c>
      <c r="F1847" s="17" t="s">
        <v>60</v>
      </c>
      <c r="G1847" s="927">
        <f>'Composições Unitárias'!G2421</f>
        <v>214.08</v>
      </c>
      <c r="H1847" s="927">
        <f t="shared" si="595"/>
        <v>214.08</v>
      </c>
      <c r="I1847" s="927">
        <f t="shared" si="593"/>
        <v>57.7</v>
      </c>
      <c r="J1847" s="19"/>
      <c r="K1847" s="964">
        <f t="shared" si="594"/>
        <v>271.77999999999997</v>
      </c>
    </row>
    <row r="1848" spans="1:11" ht="15.75" hidden="1" x14ac:dyDescent="0.25">
      <c r="A1848" s="761"/>
      <c r="B1848" s="83"/>
      <c r="C1848" s="83"/>
      <c r="D1848" s="653"/>
      <c r="E1848" s="10"/>
      <c r="F1848" s="18"/>
      <c r="G1848" s="980"/>
      <c r="H1848" s="980"/>
      <c r="I1848" s="980"/>
      <c r="J1848" s="19"/>
      <c r="K1848" s="969"/>
    </row>
    <row r="1849" spans="1:11" ht="15.75" hidden="1" x14ac:dyDescent="0.25">
      <c r="A1849" s="761"/>
      <c r="B1849" s="580" t="s">
        <v>1767</v>
      </c>
      <c r="C1849" s="580"/>
      <c r="D1849" s="653" t="s">
        <v>1878</v>
      </c>
      <c r="E1849" s="10"/>
      <c r="F1849" s="17"/>
      <c r="G1849" s="927"/>
      <c r="H1849" s="927">
        <f>G1849*F1849</f>
        <v>0</v>
      </c>
      <c r="I1849" s="927">
        <f>H1849*$I$12</f>
        <v>0</v>
      </c>
      <c r="J1849" s="11"/>
      <c r="K1849" s="964">
        <f>SUM(H1849:I1849)</f>
        <v>0</v>
      </c>
    </row>
    <row r="1850" spans="1:11" ht="15.75" hidden="1" x14ac:dyDescent="0.25">
      <c r="A1850" s="761"/>
      <c r="B1850" s="580" t="s">
        <v>1768</v>
      </c>
      <c r="C1850" s="580"/>
      <c r="D1850" s="653" t="s">
        <v>1879</v>
      </c>
      <c r="E1850" s="10"/>
      <c r="F1850" s="17"/>
      <c r="G1850" s="927"/>
      <c r="H1850" s="927">
        <f>G1850*F1850</f>
        <v>0</v>
      </c>
      <c r="I1850" s="927">
        <f>H1850*$I$12</f>
        <v>0</v>
      </c>
      <c r="J1850" s="11"/>
      <c r="K1850" s="964">
        <f>SUM(H1850:I1850)</f>
        <v>0</v>
      </c>
    </row>
    <row r="1851" spans="1:11" ht="15.75" hidden="1" x14ac:dyDescent="0.25">
      <c r="A1851" s="761"/>
      <c r="B1851" s="580" t="s">
        <v>1769</v>
      </c>
      <c r="C1851" s="580"/>
      <c r="D1851" s="653" t="s">
        <v>1880</v>
      </c>
      <c r="E1851" s="10"/>
      <c r="F1851" s="17"/>
      <c r="G1851" s="927"/>
      <c r="H1851" s="927">
        <f>G1851*F1851</f>
        <v>0</v>
      </c>
      <c r="I1851" s="927">
        <f>H1851*$I$12</f>
        <v>0</v>
      </c>
      <c r="J1851" s="11"/>
      <c r="K1851" s="964">
        <f>SUM(H1851:I1851)</f>
        <v>0</v>
      </c>
    </row>
    <row r="1852" spans="1:11" ht="15.75" hidden="1" x14ac:dyDescent="0.25">
      <c r="A1852" s="761"/>
      <c r="B1852" s="580" t="s">
        <v>1770</v>
      </c>
      <c r="C1852" s="580"/>
      <c r="D1852" s="653" t="s">
        <v>1881</v>
      </c>
      <c r="E1852" s="10"/>
      <c r="F1852" s="17"/>
      <c r="G1852" s="927"/>
      <c r="H1852" s="927"/>
      <c r="I1852" s="927"/>
      <c r="J1852" s="11"/>
      <c r="K1852" s="964"/>
    </row>
    <row r="1853" spans="1:11" ht="38.25" hidden="1" x14ac:dyDescent="0.25">
      <c r="A1853" s="761"/>
      <c r="B1853" s="580" t="s">
        <v>2961</v>
      </c>
      <c r="C1853" s="580"/>
      <c r="D1853" s="653" t="s">
        <v>2546</v>
      </c>
      <c r="E1853" s="10"/>
      <c r="F1853" s="93" t="s">
        <v>210</v>
      </c>
      <c r="G1853" s="927"/>
      <c r="H1853" s="980">
        <f>G1853*E1853</f>
        <v>0</v>
      </c>
      <c r="I1853" s="980">
        <f>H1853*$I$12</f>
        <v>0</v>
      </c>
      <c r="J1853" s="19"/>
      <c r="K1853" s="980">
        <f>SUM(H1853:I1853)</f>
        <v>0</v>
      </c>
    </row>
    <row r="1854" spans="1:11" ht="38.25" hidden="1" x14ac:dyDescent="0.25">
      <c r="A1854" s="761"/>
      <c r="B1854" s="580" t="s">
        <v>2962</v>
      </c>
      <c r="C1854" s="580"/>
      <c r="D1854" s="653" t="s">
        <v>2547</v>
      </c>
      <c r="E1854" s="10"/>
      <c r="F1854" s="97" t="s">
        <v>210</v>
      </c>
      <c r="G1854" s="927"/>
      <c r="H1854" s="980">
        <f>G1854*E1854</f>
        <v>0</v>
      </c>
      <c r="I1854" s="980">
        <f>H1854*$I$12</f>
        <v>0</v>
      </c>
      <c r="J1854" s="19"/>
      <c r="K1854" s="980">
        <f>SUM(H1854:I1854)</f>
        <v>0</v>
      </c>
    </row>
    <row r="1855" spans="1:11" ht="38.25" hidden="1" x14ac:dyDescent="0.25">
      <c r="A1855" s="761"/>
      <c r="B1855" s="580" t="s">
        <v>2963</v>
      </c>
      <c r="C1855" s="580" t="s">
        <v>3013</v>
      </c>
      <c r="D1855" s="653" t="s">
        <v>2548</v>
      </c>
      <c r="E1855" s="10"/>
      <c r="F1855" s="135" t="s">
        <v>210</v>
      </c>
      <c r="G1855" s="927"/>
      <c r="H1855" s="980">
        <f>G1855*E1855</f>
        <v>0</v>
      </c>
      <c r="I1855" s="980">
        <f>H1855*$I$12</f>
        <v>0</v>
      </c>
      <c r="J1855" s="19"/>
      <c r="K1855" s="980">
        <f>SUM(H1855:I1855)</f>
        <v>0</v>
      </c>
    </row>
    <row r="1856" spans="1:11" ht="15.75" hidden="1" x14ac:dyDescent="0.25">
      <c r="A1856" s="761"/>
      <c r="B1856" s="580"/>
      <c r="C1856" s="580"/>
      <c r="D1856" s="653"/>
      <c r="E1856" s="10"/>
      <c r="F1856" s="17"/>
      <c r="G1856" s="927"/>
      <c r="H1856" s="927"/>
      <c r="I1856" s="927"/>
      <c r="J1856" s="11"/>
      <c r="K1856" s="964"/>
    </row>
    <row r="1857" spans="1:11" ht="15.75" x14ac:dyDescent="0.25">
      <c r="A1857" s="761" t="s">
        <v>4462</v>
      </c>
      <c r="B1857" s="580"/>
      <c r="C1857" s="580"/>
      <c r="D1857" s="653"/>
      <c r="E1857" s="10"/>
      <c r="F1857" s="17"/>
      <c r="G1857" s="927"/>
      <c r="H1857" s="927"/>
      <c r="I1857" s="927"/>
      <c r="J1857" s="11"/>
      <c r="K1857" s="964"/>
    </row>
    <row r="1858" spans="1:11" ht="15.75" x14ac:dyDescent="0.25">
      <c r="A1858" s="761" t="s">
        <v>4462</v>
      </c>
      <c r="B1858" s="25" t="s">
        <v>1771</v>
      </c>
      <c r="C1858" s="25"/>
      <c r="D1858" s="116" t="s">
        <v>1826</v>
      </c>
      <c r="E1858" s="25"/>
      <c r="F1858" s="22"/>
      <c r="G1858" s="863"/>
      <c r="H1858" s="863"/>
      <c r="I1858" s="863"/>
      <c r="J1858" s="76"/>
      <c r="K1858" s="965"/>
    </row>
    <row r="1859" spans="1:11" ht="25.5" x14ac:dyDescent="0.25">
      <c r="A1859" s="761" t="str">
        <f t="shared" si="590"/>
        <v>x</v>
      </c>
      <c r="B1859" s="83" t="s">
        <v>3033</v>
      </c>
      <c r="C1859" s="840" t="s">
        <v>3032</v>
      </c>
      <c r="D1859" s="653" t="s">
        <v>2913</v>
      </c>
      <c r="E1859" s="29">
        <v>58</v>
      </c>
      <c r="F1859" s="18" t="s">
        <v>60</v>
      </c>
      <c r="G1859" s="980">
        <v>37.450000000000003</v>
      </c>
      <c r="H1859" s="927">
        <f t="shared" ref="H1859" si="596">TRUNC(E1859*G1859,2)</f>
        <v>2172.1</v>
      </c>
      <c r="I1859" s="927">
        <f t="shared" ref="I1859" si="597">TRUNC(H1859*$I$12,2)</f>
        <v>585.53</v>
      </c>
      <c r="J1859" s="19"/>
      <c r="K1859" s="964">
        <f t="shared" ref="K1859" si="598">TRUNC(SUM(H1859:I1859),2)</f>
        <v>2757.63</v>
      </c>
    </row>
    <row r="1860" spans="1:11" ht="15.75" x14ac:dyDescent="0.25">
      <c r="A1860" s="761" t="s">
        <v>4462</v>
      </c>
      <c r="B1860" s="70"/>
      <c r="C1860" s="70"/>
      <c r="D1860" s="653"/>
      <c r="E1860" s="10"/>
      <c r="F1860" s="30"/>
      <c r="G1860" s="981"/>
      <c r="H1860" s="981"/>
      <c r="I1860" s="981"/>
      <c r="J1860" s="31"/>
      <c r="K1860" s="976"/>
    </row>
    <row r="1861" spans="1:11" ht="15.75" x14ac:dyDescent="0.25">
      <c r="A1861" s="761" t="s">
        <v>4462</v>
      </c>
      <c r="B1861" s="117" t="s">
        <v>1772</v>
      </c>
      <c r="C1861" s="117"/>
      <c r="D1861" s="116" t="s">
        <v>1882</v>
      </c>
      <c r="E1861" s="117"/>
      <c r="F1861" s="134"/>
      <c r="G1861" s="971"/>
      <c r="H1861" s="863"/>
      <c r="I1861" s="863"/>
      <c r="J1861" s="76"/>
      <c r="K1861" s="965"/>
    </row>
    <row r="1862" spans="1:11" ht="38.25" x14ac:dyDescent="0.25">
      <c r="A1862" s="761" t="str">
        <f t="shared" ref="A1862:A1926" si="599">IF(K1862&lt;&gt;0,"x","")</f>
        <v>x</v>
      </c>
      <c r="B1862" s="580" t="s">
        <v>3490</v>
      </c>
      <c r="C1862" s="463" t="s">
        <v>3409</v>
      </c>
      <c r="D1862" s="653" t="s">
        <v>2907</v>
      </c>
      <c r="E1862" s="10">
        <v>3</v>
      </c>
      <c r="F1862" s="17" t="s">
        <v>60</v>
      </c>
      <c r="G1862" s="927">
        <f>'Composições Unitárias'!G2433</f>
        <v>73.25</v>
      </c>
      <c r="H1862" s="927">
        <f t="shared" ref="H1862" si="600">TRUNC(E1862*G1862,2)</f>
        <v>219.75</v>
      </c>
      <c r="I1862" s="927">
        <f t="shared" ref="I1862" si="601">TRUNC(H1862*$I$12,2)</f>
        <v>59.23</v>
      </c>
      <c r="J1862" s="11"/>
      <c r="K1862" s="964">
        <f t="shared" ref="K1862" si="602">TRUNC(SUM(H1862:I1862),2)</f>
        <v>278.98</v>
      </c>
    </row>
    <row r="1863" spans="1:11" ht="15.75" hidden="1" x14ac:dyDescent="0.25">
      <c r="A1863" s="761"/>
      <c r="B1863" s="580"/>
      <c r="C1863" s="580"/>
      <c r="D1863" s="653"/>
      <c r="E1863" s="10"/>
      <c r="F1863" s="17"/>
      <c r="G1863" s="927"/>
      <c r="H1863" s="927"/>
      <c r="I1863" s="927"/>
      <c r="J1863" s="11"/>
      <c r="K1863" s="964"/>
    </row>
    <row r="1864" spans="1:11" ht="15.75" hidden="1" x14ac:dyDescent="0.25">
      <c r="A1864" s="761"/>
      <c r="B1864" s="580" t="s">
        <v>1773</v>
      </c>
      <c r="C1864" s="580"/>
      <c r="D1864" s="653" t="s">
        <v>1854</v>
      </c>
      <c r="E1864" s="10"/>
      <c r="F1864" s="17"/>
      <c r="G1864" s="927"/>
      <c r="H1864" s="927">
        <f>G1864*F1864</f>
        <v>0</v>
      </c>
      <c r="I1864" s="927">
        <f>H1864*$I$12</f>
        <v>0</v>
      </c>
      <c r="J1864" s="11"/>
      <c r="K1864" s="964">
        <f>SUM(H1864:I1864)</f>
        <v>0</v>
      </c>
    </row>
    <row r="1865" spans="1:11" ht="15.75" hidden="1" x14ac:dyDescent="0.25">
      <c r="A1865" s="761"/>
      <c r="B1865" s="580" t="s">
        <v>1774</v>
      </c>
      <c r="C1865" s="580"/>
      <c r="D1865" s="653" t="s">
        <v>1835</v>
      </c>
      <c r="E1865" s="10"/>
      <c r="F1865" s="17"/>
      <c r="G1865" s="927"/>
      <c r="H1865" s="927">
        <f>G1865*F1865</f>
        <v>0</v>
      </c>
      <c r="I1865" s="927">
        <f>H1865*$I$12</f>
        <v>0</v>
      </c>
      <c r="J1865" s="11"/>
      <c r="K1865" s="964">
        <f>SUM(H1865:I1865)</f>
        <v>0</v>
      </c>
    </row>
    <row r="1866" spans="1:11" ht="15.75" hidden="1" x14ac:dyDescent="0.25">
      <c r="A1866" s="761"/>
      <c r="B1866" s="70" t="s">
        <v>1775</v>
      </c>
      <c r="C1866" s="70"/>
      <c r="D1866" s="653" t="s">
        <v>1883</v>
      </c>
      <c r="E1866" s="141"/>
      <c r="F1866" s="30"/>
      <c r="G1866" s="981"/>
      <c r="H1866" s="981"/>
      <c r="I1866" s="981"/>
      <c r="J1866" s="31"/>
      <c r="K1866" s="976"/>
    </row>
    <row r="1867" spans="1:11" ht="15.75" x14ac:dyDescent="0.25">
      <c r="A1867" s="761" t="s">
        <v>4462</v>
      </c>
      <c r="B1867" s="28"/>
      <c r="C1867" s="28"/>
      <c r="D1867" s="653"/>
      <c r="E1867" s="678"/>
      <c r="F1867" s="642"/>
      <c r="H1867" s="973"/>
      <c r="I1867" s="973"/>
      <c r="J1867" s="15"/>
      <c r="K1867" s="973"/>
    </row>
    <row r="1868" spans="1:11" ht="15.75" x14ac:dyDescent="0.25">
      <c r="A1868" s="761" t="s">
        <v>4462</v>
      </c>
      <c r="B1868" s="25" t="s">
        <v>2923</v>
      </c>
      <c r="C1868" s="25"/>
      <c r="D1868" s="116" t="s">
        <v>1635</v>
      </c>
      <c r="E1868" s="25"/>
      <c r="F1868" s="22"/>
      <c r="G1868" s="863"/>
      <c r="H1868" s="863"/>
      <c r="I1868" s="863"/>
      <c r="J1868" s="76"/>
      <c r="K1868" s="965"/>
    </row>
    <row r="1869" spans="1:11" ht="25.5" x14ac:dyDescent="0.25">
      <c r="A1869" s="761" t="str">
        <f t="shared" si="599"/>
        <v>x</v>
      </c>
      <c r="B1869" s="144" t="s">
        <v>2924</v>
      </c>
      <c r="C1869" s="463" t="s">
        <v>3410</v>
      </c>
      <c r="D1869" s="110" t="s">
        <v>2906</v>
      </c>
      <c r="E1869" s="10">
        <v>9</v>
      </c>
      <c r="F1869" s="88" t="s">
        <v>60</v>
      </c>
      <c r="G1869" s="980">
        <f>'Composições Unitárias'!G2445</f>
        <v>7.96</v>
      </c>
      <c r="H1869" s="927">
        <f t="shared" ref="H1869:H1877" si="603">TRUNC(E1869*G1869,2)</f>
        <v>71.64</v>
      </c>
      <c r="I1869" s="927">
        <f t="shared" ref="I1869:I1877" si="604">TRUNC(H1869*$I$12,2)</f>
        <v>19.309999999999999</v>
      </c>
      <c r="J1869" s="19"/>
      <c r="K1869" s="964">
        <f t="shared" ref="K1869:K1877" si="605">TRUNC(SUM(H1869:I1869),2)</f>
        <v>90.95</v>
      </c>
    </row>
    <row r="1870" spans="1:11" ht="25.5" x14ac:dyDescent="0.25">
      <c r="A1870" s="761" t="str">
        <f t="shared" si="599"/>
        <v>x</v>
      </c>
      <c r="B1870" s="146" t="s">
        <v>2925</v>
      </c>
      <c r="C1870" s="915" t="s">
        <v>3589</v>
      </c>
      <c r="D1870" s="78" t="s">
        <v>2910</v>
      </c>
      <c r="E1870" s="10">
        <v>3</v>
      </c>
      <c r="F1870" s="642" t="s">
        <v>60</v>
      </c>
      <c r="G1870" s="980">
        <v>441.55</v>
      </c>
      <c r="H1870" s="927">
        <f t="shared" si="603"/>
        <v>1324.65</v>
      </c>
      <c r="I1870" s="927">
        <f t="shared" si="604"/>
        <v>357.08</v>
      </c>
      <c r="J1870" s="19"/>
      <c r="K1870" s="964">
        <f t="shared" si="605"/>
        <v>1681.73</v>
      </c>
    </row>
    <row r="1871" spans="1:11" ht="25.5" x14ac:dyDescent="0.25">
      <c r="A1871" s="761" t="str">
        <f t="shared" si="599"/>
        <v>x</v>
      </c>
      <c r="B1871" s="144" t="s">
        <v>2926</v>
      </c>
      <c r="C1871" s="463" t="s">
        <v>3411</v>
      </c>
      <c r="D1871" s="110" t="s">
        <v>2911</v>
      </c>
      <c r="E1871" s="10">
        <v>2</v>
      </c>
      <c r="F1871" s="80" t="s">
        <v>60</v>
      </c>
      <c r="G1871" s="980">
        <f>'Composições Unitárias'!G2457</f>
        <v>91.54</v>
      </c>
      <c r="H1871" s="927">
        <f t="shared" si="603"/>
        <v>183.08</v>
      </c>
      <c r="I1871" s="927">
        <f t="shared" si="604"/>
        <v>49.35</v>
      </c>
      <c r="J1871" s="11"/>
      <c r="K1871" s="964">
        <f t="shared" si="605"/>
        <v>232.43</v>
      </c>
    </row>
    <row r="1872" spans="1:11" ht="25.5" x14ac:dyDescent="0.25">
      <c r="A1872" s="761" t="str">
        <f t="shared" si="599"/>
        <v>x</v>
      </c>
      <c r="B1872" s="146" t="s">
        <v>2927</v>
      </c>
      <c r="C1872" s="463" t="s">
        <v>3412</v>
      </c>
      <c r="D1872" s="78" t="s">
        <v>2912</v>
      </c>
      <c r="E1872" s="10">
        <v>58</v>
      </c>
      <c r="F1872" s="642" t="s">
        <v>60</v>
      </c>
      <c r="G1872" s="980">
        <f>'Composições Unitárias'!G2470</f>
        <v>15.32</v>
      </c>
      <c r="H1872" s="927">
        <f t="shared" si="603"/>
        <v>888.56</v>
      </c>
      <c r="I1872" s="927">
        <f t="shared" si="604"/>
        <v>239.52</v>
      </c>
      <c r="J1872" s="19"/>
      <c r="K1872" s="964">
        <f t="shared" si="605"/>
        <v>1128.08</v>
      </c>
    </row>
    <row r="1873" spans="1:11" ht="38.25" x14ac:dyDescent="0.25">
      <c r="A1873" s="761" t="str">
        <f t="shared" si="599"/>
        <v>x</v>
      </c>
      <c r="B1873" s="144" t="s">
        <v>2928</v>
      </c>
      <c r="C1873" s="463" t="s">
        <v>3413</v>
      </c>
      <c r="D1873" s="110" t="s">
        <v>2914</v>
      </c>
      <c r="E1873" s="10">
        <v>58</v>
      </c>
      <c r="F1873" s="80" t="s">
        <v>60</v>
      </c>
      <c r="G1873" s="980">
        <f>'Composições Unitárias'!G2482</f>
        <v>19.920000000000002</v>
      </c>
      <c r="H1873" s="927">
        <f t="shared" si="603"/>
        <v>1155.3599999999999</v>
      </c>
      <c r="I1873" s="927">
        <f t="shared" si="604"/>
        <v>311.44</v>
      </c>
      <c r="J1873" s="11"/>
      <c r="K1873" s="964">
        <f t="shared" si="605"/>
        <v>1466.8</v>
      </c>
    </row>
    <row r="1874" spans="1:11" ht="51" x14ac:dyDescent="0.25">
      <c r="A1874" s="761" t="str">
        <f t="shared" si="599"/>
        <v>x</v>
      </c>
      <c r="B1874" s="146" t="s">
        <v>2929</v>
      </c>
      <c r="C1874" s="463" t="s">
        <v>3414</v>
      </c>
      <c r="D1874" s="78" t="s">
        <v>2915</v>
      </c>
      <c r="E1874" s="10">
        <v>58</v>
      </c>
      <c r="F1874" s="642" t="s">
        <v>60</v>
      </c>
      <c r="G1874" s="980">
        <f>'Composições Unitárias'!G2494</f>
        <v>26.57</v>
      </c>
      <c r="H1874" s="927">
        <f t="shared" si="603"/>
        <v>1541.06</v>
      </c>
      <c r="I1874" s="927">
        <f t="shared" si="604"/>
        <v>415.42</v>
      </c>
      <c r="J1874" s="19"/>
      <c r="K1874" s="964">
        <f t="shared" si="605"/>
        <v>1956.48</v>
      </c>
    </row>
    <row r="1875" spans="1:11" ht="25.5" x14ac:dyDescent="0.25">
      <c r="A1875" s="761" t="str">
        <f t="shared" si="599"/>
        <v>x</v>
      </c>
      <c r="B1875" s="144" t="s">
        <v>2930</v>
      </c>
      <c r="C1875" s="463" t="s">
        <v>3415</v>
      </c>
      <c r="D1875" s="110" t="s">
        <v>4844</v>
      </c>
      <c r="E1875" s="10">
        <v>1691.7999999999986</v>
      </c>
      <c r="F1875" s="80" t="s">
        <v>210</v>
      </c>
      <c r="G1875" s="980">
        <f>'Composições Unitárias'!G2504</f>
        <v>1.41</v>
      </c>
      <c r="H1875" s="927">
        <f t="shared" si="603"/>
        <v>2385.4299999999998</v>
      </c>
      <c r="I1875" s="927">
        <f t="shared" si="604"/>
        <v>643.03</v>
      </c>
      <c r="J1875" s="19"/>
      <c r="K1875" s="964">
        <f>TRUNC(SUM(H1875:J1875),2)</f>
        <v>3028.46</v>
      </c>
    </row>
    <row r="1876" spans="1:11" ht="38.25" x14ac:dyDescent="0.25">
      <c r="A1876" s="761" t="str">
        <f t="shared" si="599"/>
        <v>x</v>
      </c>
      <c r="B1876" s="146" t="s">
        <v>2931</v>
      </c>
      <c r="C1876" s="915" t="s">
        <v>3659</v>
      </c>
      <c r="D1876" s="78" t="s">
        <v>2916</v>
      </c>
      <c r="E1876" s="10">
        <v>1</v>
      </c>
      <c r="F1876" s="642" t="s">
        <v>60</v>
      </c>
      <c r="G1876" s="980">
        <v>208.56</v>
      </c>
      <c r="H1876" s="927">
        <f t="shared" si="603"/>
        <v>208.56</v>
      </c>
      <c r="I1876" s="927">
        <f t="shared" si="604"/>
        <v>56.22</v>
      </c>
      <c r="J1876" s="19"/>
      <c r="K1876" s="964">
        <f t="shared" si="605"/>
        <v>264.77999999999997</v>
      </c>
    </row>
    <row r="1877" spans="1:11" ht="25.5" x14ac:dyDescent="0.25">
      <c r="A1877" s="761" t="str">
        <f t="shared" si="599"/>
        <v>x</v>
      </c>
      <c r="B1877" s="144" t="s">
        <v>2932</v>
      </c>
      <c r="C1877" s="463" t="s">
        <v>3416</v>
      </c>
      <c r="D1877" s="110" t="s">
        <v>2917</v>
      </c>
      <c r="E1877" s="10">
        <v>1</v>
      </c>
      <c r="F1877" s="80" t="s">
        <v>60</v>
      </c>
      <c r="G1877" s="980">
        <f>'Composições Unitárias'!G2516</f>
        <v>48.54</v>
      </c>
      <c r="H1877" s="927">
        <f t="shared" si="603"/>
        <v>48.54</v>
      </c>
      <c r="I1877" s="927">
        <f t="shared" si="604"/>
        <v>13.08</v>
      </c>
      <c r="J1877" s="11"/>
      <c r="K1877" s="964">
        <f t="shared" si="605"/>
        <v>61.62</v>
      </c>
    </row>
    <row r="1878" spans="1:11" ht="25.5" hidden="1" x14ac:dyDescent="0.25">
      <c r="A1878" s="761"/>
      <c r="B1878" s="146" t="s">
        <v>2933</v>
      </c>
      <c r="C1878" s="463" t="s">
        <v>3414</v>
      </c>
      <c r="D1878" s="78" t="s">
        <v>2918</v>
      </c>
      <c r="E1878" s="10"/>
      <c r="F1878" s="642" t="s">
        <v>60</v>
      </c>
      <c r="G1878" s="980"/>
      <c r="H1878" s="980">
        <f t="shared" ref="H1878:H1879" si="606">G1878*E1878</f>
        <v>0</v>
      </c>
      <c r="I1878" s="980">
        <f t="shared" ref="I1878:I1879" si="607">H1878*$I$12</f>
        <v>0</v>
      </c>
      <c r="J1878" s="19"/>
      <c r="K1878" s="980">
        <f t="shared" ref="K1878:K1879" si="608">SUM(H1878:I1878)</f>
        <v>0</v>
      </c>
    </row>
    <row r="1879" spans="1:11" ht="25.5" hidden="1" x14ac:dyDescent="0.25">
      <c r="A1879" s="761"/>
      <c r="B1879" s="144" t="s">
        <v>2934</v>
      </c>
      <c r="C1879" s="463" t="s">
        <v>3413</v>
      </c>
      <c r="D1879" s="110" t="s">
        <v>2919</v>
      </c>
      <c r="E1879" s="10"/>
      <c r="F1879" s="80" t="s">
        <v>60</v>
      </c>
      <c r="G1879" s="980"/>
      <c r="H1879" s="927">
        <f t="shared" si="606"/>
        <v>0</v>
      </c>
      <c r="I1879" s="927">
        <f t="shared" si="607"/>
        <v>0</v>
      </c>
      <c r="J1879" s="11"/>
      <c r="K1879" s="927">
        <f t="shared" si="608"/>
        <v>0</v>
      </c>
    </row>
    <row r="1880" spans="1:11" ht="25.5" x14ac:dyDescent="0.25">
      <c r="A1880" s="761" t="str">
        <f t="shared" si="599"/>
        <v>x</v>
      </c>
      <c r="B1880" s="146" t="s">
        <v>2935</v>
      </c>
      <c r="C1880" s="463" t="s">
        <v>3417</v>
      </c>
      <c r="D1880" s="78" t="s">
        <v>2920</v>
      </c>
      <c r="E1880" s="10">
        <v>9</v>
      </c>
      <c r="F1880" s="642" t="s">
        <v>60</v>
      </c>
      <c r="G1880" s="980">
        <f>'Composições Unitárias'!G2528</f>
        <v>5.19</v>
      </c>
      <c r="H1880" s="927">
        <f t="shared" ref="H1880:H1884" si="609">TRUNC(E1880*G1880,2)</f>
        <v>46.71</v>
      </c>
      <c r="I1880" s="927">
        <f t="shared" ref="I1880:I1884" si="610">TRUNC(H1880*$I$12,2)</f>
        <v>12.59</v>
      </c>
      <c r="J1880" s="19"/>
      <c r="K1880" s="964">
        <f t="shared" ref="K1880:K1884" si="611">TRUNC(SUM(H1880:I1880),2)</f>
        <v>59.3</v>
      </c>
    </row>
    <row r="1881" spans="1:11" ht="25.5" x14ac:dyDescent="0.25">
      <c r="A1881" s="761" t="str">
        <f t="shared" si="599"/>
        <v>x</v>
      </c>
      <c r="B1881" s="144" t="s">
        <v>2936</v>
      </c>
      <c r="C1881" s="463" t="s">
        <v>3418</v>
      </c>
      <c r="D1881" s="110" t="s">
        <v>2921</v>
      </c>
      <c r="E1881" s="10">
        <v>9</v>
      </c>
      <c r="F1881" s="80" t="s">
        <v>60</v>
      </c>
      <c r="G1881" s="980">
        <f>'Composições Unitárias'!G2540</f>
        <v>3.81</v>
      </c>
      <c r="H1881" s="927">
        <f t="shared" si="609"/>
        <v>34.29</v>
      </c>
      <c r="I1881" s="927">
        <f t="shared" si="610"/>
        <v>9.24</v>
      </c>
      <c r="J1881" s="11"/>
      <c r="K1881" s="964">
        <f t="shared" si="611"/>
        <v>43.53</v>
      </c>
    </row>
    <row r="1882" spans="1:11" ht="15.75" x14ac:dyDescent="0.25">
      <c r="A1882" s="761" t="str">
        <f t="shared" si="599"/>
        <v>x</v>
      </c>
      <c r="B1882" s="146" t="s">
        <v>2937</v>
      </c>
      <c r="C1882" s="915" t="s">
        <v>3656</v>
      </c>
      <c r="D1882" s="140" t="s">
        <v>2922</v>
      </c>
      <c r="E1882" s="10">
        <v>70</v>
      </c>
      <c r="F1882" s="80" t="s">
        <v>210</v>
      </c>
      <c r="G1882" s="980">
        <v>16.3</v>
      </c>
      <c r="H1882" s="927">
        <f t="shared" si="609"/>
        <v>1141</v>
      </c>
      <c r="I1882" s="927">
        <f t="shared" si="610"/>
        <v>307.57</v>
      </c>
      <c r="J1882" s="19"/>
      <c r="K1882" s="964">
        <f t="shared" si="611"/>
        <v>1448.57</v>
      </c>
    </row>
    <row r="1883" spans="1:11" ht="25.5" x14ac:dyDescent="0.25">
      <c r="A1883" s="761" t="str">
        <f t="shared" si="599"/>
        <v>x</v>
      </c>
      <c r="B1883" s="146" t="s">
        <v>3283</v>
      </c>
      <c r="C1883" s="463" t="s">
        <v>3419</v>
      </c>
      <c r="D1883" s="78" t="s">
        <v>3284</v>
      </c>
      <c r="E1883" s="10">
        <v>6</v>
      </c>
      <c r="F1883" s="651" t="s">
        <v>60</v>
      </c>
      <c r="G1883" s="980">
        <f>'Composições Unitárias'!G2552</f>
        <v>42.77</v>
      </c>
      <c r="H1883" s="927">
        <f t="shared" si="609"/>
        <v>256.62</v>
      </c>
      <c r="I1883" s="927">
        <f t="shared" si="610"/>
        <v>69.17</v>
      </c>
      <c r="J1883" s="19"/>
      <c r="K1883" s="964">
        <f t="shared" si="611"/>
        <v>325.79000000000002</v>
      </c>
    </row>
    <row r="1884" spans="1:11" s="1074" customFormat="1" ht="25.5" x14ac:dyDescent="0.25">
      <c r="A1884" s="1076" t="str">
        <f t="shared" ref="A1884" si="612">IF(K1884&lt;&gt;0,"x","")</f>
        <v>x</v>
      </c>
      <c r="B1884" s="146" t="s">
        <v>4842</v>
      </c>
      <c r="C1884" s="915" t="s">
        <v>4845</v>
      </c>
      <c r="D1884" s="900" t="s">
        <v>4843</v>
      </c>
      <c r="E1884" s="1067">
        <v>1691.7999999999986</v>
      </c>
      <c r="F1884" s="903" t="s">
        <v>210</v>
      </c>
      <c r="G1884" s="980">
        <f>'Composições Unitárias'!G2563</f>
        <v>6.9</v>
      </c>
      <c r="H1884" s="927">
        <f t="shared" si="609"/>
        <v>11673.42</v>
      </c>
      <c r="I1884" s="927">
        <f t="shared" si="610"/>
        <v>3146.79</v>
      </c>
      <c r="J1884" s="11"/>
      <c r="K1884" s="964">
        <f t="shared" si="611"/>
        <v>14820.21</v>
      </c>
    </row>
    <row r="1885" spans="1:11" ht="15.75" x14ac:dyDescent="0.25">
      <c r="A1885" s="761" t="s">
        <v>4462</v>
      </c>
      <c r="B1885" s="676"/>
      <c r="C1885" s="677"/>
      <c r="D1885" s="676"/>
      <c r="E1885" s="29"/>
      <c r="F1885" s="29"/>
      <c r="G1885" s="980"/>
      <c r="H1885" s="980"/>
      <c r="I1885" s="980"/>
      <c r="J1885" s="29"/>
      <c r="K1885" s="980"/>
    </row>
    <row r="1886" spans="1:11" ht="15.75" hidden="1" x14ac:dyDescent="0.25">
      <c r="A1886" s="761"/>
      <c r="B1886" s="410" t="s">
        <v>1776</v>
      </c>
      <c r="C1886" s="410"/>
      <c r="D1886" s="411" t="s">
        <v>1643</v>
      </c>
      <c r="E1886" s="410"/>
      <c r="F1886" s="410"/>
      <c r="G1886" s="977"/>
      <c r="H1886" s="977"/>
      <c r="I1886" s="977"/>
      <c r="J1886" s="412"/>
      <c r="K1886" s="977"/>
    </row>
    <row r="1887" spans="1:11" ht="15.75" hidden="1" x14ac:dyDescent="0.25">
      <c r="A1887" s="761"/>
      <c r="B1887" s="8" t="s">
        <v>1777</v>
      </c>
      <c r="C1887" s="8"/>
      <c r="D1887" s="21" t="s">
        <v>401</v>
      </c>
      <c r="E1887" s="8"/>
      <c r="F1887" s="8"/>
      <c r="G1887" s="975"/>
      <c r="H1887" s="975"/>
      <c r="I1887" s="975"/>
      <c r="J1887" s="8"/>
      <c r="K1887" s="975"/>
    </row>
    <row r="1888" spans="1:11" ht="15.75" hidden="1" x14ac:dyDescent="0.25">
      <c r="A1888" s="761"/>
      <c r="B1888" s="580" t="s">
        <v>1778</v>
      </c>
      <c r="C1888" s="580"/>
      <c r="D1888" s="577" t="s">
        <v>1644</v>
      </c>
      <c r="E1888" s="10"/>
      <c r="F1888" s="10" t="s">
        <v>238</v>
      </c>
      <c r="G1888" s="927"/>
      <c r="H1888" s="927">
        <f>G1888*E1888</f>
        <v>0</v>
      </c>
      <c r="I1888" s="927">
        <f>H1888*$I$12</f>
        <v>0</v>
      </c>
      <c r="J1888" s="11"/>
      <c r="K1888" s="964">
        <f>SUM(H1888:I1888)</f>
        <v>0</v>
      </c>
    </row>
    <row r="1889" spans="1:11" ht="15.75" hidden="1" x14ac:dyDescent="0.25">
      <c r="A1889" s="761"/>
      <c r="B1889" s="580" t="s">
        <v>1779</v>
      </c>
      <c r="C1889" s="580"/>
      <c r="D1889" s="577" t="s">
        <v>1645</v>
      </c>
      <c r="E1889" s="10"/>
      <c r="F1889" s="10" t="s">
        <v>238</v>
      </c>
      <c r="G1889" s="927"/>
      <c r="H1889" s="927">
        <f t="shared" ref="H1889:H1898" si="613">G1889*E1889</f>
        <v>0</v>
      </c>
      <c r="I1889" s="927">
        <f>H1889*$I$12</f>
        <v>0</v>
      </c>
      <c r="J1889" s="11"/>
      <c r="K1889" s="964">
        <f>SUM(H1889:I1889)</f>
        <v>0</v>
      </c>
    </row>
    <row r="1890" spans="1:11" ht="15.75" hidden="1" x14ac:dyDescent="0.25">
      <c r="A1890" s="761"/>
      <c r="B1890" s="580" t="s">
        <v>1780</v>
      </c>
      <c r="C1890" s="580"/>
      <c r="D1890" s="577" t="s">
        <v>1646</v>
      </c>
      <c r="E1890" s="10"/>
      <c r="F1890" s="10" t="s">
        <v>238</v>
      </c>
      <c r="G1890" s="927"/>
      <c r="H1890" s="927">
        <f t="shared" si="613"/>
        <v>0</v>
      </c>
      <c r="I1890" s="927">
        <f>H1890*$I$12</f>
        <v>0</v>
      </c>
      <c r="J1890" s="11"/>
      <c r="K1890" s="964">
        <f>SUM(H1890:I1890)</f>
        <v>0</v>
      </c>
    </row>
    <row r="1891" spans="1:11" ht="15.75" hidden="1" x14ac:dyDescent="0.25">
      <c r="A1891" s="761"/>
      <c r="B1891" s="676"/>
      <c r="C1891" s="677"/>
      <c r="D1891" s="679"/>
      <c r="E1891" s="10"/>
      <c r="F1891" s="10"/>
      <c r="G1891" s="927"/>
      <c r="H1891" s="927"/>
      <c r="I1891" s="927"/>
      <c r="J1891" s="10"/>
      <c r="K1891" s="927"/>
    </row>
    <row r="1892" spans="1:11" ht="15.75" hidden="1" x14ac:dyDescent="0.25">
      <c r="A1892" s="761"/>
      <c r="B1892" s="8" t="s">
        <v>1781</v>
      </c>
      <c r="C1892" s="8"/>
      <c r="D1892" s="21" t="s">
        <v>454</v>
      </c>
      <c r="E1892" s="8"/>
      <c r="F1892" s="8"/>
      <c r="G1892" s="975"/>
      <c r="H1892" s="975"/>
      <c r="I1892" s="975"/>
      <c r="J1892" s="8"/>
      <c r="K1892" s="975"/>
    </row>
    <row r="1893" spans="1:11" ht="15.75" hidden="1" x14ac:dyDescent="0.25">
      <c r="A1893" s="761"/>
      <c r="B1893" s="580" t="s">
        <v>1782</v>
      </c>
      <c r="C1893" s="580"/>
      <c r="D1893" s="577" t="s">
        <v>1647</v>
      </c>
      <c r="E1893" s="10"/>
      <c r="F1893" s="10" t="s">
        <v>238</v>
      </c>
      <c r="G1893" s="927"/>
      <c r="H1893" s="927">
        <f t="shared" si="613"/>
        <v>0</v>
      </c>
      <c r="I1893" s="927">
        <f>H1893*$I$12</f>
        <v>0</v>
      </c>
      <c r="J1893" s="11"/>
      <c r="K1893" s="964">
        <f>SUM(H1893:I1893)</f>
        <v>0</v>
      </c>
    </row>
    <row r="1894" spans="1:11" ht="15.75" hidden="1" x14ac:dyDescent="0.25">
      <c r="A1894" s="761"/>
      <c r="B1894" s="580" t="s">
        <v>1783</v>
      </c>
      <c r="C1894" s="580"/>
      <c r="D1894" s="577" t="s">
        <v>1648</v>
      </c>
      <c r="E1894" s="10"/>
      <c r="F1894" s="10" t="s">
        <v>238</v>
      </c>
      <c r="G1894" s="927"/>
      <c r="H1894" s="927">
        <f t="shared" si="613"/>
        <v>0</v>
      </c>
      <c r="I1894" s="927">
        <f>H1894*$I$12</f>
        <v>0</v>
      </c>
      <c r="J1894" s="11"/>
      <c r="K1894" s="964">
        <f>SUM(H1894:I1894)</f>
        <v>0</v>
      </c>
    </row>
    <row r="1895" spans="1:11" ht="15.75" hidden="1" x14ac:dyDescent="0.25">
      <c r="A1895" s="761"/>
      <c r="B1895" s="676"/>
      <c r="C1895" s="677"/>
      <c r="D1895" s="679"/>
      <c r="E1895" s="10"/>
      <c r="F1895" s="10"/>
      <c r="G1895" s="927"/>
      <c r="H1895" s="927"/>
      <c r="I1895" s="927"/>
      <c r="J1895" s="10"/>
      <c r="K1895" s="927"/>
    </row>
    <row r="1896" spans="1:11" ht="15.75" hidden="1" x14ac:dyDescent="0.25">
      <c r="A1896" s="761"/>
      <c r="B1896" s="8" t="s">
        <v>1784</v>
      </c>
      <c r="C1896" s="8"/>
      <c r="D1896" s="21" t="s">
        <v>1649</v>
      </c>
      <c r="E1896" s="8"/>
      <c r="F1896" s="8"/>
      <c r="G1896" s="975"/>
      <c r="H1896" s="975"/>
      <c r="I1896" s="975"/>
      <c r="J1896" s="8"/>
      <c r="K1896" s="975"/>
    </row>
    <row r="1897" spans="1:11" ht="15.75" hidden="1" x14ac:dyDescent="0.25">
      <c r="A1897" s="761"/>
      <c r="B1897" s="580" t="s">
        <v>1785</v>
      </c>
      <c r="C1897" s="580"/>
      <c r="D1897" s="577" t="s">
        <v>1650</v>
      </c>
      <c r="E1897" s="10"/>
      <c r="F1897" s="10" t="s">
        <v>60</v>
      </c>
      <c r="G1897" s="927"/>
      <c r="H1897" s="927">
        <f t="shared" si="613"/>
        <v>0</v>
      </c>
      <c r="I1897" s="927">
        <f>H1897*$I$12</f>
        <v>0</v>
      </c>
      <c r="J1897" s="11"/>
      <c r="K1897" s="964">
        <f>SUM(H1897:I1897)</f>
        <v>0</v>
      </c>
    </row>
    <row r="1898" spans="1:11" ht="15.75" hidden="1" x14ac:dyDescent="0.25">
      <c r="A1898" s="761"/>
      <c r="B1898" s="580" t="s">
        <v>1786</v>
      </c>
      <c r="C1898" s="580"/>
      <c r="D1898" s="577" t="s">
        <v>1652</v>
      </c>
      <c r="E1898" s="10"/>
      <c r="F1898" s="10" t="s">
        <v>60</v>
      </c>
      <c r="G1898" s="927"/>
      <c r="H1898" s="927">
        <f t="shared" si="613"/>
        <v>0</v>
      </c>
      <c r="I1898" s="927">
        <f>H1898*$I$12</f>
        <v>0</v>
      </c>
      <c r="J1898" s="11"/>
      <c r="K1898" s="964">
        <f>SUM(H1898:I1898)</f>
        <v>0</v>
      </c>
    </row>
    <row r="1899" spans="1:11" ht="15.75" hidden="1" x14ac:dyDescent="0.25">
      <c r="A1899" s="761"/>
      <c r="B1899" s="579"/>
      <c r="C1899" s="37"/>
      <c r="D1899" s="41"/>
      <c r="E1899" s="10"/>
      <c r="F1899" s="17"/>
      <c r="G1899" s="927"/>
      <c r="H1899" s="927"/>
      <c r="I1899" s="927"/>
      <c r="J1899" s="11"/>
      <c r="K1899" s="927"/>
    </row>
    <row r="1900" spans="1:11" ht="15.75" customHeight="1" x14ac:dyDescent="0.25">
      <c r="A1900" s="761" t="s">
        <v>4462</v>
      </c>
      <c r="B1900" s="34" t="s">
        <v>2454</v>
      </c>
      <c r="C1900" s="765"/>
      <c r="D1900" s="765" t="s">
        <v>1884</v>
      </c>
      <c r="E1900" s="765"/>
      <c r="F1900" s="765"/>
      <c r="G1900" s="979"/>
      <c r="H1900" s="979"/>
      <c r="I1900" s="979"/>
      <c r="J1900" s="765"/>
      <c r="K1900" s="979"/>
    </row>
    <row r="1901" spans="1:11" ht="12.75" hidden="1" customHeight="1" x14ac:dyDescent="0.25">
      <c r="A1901" s="761"/>
      <c r="B1901" s="1317" t="s">
        <v>226</v>
      </c>
      <c r="C1901" s="1311" t="s">
        <v>227</v>
      </c>
      <c r="D1901" s="1311" t="s">
        <v>228</v>
      </c>
      <c r="E1901" s="1311" t="s">
        <v>229</v>
      </c>
      <c r="F1901" s="1311" t="s">
        <v>230</v>
      </c>
      <c r="G1901" s="1313" t="s">
        <v>4053</v>
      </c>
      <c r="H1901" s="1313" t="s">
        <v>4054</v>
      </c>
      <c r="I1901" s="992" t="s">
        <v>233</v>
      </c>
      <c r="J1901" s="634" t="s">
        <v>4052</v>
      </c>
      <c r="K1901" s="1313" t="s">
        <v>4055</v>
      </c>
    </row>
    <row r="1902" spans="1:11" ht="15.75" hidden="1" x14ac:dyDescent="0.25">
      <c r="A1902" s="761"/>
      <c r="B1902" s="1318"/>
      <c r="C1902" s="1312"/>
      <c r="D1902" s="1312"/>
      <c r="E1902" s="1312"/>
      <c r="F1902" s="1312"/>
      <c r="G1902" s="1314"/>
      <c r="H1902" s="1314"/>
      <c r="I1902" s="996">
        <v>0.26960000000000001</v>
      </c>
      <c r="J1902" s="635">
        <v>0.20930000000000001</v>
      </c>
      <c r="K1902" s="1314"/>
    </row>
    <row r="1903" spans="1:11" ht="15.75" x14ac:dyDescent="0.25">
      <c r="A1903" s="761" t="str">
        <f t="shared" si="599"/>
        <v>x</v>
      </c>
      <c r="B1903" s="410" t="s">
        <v>1885</v>
      </c>
      <c r="C1903" s="410"/>
      <c r="D1903" s="411" t="s">
        <v>1899</v>
      </c>
      <c r="E1903" s="410"/>
      <c r="F1903" s="410"/>
      <c r="G1903" s="977"/>
      <c r="H1903" s="977">
        <f>TRUNC(SUM(H1905:H1906),2)</f>
        <v>39781.33</v>
      </c>
      <c r="I1903" s="977">
        <f t="shared" ref="I1903:K1903" si="614">TRUNC(SUM(I1905:I1906),2)</f>
        <v>0</v>
      </c>
      <c r="J1903" s="977">
        <f t="shared" si="614"/>
        <v>8326.23</v>
      </c>
      <c r="K1903" s="977">
        <f t="shared" si="614"/>
        <v>48107.56</v>
      </c>
    </row>
    <row r="1904" spans="1:11" ht="15.75" x14ac:dyDescent="0.25">
      <c r="A1904" s="761" t="s">
        <v>4462</v>
      </c>
      <c r="B1904" s="25" t="s">
        <v>3599</v>
      </c>
      <c r="C1904" s="25"/>
      <c r="D1904" s="116" t="s">
        <v>3600</v>
      </c>
      <c r="E1904" s="25"/>
      <c r="F1904" s="22"/>
      <c r="G1904" s="863"/>
      <c r="H1904" s="863"/>
      <c r="I1904" s="863"/>
      <c r="J1904" s="76"/>
      <c r="K1904" s="965"/>
    </row>
    <row r="1905" spans="1:12" ht="25.5" x14ac:dyDescent="0.25">
      <c r="A1905" s="761" t="str">
        <f t="shared" si="599"/>
        <v>x</v>
      </c>
      <c r="B1905" s="39" t="s">
        <v>3601</v>
      </c>
      <c r="C1905" s="39" t="s">
        <v>3602</v>
      </c>
      <c r="D1905" s="78" t="s">
        <v>4841</v>
      </c>
      <c r="E1905" s="10">
        <v>1</v>
      </c>
      <c r="F1905" s="88" t="s">
        <v>60</v>
      </c>
      <c r="G1905" s="980">
        <f>'Mapa de Cotação'!F66</f>
        <v>39781.333333333336</v>
      </c>
      <c r="H1905" s="927">
        <f t="shared" ref="H1905" si="615">TRUNC(E1905*G1905,2)</f>
        <v>39781.33</v>
      </c>
      <c r="I1905" s="927"/>
      <c r="J1905" s="19">
        <f>TRUNC(H1905*$J$107,2)</f>
        <v>8326.23</v>
      </c>
      <c r="K1905" s="964">
        <f>TRUNC(SUM(H1905:J1905),2)</f>
        <v>48107.56</v>
      </c>
      <c r="L1905" s="616"/>
    </row>
    <row r="1906" spans="1:12" ht="15.75" x14ac:dyDescent="0.25">
      <c r="A1906" s="761" t="s">
        <v>4462</v>
      </c>
      <c r="B1906" s="416"/>
      <c r="C1906" s="416"/>
      <c r="D1906" s="417"/>
      <c r="E1906" s="10"/>
      <c r="F1906" s="416"/>
      <c r="G1906" s="984"/>
      <c r="H1906" s="984"/>
      <c r="I1906" s="984"/>
      <c r="J1906" s="418"/>
      <c r="K1906" s="984"/>
    </row>
    <row r="1907" spans="1:12" ht="15.75" x14ac:dyDescent="0.25">
      <c r="A1907" s="761" t="str">
        <f t="shared" si="599"/>
        <v>x</v>
      </c>
      <c r="B1907" s="410" t="s">
        <v>1886</v>
      </c>
      <c r="C1907" s="410"/>
      <c r="D1907" s="411" t="s">
        <v>1900</v>
      </c>
      <c r="E1907" s="410"/>
      <c r="F1907" s="410"/>
      <c r="G1907" s="977"/>
      <c r="H1907" s="977">
        <f>TRUNC(SUM(H1908:H2019),2)</f>
        <v>191275.45</v>
      </c>
      <c r="I1907" s="977">
        <f t="shared" ref="I1907:K1907" si="616">TRUNC(SUM(I1908:I2019),2)</f>
        <v>24612.799999999999</v>
      </c>
      <c r="J1907" s="977">
        <f t="shared" si="616"/>
        <v>20923.740000000002</v>
      </c>
      <c r="K1907" s="977">
        <f t="shared" si="616"/>
        <v>236811.99</v>
      </c>
    </row>
    <row r="1908" spans="1:12" ht="15.75" hidden="1" x14ac:dyDescent="0.25">
      <c r="A1908" s="761"/>
      <c r="B1908" s="8" t="s">
        <v>1887</v>
      </c>
      <c r="C1908" s="8"/>
      <c r="D1908" s="21" t="s">
        <v>1901</v>
      </c>
      <c r="E1908" s="8"/>
      <c r="F1908" s="8"/>
      <c r="G1908" s="975"/>
      <c r="H1908" s="975"/>
      <c r="I1908" s="975"/>
      <c r="J1908" s="8"/>
      <c r="K1908" s="975"/>
    </row>
    <row r="1909" spans="1:12" ht="15.75" hidden="1" x14ac:dyDescent="0.25">
      <c r="A1909" s="761"/>
      <c r="B1909" s="580" t="s">
        <v>1888</v>
      </c>
      <c r="C1909" s="580"/>
      <c r="D1909" s="577" t="s">
        <v>1902</v>
      </c>
      <c r="E1909" s="580"/>
      <c r="F1909" s="580" t="s">
        <v>60</v>
      </c>
      <c r="G1909" s="927"/>
      <c r="H1909" s="927">
        <f>G1909*E1909</f>
        <v>0</v>
      </c>
      <c r="I1909" s="927">
        <f>H1909*$I$12</f>
        <v>0</v>
      </c>
      <c r="J1909" s="11"/>
      <c r="K1909" s="964">
        <f>SUM(H1909:I1909)</f>
        <v>0</v>
      </c>
    </row>
    <row r="1910" spans="1:12" ht="15.75" hidden="1" x14ac:dyDescent="0.25">
      <c r="A1910" s="761"/>
      <c r="B1910" s="580" t="s">
        <v>1889</v>
      </c>
      <c r="C1910" s="580"/>
      <c r="D1910" s="577" t="s">
        <v>1903</v>
      </c>
      <c r="E1910" s="580"/>
      <c r="F1910" s="580" t="s">
        <v>60</v>
      </c>
      <c r="G1910" s="927"/>
      <c r="H1910" s="927">
        <f>G1910*E1910</f>
        <v>0</v>
      </c>
      <c r="I1910" s="927">
        <f>H1910*$I$12</f>
        <v>0</v>
      </c>
      <c r="J1910" s="11"/>
      <c r="K1910" s="964">
        <f>SUM(H1910:I1910)</f>
        <v>0</v>
      </c>
    </row>
    <row r="1911" spans="1:12" ht="15.75" hidden="1" x14ac:dyDescent="0.25">
      <c r="A1911" s="761"/>
      <c r="B1911" s="676"/>
      <c r="C1911" s="677"/>
      <c r="D1911" s="679"/>
      <c r="E1911" s="10"/>
      <c r="F1911" s="10"/>
      <c r="G1911" s="927"/>
      <c r="H1911" s="927"/>
      <c r="I1911" s="927"/>
      <c r="J1911" s="10"/>
      <c r="K1911" s="927"/>
    </row>
    <row r="1912" spans="1:12" ht="15.75" x14ac:dyDescent="0.25">
      <c r="A1912" s="761" t="s">
        <v>4462</v>
      </c>
      <c r="B1912" s="8" t="s">
        <v>1890</v>
      </c>
      <c r="C1912" s="8"/>
      <c r="D1912" s="21" t="s">
        <v>1904</v>
      </c>
      <c r="E1912" s="8"/>
      <c r="F1912" s="8"/>
      <c r="G1912" s="975"/>
      <c r="H1912" s="975"/>
      <c r="I1912" s="975"/>
      <c r="J1912" s="8"/>
      <c r="K1912" s="975"/>
    </row>
    <row r="1913" spans="1:12" ht="15.75" hidden="1" x14ac:dyDescent="0.25">
      <c r="A1913" s="761"/>
      <c r="B1913" s="580" t="s">
        <v>1891</v>
      </c>
      <c r="C1913" s="580"/>
      <c r="D1913" s="577" t="s">
        <v>1905</v>
      </c>
      <c r="E1913" s="580"/>
      <c r="F1913" s="580" t="s">
        <v>60</v>
      </c>
      <c r="G1913" s="927"/>
      <c r="H1913" s="927">
        <f>G1913*E1913</f>
        <v>0</v>
      </c>
      <c r="I1913" s="927">
        <f>H1913*$I$12</f>
        <v>0</v>
      </c>
      <c r="J1913" s="11"/>
      <c r="K1913" s="964">
        <f>SUM(H1913:I1913)</f>
        <v>0</v>
      </c>
    </row>
    <row r="1914" spans="1:12" ht="15.75" x14ac:dyDescent="0.25">
      <c r="A1914" s="761" t="s">
        <v>4462</v>
      </c>
      <c r="B1914" s="25" t="s">
        <v>1892</v>
      </c>
      <c r="C1914" s="25"/>
      <c r="D1914" s="116" t="s">
        <v>1906</v>
      </c>
      <c r="E1914" s="25"/>
      <c r="F1914" s="22"/>
      <c r="G1914" s="863"/>
      <c r="H1914" s="863"/>
      <c r="I1914" s="863"/>
      <c r="J1914" s="76"/>
      <c r="K1914" s="965"/>
    </row>
    <row r="1915" spans="1:12" ht="63.75" x14ac:dyDescent="0.25">
      <c r="A1915" s="761" t="str">
        <f t="shared" si="599"/>
        <v>x</v>
      </c>
      <c r="B1915" s="70" t="s">
        <v>2480</v>
      </c>
      <c r="C1915" s="464" t="s">
        <v>3420</v>
      </c>
      <c r="D1915" s="87" t="s">
        <v>4779</v>
      </c>
      <c r="E1915" s="88">
        <v>1</v>
      </c>
      <c r="F1915" s="88" t="s">
        <v>60</v>
      </c>
      <c r="G1915" s="927">
        <f>'Composições Unitárias'!G2573</f>
        <v>10009</v>
      </c>
      <c r="H1915" s="981">
        <f>TRUNC(G1915*E1915,2)</f>
        <v>10009</v>
      </c>
      <c r="I1915" s="19"/>
      <c r="J1915" s="19">
        <f>TRUNC(H1915*$J$107,2)</f>
        <v>2094.88</v>
      </c>
      <c r="K1915" s="964">
        <f>TRUNC(SUM(H1915:J1915),2)</f>
        <v>12103.88</v>
      </c>
      <c r="L1915" s="624"/>
    </row>
    <row r="1916" spans="1:12" ht="63.75" x14ac:dyDescent="0.25">
      <c r="A1916" s="761" t="str">
        <f t="shared" si="599"/>
        <v>x</v>
      </c>
      <c r="B1916" s="70" t="s">
        <v>2481</v>
      </c>
      <c r="C1916" s="464" t="s">
        <v>3421</v>
      </c>
      <c r="D1916" s="136" t="s">
        <v>4780</v>
      </c>
      <c r="E1916" s="92">
        <v>3</v>
      </c>
      <c r="F1916" s="92" t="s">
        <v>60</v>
      </c>
      <c r="G1916" s="981">
        <f>'Composições Unitárias'!G2583</f>
        <v>8732.66</v>
      </c>
      <c r="H1916" s="981">
        <f t="shared" ref="H1916:H1920" si="617">TRUNC(G1916*E1916,2)</f>
        <v>26197.98</v>
      </c>
      <c r="I1916" s="981"/>
      <c r="J1916" s="19">
        <f t="shared" ref="J1916:J1919" si="618">TRUNC(H1916*$J$107,2)</f>
        <v>5483.23</v>
      </c>
      <c r="K1916" s="964">
        <f t="shared" ref="K1916:K1919" si="619">TRUNC(SUM(H1916:J1916),2)</f>
        <v>31681.21</v>
      </c>
    </row>
    <row r="1917" spans="1:12" ht="63.75" x14ac:dyDescent="0.25">
      <c r="A1917" s="761" t="str">
        <f t="shared" si="599"/>
        <v>x</v>
      </c>
      <c r="B1917" s="580" t="s">
        <v>2482</v>
      </c>
      <c r="C1917" s="464" t="s">
        <v>3422</v>
      </c>
      <c r="D1917" s="87" t="s">
        <v>4781</v>
      </c>
      <c r="E1917" s="88">
        <v>6</v>
      </c>
      <c r="F1917" s="88" t="s">
        <v>60</v>
      </c>
      <c r="G1917" s="927">
        <f>'Composições Unitárias'!G2593</f>
        <v>6811.17</v>
      </c>
      <c r="H1917" s="981">
        <f t="shared" si="617"/>
        <v>40867.019999999997</v>
      </c>
      <c r="I1917" s="927"/>
      <c r="J1917" s="19">
        <f t="shared" si="618"/>
        <v>8553.4599999999991</v>
      </c>
      <c r="K1917" s="964">
        <f t="shared" si="619"/>
        <v>49420.480000000003</v>
      </c>
    </row>
    <row r="1918" spans="1:12" ht="63.75" x14ac:dyDescent="0.25">
      <c r="A1918" s="761" t="str">
        <f t="shared" si="599"/>
        <v>x</v>
      </c>
      <c r="B1918" s="83" t="s">
        <v>2483</v>
      </c>
      <c r="C1918" s="464" t="s">
        <v>3423</v>
      </c>
      <c r="D1918" s="137" t="s">
        <v>4782</v>
      </c>
      <c r="E1918" s="89">
        <v>2</v>
      </c>
      <c r="F1918" s="89" t="s">
        <v>60</v>
      </c>
      <c r="G1918" s="980">
        <f>'Composições Unitárias'!G2603</f>
        <v>5286.79</v>
      </c>
      <c r="H1918" s="981">
        <f t="shared" si="617"/>
        <v>10573.58</v>
      </c>
      <c r="I1918" s="980"/>
      <c r="J1918" s="19">
        <f t="shared" si="618"/>
        <v>2213.0500000000002</v>
      </c>
      <c r="K1918" s="964">
        <f t="shared" si="619"/>
        <v>12786.63</v>
      </c>
    </row>
    <row r="1919" spans="1:12" ht="63.75" x14ac:dyDescent="0.25">
      <c r="A1919" s="761" t="str">
        <f t="shared" si="599"/>
        <v>x</v>
      </c>
      <c r="B1919" s="83" t="s">
        <v>3251</v>
      </c>
      <c r="C1919" s="464" t="s">
        <v>3424</v>
      </c>
      <c r="D1919" s="137" t="s">
        <v>4783</v>
      </c>
      <c r="E1919" s="89">
        <v>1</v>
      </c>
      <c r="F1919" s="89" t="s">
        <v>60</v>
      </c>
      <c r="G1919" s="980">
        <f>'Composições Unitárias'!G2613</f>
        <v>12322.6</v>
      </c>
      <c r="H1919" s="981">
        <f t="shared" si="617"/>
        <v>12322.6</v>
      </c>
      <c r="I1919" s="980"/>
      <c r="J1919" s="19">
        <f t="shared" si="618"/>
        <v>2579.12</v>
      </c>
      <c r="K1919" s="964">
        <f t="shared" si="619"/>
        <v>14901.72</v>
      </c>
    </row>
    <row r="1920" spans="1:12" ht="15.75" x14ac:dyDescent="0.25">
      <c r="A1920" s="959" t="str">
        <f t="shared" si="599"/>
        <v>x</v>
      </c>
      <c r="B1920" s="840" t="s">
        <v>4776</v>
      </c>
      <c r="C1920" s="464" t="s">
        <v>4777</v>
      </c>
      <c r="D1920" s="137" t="s">
        <v>4784</v>
      </c>
      <c r="E1920" s="89">
        <v>13</v>
      </c>
      <c r="F1920" s="89" t="s">
        <v>2569</v>
      </c>
      <c r="G1920" s="980">
        <f>'Composições Unitárias'!G2624</f>
        <v>295.12</v>
      </c>
      <c r="H1920" s="981">
        <f t="shared" si="617"/>
        <v>3836.56</v>
      </c>
      <c r="I1920" s="927">
        <f t="shared" ref="I1920" si="620">TRUNC(H1920*$I$12,2)</f>
        <v>1034.21</v>
      </c>
      <c r="J1920" s="11"/>
      <c r="K1920" s="964">
        <f t="shared" ref="K1920" si="621">TRUNC(SUM(H1920:J1920),2)</f>
        <v>4870.7700000000004</v>
      </c>
    </row>
    <row r="1921" spans="1:11" ht="15.75" hidden="1" x14ac:dyDescent="0.25">
      <c r="A1921" s="761"/>
      <c r="B1921" s="83"/>
      <c r="C1921" s="83"/>
      <c r="D1921" s="84"/>
      <c r="E1921" s="83"/>
      <c r="F1921" s="18"/>
      <c r="G1921" s="980"/>
      <c r="H1921" s="980"/>
      <c r="I1921" s="980"/>
      <c r="J1921" s="19"/>
      <c r="K1921" s="969"/>
    </row>
    <row r="1922" spans="1:11" ht="15.75" hidden="1" x14ac:dyDescent="0.25">
      <c r="A1922" s="761"/>
      <c r="B1922" s="580" t="s">
        <v>1893</v>
      </c>
      <c r="C1922" s="580"/>
      <c r="D1922" s="577" t="s">
        <v>1907</v>
      </c>
      <c r="E1922" s="580"/>
      <c r="F1922" s="17"/>
      <c r="G1922" s="927"/>
      <c r="H1922" s="927">
        <f>G1922*F1922</f>
        <v>0</v>
      </c>
      <c r="I1922" s="927">
        <f>H1922*$I$12</f>
        <v>0</v>
      </c>
      <c r="J1922" s="11"/>
      <c r="K1922" s="964">
        <f>SUM(H1922:I1922)</f>
        <v>0</v>
      </c>
    </row>
    <row r="1923" spans="1:11" ht="15.75" x14ac:dyDescent="0.25">
      <c r="A1923" s="761" t="s">
        <v>4462</v>
      </c>
      <c r="B1923" s="676"/>
      <c r="C1923" s="677"/>
      <c r="D1923" s="679"/>
      <c r="E1923" s="10"/>
      <c r="F1923" s="10"/>
      <c r="G1923" s="927"/>
      <c r="H1923" s="927"/>
      <c r="I1923" s="927"/>
      <c r="J1923" s="10"/>
      <c r="K1923" s="927"/>
    </row>
    <row r="1924" spans="1:11" ht="15.75" x14ac:dyDescent="0.25">
      <c r="A1924" s="761" t="s">
        <v>4462</v>
      </c>
      <c r="B1924" s="8" t="s">
        <v>1894</v>
      </c>
      <c r="C1924" s="8"/>
      <c r="D1924" s="21" t="s">
        <v>1909</v>
      </c>
      <c r="E1924" s="8"/>
      <c r="F1924" s="8"/>
      <c r="G1924" s="975"/>
      <c r="H1924" s="975"/>
      <c r="I1924" s="975"/>
      <c r="J1924" s="8"/>
      <c r="K1924" s="975"/>
    </row>
    <row r="1925" spans="1:11" ht="15.75" x14ac:dyDescent="0.25">
      <c r="A1925" s="761" t="s">
        <v>4462</v>
      </c>
      <c r="B1925" s="25" t="s">
        <v>1895</v>
      </c>
      <c r="C1925" s="25"/>
      <c r="D1925" s="116" t="s">
        <v>1910</v>
      </c>
      <c r="E1925" s="25"/>
      <c r="F1925" s="22"/>
      <c r="G1925" s="863"/>
      <c r="H1925" s="863"/>
      <c r="I1925" s="863"/>
      <c r="J1925" s="76"/>
      <c r="K1925" s="965"/>
    </row>
    <row r="1926" spans="1:11" ht="25.5" x14ac:dyDescent="0.25">
      <c r="A1926" s="761" t="str">
        <f t="shared" si="599"/>
        <v>x</v>
      </c>
      <c r="B1926" s="70" t="s">
        <v>2500</v>
      </c>
      <c r="C1926" s="466" t="s">
        <v>3426</v>
      </c>
      <c r="D1926" s="91" t="s">
        <v>2492</v>
      </c>
      <c r="E1926" s="92">
        <v>285</v>
      </c>
      <c r="F1926" s="93" t="s">
        <v>583</v>
      </c>
      <c r="G1926" s="981">
        <f>'Composições Unitárias'!G2636</f>
        <v>18.760000000000002</v>
      </c>
      <c r="H1926" s="981">
        <f t="shared" ref="H1926:H1933" si="622">TRUNC(G1926*E1926,2)</f>
        <v>5346.6</v>
      </c>
      <c r="I1926" s="927">
        <f t="shared" ref="I1926:I1933" si="623">TRUNC(H1926*$I$12,2)</f>
        <v>1441.27</v>
      </c>
      <c r="J1926" s="31"/>
      <c r="K1926" s="964">
        <f t="shared" ref="K1926:K1933" si="624">TRUNC(SUM(H1926:I1926),2)</f>
        <v>6787.87</v>
      </c>
    </row>
    <row r="1927" spans="1:11" ht="25.5" x14ac:dyDescent="0.25">
      <c r="A1927" s="761" t="str">
        <f t="shared" ref="A1927:A1985" si="625">IF(K1927&lt;&gt;0,"x","")</f>
        <v>x</v>
      </c>
      <c r="B1927" s="70" t="s">
        <v>2501</v>
      </c>
      <c r="C1927" s="464" t="s">
        <v>3425</v>
      </c>
      <c r="D1927" s="94" t="s">
        <v>2493</v>
      </c>
      <c r="E1927" s="88">
        <v>402</v>
      </c>
      <c r="F1927" s="97" t="s">
        <v>583</v>
      </c>
      <c r="G1927" s="927">
        <f>'Composições Unitárias'!G2648</f>
        <v>18.309999999999999</v>
      </c>
      <c r="H1927" s="981">
        <f t="shared" si="622"/>
        <v>7360.62</v>
      </c>
      <c r="I1927" s="927">
        <f t="shared" si="623"/>
        <v>1984.19</v>
      </c>
      <c r="J1927" s="11"/>
      <c r="K1927" s="964">
        <f t="shared" si="624"/>
        <v>9344.81</v>
      </c>
    </row>
    <row r="1928" spans="1:11" ht="25.5" x14ac:dyDescent="0.25">
      <c r="A1928" s="761" t="str">
        <f t="shared" si="625"/>
        <v>x</v>
      </c>
      <c r="B1928" s="70" t="s">
        <v>2502</v>
      </c>
      <c r="C1928" s="464" t="s">
        <v>3502</v>
      </c>
      <c r="D1928" s="90" t="s">
        <v>2494</v>
      </c>
      <c r="E1928" s="86">
        <v>62</v>
      </c>
      <c r="F1928" s="96" t="s">
        <v>583</v>
      </c>
      <c r="G1928" s="973">
        <f>'Composições Unitárias'!G2660</f>
        <v>18.23</v>
      </c>
      <c r="H1928" s="981">
        <f t="shared" si="622"/>
        <v>1130.26</v>
      </c>
      <c r="I1928" s="927">
        <f t="shared" si="623"/>
        <v>304.68</v>
      </c>
      <c r="J1928" s="15"/>
      <c r="K1928" s="964">
        <f t="shared" si="624"/>
        <v>1434.94</v>
      </c>
    </row>
    <row r="1929" spans="1:11" ht="15.75" x14ac:dyDescent="0.25">
      <c r="A1929" s="761" t="str">
        <f t="shared" si="625"/>
        <v>x</v>
      </c>
      <c r="B1929" s="70" t="s">
        <v>2503</v>
      </c>
      <c r="C1929" s="464" t="s">
        <v>3427</v>
      </c>
      <c r="D1929" s="151" t="s">
        <v>2495</v>
      </c>
      <c r="E1929" s="88">
        <v>25</v>
      </c>
      <c r="F1929" s="97" t="s">
        <v>210</v>
      </c>
      <c r="G1929" s="927">
        <f>'Composições Unitárias'!G2672</f>
        <v>22.97</v>
      </c>
      <c r="H1929" s="981">
        <f t="shared" si="622"/>
        <v>574.25</v>
      </c>
      <c r="I1929" s="927">
        <f t="shared" si="623"/>
        <v>154.79</v>
      </c>
      <c r="J1929" s="11"/>
      <c r="K1929" s="964">
        <f t="shared" si="624"/>
        <v>729.04</v>
      </c>
    </row>
    <row r="1930" spans="1:11" ht="15.75" x14ac:dyDescent="0.25">
      <c r="A1930" s="761" t="str">
        <f t="shared" si="625"/>
        <v>x</v>
      </c>
      <c r="B1930" s="70" t="s">
        <v>2504</v>
      </c>
      <c r="C1930" s="467" t="s">
        <v>3428</v>
      </c>
      <c r="D1930" s="152" t="s">
        <v>2496</v>
      </c>
      <c r="E1930" s="86">
        <v>8</v>
      </c>
      <c r="F1930" s="96" t="s">
        <v>210</v>
      </c>
      <c r="G1930" s="973">
        <f>'Composições Unitárias'!G2684</f>
        <v>21.01</v>
      </c>
      <c r="H1930" s="981">
        <f t="shared" si="622"/>
        <v>168.08</v>
      </c>
      <c r="I1930" s="927">
        <f t="shared" si="623"/>
        <v>45.3</v>
      </c>
      <c r="J1930" s="15"/>
      <c r="K1930" s="964">
        <f t="shared" si="624"/>
        <v>213.38</v>
      </c>
    </row>
    <row r="1931" spans="1:11" ht="15.75" x14ac:dyDescent="0.25">
      <c r="A1931" s="761" t="str">
        <f t="shared" si="625"/>
        <v>x</v>
      </c>
      <c r="B1931" s="70" t="s">
        <v>2505</v>
      </c>
      <c r="C1931" s="464" t="s">
        <v>3429</v>
      </c>
      <c r="D1931" s="151" t="s">
        <v>2497</v>
      </c>
      <c r="E1931" s="88">
        <v>32</v>
      </c>
      <c r="F1931" s="97" t="s">
        <v>210</v>
      </c>
      <c r="G1931" s="927">
        <f>'Composições Unitárias'!G2696</f>
        <v>20.329999999999998</v>
      </c>
      <c r="H1931" s="981">
        <f t="shared" si="622"/>
        <v>650.55999999999995</v>
      </c>
      <c r="I1931" s="927">
        <f t="shared" si="623"/>
        <v>175.37</v>
      </c>
      <c r="J1931" s="11"/>
      <c r="K1931" s="964">
        <f t="shared" si="624"/>
        <v>825.93</v>
      </c>
    </row>
    <row r="1932" spans="1:11" ht="15.75" x14ac:dyDescent="0.25">
      <c r="A1932" s="761" t="str">
        <f t="shared" si="625"/>
        <v>x</v>
      </c>
      <c r="B1932" s="70" t="s">
        <v>2506</v>
      </c>
      <c r="C1932" s="467" t="s">
        <v>3430</v>
      </c>
      <c r="D1932" s="152" t="s">
        <v>2498</v>
      </c>
      <c r="E1932" s="86">
        <v>6</v>
      </c>
      <c r="F1932" s="96" t="s">
        <v>210</v>
      </c>
      <c r="G1932" s="973">
        <f>'Composições Unitárias'!G2708</f>
        <v>18.28</v>
      </c>
      <c r="H1932" s="981">
        <f t="shared" si="622"/>
        <v>109.68</v>
      </c>
      <c r="I1932" s="927">
        <f t="shared" si="623"/>
        <v>29.56</v>
      </c>
      <c r="J1932" s="15"/>
      <c r="K1932" s="964">
        <f t="shared" si="624"/>
        <v>139.24</v>
      </c>
    </row>
    <row r="1933" spans="1:11" ht="15.75" x14ac:dyDescent="0.25">
      <c r="A1933" s="761" t="str">
        <f t="shared" si="625"/>
        <v>x</v>
      </c>
      <c r="B1933" s="580" t="s">
        <v>2507</v>
      </c>
      <c r="C1933" s="464" t="s">
        <v>3431</v>
      </c>
      <c r="D1933" s="151" t="s">
        <v>2499</v>
      </c>
      <c r="E1933" s="88">
        <v>24</v>
      </c>
      <c r="F1933" s="97" t="s">
        <v>210</v>
      </c>
      <c r="G1933" s="927">
        <f>'Composições Unitárias'!G2720</f>
        <v>15.33</v>
      </c>
      <c r="H1933" s="981">
        <f t="shared" si="622"/>
        <v>367.92</v>
      </c>
      <c r="I1933" s="927">
        <f t="shared" si="623"/>
        <v>99.17</v>
      </c>
      <c r="J1933" s="11"/>
      <c r="K1933" s="964">
        <f t="shared" si="624"/>
        <v>467.09</v>
      </c>
    </row>
    <row r="1934" spans="1:11" ht="15.75" x14ac:dyDescent="0.25">
      <c r="A1934" s="761" t="s">
        <v>4462</v>
      </c>
      <c r="B1934" s="83"/>
      <c r="C1934" s="83"/>
      <c r="D1934" s="84"/>
      <c r="E1934" s="83"/>
      <c r="F1934" s="18"/>
      <c r="G1934" s="980"/>
      <c r="H1934" s="980"/>
      <c r="I1934" s="980"/>
      <c r="J1934" s="19"/>
      <c r="K1934" s="969"/>
    </row>
    <row r="1935" spans="1:11" ht="15.75" hidden="1" x14ac:dyDescent="0.25">
      <c r="A1935" s="761"/>
      <c r="B1935" s="580" t="s">
        <v>1896</v>
      </c>
      <c r="C1935" s="580"/>
      <c r="D1935" s="577" t="s">
        <v>1911</v>
      </c>
      <c r="E1935" s="580"/>
      <c r="F1935" s="17"/>
      <c r="G1935" s="927"/>
      <c r="H1935" s="927">
        <f>G1935*F1935</f>
        <v>0</v>
      </c>
      <c r="I1935" s="927">
        <f t="shared" ref="I1935" si="626">H1935*$I$12</f>
        <v>0</v>
      </c>
      <c r="J1935" s="11"/>
      <c r="K1935" s="964">
        <f t="shared" ref="K1935" si="627">SUM(H1935:I1935)</f>
        <v>0</v>
      </c>
    </row>
    <row r="1936" spans="1:11" ht="15.75" x14ac:dyDescent="0.25">
      <c r="A1936" s="761" t="s">
        <v>4462</v>
      </c>
      <c r="B1936" s="25" t="s">
        <v>1897</v>
      </c>
      <c r="C1936" s="25"/>
      <c r="D1936" s="116" t="s">
        <v>4467</v>
      </c>
      <c r="E1936" s="25"/>
      <c r="F1936" s="22"/>
      <c r="G1936" s="863"/>
      <c r="H1936" s="863"/>
      <c r="I1936" s="863"/>
      <c r="J1936" s="76"/>
      <c r="K1936" s="965"/>
    </row>
    <row r="1937" spans="1:11" ht="25.5" x14ac:dyDescent="0.25">
      <c r="A1937" s="761" t="str">
        <f t="shared" si="625"/>
        <v>x</v>
      </c>
      <c r="B1937" s="580" t="s">
        <v>2517</v>
      </c>
      <c r="C1937" s="466" t="s">
        <v>3432</v>
      </c>
      <c r="D1937" s="153" t="s">
        <v>2510</v>
      </c>
      <c r="E1937" s="92">
        <v>6</v>
      </c>
      <c r="F1937" s="92" t="s">
        <v>2222</v>
      </c>
      <c r="G1937" s="981">
        <f>'Composições Unitárias'!G2732</f>
        <v>195.41</v>
      </c>
      <c r="H1937" s="981">
        <f t="shared" ref="H1937:H1943" si="628">TRUNC(G1937*E1937,2)</f>
        <v>1172.46</v>
      </c>
      <c r="I1937" s="927">
        <f t="shared" ref="I1937:I1943" si="629">TRUNC(H1937*$I$12,2)</f>
        <v>316.05</v>
      </c>
      <c r="J1937" s="11"/>
      <c r="K1937" s="964">
        <f t="shared" ref="K1937:K1943" si="630">TRUNC(SUM(H1937:I1937),2)</f>
        <v>1488.51</v>
      </c>
    </row>
    <row r="1938" spans="1:11" ht="25.5" x14ac:dyDescent="0.25">
      <c r="A1938" s="761" t="str">
        <f t="shared" si="625"/>
        <v>x</v>
      </c>
      <c r="B1938" s="580" t="s">
        <v>2518</v>
      </c>
      <c r="C1938" s="466" t="s">
        <v>3433</v>
      </c>
      <c r="D1938" s="154" t="s">
        <v>2511</v>
      </c>
      <c r="E1938" s="88">
        <v>2</v>
      </c>
      <c r="F1938" s="88" t="s">
        <v>2222</v>
      </c>
      <c r="G1938" s="927">
        <f>'Composições Unitárias'!G2744</f>
        <v>162.66</v>
      </c>
      <c r="H1938" s="981">
        <f t="shared" si="628"/>
        <v>325.32</v>
      </c>
      <c r="I1938" s="927">
        <f t="shared" si="629"/>
        <v>87.69</v>
      </c>
      <c r="J1938" s="11"/>
      <c r="K1938" s="964">
        <f t="shared" si="630"/>
        <v>413.01</v>
      </c>
    </row>
    <row r="1939" spans="1:11" ht="25.5" x14ac:dyDescent="0.25">
      <c r="A1939" s="761" t="str">
        <f t="shared" si="625"/>
        <v>x</v>
      </c>
      <c r="B1939" s="580" t="s">
        <v>2519</v>
      </c>
      <c r="C1939" s="466" t="s">
        <v>3434</v>
      </c>
      <c r="D1939" s="149" t="s">
        <v>2512</v>
      </c>
      <c r="E1939" s="86">
        <v>20</v>
      </c>
      <c r="F1939" s="86" t="s">
        <v>2222</v>
      </c>
      <c r="G1939" s="973">
        <f>'Composições Unitárias'!G2756</f>
        <v>157.25</v>
      </c>
      <c r="H1939" s="981">
        <f t="shared" si="628"/>
        <v>3145</v>
      </c>
      <c r="I1939" s="927">
        <f t="shared" si="629"/>
        <v>847.79</v>
      </c>
      <c r="J1939" s="11"/>
      <c r="K1939" s="964">
        <f t="shared" si="630"/>
        <v>3992.79</v>
      </c>
    </row>
    <row r="1940" spans="1:11" ht="25.5" x14ac:dyDescent="0.25">
      <c r="A1940" s="761" t="str">
        <f t="shared" si="625"/>
        <v>x</v>
      </c>
      <c r="B1940" s="580" t="s">
        <v>2520</v>
      </c>
      <c r="C1940" s="466" t="s">
        <v>3435</v>
      </c>
      <c r="D1940" s="154" t="s">
        <v>2513</v>
      </c>
      <c r="E1940" s="88">
        <v>1</v>
      </c>
      <c r="F1940" s="88" t="s">
        <v>2222</v>
      </c>
      <c r="G1940" s="927">
        <f>'Composições Unitárias'!G2768</f>
        <v>81.17</v>
      </c>
      <c r="H1940" s="981">
        <f t="shared" si="628"/>
        <v>81.17</v>
      </c>
      <c r="I1940" s="927">
        <f t="shared" si="629"/>
        <v>21.88</v>
      </c>
      <c r="J1940" s="11"/>
      <c r="K1940" s="964">
        <f t="shared" si="630"/>
        <v>103.05</v>
      </c>
    </row>
    <row r="1941" spans="1:11" ht="25.5" x14ac:dyDescent="0.25">
      <c r="A1941" s="761" t="str">
        <f t="shared" si="625"/>
        <v>x</v>
      </c>
      <c r="B1941" s="580" t="s">
        <v>2521</v>
      </c>
      <c r="C1941" s="466" t="s">
        <v>3436</v>
      </c>
      <c r="D1941" s="149" t="s">
        <v>2514</v>
      </c>
      <c r="E1941" s="86">
        <v>1</v>
      </c>
      <c r="F1941" s="86" t="s">
        <v>2222</v>
      </c>
      <c r="G1941" s="973">
        <f>'Composições Unitárias'!G2780</f>
        <v>71.78</v>
      </c>
      <c r="H1941" s="981">
        <f t="shared" si="628"/>
        <v>71.78</v>
      </c>
      <c r="I1941" s="927">
        <f t="shared" si="629"/>
        <v>19.34</v>
      </c>
      <c r="J1941" s="11"/>
      <c r="K1941" s="964">
        <f t="shared" si="630"/>
        <v>91.12</v>
      </c>
    </row>
    <row r="1942" spans="1:11" ht="25.5" x14ac:dyDescent="0.25">
      <c r="A1942" s="761" t="str">
        <f t="shared" si="625"/>
        <v>x</v>
      </c>
      <c r="B1942" s="580" t="s">
        <v>2522</v>
      </c>
      <c r="C1942" s="464" t="s">
        <v>3437</v>
      </c>
      <c r="D1942" s="154" t="s">
        <v>2515</v>
      </c>
      <c r="E1942" s="88">
        <v>4</v>
      </c>
      <c r="F1942" s="88" t="s">
        <v>2222</v>
      </c>
      <c r="G1942" s="927">
        <f>'Composições Unitárias'!G2792</f>
        <v>62.66</v>
      </c>
      <c r="H1942" s="927">
        <f t="shared" si="628"/>
        <v>250.64</v>
      </c>
      <c r="I1942" s="927">
        <f t="shared" si="629"/>
        <v>67.56</v>
      </c>
      <c r="J1942" s="11"/>
      <c r="K1942" s="964">
        <f t="shared" si="630"/>
        <v>318.2</v>
      </c>
    </row>
    <row r="1943" spans="1:11" ht="25.5" x14ac:dyDescent="0.25">
      <c r="A1943" s="761" t="str">
        <f t="shared" si="625"/>
        <v>x</v>
      </c>
      <c r="B1943" s="701" t="s">
        <v>4468</v>
      </c>
      <c r="C1943" s="83" t="s">
        <v>3441</v>
      </c>
      <c r="D1943" s="33" t="s">
        <v>2516</v>
      </c>
      <c r="E1943" s="1081">
        <v>1</v>
      </c>
      <c r="F1943" s="88" t="s">
        <v>2222</v>
      </c>
      <c r="G1943" s="980">
        <f>'Composições Unitárias'!G2873</f>
        <v>81.75</v>
      </c>
      <c r="H1943" s="981">
        <f t="shared" si="628"/>
        <v>81.75</v>
      </c>
      <c r="I1943" s="927">
        <f t="shared" si="629"/>
        <v>22.03</v>
      </c>
      <c r="J1943" s="11"/>
      <c r="K1943" s="964">
        <f t="shared" si="630"/>
        <v>103.78</v>
      </c>
    </row>
    <row r="1944" spans="1:11" ht="15.75" hidden="1" x14ac:dyDescent="0.25">
      <c r="A1944" s="761"/>
      <c r="B1944" s="580" t="s">
        <v>1898</v>
      </c>
      <c r="C1944" s="580"/>
      <c r="D1944" s="577" t="s">
        <v>1913</v>
      </c>
      <c r="E1944" s="580"/>
      <c r="F1944" s="17"/>
      <c r="G1944" s="927"/>
      <c r="H1944" s="927">
        <f>G1944*F1944</f>
        <v>0</v>
      </c>
      <c r="I1944" s="927">
        <f>H1944*$I$12</f>
        <v>0</v>
      </c>
      <c r="J1944" s="11"/>
      <c r="K1944" s="964">
        <f>SUM(H1944:I1944)</f>
        <v>0</v>
      </c>
    </row>
    <row r="1945" spans="1:11" ht="15.75" x14ac:dyDescent="0.25">
      <c r="A1945" s="761" t="s">
        <v>4462</v>
      </c>
      <c r="B1945" s="28"/>
      <c r="C1945" s="28"/>
      <c r="D1945" s="69"/>
      <c r="E1945" s="580"/>
      <c r="F1945" s="17"/>
      <c r="G1945" s="927"/>
      <c r="H1945" s="927"/>
      <c r="I1945" s="927"/>
      <c r="J1945" s="11"/>
      <c r="K1945" s="927"/>
    </row>
    <row r="1946" spans="1:11" ht="15.75" x14ac:dyDescent="0.25">
      <c r="A1946" s="761" t="s">
        <v>4462</v>
      </c>
      <c r="B1946" s="8" t="s">
        <v>1908</v>
      </c>
      <c r="C1946" s="8"/>
      <c r="D1946" s="21" t="s">
        <v>4469</v>
      </c>
      <c r="E1946" s="8"/>
      <c r="F1946" s="8"/>
      <c r="G1946" s="975"/>
      <c r="H1946" s="975"/>
      <c r="I1946" s="975"/>
      <c r="J1946" s="8"/>
      <c r="K1946" s="975"/>
    </row>
    <row r="1947" spans="1:11" ht="15.75" x14ac:dyDescent="0.25">
      <c r="A1947" s="761" t="s">
        <v>4462</v>
      </c>
      <c r="B1947" s="43" t="s">
        <v>2523</v>
      </c>
      <c r="C1947" s="43"/>
      <c r="D1947" s="66" t="s">
        <v>4470</v>
      </c>
      <c r="E1947" s="43"/>
      <c r="F1947" s="43"/>
      <c r="G1947" s="967"/>
      <c r="H1947" s="967"/>
      <c r="I1947" s="967"/>
      <c r="J1947" s="43"/>
      <c r="K1947" s="967"/>
    </row>
    <row r="1948" spans="1:11" ht="15.75" x14ac:dyDescent="0.25">
      <c r="A1948" s="761" t="s">
        <v>4462</v>
      </c>
      <c r="B1948" s="25" t="s">
        <v>2535</v>
      </c>
      <c r="C1948" s="25"/>
      <c r="D1948" s="116" t="s">
        <v>1322</v>
      </c>
      <c r="E1948" s="25"/>
      <c r="F1948" s="22"/>
      <c r="G1948" s="863"/>
      <c r="H1948" s="863"/>
      <c r="I1948" s="863"/>
      <c r="J1948" s="76"/>
      <c r="K1948" s="965"/>
    </row>
    <row r="1949" spans="1:11" ht="38.25" x14ac:dyDescent="0.25">
      <c r="A1949" s="761" t="str">
        <f t="shared" si="625"/>
        <v>x</v>
      </c>
      <c r="B1949" s="580" t="s">
        <v>2536</v>
      </c>
      <c r="C1949" s="466" t="s">
        <v>3438</v>
      </c>
      <c r="D1949" s="138" t="s">
        <v>2532</v>
      </c>
      <c r="E1949" s="92">
        <v>346</v>
      </c>
      <c r="F1949" s="92" t="s">
        <v>210</v>
      </c>
      <c r="G1949" s="981">
        <f>'Composições Unitárias'!G2805</f>
        <v>25.22</v>
      </c>
      <c r="H1949" s="981">
        <f t="shared" ref="H1949:H1951" si="631">TRUNC(G1949*E1949,2)</f>
        <v>8726.1200000000008</v>
      </c>
      <c r="I1949" s="927">
        <f t="shared" ref="I1949:I1951" si="632">TRUNC(H1949*$I$12,2)</f>
        <v>2352.29</v>
      </c>
      <c r="J1949" s="11"/>
      <c r="K1949" s="964">
        <f t="shared" ref="K1949:K1951" si="633">TRUNC(SUM(H1949:I1949),2)</f>
        <v>11078.41</v>
      </c>
    </row>
    <row r="1950" spans="1:11" ht="38.25" x14ac:dyDescent="0.25">
      <c r="A1950" s="761" t="str">
        <f t="shared" si="625"/>
        <v>x</v>
      </c>
      <c r="B1950" s="580" t="s">
        <v>2537</v>
      </c>
      <c r="C1950" s="466" t="s">
        <v>3439</v>
      </c>
      <c r="D1950" s="140" t="s">
        <v>2533</v>
      </c>
      <c r="E1950" s="88">
        <v>504</v>
      </c>
      <c r="F1950" s="88" t="s">
        <v>210</v>
      </c>
      <c r="G1950" s="927">
        <f>'Composições Unitárias'!G2818</f>
        <v>30.64</v>
      </c>
      <c r="H1950" s="981">
        <f t="shared" si="631"/>
        <v>15442.56</v>
      </c>
      <c r="I1950" s="927">
        <f t="shared" si="632"/>
        <v>4162.83</v>
      </c>
      <c r="J1950" s="11"/>
      <c r="K1950" s="964">
        <f t="shared" si="633"/>
        <v>19605.39</v>
      </c>
    </row>
    <row r="1951" spans="1:11" ht="38.25" x14ac:dyDescent="0.25">
      <c r="A1951" s="761" t="str">
        <f t="shared" si="625"/>
        <v>x</v>
      </c>
      <c r="B1951" s="580" t="s">
        <v>2538</v>
      </c>
      <c r="C1951" s="466" t="s">
        <v>3440</v>
      </c>
      <c r="D1951" s="139" t="s">
        <v>2534</v>
      </c>
      <c r="E1951" s="89">
        <v>158</v>
      </c>
      <c r="F1951" s="89" t="s">
        <v>210</v>
      </c>
      <c r="G1951" s="980">
        <f>'Composições Unitárias'!G2831</f>
        <v>41.58</v>
      </c>
      <c r="H1951" s="981">
        <f t="shared" si="631"/>
        <v>6569.64</v>
      </c>
      <c r="I1951" s="927">
        <f t="shared" si="632"/>
        <v>1770.97</v>
      </c>
      <c r="J1951" s="11"/>
      <c r="K1951" s="964">
        <f t="shared" si="633"/>
        <v>8340.61</v>
      </c>
    </row>
    <row r="1952" spans="1:11" ht="15.75" hidden="1" x14ac:dyDescent="0.25">
      <c r="A1952" s="761"/>
      <c r="B1952" s="580"/>
      <c r="C1952" s="83"/>
      <c r="D1952" s="84"/>
      <c r="E1952" s="83"/>
      <c r="F1952" s="18"/>
      <c r="G1952" s="980"/>
      <c r="H1952" s="927"/>
      <c r="I1952" s="927"/>
      <c r="J1952" s="11"/>
      <c r="K1952" s="964"/>
    </row>
    <row r="1953" spans="1:11" ht="15.75" hidden="1" x14ac:dyDescent="0.25">
      <c r="A1953" s="761"/>
      <c r="B1953" s="580" t="s">
        <v>2524</v>
      </c>
      <c r="C1953" s="580"/>
      <c r="D1953" s="577" t="s">
        <v>1307</v>
      </c>
      <c r="E1953" s="580"/>
      <c r="F1953" s="17"/>
      <c r="G1953" s="927"/>
      <c r="H1953" s="927">
        <f t="shared" ref="H1953:H1960" si="634">G1953*F1953</f>
        <v>0</v>
      </c>
      <c r="I1953" s="927">
        <f t="shared" ref="I1953:I1960" si="635">H1953*$I$12</f>
        <v>0</v>
      </c>
      <c r="J1953" s="11"/>
      <c r="K1953" s="964">
        <f t="shared" ref="K1953:K1960" si="636">SUM(H1953:I1953)</f>
        <v>0</v>
      </c>
    </row>
    <row r="1954" spans="1:11" ht="15.75" hidden="1" x14ac:dyDescent="0.25">
      <c r="A1954" s="761"/>
      <c r="B1954" s="580" t="s">
        <v>2525</v>
      </c>
      <c r="C1954" s="580"/>
      <c r="D1954" s="577" t="s">
        <v>1323</v>
      </c>
      <c r="E1954" s="580"/>
      <c r="F1954" s="17"/>
      <c r="G1954" s="927"/>
      <c r="H1954" s="927">
        <f t="shared" si="634"/>
        <v>0</v>
      </c>
      <c r="I1954" s="927">
        <f t="shared" si="635"/>
        <v>0</v>
      </c>
      <c r="J1954" s="11"/>
      <c r="K1954" s="964">
        <f t="shared" si="636"/>
        <v>0</v>
      </c>
    </row>
    <row r="1955" spans="1:11" ht="15.75" hidden="1" x14ac:dyDescent="0.25">
      <c r="A1955" s="761"/>
      <c r="B1955" s="580" t="s">
        <v>2526</v>
      </c>
      <c r="C1955" s="580"/>
      <c r="D1955" s="577" t="s">
        <v>1324</v>
      </c>
      <c r="E1955" s="580"/>
      <c r="F1955" s="17"/>
      <c r="G1955" s="927"/>
      <c r="H1955" s="927">
        <f t="shared" si="634"/>
        <v>0</v>
      </c>
      <c r="I1955" s="927">
        <f t="shared" si="635"/>
        <v>0</v>
      </c>
      <c r="J1955" s="11"/>
      <c r="K1955" s="964">
        <f t="shared" si="636"/>
        <v>0</v>
      </c>
    </row>
    <row r="1956" spans="1:11" ht="15.75" hidden="1" x14ac:dyDescent="0.25">
      <c r="A1956" s="761"/>
      <c r="B1956" s="580" t="s">
        <v>2527</v>
      </c>
      <c r="C1956" s="580"/>
      <c r="D1956" s="577" t="s">
        <v>1303</v>
      </c>
      <c r="E1956" s="580"/>
      <c r="F1956" s="17"/>
      <c r="G1956" s="927"/>
      <c r="H1956" s="927">
        <f t="shared" si="634"/>
        <v>0</v>
      </c>
      <c r="I1956" s="927">
        <f t="shared" si="635"/>
        <v>0</v>
      </c>
      <c r="J1956" s="11"/>
      <c r="K1956" s="964">
        <f t="shared" si="636"/>
        <v>0</v>
      </c>
    </row>
    <row r="1957" spans="1:11" ht="15.75" hidden="1" x14ac:dyDescent="0.25">
      <c r="A1957" s="761"/>
      <c r="B1957" s="580" t="s">
        <v>2528</v>
      </c>
      <c r="C1957" s="580"/>
      <c r="D1957" s="577" t="s">
        <v>1304</v>
      </c>
      <c r="E1957" s="580"/>
      <c r="F1957" s="17"/>
      <c r="G1957" s="927"/>
      <c r="H1957" s="927">
        <f t="shared" si="634"/>
        <v>0</v>
      </c>
      <c r="I1957" s="927">
        <f t="shared" si="635"/>
        <v>0</v>
      </c>
      <c r="J1957" s="11"/>
      <c r="K1957" s="964">
        <f t="shared" si="636"/>
        <v>0</v>
      </c>
    </row>
    <row r="1958" spans="1:11" ht="15.75" hidden="1" x14ac:dyDescent="0.25">
      <c r="A1958" s="761"/>
      <c r="B1958" s="580" t="s">
        <v>2529</v>
      </c>
      <c r="C1958" s="580"/>
      <c r="D1958" s="577" t="s">
        <v>1305</v>
      </c>
      <c r="E1958" s="580"/>
      <c r="F1958" s="17"/>
      <c r="G1958" s="927"/>
      <c r="H1958" s="927">
        <f t="shared" si="634"/>
        <v>0</v>
      </c>
      <c r="I1958" s="927">
        <f t="shared" si="635"/>
        <v>0</v>
      </c>
      <c r="J1958" s="11"/>
      <c r="K1958" s="964">
        <f t="shared" si="636"/>
        <v>0</v>
      </c>
    </row>
    <row r="1959" spans="1:11" ht="15.75" hidden="1" x14ac:dyDescent="0.25">
      <c r="A1959" s="761"/>
      <c r="B1959" s="580" t="s">
        <v>2530</v>
      </c>
      <c r="C1959" s="580"/>
      <c r="D1959" s="577" t="s">
        <v>1311</v>
      </c>
      <c r="E1959" s="580"/>
      <c r="F1959" s="17"/>
      <c r="G1959" s="927"/>
      <c r="H1959" s="927">
        <f t="shared" si="634"/>
        <v>0</v>
      </c>
      <c r="I1959" s="927">
        <f t="shared" si="635"/>
        <v>0</v>
      </c>
      <c r="J1959" s="11"/>
      <c r="K1959" s="964">
        <f t="shared" si="636"/>
        <v>0</v>
      </c>
    </row>
    <row r="1960" spans="1:11" ht="15.75" hidden="1" x14ac:dyDescent="0.25">
      <c r="A1960" s="761"/>
      <c r="B1960" s="580" t="s">
        <v>2531</v>
      </c>
      <c r="C1960" s="580"/>
      <c r="D1960" s="577" t="s">
        <v>1313</v>
      </c>
      <c r="E1960" s="580"/>
      <c r="F1960" s="17"/>
      <c r="G1960" s="927"/>
      <c r="H1960" s="927">
        <f t="shared" si="634"/>
        <v>0</v>
      </c>
      <c r="I1960" s="927">
        <f t="shared" si="635"/>
        <v>0</v>
      </c>
      <c r="J1960" s="11"/>
      <c r="K1960" s="964">
        <f t="shared" si="636"/>
        <v>0</v>
      </c>
    </row>
    <row r="1961" spans="1:11" ht="15.75" x14ac:dyDescent="0.25">
      <c r="A1961" s="761" t="s">
        <v>4462</v>
      </c>
      <c r="B1961" s="580"/>
      <c r="C1961" s="580"/>
      <c r="D1961" s="577"/>
      <c r="E1961" s="580"/>
      <c r="F1961" s="17"/>
      <c r="G1961" s="927"/>
      <c r="H1961" s="927"/>
      <c r="I1961" s="927"/>
      <c r="J1961" s="11"/>
      <c r="K1961" s="964"/>
    </row>
    <row r="1962" spans="1:11" ht="15.75" x14ac:dyDescent="0.25">
      <c r="A1962" s="761" t="s">
        <v>4462</v>
      </c>
      <c r="B1962" s="43" t="s">
        <v>2964</v>
      </c>
      <c r="C1962" s="43"/>
      <c r="D1962" s="66" t="s">
        <v>4471</v>
      </c>
      <c r="E1962" s="43"/>
      <c r="F1962" s="43"/>
      <c r="G1962" s="967"/>
      <c r="H1962" s="967"/>
      <c r="I1962" s="967"/>
      <c r="J1962" s="43"/>
      <c r="K1962" s="967"/>
    </row>
    <row r="1963" spans="1:11" ht="15.75" x14ac:dyDescent="0.25">
      <c r="A1963" s="761" t="s">
        <v>4462</v>
      </c>
      <c r="B1963" s="419" t="s">
        <v>2965</v>
      </c>
      <c r="C1963" s="420"/>
      <c r="D1963" s="421" t="s">
        <v>1315</v>
      </c>
      <c r="E1963" s="25"/>
      <c r="F1963" s="22"/>
      <c r="G1963" s="863"/>
      <c r="H1963" s="863"/>
      <c r="I1963" s="863"/>
      <c r="J1963" s="76"/>
      <c r="K1963" s="965"/>
    </row>
    <row r="1964" spans="1:11" ht="38.25" x14ac:dyDescent="0.25">
      <c r="A1964" s="761" t="str">
        <f t="shared" si="625"/>
        <v>x</v>
      </c>
      <c r="B1964" s="580" t="s">
        <v>2966</v>
      </c>
      <c r="C1964" s="466" t="s">
        <v>4443</v>
      </c>
      <c r="D1964" s="87" t="s">
        <v>2553</v>
      </c>
      <c r="E1964" s="88">
        <v>40</v>
      </c>
      <c r="F1964" s="97" t="s">
        <v>210</v>
      </c>
      <c r="G1964" s="927">
        <f>'Composições Unitárias'!G2846</f>
        <v>6.88</v>
      </c>
      <c r="H1964" s="981">
        <f t="shared" ref="H1964:H1969" si="637">TRUNC(G1964*E1964,2)</f>
        <v>275.2</v>
      </c>
      <c r="I1964" s="927">
        <f t="shared" ref="I1964:I1969" si="638">TRUNC(H1964*$I$12,2)</f>
        <v>74.180000000000007</v>
      </c>
      <c r="J1964" s="11"/>
      <c r="K1964" s="964">
        <f t="shared" ref="K1964:K1969" si="639">TRUNC(SUM(H1964:I1964),2)</f>
        <v>349.38</v>
      </c>
    </row>
    <row r="1965" spans="1:11" ht="38.25" x14ac:dyDescent="0.25">
      <c r="A1965" s="761" t="str">
        <f t="shared" si="625"/>
        <v>x</v>
      </c>
      <c r="B1965" s="580" t="s">
        <v>2967</v>
      </c>
      <c r="C1965" s="1068" t="s">
        <v>3913</v>
      </c>
      <c r="D1965" s="87" t="s">
        <v>3680</v>
      </c>
      <c r="E1965" s="88">
        <v>70</v>
      </c>
      <c r="F1965" s="97" t="s">
        <v>210</v>
      </c>
      <c r="G1965" s="927">
        <v>5.45</v>
      </c>
      <c r="H1965" s="981">
        <f t="shared" si="637"/>
        <v>381.5</v>
      </c>
      <c r="I1965" s="927">
        <f t="shared" si="638"/>
        <v>102.84</v>
      </c>
      <c r="J1965" s="11"/>
      <c r="K1965" s="964">
        <f t="shared" si="639"/>
        <v>484.34</v>
      </c>
    </row>
    <row r="1966" spans="1:11" ht="38.25" x14ac:dyDescent="0.25">
      <c r="A1966" s="761" t="str">
        <f t="shared" si="625"/>
        <v>x</v>
      </c>
      <c r="B1966" s="580" t="s">
        <v>3909</v>
      </c>
      <c r="C1966" s="1068" t="s">
        <v>3914</v>
      </c>
      <c r="D1966" s="87" t="s">
        <v>3681</v>
      </c>
      <c r="E1966" s="88">
        <v>15</v>
      </c>
      <c r="F1966" s="97" t="s">
        <v>210</v>
      </c>
      <c r="G1966" s="927">
        <v>6.6</v>
      </c>
      <c r="H1966" s="981">
        <f t="shared" si="637"/>
        <v>99</v>
      </c>
      <c r="I1966" s="927">
        <f t="shared" si="638"/>
        <v>26.68</v>
      </c>
      <c r="J1966" s="11"/>
      <c r="K1966" s="964">
        <f t="shared" si="639"/>
        <v>125.68</v>
      </c>
    </row>
    <row r="1967" spans="1:11" ht="38.25" x14ac:dyDescent="0.25">
      <c r="A1967" s="761" t="str">
        <f t="shared" si="625"/>
        <v>x</v>
      </c>
      <c r="B1967" s="580" t="s">
        <v>3910</v>
      </c>
      <c r="C1967" s="1068" t="s">
        <v>3915</v>
      </c>
      <c r="D1967" s="87" t="s">
        <v>3682</v>
      </c>
      <c r="E1967" s="88">
        <v>56</v>
      </c>
      <c r="F1967" s="97" t="s">
        <v>210</v>
      </c>
      <c r="G1967" s="927">
        <v>10.67</v>
      </c>
      <c r="H1967" s="981">
        <f t="shared" si="637"/>
        <v>597.52</v>
      </c>
      <c r="I1967" s="927">
        <f t="shared" si="638"/>
        <v>161.07</v>
      </c>
      <c r="J1967" s="11"/>
      <c r="K1967" s="964">
        <f t="shared" si="639"/>
        <v>758.59</v>
      </c>
    </row>
    <row r="1968" spans="1:11" ht="38.25" x14ac:dyDescent="0.25">
      <c r="A1968" s="761" t="str">
        <f t="shared" si="625"/>
        <v>x</v>
      </c>
      <c r="B1968" s="580" t="s">
        <v>3911</v>
      </c>
      <c r="C1968" s="1068" t="s">
        <v>3916</v>
      </c>
      <c r="D1968" s="87" t="s">
        <v>3683</v>
      </c>
      <c r="E1968" s="88">
        <v>30</v>
      </c>
      <c r="F1968" s="97" t="s">
        <v>210</v>
      </c>
      <c r="G1968" s="927">
        <v>9.59</v>
      </c>
      <c r="H1968" s="981">
        <f t="shared" si="637"/>
        <v>287.7</v>
      </c>
      <c r="I1968" s="927">
        <f t="shared" si="638"/>
        <v>77.55</v>
      </c>
      <c r="J1968" s="11"/>
      <c r="K1968" s="964">
        <f t="shared" si="639"/>
        <v>365.25</v>
      </c>
    </row>
    <row r="1969" spans="1:11" ht="38.25" x14ac:dyDescent="0.25">
      <c r="A1969" s="761" t="str">
        <f t="shared" si="625"/>
        <v>x</v>
      </c>
      <c r="B1969" s="580" t="s">
        <v>3912</v>
      </c>
      <c r="C1969" s="466" t="s">
        <v>4448</v>
      </c>
      <c r="D1969" s="87" t="s">
        <v>2554</v>
      </c>
      <c r="E1969" s="88">
        <v>9</v>
      </c>
      <c r="F1969" s="97" t="s">
        <v>210</v>
      </c>
      <c r="G1969" s="927">
        <f>'Composições Unitárias'!G2861</f>
        <v>8.69</v>
      </c>
      <c r="H1969" s="981">
        <f t="shared" si="637"/>
        <v>78.209999999999994</v>
      </c>
      <c r="I1969" s="927">
        <f t="shared" si="638"/>
        <v>21.08</v>
      </c>
      <c r="J1969" s="11"/>
      <c r="K1969" s="964">
        <f t="shared" si="639"/>
        <v>99.29</v>
      </c>
    </row>
    <row r="1970" spans="1:11" ht="15.75" x14ac:dyDescent="0.25">
      <c r="A1970" s="761" t="s">
        <v>4462</v>
      </c>
      <c r="B1970" s="580"/>
      <c r="C1970" s="580"/>
      <c r="D1970" s="577"/>
      <c r="E1970" s="580"/>
      <c r="F1970" s="17"/>
      <c r="G1970" s="927"/>
      <c r="H1970" s="927"/>
      <c r="I1970" s="927"/>
      <c r="J1970" s="11"/>
      <c r="K1970" s="964"/>
    </row>
    <row r="1971" spans="1:11" ht="15.75" hidden="1" x14ac:dyDescent="0.25">
      <c r="A1971" s="761"/>
      <c r="B1971" s="8" t="s">
        <v>1914</v>
      </c>
      <c r="C1971" s="8"/>
      <c r="D1971" s="21" t="s">
        <v>4472</v>
      </c>
      <c r="E1971" s="8"/>
      <c r="F1971" s="8"/>
      <c r="G1971" s="975"/>
      <c r="H1971" s="975"/>
      <c r="I1971" s="975"/>
      <c r="J1971" s="8"/>
      <c r="K1971" s="975"/>
    </row>
    <row r="1972" spans="1:11" ht="15.75" hidden="1" x14ac:dyDescent="0.25">
      <c r="A1972" s="761"/>
      <c r="B1972" s="580" t="s">
        <v>1915</v>
      </c>
      <c r="C1972" s="580"/>
      <c r="D1972" s="577" t="s">
        <v>1933</v>
      </c>
      <c r="E1972" s="580"/>
      <c r="F1972" s="17"/>
      <c r="G1972" s="927"/>
      <c r="H1972" s="927">
        <f>G1972*F1972</f>
        <v>0</v>
      </c>
      <c r="I1972" s="927">
        <f>H1972*$I$12</f>
        <v>0</v>
      </c>
      <c r="J1972" s="11"/>
      <c r="K1972" s="964">
        <f>SUM(H1972:I1972)</f>
        <v>0</v>
      </c>
    </row>
    <row r="1973" spans="1:11" ht="15.75" hidden="1" x14ac:dyDescent="0.25">
      <c r="A1973" s="761"/>
      <c r="B1973" s="419" t="s">
        <v>1916</v>
      </c>
      <c r="C1973" s="420"/>
      <c r="D1973" s="421" t="s">
        <v>1934</v>
      </c>
      <c r="E1973" s="25"/>
      <c r="F1973" s="22"/>
      <c r="G1973" s="863"/>
      <c r="H1973" s="863"/>
      <c r="I1973" s="863"/>
      <c r="J1973" s="76"/>
      <c r="K1973" s="965"/>
    </row>
    <row r="1974" spans="1:11" ht="25.5" hidden="1" x14ac:dyDescent="0.25">
      <c r="A1974" s="761"/>
      <c r="B1974" s="580" t="s">
        <v>2617</v>
      </c>
      <c r="C1974" s="464" t="s">
        <v>3441</v>
      </c>
      <c r="D1974" s="154" t="s">
        <v>2516</v>
      </c>
      <c r="E1974" s="98"/>
      <c r="F1974" s="88" t="s">
        <v>2222</v>
      </c>
      <c r="G1974" s="927">
        <f>'Composições Unitárias'!G2873</f>
        <v>81.75</v>
      </c>
      <c r="H1974" s="927">
        <f>G1974*E1974</f>
        <v>0</v>
      </c>
      <c r="I1974" s="927">
        <f>H1974*$I$12</f>
        <v>0</v>
      </c>
      <c r="J1974" s="11"/>
      <c r="K1974" s="927">
        <f>SUM(H1974:I1974)</f>
        <v>0</v>
      </c>
    </row>
    <row r="1975" spans="1:11" ht="15.75" hidden="1" x14ac:dyDescent="0.25">
      <c r="A1975" s="761"/>
      <c r="B1975" s="83"/>
      <c r="C1975" s="83"/>
      <c r="D1975" s="84"/>
      <c r="E1975" s="83"/>
      <c r="F1975" s="18"/>
      <c r="G1975" s="980"/>
      <c r="H1975" s="980"/>
      <c r="I1975" s="980"/>
      <c r="J1975" s="19"/>
      <c r="K1975" s="969"/>
    </row>
    <row r="1976" spans="1:11" ht="15.75" hidden="1" x14ac:dyDescent="0.25">
      <c r="A1976" s="761"/>
      <c r="B1976" s="580" t="s">
        <v>1917</v>
      </c>
      <c r="C1976" s="580"/>
      <c r="D1976" s="577" t="s">
        <v>1935</v>
      </c>
      <c r="E1976" s="580"/>
      <c r="F1976" s="17"/>
      <c r="G1976" s="927"/>
      <c r="H1976" s="927">
        <f t="shared" ref="H1976:H1979" si="640">G1976*E1976</f>
        <v>0</v>
      </c>
      <c r="I1976" s="927">
        <f t="shared" ref="I1976:I1979" si="641">H1976*$I$12</f>
        <v>0</v>
      </c>
      <c r="J1976" s="11"/>
      <c r="K1976" s="964">
        <f t="shared" ref="K1976:K1979" si="642">SUM(H1976:I1976)</f>
        <v>0</v>
      </c>
    </row>
    <row r="1977" spans="1:11" ht="15.75" hidden="1" x14ac:dyDescent="0.25">
      <c r="A1977" s="761"/>
      <c r="B1977" s="580" t="s">
        <v>1918</v>
      </c>
      <c r="C1977" s="580"/>
      <c r="D1977" s="577" t="s">
        <v>1936</v>
      </c>
      <c r="E1977" s="580"/>
      <c r="F1977" s="17"/>
      <c r="G1977" s="927"/>
      <c r="H1977" s="927">
        <f t="shared" si="640"/>
        <v>0</v>
      </c>
      <c r="I1977" s="927">
        <f t="shared" si="641"/>
        <v>0</v>
      </c>
      <c r="J1977" s="11"/>
      <c r="K1977" s="964">
        <f t="shared" si="642"/>
        <v>0</v>
      </c>
    </row>
    <row r="1978" spans="1:11" ht="15.75" hidden="1" x14ac:dyDescent="0.25">
      <c r="A1978" s="761"/>
      <c r="B1978" s="580" t="s">
        <v>1919</v>
      </c>
      <c r="C1978" s="580"/>
      <c r="D1978" s="577" t="s">
        <v>1937</v>
      </c>
      <c r="E1978" s="580"/>
      <c r="F1978" s="17"/>
      <c r="G1978" s="927"/>
      <c r="H1978" s="927">
        <f t="shared" si="640"/>
        <v>0</v>
      </c>
      <c r="I1978" s="927">
        <f t="shared" si="641"/>
        <v>0</v>
      </c>
      <c r="J1978" s="11"/>
      <c r="K1978" s="964">
        <f t="shared" si="642"/>
        <v>0</v>
      </c>
    </row>
    <row r="1979" spans="1:11" ht="15.75" hidden="1" x14ac:dyDescent="0.25">
      <c r="A1979" s="761"/>
      <c r="B1979" s="580" t="s">
        <v>1920</v>
      </c>
      <c r="C1979" s="580"/>
      <c r="D1979" s="577" t="s">
        <v>1938</v>
      </c>
      <c r="E1979" s="580"/>
      <c r="F1979" s="17"/>
      <c r="G1979" s="927"/>
      <c r="H1979" s="927">
        <f t="shared" si="640"/>
        <v>0</v>
      </c>
      <c r="I1979" s="927">
        <f t="shared" si="641"/>
        <v>0</v>
      </c>
      <c r="J1979" s="11"/>
      <c r="K1979" s="964">
        <f t="shared" si="642"/>
        <v>0</v>
      </c>
    </row>
    <row r="1980" spans="1:11" ht="15.75" x14ac:dyDescent="0.25">
      <c r="A1980" s="761" t="s">
        <v>4462</v>
      </c>
      <c r="B1980" s="419" t="s">
        <v>1921</v>
      </c>
      <c r="C1980" s="419"/>
      <c r="D1980" s="889" t="s">
        <v>1939</v>
      </c>
      <c r="E1980" s="25"/>
      <c r="F1980" s="22"/>
      <c r="G1980" s="863"/>
      <c r="H1980" s="863"/>
      <c r="I1980" s="863"/>
      <c r="J1980" s="76"/>
      <c r="K1980" s="965"/>
    </row>
    <row r="1981" spans="1:11" ht="73.5" customHeight="1" x14ac:dyDescent="0.25">
      <c r="A1981" s="761" t="str">
        <f t="shared" si="625"/>
        <v>x</v>
      </c>
      <c r="B1981" s="580" t="s">
        <v>3257</v>
      </c>
      <c r="C1981" s="464" t="s">
        <v>3442</v>
      </c>
      <c r="D1981" s="577" t="s">
        <v>3258</v>
      </c>
      <c r="E1981" s="10">
        <v>1</v>
      </c>
      <c r="F1981" s="17" t="s">
        <v>2222</v>
      </c>
      <c r="G1981" s="927">
        <f>'Composições Unitárias'!G2885</f>
        <v>4314.84</v>
      </c>
      <c r="H1981" s="927">
        <f>TRUNC(G1981*E1981,2)</f>
        <v>4314.84</v>
      </c>
      <c r="I1981" s="927">
        <f t="shared" ref="I1981" si="643">TRUNC(H1981*$I$12,2)</f>
        <v>1163.1400000000001</v>
      </c>
      <c r="J1981" s="11"/>
      <c r="K1981" s="964">
        <f t="shared" ref="K1981" si="644">TRUNC(SUM(H1981:I1981),2)</f>
        <v>5477.98</v>
      </c>
    </row>
    <row r="1982" spans="1:11" ht="15.75" x14ac:dyDescent="0.25">
      <c r="A1982" s="761" t="s">
        <v>4462</v>
      </c>
      <c r="B1982" s="28"/>
      <c r="C1982" s="467"/>
      <c r="D1982" s="69"/>
      <c r="E1982" s="29"/>
      <c r="F1982" s="18"/>
      <c r="G1982" s="980"/>
      <c r="H1982" s="980"/>
      <c r="I1982" s="980"/>
      <c r="J1982" s="19"/>
      <c r="K1982" s="980"/>
    </row>
    <row r="1983" spans="1:11" ht="15.75" x14ac:dyDescent="0.25">
      <c r="A1983" s="761" t="s">
        <v>4462</v>
      </c>
      <c r="B1983" s="419" t="s">
        <v>3679</v>
      </c>
      <c r="C1983" s="419"/>
      <c r="D1983" s="889" t="s">
        <v>1792</v>
      </c>
      <c r="E1983" s="25"/>
      <c r="F1983" s="22"/>
      <c r="G1983" s="863"/>
      <c r="H1983" s="863"/>
      <c r="I1983" s="863"/>
      <c r="J1983" s="76"/>
      <c r="K1983" s="965"/>
    </row>
    <row r="1984" spans="1:11" ht="15.75" x14ac:dyDescent="0.25">
      <c r="A1984" s="761" t="str">
        <f t="shared" si="625"/>
        <v>x</v>
      </c>
      <c r="B1984" s="580" t="s">
        <v>4473</v>
      </c>
      <c r="C1984" s="97" t="s">
        <v>3644</v>
      </c>
      <c r="D1984" s="87" t="s">
        <v>4218</v>
      </c>
      <c r="E1984" s="88">
        <v>366</v>
      </c>
      <c r="F1984" s="97" t="s">
        <v>210</v>
      </c>
      <c r="G1984" s="927">
        <v>8.6999999999999993</v>
      </c>
      <c r="H1984" s="981">
        <f t="shared" ref="H1984:H1985" si="645">TRUNC(G1984*E1984,2)</f>
        <v>3184.2</v>
      </c>
      <c r="I1984" s="927">
        <f t="shared" ref="I1984:I1985" si="646">TRUNC(H1984*$I$12,2)</f>
        <v>858.36</v>
      </c>
      <c r="J1984" s="11"/>
      <c r="K1984" s="964">
        <f t="shared" ref="K1984" si="647">TRUNC(SUM(H1984:I1984),2)</f>
        <v>4042.56</v>
      </c>
    </row>
    <row r="1985" spans="1:11" ht="15.75" x14ac:dyDescent="0.25">
      <c r="A1985" s="761" t="str">
        <f t="shared" si="625"/>
        <v>x</v>
      </c>
      <c r="B1985" s="701" t="s">
        <v>4474</v>
      </c>
      <c r="C1985" s="97" t="s">
        <v>3646</v>
      </c>
      <c r="D1985" s="87" t="s">
        <v>4219</v>
      </c>
      <c r="E1985" s="88">
        <v>138</v>
      </c>
      <c r="F1985" s="97" t="s">
        <v>210</v>
      </c>
      <c r="G1985" s="927">
        <v>13.54</v>
      </c>
      <c r="H1985" s="927">
        <f t="shared" si="645"/>
        <v>1868.52</v>
      </c>
      <c r="I1985" s="927">
        <f t="shared" si="646"/>
        <v>503.69</v>
      </c>
      <c r="J1985" s="11"/>
      <c r="K1985" s="964">
        <f t="shared" ref="K1985" si="648">TRUNC(SUM(H1985:I1985),2)</f>
        <v>2372.21</v>
      </c>
    </row>
    <row r="1986" spans="1:11" ht="9.75" hidden="1" customHeight="1" x14ac:dyDescent="0.25">
      <c r="A1986" s="761"/>
      <c r="B1986" s="28"/>
      <c r="C1986" s="677"/>
      <c r="D1986" s="676"/>
      <c r="E1986" s="29"/>
      <c r="F1986" s="29"/>
      <c r="G1986" s="980"/>
      <c r="H1986" s="980"/>
      <c r="I1986" s="980"/>
      <c r="J1986" s="29"/>
      <c r="K1986" s="980"/>
    </row>
    <row r="1987" spans="1:11" ht="15.75" x14ac:dyDescent="0.25">
      <c r="A1987" s="761" t="s">
        <v>4462</v>
      </c>
      <c r="B1987" s="28"/>
      <c r="C1987" s="467"/>
      <c r="D1987" s="69"/>
      <c r="E1987" s="29"/>
      <c r="F1987" s="18"/>
      <c r="G1987" s="980"/>
      <c r="H1987" s="980"/>
      <c r="I1987" s="980"/>
      <c r="J1987" s="19"/>
      <c r="K1987" s="980"/>
    </row>
    <row r="1988" spans="1:11" ht="15.75" x14ac:dyDescent="0.25">
      <c r="A1988" s="761" t="s">
        <v>4462</v>
      </c>
      <c r="B1988" s="419" t="s">
        <v>4475</v>
      </c>
      <c r="C1988" s="419"/>
      <c r="D1988" s="889" t="s">
        <v>4476</v>
      </c>
      <c r="E1988" s="25"/>
      <c r="F1988" s="22"/>
      <c r="G1988" s="863"/>
      <c r="H1988" s="863"/>
      <c r="I1988" s="863"/>
      <c r="J1988" s="76"/>
      <c r="K1988" s="965"/>
    </row>
    <row r="1989" spans="1:11" ht="38.25" x14ac:dyDescent="0.25">
      <c r="A1989" s="761" t="str">
        <f t="shared" ref="A1989:A1990" si="649">IF(K1989&lt;&gt;0,"x","")</f>
        <v>x</v>
      </c>
      <c r="B1989" s="701" t="s">
        <v>4477</v>
      </c>
      <c r="C1989" s="97" t="s">
        <v>4408</v>
      </c>
      <c r="D1989" s="87" t="s">
        <v>2546</v>
      </c>
      <c r="E1989" s="88">
        <v>138</v>
      </c>
      <c r="F1989" s="97" t="s">
        <v>210</v>
      </c>
      <c r="G1989" s="927">
        <f>'Composições Unitárias'!G2019</f>
        <v>5.98</v>
      </c>
      <c r="H1989" s="981">
        <f t="shared" ref="H1989:H1991" si="650">TRUNC(G1989*E1989,2)</f>
        <v>825.24</v>
      </c>
      <c r="I1989" s="927">
        <f t="shared" ref="I1989:I1991" si="651">TRUNC(H1989*$I$12,2)</f>
        <v>222.45</v>
      </c>
      <c r="J1989" s="11"/>
      <c r="K1989" s="964">
        <f t="shared" ref="K1989:K1991" si="652">TRUNC(SUM(H1989:I1989),2)</f>
        <v>1047.69</v>
      </c>
    </row>
    <row r="1990" spans="1:11" ht="38.25" x14ac:dyDescent="0.25">
      <c r="A1990" s="761" t="str">
        <f t="shared" si="649"/>
        <v>x</v>
      </c>
      <c r="B1990" s="701" t="s">
        <v>4478</v>
      </c>
      <c r="C1990" s="97" t="s">
        <v>4410</v>
      </c>
      <c r="D1990" s="87" t="s">
        <v>2547</v>
      </c>
      <c r="E1990" s="88">
        <v>138</v>
      </c>
      <c r="F1990" s="97" t="s">
        <v>210</v>
      </c>
      <c r="G1990" s="927">
        <f>'Composições Unitárias'!G2031</f>
        <v>3.89</v>
      </c>
      <c r="H1990" s="981">
        <f t="shared" si="650"/>
        <v>536.82000000000005</v>
      </c>
      <c r="I1990" s="927">
        <f t="shared" si="651"/>
        <v>144.69999999999999</v>
      </c>
      <c r="J1990" s="11"/>
      <c r="K1990" s="964">
        <f t="shared" si="652"/>
        <v>681.52</v>
      </c>
    </row>
    <row r="1991" spans="1:11" ht="38.25" x14ac:dyDescent="0.25">
      <c r="A1991" s="761" t="s">
        <v>4461</v>
      </c>
      <c r="B1991" s="701" t="s">
        <v>4479</v>
      </c>
      <c r="C1991" s="97" t="s">
        <v>4413</v>
      </c>
      <c r="D1991" s="87" t="s">
        <v>2548</v>
      </c>
      <c r="E1991" s="88">
        <v>366</v>
      </c>
      <c r="F1991" s="97" t="s">
        <v>210</v>
      </c>
      <c r="G1991" s="927">
        <f>'Composições Unitárias'!G2043</f>
        <v>4.55</v>
      </c>
      <c r="H1991" s="927">
        <f t="shared" si="650"/>
        <v>1665.3</v>
      </c>
      <c r="I1991" s="927">
        <f t="shared" si="651"/>
        <v>448.91</v>
      </c>
      <c r="J1991" s="11"/>
      <c r="K1991" s="964">
        <f t="shared" si="652"/>
        <v>2114.21</v>
      </c>
    </row>
    <row r="1992" spans="1:11" ht="9.75" customHeight="1" x14ac:dyDescent="0.25">
      <c r="A1992" s="761" t="s">
        <v>4462</v>
      </c>
      <c r="B1992" s="28"/>
      <c r="C1992" s="677"/>
      <c r="D1992" s="676"/>
      <c r="E1992" s="29"/>
      <c r="F1992" s="29"/>
      <c r="G1992" s="980"/>
      <c r="H1992" s="980"/>
      <c r="I1992" s="980"/>
      <c r="J1992" s="29"/>
      <c r="K1992" s="980"/>
    </row>
    <row r="1993" spans="1:11" ht="15.75" x14ac:dyDescent="0.25">
      <c r="A1993" s="761" t="s">
        <v>4462</v>
      </c>
      <c r="B1993" s="419" t="s">
        <v>4480</v>
      </c>
      <c r="C1993" s="419"/>
      <c r="D1993" s="889" t="s">
        <v>4481</v>
      </c>
      <c r="E1993" s="25"/>
      <c r="F1993" s="22"/>
      <c r="G1993" s="863"/>
      <c r="H1993" s="863"/>
      <c r="I1993" s="863"/>
      <c r="J1993" s="76"/>
      <c r="K1993" s="965"/>
    </row>
    <row r="1994" spans="1:11" ht="25.5" x14ac:dyDescent="0.25">
      <c r="A1994" s="761" t="str">
        <f t="shared" ref="A1994:A1999" si="653">IF(K1994&lt;&gt;0,"x","")</f>
        <v>x</v>
      </c>
      <c r="B1994" s="701" t="s">
        <v>4486</v>
      </c>
      <c r="C1994" s="97" t="s">
        <v>4094</v>
      </c>
      <c r="D1994" s="87" t="s">
        <v>3473</v>
      </c>
      <c r="E1994" s="88">
        <v>1</v>
      </c>
      <c r="F1994" s="97" t="s">
        <v>60</v>
      </c>
      <c r="G1994" s="927">
        <v>262.81</v>
      </c>
      <c r="H1994" s="981">
        <f t="shared" ref="H1994:H1999" si="654">TRUNC(G1994*E1994,2)</f>
        <v>262.81</v>
      </c>
      <c r="I1994" s="927">
        <f t="shared" ref="I1994:I1999" si="655">TRUNC(H1994*$I$12,2)</f>
        <v>70.84</v>
      </c>
      <c r="J1994" s="11"/>
      <c r="K1994" s="964">
        <f t="shared" ref="K1994:K1999" si="656">TRUNC(SUM(H1994:I1994),2)</f>
        <v>333.65</v>
      </c>
    </row>
    <row r="1995" spans="1:11" ht="25.5" x14ac:dyDescent="0.25">
      <c r="A1995" s="761" t="str">
        <f t="shared" si="653"/>
        <v>x</v>
      </c>
      <c r="B1995" s="701" t="s">
        <v>4487</v>
      </c>
      <c r="C1995" s="97" t="s">
        <v>3390</v>
      </c>
      <c r="D1995" s="87" t="s">
        <v>3475</v>
      </c>
      <c r="E1995" s="88">
        <v>1</v>
      </c>
      <c r="F1995" s="97" t="s">
        <v>60</v>
      </c>
      <c r="G1995" s="927">
        <f>'Composições Unitárias'!G2174</f>
        <v>150.27000000000001</v>
      </c>
      <c r="H1995" s="981">
        <f t="shared" si="654"/>
        <v>150.27000000000001</v>
      </c>
      <c r="I1995" s="927">
        <f t="shared" si="655"/>
        <v>40.5</v>
      </c>
      <c r="J1995" s="11"/>
      <c r="K1995" s="964">
        <f t="shared" si="656"/>
        <v>190.77</v>
      </c>
    </row>
    <row r="1996" spans="1:11" ht="25.5" x14ac:dyDescent="0.25">
      <c r="A1996" s="761" t="str">
        <f t="shared" si="653"/>
        <v>x</v>
      </c>
      <c r="B1996" s="701" t="s">
        <v>4488</v>
      </c>
      <c r="C1996" s="97" t="s">
        <v>3391</v>
      </c>
      <c r="D1996" s="87" t="s">
        <v>3474</v>
      </c>
      <c r="E1996" s="88">
        <v>1</v>
      </c>
      <c r="F1996" s="97" t="s">
        <v>60</v>
      </c>
      <c r="G1996" s="927">
        <f>'Composições Unitárias'!G2211</f>
        <v>8.68</v>
      </c>
      <c r="H1996" s="981">
        <f t="shared" si="654"/>
        <v>8.68</v>
      </c>
      <c r="I1996" s="927">
        <f t="shared" si="655"/>
        <v>2.33</v>
      </c>
      <c r="J1996" s="11"/>
      <c r="K1996" s="964">
        <f t="shared" si="656"/>
        <v>11.01</v>
      </c>
    </row>
    <row r="1997" spans="1:11" ht="25.5" x14ac:dyDescent="0.25">
      <c r="A1997" s="761" t="str">
        <f t="shared" si="653"/>
        <v>x</v>
      </c>
      <c r="B1997" s="701" t="s">
        <v>4489</v>
      </c>
      <c r="C1997" s="97" t="s">
        <v>4431</v>
      </c>
      <c r="D1997" s="87" t="s">
        <v>3476</v>
      </c>
      <c r="E1997" s="88">
        <v>1</v>
      </c>
      <c r="F1997" s="97" t="s">
        <v>60</v>
      </c>
      <c r="G1997" s="980">
        <f>'Composições Unitárias'!G2223</f>
        <v>26.39</v>
      </c>
      <c r="H1997" s="981">
        <f t="shared" si="654"/>
        <v>26.39</v>
      </c>
      <c r="I1997" s="927">
        <f t="shared" si="655"/>
        <v>7.11</v>
      </c>
      <c r="J1997" s="11"/>
      <c r="K1997" s="964">
        <f t="shared" si="656"/>
        <v>33.5</v>
      </c>
    </row>
    <row r="1998" spans="1:11" ht="38.25" x14ac:dyDescent="0.25">
      <c r="A1998" s="761" t="str">
        <f t="shared" si="653"/>
        <v>x</v>
      </c>
      <c r="B1998" s="701" t="s">
        <v>4490</v>
      </c>
      <c r="C1998" s="97" t="s">
        <v>4434</v>
      </c>
      <c r="D1998" s="87" t="s">
        <v>3477</v>
      </c>
      <c r="E1998" s="88">
        <v>1</v>
      </c>
      <c r="F1998" s="97" t="s">
        <v>60</v>
      </c>
      <c r="G1998" s="980">
        <f>'Composições Unitárias'!G2235</f>
        <v>101.9</v>
      </c>
      <c r="H1998" s="981">
        <f t="shared" si="654"/>
        <v>101.9</v>
      </c>
      <c r="I1998" s="927">
        <f t="shared" si="655"/>
        <v>27.46</v>
      </c>
      <c r="J1998" s="11"/>
      <c r="K1998" s="964">
        <f t="shared" si="656"/>
        <v>129.36000000000001</v>
      </c>
    </row>
    <row r="1999" spans="1:11" ht="38.25" x14ac:dyDescent="0.25">
      <c r="A1999" s="761" t="str">
        <f t="shared" si="653"/>
        <v>x</v>
      </c>
      <c r="B1999" s="701" t="s">
        <v>4491</v>
      </c>
      <c r="C1999" s="97" t="s">
        <v>3392</v>
      </c>
      <c r="D1999" s="87" t="s">
        <v>3478</v>
      </c>
      <c r="E1999" s="88">
        <v>1</v>
      </c>
      <c r="F1999" s="97" t="s">
        <v>60</v>
      </c>
      <c r="G1999" s="980">
        <f>'Composições Unitárias'!G2247</f>
        <v>191.2</v>
      </c>
      <c r="H1999" s="981">
        <f t="shared" si="654"/>
        <v>191.2</v>
      </c>
      <c r="I1999" s="927">
        <f t="shared" si="655"/>
        <v>51.54</v>
      </c>
      <c r="J1999" s="11"/>
      <c r="K1999" s="964">
        <f t="shared" si="656"/>
        <v>242.74</v>
      </c>
    </row>
    <row r="2000" spans="1:11" ht="9.75" customHeight="1" x14ac:dyDescent="0.25">
      <c r="A2000" s="761" t="s">
        <v>4462</v>
      </c>
      <c r="B2000" s="28"/>
      <c r="C2000" s="677"/>
      <c r="D2000" s="676"/>
      <c r="E2000" s="29"/>
      <c r="F2000" s="29"/>
      <c r="G2000" s="980"/>
      <c r="H2000" s="980"/>
      <c r="I2000" s="980"/>
      <c r="J2000" s="29"/>
      <c r="K2000" s="980"/>
    </row>
    <row r="2001" spans="1:12" ht="15.75" hidden="1" x14ac:dyDescent="0.25">
      <c r="A2001" s="761"/>
      <c r="B2001" s="8" t="s">
        <v>1922</v>
      </c>
      <c r="C2001" s="8"/>
      <c r="D2001" s="21" t="s">
        <v>1932</v>
      </c>
      <c r="E2001" s="8"/>
      <c r="F2001" s="8"/>
      <c r="G2001" s="975"/>
      <c r="H2001" s="975"/>
      <c r="I2001" s="975"/>
      <c r="J2001" s="8"/>
      <c r="K2001" s="975"/>
    </row>
    <row r="2002" spans="1:12" ht="15.75" hidden="1" x14ac:dyDescent="0.25">
      <c r="A2002" s="761"/>
      <c r="B2002" s="580" t="s">
        <v>1923</v>
      </c>
      <c r="C2002" s="580"/>
      <c r="D2002" s="577" t="s">
        <v>1930</v>
      </c>
      <c r="E2002" s="580"/>
      <c r="F2002" s="17"/>
      <c r="G2002" s="927"/>
      <c r="H2002" s="927">
        <f>G2002*F2002</f>
        <v>0</v>
      </c>
      <c r="I2002" s="927">
        <f>H2002*$I$12</f>
        <v>0</v>
      </c>
      <c r="J2002" s="11"/>
      <c r="K2002" s="964">
        <f>SUM(H2002:I2002)</f>
        <v>0</v>
      </c>
    </row>
    <row r="2003" spans="1:12" ht="15.75" hidden="1" x14ac:dyDescent="0.25">
      <c r="A2003" s="761"/>
      <c r="B2003" s="580" t="s">
        <v>1924</v>
      </c>
      <c r="C2003" s="580"/>
      <c r="D2003" s="577" t="s">
        <v>1931</v>
      </c>
      <c r="E2003" s="580"/>
      <c r="F2003" s="17"/>
      <c r="G2003" s="927"/>
      <c r="H2003" s="927">
        <f>G2003*F2003</f>
        <v>0</v>
      </c>
      <c r="I2003" s="927">
        <f>H2003*$I$12</f>
        <v>0</v>
      </c>
      <c r="J2003" s="11"/>
      <c r="K2003" s="964">
        <f>SUM(H2003:I2003)</f>
        <v>0</v>
      </c>
    </row>
    <row r="2004" spans="1:12" ht="15.75" hidden="1" x14ac:dyDescent="0.25">
      <c r="A2004" s="761"/>
      <c r="B2004" s="676"/>
      <c r="C2004" s="677"/>
      <c r="D2004" s="679"/>
      <c r="E2004" s="10"/>
      <c r="F2004" s="10"/>
      <c r="G2004" s="927"/>
      <c r="H2004" s="927"/>
      <c r="I2004" s="927"/>
      <c r="J2004" s="10"/>
      <c r="K2004" s="927"/>
    </row>
    <row r="2005" spans="1:12" ht="15.75" x14ac:dyDescent="0.25">
      <c r="A2005" s="761" t="s">
        <v>4462</v>
      </c>
      <c r="B2005" s="8" t="s">
        <v>1929</v>
      </c>
      <c r="C2005" s="8"/>
      <c r="D2005" s="21" t="s">
        <v>4484</v>
      </c>
      <c r="E2005" s="8"/>
      <c r="F2005" s="8"/>
      <c r="G2005" s="975"/>
      <c r="H2005" s="975"/>
      <c r="I2005" s="975"/>
      <c r="J2005" s="8"/>
      <c r="K2005" s="975"/>
    </row>
    <row r="2006" spans="1:12" ht="25.5" x14ac:dyDescent="0.25">
      <c r="A2006" s="761" t="str">
        <f t="shared" ref="A2006:A2029" si="657">IF(K2006&lt;&gt;0,"x","")</f>
        <v>x</v>
      </c>
      <c r="B2006" s="580" t="s">
        <v>2541</v>
      </c>
      <c r="C2006" s="464" t="s">
        <v>3443</v>
      </c>
      <c r="D2006" s="77" t="s">
        <v>4483</v>
      </c>
      <c r="E2006" s="79">
        <v>3</v>
      </c>
      <c r="F2006" s="17" t="s">
        <v>2222</v>
      </c>
      <c r="G2006" s="927">
        <f>'Composições Unitárias'!G2897</f>
        <v>512</v>
      </c>
      <c r="H2006" s="981">
        <f t="shared" ref="H2006:H2016" si="658">TRUNC(G2006*E2006,2)</f>
        <v>1536</v>
      </c>
      <c r="I2006" s="927">
        <f t="shared" ref="I2006:I2016" si="659">TRUNC(H2006*$I$12,2)</f>
        <v>414.05</v>
      </c>
      <c r="J2006" s="11"/>
      <c r="K2006" s="964">
        <f t="shared" ref="K2006:K2016" si="660">TRUNC(SUM(H2006:I2006),2)</f>
        <v>1950.05</v>
      </c>
    </row>
    <row r="2007" spans="1:12" ht="25.5" x14ac:dyDescent="0.25">
      <c r="A2007" s="761" t="str">
        <f t="shared" si="657"/>
        <v>x</v>
      </c>
      <c r="B2007" s="28" t="s">
        <v>2542</v>
      </c>
      <c r="C2007" s="466" t="s">
        <v>3444</v>
      </c>
      <c r="D2007" s="100" t="s">
        <v>4485</v>
      </c>
      <c r="E2007" s="99">
        <v>2</v>
      </c>
      <c r="F2007" s="14" t="s">
        <v>2222</v>
      </c>
      <c r="G2007" s="973">
        <f>'Composições Unitárias'!G2909</f>
        <v>500.94</v>
      </c>
      <c r="H2007" s="981">
        <f t="shared" si="658"/>
        <v>1001.88</v>
      </c>
      <c r="I2007" s="927">
        <f t="shared" si="659"/>
        <v>270.07</v>
      </c>
      <c r="J2007" s="15"/>
      <c r="K2007" s="964">
        <f t="shared" si="660"/>
        <v>1271.95</v>
      </c>
    </row>
    <row r="2008" spans="1:12" ht="15.75" x14ac:dyDescent="0.25">
      <c r="A2008" s="761" t="str">
        <f t="shared" si="657"/>
        <v>x</v>
      </c>
      <c r="B2008" s="580" t="s">
        <v>2543</v>
      </c>
      <c r="C2008" s="464" t="s">
        <v>3445</v>
      </c>
      <c r="D2008" s="94" t="s">
        <v>2508</v>
      </c>
      <c r="E2008" s="79">
        <v>1</v>
      </c>
      <c r="F2008" s="17" t="s">
        <v>2222</v>
      </c>
      <c r="G2008" s="927">
        <f>'Composições Unitárias'!G2921</f>
        <v>59.82</v>
      </c>
      <c r="H2008" s="981">
        <f t="shared" si="658"/>
        <v>59.82</v>
      </c>
      <c r="I2008" s="927">
        <f t="shared" si="659"/>
        <v>16.12</v>
      </c>
      <c r="J2008" s="11"/>
      <c r="K2008" s="964">
        <f t="shared" si="660"/>
        <v>75.94</v>
      </c>
    </row>
    <row r="2009" spans="1:12" ht="25.5" x14ac:dyDescent="0.25">
      <c r="A2009" s="761" t="str">
        <f t="shared" si="657"/>
        <v>x</v>
      </c>
      <c r="B2009" s="580" t="s">
        <v>2544</v>
      </c>
      <c r="C2009" s="464" t="s">
        <v>3446</v>
      </c>
      <c r="D2009" s="94" t="s">
        <v>2509</v>
      </c>
      <c r="E2009" s="79">
        <v>1</v>
      </c>
      <c r="F2009" s="17" t="s">
        <v>2222</v>
      </c>
      <c r="G2009" s="927">
        <f>'Composições Unitárias'!G2933</f>
        <v>157.32</v>
      </c>
      <c r="H2009" s="981">
        <f t="shared" si="658"/>
        <v>157.32</v>
      </c>
      <c r="I2009" s="927">
        <f t="shared" si="659"/>
        <v>42.4</v>
      </c>
      <c r="J2009" s="11"/>
      <c r="K2009" s="964">
        <f t="shared" si="660"/>
        <v>199.72</v>
      </c>
    </row>
    <row r="2010" spans="1:12" ht="51" x14ac:dyDescent="0.25">
      <c r="A2010" s="761" t="str">
        <f t="shared" si="657"/>
        <v>x</v>
      </c>
      <c r="B2010" s="28" t="s">
        <v>2545</v>
      </c>
      <c r="C2010" s="464" t="s">
        <v>4457</v>
      </c>
      <c r="D2010" s="90" t="s">
        <v>2539</v>
      </c>
      <c r="E2010" s="99">
        <v>36</v>
      </c>
      <c r="F2010" s="14" t="s">
        <v>237</v>
      </c>
      <c r="G2010" s="973">
        <f>'Composições Unitárias'!G2948</f>
        <v>29.41</v>
      </c>
      <c r="H2010" s="981">
        <f t="shared" si="658"/>
        <v>1058.76</v>
      </c>
      <c r="I2010" s="927">
        <f t="shared" si="659"/>
        <v>285.39999999999998</v>
      </c>
      <c r="J2010" s="15"/>
      <c r="K2010" s="964">
        <f t="shared" si="660"/>
        <v>1344.16</v>
      </c>
    </row>
    <row r="2011" spans="1:12" ht="38.25" x14ac:dyDescent="0.25">
      <c r="A2011" s="761" t="str">
        <f t="shared" si="657"/>
        <v>x</v>
      </c>
      <c r="B2011" s="580" t="s">
        <v>2616</v>
      </c>
      <c r="C2011" s="464" t="s">
        <v>3447</v>
      </c>
      <c r="D2011" s="95" t="s">
        <v>2540</v>
      </c>
      <c r="E2011" s="79">
        <v>38</v>
      </c>
      <c r="F2011" s="88" t="s">
        <v>583</v>
      </c>
      <c r="G2011" s="927">
        <f>'Composições Unitárias'!G2960</f>
        <v>57.68</v>
      </c>
      <c r="H2011" s="981">
        <f t="shared" si="658"/>
        <v>2191.84</v>
      </c>
      <c r="I2011" s="927">
        <f t="shared" si="659"/>
        <v>590.85</v>
      </c>
      <c r="J2011" s="11"/>
      <c r="K2011" s="964">
        <f t="shared" si="660"/>
        <v>2782.69</v>
      </c>
    </row>
    <row r="2012" spans="1:12" s="623" customFormat="1" ht="25.5" x14ac:dyDescent="0.25">
      <c r="A2012" s="761" t="str">
        <f t="shared" si="657"/>
        <v>x</v>
      </c>
      <c r="B2012" s="580" t="s">
        <v>2968</v>
      </c>
      <c r="C2012" s="464" t="s">
        <v>3448</v>
      </c>
      <c r="D2012" s="95" t="s">
        <v>2552</v>
      </c>
      <c r="E2012" s="79">
        <v>41</v>
      </c>
      <c r="F2012" s="88" t="s">
        <v>2222</v>
      </c>
      <c r="G2012" s="927">
        <f>'Composições Unitárias'!G2971</f>
        <v>6.02</v>
      </c>
      <c r="H2012" s="981">
        <f t="shared" si="658"/>
        <v>246.82</v>
      </c>
      <c r="I2012" s="927">
        <f t="shared" si="659"/>
        <v>66.53</v>
      </c>
      <c r="J2012" s="11"/>
      <c r="K2012" s="964">
        <f t="shared" si="660"/>
        <v>313.35000000000002</v>
      </c>
    </row>
    <row r="2013" spans="1:12" s="623" customFormat="1" ht="38.25" x14ac:dyDescent="0.25">
      <c r="A2013" s="761" t="str">
        <f t="shared" si="657"/>
        <v>x</v>
      </c>
      <c r="B2013" s="580" t="s">
        <v>2969</v>
      </c>
      <c r="C2013" s="464" t="s">
        <v>3449</v>
      </c>
      <c r="D2013" s="95" t="s">
        <v>2555</v>
      </c>
      <c r="E2013" s="79">
        <v>52</v>
      </c>
      <c r="F2013" s="88" t="s">
        <v>2222</v>
      </c>
      <c r="G2013" s="927">
        <f>'Composições Unitárias'!G2983</f>
        <v>98.73</v>
      </c>
      <c r="H2013" s="981">
        <f t="shared" si="658"/>
        <v>5133.96</v>
      </c>
      <c r="I2013" s="927">
        <f t="shared" si="659"/>
        <v>1383.95</v>
      </c>
      <c r="J2013" s="11"/>
      <c r="K2013" s="964">
        <f t="shared" si="660"/>
        <v>6517.91</v>
      </c>
    </row>
    <row r="2014" spans="1:12" s="623" customFormat="1" ht="30.75" customHeight="1" x14ac:dyDescent="0.25">
      <c r="A2014" s="761" t="str">
        <f t="shared" si="657"/>
        <v>x</v>
      </c>
      <c r="B2014" s="580" t="s">
        <v>2970</v>
      </c>
      <c r="C2014" s="464" t="s">
        <v>3450</v>
      </c>
      <c r="D2014" s="95" t="s">
        <v>2556</v>
      </c>
      <c r="E2014" s="79">
        <v>1</v>
      </c>
      <c r="F2014" s="88" t="s">
        <v>112</v>
      </c>
      <c r="G2014" s="927">
        <f>SUM(H1915:H1919)*2%</f>
        <v>1999.4036000000001</v>
      </c>
      <c r="H2014" s="981">
        <f t="shared" si="658"/>
        <v>1999.4</v>
      </c>
      <c r="I2014" s="927">
        <f t="shared" si="659"/>
        <v>538.97</v>
      </c>
      <c r="J2014" s="11"/>
      <c r="K2014" s="964">
        <f t="shared" si="660"/>
        <v>2538.37</v>
      </c>
    </row>
    <row r="2015" spans="1:12" s="623" customFormat="1" ht="38.25" x14ac:dyDescent="0.25">
      <c r="A2015" s="761" t="str">
        <f t="shared" si="657"/>
        <v>x</v>
      </c>
      <c r="B2015" s="580" t="s">
        <v>2971</v>
      </c>
      <c r="C2015" s="464" t="s">
        <v>3451</v>
      </c>
      <c r="D2015" s="95" t="s">
        <v>2557</v>
      </c>
      <c r="E2015" s="79">
        <v>8</v>
      </c>
      <c r="F2015" s="88" t="s">
        <v>2558</v>
      </c>
      <c r="G2015" s="927">
        <f>'Composições Unitárias'!G2994</f>
        <v>295.12</v>
      </c>
      <c r="H2015" s="981">
        <f t="shared" si="658"/>
        <v>2360.96</v>
      </c>
      <c r="I2015" s="927">
        <f t="shared" si="659"/>
        <v>636.44000000000005</v>
      </c>
      <c r="J2015" s="11"/>
      <c r="K2015" s="964">
        <f t="shared" si="660"/>
        <v>2997.4</v>
      </c>
    </row>
    <row r="2016" spans="1:12" s="623" customFormat="1" ht="95.25" customHeight="1" x14ac:dyDescent="0.25">
      <c r="A2016" s="761" t="str">
        <f t="shared" si="657"/>
        <v>x</v>
      </c>
      <c r="B2016" s="580" t="s">
        <v>2972</v>
      </c>
      <c r="C2016" s="464" t="s">
        <v>3452</v>
      </c>
      <c r="D2016" s="95" t="s">
        <v>2559</v>
      </c>
      <c r="E2016" s="79">
        <v>1</v>
      </c>
      <c r="F2016" s="1069" t="s">
        <v>60</v>
      </c>
      <c r="G2016" s="927">
        <f>'Composições Unitárias'!G3006</f>
        <v>5292.24</v>
      </c>
      <c r="H2016" s="981">
        <f t="shared" si="658"/>
        <v>5292.24</v>
      </c>
      <c r="I2016" s="927">
        <f t="shared" si="659"/>
        <v>1426.62</v>
      </c>
      <c r="J2016" s="11"/>
      <c r="K2016" s="964">
        <f t="shared" si="660"/>
        <v>6718.86</v>
      </c>
      <c r="L2016" s="614"/>
    </row>
    <row r="2017" spans="1:11" ht="15.75" x14ac:dyDescent="0.25">
      <c r="A2017" s="761" t="s">
        <v>4462</v>
      </c>
      <c r="B2017" s="676"/>
      <c r="C2017" s="677"/>
      <c r="D2017" s="676"/>
      <c r="E2017" s="10"/>
      <c r="F2017" s="10"/>
      <c r="G2017" s="927"/>
      <c r="H2017" s="927"/>
      <c r="I2017" s="927"/>
      <c r="J2017" s="10"/>
      <c r="K2017" s="927"/>
    </row>
    <row r="2018" spans="1:11" ht="15.75" hidden="1" x14ac:dyDescent="0.25">
      <c r="A2018" s="761"/>
      <c r="B2018" s="410" t="s">
        <v>1925</v>
      </c>
      <c r="C2018" s="410"/>
      <c r="D2018" s="411" t="s">
        <v>1927</v>
      </c>
      <c r="E2018" s="410"/>
      <c r="F2018" s="410"/>
      <c r="G2018" s="977"/>
      <c r="H2018" s="977">
        <f>G2018*F2018</f>
        <v>0</v>
      </c>
      <c r="I2018" s="977">
        <f>H2018*$I$12</f>
        <v>0</v>
      </c>
      <c r="J2018" s="412"/>
      <c r="K2018" s="977">
        <f>SUM(H2018:I2018)</f>
        <v>0</v>
      </c>
    </row>
    <row r="2019" spans="1:11" ht="15.75" hidden="1" x14ac:dyDescent="0.25">
      <c r="A2019" s="761"/>
      <c r="B2019" s="676"/>
      <c r="C2019" s="677"/>
      <c r="D2019" s="676"/>
      <c r="E2019" s="10"/>
      <c r="F2019" s="10"/>
      <c r="G2019" s="927"/>
      <c r="H2019" s="927"/>
      <c r="I2019" s="927"/>
      <c r="J2019" s="10"/>
      <c r="K2019" s="927"/>
    </row>
    <row r="2020" spans="1:11" ht="15.75" x14ac:dyDescent="0.25">
      <c r="A2020" s="761" t="str">
        <f t="shared" si="657"/>
        <v>x</v>
      </c>
      <c r="B2020" s="410" t="s">
        <v>1926</v>
      </c>
      <c r="C2020" s="410"/>
      <c r="D2020" s="411" t="s">
        <v>1928</v>
      </c>
      <c r="E2020" s="410"/>
      <c r="F2020" s="410"/>
      <c r="G2020" s="977"/>
      <c r="H2020" s="977">
        <f>TRUNC(SUM(H2022:H2218),2)</f>
        <v>10997.51</v>
      </c>
      <c r="I2020" s="977">
        <f t="shared" ref="I2020:K2020" si="661">TRUNC(SUM(I2022:I2218),2)</f>
        <v>2964.56</v>
      </c>
      <c r="J2020" s="977">
        <f t="shared" si="661"/>
        <v>0</v>
      </c>
      <c r="K2020" s="977">
        <f t="shared" si="661"/>
        <v>13962.07</v>
      </c>
    </row>
    <row r="2021" spans="1:11" ht="15.75" x14ac:dyDescent="0.25">
      <c r="A2021" s="761" t="s">
        <v>4462</v>
      </c>
      <c r="B2021" s="8" t="s">
        <v>1941</v>
      </c>
      <c r="C2021" s="8"/>
      <c r="D2021" s="21" t="s">
        <v>1956</v>
      </c>
      <c r="E2021" s="8"/>
      <c r="F2021" s="8"/>
      <c r="G2021" s="975"/>
      <c r="H2021" s="975"/>
      <c r="I2021" s="975"/>
      <c r="J2021" s="8"/>
      <c r="K2021" s="975"/>
    </row>
    <row r="2022" spans="1:11" ht="15.75" x14ac:dyDescent="0.25">
      <c r="A2022" s="761" t="s">
        <v>4462</v>
      </c>
      <c r="B2022" s="419" t="s">
        <v>1942</v>
      </c>
      <c r="C2022" s="419"/>
      <c r="D2022" s="889" t="s">
        <v>4492</v>
      </c>
      <c r="E2022" s="895"/>
      <c r="F2022" s="894"/>
      <c r="G2022" s="863"/>
      <c r="H2022" s="971"/>
      <c r="I2022" s="971"/>
      <c r="J2022" s="111"/>
      <c r="K2022" s="968"/>
    </row>
    <row r="2023" spans="1:11" s="625" customFormat="1" ht="51" x14ac:dyDescent="0.25">
      <c r="A2023" s="761" t="str">
        <f t="shared" si="657"/>
        <v>x</v>
      </c>
      <c r="B2023" s="583" t="s">
        <v>2488</v>
      </c>
      <c r="C2023" s="464" t="s">
        <v>3453</v>
      </c>
      <c r="D2023" s="522" t="s">
        <v>3674</v>
      </c>
      <c r="E2023" s="523">
        <v>1</v>
      </c>
      <c r="F2023" s="524" t="s">
        <v>60</v>
      </c>
      <c r="G2023" s="970">
        <f>'Composições Unitárias'!G3018</f>
        <v>2550.1999999999998</v>
      </c>
      <c r="H2023" s="981">
        <f t="shared" ref="H2023" si="662">TRUNC(G2023*E2023,2)</f>
        <v>2550.1999999999998</v>
      </c>
      <c r="I2023" s="927">
        <f t="shared" ref="I2023:I2029" si="663">TRUNC(H2023*$I$12,2)</f>
        <v>687.45</v>
      </c>
      <c r="J2023" s="127"/>
      <c r="K2023" s="964">
        <f>TRUNC(SUM(H2023:I2023),2)</f>
        <v>3237.65</v>
      </c>
    </row>
    <row r="2024" spans="1:11" s="625" customFormat="1" ht="51" x14ac:dyDescent="0.25">
      <c r="A2024" s="761" t="str">
        <f t="shared" si="657"/>
        <v>x</v>
      </c>
      <c r="B2024" s="123" t="s">
        <v>2489</v>
      </c>
      <c r="C2024" s="466" t="s">
        <v>3454</v>
      </c>
      <c r="D2024" s="525" t="s">
        <v>3675</v>
      </c>
      <c r="E2024" s="526">
        <v>1</v>
      </c>
      <c r="F2024" s="527" t="s">
        <v>60</v>
      </c>
      <c r="G2024" s="997">
        <f>'Composições Unitárias'!G3030</f>
        <v>2550.1999999999998</v>
      </c>
      <c r="H2024" s="981">
        <f t="shared" ref="H2024:H2029" si="664">TRUNC(G2024*E2024,2)</f>
        <v>2550.1999999999998</v>
      </c>
      <c r="I2024" s="927">
        <f t="shared" si="663"/>
        <v>687.45</v>
      </c>
      <c r="J2024" s="124"/>
      <c r="K2024" s="964">
        <f t="shared" ref="K2024:K2029" si="665">TRUNC(SUM(H2024:I2024),2)</f>
        <v>3237.65</v>
      </c>
    </row>
    <row r="2025" spans="1:11" s="625" customFormat="1" ht="51" x14ac:dyDescent="0.25">
      <c r="A2025" s="761" t="str">
        <f t="shared" si="657"/>
        <v>x</v>
      </c>
      <c r="B2025" s="583" t="s">
        <v>2490</v>
      </c>
      <c r="C2025" s="464" t="s">
        <v>3455</v>
      </c>
      <c r="D2025" s="522" t="s">
        <v>3676</v>
      </c>
      <c r="E2025" s="523">
        <v>1</v>
      </c>
      <c r="F2025" s="524" t="s">
        <v>60</v>
      </c>
      <c r="G2025" s="970">
        <f>'Composições Unitárias'!G3042</f>
        <v>2550.1999999999998</v>
      </c>
      <c r="H2025" s="981">
        <f t="shared" si="664"/>
        <v>2550.1999999999998</v>
      </c>
      <c r="I2025" s="927">
        <f t="shared" si="663"/>
        <v>687.45</v>
      </c>
      <c r="J2025" s="127"/>
      <c r="K2025" s="964">
        <f t="shared" si="665"/>
        <v>3237.65</v>
      </c>
    </row>
    <row r="2026" spans="1:11" ht="51" x14ac:dyDescent="0.25">
      <c r="A2026" s="761" t="str">
        <f t="shared" si="657"/>
        <v>x</v>
      </c>
      <c r="B2026" s="583" t="s">
        <v>2491</v>
      </c>
      <c r="C2026" s="464" t="s">
        <v>3456</v>
      </c>
      <c r="D2026" s="522" t="s">
        <v>4493</v>
      </c>
      <c r="E2026" s="523">
        <v>1</v>
      </c>
      <c r="F2026" s="524" t="s">
        <v>60</v>
      </c>
      <c r="G2026" s="970">
        <f>'Composições Unitárias'!G3054</f>
        <v>1020.74</v>
      </c>
      <c r="H2026" s="981">
        <f t="shared" si="664"/>
        <v>1020.74</v>
      </c>
      <c r="I2026" s="927">
        <f t="shared" si="663"/>
        <v>275.14999999999998</v>
      </c>
      <c r="J2026" s="127"/>
      <c r="K2026" s="964">
        <f t="shared" si="665"/>
        <v>1295.8900000000001</v>
      </c>
    </row>
    <row r="2027" spans="1:11" ht="51" x14ac:dyDescent="0.25">
      <c r="A2027" s="761" t="str">
        <f t="shared" si="657"/>
        <v>x</v>
      </c>
      <c r="B2027" s="583" t="s">
        <v>3897</v>
      </c>
      <c r="C2027" s="464" t="s">
        <v>3900</v>
      </c>
      <c r="D2027" s="522" t="s">
        <v>4494</v>
      </c>
      <c r="E2027" s="523">
        <v>1</v>
      </c>
      <c r="F2027" s="524" t="s">
        <v>60</v>
      </c>
      <c r="G2027" s="970">
        <f>'Composições Unitárias'!G3066</f>
        <v>950.71</v>
      </c>
      <c r="H2027" s="981">
        <f t="shared" si="664"/>
        <v>950.71</v>
      </c>
      <c r="I2027" s="927">
        <f t="shared" si="663"/>
        <v>256.27999999999997</v>
      </c>
      <c r="J2027" s="127"/>
      <c r="K2027" s="964">
        <f t="shared" si="665"/>
        <v>1206.99</v>
      </c>
    </row>
    <row r="2028" spans="1:11" s="625" customFormat="1" ht="51" x14ac:dyDescent="0.25">
      <c r="A2028" s="761" t="str">
        <f t="shared" si="657"/>
        <v>x</v>
      </c>
      <c r="B2028" s="583" t="s">
        <v>3898</v>
      </c>
      <c r="C2028" s="464" t="s">
        <v>3901</v>
      </c>
      <c r="D2028" s="522" t="s">
        <v>3677</v>
      </c>
      <c r="E2028" s="523">
        <v>1</v>
      </c>
      <c r="F2028" s="524" t="s">
        <v>60</v>
      </c>
      <c r="G2028" s="970">
        <f>'Composições Unitárias'!G3078</f>
        <v>687.73</v>
      </c>
      <c r="H2028" s="981">
        <f t="shared" si="664"/>
        <v>687.73</v>
      </c>
      <c r="I2028" s="927">
        <f t="shared" si="663"/>
        <v>185.39</v>
      </c>
      <c r="J2028" s="127"/>
      <c r="K2028" s="964">
        <f t="shared" si="665"/>
        <v>873.12</v>
      </c>
    </row>
    <row r="2029" spans="1:11" s="625" customFormat="1" ht="51" x14ac:dyDescent="0.25">
      <c r="A2029" s="761" t="str">
        <f t="shared" si="657"/>
        <v>x</v>
      </c>
      <c r="B2029" s="583" t="s">
        <v>3899</v>
      </c>
      <c r="C2029" s="464" t="s">
        <v>3902</v>
      </c>
      <c r="D2029" s="522" t="s">
        <v>3678</v>
      </c>
      <c r="E2029" s="523">
        <v>1</v>
      </c>
      <c r="F2029" s="524" t="s">
        <v>60</v>
      </c>
      <c r="G2029" s="970">
        <f>'Composições Unitárias'!G3078</f>
        <v>687.73</v>
      </c>
      <c r="H2029" s="981">
        <f t="shared" si="664"/>
        <v>687.73</v>
      </c>
      <c r="I2029" s="927">
        <f t="shared" si="663"/>
        <v>185.39</v>
      </c>
      <c r="J2029" s="127"/>
      <c r="K2029" s="964">
        <f t="shared" si="665"/>
        <v>873.12</v>
      </c>
    </row>
    <row r="2030" spans="1:11" ht="15.75" hidden="1" x14ac:dyDescent="0.25">
      <c r="A2030" s="761"/>
      <c r="B2030" s="83"/>
      <c r="C2030" s="83"/>
      <c r="D2030" s="84"/>
      <c r="E2030" s="29"/>
      <c r="F2030" s="18"/>
      <c r="G2030" s="980"/>
      <c r="H2030" s="980"/>
      <c r="I2030" s="980"/>
      <c r="J2030" s="19"/>
      <c r="K2030" s="969"/>
    </row>
    <row r="2031" spans="1:11" ht="15.75" hidden="1" x14ac:dyDescent="0.25">
      <c r="A2031" s="761"/>
      <c r="B2031" s="580" t="s">
        <v>1943</v>
      </c>
      <c r="C2031" s="580"/>
      <c r="D2031" s="577" t="s">
        <v>1957</v>
      </c>
      <c r="E2031" s="10"/>
      <c r="F2031" s="10" t="s">
        <v>60</v>
      </c>
      <c r="G2031" s="927"/>
      <c r="H2031" s="927">
        <f>G2031*E2031</f>
        <v>0</v>
      </c>
      <c r="I2031" s="927">
        <f>H2031*$I$12</f>
        <v>0</v>
      </c>
      <c r="J2031" s="11"/>
      <c r="K2031" s="964">
        <f>SUM(H2031:I2031)</f>
        <v>0</v>
      </c>
    </row>
    <row r="2032" spans="1:11" ht="15.75" x14ac:dyDescent="0.25">
      <c r="A2032" s="761" t="s">
        <v>4462</v>
      </c>
      <c r="B2032" s="676"/>
      <c r="C2032" s="677"/>
      <c r="D2032" s="679"/>
      <c r="E2032" s="10"/>
      <c r="F2032" s="10"/>
      <c r="G2032" s="927"/>
      <c r="H2032" s="927"/>
      <c r="I2032" s="927"/>
      <c r="J2032" s="10"/>
      <c r="K2032" s="927"/>
    </row>
    <row r="2033" spans="1:11" ht="15.75" hidden="1" x14ac:dyDescent="0.25">
      <c r="A2033" s="761"/>
      <c r="B2033" s="8" t="s">
        <v>1944</v>
      </c>
      <c r="C2033" s="8"/>
      <c r="D2033" s="21" t="s">
        <v>1909</v>
      </c>
      <c r="E2033" s="8"/>
      <c r="F2033" s="8"/>
      <c r="G2033" s="975"/>
      <c r="H2033" s="975"/>
      <c r="I2033" s="975"/>
      <c r="J2033" s="8"/>
      <c r="K2033" s="975"/>
    </row>
    <row r="2034" spans="1:11" ht="15.75" hidden="1" x14ac:dyDescent="0.25">
      <c r="A2034" s="761"/>
      <c r="B2034" s="580" t="s">
        <v>1945</v>
      </c>
      <c r="C2034" s="580"/>
      <c r="D2034" s="577" t="s">
        <v>1910</v>
      </c>
      <c r="E2034" s="10"/>
      <c r="F2034" s="10" t="s">
        <v>583</v>
      </c>
      <c r="G2034" s="927"/>
      <c r="H2034" s="927">
        <f>G2034*E2034</f>
        <v>0</v>
      </c>
      <c r="I2034" s="927">
        <f>H2034*$I$12</f>
        <v>0</v>
      </c>
      <c r="J2034" s="11"/>
      <c r="K2034" s="964">
        <f>SUM(H2034:I2034)</f>
        <v>0</v>
      </c>
    </row>
    <row r="2035" spans="1:11" ht="15.75" hidden="1" x14ac:dyDescent="0.25">
      <c r="A2035" s="761"/>
      <c r="B2035" s="580" t="s">
        <v>1946</v>
      </c>
      <c r="C2035" s="580"/>
      <c r="D2035" s="577" t="s">
        <v>1911</v>
      </c>
      <c r="E2035" s="10"/>
      <c r="F2035" s="10" t="s">
        <v>60</v>
      </c>
      <c r="G2035" s="927"/>
      <c r="H2035" s="927">
        <f t="shared" ref="H2035:H2042" si="666">G2035*E2035</f>
        <v>0</v>
      </c>
      <c r="I2035" s="927">
        <f>H2035*$I$12</f>
        <v>0</v>
      </c>
      <c r="J2035" s="11"/>
      <c r="K2035" s="964">
        <f>SUM(H2035:I2035)</f>
        <v>0</v>
      </c>
    </row>
    <row r="2036" spans="1:11" ht="15.75" hidden="1" x14ac:dyDescent="0.25">
      <c r="A2036" s="761"/>
      <c r="B2036" s="580" t="s">
        <v>1947</v>
      </c>
      <c r="C2036" s="580"/>
      <c r="D2036" s="577" t="s">
        <v>1912</v>
      </c>
      <c r="E2036" s="10"/>
      <c r="F2036" s="10" t="s">
        <v>60</v>
      </c>
      <c r="G2036" s="927"/>
      <c r="H2036" s="927">
        <f t="shared" si="666"/>
        <v>0</v>
      </c>
      <c r="I2036" s="927">
        <f>H2036*$I$12</f>
        <v>0</v>
      </c>
      <c r="J2036" s="11"/>
      <c r="K2036" s="964">
        <f>SUM(H2036:I2036)</f>
        <v>0</v>
      </c>
    </row>
    <row r="2037" spans="1:11" ht="15.75" hidden="1" x14ac:dyDescent="0.25">
      <c r="A2037" s="761"/>
      <c r="B2037" s="580" t="s">
        <v>1948</v>
      </c>
      <c r="C2037" s="580"/>
      <c r="D2037" s="577" t="s">
        <v>1913</v>
      </c>
      <c r="E2037" s="10"/>
      <c r="F2037" s="10" t="s">
        <v>237</v>
      </c>
      <c r="G2037" s="927"/>
      <c r="H2037" s="927">
        <f t="shared" si="666"/>
        <v>0</v>
      </c>
      <c r="I2037" s="927">
        <f>H2037*$I$12</f>
        <v>0</v>
      </c>
      <c r="J2037" s="11"/>
      <c r="K2037" s="964">
        <f>SUM(H2037:I2037)</f>
        <v>0</v>
      </c>
    </row>
    <row r="2038" spans="1:11" ht="15.75" hidden="1" x14ac:dyDescent="0.25">
      <c r="A2038" s="761"/>
      <c r="B2038" s="676"/>
      <c r="C2038" s="677"/>
      <c r="D2038" s="679"/>
      <c r="E2038" s="10"/>
      <c r="F2038" s="10"/>
      <c r="G2038" s="927"/>
      <c r="H2038" s="927"/>
      <c r="I2038" s="927"/>
      <c r="J2038" s="10"/>
      <c r="K2038" s="927"/>
    </row>
    <row r="2039" spans="1:11" ht="15.75" hidden="1" x14ac:dyDescent="0.25">
      <c r="A2039" s="761"/>
      <c r="B2039" s="8" t="s">
        <v>1949</v>
      </c>
      <c r="C2039" s="8"/>
      <c r="D2039" s="21" t="s">
        <v>1940</v>
      </c>
      <c r="E2039" s="8"/>
      <c r="F2039" s="8"/>
      <c r="G2039" s="975"/>
      <c r="H2039" s="975"/>
      <c r="I2039" s="975"/>
      <c r="J2039" s="8"/>
      <c r="K2039" s="975"/>
    </row>
    <row r="2040" spans="1:11" ht="15.75" hidden="1" x14ac:dyDescent="0.25">
      <c r="A2040" s="761"/>
      <c r="B2040" s="580" t="s">
        <v>1950</v>
      </c>
      <c r="C2040" s="580"/>
      <c r="D2040" s="577" t="s">
        <v>1934</v>
      </c>
      <c r="E2040" s="10"/>
      <c r="F2040" s="10" t="s">
        <v>60</v>
      </c>
      <c r="G2040" s="927"/>
      <c r="H2040" s="927">
        <f t="shared" si="666"/>
        <v>0</v>
      </c>
      <c r="I2040" s="927">
        <f>H2040*$I$12</f>
        <v>0</v>
      </c>
      <c r="J2040" s="11"/>
      <c r="K2040" s="964">
        <f>SUM(H2040:I2040)</f>
        <v>0</v>
      </c>
    </row>
    <row r="2041" spans="1:11" ht="15.75" hidden="1" x14ac:dyDescent="0.25">
      <c r="A2041" s="761"/>
      <c r="B2041" s="580" t="s">
        <v>1951</v>
      </c>
      <c r="C2041" s="580"/>
      <c r="D2041" s="577" t="s">
        <v>1958</v>
      </c>
      <c r="E2041" s="10"/>
      <c r="F2041" s="10" t="s">
        <v>60</v>
      </c>
      <c r="G2041" s="927"/>
      <c r="H2041" s="927">
        <f t="shared" si="666"/>
        <v>0</v>
      </c>
      <c r="I2041" s="927">
        <f>H2041*$I$12</f>
        <v>0</v>
      </c>
      <c r="J2041" s="11"/>
      <c r="K2041" s="964">
        <f>SUM(H2041:I2041)</f>
        <v>0</v>
      </c>
    </row>
    <row r="2042" spans="1:11" ht="15.75" hidden="1" x14ac:dyDescent="0.25">
      <c r="A2042" s="761"/>
      <c r="B2042" s="580" t="s">
        <v>1952</v>
      </c>
      <c r="C2042" s="580"/>
      <c r="D2042" s="577" t="s">
        <v>1939</v>
      </c>
      <c r="E2042" s="10"/>
      <c r="F2042" s="10" t="s">
        <v>60</v>
      </c>
      <c r="G2042" s="927"/>
      <c r="H2042" s="927">
        <f t="shared" si="666"/>
        <v>0</v>
      </c>
      <c r="I2042" s="927">
        <f>H2042*$I$12</f>
        <v>0</v>
      </c>
      <c r="J2042" s="11"/>
      <c r="K2042" s="964">
        <f>SUM(H2042:I2042)</f>
        <v>0</v>
      </c>
    </row>
    <row r="2043" spans="1:11" ht="15.75" hidden="1" x14ac:dyDescent="0.25">
      <c r="A2043" s="761"/>
      <c r="B2043" s="676"/>
      <c r="C2043" s="677"/>
      <c r="D2043" s="679"/>
      <c r="E2043" s="10"/>
      <c r="F2043" s="10"/>
      <c r="G2043" s="927"/>
      <c r="H2043" s="927"/>
      <c r="I2043" s="927"/>
      <c r="J2043" s="10"/>
      <c r="K2043" s="927"/>
    </row>
    <row r="2044" spans="1:11" ht="15.75" hidden="1" x14ac:dyDescent="0.25">
      <c r="A2044" s="761"/>
      <c r="B2044" s="8" t="s">
        <v>1953</v>
      </c>
      <c r="C2044" s="8"/>
      <c r="D2044" s="21" t="s">
        <v>1635</v>
      </c>
      <c r="E2044" s="8"/>
      <c r="F2044" s="8" t="s">
        <v>112</v>
      </c>
      <c r="G2044" s="975"/>
      <c r="H2044" s="975">
        <f>G2044*E2044</f>
        <v>0</v>
      </c>
      <c r="I2044" s="975">
        <f>H2044*$I$12</f>
        <v>0</v>
      </c>
      <c r="J2044" s="8"/>
      <c r="K2044" s="975">
        <f>SUM(H2044:I2044)</f>
        <v>0</v>
      </c>
    </row>
    <row r="2045" spans="1:11" ht="15.75" hidden="1" x14ac:dyDescent="0.25">
      <c r="A2045" s="761"/>
      <c r="B2045" s="676"/>
      <c r="C2045" s="677"/>
      <c r="D2045" s="676"/>
      <c r="E2045" s="10"/>
      <c r="F2045" s="10"/>
      <c r="G2045" s="927"/>
      <c r="H2045" s="927"/>
      <c r="I2045" s="927"/>
      <c r="J2045" s="10"/>
      <c r="K2045" s="927"/>
    </row>
    <row r="2046" spans="1:11" ht="15.75" hidden="1" x14ac:dyDescent="0.25">
      <c r="A2046" s="761"/>
      <c r="B2046" s="410" t="s">
        <v>1954</v>
      </c>
      <c r="C2046" s="410"/>
      <c r="D2046" s="411" t="s">
        <v>1959</v>
      </c>
      <c r="E2046" s="410"/>
      <c r="F2046" s="410" t="s">
        <v>112</v>
      </c>
      <c r="G2046" s="977"/>
      <c r="H2046" s="977">
        <f>G2046*E2046</f>
        <v>0</v>
      </c>
      <c r="I2046" s="977">
        <f>H2046*$I$12</f>
        <v>0</v>
      </c>
      <c r="J2046" s="412"/>
      <c r="K2046" s="977">
        <f>SUM(H2046:I2046)</f>
        <v>0</v>
      </c>
    </row>
    <row r="2047" spans="1:11" ht="15.75" hidden="1" x14ac:dyDescent="0.25">
      <c r="A2047" s="761"/>
      <c r="B2047" s="676"/>
      <c r="C2047" s="677"/>
      <c r="D2047" s="676"/>
      <c r="E2047" s="10"/>
      <c r="F2047" s="10"/>
      <c r="G2047" s="927"/>
      <c r="H2047" s="927"/>
      <c r="I2047" s="927"/>
      <c r="J2047" s="10"/>
      <c r="K2047" s="927"/>
    </row>
    <row r="2048" spans="1:11" ht="15.75" hidden="1" x14ac:dyDescent="0.25">
      <c r="A2048" s="761"/>
      <c r="B2048" s="410" t="s">
        <v>1955</v>
      </c>
      <c r="C2048" s="410"/>
      <c r="D2048" s="411" t="s">
        <v>1960</v>
      </c>
      <c r="E2048" s="410"/>
      <c r="F2048" s="410" t="s">
        <v>112</v>
      </c>
      <c r="G2048" s="977"/>
      <c r="H2048" s="977">
        <f>G2048*E2048</f>
        <v>0</v>
      </c>
      <c r="I2048" s="977">
        <f>H2048*$I$12</f>
        <v>0</v>
      </c>
      <c r="J2048" s="412"/>
      <c r="K2048" s="977">
        <f>SUM(H2048:I2048)</f>
        <v>0</v>
      </c>
    </row>
    <row r="2049" spans="1:11" ht="15.75" hidden="1" x14ac:dyDescent="0.25">
      <c r="A2049" s="761"/>
      <c r="B2049" s="676"/>
      <c r="C2049" s="677"/>
      <c r="D2049" s="676"/>
      <c r="E2049" s="10"/>
      <c r="F2049" s="10"/>
      <c r="G2049" s="927"/>
      <c r="H2049" s="927"/>
      <c r="I2049" s="927"/>
      <c r="J2049" s="10"/>
      <c r="K2049" s="927"/>
    </row>
    <row r="2050" spans="1:11" ht="15.75" hidden="1" x14ac:dyDescent="0.25">
      <c r="A2050" s="761"/>
      <c r="B2050" s="410" t="s">
        <v>1962</v>
      </c>
      <c r="C2050" s="410"/>
      <c r="D2050" s="411" t="s">
        <v>1961</v>
      </c>
      <c r="E2050" s="410"/>
      <c r="F2050" s="410"/>
      <c r="G2050" s="977"/>
      <c r="H2050" s="977"/>
      <c r="I2050" s="977"/>
      <c r="J2050" s="412"/>
      <c r="K2050" s="977"/>
    </row>
    <row r="2051" spans="1:11" ht="15.75" hidden="1" x14ac:dyDescent="0.25">
      <c r="A2051" s="761"/>
      <c r="B2051" s="8" t="s">
        <v>1963</v>
      </c>
      <c r="C2051" s="8"/>
      <c r="D2051" s="21" t="s">
        <v>1982</v>
      </c>
      <c r="E2051" s="8"/>
      <c r="F2051" s="8"/>
      <c r="G2051" s="975"/>
      <c r="H2051" s="975"/>
      <c r="I2051" s="975"/>
      <c r="J2051" s="8"/>
      <c r="K2051" s="975"/>
    </row>
    <row r="2052" spans="1:11" ht="15.75" hidden="1" x14ac:dyDescent="0.25">
      <c r="A2052" s="761"/>
      <c r="B2052" s="580" t="s">
        <v>1964</v>
      </c>
      <c r="C2052" s="580"/>
      <c r="D2052" s="577" t="s">
        <v>1302</v>
      </c>
      <c r="E2052" s="10"/>
      <c r="F2052" s="10" t="s">
        <v>210</v>
      </c>
      <c r="G2052" s="927"/>
      <c r="H2052" s="927">
        <f>G2052*E2052</f>
        <v>0</v>
      </c>
      <c r="I2052" s="927">
        <f t="shared" ref="I2052:I2069" si="667">H2052*$I$12</f>
        <v>0</v>
      </c>
      <c r="J2052" s="11"/>
      <c r="K2052" s="964">
        <f t="shared" ref="K2052:K2069" si="668">SUM(H2052:I2052)</f>
        <v>0</v>
      </c>
    </row>
    <row r="2053" spans="1:11" ht="15.75" hidden="1" x14ac:dyDescent="0.25">
      <c r="A2053" s="761"/>
      <c r="B2053" s="580" t="s">
        <v>1965</v>
      </c>
      <c r="C2053" s="580"/>
      <c r="D2053" s="577" t="s">
        <v>1303</v>
      </c>
      <c r="E2053" s="10"/>
      <c r="F2053" s="10" t="s">
        <v>60</v>
      </c>
      <c r="G2053" s="927"/>
      <c r="H2053" s="927">
        <f t="shared" ref="H2053:H2069" si="669">G2053*E2053</f>
        <v>0</v>
      </c>
      <c r="I2053" s="927">
        <f t="shared" si="667"/>
        <v>0</v>
      </c>
      <c r="J2053" s="11"/>
      <c r="K2053" s="964">
        <f t="shared" si="668"/>
        <v>0</v>
      </c>
    </row>
    <row r="2054" spans="1:11" ht="15.75" hidden="1" x14ac:dyDescent="0.25">
      <c r="A2054" s="761"/>
      <c r="B2054" s="580" t="s">
        <v>1966</v>
      </c>
      <c r="C2054" s="580"/>
      <c r="D2054" s="577" t="s">
        <v>1305</v>
      </c>
      <c r="E2054" s="10"/>
      <c r="F2054" s="10" t="s">
        <v>60</v>
      </c>
      <c r="G2054" s="927"/>
      <c r="H2054" s="927">
        <f t="shared" si="669"/>
        <v>0</v>
      </c>
      <c r="I2054" s="927">
        <f t="shared" si="667"/>
        <v>0</v>
      </c>
      <c r="J2054" s="11"/>
      <c r="K2054" s="964">
        <f t="shared" si="668"/>
        <v>0</v>
      </c>
    </row>
    <row r="2055" spans="1:11" ht="15.75" hidden="1" x14ac:dyDescent="0.25">
      <c r="A2055" s="761"/>
      <c r="B2055" s="580" t="s">
        <v>1967</v>
      </c>
      <c r="C2055" s="580"/>
      <c r="D2055" s="577" t="s">
        <v>1326</v>
      </c>
      <c r="E2055" s="10"/>
      <c r="F2055" s="10" t="s">
        <v>60</v>
      </c>
      <c r="G2055" s="927"/>
      <c r="H2055" s="927">
        <f t="shared" si="669"/>
        <v>0</v>
      </c>
      <c r="I2055" s="927">
        <f t="shared" si="667"/>
        <v>0</v>
      </c>
      <c r="J2055" s="11"/>
      <c r="K2055" s="964">
        <f t="shared" si="668"/>
        <v>0</v>
      </c>
    </row>
    <row r="2056" spans="1:11" ht="15.75" hidden="1" x14ac:dyDescent="0.25">
      <c r="A2056" s="761"/>
      <c r="B2056" s="580" t="s">
        <v>1968</v>
      </c>
      <c r="C2056" s="580"/>
      <c r="D2056" s="577" t="s">
        <v>1317</v>
      </c>
      <c r="E2056" s="10"/>
      <c r="F2056" s="10" t="s">
        <v>60</v>
      </c>
      <c r="G2056" s="927"/>
      <c r="H2056" s="927">
        <f t="shared" si="669"/>
        <v>0</v>
      </c>
      <c r="I2056" s="927">
        <f t="shared" si="667"/>
        <v>0</v>
      </c>
      <c r="J2056" s="11"/>
      <c r="K2056" s="964">
        <f t="shared" si="668"/>
        <v>0</v>
      </c>
    </row>
    <row r="2057" spans="1:11" ht="15.75" hidden="1" x14ac:dyDescent="0.25">
      <c r="A2057" s="761"/>
      <c r="B2057" s="580" t="s">
        <v>1969</v>
      </c>
      <c r="C2057" s="580"/>
      <c r="D2057" s="577" t="s">
        <v>1983</v>
      </c>
      <c r="E2057" s="10"/>
      <c r="F2057" s="10" t="s">
        <v>60</v>
      </c>
      <c r="G2057" s="927"/>
      <c r="H2057" s="927">
        <f t="shared" si="669"/>
        <v>0</v>
      </c>
      <c r="I2057" s="927">
        <f t="shared" si="667"/>
        <v>0</v>
      </c>
      <c r="J2057" s="11"/>
      <c r="K2057" s="964">
        <f t="shared" si="668"/>
        <v>0</v>
      </c>
    </row>
    <row r="2058" spans="1:11" ht="15.75" hidden="1" x14ac:dyDescent="0.25">
      <c r="A2058" s="761"/>
      <c r="B2058" s="580" t="s">
        <v>1970</v>
      </c>
      <c r="C2058" s="580"/>
      <c r="D2058" s="577" t="s">
        <v>1320</v>
      </c>
      <c r="E2058" s="10"/>
      <c r="F2058" s="10" t="s">
        <v>60</v>
      </c>
      <c r="G2058" s="927"/>
      <c r="H2058" s="927">
        <f t="shared" si="669"/>
        <v>0</v>
      </c>
      <c r="I2058" s="927">
        <f t="shared" si="667"/>
        <v>0</v>
      </c>
      <c r="J2058" s="11"/>
      <c r="K2058" s="964">
        <f t="shared" si="668"/>
        <v>0</v>
      </c>
    </row>
    <row r="2059" spans="1:11" ht="15.75" hidden="1" x14ac:dyDescent="0.25">
      <c r="A2059" s="761"/>
      <c r="B2059" s="580" t="s">
        <v>1971</v>
      </c>
      <c r="C2059" s="580"/>
      <c r="D2059" s="577" t="s">
        <v>1984</v>
      </c>
      <c r="E2059" s="10"/>
      <c r="F2059" s="10" t="s">
        <v>60</v>
      </c>
      <c r="G2059" s="927"/>
      <c r="H2059" s="927">
        <f t="shared" si="669"/>
        <v>0</v>
      </c>
      <c r="I2059" s="927">
        <f t="shared" si="667"/>
        <v>0</v>
      </c>
      <c r="J2059" s="11"/>
      <c r="K2059" s="964">
        <f t="shared" si="668"/>
        <v>0</v>
      </c>
    </row>
    <row r="2060" spans="1:11" ht="15.75" hidden="1" x14ac:dyDescent="0.25">
      <c r="A2060" s="761"/>
      <c r="B2060" s="580" t="s">
        <v>1972</v>
      </c>
      <c r="C2060" s="580"/>
      <c r="D2060" s="577" t="s">
        <v>1310</v>
      </c>
      <c r="E2060" s="10"/>
      <c r="F2060" s="10" t="s">
        <v>60</v>
      </c>
      <c r="G2060" s="927"/>
      <c r="H2060" s="927">
        <f t="shared" si="669"/>
        <v>0</v>
      </c>
      <c r="I2060" s="927">
        <f t="shared" si="667"/>
        <v>0</v>
      </c>
      <c r="J2060" s="11"/>
      <c r="K2060" s="964">
        <f t="shared" si="668"/>
        <v>0</v>
      </c>
    </row>
    <row r="2061" spans="1:11" ht="15.75" hidden="1" x14ac:dyDescent="0.25">
      <c r="A2061" s="761"/>
      <c r="B2061" s="580" t="s">
        <v>1973</v>
      </c>
      <c r="C2061" s="580"/>
      <c r="D2061" s="577" t="s">
        <v>1307</v>
      </c>
      <c r="E2061" s="10"/>
      <c r="F2061" s="10" t="s">
        <v>60</v>
      </c>
      <c r="G2061" s="927"/>
      <c r="H2061" s="927">
        <f t="shared" si="669"/>
        <v>0</v>
      </c>
      <c r="I2061" s="927">
        <f t="shared" si="667"/>
        <v>0</v>
      </c>
      <c r="J2061" s="11"/>
      <c r="K2061" s="964">
        <f t="shared" si="668"/>
        <v>0</v>
      </c>
    </row>
    <row r="2062" spans="1:11" ht="15.75" hidden="1" x14ac:dyDescent="0.25">
      <c r="A2062" s="761"/>
      <c r="B2062" s="580" t="s">
        <v>1974</v>
      </c>
      <c r="C2062" s="580"/>
      <c r="D2062" s="577" t="s">
        <v>1985</v>
      </c>
      <c r="E2062" s="10"/>
      <c r="F2062" s="10" t="s">
        <v>60</v>
      </c>
      <c r="G2062" s="927"/>
      <c r="H2062" s="927">
        <f t="shared" si="669"/>
        <v>0</v>
      </c>
      <c r="I2062" s="927">
        <f t="shared" si="667"/>
        <v>0</v>
      </c>
      <c r="J2062" s="11"/>
      <c r="K2062" s="964">
        <f t="shared" si="668"/>
        <v>0</v>
      </c>
    </row>
    <row r="2063" spans="1:11" ht="15.75" hidden="1" x14ac:dyDescent="0.25">
      <c r="A2063" s="761"/>
      <c r="B2063" s="580" t="s">
        <v>1975</v>
      </c>
      <c r="C2063" s="580"/>
      <c r="D2063" s="577" t="s">
        <v>1986</v>
      </c>
      <c r="E2063" s="10"/>
      <c r="F2063" s="10" t="s">
        <v>60</v>
      </c>
      <c r="G2063" s="927"/>
      <c r="H2063" s="927">
        <f t="shared" si="669"/>
        <v>0</v>
      </c>
      <c r="I2063" s="927">
        <f t="shared" si="667"/>
        <v>0</v>
      </c>
      <c r="J2063" s="11"/>
      <c r="K2063" s="964">
        <f t="shared" si="668"/>
        <v>0</v>
      </c>
    </row>
    <row r="2064" spans="1:11" ht="15.75" hidden="1" x14ac:dyDescent="0.25">
      <c r="A2064" s="761"/>
      <c r="B2064" s="580" t="s">
        <v>1976</v>
      </c>
      <c r="C2064" s="580"/>
      <c r="D2064" s="577" t="s">
        <v>1313</v>
      </c>
      <c r="E2064" s="10"/>
      <c r="F2064" s="10" t="s">
        <v>60</v>
      </c>
      <c r="G2064" s="927"/>
      <c r="H2064" s="927">
        <f t="shared" si="669"/>
        <v>0</v>
      </c>
      <c r="I2064" s="927">
        <f t="shared" si="667"/>
        <v>0</v>
      </c>
      <c r="J2064" s="11"/>
      <c r="K2064" s="964">
        <f t="shared" si="668"/>
        <v>0</v>
      </c>
    </row>
    <row r="2065" spans="1:11" ht="15.75" hidden="1" x14ac:dyDescent="0.25">
      <c r="A2065" s="761"/>
      <c r="B2065" s="580" t="s">
        <v>1977</v>
      </c>
      <c r="C2065" s="580"/>
      <c r="D2065" s="577" t="s">
        <v>1304</v>
      </c>
      <c r="E2065" s="10"/>
      <c r="F2065" s="10" t="s">
        <v>60</v>
      </c>
      <c r="G2065" s="927"/>
      <c r="H2065" s="927">
        <f t="shared" si="669"/>
        <v>0</v>
      </c>
      <c r="I2065" s="927">
        <f t="shared" si="667"/>
        <v>0</v>
      </c>
      <c r="J2065" s="11"/>
      <c r="K2065" s="964">
        <f t="shared" si="668"/>
        <v>0</v>
      </c>
    </row>
    <row r="2066" spans="1:11" ht="15.75" hidden="1" x14ac:dyDescent="0.25">
      <c r="A2066" s="761"/>
      <c r="B2066" s="580" t="s">
        <v>1978</v>
      </c>
      <c r="C2066" s="580"/>
      <c r="D2066" s="577" t="s">
        <v>1323</v>
      </c>
      <c r="E2066" s="10"/>
      <c r="F2066" s="10" t="s">
        <v>60</v>
      </c>
      <c r="G2066" s="927"/>
      <c r="H2066" s="927">
        <f t="shared" si="669"/>
        <v>0</v>
      </c>
      <c r="I2066" s="927">
        <f t="shared" si="667"/>
        <v>0</v>
      </c>
      <c r="J2066" s="11"/>
      <c r="K2066" s="964">
        <f t="shared" si="668"/>
        <v>0</v>
      </c>
    </row>
    <row r="2067" spans="1:11" ht="15.75" hidden="1" x14ac:dyDescent="0.25">
      <c r="A2067" s="761"/>
      <c r="B2067" s="580" t="s">
        <v>1979</v>
      </c>
      <c r="C2067" s="580"/>
      <c r="D2067" s="577" t="s">
        <v>1319</v>
      </c>
      <c r="E2067" s="10"/>
      <c r="F2067" s="10" t="s">
        <v>60</v>
      </c>
      <c r="G2067" s="927"/>
      <c r="H2067" s="927">
        <f t="shared" si="669"/>
        <v>0</v>
      </c>
      <c r="I2067" s="927">
        <f t="shared" si="667"/>
        <v>0</v>
      </c>
      <c r="J2067" s="11"/>
      <c r="K2067" s="964">
        <f t="shared" si="668"/>
        <v>0</v>
      </c>
    </row>
    <row r="2068" spans="1:11" ht="15.75" hidden="1" x14ac:dyDescent="0.25">
      <c r="A2068" s="761"/>
      <c r="B2068" s="580" t="s">
        <v>1980</v>
      </c>
      <c r="C2068" s="580"/>
      <c r="D2068" s="577" t="s">
        <v>1987</v>
      </c>
      <c r="E2068" s="10"/>
      <c r="F2068" s="10" t="s">
        <v>60</v>
      </c>
      <c r="G2068" s="927"/>
      <c r="H2068" s="927">
        <f t="shared" si="669"/>
        <v>0</v>
      </c>
      <c r="I2068" s="927">
        <f t="shared" si="667"/>
        <v>0</v>
      </c>
      <c r="J2068" s="11"/>
      <c r="K2068" s="964">
        <f t="shared" si="668"/>
        <v>0</v>
      </c>
    </row>
    <row r="2069" spans="1:11" ht="15.75" hidden="1" x14ac:dyDescent="0.25">
      <c r="A2069" s="761"/>
      <c r="B2069" s="580" t="s">
        <v>1981</v>
      </c>
      <c r="C2069" s="580"/>
      <c r="D2069" s="577" t="s">
        <v>1988</v>
      </c>
      <c r="E2069" s="10"/>
      <c r="F2069" s="10" t="s">
        <v>60</v>
      </c>
      <c r="G2069" s="927"/>
      <c r="H2069" s="927">
        <f t="shared" si="669"/>
        <v>0</v>
      </c>
      <c r="I2069" s="927">
        <f t="shared" si="667"/>
        <v>0</v>
      </c>
      <c r="J2069" s="11"/>
      <c r="K2069" s="964">
        <f t="shared" si="668"/>
        <v>0</v>
      </c>
    </row>
    <row r="2070" spans="1:11" ht="15.75" hidden="1" x14ac:dyDescent="0.25">
      <c r="A2070" s="761"/>
      <c r="B2070" s="676"/>
      <c r="C2070" s="677"/>
      <c r="D2070" s="676"/>
      <c r="E2070" s="10"/>
      <c r="F2070" s="10"/>
      <c r="G2070" s="927"/>
      <c r="H2070" s="927"/>
      <c r="I2070" s="927"/>
      <c r="J2070" s="10"/>
      <c r="K2070" s="927"/>
    </row>
    <row r="2071" spans="1:11" ht="15.75" hidden="1" x14ac:dyDescent="0.25">
      <c r="A2071" s="761"/>
      <c r="B2071" s="8" t="s">
        <v>1989</v>
      </c>
      <c r="C2071" s="8"/>
      <c r="D2071" s="21" t="s">
        <v>1322</v>
      </c>
      <c r="E2071" s="8"/>
      <c r="F2071" s="8"/>
      <c r="G2071" s="975"/>
      <c r="H2071" s="975"/>
      <c r="I2071" s="975"/>
      <c r="J2071" s="8"/>
      <c r="K2071" s="975"/>
    </row>
    <row r="2072" spans="1:11" ht="15.75" hidden="1" x14ac:dyDescent="0.25">
      <c r="A2072" s="761"/>
      <c r="B2072" s="580" t="s">
        <v>1990</v>
      </c>
      <c r="C2072" s="580"/>
      <c r="D2072" s="577" t="s">
        <v>1302</v>
      </c>
      <c r="E2072" s="10"/>
      <c r="F2072" s="10" t="s">
        <v>210</v>
      </c>
      <c r="G2072" s="927"/>
      <c r="H2072" s="927">
        <f>G2072*E2072</f>
        <v>0</v>
      </c>
      <c r="I2072" s="927">
        <f t="shared" ref="I2072:I2080" si="670">H2072*$I$12</f>
        <v>0</v>
      </c>
      <c r="J2072" s="11"/>
      <c r="K2072" s="964">
        <f t="shared" ref="K2072:K2080" si="671">SUM(H2072:I2072)</f>
        <v>0</v>
      </c>
    </row>
    <row r="2073" spans="1:11" ht="15.75" hidden="1" x14ac:dyDescent="0.25">
      <c r="A2073" s="761"/>
      <c r="B2073" s="580" t="s">
        <v>1991</v>
      </c>
      <c r="C2073" s="580"/>
      <c r="D2073" s="577" t="s">
        <v>1307</v>
      </c>
      <c r="E2073" s="10"/>
      <c r="F2073" s="10" t="s">
        <v>60</v>
      </c>
      <c r="G2073" s="927"/>
      <c r="H2073" s="927">
        <f t="shared" ref="H2073:H2080" si="672">G2073*E2073</f>
        <v>0</v>
      </c>
      <c r="I2073" s="927">
        <f t="shared" si="670"/>
        <v>0</v>
      </c>
      <c r="J2073" s="11"/>
      <c r="K2073" s="964">
        <f t="shared" si="671"/>
        <v>0</v>
      </c>
    </row>
    <row r="2074" spans="1:11" ht="15.75" hidden="1" x14ac:dyDescent="0.25">
      <c r="A2074" s="761"/>
      <c r="B2074" s="580" t="s">
        <v>1992</v>
      </c>
      <c r="C2074" s="580"/>
      <c r="D2074" s="577" t="s">
        <v>1323</v>
      </c>
      <c r="E2074" s="10"/>
      <c r="F2074" s="10" t="s">
        <v>60</v>
      </c>
      <c r="G2074" s="927"/>
      <c r="H2074" s="927">
        <f t="shared" si="672"/>
        <v>0</v>
      </c>
      <c r="I2074" s="927">
        <f t="shared" si="670"/>
        <v>0</v>
      </c>
      <c r="J2074" s="11"/>
      <c r="K2074" s="964">
        <f t="shared" si="671"/>
        <v>0</v>
      </c>
    </row>
    <row r="2075" spans="1:11" ht="15.75" hidden="1" x14ac:dyDescent="0.25">
      <c r="A2075" s="761"/>
      <c r="B2075" s="580" t="s">
        <v>1993</v>
      </c>
      <c r="C2075" s="580"/>
      <c r="D2075" s="577" t="s">
        <v>1324</v>
      </c>
      <c r="E2075" s="10"/>
      <c r="F2075" s="10" t="s">
        <v>60</v>
      </c>
      <c r="G2075" s="927"/>
      <c r="H2075" s="927">
        <f t="shared" si="672"/>
        <v>0</v>
      </c>
      <c r="I2075" s="927">
        <f t="shared" si="670"/>
        <v>0</v>
      </c>
      <c r="J2075" s="11"/>
      <c r="K2075" s="964">
        <f t="shared" si="671"/>
        <v>0</v>
      </c>
    </row>
    <row r="2076" spans="1:11" ht="15.75" hidden="1" x14ac:dyDescent="0.25">
      <c r="A2076" s="761"/>
      <c r="B2076" s="580" t="s">
        <v>1994</v>
      </c>
      <c r="C2076" s="580"/>
      <c r="D2076" s="577" t="s">
        <v>1303</v>
      </c>
      <c r="E2076" s="10"/>
      <c r="F2076" s="10" t="s">
        <v>60</v>
      </c>
      <c r="G2076" s="927"/>
      <c r="H2076" s="927">
        <f t="shared" si="672"/>
        <v>0</v>
      </c>
      <c r="I2076" s="927">
        <f t="shared" si="670"/>
        <v>0</v>
      </c>
      <c r="J2076" s="11"/>
      <c r="K2076" s="964">
        <f t="shared" si="671"/>
        <v>0</v>
      </c>
    </row>
    <row r="2077" spans="1:11" ht="15.75" hidden="1" x14ac:dyDescent="0.25">
      <c r="A2077" s="761"/>
      <c r="B2077" s="580" t="s">
        <v>1995</v>
      </c>
      <c r="C2077" s="580"/>
      <c r="D2077" s="577" t="s">
        <v>1304</v>
      </c>
      <c r="E2077" s="10"/>
      <c r="F2077" s="10" t="s">
        <v>60</v>
      </c>
      <c r="G2077" s="927"/>
      <c r="H2077" s="927">
        <f t="shared" si="672"/>
        <v>0</v>
      </c>
      <c r="I2077" s="927">
        <f t="shared" si="670"/>
        <v>0</v>
      </c>
      <c r="J2077" s="11"/>
      <c r="K2077" s="964">
        <f t="shared" si="671"/>
        <v>0</v>
      </c>
    </row>
    <row r="2078" spans="1:11" ht="15.75" hidden="1" x14ac:dyDescent="0.25">
      <c r="A2078" s="761"/>
      <c r="B2078" s="580" t="s">
        <v>1996</v>
      </c>
      <c r="C2078" s="580"/>
      <c r="D2078" s="577" t="s">
        <v>1305</v>
      </c>
      <c r="E2078" s="10"/>
      <c r="F2078" s="10" t="s">
        <v>60</v>
      </c>
      <c r="G2078" s="927"/>
      <c r="H2078" s="927">
        <f t="shared" si="672"/>
        <v>0</v>
      </c>
      <c r="I2078" s="927">
        <f t="shared" si="670"/>
        <v>0</v>
      </c>
      <c r="J2078" s="11"/>
      <c r="K2078" s="964">
        <f t="shared" si="671"/>
        <v>0</v>
      </c>
    </row>
    <row r="2079" spans="1:11" ht="15.75" hidden="1" x14ac:dyDescent="0.25">
      <c r="A2079" s="761"/>
      <c r="B2079" s="580" t="s">
        <v>1997</v>
      </c>
      <c r="C2079" s="580"/>
      <c r="D2079" s="577" t="s">
        <v>1311</v>
      </c>
      <c r="E2079" s="10"/>
      <c r="F2079" s="10" t="s">
        <v>60</v>
      </c>
      <c r="G2079" s="927"/>
      <c r="H2079" s="927">
        <f t="shared" si="672"/>
        <v>0</v>
      </c>
      <c r="I2079" s="927">
        <f t="shared" si="670"/>
        <v>0</v>
      </c>
      <c r="J2079" s="11"/>
      <c r="K2079" s="964">
        <f t="shared" si="671"/>
        <v>0</v>
      </c>
    </row>
    <row r="2080" spans="1:11" ht="15.75" hidden="1" x14ac:dyDescent="0.25">
      <c r="A2080" s="761"/>
      <c r="B2080" s="580" t="s">
        <v>1998</v>
      </c>
      <c r="C2080" s="580"/>
      <c r="D2080" s="577" t="s">
        <v>1313</v>
      </c>
      <c r="E2080" s="10"/>
      <c r="F2080" s="10" t="s">
        <v>60</v>
      </c>
      <c r="G2080" s="927"/>
      <c r="H2080" s="927">
        <f t="shared" si="672"/>
        <v>0</v>
      </c>
      <c r="I2080" s="927">
        <f t="shared" si="670"/>
        <v>0</v>
      </c>
      <c r="J2080" s="11"/>
      <c r="K2080" s="964">
        <f t="shared" si="671"/>
        <v>0</v>
      </c>
    </row>
    <row r="2081" spans="1:11" ht="15.75" hidden="1" x14ac:dyDescent="0.25">
      <c r="A2081" s="761"/>
      <c r="B2081" s="676"/>
      <c r="C2081" s="677"/>
      <c r="D2081" s="676"/>
      <c r="E2081" s="10"/>
      <c r="F2081" s="10"/>
      <c r="G2081" s="927"/>
      <c r="H2081" s="927"/>
      <c r="I2081" s="927"/>
      <c r="J2081" s="10"/>
      <c r="K2081" s="927"/>
    </row>
    <row r="2082" spans="1:11" ht="15.75" hidden="1" x14ac:dyDescent="0.25">
      <c r="A2082" s="761"/>
      <c r="B2082" s="8" t="s">
        <v>1999</v>
      </c>
      <c r="C2082" s="8"/>
      <c r="D2082" s="21" t="s">
        <v>1140</v>
      </c>
      <c r="E2082" s="8"/>
      <c r="F2082" s="8"/>
      <c r="G2082" s="975"/>
      <c r="H2082" s="975"/>
      <c r="I2082" s="975"/>
      <c r="J2082" s="8"/>
      <c r="K2082" s="975"/>
    </row>
    <row r="2083" spans="1:11" ht="15.75" hidden="1" x14ac:dyDescent="0.25">
      <c r="A2083" s="761"/>
      <c r="B2083" s="580" t="s">
        <v>2000</v>
      </c>
      <c r="C2083" s="580"/>
      <c r="D2083" s="577" t="s">
        <v>2001</v>
      </c>
      <c r="E2083" s="580"/>
      <c r="F2083" s="580" t="s">
        <v>60</v>
      </c>
      <c r="G2083" s="927"/>
      <c r="H2083" s="927">
        <f>G2083*E2083</f>
        <v>0</v>
      </c>
      <c r="I2083" s="927">
        <f>H2083*$I$12</f>
        <v>0</v>
      </c>
      <c r="J2083" s="11"/>
      <c r="K2083" s="964">
        <f>SUM(H2083:I2083)</f>
        <v>0</v>
      </c>
    </row>
    <row r="2084" spans="1:11" ht="15.75" hidden="1" x14ac:dyDescent="0.25">
      <c r="A2084" s="761"/>
      <c r="B2084" s="676"/>
      <c r="C2084" s="677"/>
      <c r="D2084" s="676"/>
      <c r="E2084" s="10"/>
      <c r="F2084" s="10"/>
      <c r="G2084" s="927"/>
      <c r="H2084" s="927"/>
      <c r="I2084" s="927"/>
      <c r="J2084" s="10"/>
      <c r="K2084" s="927"/>
    </row>
    <row r="2085" spans="1:11" ht="15.75" hidden="1" x14ac:dyDescent="0.25">
      <c r="A2085" s="761"/>
      <c r="B2085" s="410" t="s">
        <v>2002</v>
      </c>
      <c r="C2085" s="410"/>
      <c r="D2085" s="411" t="s">
        <v>2003</v>
      </c>
      <c r="E2085" s="410"/>
      <c r="F2085" s="410"/>
      <c r="G2085" s="977"/>
      <c r="H2085" s="977"/>
      <c r="I2085" s="977"/>
      <c r="J2085" s="412"/>
      <c r="K2085" s="977"/>
    </row>
    <row r="2086" spans="1:11" ht="15.75" hidden="1" x14ac:dyDescent="0.25">
      <c r="A2086" s="761"/>
      <c r="B2086" s="8" t="s">
        <v>2004</v>
      </c>
      <c r="C2086" s="8"/>
      <c r="D2086" s="21" t="s">
        <v>1982</v>
      </c>
      <c r="E2086" s="8"/>
      <c r="F2086" s="8"/>
      <c r="G2086" s="975"/>
      <c r="H2086" s="975"/>
      <c r="I2086" s="975"/>
      <c r="J2086" s="8"/>
      <c r="K2086" s="975"/>
    </row>
    <row r="2087" spans="1:11" ht="15.75" hidden="1" x14ac:dyDescent="0.25">
      <c r="A2087" s="761"/>
      <c r="B2087" s="580" t="s">
        <v>2005</v>
      </c>
      <c r="C2087" s="37"/>
      <c r="D2087" s="577" t="s">
        <v>1302</v>
      </c>
      <c r="E2087" s="10"/>
      <c r="F2087" s="10" t="s">
        <v>210</v>
      </c>
      <c r="G2087" s="927"/>
      <c r="H2087" s="927">
        <f>G2087*E2087</f>
        <v>0</v>
      </c>
      <c r="I2087" s="927">
        <f t="shared" ref="I2087:I2103" si="673">H2087*$I$12</f>
        <v>0</v>
      </c>
      <c r="J2087" s="11"/>
      <c r="K2087" s="964">
        <f t="shared" ref="K2087:K2103" si="674">SUM(H2087:I2087)</f>
        <v>0</v>
      </c>
    </row>
    <row r="2088" spans="1:11" ht="15.75" hidden="1" x14ac:dyDescent="0.25">
      <c r="A2088" s="761"/>
      <c r="B2088" s="580" t="s">
        <v>2006</v>
      </c>
      <c r="C2088" s="37"/>
      <c r="D2088" s="577" t="s">
        <v>1303</v>
      </c>
      <c r="E2088" s="10"/>
      <c r="F2088" s="10" t="s">
        <v>60</v>
      </c>
      <c r="G2088" s="927"/>
      <c r="H2088" s="927">
        <f t="shared" ref="H2088:H2102" si="675">G2088*E2088</f>
        <v>0</v>
      </c>
      <c r="I2088" s="927">
        <f t="shared" si="673"/>
        <v>0</v>
      </c>
      <c r="J2088" s="11"/>
      <c r="K2088" s="964">
        <f t="shared" si="674"/>
        <v>0</v>
      </c>
    </row>
    <row r="2089" spans="1:11" ht="15.75" hidden="1" x14ac:dyDescent="0.25">
      <c r="A2089" s="761"/>
      <c r="B2089" s="580" t="s">
        <v>2007</v>
      </c>
      <c r="C2089" s="37"/>
      <c r="D2089" s="577" t="s">
        <v>1305</v>
      </c>
      <c r="E2089" s="10"/>
      <c r="F2089" s="10" t="s">
        <v>60</v>
      </c>
      <c r="G2089" s="927"/>
      <c r="H2089" s="927">
        <f t="shared" si="675"/>
        <v>0</v>
      </c>
      <c r="I2089" s="927">
        <f t="shared" si="673"/>
        <v>0</v>
      </c>
      <c r="J2089" s="11"/>
      <c r="K2089" s="964">
        <f t="shared" si="674"/>
        <v>0</v>
      </c>
    </row>
    <row r="2090" spans="1:11" ht="15.75" hidden="1" x14ac:dyDescent="0.25">
      <c r="A2090" s="761"/>
      <c r="B2090" s="580" t="s">
        <v>2008</v>
      </c>
      <c r="C2090" s="37"/>
      <c r="D2090" s="577" t="s">
        <v>1326</v>
      </c>
      <c r="E2090" s="10"/>
      <c r="F2090" s="10" t="s">
        <v>60</v>
      </c>
      <c r="G2090" s="927"/>
      <c r="H2090" s="927">
        <f t="shared" si="675"/>
        <v>0</v>
      </c>
      <c r="I2090" s="927">
        <f t="shared" si="673"/>
        <v>0</v>
      </c>
      <c r="J2090" s="11"/>
      <c r="K2090" s="964">
        <f t="shared" si="674"/>
        <v>0</v>
      </c>
    </row>
    <row r="2091" spans="1:11" ht="15.75" hidden="1" x14ac:dyDescent="0.25">
      <c r="A2091" s="761"/>
      <c r="B2091" s="580" t="s">
        <v>2009</v>
      </c>
      <c r="C2091" s="37"/>
      <c r="D2091" s="577" t="s">
        <v>1317</v>
      </c>
      <c r="E2091" s="10"/>
      <c r="F2091" s="10" t="s">
        <v>60</v>
      </c>
      <c r="G2091" s="927"/>
      <c r="H2091" s="927">
        <f t="shared" si="675"/>
        <v>0</v>
      </c>
      <c r="I2091" s="927">
        <f t="shared" si="673"/>
        <v>0</v>
      </c>
      <c r="J2091" s="11"/>
      <c r="K2091" s="964">
        <f t="shared" si="674"/>
        <v>0</v>
      </c>
    </row>
    <row r="2092" spans="1:11" ht="15.75" hidden="1" x14ac:dyDescent="0.25">
      <c r="A2092" s="761"/>
      <c r="B2092" s="580" t="s">
        <v>2010</v>
      </c>
      <c r="C2092" s="37"/>
      <c r="D2092" s="577" t="s">
        <v>1983</v>
      </c>
      <c r="E2092" s="10"/>
      <c r="F2092" s="10" t="s">
        <v>60</v>
      </c>
      <c r="G2092" s="927"/>
      <c r="H2092" s="927">
        <f t="shared" si="675"/>
        <v>0</v>
      </c>
      <c r="I2092" s="927">
        <f t="shared" si="673"/>
        <v>0</v>
      </c>
      <c r="J2092" s="11"/>
      <c r="K2092" s="964">
        <f t="shared" si="674"/>
        <v>0</v>
      </c>
    </row>
    <row r="2093" spans="1:11" ht="15.75" hidden="1" x14ac:dyDescent="0.25">
      <c r="A2093" s="761"/>
      <c r="B2093" s="580" t="s">
        <v>2011</v>
      </c>
      <c r="C2093" s="37"/>
      <c r="D2093" s="577" t="s">
        <v>1320</v>
      </c>
      <c r="E2093" s="10"/>
      <c r="F2093" s="10" t="s">
        <v>60</v>
      </c>
      <c r="G2093" s="927"/>
      <c r="H2093" s="927">
        <f t="shared" si="675"/>
        <v>0</v>
      </c>
      <c r="I2093" s="927">
        <f t="shared" si="673"/>
        <v>0</v>
      </c>
      <c r="J2093" s="11"/>
      <c r="K2093" s="964">
        <f t="shared" si="674"/>
        <v>0</v>
      </c>
    </row>
    <row r="2094" spans="1:11" ht="15.75" hidden="1" x14ac:dyDescent="0.25">
      <c r="A2094" s="761"/>
      <c r="B2094" s="580" t="s">
        <v>2012</v>
      </c>
      <c r="C2094" s="37"/>
      <c r="D2094" s="577" t="s">
        <v>1310</v>
      </c>
      <c r="E2094" s="10"/>
      <c r="F2094" s="10" t="s">
        <v>60</v>
      </c>
      <c r="G2094" s="927"/>
      <c r="H2094" s="927">
        <f t="shared" si="675"/>
        <v>0</v>
      </c>
      <c r="I2094" s="927">
        <f t="shared" si="673"/>
        <v>0</v>
      </c>
      <c r="J2094" s="11"/>
      <c r="K2094" s="964">
        <f t="shared" si="674"/>
        <v>0</v>
      </c>
    </row>
    <row r="2095" spans="1:11" ht="15.75" hidden="1" x14ac:dyDescent="0.25">
      <c r="A2095" s="761"/>
      <c r="B2095" s="580" t="s">
        <v>2013</v>
      </c>
      <c r="C2095" s="37"/>
      <c r="D2095" s="577" t="s">
        <v>1307</v>
      </c>
      <c r="E2095" s="10"/>
      <c r="F2095" s="10" t="s">
        <v>60</v>
      </c>
      <c r="G2095" s="927"/>
      <c r="H2095" s="927">
        <f t="shared" si="675"/>
        <v>0</v>
      </c>
      <c r="I2095" s="927">
        <f t="shared" si="673"/>
        <v>0</v>
      </c>
      <c r="J2095" s="11"/>
      <c r="K2095" s="964">
        <f t="shared" si="674"/>
        <v>0</v>
      </c>
    </row>
    <row r="2096" spans="1:11" ht="15.75" hidden="1" x14ac:dyDescent="0.25">
      <c r="A2096" s="761"/>
      <c r="B2096" s="580" t="s">
        <v>2014</v>
      </c>
      <c r="C2096" s="37"/>
      <c r="D2096" s="577" t="s">
        <v>1986</v>
      </c>
      <c r="E2096" s="10"/>
      <c r="F2096" s="10" t="s">
        <v>60</v>
      </c>
      <c r="G2096" s="927"/>
      <c r="H2096" s="927">
        <f t="shared" si="675"/>
        <v>0</v>
      </c>
      <c r="I2096" s="927">
        <f t="shared" si="673"/>
        <v>0</v>
      </c>
      <c r="J2096" s="11"/>
      <c r="K2096" s="964">
        <f t="shared" si="674"/>
        <v>0</v>
      </c>
    </row>
    <row r="2097" spans="1:11" ht="15.75" hidden="1" x14ac:dyDescent="0.25">
      <c r="A2097" s="761"/>
      <c r="B2097" s="580" t="s">
        <v>2015</v>
      </c>
      <c r="C2097" s="37"/>
      <c r="D2097" s="577" t="s">
        <v>1313</v>
      </c>
      <c r="E2097" s="10"/>
      <c r="F2097" s="10" t="s">
        <v>60</v>
      </c>
      <c r="G2097" s="927"/>
      <c r="H2097" s="927">
        <f t="shared" si="675"/>
        <v>0</v>
      </c>
      <c r="I2097" s="927">
        <f t="shared" si="673"/>
        <v>0</v>
      </c>
      <c r="J2097" s="11"/>
      <c r="K2097" s="964">
        <f t="shared" si="674"/>
        <v>0</v>
      </c>
    </row>
    <row r="2098" spans="1:11" ht="15.75" hidden="1" x14ac:dyDescent="0.25">
      <c r="A2098" s="761"/>
      <c r="B2098" s="580" t="s">
        <v>2016</v>
      </c>
      <c r="C2098" s="37"/>
      <c r="D2098" s="577" t="s">
        <v>1304</v>
      </c>
      <c r="E2098" s="10"/>
      <c r="F2098" s="10" t="s">
        <v>60</v>
      </c>
      <c r="G2098" s="927"/>
      <c r="H2098" s="927">
        <f t="shared" si="675"/>
        <v>0</v>
      </c>
      <c r="I2098" s="927">
        <f t="shared" si="673"/>
        <v>0</v>
      </c>
      <c r="J2098" s="11"/>
      <c r="K2098" s="964">
        <f t="shared" si="674"/>
        <v>0</v>
      </c>
    </row>
    <row r="2099" spans="1:11" ht="15.75" hidden="1" x14ac:dyDescent="0.25">
      <c r="A2099" s="761"/>
      <c r="B2099" s="580" t="s">
        <v>2017</v>
      </c>
      <c r="C2099" s="37"/>
      <c r="D2099" s="577" t="s">
        <v>1323</v>
      </c>
      <c r="E2099" s="10"/>
      <c r="F2099" s="10" t="s">
        <v>60</v>
      </c>
      <c r="G2099" s="927"/>
      <c r="H2099" s="927">
        <f t="shared" si="675"/>
        <v>0</v>
      </c>
      <c r="I2099" s="927">
        <f t="shared" si="673"/>
        <v>0</v>
      </c>
      <c r="J2099" s="11"/>
      <c r="K2099" s="964">
        <f t="shared" si="674"/>
        <v>0</v>
      </c>
    </row>
    <row r="2100" spans="1:11" ht="15.75" hidden="1" x14ac:dyDescent="0.25">
      <c r="A2100" s="761"/>
      <c r="B2100" s="580" t="s">
        <v>2018</v>
      </c>
      <c r="C2100" s="37"/>
      <c r="D2100" s="577" t="s">
        <v>1319</v>
      </c>
      <c r="E2100" s="10"/>
      <c r="F2100" s="10" t="s">
        <v>60</v>
      </c>
      <c r="G2100" s="927"/>
      <c r="H2100" s="927">
        <f t="shared" si="675"/>
        <v>0</v>
      </c>
      <c r="I2100" s="927">
        <f t="shared" si="673"/>
        <v>0</v>
      </c>
      <c r="J2100" s="11"/>
      <c r="K2100" s="964">
        <f t="shared" si="674"/>
        <v>0</v>
      </c>
    </row>
    <row r="2101" spans="1:11" ht="15.75" hidden="1" x14ac:dyDescent="0.25">
      <c r="A2101" s="761"/>
      <c r="B2101" s="580" t="s">
        <v>2019</v>
      </c>
      <c r="C2101" s="37"/>
      <c r="D2101" s="577" t="s">
        <v>1987</v>
      </c>
      <c r="E2101" s="10"/>
      <c r="F2101" s="10" t="s">
        <v>60</v>
      </c>
      <c r="G2101" s="927"/>
      <c r="H2101" s="927">
        <f t="shared" si="675"/>
        <v>0</v>
      </c>
      <c r="I2101" s="927">
        <f t="shared" si="673"/>
        <v>0</v>
      </c>
      <c r="J2101" s="11"/>
      <c r="K2101" s="964">
        <f t="shared" si="674"/>
        <v>0</v>
      </c>
    </row>
    <row r="2102" spans="1:11" ht="15.75" hidden="1" x14ac:dyDescent="0.25">
      <c r="A2102" s="761"/>
      <c r="B2102" s="580" t="s">
        <v>2020</v>
      </c>
      <c r="C2102" s="37"/>
      <c r="D2102" s="577" t="s">
        <v>1988</v>
      </c>
      <c r="E2102" s="10"/>
      <c r="F2102" s="10" t="s">
        <v>60</v>
      </c>
      <c r="G2102" s="927"/>
      <c r="H2102" s="927">
        <f t="shared" si="675"/>
        <v>0</v>
      </c>
      <c r="I2102" s="927">
        <f t="shared" si="673"/>
        <v>0</v>
      </c>
      <c r="J2102" s="11"/>
      <c r="K2102" s="964">
        <f t="shared" si="674"/>
        <v>0</v>
      </c>
    </row>
    <row r="2103" spans="1:11" ht="15.75" hidden="1" x14ac:dyDescent="0.25">
      <c r="A2103" s="761"/>
      <c r="B2103" s="580" t="s">
        <v>2021</v>
      </c>
      <c r="C2103" s="37"/>
      <c r="D2103" s="577" t="s">
        <v>2029</v>
      </c>
      <c r="E2103" s="10"/>
      <c r="F2103" s="10" t="s">
        <v>60</v>
      </c>
      <c r="G2103" s="927"/>
      <c r="H2103" s="927">
        <f>G2103*E2103</f>
        <v>0</v>
      </c>
      <c r="I2103" s="927">
        <f t="shared" si="673"/>
        <v>0</v>
      </c>
      <c r="J2103" s="11"/>
      <c r="K2103" s="964">
        <f t="shared" si="674"/>
        <v>0</v>
      </c>
    </row>
    <row r="2104" spans="1:11" ht="15.75" hidden="1" x14ac:dyDescent="0.25">
      <c r="A2104" s="761"/>
      <c r="B2104" s="676"/>
      <c r="C2104" s="37"/>
      <c r="D2104" s="676"/>
      <c r="E2104" s="10"/>
      <c r="F2104" s="10"/>
      <c r="G2104" s="927"/>
      <c r="H2104" s="927"/>
      <c r="I2104" s="927"/>
      <c r="J2104" s="10"/>
      <c r="K2104" s="927"/>
    </row>
    <row r="2105" spans="1:11" ht="15.75" hidden="1" x14ac:dyDescent="0.25">
      <c r="A2105" s="761"/>
      <c r="B2105" s="8" t="s">
        <v>2022</v>
      </c>
      <c r="C2105" s="8"/>
      <c r="D2105" s="21" t="s">
        <v>1140</v>
      </c>
      <c r="E2105" s="8"/>
      <c r="F2105" s="8"/>
      <c r="G2105" s="975"/>
      <c r="H2105" s="975"/>
      <c r="I2105" s="975"/>
      <c r="J2105" s="8"/>
      <c r="K2105" s="975"/>
    </row>
    <row r="2106" spans="1:11" ht="15.75" hidden="1" x14ac:dyDescent="0.25">
      <c r="A2106" s="761"/>
      <c r="B2106" s="579" t="s">
        <v>2023</v>
      </c>
      <c r="C2106" s="37"/>
      <c r="D2106" s="577" t="s">
        <v>2096</v>
      </c>
      <c r="E2106" s="10"/>
      <c r="F2106" s="10" t="s">
        <v>60</v>
      </c>
      <c r="G2106" s="927"/>
      <c r="H2106" s="927">
        <f t="shared" ref="H2106:H2111" si="676">G2106*E2106</f>
        <v>0</v>
      </c>
      <c r="I2106" s="927">
        <f t="shared" ref="I2106:I2111" si="677">H2106*$I$12</f>
        <v>0</v>
      </c>
      <c r="J2106" s="11"/>
      <c r="K2106" s="964">
        <f t="shared" ref="K2106:K2111" si="678">SUM(H2106:I2106)</f>
        <v>0</v>
      </c>
    </row>
    <row r="2107" spans="1:11" ht="15.75" hidden="1" x14ac:dyDescent="0.25">
      <c r="A2107" s="761"/>
      <c r="B2107" s="579" t="s">
        <v>2024</v>
      </c>
      <c r="C2107" s="37"/>
      <c r="D2107" s="577" t="s">
        <v>1958</v>
      </c>
      <c r="E2107" s="10"/>
      <c r="F2107" s="10" t="s">
        <v>60</v>
      </c>
      <c r="G2107" s="927"/>
      <c r="H2107" s="927">
        <f t="shared" si="676"/>
        <v>0</v>
      </c>
      <c r="I2107" s="927">
        <f t="shared" si="677"/>
        <v>0</v>
      </c>
      <c r="J2107" s="11"/>
      <c r="K2107" s="964">
        <f t="shared" si="678"/>
        <v>0</v>
      </c>
    </row>
    <row r="2108" spans="1:11" ht="15.75" hidden="1" x14ac:dyDescent="0.25">
      <c r="A2108" s="761"/>
      <c r="B2108" s="579" t="s">
        <v>2025</v>
      </c>
      <c r="C2108" s="37"/>
      <c r="D2108" s="577" t="s">
        <v>2097</v>
      </c>
      <c r="E2108" s="10"/>
      <c r="F2108" s="10" t="s">
        <v>60</v>
      </c>
      <c r="G2108" s="927"/>
      <c r="H2108" s="927">
        <f t="shared" si="676"/>
        <v>0</v>
      </c>
      <c r="I2108" s="927">
        <f t="shared" si="677"/>
        <v>0</v>
      </c>
      <c r="J2108" s="11"/>
      <c r="K2108" s="964">
        <f t="shared" si="678"/>
        <v>0</v>
      </c>
    </row>
    <row r="2109" spans="1:11" ht="15.75" hidden="1" x14ac:dyDescent="0.25">
      <c r="A2109" s="761"/>
      <c r="B2109" s="579" t="s">
        <v>2026</v>
      </c>
      <c r="C2109" s="37"/>
      <c r="D2109" s="577" t="s">
        <v>2098</v>
      </c>
      <c r="E2109" s="10"/>
      <c r="F2109" s="10" t="s">
        <v>60</v>
      </c>
      <c r="G2109" s="927"/>
      <c r="H2109" s="927">
        <f t="shared" si="676"/>
        <v>0</v>
      </c>
      <c r="I2109" s="927">
        <f t="shared" si="677"/>
        <v>0</v>
      </c>
      <c r="J2109" s="11"/>
      <c r="K2109" s="964">
        <f t="shared" si="678"/>
        <v>0</v>
      </c>
    </row>
    <row r="2110" spans="1:11" ht="15.75" hidden="1" x14ac:dyDescent="0.25">
      <c r="A2110" s="761"/>
      <c r="B2110" s="579" t="s">
        <v>2027</v>
      </c>
      <c r="C2110" s="37"/>
      <c r="D2110" s="577" t="s">
        <v>2099</v>
      </c>
      <c r="E2110" s="10"/>
      <c r="F2110" s="10" t="s">
        <v>60</v>
      </c>
      <c r="G2110" s="927"/>
      <c r="H2110" s="927">
        <f t="shared" si="676"/>
        <v>0</v>
      </c>
      <c r="I2110" s="927">
        <f t="shared" si="677"/>
        <v>0</v>
      </c>
      <c r="J2110" s="11"/>
      <c r="K2110" s="964">
        <f t="shared" si="678"/>
        <v>0</v>
      </c>
    </row>
    <row r="2111" spans="1:11" ht="15.75" hidden="1" x14ac:dyDescent="0.25">
      <c r="A2111" s="761"/>
      <c r="B2111" s="579" t="s">
        <v>2028</v>
      </c>
      <c r="C2111" s="37"/>
      <c r="D2111" s="577" t="s">
        <v>2100</v>
      </c>
      <c r="E2111" s="10"/>
      <c r="F2111" s="10" t="s">
        <v>60</v>
      </c>
      <c r="G2111" s="927"/>
      <c r="H2111" s="927">
        <f t="shared" si="676"/>
        <v>0</v>
      </c>
      <c r="I2111" s="927">
        <f t="shared" si="677"/>
        <v>0</v>
      </c>
      <c r="J2111" s="11"/>
      <c r="K2111" s="964">
        <f t="shared" si="678"/>
        <v>0</v>
      </c>
    </row>
    <row r="2112" spans="1:11" ht="15.75" hidden="1" x14ac:dyDescent="0.25">
      <c r="A2112" s="761"/>
      <c r="B2112" s="579"/>
      <c r="C2112" s="37"/>
      <c r="D2112" s="676"/>
      <c r="E2112" s="10"/>
      <c r="F2112" s="10"/>
      <c r="G2112" s="927"/>
      <c r="H2112" s="927"/>
      <c r="I2112" s="927"/>
      <c r="J2112" s="10"/>
      <c r="K2112" s="927"/>
    </row>
    <row r="2113" spans="1:11" ht="15.75" hidden="1" x14ac:dyDescent="0.25">
      <c r="A2113" s="761"/>
      <c r="B2113" s="410" t="s">
        <v>2031</v>
      </c>
      <c r="C2113" s="410"/>
      <c r="D2113" s="411" t="s">
        <v>2030</v>
      </c>
      <c r="E2113" s="410"/>
      <c r="F2113" s="410"/>
      <c r="G2113" s="977"/>
      <c r="H2113" s="977"/>
      <c r="I2113" s="977"/>
      <c r="J2113" s="412"/>
      <c r="K2113" s="977"/>
    </row>
    <row r="2114" spans="1:11" ht="15.75" hidden="1" x14ac:dyDescent="0.25">
      <c r="A2114" s="761"/>
      <c r="B2114" s="8" t="s">
        <v>2032</v>
      </c>
      <c r="C2114" s="8"/>
      <c r="D2114" s="21" t="s">
        <v>1982</v>
      </c>
      <c r="E2114" s="8"/>
      <c r="F2114" s="8"/>
      <c r="G2114" s="975"/>
      <c r="H2114" s="975"/>
      <c r="I2114" s="975"/>
      <c r="J2114" s="8"/>
      <c r="K2114" s="975"/>
    </row>
    <row r="2115" spans="1:11" ht="15.75" hidden="1" x14ac:dyDescent="0.25">
      <c r="A2115" s="761"/>
      <c r="B2115" s="579" t="s">
        <v>2033</v>
      </c>
      <c r="C2115" s="579"/>
      <c r="D2115" s="577" t="s">
        <v>1302</v>
      </c>
      <c r="E2115" s="10"/>
      <c r="F2115" s="10" t="s">
        <v>210</v>
      </c>
      <c r="G2115" s="927"/>
      <c r="H2115" s="927">
        <f>G2115*E2115</f>
        <v>0</v>
      </c>
      <c r="I2115" s="927">
        <f t="shared" ref="I2115:I2131" si="679">H2115*$I$12</f>
        <v>0</v>
      </c>
      <c r="J2115" s="11"/>
      <c r="K2115" s="964">
        <f t="shared" ref="K2115:K2131" si="680">SUM(H2115:I2115)</f>
        <v>0</v>
      </c>
    </row>
    <row r="2116" spans="1:11" ht="15.75" hidden="1" x14ac:dyDescent="0.25">
      <c r="A2116" s="761"/>
      <c r="B2116" s="579" t="s">
        <v>2034</v>
      </c>
      <c r="C2116" s="579"/>
      <c r="D2116" s="577" t="s">
        <v>1303</v>
      </c>
      <c r="E2116" s="10"/>
      <c r="F2116" s="10" t="s">
        <v>60</v>
      </c>
      <c r="G2116" s="927"/>
      <c r="H2116" s="927">
        <f t="shared" ref="H2116:H2148" si="681">G2116*E2116</f>
        <v>0</v>
      </c>
      <c r="I2116" s="927">
        <f t="shared" si="679"/>
        <v>0</v>
      </c>
      <c r="J2116" s="11"/>
      <c r="K2116" s="964">
        <f t="shared" si="680"/>
        <v>0</v>
      </c>
    </row>
    <row r="2117" spans="1:11" ht="15.75" hidden="1" x14ac:dyDescent="0.25">
      <c r="A2117" s="761"/>
      <c r="B2117" s="579" t="s">
        <v>2035</v>
      </c>
      <c r="C2117" s="579"/>
      <c r="D2117" s="577" t="s">
        <v>1305</v>
      </c>
      <c r="E2117" s="10"/>
      <c r="F2117" s="10" t="s">
        <v>60</v>
      </c>
      <c r="G2117" s="927"/>
      <c r="H2117" s="927">
        <f t="shared" si="681"/>
        <v>0</v>
      </c>
      <c r="I2117" s="927">
        <f t="shared" si="679"/>
        <v>0</v>
      </c>
      <c r="J2117" s="11"/>
      <c r="K2117" s="964">
        <f t="shared" si="680"/>
        <v>0</v>
      </c>
    </row>
    <row r="2118" spans="1:11" ht="15.75" hidden="1" x14ac:dyDescent="0.25">
      <c r="A2118" s="761"/>
      <c r="B2118" s="579" t="s">
        <v>2036</v>
      </c>
      <c r="C2118" s="579"/>
      <c r="D2118" s="577" t="s">
        <v>1326</v>
      </c>
      <c r="E2118" s="10"/>
      <c r="F2118" s="10" t="s">
        <v>60</v>
      </c>
      <c r="G2118" s="927"/>
      <c r="H2118" s="927">
        <f t="shared" si="681"/>
        <v>0</v>
      </c>
      <c r="I2118" s="927">
        <f t="shared" si="679"/>
        <v>0</v>
      </c>
      <c r="J2118" s="11"/>
      <c r="K2118" s="964">
        <f t="shared" si="680"/>
        <v>0</v>
      </c>
    </row>
    <row r="2119" spans="1:11" ht="15.75" hidden="1" x14ac:dyDescent="0.25">
      <c r="A2119" s="761"/>
      <c r="B2119" s="579" t="s">
        <v>2037</v>
      </c>
      <c r="C2119" s="579"/>
      <c r="D2119" s="577" t="s">
        <v>1317</v>
      </c>
      <c r="E2119" s="10"/>
      <c r="F2119" s="10" t="s">
        <v>60</v>
      </c>
      <c r="G2119" s="927"/>
      <c r="H2119" s="927">
        <f t="shared" si="681"/>
        <v>0</v>
      </c>
      <c r="I2119" s="927">
        <f t="shared" si="679"/>
        <v>0</v>
      </c>
      <c r="J2119" s="11"/>
      <c r="K2119" s="964">
        <f t="shared" si="680"/>
        <v>0</v>
      </c>
    </row>
    <row r="2120" spans="1:11" ht="15.75" hidden="1" x14ac:dyDescent="0.25">
      <c r="A2120" s="761"/>
      <c r="B2120" s="579" t="s">
        <v>2038</v>
      </c>
      <c r="C2120" s="579"/>
      <c r="D2120" s="577" t="s">
        <v>1983</v>
      </c>
      <c r="E2120" s="10"/>
      <c r="F2120" s="10" t="s">
        <v>60</v>
      </c>
      <c r="G2120" s="927"/>
      <c r="H2120" s="927">
        <f t="shared" si="681"/>
        <v>0</v>
      </c>
      <c r="I2120" s="927">
        <f t="shared" si="679"/>
        <v>0</v>
      </c>
      <c r="J2120" s="11"/>
      <c r="K2120" s="964">
        <f t="shared" si="680"/>
        <v>0</v>
      </c>
    </row>
    <row r="2121" spans="1:11" ht="15.75" hidden="1" x14ac:dyDescent="0.25">
      <c r="A2121" s="761"/>
      <c r="B2121" s="579" t="s">
        <v>2039</v>
      </c>
      <c r="C2121" s="579"/>
      <c r="D2121" s="577" t="s">
        <v>1320</v>
      </c>
      <c r="E2121" s="10"/>
      <c r="F2121" s="10" t="s">
        <v>60</v>
      </c>
      <c r="G2121" s="927"/>
      <c r="H2121" s="927">
        <f t="shared" si="681"/>
        <v>0</v>
      </c>
      <c r="I2121" s="927">
        <f t="shared" si="679"/>
        <v>0</v>
      </c>
      <c r="J2121" s="11"/>
      <c r="K2121" s="964">
        <f t="shared" si="680"/>
        <v>0</v>
      </c>
    </row>
    <row r="2122" spans="1:11" ht="15.75" hidden="1" x14ac:dyDescent="0.25">
      <c r="A2122" s="761"/>
      <c r="B2122" s="579" t="s">
        <v>2040</v>
      </c>
      <c r="C2122" s="579"/>
      <c r="D2122" s="577" t="s">
        <v>1310</v>
      </c>
      <c r="E2122" s="10"/>
      <c r="F2122" s="10" t="s">
        <v>60</v>
      </c>
      <c r="G2122" s="927"/>
      <c r="H2122" s="927">
        <f t="shared" si="681"/>
        <v>0</v>
      </c>
      <c r="I2122" s="927">
        <f t="shared" si="679"/>
        <v>0</v>
      </c>
      <c r="J2122" s="11"/>
      <c r="K2122" s="964">
        <f t="shared" si="680"/>
        <v>0</v>
      </c>
    </row>
    <row r="2123" spans="1:11" ht="15.75" hidden="1" x14ac:dyDescent="0.25">
      <c r="A2123" s="761"/>
      <c r="B2123" s="579" t="s">
        <v>2041</v>
      </c>
      <c r="C2123" s="579"/>
      <c r="D2123" s="577" t="s">
        <v>1307</v>
      </c>
      <c r="E2123" s="10"/>
      <c r="F2123" s="10" t="s">
        <v>60</v>
      </c>
      <c r="G2123" s="927"/>
      <c r="H2123" s="927">
        <f t="shared" si="681"/>
        <v>0</v>
      </c>
      <c r="I2123" s="927">
        <f t="shared" si="679"/>
        <v>0</v>
      </c>
      <c r="J2123" s="11"/>
      <c r="K2123" s="964">
        <f t="shared" si="680"/>
        <v>0</v>
      </c>
    </row>
    <row r="2124" spans="1:11" ht="15.75" hidden="1" x14ac:dyDescent="0.25">
      <c r="A2124" s="761"/>
      <c r="B2124" s="579" t="s">
        <v>2042</v>
      </c>
      <c r="C2124" s="579"/>
      <c r="D2124" s="577" t="s">
        <v>1986</v>
      </c>
      <c r="E2124" s="10"/>
      <c r="F2124" s="10" t="s">
        <v>60</v>
      </c>
      <c r="G2124" s="927"/>
      <c r="H2124" s="927">
        <f t="shared" si="681"/>
        <v>0</v>
      </c>
      <c r="I2124" s="927">
        <f t="shared" si="679"/>
        <v>0</v>
      </c>
      <c r="J2124" s="11"/>
      <c r="K2124" s="964">
        <f t="shared" si="680"/>
        <v>0</v>
      </c>
    </row>
    <row r="2125" spans="1:11" ht="15.75" hidden="1" x14ac:dyDescent="0.25">
      <c r="A2125" s="761"/>
      <c r="B2125" s="579" t="s">
        <v>2043</v>
      </c>
      <c r="C2125" s="579"/>
      <c r="D2125" s="577" t="s">
        <v>1313</v>
      </c>
      <c r="E2125" s="10"/>
      <c r="F2125" s="10" t="s">
        <v>60</v>
      </c>
      <c r="G2125" s="927"/>
      <c r="H2125" s="927">
        <f t="shared" si="681"/>
        <v>0</v>
      </c>
      <c r="I2125" s="927">
        <f t="shared" si="679"/>
        <v>0</v>
      </c>
      <c r="J2125" s="11"/>
      <c r="K2125" s="964">
        <f t="shared" si="680"/>
        <v>0</v>
      </c>
    </row>
    <row r="2126" spans="1:11" ht="15.75" hidden="1" x14ac:dyDescent="0.25">
      <c r="A2126" s="761"/>
      <c r="B2126" s="579" t="s">
        <v>2044</v>
      </c>
      <c r="C2126" s="579"/>
      <c r="D2126" s="577" t="s">
        <v>1304</v>
      </c>
      <c r="E2126" s="10"/>
      <c r="F2126" s="10" t="s">
        <v>60</v>
      </c>
      <c r="G2126" s="927"/>
      <c r="H2126" s="927">
        <f t="shared" si="681"/>
        <v>0</v>
      </c>
      <c r="I2126" s="927">
        <f t="shared" si="679"/>
        <v>0</v>
      </c>
      <c r="J2126" s="11"/>
      <c r="K2126" s="964">
        <f t="shared" si="680"/>
        <v>0</v>
      </c>
    </row>
    <row r="2127" spans="1:11" ht="15.75" hidden="1" x14ac:dyDescent="0.25">
      <c r="A2127" s="761"/>
      <c r="B2127" s="579" t="s">
        <v>2045</v>
      </c>
      <c r="C2127" s="579"/>
      <c r="D2127" s="577" t="s">
        <v>1323</v>
      </c>
      <c r="E2127" s="10"/>
      <c r="F2127" s="10" t="s">
        <v>60</v>
      </c>
      <c r="G2127" s="927"/>
      <c r="H2127" s="927">
        <f t="shared" si="681"/>
        <v>0</v>
      </c>
      <c r="I2127" s="927">
        <f t="shared" si="679"/>
        <v>0</v>
      </c>
      <c r="J2127" s="11"/>
      <c r="K2127" s="964">
        <f t="shared" si="680"/>
        <v>0</v>
      </c>
    </row>
    <row r="2128" spans="1:11" ht="15.75" hidden="1" x14ac:dyDescent="0.25">
      <c r="A2128" s="761"/>
      <c r="B2128" s="579" t="s">
        <v>2046</v>
      </c>
      <c r="C2128" s="579"/>
      <c r="D2128" s="577" t="s">
        <v>1319</v>
      </c>
      <c r="E2128" s="10"/>
      <c r="F2128" s="10" t="s">
        <v>60</v>
      </c>
      <c r="G2128" s="927"/>
      <c r="H2128" s="927">
        <f t="shared" si="681"/>
        <v>0</v>
      </c>
      <c r="I2128" s="927">
        <f t="shared" si="679"/>
        <v>0</v>
      </c>
      <c r="J2128" s="11"/>
      <c r="K2128" s="964">
        <f t="shared" si="680"/>
        <v>0</v>
      </c>
    </row>
    <row r="2129" spans="1:11" ht="15.75" hidden="1" x14ac:dyDescent="0.25">
      <c r="A2129" s="761"/>
      <c r="B2129" s="579" t="s">
        <v>2047</v>
      </c>
      <c r="C2129" s="579"/>
      <c r="D2129" s="577" t="s">
        <v>1987</v>
      </c>
      <c r="E2129" s="10"/>
      <c r="F2129" s="10" t="s">
        <v>60</v>
      </c>
      <c r="G2129" s="927"/>
      <c r="H2129" s="927">
        <f t="shared" si="681"/>
        <v>0</v>
      </c>
      <c r="I2129" s="927">
        <f t="shared" si="679"/>
        <v>0</v>
      </c>
      <c r="J2129" s="11"/>
      <c r="K2129" s="964">
        <f t="shared" si="680"/>
        <v>0</v>
      </c>
    </row>
    <row r="2130" spans="1:11" ht="15.75" hidden="1" x14ac:dyDescent="0.25">
      <c r="A2130" s="761"/>
      <c r="B2130" s="579" t="s">
        <v>2048</v>
      </c>
      <c r="C2130" s="579"/>
      <c r="D2130" s="577" t="s">
        <v>1988</v>
      </c>
      <c r="E2130" s="10"/>
      <c r="F2130" s="10" t="s">
        <v>60</v>
      </c>
      <c r="G2130" s="927"/>
      <c r="H2130" s="927">
        <f t="shared" si="681"/>
        <v>0</v>
      </c>
      <c r="I2130" s="927">
        <f t="shared" si="679"/>
        <v>0</v>
      </c>
      <c r="J2130" s="11"/>
      <c r="K2130" s="964">
        <f t="shared" si="680"/>
        <v>0</v>
      </c>
    </row>
    <row r="2131" spans="1:11" ht="15.75" hidden="1" x14ac:dyDescent="0.25">
      <c r="A2131" s="761"/>
      <c r="B2131" s="579" t="s">
        <v>2049</v>
      </c>
      <c r="C2131" s="579"/>
      <c r="D2131" s="577" t="s">
        <v>2029</v>
      </c>
      <c r="E2131" s="10"/>
      <c r="F2131" s="10" t="s">
        <v>60</v>
      </c>
      <c r="G2131" s="927"/>
      <c r="H2131" s="927">
        <f t="shared" si="681"/>
        <v>0</v>
      </c>
      <c r="I2131" s="927">
        <f t="shared" si="679"/>
        <v>0</v>
      </c>
      <c r="J2131" s="11"/>
      <c r="K2131" s="964">
        <f t="shared" si="680"/>
        <v>0</v>
      </c>
    </row>
    <row r="2132" spans="1:11" ht="15.75" hidden="1" x14ac:dyDescent="0.25">
      <c r="A2132" s="761"/>
      <c r="B2132" s="579"/>
      <c r="C2132" s="37"/>
      <c r="D2132" s="41"/>
      <c r="E2132" s="10"/>
      <c r="F2132" s="10"/>
      <c r="G2132" s="927"/>
      <c r="H2132" s="927"/>
      <c r="I2132" s="927"/>
      <c r="J2132" s="10"/>
      <c r="K2132" s="927"/>
    </row>
    <row r="2133" spans="1:11" ht="15.75" hidden="1" x14ac:dyDescent="0.25">
      <c r="A2133" s="761"/>
      <c r="B2133" s="8" t="s">
        <v>2050</v>
      </c>
      <c r="C2133" s="8"/>
      <c r="D2133" s="21" t="s">
        <v>1322</v>
      </c>
      <c r="E2133" s="8"/>
      <c r="F2133" s="8"/>
      <c r="G2133" s="975"/>
      <c r="H2133" s="975"/>
      <c r="I2133" s="975"/>
      <c r="J2133" s="8"/>
      <c r="K2133" s="975"/>
    </row>
    <row r="2134" spans="1:11" ht="15.75" hidden="1" x14ac:dyDescent="0.25">
      <c r="A2134" s="761"/>
      <c r="B2134" s="579" t="s">
        <v>2051</v>
      </c>
      <c r="C2134" s="580"/>
      <c r="D2134" s="577" t="s">
        <v>1302</v>
      </c>
      <c r="E2134" s="10"/>
      <c r="F2134" s="10" t="s">
        <v>210</v>
      </c>
      <c r="G2134" s="927"/>
      <c r="H2134" s="927">
        <f t="shared" si="681"/>
        <v>0</v>
      </c>
      <c r="I2134" s="927">
        <f t="shared" ref="I2134:I2142" si="682">H2134*$I$12</f>
        <v>0</v>
      </c>
      <c r="J2134" s="11"/>
      <c r="K2134" s="964">
        <f t="shared" ref="K2134:K2142" si="683">SUM(H2134:I2134)</f>
        <v>0</v>
      </c>
    </row>
    <row r="2135" spans="1:11" ht="15.75" hidden="1" x14ac:dyDescent="0.25">
      <c r="A2135" s="761"/>
      <c r="B2135" s="579" t="s">
        <v>2052</v>
      </c>
      <c r="C2135" s="580"/>
      <c r="D2135" s="577" t="s">
        <v>1307</v>
      </c>
      <c r="E2135" s="10"/>
      <c r="F2135" s="10" t="s">
        <v>60</v>
      </c>
      <c r="G2135" s="927"/>
      <c r="H2135" s="927">
        <f t="shared" si="681"/>
        <v>0</v>
      </c>
      <c r="I2135" s="927">
        <f t="shared" si="682"/>
        <v>0</v>
      </c>
      <c r="J2135" s="11"/>
      <c r="K2135" s="964">
        <f t="shared" si="683"/>
        <v>0</v>
      </c>
    </row>
    <row r="2136" spans="1:11" ht="15.75" hidden="1" x14ac:dyDescent="0.25">
      <c r="A2136" s="761"/>
      <c r="B2136" s="579" t="s">
        <v>2053</v>
      </c>
      <c r="C2136" s="580"/>
      <c r="D2136" s="577" t="s">
        <v>1308</v>
      </c>
      <c r="E2136" s="10"/>
      <c r="F2136" s="10" t="s">
        <v>60</v>
      </c>
      <c r="G2136" s="927"/>
      <c r="H2136" s="927">
        <f t="shared" si="681"/>
        <v>0</v>
      </c>
      <c r="I2136" s="927">
        <f t="shared" si="682"/>
        <v>0</v>
      </c>
      <c r="J2136" s="11"/>
      <c r="K2136" s="964">
        <f t="shared" si="683"/>
        <v>0</v>
      </c>
    </row>
    <row r="2137" spans="1:11" ht="15.75" hidden="1" x14ac:dyDescent="0.25">
      <c r="A2137" s="761"/>
      <c r="B2137" s="579" t="s">
        <v>2054</v>
      </c>
      <c r="C2137" s="580"/>
      <c r="D2137" s="577" t="s">
        <v>1324</v>
      </c>
      <c r="E2137" s="10"/>
      <c r="F2137" s="10" t="s">
        <v>60</v>
      </c>
      <c r="G2137" s="927"/>
      <c r="H2137" s="927">
        <f t="shared" si="681"/>
        <v>0</v>
      </c>
      <c r="I2137" s="927">
        <f t="shared" si="682"/>
        <v>0</v>
      </c>
      <c r="J2137" s="11"/>
      <c r="K2137" s="964">
        <f t="shared" si="683"/>
        <v>0</v>
      </c>
    </row>
    <row r="2138" spans="1:11" ht="15.75" hidden="1" x14ac:dyDescent="0.25">
      <c r="A2138" s="761"/>
      <c r="B2138" s="579" t="s">
        <v>2055</v>
      </c>
      <c r="C2138" s="580"/>
      <c r="D2138" s="577" t="s">
        <v>1303</v>
      </c>
      <c r="E2138" s="10"/>
      <c r="F2138" s="10" t="s">
        <v>60</v>
      </c>
      <c r="G2138" s="927"/>
      <c r="H2138" s="927">
        <f t="shared" si="681"/>
        <v>0</v>
      </c>
      <c r="I2138" s="927">
        <f t="shared" si="682"/>
        <v>0</v>
      </c>
      <c r="J2138" s="11"/>
      <c r="K2138" s="964">
        <f t="shared" si="683"/>
        <v>0</v>
      </c>
    </row>
    <row r="2139" spans="1:11" ht="15.75" hidden="1" x14ac:dyDescent="0.25">
      <c r="A2139" s="761"/>
      <c r="B2139" s="579" t="s">
        <v>2056</v>
      </c>
      <c r="C2139" s="580"/>
      <c r="D2139" s="577" t="s">
        <v>1304</v>
      </c>
      <c r="E2139" s="10"/>
      <c r="F2139" s="10" t="s">
        <v>60</v>
      </c>
      <c r="G2139" s="927"/>
      <c r="H2139" s="927">
        <f t="shared" si="681"/>
        <v>0</v>
      </c>
      <c r="I2139" s="927">
        <f t="shared" si="682"/>
        <v>0</v>
      </c>
      <c r="J2139" s="11"/>
      <c r="K2139" s="964">
        <f t="shared" si="683"/>
        <v>0</v>
      </c>
    </row>
    <row r="2140" spans="1:11" ht="15.75" hidden="1" x14ac:dyDescent="0.25">
      <c r="A2140" s="761"/>
      <c r="B2140" s="579" t="s">
        <v>2057</v>
      </c>
      <c r="C2140" s="580"/>
      <c r="D2140" s="577" t="s">
        <v>1305</v>
      </c>
      <c r="E2140" s="10"/>
      <c r="F2140" s="10" t="s">
        <v>60</v>
      </c>
      <c r="G2140" s="927"/>
      <c r="H2140" s="927">
        <f t="shared" si="681"/>
        <v>0</v>
      </c>
      <c r="I2140" s="927">
        <f t="shared" si="682"/>
        <v>0</v>
      </c>
      <c r="J2140" s="11"/>
      <c r="K2140" s="964">
        <f t="shared" si="683"/>
        <v>0</v>
      </c>
    </row>
    <row r="2141" spans="1:11" ht="15.75" hidden="1" x14ac:dyDescent="0.25">
      <c r="A2141" s="761"/>
      <c r="B2141" s="579" t="s">
        <v>2058</v>
      </c>
      <c r="C2141" s="580"/>
      <c r="D2141" s="577" t="s">
        <v>1311</v>
      </c>
      <c r="E2141" s="10"/>
      <c r="F2141" s="10" t="s">
        <v>60</v>
      </c>
      <c r="G2141" s="927"/>
      <c r="H2141" s="927">
        <f t="shared" si="681"/>
        <v>0</v>
      </c>
      <c r="I2141" s="927">
        <f t="shared" si="682"/>
        <v>0</v>
      </c>
      <c r="J2141" s="11"/>
      <c r="K2141" s="964">
        <f t="shared" si="683"/>
        <v>0</v>
      </c>
    </row>
    <row r="2142" spans="1:11" ht="15.75" hidden="1" x14ac:dyDescent="0.25">
      <c r="A2142" s="761"/>
      <c r="B2142" s="579" t="s">
        <v>2059</v>
      </c>
      <c r="C2142" s="580"/>
      <c r="D2142" s="577" t="s">
        <v>1313</v>
      </c>
      <c r="E2142" s="10"/>
      <c r="F2142" s="10" t="s">
        <v>60</v>
      </c>
      <c r="G2142" s="927"/>
      <c r="H2142" s="927">
        <f t="shared" si="681"/>
        <v>0</v>
      </c>
      <c r="I2142" s="927">
        <f t="shared" si="682"/>
        <v>0</v>
      </c>
      <c r="J2142" s="11"/>
      <c r="K2142" s="964">
        <f t="shared" si="683"/>
        <v>0</v>
      </c>
    </row>
    <row r="2143" spans="1:11" ht="15.75" hidden="1" x14ac:dyDescent="0.25">
      <c r="A2143" s="761"/>
      <c r="B2143" s="676"/>
      <c r="C2143" s="677"/>
      <c r="D2143" s="676"/>
      <c r="E2143" s="10"/>
      <c r="F2143" s="10"/>
      <c r="G2143" s="927"/>
      <c r="H2143" s="927"/>
      <c r="I2143" s="927"/>
      <c r="J2143" s="10"/>
      <c r="K2143" s="927"/>
    </row>
    <row r="2144" spans="1:11" ht="15.75" hidden="1" x14ac:dyDescent="0.25">
      <c r="A2144" s="761"/>
      <c r="B2144" s="8" t="s">
        <v>2060</v>
      </c>
      <c r="C2144" s="8"/>
      <c r="D2144" s="21" t="s">
        <v>1140</v>
      </c>
      <c r="E2144" s="8"/>
      <c r="F2144" s="8"/>
      <c r="G2144" s="975"/>
      <c r="H2144" s="975"/>
      <c r="I2144" s="975"/>
      <c r="J2144" s="8"/>
      <c r="K2144" s="975"/>
    </row>
    <row r="2145" spans="1:11" ht="15.75" hidden="1" x14ac:dyDescent="0.25">
      <c r="A2145" s="761"/>
      <c r="B2145" s="579" t="s">
        <v>2061</v>
      </c>
      <c r="C2145" s="579"/>
      <c r="D2145" s="577" t="s">
        <v>2101</v>
      </c>
      <c r="E2145" s="10"/>
      <c r="F2145" s="10" t="s">
        <v>60</v>
      </c>
      <c r="G2145" s="927"/>
      <c r="H2145" s="927">
        <f t="shared" si="681"/>
        <v>0</v>
      </c>
      <c r="I2145" s="927">
        <f>H2145*$I$12</f>
        <v>0</v>
      </c>
      <c r="J2145" s="11"/>
      <c r="K2145" s="964">
        <f>SUM(H2145:I2145)</f>
        <v>0</v>
      </c>
    </row>
    <row r="2146" spans="1:11" ht="15.75" hidden="1" x14ac:dyDescent="0.25">
      <c r="A2146" s="761"/>
      <c r="B2146" s="579" t="s">
        <v>2062</v>
      </c>
      <c r="C2146" s="579"/>
      <c r="D2146" s="577" t="s">
        <v>1958</v>
      </c>
      <c r="E2146" s="10"/>
      <c r="F2146" s="10" t="s">
        <v>60</v>
      </c>
      <c r="G2146" s="927"/>
      <c r="H2146" s="927">
        <f t="shared" si="681"/>
        <v>0</v>
      </c>
      <c r="I2146" s="927">
        <f>H2146*$I$12</f>
        <v>0</v>
      </c>
      <c r="J2146" s="11"/>
      <c r="K2146" s="964">
        <f>SUM(H2146:I2146)</f>
        <v>0</v>
      </c>
    </row>
    <row r="2147" spans="1:11" ht="15.75" hidden="1" x14ac:dyDescent="0.25">
      <c r="A2147" s="761"/>
      <c r="B2147" s="579" t="s">
        <v>2063</v>
      </c>
      <c r="C2147" s="579"/>
      <c r="D2147" s="577" t="s">
        <v>2097</v>
      </c>
      <c r="E2147" s="10"/>
      <c r="F2147" s="10" t="s">
        <v>60</v>
      </c>
      <c r="G2147" s="927"/>
      <c r="H2147" s="927">
        <f t="shared" si="681"/>
        <v>0</v>
      </c>
      <c r="I2147" s="927">
        <f>H2147*$I$12</f>
        <v>0</v>
      </c>
      <c r="J2147" s="11"/>
      <c r="K2147" s="964">
        <f>SUM(H2147:I2147)</f>
        <v>0</v>
      </c>
    </row>
    <row r="2148" spans="1:11" ht="15.75" hidden="1" x14ac:dyDescent="0.25">
      <c r="A2148" s="761"/>
      <c r="B2148" s="579" t="s">
        <v>2064</v>
      </c>
      <c r="C2148" s="579"/>
      <c r="D2148" s="577" t="s">
        <v>2099</v>
      </c>
      <c r="E2148" s="10"/>
      <c r="F2148" s="10" t="s">
        <v>60</v>
      </c>
      <c r="G2148" s="927"/>
      <c r="H2148" s="927">
        <f t="shared" si="681"/>
        <v>0</v>
      </c>
      <c r="I2148" s="927">
        <f>H2148*$I$12</f>
        <v>0</v>
      </c>
      <c r="J2148" s="11"/>
      <c r="K2148" s="964">
        <f>SUM(H2148:I2148)</f>
        <v>0</v>
      </c>
    </row>
    <row r="2149" spans="1:11" ht="15.75" hidden="1" x14ac:dyDescent="0.25">
      <c r="A2149" s="761"/>
      <c r="B2149" s="676"/>
      <c r="C2149" s="677"/>
      <c r="D2149" s="676"/>
      <c r="E2149" s="10"/>
      <c r="F2149" s="10"/>
      <c r="G2149" s="927"/>
      <c r="H2149" s="927"/>
      <c r="I2149" s="927"/>
      <c r="J2149" s="10"/>
      <c r="K2149" s="927"/>
    </row>
    <row r="2150" spans="1:11" ht="15.75" hidden="1" x14ac:dyDescent="0.25">
      <c r="A2150" s="761"/>
      <c r="B2150" s="410" t="s">
        <v>2102</v>
      </c>
      <c r="C2150" s="410"/>
      <c r="D2150" s="411" t="s">
        <v>2103</v>
      </c>
      <c r="E2150" s="410"/>
      <c r="F2150" s="410"/>
      <c r="G2150" s="977"/>
      <c r="H2150" s="977"/>
      <c r="I2150" s="977"/>
      <c r="J2150" s="412"/>
      <c r="K2150" s="977"/>
    </row>
    <row r="2151" spans="1:11" ht="15.75" hidden="1" x14ac:dyDescent="0.25">
      <c r="A2151" s="761"/>
      <c r="B2151" s="8" t="s">
        <v>2065</v>
      </c>
      <c r="C2151" s="8"/>
      <c r="D2151" s="21" t="s">
        <v>1982</v>
      </c>
      <c r="E2151" s="8"/>
      <c r="F2151" s="8"/>
      <c r="G2151" s="975"/>
      <c r="H2151" s="975"/>
      <c r="I2151" s="975"/>
      <c r="J2151" s="8"/>
      <c r="K2151" s="975"/>
    </row>
    <row r="2152" spans="1:11" ht="15.75" hidden="1" x14ac:dyDescent="0.25">
      <c r="A2152" s="761"/>
      <c r="B2152" s="579" t="s">
        <v>2066</v>
      </c>
      <c r="C2152" s="580"/>
      <c r="D2152" s="577" t="s">
        <v>1302</v>
      </c>
      <c r="E2152" s="10"/>
      <c r="F2152" s="10" t="s">
        <v>210</v>
      </c>
      <c r="G2152" s="927"/>
      <c r="H2152" s="927">
        <f>G2152*E2152</f>
        <v>0</v>
      </c>
      <c r="I2152" s="927">
        <f t="shared" ref="I2152:I2169" si="684">H2152*$I$12</f>
        <v>0</v>
      </c>
      <c r="J2152" s="11"/>
      <c r="K2152" s="964">
        <f t="shared" ref="K2152:K2169" si="685">SUM(H2152:I2152)</f>
        <v>0</v>
      </c>
    </row>
    <row r="2153" spans="1:11" ht="15.75" hidden="1" x14ac:dyDescent="0.25">
      <c r="A2153" s="761"/>
      <c r="B2153" s="579" t="s">
        <v>2067</v>
      </c>
      <c r="C2153" s="580"/>
      <c r="D2153" s="577" t="s">
        <v>1303</v>
      </c>
      <c r="E2153" s="10"/>
      <c r="F2153" s="10" t="s">
        <v>60</v>
      </c>
      <c r="G2153" s="927"/>
      <c r="H2153" s="927">
        <f t="shared" ref="H2153:H2183" si="686">G2153*E2153</f>
        <v>0</v>
      </c>
      <c r="I2153" s="927">
        <f t="shared" si="684"/>
        <v>0</v>
      </c>
      <c r="J2153" s="11"/>
      <c r="K2153" s="964">
        <f t="shared" si="685"/>
        <v>0</v>
      </c>
    </row>
    <row r="2154" spans="1:11" ht="15.75" hidden="1" x14ac:dyDescent="0.25">
      <c r="A2154" s="761"/>
      <c r="B2154" s="579" t="s">
        <v>2068</v>
      </c>
      <c r="C2154" s="580"/>
      <c r="D2154" s="577" t="s">
        <v>1305</v>
      </c>
      <c r="E2154" s="10"/>
      <c r="F2154" s="10" t="s">
        <v>60</v>
      </c>
      <c r="G2154" s="927"/>
      <c r="H2154" s="927">
        <f t="shared" si="686"/>
        <v>0</v>
      </c>
      <c r="I2154" s="927">
        <f t="shared" si="684"/>
        <v>0</v>
      </c>
      <c r="J2154" s="11"/>
      <c r="K2154" s="964">
        <f t="shared" si="685"/>
        <v>0</v>
      </c>
    </row>
    <row r="2155" spans="1:11" ht="15.75" hidden="1" x14ac:dyDescent="0.25">
      <c r="A2155" s="761"/>
      <c r="B2155" s="579" t="s">
        <v>2069</v>
      </c>
      <c r="C2155" s="580"/>
      <c r="D2155" s="577" t="s">
        <v>1326</v>
      </c>
      <c r="E2155" s="10"/>
      <c r="F2155" s="10" t="s">
        <v>60</v>
      </c>
      <c r="G2155" s="927"/>
      <c r="H2155" s="927">
        <f t="shared" si="686"/>
        <v>0</v>
      </c>
      <c r="I2155" s="927">
        <f t="shared" si="684"/>
        <v>0</v>
      </c>
      <c r="J2155" s="11"/>
      <c r="K2155" s="964">
        <f t="shared" si="685"/>
        <v>0</v>
      </c>
    </row>
    <row r="2156" spans="1:11" ht="15.75" hidden="1" x14ac:dyDescent="0.25">
      <c r="A2156" s="761"/>
      <c r="B2156" s="579" t="s">
        <v>2070</v>
      </c>
      <c r="C2156" s="580"/>
      <c r="D2156" s="577" t="s">
        <v>1317</v>
      </c>
      <c r="E2156" s="10"/>
      <c r="F2156" s="10" t="s">
        <v>60</v>
      </c>
      <c r="G2156" s="927"/>
      <c r="H2156" s="927">
        <f t="shared" si="686"/>
        <v>0</v>
      </c>
      <c r="I2156" s="927">
        <f t="shared" si="684"/>
        <v>0</v>
      </c>
      <c r="J2156" s="11"/>
      <c r="K2156" s="964">
        <f t="shared" si="685"/>
        <v>0</v>
      </c>
    </row>
    <row r="2157" spans="1:11" ht="15.75" hidden="1" x14ac:dyDescent="0.25">
      <c r="A2157" s="761"/>
      <c r="B2157" s="579" t="s">
        <v>2071</v>
      </c>
      <c r="C2157" s="580"/>
      <c r="D2157" s="577" t="s">
        <v>1983</v>
      </c>
      <c r="E2157" s="10"/>
      <c r="F2157" s="10" t="s">
        <v>60</v>
      </c>
      <c r="G2157" s="927"/>
      <c r="H2157" s="927">
        <f t="shared" si="686"/>
        <v>0</v>
      </c>
      <c r="I2157" s="927">
        <f t="shared" si="684"/>
        <v>0</v>
      </c>
      <c r="J2157" s="11"/>
      <c r="K2157" s="964">
        <f t="shared" si="685"/>
        <v>0</v>
      </c>
    </row>
    <row r="2158" spans="1:11" ht="15.75" hidden="1" x14ac:dyDescent="0.25">
      <c r="A2158" s="761"/>
      <c r="B2158" s="579" t="s">
        <v>2072</v>
      </c>
      <c r="C2158" s="580"/>
      <c r="D2158" s="577" t="s">
        <v>1320</v>
      </c>
      <c r="E2158" s="10"/>
      <c r="F2158" s="10" t="s">
        <v>60</v>
      </c>
      <c r="G2158" s="927"/>
      <c r="H2158" s="927">
        <f t="shared" si="686"/>
        <v>0</v>
      </c>
      <c r="I2158" s="927">
        <f t="shared" si="684"/>
        <v>0</v>
      </c>
      <c r="J2158" s="11"/>
      <c r="K2158" s="964">
        <f t="shared" si="685"/>
        <v>0</v>
      </c>
    </row>
    <row r="2159" spans="1:11" ht="15.75" hidden="1" x14ac:dyDescent="0.25">
      <c r="A2159" s="761"/>
      <c r="B2159" s="579" t="s">
        <v>2073</v>
      </c>
      <c r="C2159" s="580"/>
      <c r="D2159" s="577" t="s">
        <v>1310</v>
      </c>
      <c r="E2159" s="10"/>
      <c r="F2159" s="10" t="s">
        <v>60</v>
      </c>
      <c r="G2159" s="927"/>
      <c r="H2159" s="927">
        <f t="shared" si="686"/>
        <v>0</v>
      </c>
      <c r="I2159" s="927">
        <f t="shared" si="684"/>
        <v>0</v>
      </c>
      <c r="J2159" s="11"/>
      <c r="K2159" s="964">
        <f t="shared" si="685"/>
        <v>0</v>
      </c>
    </row>
    <row r="2160" spans="1:11" ht="15.75" hidden="1" x14ac:dyDescent="0.25">
      <c r="A2160" s="761"/>
      <c r="B2160" s="579" t="s">
        <v>2074</v>
      </c>
      <c r="C2160" s="580"/>
      <c r="D2160" s="577" t="s">
        <v>1307</v>
      </c>
      <c r="E2160" s="10"/>
      <c r="F2160" s="10" t="s">
        <v>60</v>
      </c>
      <c r="G2160" s="927"/>
      <c r="H2160" s="927">
        <f t="shared" si="686"/>
        <v>0</v>
      </c>
      <c r="I2160" s="927">
        <f t="shared" si="684"/>
        <v>0</v>
      </c>
      <c r="J2160" s="11"/>
      <c r="K2160" s="964">
        <f t="shared" si="685"/>
        <v>0</v>
      </c>
    </row>
    <row r="2161" spans="1:11" ht="15.75" hidden="1" x14ac:dyDescent="0.25">
      <c r="A2161" s="761"/>
      <c r="B2161" s="579" t="s">
        <v>2075</v>
      </c>
      <c r="C2161" s="580"/>
      <c r="D2161" s="577" t="s">
        <v>1986</v>
      </c>
      <c r="E2161" s="10"/>
      <c r="F2161" s="10" t="s">
        <v>60</v>
      </c>
      <c r="G2161" s="927"/>
      <c r="H2161" s="927">
        <f t="shared" si="686"/>
        <v>0</v>
      </c>
      <c r="I2161" s="927">
        <f t="shared" si="684"/>
        <v>0</v>
      </c>
      <c r="J2161" s="11"/>
      <c r="K2161" s="964">
        <f t="shared" si="685"/>
        <v>0</v>
      </c>
    </row>
    <row r="2162" spans="1:11" ht="15.75" hidden="1" x14ac:dyDescent="0.25">
      <c r="A2162" s="761"/>
      <c r="B2162" s="579" t="s">
        <v>2076</v>
      </c>
      <c r="C2162" s="580"/>
      <c r="D2162" s="577" t="s">
        <v>1313</v>
      </c>
      <c r="E2162" s="10"/>
      <c r="F2162" s="10" t="s">
        <v>60</v>
      </c>
      <c r="G2162" s="927"/>
      <c r="H2162" s="927">
        <f t="shared" si="686"/>
        <v>0</v>
      </c>
      <c r="I2162" s="927">
        <f t="shared" si="684"/>
        <v>0</v>
      </c>
      <c r="J2162" s="11"/>
      <c r="K2162" s="964">
        <f t="shared" si="685"/>
        <v>0</v>
      </c>
    </row>
    <row r="2163" spans="1:11" ht="15.75" hidden="1" x14ac:dyDescent="0.25">
      <c r="A2163" s="761"/>
      <c r="B2163" s="579" t="s">
        <v>2077</v>
      </c>
      <c r="C2163" s="580"/>
      <c r="D2163" s="577" t="s">
        <v>1304</v>
      </c>
      <c r="E2163" s="10"/>
      <c r="F2163" s="10" t="s">
        <v>60</v>
      </c>
      <c r="G2163" s="927"/>
      <c r="H2163" s="927">
        <f t="shared" si="686"/>
        <v>0</v>
      </c>
      <c r="I2163" s="927">
        <f t="shared" si="684"/>
        <v>0</v>
      </c>
      <c r="J2163" s="11"/>
      <c r="K2163" s="964">
        <f t="shared" si="685"/>
        <v>0</v>
      </c>
    </row>
    <row r="2164" spans="1:11" ht="15.75" hidden="1" x14ac:dyDescent="0.25">
      <c r="A2164" s="761"/>
      <c r="B2164" s="579" t="s">
        <v>2078</v>
      </c>
      <c r="C2164" s="580"/>
      <c r="D2164" s="577" t="s">
        <v>1323</v>
      </c>
      <c r="E2164" s="10"/>
      <c r="F2164" s="10" t="s">
        <v>60</v>
      </c>
      <c r="G2164" s="927"/>
      <c r="H2164" s="927">
        <f t="shared" si="686"/>
        <v>0</v>
      </c>
      <c r="I2164" s="927">
        <f t="shared" si="684"/>
        <v>0</v>
      </c>
      <c r="J2164" s="11"/>
      <c r="K2164" s="964">
        <f t="shared" si="685"/>
        <v>0</v>
      </c>
    </row>
    <row r="2165" spans="1:11" ht="15.75" hidden="1" x14ac:dyDescent="0.25">
      <c r="A2165" s="761"/>
      <c r="B2165" s="579" t="s">
        <v>2079</v>
      </c>
      <c r="C2165" s="580"/>
      <c r="D2165" s="577" t="s">
        <v>1319</v>
      </c>
      <c r="E2165" s="10"/>
      <c r="F2165" s="10" t="s">
        <v>60</v>
      </c>
      <c r="G2165" s="927"/>
      <c r="H2165" s="927">
        <f t="shared" si="686"/>
        <v>0</v>
      </c>
      <c r="I2165" s="927">
        <f t="shared" si="684"/>
        <v>0</v>
      </c>
      <c r="J2165" s="11"/>
      <c r="K2165" s="964">
        <f t="shared" si="685"/>
        <v>0</v>
      </c>
    </row>
    <row r="2166" spans="1:11" ht="15.75" hidden="1" x14ac:dyDescent="0.25">
      <c r="A2166" s="761"/>
      <c r="B2166" s="579" t="s">
        <v>2080</v>
      </c>
      <c r="C2166" s="580"/>
      <c r="D2166" s="577" t="s">
        <v>1987</v>
      </c>
      <c r="E2166" s="10"/>
      <c r="F2166" s="10" t="s">
        <v>60</v>
      </c>
      <c r="G2166" s="927"/>
      <c r="H2166" s="927">
        <f t="shared" si="686"/>
        <v>0</v>
      </c>
      <c r="I2166" s="927">
        <f t="shared" si="684"/>
        <v>0</v>
      </c>
      <c r="J2166" s="11"/>
      <c r="K2166" s="964">
        <f t="shared" si="685"/>
        <v>0</v>
      </c>
    </row>
    <row r="2167" spans="1:11" ht="15.75" hidden="1" x14ac:dyDescent="0.25">
      <c r="A2167" s="761"/>
      <c r="B2167" s="579" t="s">
        <v>2081</v>
      </c>
      <c r="C2167" s="580"/>
      <c r="D2167" s="577" t="s">
        <v>1988</v>
      </c>
      <c r="E2167" s="10"/>
      <c r="F2167" s="10" t="s">
        <v>60</v>
      </c>
      <c r="G2167" s="927"/>
      <c r="H2167" s="927">
        <f t="shared" si="686"/>
        <v>0</v>
      </c>
      <c r="I2167" s="927">
        <f t="shared" si="684"/>
        <v>0</v>
      </c>
      <c r="J2167" s="11"/>
      <c r="K2167" s="964">
        <f t="shared" si="685"/>
        <v>0</v>
      </c>
    </row>
    <row r="2168" spans="1:11" ht="15.75" hidden="1" x14ac:dyDescent="0.25">
      <c r="A2168" s="761"/>
      <c r="B2168" s="579" t="s">
        <v>2082</v>
      </c>
      <c r="C2168" s="580"/>
      <c r="D2168" s="577" t="s">
        <v>2029</v>
      </c>
      <c r="E2168" s="10"/>
      <c r="F2168" s="10" t="s">
        <v>60</v>
      </c>
      <c r="G2168" s="927"/>
      <c r="H2168" s="927">
        <f t="shared" si="686"/>
        <v>0</v>
      </c>
      <c r="I2168" s="927">
        <f t="shared" si="684"/>
        <v>0</v>
      </c>
      <c r="J2168" s="11"/>
      <c r="K2168" s="964">
        <f t="shared" si="685"/>
        <v>0</v>
      </c>
    </row>
    <row r="2169" spans="1:11" ht="15.75" hidden="1" x14ac:dyDescent="0.25">
      <c r="A2169" s="761"/>
      <c r="B2169" s="579" t="s">
        <v>2083</v>
      </c>
      <c r="C2169" s="580"/>
      <c r="D2169" s="577" t="s">
        <v>2104</v>
      </c>
      <c r="E2169" s="10"/>
      <c r="F2169" s="10" t="s">
        <v>60</v>
      </c>
      <c r="G2169" s="927"/>
      <c r="H2169" s="927">
        <f t="shared" si="686"/>
        <v>0</v>
      </c>
      <c r="I2169" s="927">
        <f t="shared" si="684"/>
        <v>0</v>
      </c>
      <c r="J2169" s="11"/>
      <c r="K2169" s="964">
        <f t="shared" si="685"/>
        <v>0</v>
      </c>
    </row>
    <row r="2170" spans="1:11" ht="15.75" hidden="1" x14ac:dyDescent="0.25">
      <c r="A2170" s="761"/>
      <c r="B2170" s="579"/>
      <c r="C2170" s="677"/>
      <c r="D2170" s="676"/>
      <c r="E2170" s="10"/>
      <c r="F2170" s="10"/>
      <c r="G2170" s="927"/>
      <c r="H2170" s="927"/>
      <c r="I2170" s="927"/>
      <c r="J2170" s="10"/>
      <c r="K2170" s="927"/>
    </row>
    <row r="2171" spans="1:11" ht="15.75" hidden="1" x14ac:dyDescent="0.25">
      <c r="A2171" s="761"/>
      <c r="B2171" s="8" t="s">
        <v>2085</v>
      </c>
      <c r="C2171" s="8"/>
      <c r="D2171" s="21" t="s">
        <v>1322</v>
      </c>
      <c r="E2171" s="8"/>
      <c r="F2171" s="8"/>
      <c r="G2171" s="975"/>
      <c r="H2171" s="975"/>
      <c r="I2171" s="975"/>
      <c r="J2171" s="8"/>
      <c r="K2171" s="975"/>
    </row>
    <row r="2172" spans="1:11" ht="15.75" hidden="1" x14ac:dyDescent="0.25">
      <c r="A2172" s="761"/>
      <c r="B2172" s="579" t="s">
        <v>2084</v>
      </c>
      <c r="C2172" s="677"/>
      <c r="D2172" s="577" t="s">
        <v>1302</v>
      </c>
      <c r="E2172" s="10"/>
      <c r="F2172" s="10" t="s">
        <v>210</v>
      </c>
      <c r="G2172" s="927"/>
      <c r="H2172" s="927">
        <f t="shared" si="686"/>
        <v>0</v>
      </c>
      <c r="I2172" s="927">
        <f t="shared" ref="I2172:I2180" si="687">H2172*$I$12</f>
        <v>0</v>
      </c>
      <c r="J2172" s="11"/>
      <c r="K2172" s="964">
        <f t="shared" ref="K2172:K2180" si="688">SUM(H2172:I2172)</f>
        <v>0</v>
      </c>
    </row>
    <row r="2173" spans="1:11" ht="15.75" hidden="1" x14ac:dyDescent="0.25">
      <c r="A2173" s="761"/>
      <c r="B2173" s="579" t="s">
        <v>2086</v>
      </c>
      <c r="C2173" s="37"/>
      <c r="D2173" s="577" t="s">
        <v>1307</v>
      </c>
      <c r="E2173" s="10"/>
      <c r="F2173" s="10" t="s">
        <v>60</v>
      </c>
      <c r="G2173" s="927"/>
      <c r="H2173" s="927">
        <f t="shared" si="686"/>
        <v>0</v>
      </c>
      <c r="I2173" s="927">
        <f t="shared" si="687"/>
        <v>0</v>
      </c>
      <c r="J2173" s="11"/>
      <c r="K2173" s="964">
        <f t="shared" si="688"/>
        <v>0</v>
      </c>
    </row>
    <row r="2174" spans="1:11" ht="15.75" hidden="1" x14ac:dyDescent="0.25">
      <c r="A2174" s="761"/>
      <c r="B2174" s="579" t="s">
        <v>2087</v>
      </c>
      <c r="C2174" s="37"/>
      <c r="D2174" s="577" t="s">
        <v>1308</v>
      </c>
      <c r="E2174" s="10"/>
      <c r="F2174" s="10" t="s">
        <v>60</v>
      </c>
      <c r="G2174" s="927"/>
      <c r="H2174" s="927">
        <f t="shared" si="686"/>
        <v>0</v>
      </c>
      <c r="I2174" s="927">
        <f t="shared" si="687"/>
        <v>0</v>
      </c>
      <c r="J2174" s="11"/>
      <c r="K2174" s="964">
        <f t="shared" si="688"/>
        <v>0</v>
      </c>
    </row>
    <row r="2175" spans="1:11" ht="15.75" hidden="1" x14ac:dyDescent="0.25">
      <c r="A2175" s="761"/>
      <c r="B2175" s="579" t="s">
        <v>2088</v>
      </c>
      <c r="C2175" s="37"/>
      <c r="D2175" s="577" t="s">
        <v>1324</v>
      </c>
      <c r="E2175" s="10"/>
      <c r="F2175" s="10" t="s">
        <v>60</v>
      </c>
      <c r="G2175" s="927"/>
      <c r="H2175" s="927">
        <f t="shared" si="686"/>
        <v>0</v>
      </c>
      <c r="I2175" s="927">
        <f t="shared" si="687"/>
        <v>0</v>
      </c>
      <c r="J2175" s="11"/>
      <c r="K2175" s="964">
        <f t="shared" si="688"/>
        <v>0</v>
      </c>
    </row>
    <row r="2176" spans="1:11" ht="15.75" hidden="1" x14ac:dyDescent="0.25">
      <c r="A2176" s="761"/>
      <c r="B2176" s="579" t="s">
        <v>2089</v>
      </c>
      <c r="C2176" s="37"/>
      <c r="D2176" s="577" t="s">
        <v>1303</v>
      </c>
      <c r="E2176" s="10"/>
      <c r="F2176" s="10" t="s">
        <v>60</v>
      </c>
      <c r="G2176" s="927"/>
      <c r="H2176" s="927">
        <f t="shared" si="686"/>
        <v>0</v>
      </c>
      <c r="I2176" s="927">
        <f t="shared" si="687"/>
        <v>0</v>
      </c>
      <c r="J2176" s="11"/>
      <c r="K2176" s="964">
        <f t="shared" si="688"/>
        <v>0</v>
      </c>
    </row>
    <row r="2177" spans="1:11" ht="15.75" hidden="1" x14ac:dyDescent="0.25">
      <c r="A2177" s="761"/>
      <c r="B2177" s="579" t="s">
        <v>2090</v>
      </c>
      <c r="C2177" s="37"/>
      <c r="D2177" s="577" t="s">
        <v>1304</v>
      </c>
      <c r="E2177" s="10"/>
      <c r="F2177" s="10" t="s">
        <v>60</v>
      </c>
      <c r="G2177" s="927"/>
      <c r="H2177" s="927">
        <f t="shared" si="686"/>
        <v>0</v>
      </c>
      <c r="I2177" s="927">
        <f t="shared" si="687"/>
        <v>0</v>
      </c>
      <c r="J2177" s="11"/>
      <c r="K2177" s="964">
        <f t="shared" si="688"/>
        <v>0</v>
      </c>
    </row>
    <row r="2178" spans="1:11" ht="15.75" hidden="1" x14ac:dyDescent="0.25">
      <c r="A2178" s="761"/>
      <c r="B2178" s="579" t="s">
        <v>2091</v>
      </c>
      <c r="C2178" s="37"/>
      <c r="D2178" s="577" t="s">
        <v>1305</v>
      </c>
      <c r="E2178" s="10"/>
      <c r="F2178" s="10" t="s">
        <v>60</v>
      </c>
      <c r="G2178" s="927"/>
      <c r="H2178" s="927">
        <f t="shared" si="686"/>
        <v>0</v>
      </c>
      <c r="I2178" s="927">
        <f t="shared" si="687"/>
        <v>0</v>
      </c>
      <c r="J2178" s="11"/>
      <c r="K2178" s="964">
        <f t="shared" si="688"/>
        <v>0</v>
      </c>
    </row>
    <row r="2179" spans="1:11" ht="15.75" hidden="1" x14ac:dyDescent="0.25">
      <c r="A2179" s="761"/>
      <c r="B2179" s="579" t="s">
        <v>2092</v>
      </c>
      <c r="C2179" s="37"/>
      <c r="D2179" s="577" t="s">
        <v>1311</v>
      </c>
      <c r="E2179" s="10"/>
      <c r="F2179" s="10" t="s">
        <v>60</v>
      </c>
      <c r="G2179" s="927"/>
      <c r="H2179" s="927">
        <f t="shared" si="686"/>
        <v>0</v>
      </c>
      <c r="I2179" s="927">
        <f t="shared" si="687"/>
        <v>0</v>
      </c>
      <c r="J2179" s="11"/>
      <c r="K2179" s="964">
        <f t="shared" si="688"/>
        <v>0</v>
      </c>
    </row>
    <row r="2180" spans="1:11" ht="15.75" hidden="1" x14ac:dyDescent="0.25">
      <c r="A2180" s="761"/>
      <c r="B2180" s="579" t="s">
        <v>2093</v>
      </c>
      <c r="C2180" s="37"/>
      <c r="D2180" s="577" t="s">
        <v>1313</v>
      </c>
      <c r="E2180" s="10"/>
      <c r="F2180" s="10" t="s">
        <v>60</v>
      </c>
      <c r="G2180" s="927"/>
      <c r="H2180" s="927">
        <f t="shared" si="686"/>
        <v>0</v>
      </c>
      <c r="I2180" s="927">
        <f t="shared" si="687"/>
        <v>0</v>
      </c>
      <c r="J2180" s="11"/>
      <c r="K2180" s="964">
        <f t="shared" si="688"/>
        <v>0</v>
      </c>
    </row>
    <row r="2181" spans="1:11" ht="15.75" hidden="1" x14ac:dyDescent="0.25">
      <c r="A2181" s="761"/>
      <c r="B2181" s="676"/>
      <c r="C2181" s="37"/>
      <c r="D2181" s="676"/>
      <c r="E2181" s="17"/>
      <c r="F2181" s="17"/>
      <c r="G2181" s="927"/>
      <c r="H2181" s="927"/>
      <c r="I2181" s="927"/>
      <c r="J2181" s="17"/>
      <c r="K2181" s="927"/>
    </row>
    <row r="2182" spans="1:11" ht="15.75" hidden="1" x14ac:dyDescent="0.25">
      <c r="A2182" s="761"/>
      <c r="B2182" s="8" t="s">
        <v>2094</v>
      </c>
      <c r="C2182" s="8"/>
      <c r="D2182" s="21" t="s">
        <v>1140</v>
      </c>
      <c r="E2182" s="8"/>
      <c r="F2182" s="8"/>
      <c r="G2182" s="975"/>
      <c r="H2182" s="975"/>
      <c r="I2182" s="975"/>
      <c r="J2182" s="8"/>
      <c r="K2182" s="975"/>
    </row>
    <row r="2183" spans="1:11" ht="15.75" hidden="1" x14ac:dyDescent="0.25">
      <c r="A2183" s="761"/>
      <c r="B2183" s="579" t="s">
        <v>2095</v>
      </c>
      <c r="C2183" s="37"/>
      <c r="D2183" s="577" t="s">
        <v>2105</v>
      </c>
      <c r="E2183" s="10"/>
      <c r="F2183" s="10" t="s">
        <v>60</v>
      </c>
      <c r="G2183" s="927"/>
      <c r="H2183" s="927">
        <f t="shared" si="686"/>
        <v>0</v>
      </c>
      <c r="I2183" s="927">
        <f>H2183*$I$12</f>
        <v>0</v>
      </c>
      <c r="J2183" s="11"/>
      <c r="K2183" s="964">
        <f>SUM(H2183:I2183)</f>
        <v>0</v>
      </c>
    </row>
    <row r="2184" spans="1:11" ht="15.75" hidden="1" x14ac:dyDescent="0.25">
      <c r="A2184" s="761"/>
      <c r="B2184" s="579"/>
      <c r="C2184" s="37"/>
      <c r="D2184" s="676"/>
      <c r="E2184" s="10"/>
      <c r="F2184" s="10"/>
      <c r="G2184" s="927"/>
      <c r="H2184" s="927"/>
      <c r="I2184" s="927"/>
      <c r="J2184" s="10"/>
      <c r="K2184" s="927"/>
    </row>
    <row r="2185" spans="1:11" ht="15.75" hidden="1" x14ac:dyDescent="0.25">
      <c r="A2185" s="761"/>
      <c r="B2185" s="410" t="s">
        <v>2107</v>
      </c>
      <c r="C2185" s="410"/>
      <c r="D2185" s="411" t="s">
        <v>2106</v>
      </c>
      <c r="E2185" s="410"/>
      <c r="F2185" s="410"/>
      <c r="G2185" s="977"/>
      <c r="H2185" s="977"/>
      <c r="I2185" s="977"/>
      <c r="J2185" s="412"/>
      <c r="K2185" s="977"/>
    </row>
    <row r="2186" spans="1:11" ht="15.75" hidden="1" x14ac:dyDescent="0.25">
      <c r="A2186" s="761"/>
      <c r="B2186" s="8" t="s">
        <v>2108</v>
      </c>
      <c r="C2186" s="8"/>
      <c r="D2186" s="21" t="s">
        <v>1982</v>
      </c>
      <c r="E2186" s="8"/>
      <c r="F2186" s="8"/>
      <c r="G2186" s="975"/>
      <c r="H2186" s="975"/>
      <c r="I2186" s="975"/>
      <c r="J2186" s="8"/>
      <c r="K2186" s="975"/>
    </row>
    <row r="2187" spans="1:11" ht="15.75" hidden="1" x14ac:dyDescent="0.25">
      <c r="A2187" s="761"/>
      <c r="B2187" s="579" t="s">
        <v>2109</v>
      </c>
      <c r="C2187" s="579"/>
      <c r="D2187" s="577" t="s">
        <v>1302</v>
      </c>
      <c r="E2187" s="10"/>
      <c r="F2187" s="10" t="s">
        <v>210</v>
      </c>
      <c r="G2187" s="927"/>
      <c r="H2187" s="927">
        <f>G2187*E2187</f>
        <v>0</v>
      </c>
      <c r="I2187" s="927">
        <f t="shared" ref="I2187:I2199" si="689">H2187*$I$12</f>
        <v>0</v>
      </c>
      <c r="J2187" s="11"/>
      <c r="K2187" s="964">
        <f t="shared" ref="K2187:K2199" si="690">SUM(H2187:I2187)</f>
        <v>0</v>
      </c>
    </row>
    <row r="2188" spans="1:11" ht="15.75" hidden="1" x14ac:dyDescent="0.25">
      <c r="A2188" s="761"/>
      <c r="B2188" s="579" t="s">
        <v>2110</v>
      </c>
      <c r="C2188" s="579"/>
      <c r="D2188" s="577" t="s">
        <v>1303</v>
      </c>
      <c r="E2188" s="10"/>
      <c r="F2188" s="10" t="s">
        <v>60</v>
      </c>
      <c r="G2188" s="927"/>
      <c r="H2188" s="927">
        <f t="shared" ref="H2188:H2213" si="691">G2188*E2188</f>
        <v>0</v>
      </c>
      <c r="I2188" s="927">
        <f t="shared" si="689"/>
        <v>0</v>
      </c>
      <c r="J2188" s="11"/>
      <c r="K2188" s="964">
        <f t="shared" si="690"/>
        <v>0</v>
      </c>
    </row>
    <row r="2189" spans="1:11" ht="15.75" hidden="1" x14ac:dyDescent="0.25">
      <c r="A2189" s="761"/>
      <c r="B2189" s="579" t="s">
        <v>2111</v>
      </c>
      <c r="C2189" s="579"/>
      <c r="D2189" s="577" t="s">
        <v>1305</v>
      </c>
      <c r="E2189" s="10"/>
      <c r="F2189" s="10" t="s">
        <v>60</v>
      </c>
      <c r="G2189" s="927"/>
      <c r="H2189" s="927">
        <f t="shared" si="691"/>
        <v>0</v>
      </c>
      <c r="I2189" s="927">
        <f t="shared" si="689"/>
        <v>0</v>
      </c>
      <c r="J2189" s="11"/>
      <c r="K2189" s="964">
        <f t="shared" si="690"/>
        <v>0</v>
      </c>
    </row>
    <row r="2190" spans="1:11" ht="15.75" hidden="1" x14ac:dyDescent="0.25">
      <c r="A2190" s="761"/>
      <c r="B2190" s="579" t="s">
        <v>2112</v>
      </c>
      <c r="C2190" s="579"/>
      <c r="D2190" s="577" t="s">
        <v>1326</v>
      </c>
      <c r="E2190" s="10"/>
      <c r="F2190" s="10" t="s">
        <v>60</v>
      </c>
      <c r="G2190" s="927"/>
      <c r="H2190" s="927">
        <f t="shared" si="691"/>
        <v>0</v>
      </c>
      <c r="I2190" s="927">
        <f t="shared" si="689"/>
        <v>0</v>
      </c>
      <c r="J2190" s="11"/>
      <c r="K2190" s="964">
        <f t="shared" si="690"/>
        <v>0</v>
      </c>
    </row>
    <row r="2191" spans="1:11" ht="15.75" hidden="1" x14ac:dyDescent="0.25">
      <c r="A2191" s="761"/>
      <c r="B2191" s="579" t="s">
        <v>2113</v>
      </c>
      <c r="C2191" s="579"/>
      <c r="D2191" s="577" t="s">
        <v>1317</v>
      </c>
      <c r="E2191" s="10"/>
      <c r="F2191" s="10" t="s">
        <v>60</v>
      </c>
      <c r="G2191" s="927"/>
      <c r="H2191" s="927">
        <f t="shared" si="691"/>
        <v>0</v>
      </c>
      <c r="I2191" s="927">
        <f t="shared" si="689"/>
        <v>0</v>
      </c>
      <c r="J2191" s="11"/>
      <c r="K2191" s="964">
        <f t="shared" si="690"/>
        <v>0</v>
      </c>
    </row>
    <row r="2192" spans="1:11" ht="15.75" hidden="1" x14ac:dyDescent="0.25">
      <c r="A2192" s="761"/>
      <c r="B2192" s="579" t="s">
        <v>2114</v>
      </c>
      <c r="C2192" s="579"/>
      <c r="D2192" s="577" t="s">
        <v>1320</v>
      </c>
      <c r="E2192" s="10"/>
      <c r="F2192" s="10" t="s">
        <v>60</v>
      </c>
      <c r="G2192" s="927"/>
      <c r="H2192" s="927">
        <f t="shared" si="691"/>
        <v>0</v>
      </c>
      <c r="I2192" s="927">
        <f t="shared" si="689"/>
        <v>0</v>
      </c>
      <c r="J2192" s="11"/>
      <c r="K2192" s="964">
        <f t="shared" si="690"/>
        <v>0</v>
      </c>
    </row>
    <row r="2193" spans="1:11" ht="15.75" hidden="1" x14ac:dyDescent="0.25">
      <c r="A2193" s="761"/>
      <c r="B2193" s="579" t="s">
        <v>2115</v>
      </c>
      <c r="C2193" s="579"/>
      <c r="D2193" s="577" t="s">
        <v>1310</v>
      </c>
      <c r="E2193" s="10"/>
      <c r="F2193" s="10" t="s">
        <v>60</v>
      </c>
      <c r="G2193" s="927"/>
      <c r="H2193" s="927">
        <f t="shared" si="691"/>
        <v>0</v>
      </c>
      <c r="I2193" s="927">
        <f t="shared" si="689"/>
        <v>0</v>
      </c>
      <c r="J2193" s="11"/>
      <c r="K2193" s="964">
        <f t="shared" si="690"/>
        <v>0</v>
      </c>
    </row>
    <row r="2194" spans="1:11" ht="15.75" hidden="1" x14ac:dyDescent="0.25">
      <c r="A2194" s="761"/>
      <c r="B2194" s="579" t="s">
        <v>2116</v>
      </c>
      <c r="C2194" s="579"/>
      <c r="D2194" s="577" t="s">
        <v>1307</v>
      </c>
      <c r="E2194" s="10"/>
      <c r="F2194" s="10" t="s">
        <v>60</v>
      </c>
      <c r="G2194" s="927"/>
      <c r="H2194" s="927">
        <f t="shared" si="691"/>
        <v>0</v>
      </c>
      <c r="I2194" s="927">
        <f t="shared" si="689"/>
        <v>0</v>
      </c>
      <c r="J2194" s="11"/>
      <c r="K2194" s="964">
        <f t="shared" si="690"/>
        <v>0</v>
      </c>
    </row>
    <row r="2195" spans="1:11" ht="15.75" hidden="1" x14ac:dyDescent="0.25">
      <c r="A2195" s="761"/>
      <c r="B2195" s="579" t="s">
        <v>2117</v>
      </c>
      <c r="C2195" s="579"/>
      <c r="D2195" s="577" t="s">
        <v>1313</v>
      </c>
      <c r="E2195" s="10"/>
      <c r="F2195" s="10" t="s">
        <v>60</v>
      </c>
      <c r="G2195" s="927"/>
      <c r="H2195" s="927">
        <f t="shared" si="691"/>
        <v>0</v>
      </c>
      <c r="I2195" s="927">
        <f t="shared" si="689"/>
        <v>0</v>
      </c>
      <c r="J2195" s="11"/>
      <c r="K2195" s="964">
        <f t="shared" si="690"/>
        <v>0</v>
      </c>
    </row>
    <row r="2196" spans="1:11" ht="15.75" hidden="1" x14ac:dyDescent="0.25">
      <c r="A2196" s="761"/>
      <c r="B2196" s="579" t="s">
        <v>2118</v>
      </c>
      <c r="C2196" s="579"/>
      <c r="D2196" s="577" t="s">
        <v>1304</v>
      </c>
      <c r="E2196" s="10"/>
      <c r="F2196" s="10" t="s">
        <v>60</v>
      </c>
      <c r="G2196" s="927"/>
      <c r="H2196" s="927">
        <f t="shared" si="691"/>
        <v>0</v>
      </c>
      <c r="I2196" s="927">
        <f t="shared" si="689"/>
        <v>0</v>
      </c>
      <c r="J2196" s="11"/>
      <c r="K2196" s="964">
        <f t="shared" si="690"/>
        <v>0</v>
      </c>
    </row>
    <row r="2197" spans="1:11" ht="15.75" hidden="1" x14ac:dyDescent="0.25">
      <c r="A2197" s="761"/>
      <c r="B2197" s="579" t="s">
        <v>2119</v>
      </c>
      <c r="C2197" s="579"/>
      <c r="D2197" s="577" t="s">
        <v>1323</v>
      </c>
      <c r="E2197" s="10"/>
      <c r="F2197" s="10" t="s">
        <v>60</v>
      </c>
      <c r="G2197" s="927"/>
      <c r="H2197" s="927">
        <f t="shared" si="691"/>
        <v>0</v>
      </c>
      <c r="I2197" s="927">
        <f t="shared" si="689"/>
        <v>0</v>
      </c>
      <c r="J2197" s="11"/>
      <c r="K2197" s="964">
        <f t="shared" si="690"/>
        <v>0</v>
      </c>
    </row>
    <row r="2198" spans="1:11" ht="15.75" hidden="1" x14ac:dyDescent="0.25">
      <c r="A2198" s="761"/>
      <c r="B2198" s="579" t="s">
        <v>2120</v>
      </c>
      <c r="C2198" s="579"/>
      <c r="D2198" s="577" t="s">
        <v>1987</v>
      </c>
      <c r="E2198" s="10"/>
      <c r="F2198" s="10" t="s">
        <v>60</v>
      </c>
      <c r="G2198" s="927"/>
      <c r="H2198" s="927">
        <f t="shared" si="691"/>
        <v>0</v>
      </c>
      <c r="I2198" s="927">
        <f t="shared" si="689"/>
        <v>0</v>
      </c>
      <c r="J2198" s="11"/>
      <c r="K2198" s="964">
        <f t="shared" si="690"/>
        <v>0</v>
      </c>
    </row>
    <row r="2199" spans="1:11" ht="15.75" hidden="1" x14ac:dyDescent="0.25">
      <c r="A2199" s="761"/>
      <c r="B2199" s="579" t="s">
        <v>2121</v>
      </c>
      <c r="C2199" s="579"/>
      <c r="D2199" s="577" t="s">
        <v>2029</v>
      </c>
      <c r="E2199" s="10"/>
      <c r="F2199" s="10" t="s">
        <v>60</v>
      </c>
      <c r="G2199" s="927"/>
      <c r="H2199" s="927">
        <f t="shared" si="691"/>
        <v>0</v>
      </c>
      <c r="I2199" s="927">
        <f t="shared" si="689"/>
        <v>0</v>
      </c>
      <c r="J2199" s="11"/>
      <c r="K2199" s="964">
        <f t="shared" si="690"/>
        <v>0</v>
      </c>
    </row>
    <row r="2200" spans="1:11" ht="15.75" hidden="1" x14ac:dyDescent="0.25">
      <c r="A2200" s="761"/>
      <c r="B2200" s="676"/>
      <c r="C2200" s="677"/>
      <c r="D2200" s="676"/>
      <c r="E2200" s="10"/>
      <c r="F2200" s="10"/>
      <c r="G2200" s="927"/>
      <c r="H2200" s="927"/>
      <c r="I2200" s="927"/>
      <c r="J2200" s="10"/>
      <c r="K2200" s="927"/>
    </row>
    <row r="2201" spans="1:11" ht="15.75" hidden="1" x14ac:dyDescent="0.25">
      <c r="A2201" s="761"/>
      <c r="B2201" s="8" t="s">
        <v>2122</v>
      </c>
      <c r="C2201" s="8"/>
      <c r="D2201" s="21" t="s">
        <v>1322</v>
      </c>
      <c r="E2201" s="8"/>
      <c r="F2201" s="8"/>
      <c r="G2201" s="975"/>
      <c r="H2201" s="975"/>
      <c r="I2201" s="975"/>
      <c r="J2201" s="8"/>
      <c r="K2201" s="975"/>
    </row>
    <row r="2202" spans="1:11" ht="15.75" hidden="1" x14ac:dyDescent="0.25">
      <c r="A2202" s="761"/>
      <c r="B2202" s="579" t="s">
        <v>2123</v>
      </c>
      <c r="C2202" s="579"/>
      <c r="D2202" s="577" t="s">
        <v>1302</v>
      </c>
      <c r="E2202" s="10"/>
      <c r="F2202" s="10" t="s">
        <v>210</v>
      </c>
      <c r="G2202" s="927"/>
      <c r="H2202" s="927">
        <f t="shared" si="691"/>
        <v>0</v>
      </c>
      <c r="I2202" s="927">
        <f t="shared" ref="I2202:I2210" si="692">H2202*$I$12</f>
        <v>0</v>
      </c>
      <c r="J2202" s="11"/>
      <c r="K2202" s="964">
        <f t="shared" ref="K2202:K2210" si="693">SUM(H2202:I2202)</f>
        <v>0</v>
      </c>
    </row>
    <row r="2203" spans="1:11" ht="15.75" hidden="1" x14ac:dyDescent="0.25">
      <c r="A2203" s="761"/>
      <c r="B2203" s="579" t="s">
        <v>2124</v>
      </c>
      <c r="C2203" s="579"/>
      <c r="D2203" s="577" t="s">
        <v>1307</v>
      </c>
      <c r="E2203" s="10"/>
      <c r="F2203" s="10" t="s">
        <v>60</v>
      </c>
      <c r="G2203" s="927"/>
      <c r="H2203" s="927">
        <f t="shared" si="691"/>
        <v>0</v>
      </c>
      <c r="I2203" s="927">
        <f t="shared" si="692"/>
        <v>0</v>
      </c>
      <c r="J2203" s="11"/>
      <c r="K2203" s="964">
        <f t="shared" si="693"/>
        <v>0</v>
      </c>
    </row>
    <row r="2204" spans="1:11" ht="15.75" hidden="1" x14ac:dyDescent="0.25">
      <c r="A2204" s="761"/>
      <c r="B2204" s="579" t="s">
        <v>2125</v>
      </c>
      <c r="C2204" s="579"/>
      <c r="D2204" s="577" t="s">
        <v>1308</v>
      </c>
      <c r="E2204" s="10"/>
      <c r="F2204" s="10" t="s">
        <v>60</v>
      </c>
      <c r="G2204" s="927"/>
      <c r="H2204" s="927">
        <f t="shared" si="691"/>
        <v>0</v>
      </c>
      <c r="I2204" s="927">
        <f t="shared" si="692"/>
        <v>0</v>
      </c>
      <c r="J2204" s="11"/>
      <c r="K2204" s="964">
        <f t="shared" si="693"/>
        <v>0</v>
      </c>
    </row>
    <row r="2205" spans="1:11" ht="15.75" hidden="1" x14ac:dyDescent="0.25">
      <c r="A2205" s="761"/>
      <c r="B2205" s="579" t="s">
        <v>2126</v>
      </c>
      <c r="C2205" s="579"/>
      <c r="D2205" s="577" t="s">
        <v>1324</v>
      </c>
      <c r="E2205" s="10"/>
      <c r="F2205" s="10" t="s">
        <v>60</v>
      </c>
      <c r="G2205" s="927"/>
      <c r="H2205" s="927">
        <f t="shared" si="691"/>
        <v>0</v>
      </c>
      <c r="I2205" s="927">
        <f t="shared" si="692"/>
        <v>0</v>
      </c>
      <c r="J2205" s="11"/>
      <c r="K2205" s="964">
        <f t="shared" si="693"/>
        <v>0</v>
      </c>
    </row>
    <row r="2206" spans="1:11" ht="15.75" hidden="1" x14ac:dyDescent="0.25">
      <c r="A2206" s="761"/>
      <c r="B2206" s="579" t="s">
        <v>2127</v>
      </c>
      <c r="C2206" s="579"/>
      <c r="D2206" s="577" t="s">
        <v>1303</v>
      </c>
      <c r="E2206" s="10"/>
      <c r="F2206" s="10" t="s">
        <v>60</v>
      </c>
      <c r="G2206" s="927"/>
      <c r="H2206" s="927">
        <f t="shared" si="691"/>
        <v>0</v>
      </c>
      <c r="I2206" s="927">
        <f t="shared" si="692"/>
        <v>0</v>
      </c>
      <c r="J2206" s="11"/>
      <c r="K2206" s="964">
        <f t="shared" si="693"/>
        <v>0</v>
      </c>
    </row>
    <row r="2207" spans="1:11" ht="15.75" hidden="1" x14ac:dyDescent="0.25">
      <c r="A2207" s="761"/>
      <c r="B2207" s="579" t="s">
        <v>2128</v>
      </c>
      <c r="C2207" s="579"/>
      <c r="D2207" s="577" t="s">
        <v>1304</v>
      </c>
      <c r="E2207" s="10"/>
      <c r="F2207" s="10" t="s">
        <v>60</v>
      </c>
      <c r="G2207" s="927"/>
      <c r="H2207" s="927">
        <f t="shared" si="691"/>
        <v>0</v>
      </c>
      <c r="I2207" s="927">
        <f t="shared" si="692"/>
        <v>0</v>
      </c>
      <c r="J2207" s="11"/>
      <c r="K2207" s="964">
        <f t="shared" si="693"/>
        <v>0</v>
      </c>
    </row>
    <row r="2208" spans="1:11" ht="15.75" hidden="1" x14ac:dyDescent="0.25">
      <c r="A2208" s="761"/>
      <c r="B2208" s="579" t="s">
        <v>2129</v>
      </c>
      <c r="C2208" s="579"/>
      <c r="D2208" s="577" t="s">
        <v>1305</v>
      </c>
      <c r="E2208" s="10"/>
      <c r="F2208" s="10" t="s">
        <v>60</v>
      </c>
      <c r="G2208" s="927"/>
      <c r="H2208" s="927">
        <f t="shared" si="691"/>
        <v>0</v>
      </c>
      <c r="I2208" s="927">
        <f t="shared" si="692"/>
        <v>0</v>
      </c>
      <c r="J2208" s="11"/>
      <c r="K2208" s="964">
        <f t="shared" si="693"/>
        <v>0</v>
      </c>
    </row>
    <row r="2209" spans="1:11" ht="15.75" hidden="1" x14ac:dyDescent="0.25">
      <c r="A2209" s="761"/>
      <c r="B2209" s="579" t="s">
        <v>2130</v>
      </c>
      <c r="C2209" s="579"/>
      <c r="D2209" s="577" t="s">
        <v>1311</v>
      </c>
      <c r="E2209" s="10"/>
      <c r="F2209" s="10" t="s">
        <v>60</v>
      </c>
      <c r="G2209" s="927"/>
      <c r="H2209" s="927">
        <f t="shared" si="691"/>
        <v>0</v>
      </c>
      <c r="I2209" s="927">
        <f t="shared" si="692"/>
        <v>0</v>
      </c>
      <c r="J2209" s="11"/>
      <c r="K2209" s="964">
        <f t="shared" si="693"/>
        <v>0</v>
      </c>
    </row>
    <row r="2210" spans="1:11" ht="15.75" hidden="1" x14ac:dyDescent="0.25">
      <c r="A2210" s="761"/>
      <c r="B2210" s="579" t="s">
        <v>2131</v>
      </c>
      <c r="C2210" s="579"/>
      <c r="D2210" s="577" t="s">
        <v>1313</v>
      </c>
      <c r="E2210" s="10"/>
      <c r="F2210" s="10" t="s">
        <v>60</v>
      </c>
      <c r="G2210" s="927"/>
      <c r="H2210" s="927">
        <f t="shared" si="691"/>
        <v>0</v>
      </c>
      <c r="I2210" s="927">
        <f t="shared" si="692"/>
        <v>0</v>
      </c>
      <c r="J2210" s="11"/>
      <c r="K2210" s="964">
        <f t="shared" si="693"/>
        <v>0</v>
      </c>
    </row>
    <row r="2211" spans="1:11" ht="15.75" hidden="1" x14ac:dyDescent="0.25">
      <c r="A2211" s="761"/>
      <c r="B2211" s="676"/>
      <c r="C2211" s="677"/>
      <c r="D2211" s="676"/>
      <c r="E2211" s="10"/>
      <c r="F2211" s="10"/>
      <c r="G2211" s="927"/>
      <c r="H2211" s="927"/>
      <c r="I2211" s="927"/>
      <c r="J2211" s="10"/>
      <c r="K2211" s="927"/>
    </row>
    <row r="2212" spans="1:11" ht="15.75" hidden="1" x14ac:dyDescent="0.25">
      <c r="A2212" s="761"/>
      <c r="B2212" s="8" t="s">
        <v>2132</v>
      </c>
      <c r="C2212" s="8"/>
      <c r="D2212" s="21" t="s">
        <v>1140</v>
      </c>
      <c r="E2212" s="8"/>
      <c r="F2212" s="8"/>
      <c r="G2212" s="975"/>
      <c r="H2212" s="975"/>
      <c r="I2212" s="975"/>
      <c r="J2212" s="8"/>
      <c r="K2212" s="975"/>
    </row>
    <row r="2213" spans="1:11" ht="15.75" hidden="1" x14ac:dyDescent="0.25">
      <c r="A2213" s="761"/>
      <c r="B2213" s="579" t="s">
        <v>2133</v>
      </c>
      <c r="C2213" s="580"/>
      <c r="D2213" s="577" t="s">
        <v>2138</v>
      </c>
      <c r="E2213" s="10"/>
      <c r="F2213" s="10" t="s">
        <v>60</v>
      </c>
      <c r="G2213" s="927"/>
      <c r="H2213" s="927">
        <f t="shared" si="691"/>
        <v>0</v>
      </c>
      <c r="I2213" s="927">
        <f>H2213*$I$12</f>
        <v>0</v>
      </c>
      <c r="J2213" s="11"/>
      <c r="K2213" s="964">
        <f>SUM(H2213:I2213)</f>
        <v>0</v>
      </c>
    </row>
    <row r="2214" spans="1:11" ht="15.75" hidden="1" x14ac:dyDescent="0.25">
      <c r="A2214" s="761"/>
      <c r="B2214" s="676"/>
      <c r="C2214" s="677"/>
      <c r="D2214" s="676"/>
      <c r="E2214" s="10"/>
      <c r="F2214" s="10"/>
      <c r="G2214" s="927"/>
      <c r="H2214" s="927"/>
      <c r="I2214" s="927"/>
      <c r="J2214" s="10"/>
      <c r="K2214" s="927"/>
    </row>
    <row r="2215" spans="1:11" ht="15.75" hidden="1" x14ac:dyDescent="0.25">
      <c r="A2215" s="761"/>
      <c r="B2215" s="410" t="s">
        <v>2134</v>
      </c>
      <c r="C2215" s="410"/>
      <c r="D2215" s="411" t="s">
        <v>2135</v>
      </c>
      <c r="E2215" s="410"/>
      <c r="F2215" s="410" t="s">
        <v>112</v>
      </c>
      <c r="G2215" s="977"/>
      <c r="H2215" s="977">
        <f>G2215*E2215</f>
        <v>0</v>
      </c>
      <c r="I2215" s="977">
        <f>H2215*$I$12</f>
        <v>0</v>
      </c>
      <c r="J2215" s="412"/>
      <c r="K2215" s="977">
        <f>SUM(H2215:I2215)</f>
        <v>0</v>
      </c>
    </row>
    <row r="2216" spans="1:11" ht="15.75" hidden="1" x14ac:dyDescent="0.25">
      <c r="A2216" s="761"/>
      <c r="B2216" s="676"/>
      <c r="C2216" s="677"/>
      <c r="D2216" s="679"/>
      <c r="E2216" s="10"/>
      <c r="F2216" s="10"/>
      <c r="G2216" s="927"/>
      <c r="H2216" s="927"/>
      <c r="I2216" s="927"/>
      <c r="J2216" s="10"/>
      <c r="K2216" s="927"/>
    </row>
    <row r="2217" spans="1:11" ht="15.75" hidden="1" x14ac:dyDescent="0.25">
      <c r="A2217" s="761"/>
      <c r="B2217" s="410" t="s">
        <v>2136</v>
      </c>
      <c r="C2217" s="410"/>
      <c r="D2217" s="411" t="s">
        <v>2137</v>
      </c>
      <c r="E2217" s="410"/>
      <c r="F2217" s="410" t="s">
        <v>112</v>
      </c>
      <c r="G2217" s="977"/>
      <c r="H2217" s="977">
        <f>G2217*E2217</f>
        <v>0</v>
      </c>
      <c r="I2217" s="977">
        <f>H2217*$I$12</f>
        <v>0</v>
      </c>
      <c r="J2217" s="412"/>
      <c r="K2217" s="977">
        <f>SUM(H2217:I2217)</f>
        <v>0</v>
      </c>
    </row>
    <row r="2218" spans="1:11" ht="15.75" hidden="1" x14ac:dyDescent="0.25">
      <c r="A2218" s="761"/>
      <c r="B2218" s="11"/>
      <c r="C2218" s="11"/>
      <c r="D2218" s="11"/>
      <c r="E2218" s="11"/>
      <c r="F2218" s="11"/>
      <c r="G2218" s="927"/>
      <c r="H2218" s="927"/>
      <c r="I2218" s="927"/>
      <c r="J2218" s="11"/>
      <c r="K2218" s="927"/>
    </row>
    <row r="2219" spans="1:11" ht="12.75" customHeight="1" x14ac:dyDescent="0.25">
      <c r="A2219" s="761" t="s">
        <v>4462</v>
      </c>
      <c r="B2219" s="34" t="s">
        <v>2455</v>
      </c>
      <c r="C2219" s="765"/>
      <c r="D2219" s="765" t="s">
        <v>2139</v>
      </c>
      <c r="E2219" s="765"/>
      <c r="F2219" s="765"/>
      <c r="G2219" s="979"/>
      <c r="H2219" s="979"/>
      <c r="I2219" s="979"/>
      <c r="J2219" s="765"/>
      <c r="K2219" s="979"/>
    </row>
    <row r="2220" spans="1:11" ht="15.75" hidden="1" x14ac:dyDescent="0.25">
      <c r="A2220" s="761"/>
      <c r="B2220" s="1317" t="s">
        <v>226</v>
      </c>
      <c r="C2220" s="1311" t="s">
        <v>227</v>
      </c>
      <c r="D2220" s="1311" t="s">
        <v>228</v>
      </c>
      <c r="E2220" s="1311" t="s">
        <v>229</v>
      </c>
      <c r="F2220" s="1311" t="s">
        <v>230</v>
      </c>
      <c r="G2220" s="1313" t="s">
        <v>4053</v>
      </c>
      <c r="H2220" s="1313" t="s">
        <v>4054</v>
      </c>
      <c r="I2220" s="992" t="s">
        <v>233</v>
      </c>
      <c r="J2220" s="634" t="s">
        <v>4052</v>
      </c>
      <c r="K2220" s="1313" t="s">
        <v>4055</v>
      </c>
    </row>
    <row r="2221" spans="1:11" ht="15.75" hidden="1" x14ac:dyDescent="0.25">
      <c r="A2221" s="761"/>
      <c r="B2221" s="1318"/>
      <c r="C2221" s="1312"/>
      <c r="D2221" s="1312"/>
      <c r="E2221" s="1312"/>
      <c r="F2221" s="1312"/>
      <c r="G2221" s="1314"/>
      <c r="H2221" s="1314"/>
      <c r="I2221" s="996">
        <v>0.26960000000000001</v>
      </c>
      <c r="J2221" s="635">
        <v>0.1416</v>
      </c>
      <c r="K2221" s="1314"/>
    </row>
    <row r="2222" spans="1:11" ht="15.75" x14ac:dyDescent="0.25">
      <c r="A2222" s="761" t="str">
        <f t="shared" ref="A2222" si="694">IF(K2222&lt;&gt;0,"x","")</f>
        <v>x</v>
      </c>
      <c r="B2222" s="410" t="s">
        <v>2141</v>
      </c>
      <c r="C2222" s="410"/>
      <c r="D2222" s="411" t="s">
        <v>2140</v>
      </c>
      <c r="E2222" s="410"/>
      <c r="F2222" s="410"/>
      <c r="G2222" s="977"/>
      <c r="H2222" s="977">
        <f>TRUNC(SUM(H2281:H2312),2)</f>
        <v>4015.35</v>
      </c>
      <c r="I2222" s="977">
        <f t="shared" ref="I2222:K2222" si="695">TRUNC(SUM(I2281:I2312),2)</f>
        <v>1082.3900000000001</v>
      </c>
      <c r="J2222" s="977">
        <f t="shared" si="695"/>
        <v>0</v>
      </c>
      <c r="K2222" s="977">
        <f t="shared" si="695"/>
        <v>5097.74</v>
      </c>
    </row>
    <row r="2223" spans="1:11" ht="15.75" hidden="1" x14ac:dyDescent="0.25">
      <c r="A2223" s="761"/>
      <c r="B2223" s="8" t="s">
        <v>2142</v>
      </c>
      <c r="C2223" s="8"/>
      <c r="D2223" s="21" t="s">
        <v>1593</v>
      </c>
      <c r="E2223" s="8"/>
      <c r="F2223" s="8"/>
      <c r="G2223" s="975"/>
      <c r="H2223" s="975"/>
      <c r="I2223" s="975"/>
      <c r="J2223" s="8"/>
      <c r="K2223" s="975"/>
    </row>
    <row r="2224" spans="1:11" ht="15.75" hidden="1" x14ac:dyDescent="0.25">
      <c r="A2224" s="761"/>
      <c r="B2224" s="579" t="s">
        <v>2143</v>
      </c>
      <c r="C2224" s="37"/>
      <c r="D2224" s="577" t="s">
        <v>1302</v>
      </c>
      <c r="E2224" s="10"/>
      <c r="F2224" s="10" t="s">
        <v>210</v>
      </c>
      <c r="G2224" s="927"/>
      <c r="H2224" s="927">
        <f>G2224*E2224</f>
        <v>0</v>
      </c>
      <c r="I2224" s="927">
        <f t="shared" ref="I2224:I2237" si="696">H2224*$I$12</f>
        <v>0</v>
      </c>
      <c r="J2224" s="11"/>
      <c r="K2224" s="964">
        <f t="shared" ref="K2224:K2237" si="697">SUM(H2224:I2224)</f>
        <v>0</v>
      </c>
    </row>
    <row r="2225" spans="1:11" ht="15.75" hidden="1" x14ac:dyDescent="0.25">
      <c r="A2225" s="761"/>
      <c r="B2225" s="579" t="s">
        <v>2144</v>
      </c>
      <c r="C2225" s="37"/>
      <c r="D2225" s="577" t="s">
        <v>1318</v>
      </c>
      <c r="E2225" s="10"/>
      <c r="F2225" s="10" t="s">
        <v>2222</v>
      </c>
      <c r="G2225" s="927"/>
      <c r="H2225" s="927">
        <f t="shared" ref="H2225:H2288" si="698">G2225*E2225</f>
        <v>0</v>
      </c>
      <c r="I2225" s="927">
        <f t="shared" si="696"/>
        <v>0</v>
      </c>
      <c r="J2225" s="11"/>
      <c r="K2225" s="964">
        <f t="shared" si="697"/>
        <v>0</v>
      </c>
    </row>
    <row r="2226" spans="1:11" ht="15.75" hidden="1" x14ac:dyDescent="0.25">
      <c r="A2226" s="761"/>
      <c r="B2226" s="579" t="s">
        <v>2145</v>
      </c>
      <c r="C2226" s="37"/>
      <c r="D2226" s="577" t="s">
        <v>1988</v>
      </c>
      <c r="E2226" s="10"/>
      <c r="F2226" s="10" t="s">
        <v>60</v>
      </c>
      <c r="G2226" s="927"/>
      <c r="H2226" s="927">
        <f t="shared" si="698"/>
        <v>0</v>
      </c>
      <c r="I2226" s="927">
        <f t="shared" si="696"/>
        <v>0</v>
      </c>
      <c r="J2226" s="11"/>
      <c r="K2226" s="964">
        <f t="shared" si="697"/>
        <v>0</v>
      </c>
    </row>
    <row r="2227" spans="1:11" ht="15.75" hidden="1" x14ac:dyDescent="0.25">
      <c r="A2227" s="761"/>
      <c r="B2227" s="579" t="s">
        <v>2146</v>
      </c>
      <c r="C2227" s="37"/>
      <c r="D2227" s="577" t="s">
        <v>1305</v>
      </c>
      <c r="E2227" s="10"/>
      <c r="F2227" s="10" t="s">
        <v>60</v>
      </c>
      <c r="G2227" s="927"/>
      <c r="H2227" s="927">
        <f t="shared" si="698"/>
        <v>0</v>
      </c>
      <c r="I2227" s="927">
        <f t="shared" si="696"/>
        <v>0</v>
      </c>
      <c r="J2227" s="11"/>
      <c r="K2227" s="964">
        <f t="shared" si="697"/>
        <v>0</v>
      </c>
    </row>
    <row r="2228" spans="1:11" ht="15.75" hidden="1" x14ac:dyDescent="0.25">
      <c r="A2228" s="761"/>
      <c r="B2228" s="579" t="s">
        <v>2147</v>
      </c>
      <c r="C2228" s="37"/>
      <c r="D2228" s="577" t="s">
        <v>1306</v>
      </c>
      <c r="E2228" s="10"/>
      <c r="F2228" s="10" t="s">
        <v>60</v>
      </c>
      <c r="G2228" s="927"/>
      <c r="H2228" s="927">
        <f t="shared" si="698"/>
        <v>0</v>
      </c>
      <c r="I2228" s="927">
        <f t="shared" si="696"/>
        <v>0</v>
      </c>
      <c r="J2228" s="11"/>
      <c r="K2228" s="964">
        <f t="shared" si="697"/>
        <v>0</v>
      </c>
    </row>
    <row r="2229" spans="1:11" ht="15.75" hidden="1" x14ac:dyDescent="0.25">
      <c r="A2229" s="761"/>
      <c r="B2229" s="579" t="s">
        <v>2148</v>
      </c>
      <c r="C2229" s="37"/>
      <c r="D2229" s="577" t="s">
        <v>1326</v>
      </c>
      <c r="E2229" s="10"/>
      <c r="F2229" s="10" t="s">
        <v>60</v>
      </c>
      <c r="G2229" s="927"/>
      <c r="H2229" s="927">
        <f t="shared" si="698"/>
        <v>0</v>
      </c>
      <c r="I2229" s="927">
        <f t="shared" si="696"/>
        <v>0</v>
      </c>
      <c r="J2229" s="11"/>
      <c r="K2229" s="964">
        <f t="shared" si="697"/>
        <v>0</v>
      </c>
    </row>
    <row r="2230" spans="1:11" ht="15.75" hidden="1" x14ac:dyDescent="0.25">
      <c r="A2230" s="761"/>
      <c r="B2230" s="579" t="s">
        <v>2149</v>
      </c>
      <c r="C2230" s="37"/>
      <c r="D2230" s="577" t="s">
        <v>1307</v>
      </c>
      <c r="E2230" s="10"/>
      <c r="F2230" s="10" t="s">
        <v>60</v>
      </c>
      <c r="G2230" s="927"/>
      <c r="H2230" s="927">
        <f t="shared" si="698"/>
        <v>0</v>
      </c>
      <c r="I2230" s="927">
        <f t="shared" si="696"/>
        <v>0</v>
      </c>
      <c r="J2230" s="11"/>
      <c r="K2230" s="964">
        <f t="shared" si="697"/>
        <v>0</v>
      </c>
    </row>
    <row r="2231" spans="1:11" ht="15.75" hidden="1" x14ac:dyDescent="0.25">
      <c r="A2231" s="761"/>
      <c r="B2231" s="579" t="s">
        <v>2150</v>
      </c>
      <c r="C2231" s="37"/>
      <c r="D2231" s="577" t="s">
        <v>1321</v>
      </c>
      <c r="E2231" s="10"/>
      <c r="F2231" s="10" t="s">
        <v>60</v>
      </c>
      <c r="G2231" s="927"/>
      <c r="H2231" s="927">
        <f t="shared" si="698"/>
        <v>0</v>
      </c>
      <c r="I2231" s="927">
        <f t="shared" si="696"/>
        <v>0</v>
      </c>
      <c r="J2231" s="11"/>
      <c r="K2231" s="964">
        <f t="shared" si="697"/>
        <v>0</v>
      </c>
    </row>
    <row r="2232" spans="1:11" ht="15.75" hidden="1" x14ac:dyDescent="0.25">
      <c r="A2232" s="761"/>
      <c r="B2232" s="579" t="s">
        <v>2151</v>
      </c>
      <c r="C2232" s="37"/>
      <c r="D2232" s="577" t="s">
        <v>1317</v>
      </c>
      <c r="E2232" s="10"/>
      <c r="F2232" s="10" t="s">
        <v>60</v>
      </c>
      <c r="G2232" s="927"/>
      <c r="H2232" s="927">
        <f t="shared" si="698"/>
        <v>0</v>
      </c>
      <c r="I2232" s="927">
        <f t="shared" si="696"/>
        <v>0</v>
      </c>
      <c r="J2232" s="11"/>
      <c r="K2232" s="964">
        <f t="shared" si="697"/>
        <v>0</v>
      </c>
    </row>
    <row r="2233" spans="1:11" ht="15.75" hidden="1" x14ac:dyDescent="0.25">
      <c r="A2233" s="761"/>
      <c r="B2233" s="579" t="s">
        <v>2152</v>
      </c>
      <c r="C2233" s="37"/>
      <c r="D2233" s="577" t="s">
        <v>1612</v>
      </c>
      <c r="E2233" s="10"/>
      <c r="F2233" s="10" t="s">
        <v>60</v>
      </c>
      <c r="G2233" s="927"/>
      <c r="H2233" s="927">
        <f t="shared" si="698"/>
        <v>0</v>
      </c>
      <c r="I2233" s="927">
        <f t="shared" si="696"/>
        <v>0</v>
      </c>
      <c r="J2233" s="11"/>
      <c r="K2233" s="964">
        <f t="shared" si="697"/>
        <v>0</v>
      </c>
    </row>
    <row r="2234" spans="1:11" ht="15.75" hidden="1" x14ac:dyDescent="0.25">
      <c r="A2234" s="761"/>
      <c r="B2234" s="579" t="s">
        <v>2153</v>
      </c>
      <c r="C2234" s="37"/>
      <c r="D2234" s="577" t="s">
        <v>2223</v>
      </c>
      <c r="E2234" s="10"/>
      <c r="F2234" s="10" t="s">
        <v>60</v>
      </c>
      <c r="G2234" s="927"/>
      <c r="H2234" s="927">
        <f t="shared" si="698"/>
        <v>0</v>
      </c>
      <c r="I2234" s="927">
        <f t="shared" si="696"/>
        <v>0</v>
      </c>
      <c r="J2234" s="11"/>
      <c r="K2234" s="964">
        <f t="shared" si="697"/>
        <v>0</v>
      </c>
    </row>
    <row r="2235" spans="1:11" ht="15.75" hidden="1" x14ac:dyDescent="0.25">
      <c r="A2235" s="761"/>
      <c r="B2235" s="579" t="s">
        <v>2154</v>
      </c>
      <c r="C2235" s="37"/>
      <c r="D2235" s="577" t="s">
        <v>2224</v>
      </c>
      <c r="E2235" s="10"/>
      <c r="F2235" s="10" t="s">
        <v>60</v>
      </c>
      <c r="G2235" s="927"/>
      <c r="H2235" s="927">
        <f t="shared" si="698"/>
        <v>0</v>
      </c>
      <c r="I2235" s="927">
        <f t="shared" si="696"/>
        <v>0</v>
      </c>
      <c r="J2235" s="11"/>
      <c r="K2235" s="964">
        <f t="shared" si="697"/>
        <v>0</v>
      </c>
    </row>
    <row r="2236" spans="1:11" ht="15.75" hidden="1" x14ac:dyDescent="0.25">
      <c r="A2236" s="761"/>
      <c r="B2236" s="579" t="s">
        <v>2155</v>
      </c>
      <c r="C2236" s="37"/>
      <c r="D2236" s="577" t="s">
        <v>2225</v>
      </c>
      <c r="E2236" s="10"/>
      <c r="F2236" s="10" t="s">
        <v>60</v>
      </c>
      <c r="G2236" s="927"/>
      <c r="H2236" s="927">
        <f t="shared" si="698"/>
        <v>0</v>
      </c>
      <c r="I2236" s="927">
        <f t="shared" si="696"/>
        <v>0</v>
      </c>
      <c r="J2236" s="11"/>
      <c r="K2236" s="964">
        <f t="shared" si="697"/>
        <v>0</v>
      </c>
    </row>
    <row r="2237" spans="1:11" ht="15.75" hidden="1" x14ac:dyDescent="0.25">
      <c r="A2237" s="761"/>
      <c r="B2237" s="579" t="s">
        <v>2156</v>
      </c>
      <c r="C2237" s="37"/>
      <c r="D2237" s="577" t="s">
        <v>2226</v>
      </c>
      <c r="E2237" s="10"/>
      <c r="F2237" s="10" t="s">
        <v>60</v>
      </c>
      <c r="G2237" s="927"/>
      <c r="H2237" s="927">
        <f t="shared" si="698"/>
        <v>0</v>
      </c>
      <c r="I2237" s="927">
        <f t="shared" si="696"/>
        <v>0</v>
      </c>
      <c r="J2237" s="11"/>
      <c r="K2237" s="964">
        <f t="shared" si="697"/>
        <v>0</v>
      </c>
    </row>
    <row r="2238" spans="1:11" ht="15.75" hidden="1" x14ac:dyDescent="0.25">
      <c r="A2238" s="761"/>
      <c r="B2238" s="579"/>
      <c r="C2238" s="37"/>
      <c r="D2238" s="638"/>
      <c r="E2238" s="10"/>
      <c r="F2238" s="10"/>
      <c r="G2238" s="927"/>
      <c r="H2238" s="927"/>
      <c r="I2238" s="927"/>
      <c r="J2238" s="10"/>
      <c r="K2238" s="927"/>
    </row>
    <row r="2239" spans="1:11" ht="15.75" hidden="1" x14ac:dyDescent="0.25">
      <c r="A2239" s="761"/>
      <c r="B2239" s="8" t="s">
        <v>2157</v>
      </c>
      <c r="C2239" s="8"/>
      <c r="D2239" s="21" t="s">
        <v>1301</v>
      </c>
      <c r="E2239" s="8"/>
      <c r="F2239" s="8"/>
      <c r="G2239" s="975"/>
      <c r="H2239" s="975"/>
      <c r="I2239" s="975"/>
      <c r="J2239" s="8"/>
      <c r="K2239" s="975"/>
    </row>
    <row r="2240" spans="1:11" ht="15.75" hidden="1" x14ac:dyDescent="0.25">
      <c r="A2240" s="761"/>
      <c r="B2240" s="579" t="s">
        <v>2158</v>
      </c>
      <c r="C2240" s="37"/>
      <c r="D2240" s="577" t="s">
        <v>1302</v>
      </c>
      <c r="E2240" s="10"/>
      <c r="F2240" s="10" t="s">
        <v>210</v>
      </c>
      <c r="G2240" s="927"/>
      <c r="H2240" s="927">
        <f t="shared" si="698"/>
        <v>0</v>
      </c>
      <c r="I2240" s="927">
        <f t="shared" ref="I2240:I2252" si="699">H2240*$I$12</f>
        <v>0</v>
      </c>
      <c r="J2240" s="11"/>
      <c r="K2240" s="964">
        <f t="shared" ref="K2240:K2252" si="700">SUM(H2240:I2240)</f>
        <v>0</v>
      </c>
    </row>
    <row r="2241" spans="1:11" ht="15.75" hidden="1" x14ac:dyDescent="0.25">
      <c r="A2241" s="761"/>
      <c r="B2241" s="579" t="s">
        <v>2159</v>
      </c>
      <c r="C2241" s="37"/>
      <c r="D2241" s="577" t="s">
        <v>1303</v>
      </c>
      <c r="E2241" s="10"/>
      <c r="F2241" s="10" t="s">
        <v>60</v>
      </c>
      <c r="G2241" s="927"/>
      <c r="H2241" s="927">
        <f t="shared" si="698"/>
        <v>0</v>
      </c>
      <c r="I2241" s="927">
        <f t="shared" si="699"/>
        <v>0</v>
      </c>
      <c r="J2241" s="11"/>
      <c r="K2241" s="964">
        <f t="shared" si="700"/>
        <v>0</v>
      </c>
    </row>
    <row r="2242" spans="1:11" ht="15.75" hidden="1" x14ac:dyDescent="0.25">
      <c r="A2242" s="761"/>
      <c r="B2242" s="579" t="s">
        <v>2160</v>
      </c>
      <c r="C2242" s="37"/>
      <c r="D2242" s="577" t="s">
        <v>1304</v>
      </c>
      <c r="E2242" s="10"/>
      <c r="F2242" s="10" t="s">
        <v>60</v>
      </c>
      <c r="G2242" s="927"/>
      <c r="H2242" s="927">
        <f t="shared" si="698"/>
        <v>0</v>
      </c>
      <c r="I2242" s="927">
        <f t="shared" si="699"/>
        <v>0</v>
      </c>
      <c r="J2242" s="11"/>
      <c r="K2242" s="964">
        <f t="shared" si="700"/>
        <v>0</v>
      </c>
    </row>
    <row r="2243" spans="1:11" ht="15.75" hidden="1" x14ac:dyDescent="0.25">
      <c r="A2243" s="761"/>
      <c r="B2243" s="579" t="s">
        <v>2161</v>
      </c>
      <c r="C2243" s="37"/>
      <c r="D2243" s="577" t="s">
        <v>1305</v>
      </c>
      <c r="E2243" s="10"/>
      <c r="F2243" s="10" t="s">
        <v>60</v>
      </c>
      <c r="G2243" s="927"/>
      <c r="H2243" s="927">
        <f t="shared" si="698"/>
        <v>0</v>
      </c>
      <c r="I2243" s="927">
        <f t="shared" si="699"/>
        <v>0</v>
      </c>
      <c r="J2243" s="11"/>
      <c r="K2243" s="964">
        <f t="shared" si="700"/>
        <v>0</v>
      </c>
    </row>
    <row r="2244" spans="1:11" ht="15.75" hidden="1" x14ac:dyDescent="0.25">
      <c r="A2244" s="761"/>
      <c r="B2244" s="579" t="s">
        <v>2162</v>
      </c>
      <c r="C2244" s="37"/>
      <c r="D2244" s="577" t="s">
        <v>1306</v>
      </c>
      <c r="E2244" s="10"/>
      <c r="F2244" s="10" t="s">
        <v>60</v>
      </c>
      <c r="G2244" s="927"/>
      <c r="H2244" s="927">
        <f t="shared" si="698"/>
        <v>0</v>
      </c>
      <c r="I2244" s="927">
        <f t="shared" si="699"/>
        <v>0</v>
      </c>
      <c r="J2244" s="11"/>
      <c r="K2244" s="964">
        <f t="shared" si="700"/>
        <v>0</v>
      </c>
    </row>
    <row r="2245" spans="1:11" ht="15.75" hidden="1" x14ac:dyDescent="0.25">
      <c r="A2245" s="761"/>
      <c r="B2245" s="579" t="s">
        <v>2163</v>
      </c>
      <c r="C2245" s="37"/>
      <c r="D2245" s="577" t="s">
        <v>1307</v>
      </c>
      <c r="E2245" s="10"/>
      <c r="F2245" s="10" t="s">
        <v>60</v>
      </c>
      <c r="G2245" s="927"/>
      <c r="H2245" s="927">
        <f t="shared" si="698"/>
        <v>0</v>
      </c>
      <c r="I2245" s="927">
        <f t="shared" si="699"/>
        <v>0</v>
      </c>
      <c r="J2245" s="11"/>
      <c r="K2245" s="964">
        <f t="shared" si="700"/>
        <v>0</v>
      </c>
    </row>
    <row r="2246" spans="1:11" ht="15.75" hidden="1" x14ac:dyDescent="0.25">
      <c r="A2246" s="761"/>
      <c r="B2246" s="579" t="s">
        <v>2164</v>
      </c>
      <c r="C2246" s="37"/>
      <c r="D2246" s="577" t="s">
        <v>1308</v>
      </c>
      <c r="E2246" s="10"/>
      <c r="F2246" s="10" t="s">
        <v>60</v>
      </c>
      <c r="G2246" s="927"/>
      <c r="H2246" s="927">
        <f t="shared" si="698"/>
        <v>0</v>
      </c>
      <c r="I2246" s="927">
        <f t="shared" si="699"/>
        <v>0</v>
      </c>
      <c r="J2246" s="11"/>
      <c r="K2246" s="964">
        <f t="shared" si="700"/>
        <v>0</v>
      </c>
    </row>
    <row r="2247" spans="1:11" ht="15.75" hidden="1" x14ac:dyDescent="0.25">
      <c r="A2247" s="761"/>
      <c r="B2247" s="579" t="s">
        <v>2165</v>
      </c>
      <c r="C2247" s="37"/>
      <c r="D2247" s="577" t="s">
        <v>1309</v>
      </c>
      <c r="E2247" s="10"/>
      <c r="F2247" s="10" t="s">
        <v>60</v>
      </c>
      <c r="G2247" s="927"/>
      <c r="H2247" s="927">
        <f t="shared" si="698"/>
        <v>0</v>
      </c>
      <c r="I2247" s="927">
        <f t="shared" si="699"/>
        <v>0</v>
      </c>
      <c r="J2247" s="11"/>
      <c r="K2247" s="964">
        <f t="shared" si="700"/>
        <v>0</v>
      </c>
    </row>
    <row r="2248" spans="1:11" ht="15.75" hidden="1" x14ac:dyDescent="0.25">
      <c r="A2248" s="761"/>
      <c r="B2248" s="579" t="s">
        <v>2166</v>
      </c>
      <c r="C2248" s="37"/>
      <c r="D2248" s="577" t="s">
        <v>1310</v>
      </c>
      <c r="E2248" s="10"/>
      <c r="F2248" s="10" t="s">
        <v>60</v>
      </c>
      <c r="G2248" s="927"/>
      <c r="H2248" s="927">
        <f t="shared" si="698"/>
        <v>0</v>
      </c>
      <c r="I2248" s="927">
        <f t="shared" si="699"/>
        <v>0</v>
      </c>
      <c r="J2248" s="11"/>
      <c r="K2248" s="964">
        <f t="shared" si="700"/>
        <v>0</v>
      </c>
    </row>
    <row r="2249" spans="1:11" ht="15.75" hidden="1" x14ac:dyDescent="0.25">
      <c r="A2249" s="761"/>
      <c r="B2249" s="579" t="s">
        <v>2167</v>
      </c>
      <c r="C2249" s="37"/>
      <c r="D2249" s="577" t="s">
        <v>1311</v>
      </c>
      <c r="E2249" s="10"/>
      <c r="F2249" s="10" t="s">
        <v>60</v>
      </c>
      <c r="G2249" s="927"/>
      <c r="H2249" s="927">
        <f t="shared" si="698"/>
        <v>0</v>
      </c>
      <c r="I2249" s="927">
        <f t="shared" si="699"/>
        <v>0</v>
      </c>
      <c r="J2249" s="11"/>
      <c r="K2249" s="964">
        <f t="shared" si="700"/>
        <v>0</v>
      </c>
    </row>
    <row r="2250" spans="1:11" ht="15.75" hidden="1" x14ac:dyDescent="0.25">
      <c r="A2250" s="761"/>
      <c r="B2250" s="579" t="s">
        <v>2168</v>
      </c>
      <c r="C2250" s="37"/>
      <c r="D2250" s="577" t="s">
        <v>1312</v>
      </c>
      <c r="E2250" s="10"/>
      <c r="F2250" s="10" t="s">
        <v>60</v>
      </c>
      <c r="G2250" s="927"/>
      <c r="H2250" s="927">
        <f t="shared" si="698"/>
        <v>0</v>
      </c>
      <c r="I2250" s="927">
        <f t="shared" si="699"/>
        <v>0</v>
      </c>
      <c r="J2250" s="11"/>
      <c r="K2250" s="964">
        <f t="shared" si="700"/>
        <v>0</v>
      </c>
    </row>
    <row r="2251" spans="1:11" ht="15.75" hidden="1" x14ac:dyDescent="0.25">
      <c r="A2251" s="761"/>
      <c r="B2251" s="579" t="s">
        <v>2169</v>
      </c>
      <c r="C2251" s="37"/>
      <c r="D2251" s="577" t="s">
        <v>1313</v>
      </c>
      <c r="E2251" s="10"/>
      <c r="F2251" s="10" t="s">
        <v>60</v>
      </c>
      <c r="G2251" s="927"/>
      <c r="H2251" s="927">
        <f t="shared" si="698"/>
        <v>0</v>
      </c>
      <c r="I2251" s="927">
        <f t="shared" si="699"/>
        <v>0</v>
      </c>
      <c r="J2251" s="11"/>
      <c r="K2251" s="964">
        <f t="shared" si="700"/>
        <v>0</v>
      </c>
    </row>
    <row r="2252" spans="1:11" ht="15.75" hidden="1" x14ac:dyDescent="0.25">
      <c r="A2252" s="761"/>
      <c r="B2252" s="579" t="s">
        <v>2170</v>
      </c>
      <c r="C2252" s="37"/>
      <c r="D2252" s="577" t="s">
        <v>1319</v>
      </c>
      <c r="E2252" s="10"/>
      <c r="F2252" s="10" t="s">
        <v>60</v>
      </c>
      <c r="G2252" s="927"/>
      <c r="H2252" s="927">
        <f t="shared" si="698"/>
        <v>0</v>
      </c>
      <c r="I2252" s="927">
        <f t="shared" si="699"/>
        <v>0</v>
      </c>
      <c r="J2252" s="11"/>
      <c r="K2252" s="964">
        <f t="shared" si="700"/>
        <v>0</v>
      </c>
    </row>
    <row r="2253" spans="1:11" ht="15.75" hidden="1" x14ac:dyDescent="0.25">
      <c r="A2253" s="761"/>
      <c r="B2253" s="579"/>
      <c r="C2253" s="37"/>
      <c r="D2253" s="577"/>
      <c r="E2253" s="10"/>
      <c r="F2253" s="10"/>
      <c r="G2253" s="927"/>
      <c r="H2253" s="927"/>
      <c r="I2253" s="927"/>
      <c r="J2253" s="10"/>
      <c r="K2253" s="927"/>
    </row>
    <row r="2254" spans="1:11" ht="15.75" hidden="1" x14ac:dyDescent="0.25">
      <c r="A2254" s="761"/>
      <c r="B2254" s="8" t="s">
        <v>2171</v>
      </c>
      <c r="C2254" s="8"/>
      <c r="D2254" s="21" t="s">
        <v>1603</v>
      </c>
      <c r="E2254" s="8"/>
      <c r="F2254" s="8"/>
      <c r="G2254" s="975"/>
      <c r="H2254" s="975"/>
      <c r="I2254" s="975"/>
      <c r="J2254" s="8"/>
      <c r="K2254" s="975"/>
    </row>
    <row r="2255" spans="1:11" ht="15.75" hidden="1" x14ac:dyDescent="0.25">
      <c r="A2255" s="761"/>
      <c r="B2255" s="579" t="s">
        <v>2172</v>
      </c>
      <c r="C2255" s="37"/>
      <c r="D2255" s="577" t="s">
        <v>1302</v>
      </c>
      <c r="E2255" s="10"/>
      <c r="F2255" s="10" t="s">
        <v>210</v>
      </c>
      <c r="G2255" s="927"/>
      <c r="H2255" s="927">
        <f t="shared" si="698"/>
        <v>0</v>
      </c>
      <c r="I2255" s="927">
        <f t="shared" ref="I2255:I2267" si="701">H2255*$I$12</f>
        <v>0</v>
      </c>
      <c r="J2255" s="11"/>
      <c r="K2255" s="964">
        <f t="shared" ref="K2255:K2267" si="702">SUM(H2255:I2255)</f>
        <v>0</v>
      </c>
    </row>
    <row r="2256" spans="1:11" ht="15.75" hidden="1" x14ac:dyDescent="0.25">
      <c r="A2256" s="761"/>
      <c r="B2256" s="579" t="s">
        <v>2173</v>
      </c>
      <c r="C2256" s="37"/>
      <c r="D2256" s="577" t="s">
        <v>1316</v>
      </c>
      <c r="E2256" s="10"/>
      <c r="F2256" s="10" t="s">
        <v>60</v>
      </c>
      <c r="G2256" s="927"/>
      <c r="H2256" s="927">
        <f t="shared" si="698"/>
        <v>0</v>
      </c>
      <c r="I2256" s="927">
        <f t="shared" si="701"/>
        <v>0</v>
      </c>
      <c r="J2256" s="11"/>
      <c r="K2256" s="964">
        <f t="shared" si="702"/>
        <v>0</v>
      </c>
    </row>
    <row r="2257" spans="1:11" ht="15.75" hidden="1" x14ac:dyDescent="0.25">
      <c r="A2257" s="761"/>
      <c r="B2257" s="579" t="s">
        <v>2174</v>
      </c>
      <c r="C2257" s="37"/>
      <c r="D2257" s="577" t="s">
        <v>1308</v>
      </c>
      <c r="E2257" s="10"/>
      <c r="F2257" s="10" t="s">
        <v>60</v>
      </c>
      <c r="G2257" s="927"/>
      <c r="H2257" s="927">
        <f t="shared" si="698"/>
        <v>0</v>
      </c>
      <c r="I2257" s="927">
        <f t="shared" si="701"/>
        <v>0</v>
      </c>
      <c r="J2257" s="11"/>
      <c r="K2257" s="964">
        <f t="shared" si="702"/>
        <v>0</v>
      </c>
    </row>
    <row r="2258" spans="1:11" ht="15.75" hidden="1" x14ac:dyDescent="0.25">
      <c r="A2258" s="761"/>
      <c r="B2258" s="579" t="s">
        <v>2175</v>
      </c>
      <c r="C2258" s="37"/>
      <c r="D2258" s="577" t="s">
        <v>1317</v>
      </c>
      <c r="E2258" s="10"/>
      <c r="F2258" s="10" t="s">
        <v>60</v>
      </c>
      <c r="G2258" s="927"/>
      <c r="H2258" s="927">
        <f t="shared" si="698"/>
        <v>0</v>
      </c>
      <c r="I2258" s="927">
        <f t="shared" si="701"/>
        <v>0</v>
      </c>
      <c r="J2258" s="11"/>
      <c r="K2258" s="964">
        <f t="shared" si="702"/>
        <v>0</v>
      </c>
    </row>
    <row r="2259" spans="1:11" ht="15.75" hidden="1" x14ac:dyDescent="0.25">
      <c r="A2259" s="761"/>
      <c r="B2259" s="579" t="s">
        <v>2176</v>
      </c>
      <c r="C2259" s="37"/>
      <c r="D2259" s="577" t="s">
        <v>1306</v>
      </c>
      <c r="E2259" s="10"/>
      <c r="F2259" s="10" t="s">
        <v>60</v>
      </c>
      <c r="G2259" s="927"/>
      <c r="H2259" s="927">
        <f t="shared" si="698"/>
        <v>0</v>
      </c>
      <c r="I2259" s="927">
        <f t="shared" si="701"/>
        <v>0</v>
      </c>
      <c r="J2259" s="11"/>
      <c r="K2259" s="964">
        <f t="shared" si="702"/>
        <v>0</v>
      </c>
    </row>
    <row r="2260" spans="1:11" ht="15.75" hidden="1" x14ac:dyDescent="0.25">
      <c r="A2260" s="761"/>
      <c r="B2260" s="579" t="s">
        <v>2177</v>
      </c>
      <c r="C2260" s="37"/>
      <c r="D2260" s="577" t="s">
        <v>1303</v>
      </c>
      <c r="E2260" s="10"/>
      <c r="F2260" s="10" t="s">
        <v>60</v>
      </c>
      <c r="G2260" s="927"/>
      <c r="H2260" s="927">
        <f t="shared" si="698"/>
        <v>0</v>
      </c>
      <c r="I2260" s="927">
        <f t="shared" si="701"/>
        <v>0</v>
      </c>
      <c r="J2260" s="11"/>
      <c r="K2260" s="964">
        <f t="shared" si="702"/>
        <v>0</v>
      </c>
    </row>
    <row r="2261" spans="1:11" ht="15.75" hidden="1" x14ac:dyDescent="0.25">
      <c r="A2261" s="761"/>
      <c r="B2261" s="579" t="s">
        <v>2178</v>
      </c>
      <c r="C2261" s="37"/>
      <c r="D2261" s="577" t="s">
        <v>1318</v>
      </c>
      <c r="E2261" s="10"/>
      <c r="F2261" s="10" t="s">
        <v>60</v>
      </c>
      <c r="G2261" s="927"/>
      <c r="H2261" s="927">
        <f t="shared" si="698"/>
        <v>0</v>
      </c>
      <c r="I2261" s="927">
        <f t="shared" si="701"/>
        <v>0</v>
      </c>
      <c r="J2261" s="11"/>
      <c r="K2261" s="964">
        <f t="shared" si="702"/>
        <v>0</v>
      </c>
    </row>
    <row r="2262" spans="1:11" ht="15.75" hidden="1" x14ac:dyDescent="0.25">
      <c r="A2262" s="761"/>
      <c r="B2262" s="579" t="s">
        <v>2179</v>
      </c>
      <c r="C2262" s="37"/>
      <c r="D2262" s="577" t="s">
        <v>1307</v>
      </c>
      <c r="E2262" s="10"/>
      <c r="F2262" s="10" t="s">
        <v>60</v>
      </c>
      <c r="G2262" s="927"/>
      <c r="H2262" s="927">
        <f t="shared" si="698"/>
        <v>0</v>
      </c>
      <c r="I2262" s="927">
        <f t="shared" si="701"/>
        <v>0</v>
      </c>
      <c r="J2262" s="11"/>
      <c r="K2262" s="964">
        <f t="shared" si="702"/>
        <v>0</v>
      </c>
    </row>
    <row r="2263" spans="1:11" ht="15.75" hidden="1" x14ac:dyDescent="0.25">
      <c r="A2263" s="761"/>
      <c r="B2263" s="579" t="s">
        <v>2180</v>
      </c>
      <c r="C2263" s="37"/>
      <c r="D2263" s="577" t="s">
        <v>1305</v>
      </c>
      <c r="E2263" s="10"/>
      <c r="F2263" s="10" t="s">
        <v>60</v>
      </c>
      <c r="G2263" s="927"/>
      <c r="H2263" s="927">
        <f t="shared" si="698"/>
        <v>0</v>
      </c>
      <c r="I2263" s="927">
        <f t="shared" si="701"/>
        <v>0</v>
      </c>
      <c r="J2263" s="11"/>
      <c r="K2263" s="964">
        <f t="shared" si="702"/>
        <v>0</v>
      </c>
    </row>
    <row r="2264" spans="1:11" ht="15.75" hidden="1" x14ac:dyDescent="0.25">
      <c r="A2264" s="761"/>
      <c r="B2264" s="579" t="s">
        <v>2181</v>
      </c>
      <c r="C2264" s="37"/>
      <c r="D2264" s="577" t="s">
        <v>1313</v>
      </c>
      <c r="E2264" s="10"/>
      <c r="F2264" s="10" t="s">
        <v>60</v>
      </c>
      <c r="G2264" s="927"/>
      <c r="H2264" s="927">
        <f t="shared" si="698"/>
        <v>0</v>
      </c>
      <c r="I2264" s="927">
        <f t="shared" si="701"/>
        <v>0</v>
      </c>
      <c r="J2264" s="11"/>
      <c r="K2264" s="964">
        <f t="shared" si="702"/>
        <v>0</v>
      </c>
    </row>
    <row r="2265" spans="1:11" ht="15.75" hidden="1" x14ac:dyDescent="0.25">
      <c r="A2265" s="761"/>
      <c r="B2265" s="579" t="s">
        <v>2182</v>
      </c>
      <c r="C2265" s="37"/>
      <c r="D2265" s="577" t="s">
        <v>1319</v>
      </c>
      <c r="E2265" s="10"/>
      <c r="F2265" s="10" t="s">
        <v>60</v>
      </c>
      <c r="G2265" s="927"/>
      <c r="H2265" s="927">
        <f t="shared" si="698"/>
        <v>0</v>
      </c>
      <c r="I2265" s="927">
        <f t="shared" si="701"/>
        <v>0</v>
      </c>
      <c r="J2265" s="11"/>
      <c r="K2265" s="964">
        <f t="shared" si="702"/>
        <v>0</v>
      </c>
    </row>
    <row r="2266" spans="1:11" ht="15.75" hidden="1" x14ac:dyDescent="0.25">
      <c r="A2266" s="761"/>
      <c r="B2266" s="579" t="s">
        <v>2183</v>
      </c>
      <c r="C2266" s="37"/>
      <c r="D2266" s="577" t="s">
        <v>1320</v>
      </c>
      <c r="E2266" s="10"/>
      <c r="F2266" s="10" t="s">
        <v>60</v>
      </c>
      <c r="G2266" s="927"/>
      <c r="H2266" s="927">
        <f t="shared" si="698"/>
        <v>0</v>
      </c>
      <c r="I2266" s="927">
        <f t="shared" si="701"/>
        <v>0</v>
      </c>
      <c r="J2266" s="11"/>
      <c r="K2266" s="964">
        <f t="shared" si="702"/>
        <v>0</v>
      </c>
    </row>
    <row r="2267" spans="1:11" ht="15.75" hidden="1" x14ac:dyDescent="0.25">
      <c r="A2267" s="761"/>
      <c r="B2267" s="579" t="s">
        <v>2184</v>
      </c>
      <c r="C2267" s="37"/>
      <c r="D2267" s="577" t="s">
        <v>1321</v>
      </c>
      <c r="E2267" s="10"/>
      <c r="F2267" s="10" t="s">
        <v>60</v>
      </c>
      <c r="G2267" s="927"/>
      <c r="H2267" s="927">
        <f t="shared" si="698"/>
        <v>0</v>
      </c>
      <c r="I2267" s="927">
        <f t="shared" si="701"/>
        <v>0</v>
      </c>
      <c r="J2267" s="11"/>
      <c r="K2267" s="964">
        <f t="shared" si="702"/>
        <v>0</v>
      </c>
    </row>
    <row r="2268" spans="1:11" ht="15.75" hidden="1" x14ac:dyDescent="0.25">
      <c r="A2268" s="761"/>
      <c r="B2268" s="579"/>
      <c r="C2268" s="37"/>
      <c r="D2268" s="638"/>
      <c r="E2268" s="10"/>
      <c r="F2268" s="10"/>
      <c r="G2268" s="927"/>
      <c r="H2268" s="927"/>
      <c r="I2268" s="927"/>
      <c r="J2268" s="10"/>
      <c r="K2268" s="927"/>
    </row>
    <row r="2269" spans="1:11" ht="15.75" hidden="1" x14ac:dyDescent="0.25">
      <c r="A2269" s="761"/>
      <c r="B2269" s="8" t="s">
        <v>2185</v>
      </c>
      <c r="C2269" s="8"/>
      <c r="D2269" s="21" t="s">
        <v>1322</v>
      </c>
      <c r="E2269" s="8"/>
      <c r="F2269" s="8"/>
      <c r="G2269" s="975"/>
      <c r="H2269" s="975"/>
      <c r="I2269" s="975"/>
      <c r="J2269" s="8"/>
      <c r="K2269" s="975"/>
    </row>
    <row r="2270" spans="1:11" ht="15.75" hidden="1" x14ac:dyDescent="0.25">
      <c r="A2270" s="761"/>
      <c r="B2270" s="579" t="s">
        <v>2186</v>
      </c>
      <c r="C2270" s="37"/>
      <c r="D2270" s="577" t="s">
        <v>1302</v>
      </c>
      <c r="E2270" s="10"/>
      <c r="F2270" s="10" t="s">
        <v>210</v>
      </c>
      <c r="G2270" s="927"/>
      <c r="H2270" s="927">
        <f t="shared" si="698"/>
        <v>0</v>
      </c>
      <c r="I2270" s="927">
        <f t="shared" ref="I2270:I2279" si="703">H2270*$I$12</f>
        <v>0</v>
      </c>
      <c r="J2270" s="11"/>
      <c r="K2270" s="964">
        <f t="shared" ref="K2270:K2279" si="704">SUM(H2270:I2270)</f>
        <v>0</v>
      </c>
    </row>
    <row r="2271" spans="1:11" ht="15.75" hidden="1" x14ac:dyDescent="0.25">
      <c r="A2271" s="761"/>
      <c r="B2271" s="579" t="s">
        <v>2187</v>
      </c>
      <c r="C2271" s="37"/>
      <c r="D2271" s="577" t="s">
        <v>1307</v>
      </c>
      <c r="E2271" s="10"/>
      <c r="F2271" s="10" t="s">
        <v>60</v>
      </c>
      <c r="G2271" s="927"/>
      <c r="H2271" s="927">
        <f t="shared" si="698"/>
        <v>0</v>
      </c>
      <c r="I2271" s="927">
        <f t="shared" si="703"/>
        <v>0</v>
      </c>
      <c r="J2271" s="11"/>
      <c r="K2271" s="964">
        <f t="shared" si="704"/>
        <v>0</v>
      </c>
    </row>
    <row r="2272" spans="1:11" ht="15.75" hidden="1" x14ac:dyDescent="0.25">
      <c r="A2272" s="761"/>
      <c r="B2272" s="579" t="s">
        <v>2188</v>
      </c>
      <c r="C2272" s="37"/>
      <c r="D2272" s="577" t="s">
        <v>1308</v>
      </c>
      <c r="E2272" s="10"/>
      <c r="F2272" s="10" t="s">
        <v>60</v>
      </c>
      <c r="G2272" s="927"/>
      <c r="H2272" s="927">
        <f t="shared" si="698"/>
        <v>0</v>
      </c>
      <c r="I2272" s="927">
        <f t="shared" si="703"/>
        <v>0</v>
      </c>
      <c r="J2272" s="11"/>
      <c r="K2272" s="964">
        <f t="shared" si="704"/>
        <v>0</v>
      </c>
    </row>
    <row r="2273" spans="1:11" ht="15.75" hidden="1" x14ac:dyDescent="0.25">
      <c r="A2273" s="761"/>
      <c r="B2273" s="579" t="s">
        <v>2189</v>
      </c>
      <c r="C2273" s="37"/>
      <c r="D2273" s="577" t="s">
        <v>1324</v>
      </c>
      <c r="E2273" s="10"/>
      <c r="F2273" s="10" t="s">
        <v>60</v>
      </c>
      <c r="G2273" s="927"/>
      <c r="H2273" s="927">
        <f t="shared" si="698"/>
        <v>0</v>
      </c>
      <c r="I2273" s="927">
        <f t="shared" si="703"/>
        <v>0</v>
      </c>
      <c r="J2273" s="11"/>
      <c r="K2273" s="964">
        <f t="shared" si="704"/>
        <v>0</v>
      </c>
    </row>
    <row r="2274" spans="1:11" ht="15.75" hidden="1" x14ac:dyDescent="0.25">
      <c r="A2274" s="761"/>
      <c r="B2274" s="579" t="s">
        <v>2190</v>
      </c>
      <c r="C2274" s="37"/>
      <c r="D2274" s="577" t="s">
        <v>1303</v>
      </c>
      <c r="E2274" s="10"/>
      <c r="F2274" s="10" t="s">
        <v>60</v>
      </c>
      <c r="G2274" s="927"/>
      <c r="H2274" s="927">
        <f t="shared" si="698"/>
        <v>0</v>
      </c>
      <c r="I2274" s="927">
        <f t="shared" si="703"/>
        <v>0</v>
      </c>
      <c r="J2274" s="11"/>
      <c r="K2274" s="964">
        <f t="shared" si="704"/>
        <v>0</v>
      </c>
    </row>
    <row r="2275" spans="1:11" ht="15.75" hidden="1" x14ac:dyDescent="0.25">
      <c r="A2275" s="761"/>
      <c r="B2275" s="579" t="s">
        <v>2191</v>
      </c>
      <c r="C2275" s="37"/>
      <c r="D2275" s="577" t="s">
        <v>1304</v>
      </c>
      <c r="E2275" s="10"/>
      <c r="F2275" s="10" t="s">
        <v>60</v>
      </c>
      <c r="G2275" s="927"/>
      <c r="H2275" s="927">
        <f t="shared" si="698"/>
        <v>0</v>
      </c>
      <c r="I2275" s="927">
        <f t="shared" si="703"/>
        <v>0</v>
      </c>
      <c r="J2275" s="11"/>
      <c r="K2275" s="964">
        <f t="shared" si="704"/>
        <v>0</v>
      </c>
    </row>
    <row r="2276" spans="1:11" ht="15.75" hidden="1" x14ac:dyDescent="0.25">
      <c r="A2276" s="761"/>
      <c r="B2276" s="579" t="s">
        <v>2192</v>
      </c>
      <c r="C2276" s="37"/>
      <c r="D2276" s="577" t="s">
        <v>1305</v>
      </c>
      <c r="E2276" s="10"/>
      <c r="F2276" s="10" t="s">
        <v>60</v>
      </c>
      <c r="G2276" s="927"/>
      <c r="H2276" s="927">
        <f t="shared" si="698"/>
        <v>0</v>
      </c>
      <c r="I2276" s="927">
        <f t="shared" si="703"/>
        <v>0</v>
      </c>
      <c r="J2276" s="11"/>
      <c r="K2276" s="964">
        <f t="shared" si="704"/>
        <v>0</v>
      </c>
    </row>
    <row r="2277" spans="1:11" ht="15.75" hidden="1" x14ac:dyDescent="0.25">
      <c r="A2277" s="761"/>
      <c r="B2277" s="579" t="s">
        <v>2193</v>
      </c>
      <c r="C2277" s="37"/>
      <c r="D2277" s="577" t="s">
        <v>1311</v>
      </c>
      <c r="E2277" s="10"/>
      <c r="F2277" s="10" t="s">
        <v>60</v>
      </c>
      <c r="G2277" s="927"/>
      <c r="H2277" s="927">
        <f t="shared" si="698"/>
        <v>0</v>
      </c>
      <c r="I2277" s="927">
        <f t="shared" si="703"/>
        <v>0</v>
      </c>
      <c r="J2277" s="11"/>
      <c r="K2277" s="964">
        <f t="shared" si="704"/>
        <v>0</v>
      </c>
    </row>
    <row r="2278" spans="1:11" ht="15.75" hidden="1" x14ac:dyDescent="0.25">
      <c r="A2278" s="761"/>
      <c r="B2278" s="579" t="s">
        <v>2194</v>
      </c>
      <c r="C2278" s="37"/>
      <c r="D2278" s="577" t="s">
        <v>1313</v>
      </c>
      <c r="E2278" s="10"/>
      <c r="F2278" s="10" t="s">
        <v>60</v>
      </c>
      <c r="G2278" s="927"/>
      <c r="H2278" s="927">
        <f t="shared" si="698"/>
        <v>0</v>
      </c>
      <c r="I2278" s="927">
        <f t="shared" si="703"/>
        <v>0</v>
      </c>
      <c r="J2278" s="11"/>
      <c r="K2278" s="964">
        <f t="shared" si="704"/>
        <v>0</v>
      </c>
    </row>
    <row r="2279" spans="1:11" ht="15.75" hidden="1" x14ac:dyDescent="0.25">
      <c r="A2279" s="761"/>
      <c r="B2279" s="579" t="s">
        <v>2195</v>
      </c>
      <c r="C2279" s="37"/>
      <c r="D2279" s="577" t="s">
        <v>1319</v>
      </c>
      <c r="E2279" s="10"/>
      <c r="F2279" s="10" t="s">
        <v>60</v>
      </c>
      <c r="G2279" s="927"/>
      <c r="H2279" s="927">
        <f t="shared" si="698"/>
        <v>0</v>
      </c>
      <c r="I2279" s="927">
        <f t="shared" si="703"/>
        <v>0</v>
      </c>
      <c r="J2279" s="11"/>
      <c r="K2279" s="964">
        <f t="shared" si="704"/>
        <v>0</v>
      </c>
    </row>
    <row r="2280" spans="1:11" ht="15.75" hidden="1" x14ac:dyDescent="0.25">
      <c r="A2280" s="761"/>
      <c r="B2280" s="579"/>
      <c r="C2280" s="37"/>
      <c r="D2280" s="577"/>
      <c r="E2280" s="10"/>
      <c r="F2280" s="10"/>
      <c r="G2280" s="927"/>
      <c r="H2280" s="927"/>
      <c r="I2280" s="927"/>
      <c r="J2280" s="10"/>
      <c r="K2280" s="927"/>
    </row>
    <row r="2281" spans="1:11" ht="15.75" hidden="1" x14ac:dyDescent="0.25">
      <c r="A2281" s="761"/>
      <c r="B2281" s="8" t="s">
        <v>2196</v>
      </c>
      <c r="C2281" s="8"/>
      <c r="D2281" s="21" t="s">
        <v>1140</v>
      </c>
      <c r="E2281" s="8"/>
      <c r="F2281" s="8"/>
      <c r="G2281" s="975"/>
      <c r="H2281" s="975"/>
      <c r="I2281" s="975"/>
      <c r="J2281" s="407"/>
      <c r="K2281" s="975"/>
    </row>
    <row r="2282" spans="1:11" ht="15.75" hidden="1" x14ac:dyDescent="0.25">
      <c r="A2282" s="761"/>
      <c r="B2282" s="579" t="s">
        <v>2197</v>
      </c>
      <c r="C2282" s="37"/>
      <c r="D2282" s="577" t="s">
        <v>2227</v>
      </c>
      <c r="E2282" s="10"/>
      <c r="F2282" s="10" t="s">
        <v>210</v>
      </c>
      <c r="G2282" s="927"/>
      <c r="H2282" s="927">
        <f t="shared" si="698"/>
        <v>0</v>
      </c>
      <c r="I2282" s="927">
        <f t="shared" ref="I2282:I2297" si="705">H2282*$I$12</f>
        <v>0</v>
      </c>
      <c r="J2282" s="11"/>
      <c r="K2282" s="964">
        <f t="shared" ref="K2282:K2297" si="706">SUM(H2282:I2282)</f>
        <v>0</v>
      </c>
    </row>
    <row r="2283" spans="1:11" ht="15.75" hidden="1" x14ac:dyDescent="0.25">
      <c r="A2283" s="761"/>
      <c r="B2283" s="579" t="s">
        <v>2198</v>
      </c>
      <c r="C2283" s="37"/>
      <c r="D2283" s="577" t="s">
        <v>2228</v>
      </c>
      <c r="E2283" s="10"/>
      <c r="F2283" s="10" t="s">
        <v>60</v>
      </c>
      <c r="G2283" s="927"/>
      <c r="H2283" s="927">
        <f t="shared" si="698"/>
        <v>0</v>
      </c>
      <c r="I2283" s="927">
        <f t="shared" si="705"/>
        <v>0</v>
      </c>
      <c r="J2283" s="11"/>
      <c r="K2283" s="964">
        <f t="shared" si="706"/>
        <v>0</v>
      </c>
    </row>
    <row r="2284" spans="1:11" ht="15.75" hidden="1" x14ac:dyDescent="0.25">
      <c r="A2284" s="761"/>
      <c r="B2284" s="579" t="s">
        <v>2199</v>
      </c>
      <c r="C2284" s="37"/>
      <c r="D2284" s="577" t="s">
        <v>2229</v>
      </c>
      <c r="E2284" s="10"/>
      <c r="F2284" s="10" t="s">
        <v>60</v>
      </c>
      <c r="G2284" s="927"/>
      <c r="H2284" s="927">
        <f t="shared" si="698"/>
        <v>0</v>
      </c>
      <c r="I2284" s="927">
        <f t="shared" si="705"/>
        <v>0</v>
      </c>
      <c r="J2284" s="11"/>
      <c r="K2284" s="964">
        <f t="shared" si="706"/>
        <v>0</v>
      </c>
    </row>
    <row r="2285" spans="1:11" ht="15.75" hidden="1" x14ac:dyDescent="0.25">
      <c r="A2285" s="761"/>
      <c r="B2285" s="579" t="s">
        <v>2200</v>
      </c>
      <c r="C2285" s="37"/>
      <c r="D2285" s="577" t="s">
        <v>2230</v>
      </c>
      <c r="E2285" s="10"/>
      <c r="F2285" s="10" t="s">
        <v>60</v>
      </c>
      <c r="G2285" s="927"/>
      <c r="H2285" s="927">
        <f t="shared" si="698"/>
        <v>0</v>
      </c>
      <c r="I2285" s="927">
        <f t="shared" si="705"/>
        <v>0</v>
      </c>
      <c r="J2285" s="11"/>
      <c r="K2285" s="964">
        <f t="shared" si="706"/>
        <v>0</v>
      </c>
    </row>
    <row r="2286" spans="1:11" ht="15.75" hidden="1" x14ac:dyDescent="0.25">
      <c r="A2286" s="761"/>
      <c r="B2286" s="579" t="s">
        <v>2201</v>
      </c>
      <c r="C2286" s="37"/>
      <c r="D2286" s="577" t="s">
        <v>2231</v>
      </c>
      <c r="E2286" s="10"/>
      <c r="F2286" s="10" t="s">
        <v>60</v>
      </c>
      <c r="G2286" s="927"/>
      <c r="H2286" s="927">
        <f t="shared" si="698"/>
        <v>0</v>
      </c>
      <c r="I2286" s="927">
        <f t="shared" si="705"/>
        <v>0</v>
      </c>
      <c r="J2286" s="11"/>
      <c r="K2286" s="964">
        <f t="shared" si="706"/>
        <v>0</v>
      </c>
    </row>
    <row r="2287" spans="1:11" ht="15.75" hidden="1" x14ac:dyDescent="0.25">
      <c r="A2287" s="761"/>
      <c r="B2287" s="579" t="s">
        <v>2202</v>
      </c>
      <c r="C2287" s="37"/>
      <c r="D2287" s="577" t="s">
        <v>2232</v>
      </c>
      <c r="E2287" s="10"/>
      <c r="F2287" s="10" t="s">
        <v>60</v>
      </c>
      <c r="G2287" s="927"/>
      <c r="H2287" s="927">
        <f t="shared" si="698"/>
        <v>0</v>
      </c>
      <c r="I2287" s="927">
        <f t="shared" si="705"/>
        <v>0</v>
      </c>
      <c r="J2287" s="11"/>
      <c r="K2287" s="964">
        <f t="shared" si="706"/>
        <v>0</v>
      </c>
    </row>
    <row r="2288" spans="1:11" ht="15.75" hidden="1" x14ac:dyDescent="0.25">
      <c r="A2288" s="761"/>
      <c r="B2288" s="579" t="s">
        <v>2203</v>
      </c>
      <c r="C2288" s="37"/>
      <c r="D2288" s="577" t="s">
        <v>2233</v>
      </c>
      <c r="E2288" s="10"/>
      <c r="F2288" s="10" t="s">
        <v>60</v>
      </c>
      <c r="G2288" s="927"/>
      <c r="H2288" s="927">
        <f t="shared" si="698"/>
        <v>0</v>
      </c>
      <c r="I2288" s="927">
        <f t="shared" si="705"/>
        <v>0</v>
      </c>
      <c r="J2288" s="11"/>
      <c r="K2288" s="964">
        <f t="shared" si="706"/>
        <v>0</v>
      </c>
    </row>
    <row r="2289" spans="1:11" ht="15.75" hidden="1" x14ac:dyDescent="0.25">
      <c r="A2289" s="761"/>
      <c r="B2289" s="579" t="s">
        <v>2204</v>
      </c>
      <c r="C2289" s="37"/>
      <c r="D2289" s="577" t="s">
        <v>2234</v>
      </c>
      <c r="E2289" s="10"/>
      <c r="F2289" s="10" t="s">
        <v>60</v>
      </c>
      <c r="G2289" s="927"/>
      <c r="H2289" s="927">
        <f t="shared" ref="H2289:H2297" si="707">G2289*E2289</f>
        <v>0</v>
      </c>
      <c r="I2289" s="927">
        <f t="shared" si="705"/>
        <v>0</v>
      </c>
      <c r="J2289" s="11"/>
      <c r="K2289" s="964">
        <f t="shared" si="706"/>
        <v>0</v>
      </c>
    </row>
    <row r="2290" spans="1:11" ht="15.75" hidden="1" x14ac:dyDescent="0.25">
      <c r="A2290" s="761"/>
      <c r="B2290" s="579" t="s">
        <v>2205</v>
      </c>
      <c r="C2290" s="37"/>
      <c r="D2290" s="577" t="s">
        <v>2235</v>
      </c>
      <c r="E2290" s="10"/>
      <c r="F2290" s="10" t="s">
        <v>60</v>
      </c>
      <c r="G2290" s="927"/>
      <c r="H2290" s="927">
        <f t="shared" si="707"/>
        <v>0</v>
      </c>
      <c r="I2290" s="927">
        <f t="shared" si="705"/>
        <v>0</v>
      </c>
      <c r="J2290" s="11"/>
      <c r="K2290" s="964">
        <f t="shared" si="706"/>
        <v>0</v>
      </c>
    </row>
    <row r="2291" spans="1:11" ht="15.75" hidden="1" x14ac:dyDescent="0.25">
      <c r="A2291" s="761"/>
      <c r="B2291" s="579" t="s">
        <v>2206</v>
      </c>
      <c r="C2291" s="37"/>
      <c r="D2291" s="577" t="s">
        <v>1352</v>
      </c>
      <c r="E2291" s="10"/>
      <c r="F2291" s="10" t="s">
        <v>60</v>
      </c>
      <c r="G2291" s="927"/>
      <c r="H2291" s="927">
        <f t="shared" si="707"/>
        <v>0</v>
      </c>
      <c r="I2291" s="927">
        <f t="shared" si="705"/>
        <v>0</v>
      </c>
      <c r="J2291" s="11"/>
      <c r="K2291" s="964">
        <f t="shared" si="706"/>
        <v>0</v>
      </c>
    </row>
    <row r="2292" spans="1:11" ht="15.75" hidden="1" x14ac:dyDescent="0.25">
      <c r="A2292" s="761"/>
      <c r="B2292" s="579" t="s">
        <v>2207</v>
      </c>
      <c r="C2292" s="37"/>
      <c r="D2292" s="577" t="s">
        <v>2236</v>
      </c>
      <c r="E2292" s="10"/>
      <c r="F2292" s="10" t="s">
        <v>60</v>
      </c>
      <c r="G2292" s="927"/>
      <c r="H2292" s="927">
        <f t="shared" si="707"/>
        <v>0</v>
      </c>
      <c r="I2292" s="927">
        <f t="shared" si="705"/>
        <v>0</v>
      </c>
      <c r="J2292" s="11"/>
      <c r="K2292" s="964">
        <f t="shared" si="706"/>
        <v>0</v>
      </c>
    </row>
    <row r="2293" spans="1:11" ht="15.75" hidden="1" x14ac:dyDescent="0.25">
      <c r="A2293" s="761"/>
      <c r="B2293" s="579" t="s">
        <v>2208</v>
      </c>
      <c r="C2293" s="37"/>
      <c r="D2293" s="577" t="s">
        <v>2237</v>
      </c>
      <c r="E2293" s="10"/>
      <c r="F2293" s="10" t="s">
        <v>60</v>
      </c>
      <c r="G2293" s="927"/>
      <c r="H2293" s="927">
        <f t="shared" si="707"/>
        <v>0</v>
      </c>
      <c r="I2293" s="927">
        <f t="shared" si="705"/>
        <v>0</v>
      </c>
      <c r="J2293" s="11"/>
      <c r="K2293" s="964">
        <f t="shared" si="706"/>
        <v>0</v>
      </c>
    </row>
    <row r="2294" spans="1:11" ht="15.75" hidden="1" x14ac:dyDescent="0.25">
      <c r="A2294" s="761"/>
      <c r="B2294" s="579" t="s">
        <v>2209</v>
      </c>
      <c r="C2294" s="37"/>
      <c r="D2294" s="577" t="s">
        <v>2238</v>
      </c>
      <c r="E2294" s="10"/>
      <c r="F2294" s="10" t="s">
        <v>60</v>
      </c>
      <c r="G2294" s="927"/>
      <c r="H2294" s="927">
        <f t="shared" si="707"/>
        <v>0</v>
      </c>
      <c r="I2294" s="927">
        <f t="shared" si="705"/>
        <v>0</v>
      </c>
      <c r="J2294" s="11"/>
      <c r="K2294" s="964">
        <f t="shared" si="706"/>
        <v>0</v>
      </c>
    </row>
    <row r="2295" spans="1:11" ht="15.75" hidden="1" x14ac:dyDescent="0.25">
      <c r="A2295" s="761"/>
      <c r="B2295" s="579" t="s">
        <v>2210</v>
      </c>
      <c r="C2295" s="37"/>
      <c r="D2295" s="577" t="s">
        <v>2239</v>
      </c>
      <c r="E2295" s="10"/>
      <c r="F2295" s="10" t="s">
        <v>60</v>
      </c>
      <c r="G2295" s="927"/>
      <c r="H2295" s="927">
        <f t="shared" si="707"/>
        <v>0</v>
      </c>
      <c r="I2295" s="927">
        <f t="shared" si="705"/>
        <v>0</v>
      </c>
      <c r="J2295" s="11"/>
      <c r="K2295" s="964">
        <f t="shared" si="706"/>
        <v>0</v>
      </c>
    </row>
    <row r="2296" spans="1:11" ht="15.75" hidden="1" x14ac:dyDescent="0.25">
      <c r="A2296" s="761"/>
      <c r="B2296" s="579" t="s">
        <v>2211</v>
      </c>
      <c r="C2296" s="37"/>
      <c r="D2296" s="577" t="s">
        <v>2240</v>
      </c>
      <c r="E2296" s="10"/>
      <c r="F2296" s="10" t="s">
        <v>60</v>
      </c>
      <c r="G2296" s="927"/>
      <c r="H2296" s="927">
        <f t="shared" si="707"/>
        <v>0</v>
      </c>
      <c r="I2296" s="927">
        <f t="shared" si="705"/>
        <v>0</v>
      </c>
      <c r="J2296" s="11"/>
      <c r="K2296" s="964">
        <f t="shared" si="706"/>
        <v>0</v>
      </c>
    </row>
    <row r="2297" spans="1:11" ht="15.75" hidden="1" x14ac:dyDescent="0.25">
      <c r="A2297" s="761"/>
      <c r="B2297" s="579" t="s">
        <v>2212</v>
      </c>
      <c r="C2297" s="37"/>
      <c r="D2297" s="577" t="s">
        <v>2241</v>
      </c>
      <c r="E2297" s="10"/>
      <c r="F2297" s="10" t="s">
        <v>60</v>
      </c>
      <c r="G2297" s="927"/>
      <c r="H2297" s="927">
        <f t="shared" si="707"/>
        <v>0</v>
      </c>
      <c r="I2297" s="927">
        <f t="shared" si="705"/>
        <v>0</v>
      </c>
      <c r="J2297" s="11"/>
      <c r="K2297" s="964">
        <f t="shared" si="706"/>
        <v>0</v>
      </c>
    </row>
    <row r="2298" spans="1:11" ht="15.75" x14ac:dyDescent="0.25">
      <c r="A2298" s="761" t="s">
        <v>4462</v>
      </c>
      <c r="B2298" s="117" t="s">
        <v>2213</v>
      </c>
      <c r="C2298" s="117"/>
      <c r="D2298" s="118" t="s">
        <v>2242</v>
      </c>
      <c r="E2298" s="117"/>
      <c r="F2298" s="134"/>
      <c r="G2298" s="971"/>
      <c r="H2298" s="971"/>
      <c r="I2298" s="971"/>
      <c r="J2298" s="111"/>
      <c r="K2298" s="968"/>
    </row>
    <row r="2299" spans="1:11" ht="15.75" x14ac:dyDescent="0.25">
      <c r="A2299" s="761" t="str">
        <f t="shared" ref="A2299:A2311" si="708">IF(K2299&lt;&gt;0,"x","")</f>
        <v>x</v>
      </c>
      <c r="B2299" s="579" t="s">
        <v>2476</v>
      </c>
      <c r="C2299" s="1068" t="s">
        <v>4223</v>
      </c>
      <c r="D2299" s="581" t="s">
        <v>2477</v>
      </c>
      <c r="E2299" s="80">
        <v>5</v>
      </c>
      <c r="F2299" s="582" t="s">
        <v>60</v>
      </c>
      <c r="G2299" s="927">
        <v>550.44000000000005</v>
      </c>
      <c r="H2299" s="981">
        <f t="shared" ref="H2299" si="709">TRUNC(G2299*E2299,2)</f>
        <v>2752.2</v>
      </c>
      <c r="I2299" s="927">
        <f t="shared" ref="I2299:I2300" si="710">TRUNC(H2299*$I$12,2)</f>
        <v>741.9</v>
      </c>
      <c r="J2299" s="11"/>
      <c r="K2299" s="964">
        <f>TRUNC(SUM(H2299:I2299),2)</f>
        <v>3494.1</v>
      </c>
    </row>
    <row r="2300" spans="1:11" ht="15.75" x14ac:dyDescent="0.25">
      <c r="A2300" s="761" t="str">
        <f t="shared" si="708"/>
        <v>x</v>
      </c>
      <c r="B2300" s="579" t="s">
        <v>2478</v>
      </c>
      <c r="C2300" s="97" t="s">
        <v>3294</v>
      </c>
      <c r="D2300" s="581" t="s">
        <v>2479</v>
      </c>
      <c r="E2300" s="80">
        <v>5</v>
      </c>
      <c r="F2300" s="582" t="s">
        <v>60</v>
      </c>
      <c r="G2300" s="927">
        <v>174.21</v>
      </c>
      <c r="H2300" s="981">
        <f t="shared" ref="H2300" si="711">TRUNC(G2300*E2300,2)</f>
        <v>871.05</v>
      </c>
      <c r="I2300" s="927">
        <f t="shared" si="710"/>
        <v>234.8</v>
      </c>
      <c r="J2300" s="11"/>
      <c r="K2300" s="964">
        <f>TRUNC(SUM(H2300:I2300),2)</f>
        <v>1105.8499999999999</v>
      </c>
    </row>
    <row r="2301" spans="1:11" ht="15.75" x14ac:dyDescent="0.25">
      <c r="A2301" s="761" t="s">
        <v>4462</v>
      </c>
      <c r="B2301" s="579"/>
      <c r="C2301" s="37"/>
      <c r="D2301" s="577"/>
      <c r="E2301" s="10"/>
      <c r="F2301" s="17"/>
      <c r="G2301" s="927"/>
      <c r="H2301" s="927"/>
      <c r="I2301" s="927"/>
      <c r="J2301" s="11"/>
      <c r="K2301" s="964"/>
    </row>
    <row r="2302" spans="1:11" ht="15.75" hidden="1" x14ac:dyDescent="0.25">
      <c r="A2302" s="761"/>
      <c r="B2302" s="579" t="s">
        <v>2214</v>
      </c>
      <c r="C2302" s="37"/>
      <c r="D2302" s="577" t="s">
        <v>2243</v>
      </c>
      <c r="E2302" s="80"/>
      <c r="F2302" s="10" t="s">
        <v>60</v>
      </c>
      <c r="G2302" s="927"/>
      <c r="H2302" s="927">
        <f>G2302*E2302</f>
        <v>0</v>
      </c>
      <c r="I2302" s="927">
        <f t="shared" ref="I2302:I2309" si="712">H2302*$I$12</f>
        <v>0</v>
      </c>
      <c r="J2302" s="11"/>
      <c r="K2302" s="964">
        <f t="shared" ref="K2302:K2309" si="713">SUM(H2302:I2302)</f>
        <v>0</v>
      </c>
    </row>
    <row r="2303" spans="1:11" ht="15.75" hidden="1" x14ac:dyDescent="0.25">
      <c r="A2303" s="761"/>
      <c r="B2303" s="579" t="s">
        <v>2215</v>
      </c>
      <c r="C2303" s="37"/>
      <c r="D2303" s="577" t="s">
        <v>1357</v>
      </c>
      <c r="E2303" s="80"/>
      <c r="F2303" s="10" t="s">
        <v>60</v>
      </c>
      <c r="G2303" s="927"/>
      <c r="H2303" s="927">
        <f t="shared" ref="H2303:H2309" si="714">G2303*E2303</f>
        <v>0</v>
      </c>
      <c r="I2303" s="927">
        <f t="shared" si="712"/>
        <v>0</v>
      </c>
      <c r="J2303" s="11"/>
      <c r="K2303" s="964">
        <f t="shared" si="713"/>
        <v>0</v>
      </c>
    </row>
    <row r="2304" spans="1:11" ht="15.75" hidden="1" x14ac:dyDescent="0.25">
      <c r="A2304" s="761"/>
      <c r="B2304" s="579" t="s">
        <v>2216</v>
      </c>
      <c r="C2304" s="37"/>
      <c r="D2304" s="577" t="s">
        <v>1358</v>
      </c>
      <c r="E2304" s="80"/>
      <c r="F2304" s="10" t="s">
        <v>60</v>
      </c>
      <c r="G2304" s="927"/>
      <c r="H2304" s="927">
        <f t="shared" si="714"/>
        <v>0</v>
      </c>
      <c r="I2304" s="927">
        <f t="shared" si="712"/>
        <v>0</v>
      </c>
      <c r="J2304" s="11"/>
      <c r="K2304" s="964">
        <f t="shared" si="713"/>
        <v>0</v>
      </c>
    </row>
    <row r="2305" spans="1:11" ht="15.75" hidden="1" x14ac:dyDescent="0.25">
      <c r="A2305" s="761"/>
      <c r="B2305" s="579" t="s">
        <v>2217</v>
      </c>
      <c r="C2305" s="37"/>
      <c r="D2305" s="577" t="s">
        <v>1362</v>
      </c>
      <c r="E2305" s="80"/>
      <c r="F2305" s="10" t="s">
        <v>60</v>
      </c>
      <c r="G2305" s="927"/>
      <c r="H2305" s="927">
        <f t="shared" si="714"/>
        <v>0</v>
      </c>
      <c r="I2305" s="927">
        <f t="shared" si="712"/>
        <v>0</v>
      </c>
      <c r="J2305" s="11"/>
      <c r="K2305" s="964">
        <f t="shared" si="713"/>
        <v>0</v>
      </c>
    </row>
    <row r="2306" spans="1:11" ht="15.75" hidden="1" x14ac:dyDescent="0.25">
      <c r="A2306" s="761"/>
      <c r="B2306" s="579" t="s">
        <v>2218</v>
      </c>
      <c r="C2306" s="37"/>
      <c r="D2306" s="577" t="s">
        <v>1361</v>
      </c>
      <c r="E2306" s="80"/>
      <c r="F2306" s="10" t="s">
        <v>60</v>
      </c>
      <c r="G2306" s="927"/>
      <c r="H2306" s="927">
        <f t="shared" si="714"/>
        <v>0</v>
      </c>
      <c r="I2306" s="927">
        <f t="shared" si="712"/>
        <v>0</v>
      </c>
      <c r="J2306" s="11"/>
      <c r="K2306" s="964">
        <f t="shared" si="713"/>
        <v>0</v>
      </c>
    </row>
    <row r="2307" spans="1:11" ht="15.75" hidden="1" x14ac:dyDescent="0.25">
      <c r="A2307" s="761"/>
      <c r="B2307" s="579" t="s">
        <v>2219</v>
      </c>
      <c r="C2307" s="37"/>
      <c r="D2307" s="577" t="s">
        <v>2244</v>
      </c>
      <c r="E2307" s="80"/>
      <c r="F2307" s="10" t="s">
        <v>60</v>
      </c>
      <c r="G2307" s="927"/>
      <c r="H2307" s="927">
        <f t="shared" si="714"/>
        <v>0</v>
      </c>
      <c r="I2307" s="927">
        <f t="shared" si="712"/>
        <v>0</v>
      </c>
      <c r="J2307" s="11"/>
      <c r="K2307" s="964">
        <f t="shared" si="713"/>
        <v>0</v>
      </c>
    </row>
    <row r="2308" spans="1:11" ht="15.75" hidden="1" x14ac:dyDescent="0.25">
      <c r="A2308" s="761"/>
      <c r="B2308" s="579" t="s">
        <v>2220</v>
      </c>
      <c r="C2308" s="37"/>
      <c r="D2308" s="577" t="s">
        <v>2245</v>
      </c>
      <c r="E2308" s="80"/>
      <c r="F2308" s="10" t="s">
        <v>60</v>
      </c>
      <c r="G2308" s="927"/>
      <c r="H2308" s="927">
        <f t="shared" si="714"/>
        <v>0</v>
      </c>
      <c r="I2308" s="927">
        <f t="shared" si="712"/>
        <v>0</v>
      </c>
      <c r="J2308" s="11"/>
      <c r="K2308" s="964">
        <f t="shared" si="713"/>
        <v>0</v>
      </c>
    </row>
    <row r="2309" spans="1:11" ht="15.75" hidden="1" x14ac:dyDescent="0.25">
      <c r="A2309" s="761"/>
      <c r="B2309" s="579" t="s">
        <v>2221</v>
      </c>
      <c r="C2309" s="37"/>
      <c r="D2309" s="577" t="s">
        <v>1363</v>
      </c>
      <c r="E2309" s="80"/>
      <c r="F2309" s="10" t="s">
        <v>60</v>
      </c>
      <c r="G2309" s="927"/>
      <c r="H2309" s="927">
        <f t="shared" si="714"/>
        <v>0</v>
      </c>
      <c r="I2309" s="927">
        <f t="shared" si="712"/>
        <v>0</v>
      </c>
      <c r="J2309" s="11"/>
      <c r="K2309" s="964">
        <f t="shared" si="713"/>
        <v>0</v>
      </c>
    </row>
    <row r="2310" spans="1:11" ht="15.75" x14ac:dyDescent="0.25">
      <c r="A2310" s="761" t="s">
        <v>4462</v>
      </c>
      <c r="B2310" s="117" t="s">
        <v>4508</v>
      </c>
      <c r="C2310" s="117"/>
      <c r="D2310" s="905" t="s">
        <v>4513</v>
      </c>
      <c r="E2310" s="117"/>
      <c r="F2310" s="134"/>
      <c r="G2310" s="971"/>
      <c r="H2310" s="971"/>
      <c r="I2310" s="971"/>
      <c r="J2310" s="111"/>
      <c r="K2310" s="968"/>
    </row>
    <row r="2311" spans="1:11" ht="15.75" x14ac:dyDescent="0.25">
      <c r="A2311" s="761" t="str">
        <f t="shared" si="708"/>
        <v>x</v>
      </c>
      <c r="B2311" s="579" t="s">
        <v>4514</v>
      </c>
      <c r="C2311" s="742" t="s">
        <v>4512</v>
      </c>
      <c r="D2311" s="703" t="s">
        <v>4509</v>
      </c>
      <c r="E2311" s="80">
        <v>10</v>
      </c>
      <c r="F2311" s="10" t="s">
        <v>60</v>
      </c>
      <c r="G2311" s="927">
        <f>'Composições Unitárias'!G3089</f>
        <v>39.21</v>
      </c>
      <c r="H2311" s="981">
        <f t="shared" ref="H2311" si="715">TRUNC(G2311*E2311,2)</f>
        <v>392.1</v>
      </c>
      <c r="I2311" s="927">
        <f t="shared" ref="I2311" si="716">TRUNC(H2311*$I$12,2)</f>
        <v>105.69</v>
      </c>
      <c r="J2311" s="11"/>
      <c r="K2311" s="964">
        <f>TRUNC(SUM(H2311:I2311),2)</f>
        <v>497.79</v>
      </c>
    </row>
    <row r="2312" spans="1:11" ht="12" customHeight="1" x14ac:dyDescent="0.25">
      <c r="A2312" s="761" t="s">
        <v>4462</v>
      </c>
      <c r="B2312" s="579"/>
      <c r="C2312" s="37"/>
      <c r="D2312" s="638"/>
      <c r="E2312" s="10"/>
      <c r="F2312" s="17"/>
      <c r="G2312" s="927"/>
      <c r="H2312" s="927"/>
      <c r="I2312" s="927"/>
      <c r="J2312" s="11"/>
      <c r="K2312" s="927"/>
    </row>
    <row r="2313" spans="1:11" ht="15.75" customHeight="1" x14ac:dyDescent="0.25">
      <c r="A2313" s="761" t="s">
        <v>4462</v>
      </c>
      <c r="B2313" s="34" t="s">
        <v>2456</v>
      </c>
      <c r="C2313" s="765"/>
      <c r="D2313" s="765" t="s">
        <v>2246</v>
      </c>
      <c r="E2313" s="765"/>
      <c r="F2313" s="765"/>
      <c r="G2313" s="979"/>
      <c r="H2313" s="979"/>
      <c r="I2313" s="979"/>
      <c r="J2313" s="765"/>
      <c r="K2313" s="979"/>
    </row>
    <row r="2314" spans="1:11" ht="15.75" hidden="1" x14ac:dyDescent="0.25">
      <c r="A2314" s="761"/>
      <c r="B2314" s="1317" t="s">
        <v>226</v>
      </c>
      <c r="C2314" s="1311" t="s">
        <v>227</v>
      </c>
      <c r="D2314" s="1311" t="s">
        <v>228</v>
      </c>
      <c r="E2314" s="1311" t="s">
        <v>229</v>
      </c>
      <c r="F2314" s="1311" t="s">
        <v>230</v>
      </c>
      <c r="G2314" s="1313" t="s">
        <v>4053</v>
      </c>
      <c r="H2314" s="1313" t="s">
        <v>4054</v>
      </c>
      <c r="I2314" s="992" t="s">
        <v>233</v>
      </c>
      <c r="J2314" s="634" t="s">
        <v>4052</v>
      </c>
      <c r="K2314" s="1313" t="s">
        <v>4055</v>
      </c>
    </row>
    <row r="2315" spans="1:11" ht="15.75" hidden="1" x14ac:dyDescent="0.25">
      <c r="A2315" s="761"/>
      <c r="B2315" s="1318"/>
      <c r="C2315" s="1312"/>
      <c r="D2315" s="1312"/>
      <c r="E2315" s="1312"/>
      <c r="F2315" s="1312"/>
      <c r="G2315" s="1314"/>
      <c r="H2315" s="1314"/>
      <c r="I2315" s="996">
        <v>0.26960000000000001</v>
      </c>
      <c r="J2315" s="635">
        <v>0.1416</v>
      </c>
      <c r="K2315" s="1314"/>
    </row>
    <row r="2316" spans="1:11" ht="15.75" hidden="1" x14ac:dyDescent="0.25">
      <c r="A2316" s="761"/>
      <c r="B2316" s="410" t="s">
        <v>2248</v>
      </c>
      <c r="C2316" s="410"/>
      <c r="D2316" s="411" t="s">
        <v>2247</v>
      </c>
      <c r="E2316" s="410"/>
      <c r="F2316" s="410"/>
      <c r="G2316" s="977"/>
      <c r="H2316" s="977"/>
      <c r="I2316" s="977"/>
      <c r="J2316" s="412"/>
      <c r="K2316" s="977"/>
    </row>
    <row r="2317" spans="1:11" ht="15.75" hidden="1" x14ac:dyDescent="0.25">
      <c r="A2317" s="761"/>
      <c r="B2317" s="8" t="s">
        <v>2250</v>
      </c>
      <c r="C2317" s="8"/>
      <c r="D2317" s="21" t="s">
        <v>2249</v>
      </c>
      <c r="E2317" s="8"/>
      <c r="F2317" s="8"/>
      <c r="G2317" s="975"/>
      <c r="H2317" s="975"/>
      <c r="I2317" s="975"/>
      <c r="J2317" s="407"/>
      <c r="K2317" s="975"/>
    </row>
    <row r="2318" spans="1:11" ht="15.75" hidden="1" x14ac:dyDescent="0.25">
      <c r="A2318" s="761"/>
      <c r="B2318" s="579" t="s">
        <v>2251</v>
      </c>
      <c r="C2318" s="606"/>
      <c r="D2318" s="577" t="s">
        <v>2267</v>
      </c>
      <c r="E2318" s="10"/>
      <c r="F2318" s="10" t="s">
        <v>60</v>
      </c>
      <c r="G2318" s="927"/>
      <c r="H2318" s="927">
        <f>G2318*E2318</f>
        <v>0</v>
      </c>
      <c r="I2318" s="927">
        <f t="shared" ref="I2318:I2329" si="717">H2318*$I$12</f>
        <v>0</v>
      </c>
      <c r="J2318" s="11"/>
      <c r="K2318" s="964">
        <f t="shared" ref="K2318:K2329" si="718">SUM(H2318:I2318)</f>
        <v>0</v>
      </c>
    </row>
    <row r="2319" spans="1:11" ht="15.75" hidden="1" x14ac:dyDescent="0.25">
      <c r="A2319" s="761"/>
      <c r="B2319" s="579" t="s">
        <v>2252</v>
      </c>
      <c r="C2319" s="606"/>
      <c r="D2319" s="577" t="s">
        <v>2268</v>
      </c>
      <c r="E2319" s="10"/>
      <c r="F2319" s="10" t="s">
        <v>60</v>
      </c>
      <c r="G2319" s="927"/>
      <c r="H2319" s="927">
        <f t="shared" ref="H2319:H2333" si="719">G2319*E2319</f>
        <v>0</v>
      </c>
      <c r="I2319" s="927">
        <f t="shared" si="717"/>
        <v>0</v>
      </c>
      <c r="J2319" s="11"/>
      <c r="K2319" s="964">
        <f t="shared" si="718"/>
        <v>0</v>
      </c>
    </row>
    <row r="2320" spans="1:11" ht="15.75" hidden="1" x14ac:dyDescent="0.25">
      <c r="A2320" s="761"/>
      <c r="B2320" s="579" t="s">
        <v>2253</v>
      </c>
      <c r="C2320" s="606"/>
      <c r="D2320" s="577" t="s">
        <v>2269</v>
      </c>
      <c r="E2320" s="10"/>
      <c r="F2320" s="10" t="s">
        <v>60</v>
      </c>
      <c r="G2320" s="927"/>
      <c r="H2320" s="927">
        <f t="shared" si="719"/>
        <v>0</v>
      </c>
      <c r="I2320" s="927">
        <f t="shared" si="717"/>
        <v>0</v>
      </c>
      <c r="J2320" s="11"/>
      <c r="K2320" s="964">
        <f t="shared" si="718"/>
        <v>0</v>
      </c>
    </row>
    <row r="2321" spans="1:11" ht="15.75" hidden="1" x14ac:dyDescent="0.25">
      <c r="A2321" s="761"/>
      <c r="B2321" s="579" t="s">
        <v>2254</v>
      </c>
      <c r="C2321" s="606"/>
      <c r="D2321" s="577" t="s">
        <v>2270</v>
      </c>
      <c r="E2321" s="10"/>
      <c r="F2321" s="10" t="s">
        <v>60</v>
      </c>
      <c r="G2321" s="927"/>
      <c r="H2321" s="927">
        <f t="shared" si="719"/>
        <v>0</v>
      </c>
      <c r="I2321" s="927">
        <f t="shared" si="717"/>
        <v>0</v>
      </c>
      <c r="J2321" s="11"/>
      <c r="K2321" s="964">
        <f t="shared" si="718"/>
        <v>0</v>
      </c>
    </row>
    <row r="2322" spans="1:11" ht="15.75" hidden="1" x14ac:dyDescent="0.25">
      <c r="A2322" s="761"/>
      <c r="B2322" s="579" t="s">
        <v>2255</v>
      </c>
      <c r="C2322" s="606"/>
      <c r="D2322" s="577" t="s">
        <v>2271</v>
      </c>
      <c r="E2322" s="10"/>
      <c r="F2322" s="10" t="s">
        <v>60</v>
      </c>
      <c r="G2322" s="927"/>
      <c r="H2322" s="927">
        <f t="shared" si="719"/>
        <v>0</v>
      </c>
      <c r="I2322" s="927">
        <f t="shared" si="717"/>
        <v>0</v>
      </c>
      <c r="J2322" s="11"/>
      <c r="K2322" s="964">
        <f t="shared" si="718"/>
        <v>0</v>
      </c>
    </row>
    <row r="2323" spans="1:11" ht="15.75" hidden="1" x14ac:dyDescent="0.25">
      <c r="A2323" s="761"/>
      <c r="B2323" s="579" t="s">
        <v>2256</v>
      </c>
      <c r="C2323" s="606"/>
      <c r="D2323" s="577" t="s">
        <v>2272</v>
      </c>
      <c r="E2323" s="10"/>
      <c r="F2323" s="10" t="s">
        <v>60</v>
      </c>
      <c r="G2323" s="927"/>
      <c r="H2323" s="927">
        <f t="shared" si="719"/>
        <v>0</v>
      </c>
      <c r="I2323" s="927">
        <f t="shared" si="717"/>
        <v>0</v>
      </c>
      <c r="J2323" s="11"/>
      <c r="K2323" s="964">
        <f t="shared" si="718"/>
        <v>0</v>
      </c>
    </row>
    <row r="2324" spans="1:11" ht="15.75" hidden="1" x14ac:dyDescent="0.25">
      <c r="A2324" s="761"/>
      <c r="B2324" s="579" t="s">
        <v>2257</v>
      </c>
      <c r="C2324" s="606"/>
      <c r="D2324" s="577" t="s">
        <v>2273</v>
      </c>
      <c r="E2324" s="10"/>
      <c r="F2324" s="10" t="s">
        <v>60</v>
      </c>
      <c r="G2324" s="927"/>
      <c r="H2324" s="927">
        <f t="shared" si="719"/>
        <v>0</v>
      </c>
      <c r="I2324" s="927">
        <f t="shared" si="717"/>
        <v>0</v>
      </c>
      <c r="J2324" s="11"/>
      <c r="K2324" s="964">
        <f t="shared" si="718"/>
        <v>0</v>
      </c>
    </row>
    <row r="2325" spans="1:11" ht="15.75" hidden="1" x14ac:dyDescent="0.25">
      <c r="A2325" s="761"/>
      <c r="B2325" s="579" t="s">
        <v>2258</v>
      </c>
      <c r="C2325" s="606"/>
      <c r="D2325" s="577" t="s">
        <v>2274</v>
      </c>
      <c r="E2325" s="10"/>
      <c r="F2325" s="10" t="s">
        <v>60</v>
      </c>
      <c r="G2325" s="927"/>
      <c r="H2325" s="927">
        <f t="shared" si="719"/>
        <v>0</v>
      </c>
      <c r="I2325" s="927">
        <f t="shared" si="717"/>
        <v>0</v>
      </c>
      <c r="J2325" s="11"/>
      <c r="K2325" s="964">
        <f t="shared" si="718"/>
        <v>0</v>
      </c>
    </row>
    <row r="2326" spans="1:11" ht="15.75" hidden="1" x14ac:dyDescent="0.25">
      <c r="A2326" s="761"/>
      <c r="B2326" s="579" t="s">
        <v>2259</v>
      </c>
      <c r="C2326" s="606"/>
      <c r="D2326" s="577" t="s">
        <v>2275</v>
      </c>
      <c r="E2326" s="10"/>
      <c r="F2326" s="10" t="s">
        <v>60</v>
      </c>
      <c r="G2326" s="927"/>
      <c r="H2326" s="927">
        <f t="shared" si="719"/>
        <v>0</v>
      </c>
      <c r="I2326" s="927">
        <f t="shared" si="717"/>
        <v>0</v>
      </c>
      <c r="J2326" s="11"/>
      <c r="K2326" s="964">
        <f t="shared" si="718"/>
        <v>0</v>
      </c>
    </row>
    <row r="2327" spans="1:11" ht="15.75" hidden="1" x14ac:dyDescent="0.25">
      <c r="A2327" s="761"/>
      <c r="B2327" s="579" t="s">
        <v>2260</v>
      </c>
      <c r="C2327" s="606"/>
      <c r="D2327" s="577" t="s">
        <v>2276</v>
      </c>
      <c r="E2327" s="10"/>
      <c r="F2327" s="10" t="s">
        <v>60</v>
      </c>
      <c r="G2327" s="927"/>
      <c r="H2327" s="927">
        <f t="shared" si="719"/>
        <v>0</v>
      </c>
      <c r="I2327" s="927">
        <f t="shared" si="717"/>
        <v>0</v>
      </c>
      <c r="J2327" s="11"/>
      <c r="K2327" s="964">
        <f t="shared" si="718"/>
        <v>0</v>
      </c>
    </row>
    <row r="2328" spans="1:11" ht="15.75" hidden="1" x14ac:dyDescent="0.25">
      <c r="A2328" s="761"/>
      <c r="B2328" s="579" t="s">
        <v>2261</v>
      </c>
      <c r="C2328" s="606"/>
      <c r="D2328" s="577" t="s">
        <v>2277</v>
      </c>
      <c r="E2328" s="10"/>
      <c r="F2328" s="10" t="s">
        <v>60</v>
      </c>
      <c r="G2328" s="927"/>
      <c r="H2328" s="927">
        <f t="shared" si="719"/>
        <v>0</v>
      </c>
      <c r="I2328" s="927">
        <f t="shared" si="717"/>
        <v>0</v>
      </c>
      <c r="J2328" s="11"/>
      <c r="K2328" s="964">
        <f t="shared" si="718"/>
        <v>0</v>
      </c>
    </row>
    <row r="2329" spans="1:11" ht="15.75" hidden="1" x14ac:dyDescent="0.25">
      <c r="A2329" s="761"/>
      <c r="B2329" s="579" t="s">
        <v>2262</v>
      </c>
      <c r="C2329" s="606"/>
      <c r="D2329" s="577" t="s">
        <v>2278</v>
      </c>
      <c r="E2329" s="10"/>
      <c r="F2329" s="10" t="s">
        <v>60</v>
      </c>
      <c r="G2329" s="927"/>
      <c r="H2329" s="927">
        <f t="shared" si="719"/>
        <v>0</v>
      </c>
      <c r="I2329" s="927">
        <f t="shared" si="717"/>
        <v>0</v>
      </c>
      <c r="J2329" s="11"/>
      <c r="K2329" s="964">
        <f t="shared" si="718"/>
        <v>0</v>
      </c>
    </row>
    <row r="2330" spans="1:11" ht="15.75" hidden="1" x14ac:dyDescent="0.25">
      <c r="A2330" s="761"/>
      <c r="B2330" s="10"/>
      <c r="C2330" s="10"/>
      <c r="D2330" s="10"/>
      <c r="E2330" s="10"/>
      <c r="F2330" s="10"/>
      <c r="G2330" s="927"/>
      <c r="H2330" s="927"/>
      <c r="I2330" s="927"/>
      <c r="J2330" s="10"/>
      <c r="K2330" s="927"/>
    </row>
    <row r="2331" spans="1:11" ht="15.75" hidden="1" x14ac:dyDescent="0.25">
      <c r="A2331" s="761"/>
      <c r="B2331" s="8" t="s">
        <v>2264</v>
      </c>
      <c r="C2331" s="8"/>
      <c r="D2331" s="21" t="s">
        <v>2263</v>
      </c>
      <c r="E2331" s="8"/>
      <c r="F2331" s="8"/>
      <c r="G2331" s="975"/>
      <c r="H2331" s="975"/>
      <c r="I2331" s="975"/>
      <c r="J2331" s="407"/>
      <c r="K2331" s="975"/>
    </row>
    <row r="2332" spans="1:11" ht="15.75" hidden="1" x14ac:dyDescent="0.25">
      <c r="A2332" s="761"/>
      <c r="B2332" s="579" t="s">
        <v>2265</v>
      </c>
      <c r="C2332" s="579"/>
      <c r="D2332" s="577" t="s">
        <v>2279</v>
      </c>
      <c r="E2332" s="10"/>
      <c r="F2332" s="10" t="s">
        <v>60</v>
      </c>
      <c r="G2332" s="927"/>
      <c r="H2332" s="927">
        <f t="shared" si="719"/>
        <v>0</v>
      </c>
      <c r="I2332" s="927">
        <f>H2332*$I$12</f>
        <v>0</v>
      </c>
      <c r="J2332" s="11"/>
      <c r="K2332" s="964">
        <f>SUM(H2332:I2332)</f>
        <v>0</v>
      </c>
    </row>
    <row r="2333" spans="1:11" ht="15.75" hidden="1" x14ac:dyDescent="0.25">
      <c r="A2333" s="761"/>
      <c r="B2333" s="579" t="s">
        <v>2266</v>
      </c>
      <c r="C2333" s="579"/>
      <c r="D2333" s="577" t="s">
        <v>2280</v>
      </c>
      <c r="E2333" s="10"/>
      <c r="F2333" s="10" t="s">
        <v>60</v>
      </c>
      <c r="G2333" s="927"/>
      <c r="H2333" s="927">
        <f t="shared" si="719"/>
        <v>0</v>
      </c>
      <c r="I2333" s="927">
        <f>H2333*$I$12</f>
        <v>0</v>
      </c>
      <c r="J2333" s="11"/>
      <c r="K2333" s="964">
        <f>SUM(H2333:I2333)</f>
        <v>0</v>
      </c>
    </row>
    <row r="2334" spans="1:11" ht="15.75" hidden="1" x14ac:dyDescent="0.25">
      <c r="A2334" s="761"/>
      <c r="B2334" s="579"/>
      <c r="C2334" s="37"/>
      <c r="D2334" s="638"/>
      <c r="E2334" s="45"/>
      <c r="F2334" s="45"/>
      <c r="G2334" s="927"/>
      <c r="H2334" s="927"/>
      <c r="I2334" s="927"/>
      <c r="J2334" s="45"/>
      <c r="K2334" s="927"/>
    </row>
    <row r="2335" spans="1:11" ht="15.75" x14ac:dyDescent="0.25">
      <c r="A2335" s="761" t="str">
        <f t="shared" ref="A2335:A2353" si="720">IF(K2335&lt;&gt;0,"x","")</f>
        <v>x</v>
      </c>
      <c r="B2335" s="410" t="s">
        <v>2281</v>
      </c>
      <c r="C2335" s="410"/>
      <c r="D2335" s="411" t="s">
        <v>2282</v>
      </c>
      <c r="E2335" s="410"/>
      <c r="F2335" s="410"/>
      <c r="G2335" s="977"/>
      <c r="H2335" s="977">
        <f>TRUNC(SUM(H2336:H2337),2)</f>
        <v>6370.23</v>
      </c>
      <c r="I2335" s="977">
        <f t="shared" ref="I2335:J2335" si="721">TRUNC(SUM(I2336:I2337),2)</f>
        <v>1717.21</v>
      </c>
      <c r="J2335" s="977">
        <f t="shared" si="721"/>
        <v>0</v>
      </c>
      <c r="K2335" s="977">
        <f>TRUNC(SUM(K2336:K2337),2)</f>
        <v>8087.44</v>
      </c>
    </row>
    <row r="2336" spans="1:11" ht="15.75" x14ac:dyDescent="0.25">
      <c r="A2336" s="761" t="str">
        <f t="shared" si="720"/>
        <v>x</v>
      </c>
      <c r="B2336" s="70" t="s">
        <v>2974</v>
      </c>
      <c r="C2336" s="1180" t="s">
        <v>5053</v>
      </c>
      <c r="D2336" s="81" t="s">
        <v>2973</v>
      </c>
      <c r="E2336" s="10">
        <v>584.79999999999995</v>
      </c>
      <c r="F2336" s="30" t="s">
        <v>237</v>
      </c>
      <c r="G2336" s="981">
        <f>'Composições Unitárias'!G3101</f>
        <v>2.09</v>
      </c>
      <c r="H2336" s="981">
        <f t="shared" ref="H2336" si="722">TRUNC(G2336*E2336,2)</f>
        <v>1222.23</v>
      </c>
      <c r="I2336" s="927">
        <f t="shared" ref="I2336:I2337" si="723">TRUNC(H2336*$I$12,2)</f>
        <v>329.47</v>
      </c>
      <c r="J2336" s="31"/>
      <c r="K2336" s="964">
        <f>TRUNC(SUM(H2336:I2336),2)</f>
        <v>1551.7</v>
      </c>
    </row>
    <row r="2337" spans="1:11" s="1074" customFormat="1" ht="15.75" x14ac:dyDescent="0.25">
      <c r="A2337" s="1076" t="str">
        <f t="shared" si="720"/>
        <v>x</v>
      </c>
      <c r="B2337" s="70" t="s">
        <v>3862</v>
      </c>
      <c r="C2337" s="70" t="s">
        <v>3144</v>
      </c>
      <c r="D2337" s="81" t="s">
        <v>3864</v>
      </c>
      <c r="E2337" s="1067">
        <v>90</v>
      </c>
      <c r="F2337" s="30" t="s">
        <v>3863</v>
      </c>
      <c r="G2337" s="981">
        <f>14.3*4</f>
        <v>57.2</v>
      </c>
      <c r="H2337" s="981">
        <f>TRUNC(G2337*E2337,2)</f>
        <v>5148</v>
      </c>
      <c r="I2337" s="927">
        <f t="shared" si="723"/>
        <v>1387.74</v>
      </c>
      <c r="J2337" s="11"/>
      <c r="K2337" s="964">
        <f>TRUNC(SUM(H2337:I2337),2)</f>
        <v>6535.74</v>
      </c>
    </row>
    <row r="2338" spans="1:11" ht="15.75" x14ac:dyDescent="0.25">
      <c r="A2338" s="761" t="s">
        <v>4462</v>
      </c>
      <c r="B2338" s="44"/>
      <c r="C2338" s="44"/>
      <c r="D2338" s="44"/>
      <c r="E2338" s="44"/>
      <c r="F2338" s="44"/>
      <c r="G2338" s="1013"/>
      <c r="H2338" s="927"/>
      <c r="I2338" s="927"/>
      <c r="J2338" s="11"/>
      <c r="K2338" s="964"/>
    </row>
    <row r="2339" spans="1:11" ht="15.75" hidden="1" x14ac:dyDescent="0.25">
      <c r="A2339" s="761"/>
      <c r="B2339" s="410" t="s">
        <v>2284</v>
      </c>
      <c r="C2339" s="410"/>
      <c r="D2339" s="411" t="s">
        <v>2283</v>
      </c>
      <c r="E2339" s="410"/>
      <c r="F2339" s="410"/>
      <c r="G2339" s="977"/>
      <c r="H2339" s="977"/>
      <c r="I2339" s="977"/>
      <c r="J2339" s="412"/>
      <c r="K2339" s="977"/>
    </row>
    <row r="2340" spans="1:11" ht="15.75" hidden="1" x14ac:dyDescent="0.25">
      <c r="A2340" s="761"/>
      <c r="B2340" s="8" t="s">
        <v>2289</v>
      </c>
      <c r="C2340" s="8"/>
      <c r="D2340" s="21" t="s">
        <v>2288</v>
      </c>
      <c r="E2340" s="8"/>
      <c r="F2340" s="8"/>
      <c r="G2340" s="975"/>
      <c r="H2340" s="975">
        <f>G2340*F2340</f>
        <v>0</v>
      </c>
      <c r="I2340" s="975">
        <f>H2340*$I$12</f>
        <v>0</v>
      </c>
      <c r="J2340" s="407"/>
      <c r="K2340" s="975">
        <f>SUM(H2340:I2340)</f>
        <v>0</v>
      </c>
    </row>
    <row r="2341" spans="1:11" ht="15.75" hidden="1" x14ac:dyDescent="0.25">
      <c r="A2341" s="761"/>
      <c r="B2341" s="46"/>
      <c r="C2341" s="608"/>
      <c r="D2341" s="638"/>
      <c r="E2341" s="47"/>
      <c r="F2341" s="47"/>
      <c r="G2341" s="973"/>
      <c r="H2341" s="973"/>
      <c r="I2341" s="973"/>
      <c r="J2341" s="47"/>
      <c r="K2341" s="973"/>
    </row>
    <row r="2342" spans="1:11" ht="15.75" hidden="1" x14ac:dyDescent="0.25">
      <c r="A2342" s="761"/>
      <c r="B2342" s="8" t="s">
        <v>2290</v>
      </c>
      <c r="C2342" s="8"/>
      <c r="D2342" s="21" t="s">
        <v>2299</v>
      </c>
      <c r="E2342" s="8"/>
      <c r="F2342" s="8"/>
      <c r="G2342" s="975"/>
      <c r="H2342" s="975">
        <f>G2342*F2342</f>
        <v>0</v>
      </c>
      <c r="I2342" s="975">
        <f>H2342*$I$12</f>
        <v>0</v>
      </c>
      <c r="J2342" s="407"/>
      <c r="K2342" s="975">
        <f>SUM(H2342:I2342)</f>
        <v>0</v>
      </c>
    </row>
    <row r="2343" spans="1:11" ht="15.75" hidden="1" x14ac:dyDescent="0.25">
      <c r="A2343" s="761"/>
      <c r="B2343" s="46"/>
      <c r="C2343" s="608"/>
      <c r="D2343" s="638"/>
      <c r="E2343" s="47"/>
      <c r="F2343" s="47"/>
      <c r="G2343" s="973"/>
      <c r="H2343" s="973"/>
      <c r="I2343" s="973"/>
      <c r="J2343" s="47"/>
      <c r="K2343" s="973"/>
    </row>
    <row r="2344" spans="1:11" ht="15.75" hidden="1" x14ac:dyDescent="0.25">
      <c r="A2344" s="761"/>
      <c r="B2344" s="8" t="s">
        <v>2291</v>
      </c>
      <c r="C2344" s="8"/>
      <c r="D2344" s="21" t="s">
        <v>168</v>
      </c>
      <c r="E2344" s="8"/>
      <c r="F2344" s="8"/>
      <c r="G2344" s="975"/>
      <c r="H2344" s="975">
        <f>G2344*F2344</f>
        <v>0</v>
      </c>
      <c r="I2344" s="975">
        <f>H2344*$I$12</f>
        <v>0</v>
      </c>
      <c r="J2344" s="407"/>
      <c r="K2344" s="975">
        <f>SUM(H2344:I2344)</f>
        <v>0</v>
      </c>
    </row>
    <row r="2345" spans="1:11" ht="15.75" hidden="1" x14ac:dyDescent="0.25">
      <c r="A2345" s="761"/>
      <c r="B2345" s="46"/>
      <c r="C2345" s="608"/>
      <c r="D2345" s="638"/>
      <c r="E2345" s="47"/>
      <c r="F2345" s="47"/>
      <c r="G2345" s="973"/>
      <c r="H2345" s="973"/>
      <c r="I2345" s="973"/>
      <c r="J2345" s="47"/>
      <c r="K2345" s="973"/>
    </row>
    <row r="2346" spans="1:11" ht="15.75" hidden="1" x14ac:dyDescent="0.25">
      <c r="A2346" s="761"/>
      <c r="B2346" s="8" t="s">
        <v>2292</v>
      </c>
      <c r="C2346" s="8"/>
      <c r="D2346" s="21" t="s">
        <v>169</v>
      </c>
      <c r="E2346" s="8"/>
      <c r="F2346" s="8"/>
      <c r="G2346" s="975"/>
      <c r="H2346" s="975">
        <f>G2346*F2346</f>
        <v>0</v>
      </c>
      <c r="I2346" s="975">
        <f>H2346*$I$12</f>
        <v>0</v>
      </c>
      <c r="J2346" s="407"/>
      <c r="K2346" s="975">
        <f>SUM(H2346:I2346)</f>
        <v>0</v>
      </c>
    </row>
    <row r="2347" spans="1:11" ht="15.75" hidden="1" x14ac:dyDescent="0.25">
      <c r="A2347" s="761"/>
      <c r="B2347" s="46"/>
      <c r="C2347" s="608"/>
      <c r="D2347" s="638"/>
      <c r="E2347" s="47"/>
      <c r="F2347" s="47"/>
      <c r="G2347" s="973"/>
      <c r="H2347" s="973"/>
      <c r="I2347" s="973"/>
      <c r="J2347" s="47"/>
      <c r="K2347" s="973"/>
    </row>
    <row r="2348" spans="1:11" ht="15.75" hidden="1" x14ac:dyDescent="0.25">
      <c r="A2348" s="761"/>
      <c r="B2348" s="8" t="s">
        <v>2293</v>
      </c>
      <c r="C2348" s="8"/>
      <c r="D2348" s="21" t="s">
        <v>170</v>
      </c>
      <c r="E2348" s="8"/>
      <c r="F2348" s="8"/>
      <c r="G2348" s="975"/>
      <c r="H2348" s="975">
        <f>G2348*F2348</f>
        <v>0</v>
      </c>
      <c r="I2348" s="975">
        <f>H2348*$I$12</f>
        <v>0</v>
      </c>
      <c r="J2348" s="407"/>
      <c r="K2348" s="975">
        <f>SUM(H2348:I2348)</f>
        <v>0</v>
      </c>
    </row>
    <row r="2349" spans="1:11" ht="15.75" hidden="1" x14ac:dyDescent="0.25">
      <c r="A2349" s="761"/>
      <c r="B2349" s="46"/>
      <c r="C2349" s="608"/>
      <c r="D2349" s="638"/>
      <c r="E2349" s="47"/>
      <c r="F2349" s="47"/>
      <c r="G2349" s="973"/>
      <c r="H2349" s="973"/>
      <c r="I2349" s="973"/>
      <c r="J2349" s="47"/>
      <c r="K2349" s="973"/>
    </row>
    <row r="2350" spans="1:11" ht="15.75" hidden="1" x14ac:dyDescent="0.25">
      <c r="A2350" s="761"/>
      <c r="B2350" s="8" t="s">
        <v>2294</v>
      </c>
      <c r="C2350" s="8"/>
      <c r="D2350" s="21" t="s">
        <v>2300</v>
      </c>
      <c r="E2350" s="8"/>
      <c r="F2350" s="8"/>
      <c r="G2350" s="975"/>
      <c r="H2350" s="975">
        <f>G2350*F2350</f>
        <v>0</v>
      </c>
      <c r="I2350" s="975">
        <f>H2350*$I$12</f>
        <v>0</v>
      </c>
      <c r="J2350" s="407"/>
      <c r="K2350" s="975">
        <f>SUM(H2350:I2350)</f>
        <v>0</v>
      </c>
    </row>
    <row r="2351" spans="1:11" ht="15.75" hidden="1" x14ac:dyDescent="0.25">
      <c r="A2351" s="761"/>
      <c r="B2351" s="46"/>
      <c r="C2351" s="608"/>
      <c r="D2351" s="638"/>
      <c r="E2351" s="47"/>
      <c r="F2351" s="47"/>
      <c r="G2351" s="973"/>
      <c r="H2351" s="973"/>
      <c r="I2351" s="973"/>
      <c r="J2351" s="47"/>
      <c r="K2351" s="973"/>
    </row>
    <row r="2352" spans="1:11" ht="15.75" x14ac:dyDescent="0.25">
      <c r="A2352" s="761" t="str">
        <f t="shared" si="720"/>
        <v>x</v>
      </c>
      <c r="B2352" s="410" t="s">
        <v>2296</v>
      </c>
      <c r="C2352" s="410"/>
      <c r="D2352" s="411" t="s">
        <v>2297</v>
      </c>
      <c r="E2352" s="410"/>
      <c r="F2352" s="410"/>
      <c r="G2352" s="977"/>
      <c r="H2352" s="977">
        <f>TRUNC(H2353,2)</f>
        <v>479.53</v>
      </c>
      <c r="I2352" s="977">
        <f t="shared" ref="I2352:K2352" si="724">TRUNC(I2353,2)</f>
        <v>129.26</v>
      </c>
      <c r="J2352" s="977">
        <f t="shared" si="724"/>
        <v>0</v>
      </c>
      <c r="K2352" s="977">
        <f t="shared" si="724"/>
        <v>608.79</v>
      </c>
    </row>
    <row r="2353" spans="1:11" ht="15.75" x14ac:dyDescent="0.25">
      <c r="A2353" s="761" t="str">
        <f t="shared" si="720"/>
        <v>x</v>
      </c>
      <c r="B2353" s="25" t="s">
        <v>3079</v>
      </c>
      <c r="C2353" s="25" t="s">
        <v>4460</v>
      </c>
      <c r="D2353" s="116" t="s">
        <v>3080</v>
      </c>
      <c r="E2353" s="24">
        <v>584.79999999999995</v>
      </c>
      <c r="F2353" s="22" t="s">
        <v>237</v>
      </c>
      <c r="G2353" s="863">
        <f>'Composições Unitárias'!G3111</f>
        <v>0.82</v>
      </c>
      <c r="H2353" s="863">
        <f>TRUNC(G2353*E2353,2)</f>
        <v>479.53</v>
      </c>
      <c r="I2353" s="863">
        <f t="shared" ref="I2353" si="725">TRUNC(H2353*$I$12,2)</f>
        <v>129.26</v>
      </c>
      <c r="J2353" s="76"/>
      <c r="K2353" s="965">
        <f>TRUNC(SUM(H2353:I2353),2)</f>
        <v>608.79</v>
      </c>
    </row>
    <row r="2354" spans="1:11" ht="15.75" x14ac:dyDescent="0.25">
      <c r="A2354" s="761" t="s">
        <v>4462</v>
      </c>
      <c r="B2354" s="46"/>
      <c r="C2354" s="608"/>
      <c r="D2354" s="637"/>
      <c r="E2354" s="47"/>
      <c r="F2354" s="47"/>
      <c r="G2354" s="973"/>
      <c r="H2354" s="980"/>
      <c r="I2354" s="980"/>
      <c r="J2354" s="19"/>
      <c r="K2354" s="969"/>
    </row>
    <row r="2355" spans="1:11" ht="15.75" hidden="1" x14ac:dyDescent="0.25">
      <c r="A2355" s="761"/>
      <c r="B2355" s="410" t="s">
        <v>2295</v>
      </c>
      <c r="C2355" s="410"/>
      <c r="D2355" s="411" t="s">
        <v>2298</v>
      </c>
      <c r="E2355" s="410" t="s">
        <v>112</v>
      </c>
      <c r="F2355" s="410"/>
      <c r="G2355" s="977"/>
      <c r="H2355" s="977">
        <f>G2355*F2355</f>
        <v>0</v>
      </c>
      <c r="I2355" s="977">
        <f>H2355*$I$12</f>
        <v>0</v>
      </c>
      <c r="J2355" s="412"/>
      <c r="K2355" s="977">
        <f>SUM(H2355:I2355)</f>
        <v>0</v>
      </c>
    </row>
    <row r="2356" spans="1:11" ht="9" hidden="1" customHeight="1" x14ac:dyDescent="0.25">
      <c r="A2356" s="761"/>
      <c r="B2356" s="46"/>
      <c r="C2356" s="608"/>
      <c r="D2356" s="638"/>
      <c r="E2356" s="47"/>
      <c r="F2356" s="47"/>
      <c r="G2356" s="973"/>
      <c r="H2356" s="973"/>
      <c r="I2356" s="973"/>
      <c r="J2356" s="47"/>
      <c r="K2356" s="973"/>
    </row>
    <row r="2357" spans="1:11" ht="15.75" customHeight="1" x14ac:dyDescent="0.25">
      <c r="A2357" s="761" t="s">
        <v>4462</v>
      </c>
      <c r="B2357" s="34" t="s">
        <v>2457</v>
      </c>
      <c r="C2357" s="765"/>
      <c r="D2357" s="765" t="s">
        <v>2285</v>
      </c>
      <c r="E2357" s="765"/>
      <c r="F2357" s="765"/>
      <c r="G2357" s="979"/>
      <c r="H2357" s="979"/>
      <c r="I2357" s="979"/>
      <c r="J2357" s="765"/>
      <c r="K2357" s="979"/>
    </row>
    <row r="2358" spans="1:11" ht="15.75" hidden="1" x14ac:dyDescent="0.25">
      <c r="A2358" s="761"/>
      <c r="B2358" s="1317" t="s">
        <v>226</v>
      </c>
      <c r="C2358" s="1311" t="s">
        <v>227</v>
      </c>
      <c r="D2358" s="1311" t="s">
        <v>228</v>
      </c>
      <c r="E2358" s="1311" t="s">
        <v>229</v>
      </c>
      <c r="F2358" s="1311" t="s">
        <v>230</v>
      </c>
      <c r="G2358" s="1313" t="s">
        <v>4053</v>
      </c>
      <c r="H2358" s="1313" t="s">
        <v>4054</v>
      </c>
      <c r="I2358" s="992" t="s">
        <v>233</v>
      </c>
      <c r="J2358" s="634" t="s">
        <v>4052</v>
      </c>
      <c r="K2358" s="1313" t="s">
        <v>4055</v>
      </c>
    </row>
    <row r="2359" spans="1:11" ht="15.75" hidden="1" x14ac:dyDescent="0.25">
      <c r="A2359" s="761"/>
      <c r="B2359" s="1318"/>
      <c r="C2359" s="1312"/>
      <c r="D2359" s="1312"/>
      <c r="E2359" s="1312"/>
      <c r="F2359" s="1312"/>
      <c r="G2359" s="1314"/>
      <c r="H2359" s="1314"/>
      <c r="I2359" s="996">
        <v>0.26960000000000001</v>
      </c>
      <c r="J2359" s="635">
        <v>0.1416</v>
      </c>
      <c r="K2359" s="1314"/>
    </row>
    <row r="2360" spans="1:11" ht="15.75" x14ac:dyDescent="0.25">
      <c r="A2360" s="761" t="str">
        <f t="shared" ref="A2360" si="726">IF(K2360&lt;&gt;0,"x","")</f>
        <v>x</v>
      </c>
      <c r="B2360" s="410" t="s">
        <v>2287</v>
      </c>
      <c r="C2360" s="410"/>
      <c r="D2360" s="411" t="s">
        <v>2286</v>
      </c>
      <c r="E2360" s="410"/>
      <c r="F2360" s="410"/>
      <c r="G2360" s="977"/>
      <c r="H2360" s="977">
        <f>TRUNC(SUM(H2372:H2381),2)</f>
        <v>27772.799999999999</v>
      </c>
      <c r="I2360" s="977">
        <f t="shared" ref="I2360:K2360" si="727">TRUNC(SUM(I2372:I2381),2)</f>
        <v>7486.67</v>
      </c>
      <c r="J2360" s="977">
        <f t="shared" si="727"/>
        <v>0</v>
      </c>
      <c r="K2360" s="977">
        <f t="shared" si="727"/>
        <v>35259.47</v>
      </c>
    </row>
    <row r="2361" spans="1:11" ht="15.75" x14ac:dyDescent="0.25">
      <c r="A2361" s="761" t="s">
        <v>4462</v>
      </c>
      <c r="B2361" s="8" t="s">
        <v>2302</v>
      </c>
      <c r="C2361" s="8"/>
      <c r="D2361" s="21" t="s">
        <v>2301</v>
      </c>
      <c r="E2361" s="8"/>
      <c r="F2361" s="8"/>
      <c r="G2361" s="975"/>
      <c r="H2361" s="975"/>
      <c r="I2361" s="975"/>
      <c r="J2361" s="407"/>
      <c r="K2361" s="975"/>
    </row>
    <row r="2362" spans="1:11" ht="15.75" hidden="1" x14ac:dyDescent="0.25">
      <c r="A2362" s="761"/>
      <c r="B2362" s="579" t="s">
        <v>2303</v>
      </c>
      <c r="C2362" s="579"/>
      <c r="D2362" s="74" t="s">
        <v>2320</v>
      </c>
      <c r="E2362" s="579"/>
      <c r="F2362" s="579" t="s">
        <v>2319</v>
      </c>
      <c r="G2362" s="1049"/>
      <c r="H2362" s="927">
        <f>G2362*E2362</f>
        <v>0</v>
      </c>
      <c r="I2362" s="927">
        <f t="shared" ref="I2362:I2377" si="728">H2362*$I$12</f>
        <v>0</v>
      </c>
      <c r="J2362" s="11"/>
      <c r="K2362" s="964">
        <f t="shared" ref="K2362:K2377" si="729">SUM(H2362:I2362)</f>
        <v>0</v>
      </c>
    </row>
    <row r="2363" spans="1:11" ht="15.75" hidden="1" x14ac:dyDescent="0.25">
      <c r="A2363" s="761"/>
      <c r="B2363" s="579" t="s">
        <v>2304</v>
      </c>
      <c r="C2363" s="579"/>
      <c r="D2363" s="74" t="s">
        <v>2321</v>
      </c>
      <c r="E2363" s="579"/>
      <c r="F2363" s="579" t="s">
        <v>2319</v>
      </c>
      <c r="G2363" s="1049"/>
      <c r="H2363" s="927">
        <f t="shared" ref="H2363:H2377" si="730">G2363*E2363</f>
        <v>0</v>
      </c>
      <c r="I2363" s="927">
        <f t="shared" si="728"/>
        <v>0</v>
      </c>
      <c r="J2363" s="11"/>
      <c r="K2363" s="964">
        <f t="shared" si="729"/>
        <v>0</v>
      </c>
    </row>
    <row r="2364" spans="1:11" ht="15.75" hidden="1" x14ac:dyDescent="0.25">
      <c r="A2364" s="761"/>
      <c r="B2364" s="579" t="s">
        <v>2305</v>
      </c>
      <c r="C2364" s="579"/>
      <c r="D2364" s="74" t="s">
        <v>2322</v>
      </c>
      <c r="E2364" s="579"/>
      <c r="F2364" s="579" t="s">
        <v>2319</v>
      </c>
      <c r="G2364" s="1049"/>
      <c r="H2364" s="927">
        <f t="shared" si="730"/>
        <v>0</v>
      </c>
      <c r="I2364" s="927">
        <f t="shared" si="728"/>
        <v>0</v>
      </c>
      <c r="J2364" s="11"/>
      <c r="K2364" s="964">
        <f t="shared" si="729"/>
        <v>0</v>
      </c>
    </row>
    <row r="2365" spans="1:11" ht="15.75" hidden="1" x14ac:dyDescent="0.25">
      <c r="A2365" s="761"/>
      <c r="B2365" s="579" t="s">
        <v>2306</v>
      </c>
      <c r="C2365" s="579"/>
      <c r="D2365" s="74" t="s">
        <v>2323</v>
      </c>
      <c r="E2365" s="579"/>
      <c r="F2365" s="579" t="s">
        <v>2319</v>
      </c>
      <c r="G2365" s="1049"/>
      <c r="H2365" s="927">
        <f t="shared" si="730"/>
        <v>0</v>
      </c>
      <c r="I2365" s="927">
        <f t="shared" si="728"/>
        <v>0</v>
      </c>
      <c r="J2365" s="11"/>
      <c r="K2365" s="964">
        <f t="shared" si="729"/>
        <v>0</v>
      </c>
    </row>
    <row r="2366" spans="1:11" ht="15.75" hidden="1" x14ac:dyDescent="0.25">
      <c r="A2366" s="761"/>
      <c r="B2366" s="579" t="s">
        <v>2307</v>
      </c>
      <c r="C2366" s="579"/>
      <c r="D2366" s="74" t="s">
        <v>2324</v>
      </c>
      <c r="E2366" s="579"/>
      <c r="F2366" s="579" t="s">
        <v>2319</v>
      </c>
      <c r="G2366" s="1049"/>
      <c r="H2366" s="927">
        <f t="shared" si="730"/>
        <v>0</v>
      </c>
      <c r="I2366" s="927">
        <f t="shared" si="728"/>
        <v>0</v>
      </c>
      <c r="J2366" s="11"/>
      <c r="K2366" s="964">
        <f t="shared" si="729"/>
        <v>0</v>
      </c>
    </row>
    <row r="2367" spans="1:11" ht="15.75" hidden="1" x14ac:dyDescent="0.25">
      <c r="A2367" s="761"/>
      <c r="B2367" s="579" t="s">
        <v>2308</v>
      </c>
      <c r="C2367" s="579"/>
      <c r="D2367" s="74" t="s">
        <v>2325</v>
      </c>
      <c r="E2367" s="579"/>
      <c r="F2367" s="579" t="s">
        <v>2319</v>
      </c>
      <c r="G2367" s="1049"/>
      <c r="H2367" s="927">
        <f t="shared" si="730"/>
        <v>0</v>
      </c>
      <c r="I2367" s="927">
        <f t="shared" si="728"/>
        <v>0</v>
      </c>
      <c r="J2367" s="11"/>
      <c r="K2367" s="964">
        <f t="shared" si="729"/>
        <v>0</v>
      </c>
    </row>
    <row r="2368" spans="1:11" ht="15.75" hidden="1" x14ac:dyDescent="0.25">
      <c r="A2368" s="761"/>
      <c r="B2368" s="579" t="s">
        <v>2309</v>
      </c>
      <c r="C2368" s="579"/>
      <c r="D2368" s="74" t="s">
        <v>2326</v>
      </c>
      <c r="E2368" s="579"/>
      <c r="F2368" s="579" t="s">
        <v>2319</v>
      </c>
      <c r="G2368" s="1049"/>
      <c r="H2368" s="927">
        <f t="shared" si="730"/>
        <v>0</v>
      </c>
      <c r="I2368" s="927">
        <f t="shared" si="728"/>
        <v>0</v>
      </c>
      <c r="J2368" s="11"/>
      <c r="K2368" s="964">
        <f t="shared" si="729"/>
        <v>0</v>
      </c>
    </row>
    <row r="2369" spans="1:11" ht="15.75" hidden="1" x14ac:dyDescent="0.25">
      <c r="A2369" s="761"/>
      <c r="B2369" s="579" t="s">
        <v>2310</v>
      </c>
      <c r="C2369" s="579"/>
      <c r="D2369" s="74" t="s">
        <v>2327</v>
      </c>
      <c r="E2369" s="579"/>
      <c r="F2369" s="579" t="s">
        <v>2319</v>
      </c>
      <c r="G2369" s="1049"/>
      <c r="H2369" s="927">
        <f t="shared" si="730"/>
        <v>0</v>
      </c>
      <c r="I2369" s="927">
        <f t="shared" si="728"/>
        <v>0</v>
      </c>
      <c r="J2369" s="11"/>
      <c r="K2369" s="964">
        <f t="shared" si="729"/>
        <v>0</v>
      </c>
    </row>
    <row r="2370" spans="1:11" ht="15.75" hidden="1" x14ac:dyDescent="0.25">
      <c r="A2370" s="761"/>
      <c r="B2370" s="579" t="s">
        <v>2311</v>
      </c>
      <c r="C2370" s="579"/>
      <c r="D2370" s="74" t="s">
        <v>2328</v>
      </c>
      <c r="E2370" s="579"/>
      <c r="F2370" s="579" t="s">
        <v>2319</v>
      </c>
      <c r="G2370" s="1049"/>
      <c r="H2370" s="927">
        <f t="shared" si="730"/>
        <v>0</v>
      </c>
      <c r="I2370" s="927">
        <f t="shared" si="728"/>
        <v>0</v>
      </c>
      <c r="J2370" s="11"/>
      <c r="K2370" s="964">
        <f t="shared" si="729"/>
        <v>0</v>
      </c>
    </row>
    <row r="2371" spans="1:11" ht="15.75" hidden="1" x14ac:dyDescent="0.25">
      <c r="A2371" s="761"/>
      <c r="B2371" s="579" t="s">
        <v>2312</v>
      </c>
      <c r="C2371" s="579"/>
      <c r="D2371" s="74" t="s">
        <v>2329</v>
      </c>
      <c r="E2371" s="579"/>
      <c r="F2371" s="579" t="s">
        <v>2319</v>
      </c>
      <c r="G2371" s="1049"/>
      <c r="H2371" s="927">
        <f t="shared" si="730"/>
        <v>0</v>
      </c>
      <c r="I2371" s="927">
        <f t="shared" si="728"/>
        <v>0</v>
      </c>
      <c r="J2371" s="11"/>
      <c r="K2371" s="964">
        <f t="shared" si="729"/>
        <v>0</v>
      </c>
    </row>
    <row r="2372" spans="1:11" ht="15.75" x14ac:dyDescent="0.25">
      <c r="A2372" s="1066" t="str">
        <f t="shared" ref="A2372" si="731">IF(K2372&lt;&gt;0,"x","")</f>
        <v>x</v>
      </c>
      <c r="B2372" s="893" t="s">
        <v>2313</v>
      </c>
      <c r="C2372" s="1068" t="s">
        <v>4839</v>
      </c>
      <c r="D2372" s="898" t="s">
        <v>4912</v>
      </c>
      <c r="E2372" s="10">
        <f>8*22*4</f>
        <v>704</v>
      </c>
      <c r="F2372" s="702" t="s">
        <v>2558</v>
      </c>
      <c r="G2372" s="927">
        <v>21.34</v>
      </c>
      <c r="H2372" s="927">
        <f t="shared" ref="H2372" si="732">TRUNC(G2372*E2372,2)</f>
        <v>15023.36</v>
      </c>
      <c r="I2372" s="927">
        <f t="shared" ref="I2372" si="733">TRUNC(H2372*$I$12,2)</f>
        <v>4049.82</v>
      </c>
      <c r="J2372" s="11"/>
      <c r="K2372" s="964">
        <f t="shared" si="729"/>
        <v>19073.18</v>
      </c>
    </row>
    <row r="2373" spans="1:11" ht="15.75" hidden="1" x14ac:dyDescent="0.25">
      <c r="A2373" s="761"/>
      <c r="B2373" s="579" t="s">
        <v>2314</v>
      </c>
      <c r="C2373" s="579"/>
      <c r="D2373" s="74" t="s">
        <v>2330</v>
      </c>
      <c r="E2373" s="579"/>
      <c r="F2373" s="579" t="s">
        <v>2319</v>
      </c>
      <c r="G2373" s="1049"/>
      <c r="H2373" s="927">
        <f t="shared" si="730"/>
        <v>0</v>
      </c>
      <c r="I2373" s="927">
        <f t="shared" si="728"/>
        <v>0</v>
      </c>
      <c r="J2373" s="11"/>
      <c r="K2373" s="964">
        <f t="shared" si="729"/>
        <v>0</v>
      </c>
    </row>
    <row r="2374" spans="1:11" ht="15.75" hidden="1" x14ac:dyDescent="0.25">
      <c r="A2374" s="761"/>
      <c r="B2374" s="579" t="s">
        <v>2315</v>
      </c>
      <c r="C2374" s="579"/>
      <c r="D2374" s="74" t="s">
        <v>2331</v>
      </c>
      <c r="E2374" s="579"/>
      <c r="F2374" s="579" t="s">
        <v>2319</v>
      </c>
      <c r="G2374" s="1049"/>
      <c r="H2374" s="927">
        <f t="shared" si="730"/>
        <v>0</v>
      </c>
      <c r="I2374" s="927">
        <f t="shared" si="728"/>
        <v>0</v>
      </c>
      <c r="J2374" s="11"/>
      <c r="K2374" s="964">
        <f t="shared" si="729"/>
        <v>0</v>
      </c>
    </row>
    <row r="2375" spans="1:11" ht="15.75" hidden="1" x14ac:dyDescent="0.25">
      <c r="A2375" s="761"/>
      <c r="B2375" s="579" t="s">
        <v>2316</v>
      </c>
      <c r="C2375" s="579"/>
      <c r="D2375" s="74" t="s">
        <v>2332</v>
      </c>
      <c r="E2375" s="579"/>
      <c r="F2375" s="579" t="s">
        <v>2319</v>
      </c>
      <c r="G2375" s="1049"/>
      <c r="H2375" s="927">
        <f t="shared" si="730"/>
        <v>0</v>
      </c>
      <c r="I2375" s="927">
        <f t="shared" si="728"/>
        <v>0</v>
      </c>
      <c r="J2375" s="11"/>
      <c r="K2375" s="964">
        <f t="shared" si="729"/>
        <v>0</v>
      </c>
    </row>
    <row r="2376" spans="1:11" ht="15.75" hidden="1" x14ac:dyDescent="0.25">
      <c r="A2376" s="761"/>
      <c r="B2376" s="579" t="s">
        <v>2317</v>
      </c>
      <c r="C2376" s="579"/>
      <c r="D2376" s="74" t="s">
        <v>2333</v>
      </c>
      <c r="E2376" s="579"/>
      <c r="F2376" s="579" t="s">
        <v>2319</v>
      </c>
      <c r="G2376" s="1049"/>
      <c r="H2376" s="927">
        <f t="shared" si="730"/>
        <v>0</v>
      </c>
      <c r="I2376" s="927">
        <f t="shared" si="728"/>
        <v>0</v>
      </c>
      <c r="J2376" s="11"/>
      <c r="K2376" s="964">
        <f t="shared" si="729"/>
        <v>0</v>
      </c>
    </row>
    <row r="2377" spans="1:11" ht="15.75" hidden="1" x14ac:dyDescent="0.25">
      <c r="A2377" s="761"/>
      <c r="B2377" s="579" t="s">
        <v>2318</v>
      </c>
      <c r="C2377" s="579"/>
      <c r="D2377" s="74" t="s">
        <v>2334</v>
      </c>
      <c r="E2377" s="579"/>
      <c r="F2377" s="579" t="s">
        <v>2319</v>
      </c>
      <c r="G2377" s="1049"/>
      <c r="H2377" s="927">
        <f t="shared" si="730"/>
        <v>0</v>
      </c>
      <c r="I2377" s="927">
        <f t="shared" si="728"/>
        <v>0</v>
      </c>
      <c r="J2377" s="11"/>
      <c r="K2377" s="964">
        <f t="shared" si="729"/>
        <v>0</v>
      </c>
    </row>
    <row r="2378" spans="1:11" ht="9.75" hidden="1" customHeight="1" x14ac:dyDescent="0.25">
      <c r="A2378" s="761"/>
      <c r="B2378" s="46"/>
      <c r="C2378" s="608"/>
      <c r="D2378" s="638"/>
      <c r="E2378" s="47"/>
      <c r="F2378" s="47"/>
      <c r="G2378" s="973"/>
      <c r="H2378" s="973"/>
      <c r="I2378" s="973"/>
      <c r="J2378" s="47"/>
      <c r="K2378" s="973"/>
    </row>
    <row r="2379" spans="1:11" ht="9.75" hidden="1" customHeight="1" x14ac:dyDescent="0.25">
      <c r="A2379" s="1066"/>
      <c r="B2379" s="46"/>
      <c r="C2379" s="608"/>
      <c r="D2379" s="638"/>
      <c r="E2379" s="47"/>
      <c r="F2379" s="47"/>
      <c r="G2379" s="973"/>
      <c r="H2379" s="973"/>
      <c r="I2379" s="973"/>
      <c r="J2379" s="47"/>
      <c r="K2379" s="973"/>
    </row>
    <row r="2380" spans="1:11" ht="15.75" x14ac:dyDescent="0.25">
      <c r="A2380" s="761" t="s">
        <v>4462</v>
      </c>
      <c r="B2380" s="8" t="s">
        <v>2336</v>
      </c>
      <c r="C2380" s="8"/>
      <c r="D2380" s="21" t="s">
        <v>2335</v>
      </c>
      <c r="E2380" s="8"/>
      <c r="F2380" s="8"/>
      <c r="G2380" s="975"/>
      <c r="H2380" s="975"/>
      <c r="I2380" s="975"/>
      <c r="J2380" s="407"/>
      <c r="K2380" s="975"/>
    </row>
    <row r="2381" spans="1:11" ht="15.75" x14ac:dyDescent="0.25">
      <c r="A2381" s="1066" t="str">
        <f t="shared" ref="A2381" si="734">IF(K2381&lt;&gt;0,"x","")</f>
        <v>x</v>
      </c>
      <c r="B2381" s="893" t="s">
        <v>2337</v>
      </c>
      <c r="C2381" s="1068" t="s">
        <v>4840</v>
      </c>
      <c r="D2381" s="898" t="s">
        <v>4911</v>
      </c>
      <c r="E2381" s="10">
        <f>2*22*4</f>
        <v>176</v>
      </c>
      <c r="F2381" s="702" t="s">
        <v>2558</v>
      </c>
      <c r="G2381" s="927">
        <v>72.44</v>
      </c>
      <c r="H2381" s="927">
        <f t="shared" ref="H2381" si="735">TRUNC(G2381*E2381,2)</f>
        <v>12749.44</v>
      </c>
      <c r="I2381" s="927">
        <f t="shared" ref="I2381" si="736">TRUNC(H2381*$I$12,2)</f>
        <v>3436.85</v>
      </c>
      <c r="J2381" s="11"/>
      <c r="K2381" s="964">
        <f>TRUNC(SUM(H2381:I2381),2)</f>
        <v>16186.29</v>
      </c>
    </row>
    <row r="2382" spans="1:11" ht="15.75" hidden="1" x14ac:dyDescent="0.25">
      <c r="A2382" s="761"/>
      <c r="B2382" s="579" t="s">
        <v>2338</v>
      </c>
      <c r="C2382" s="579"/>
      <c r="D2382" s="74" t="s">
        <v>2347</v>
      </c>
      <c r="E2382" s="579"/>
      <c r="F2382" s="582" t="s">
        <v>2319</v>
      </c>
      <c r="G2382" s="1050"/>
      <c r="H2382" s="927">
        <f t="shared" ref="H2382:H2386" si="737">G2382*E2382</f>
        <v>0</v>
      </c>
      <c r="I2382" s="927">
        <f t="shared" ref="I2382:I2386" si="738">H2382*$I$12</f>
        <v>0</v>
      </c>
      <c r="J2382" s="11"/>
      <c r="K2382" s="964">
        <f t="shared" ref="K2382:K2386" si="739">SUM(H2382:I2382)</f>
        <v>0</v>
      </c>
    </row>
    <row r="2383" spans="1:11" ht="15.75" hidden="1" x14ac:dyDescent="0.25">
      <c r="A2383" s="761"/>
      <c r="B2383" s="579" t="s">
        <v>2339</v>
      </c>
      <c r="C2383" s="579"/>
      <c r="D2383" s="74" t="s">
        <v>2346</v>
      </c>
      <c r="E2383" s="579"/>
      <c r="F2383" s="582" t="s">
        <v>2319</v>
      </c>
      <c r="G2383" s="1050"/>
      <c r="H2383" s="927">
        <f t="shared" si="737"/>
        <v>0</v>
      </c>
      <c r="I2383" s="927">
        <f t="shared" si="738"/>
        <v>0</v>
      </c>
      <c r="J2383" s="11"/>
      <c r="K2383" s="964">
        <f t="shared" si="739"/>
        <v>0</v>
      </c>
    </row>
    <row r="2384" spans="1:11" ht="15.75" hidden="1" x14ac:dyDescent="0.25">
      <c r="A2384" s="761"/>
      <c r="B2384" s="579" t="s">
        <v>2340</v>
      </c>
      <c r="C2384" s="579"/>
      <c r="D2384" s="74" t="s">
        <v>2345</v>
      </c>
      <c r="E2384" s="579"/>
      <c r="F2384" s="582" t="s">
        <v>2319</v>
      </c>
      <c r="G2384" s="1050"/>
      <c r="H2384" s="927">
        <f t="shared" si="737"/>
        <v>0</v>
      </c>
      <c r="I2384" s="927">
        <f t="shared" si="738"/>
        <v>0</v>
      </c>
      <c r="J2384" s="11"/>
      <c r="K2384" s="964">
        <f t="shared" si="739"/>
        <v>0</v>
      </c>
    </row>
    <row r="2385" spans="1:11" ht="15.75" hidden="1" x14ac:dyDescent="0.25">
      <c r="A2385" s="761"/>
      <c r="B2385" s="579" t="s">
        <v>2341</v>
      </c>
      <c r="C2385" s="579"/>
      <c r="D2385" s="74" t="s">
        <v>2344</v>
      </c>
      <c r="E2385" s="579"/>
      <c r="F2385" s="582" t="s">
        <v>2319</v>
      </c>
      <c r="G2385" s="1050"/>
      <c r="H2385" s="927">
        <f t="shared" si="737"/>
        <v>0</v>
      </c>
      <c r="I2385" s="927">
        <f t="shared" si="738"/>
        <v>0</v>
      </c>
      <c r="J2385" s="11"/>
      <c r="K2385" s="964">
        <f t="shared" si="739"/>
        <v>0</v>
      </c>
    </row>
    <row r="2386" spans="1:11" ht="15.75" hidden="1" x14ac:dyDescent="0.25">
      <c r="A2386" s="761"/>
      <c r="B2386" s="579" t="s">
        <v>2342</v>
      </c>
      <c r="C2386" s="579"/>
      <c r="D2386" s="74" t="s">
        <v>2343</v>
      </c>
      <c r="E2386" s="579"/>
      <c r="F2386" s="582" t="s">
        <v>2319</v>
      </c>
      <c r="G2386" s="1050"/>
      <c r="H2386" s="927">
        <f t="shared" si="737"/>
        <v>0</v>
      </c>
      <c r="I2386" s="927">
        <f t="shared" si="738"/>
        <v>0</v>
      </c>
      <c r="J2386" s="11"/>
      <c r="K2386" s="964">
        <f t="shared" si="739"/>
        <v>0</v>
      </c>
    </row>
    <row r="2387" spans="1:11" ht="15.75" hidden="1" x14ac:dyDescent="0.25">
      <c r="A2387" s="761"/>
      <c r="B2387" s="46"/>
      <c r="C2387" s="608"/>
      <c r="D2387" s="20"/>
      <c r="E2387" s="47"/>
      <c r="F2387" s="47"/>
      <c r="G2387" s="973"/>
      <c r="H2387" s="973"/>
      <c r="I2387" s="973"/>
      <c r="J2387" s="47"/>
      <c r="K2387" s="973"/>
    </row>
    <row r="2388" spans="1:11" ht="15.75" hidden="1" x14ac:dyDescent="0.25">
      <c r="A2388" s="761"/>
      <c r="B2388" s="410" t="s">
        <v>2349</v>
      </c>
      <c r="C2388" s="410"/>
      <c r="D2388" s="411" t="s">
        <v>2348</v>
      </c>
      <c r="E2388" s="410"/>
      <c r="F2388" s="410"/>
      <c r="G2388" s="977"/>
      <c r="H2388" s="977"/>
      <c r="I2388" s="977"/>
      <c r="J2388" s="412"/>
      <c r="K2388" s="977"/>
    </row>
    <row r="2389" spans="1:11" ht="15.75" hidden="1" x14ac:dyDescent="0.25">
      <c r="A2389" s="761"/>
      <c r="B2389" s="8" t="s">
        <v>2351</v>
      </c>
      <c r="C2389" s="8"/>
      <c r="D2389" s="21" t="s">
        <v>2350</v>
      </c>
      <c r="E2389" s="8"/>
      <c r="F2389" s="8"/>
      <c r="G2389" s="975"/>
      <c r="H2389" s="975"/>
      <c r="I2389" s="975"/>
      <c r="J2389" s="407"/>
      <c r="K2389" s="975"/>
    </row>
    <row r="2390" spans="1:11" ht="15.75" hidden="1" x14ac:dyDescent="0.25">
      <c r="A2390" s="761"/>
      <c r="B2390" s="579" t="s">
        <v>2352</v>
      </c>
      <c r="C2390" s="579"/>
      <c r="D2390" s="74" t="s">
        <v>2357</v>
      </c>
      <c r="E2390" s="579"/>
      <c r="F2390" s="579" t="s">
        <v>112</v>
      </c>
      <c r="G2390" s="1049"/>
      <c r="H2390" s="927">
        <f>G2390*E2390</f>
        <v>0</v>
      </c>
      <c r="I2390" s="927">
        <f>H2390*$I$12</f>
        <v>0</v>
      </c>
      <c r="J2390" s="11"/>
      <c r="K2390" s="964">
        <f>SUM(H2390:I2390)</f>
        <v>0</v>
      </c>
    </row>
    <row r="2391" spans="1:11" ht="15.75" hidden="1" x14ac:dyDescent="0.25">
      <c r="A2391" s="761"/>
      <c r="B2391" s="579" t="s">
        <v>2355</v>
      </c>
      <c r="C2391" s="579"/>
      <c r="D2391" s="74" t="s">
        <v>2358</v>
      </c>
      <c r="E2391" s="579"/>
      <c r="F2391" s="579" t="s">
        <v>112</v>
      </c>
      <c r="G2391" s="1049"/>
      <c r="H2391" s="927">
        <f t="shared" ref="H2391:H2418" si="740">G2391*E2391</f>
        <v>0</v>
      </c>
      <c r="I2391" s="927">
        <f>H2391*$I$12</f>
        <v>0</v>
      </c>
      <c r="J2391" s="11"/>
      <c r="K2391" s="964">
        <f>SUM(H2391:I2391)</f>
        <v>0</v>
      </c>
    </row>
    <row r="2392" spans="1:11" ht="15.75" hidden="1" x14ac:dyDescent="0.25">
      <c r="A2392" s="761"/>
      <c r="B2392" s="579" t="s">
        <v>2356</v>
      </c>
      <c r="C2392" s="579"/>
      <c r="D2392" s="74" t="s">
        <v>2359</v>
      </c>
      <c r="E2392" s="579"/>
      <c r="F2392" s="579" t="s">
        <v>112</v>
      </c>
      <c r="G2392" s="1049"/>
      <c r="H2392" s="927">
        <f t="shared" si="740"/>
        <v>0</v>
      </c>
      <c r="I2392" s="927">
        <f>H2392*$I$12</f>
        <v>0</v>
      </c>
      <c r="J2392" s="11"/>
      <c r="K2392" s="964">
        <f>SUM(H2392:I2392)</f>
        <v>0</v>
      </c>
    </row>
    <row r="2393" spans="1:11" ht="15.75" hidden="1" x14ac:dyDescent="0.25">
      <c r="A2393" s="761"/>
      <c r="B2393" s="46"/>
      <c r="C2393" s="608"/>
      <c r="D2393" s="637"/>
      <c r="E2393" s="47"/>
      <c r="F2393" s="47"/>
      <c r="G2393" s="973"/>
      <c r="H2393" s="927"/>
      <c r="I2393" s="973"/>
      <c r="J2393" s="47"/>
      <c r="K2393" s="973"/>
    </row>
    <row r="2394" spans="1:11" ht="15.75" hidden="1" x14ac:dyDescent="0.25">
      <c r="A2394" s="761"/>
      <c r="B2394" s="8" t="s">
        <v>2354</v>
      </c>
      <c r="C2394" s="8"/>
      <c r="D2394" s="21" t="s">
        <v>2353</v>
      </c>
      <c r="E2394" s="8"/>
      <c r="F2394" s="8" t="s">
        <v>112</v>
      </c>
      <c r="G2394" s="975"/>
      <c r="H2394" s="975">
        <f t="shared" si="740"/>
        <v>0</v>
      </c>
      <c r="I2394" s="975">
        <f>H2394*$I$12</f>
        <v>0</v>
      </c>
      <c r="J2394" s="407"/>
      <c r="K2394" s="975">
        <f>SUM(H2394:I2394)</f>
        <v>0</v>
      </c>
    </row>
    <row r="2395" spans="1:11" ht="15.75" hidden="1" x14ac:dyDescent="0.25">
      <c r="A2395" s="761"/>
      <c r="B2395" s="46"/>
      <c r="C2395" s="608"/>
      <c r="D2395" s="638"/>
      <c r="E2395" s="47"/>
      <c r="F2395" s="47"/>
      <c r="G2395" s="973"/>
      <c r="H2395" s="973"/>
      <c r="I2395" s="973"/>
      <c r="J2395" s="47"/>
      <c r="K2395" s="973"/>
    </row>
    <row r="2396" spans="1:11" ht="15.75" hidden="1" x14ac:dyDescent="0.25">
      <c r="A2396" s="761"/>
      <c r="B2396" s="410" t="s">
        <v>2361</v>
      </c>
      <c r="C2396" s="410"/>
      <c r="D2396" s="411" t="s">
        <v>2360</v>
      </c>
      <c r="E2396" s="410"/>
      <c r="F2396" s="410"/>
      <c r="G2396" s="977"/>
      <c r="H2396" s="977"/>
      <c r="I2396" s="977"/>
      <c r="J2396" s="412"/>
      <c r="K2396" s="977"/>
    </row>
    <row r="2397" spans="1:11" ht="15.75" hidden="1" x14ac:dyDescent="0.25">
      <c r="A2397" s="761"/>
      <c r="B2397" s="8" t="s">
        <v>2364</v>
      </c>
      <c r="C2397" s="8"/>
      <c r="D2397" s="21" t="s">
        <v>2371</v>
      </c>
      <c r="E2397" s="8"/>
      <c r="F2397" s="8" t="s">
        <v>112</v>
      </c>
      <c r="G2397" s="975"/>
      <c r="H2397" s="975">
        <f t="shared" si="740"/>
        <v>0</v>
      </c>
      <c r="I2397" s="975">
        <f>H2397*$I$12</f>
        <v>0</v>
      </c>
      <c r="J2397" s="407"/>
      <c r="K2397" s="975">
        <f>SUM(H2397:I2397)</f>
        <v>0</v>
      </c>
    </row>
    <row r="2398" spans="1:11" ht="15.75" hidden="1" x14ac:dyDescent="0.25">
      <c r="A2398" s="761"/>
      <c r="B2398" s="46"/>
      <c r="C2398" s="608"/>
      <c r="D2398" s="637"/>
      <c r="E2398" s="47"/>
      <c r="F2398" s="47"/>
      <c r="G2398" s="973"/>
      <c r="H2398" s="927"/>
      <c r="I2398" s="973"/>
      <c r="J2398" s="47"/>
      <c r="K2398" s="973"/>
    </row>
    <row r="2399" spans="1:11" ht="15.75" hidden="1" x14ac:dyDescent="0.25">
      <c r="A2399" s="761"/>
      <c r="B2399" s="8" t="s">
        <v>2365</v>
      </c>
      <c r="C2399" s="8"/>
      <c r="D2399" s="21" t="s">
        <v>2372</v>
      </c>
      <c r="E2399" s="8"/>
      <c r="F2399" s="8" t="s">
        <v>112</v>
      </c>
      <c r="G2399" s="975"/>
      <c r="H2399" s="975">
        <f t="shared" si="740"/>
        <v>0</v>
      </c>
      <c r="I2399" s="975">
        <f>H2399*$I$12</f>
        <v>0</v>
      </c>
      <c r="J2399" s="407"/>
      <c r="K2399" s="975">
        <f>SUM(H2399:I2399)</f>
        <v>0</v>
      </c>
    </row>
    <row r="2400" spans="1:11" ht="15.75" hidden="1" x14ac:dyDescent="0.25">
      <c r="A2400" s="761"/>
      <c r="B2400" s="46"/>
      <c r="C2400" s="608"/>
      <c r="D2400" s="637"/>
      <c r="E2400" s="47"/>
      <c r="F2400" s="47"/>
      <c r="G2400" s="973"/>
      <c r="H2400" s="927"/>
      <c r="I2400" s="973"/>
      <c r="J2400" s="47"/>
      <c r="K2400" s="973"/>
    </row>
    <row r="2401" spans="1:11" ht="15.75" hidden="1" x14ac:dyDescent="0.25">
      <c r="A2401" s="761"/>
      <c r="B2401" s="8" t="s">
        <v>2366</v>
      </c>
      <c r="C2401" s="8"/>
      <c r="D2401" s="21" t="s">
        <v>2373</v>
      </c>
      <c r="E2401" s="8"/>
      <c r="F2401" s="8" t="s">
        <v>112</v>
      </c>
      <c r="G2401" s="975"/>
      <c r="H2401" s="975">
        <f t="shared" si="740"/>
        <v>0</v>
      </c>
      <c r="I2401" s="975">
        <f>H2401*$I$12</f>
        <v>0</v>
      </c>
      <c r="J2401" s="407"/>
      <c r="K2401" s="975">
        <f>SUM(H2401:I2401)</f>
        <v>0</v>
      </c>
    </row>
    <row r="2402" spans="1:11" ht="15.75" hidden="1" x14ac:dyDescent="0.25">
      <c r="A2402" s="761"/>
      <c r="B2402" s="46"/>
      <c r="C2402" s="608"/>
      <c r="D2402" s="637"/>
      <c r="E2402" s="47"/>
      <c r="F2402" s="47"/>
      <c r="G2402" s="973"/>
      <c r="H2402" s="927"/>
      <c r="I2402" s="973"/>
      <c r="J2402" s="47"/>
      <c r="K2402" s="973"/>
    </row>
    <row r="2403" spans="1:11" ht="15.75" hidden="1" x14ac:dyDescent="0.25">
      <c r="A2403" s="761"/>
      <c r="B2403" s="8" t="s">
        <v>2367</v>
      </c>
      <c r="C2403" s="8"/>
      <c r="D2403" s="21" t="s">
        <v>2374</v>
      </c>
      <c r="E2403" s="8"/>
      <c r="F2403" s="8" t="s">
        <v>112</v>
      </c>
      <c r="G2403" s="975"/>
      <c r="H2403" s="975">
        <f t="shared" si="740"/>
        <v>0</v>
      </c>
      <c r="I2403" s="975">
        <f>H2403*$I$12</f>
        <v>0</v>
      </c>
      <c r="J2403" s="407"/>
      <c r="K2403" s="975">
        <f>SUM(H2403:I2403)</f>
        <v>0</v>
      </c>
    </row>
    <row r="2404" spans="1:11" ht="15.75" hidden="1" x14ac:dyDescent="0.25">
      <c r="A2404" s="761"/>
      <c r="B2404" s="46"/>
      <c r="C2404" s="608"/>
      <c r="D2404" s="637"/>
      <c r="E2404" s="47"/>
      <c r="F2404" s="47"/>
      <c r="G2404" s="973"/>
      <c r="H2404" s="927"/>
      <c r="I2404" s="973"/>
      <c r="J2404" s="47"/>
      <c r="K2404" s="973"/>
    </row>
    <row r="2405" spans="1:11" ht="15.75" hidden="1" x14ac:dyDescent="0.25">
      <c r="A2405" s="761"/>
      <c r="B2405" s="8" t="s">
        <v>2368</v>
      </c>
      <c r="C2405" s="8"/>
      <c r="D2405" s="21" t="s">
        <v>2375</v>
      </c>
      <c r="E2405" s="8"/>
      <c r="F2405" s="8" t="s">
        <v>112</v>
      </c>
      <c r="G2405" s="975"/>
      <c r="H2405" s="975">
        <f t="shared" si="740"/>
        <v>0</v>
      </c>
      <c r="I2405" s="975">
        <f>H2405*$I$12</f>
        <v>0</v>
      </c>
      <c r="J2405" s="407"/>
      <c r="K2405" s="975">
        <f>SUM(H2405:I2405)</f>
        <v>0</v>
      </c>
    </row>
    <row r="2406" spans="1:11" ht="15.75" hidden="1" x14ac:dyDescent="0.25">
      <c r="A2406" s="761"/>
      <c r="B2406" s="46"/>
      <c r="C2406" s="608"/>
      <c r="D2406" s="637"/>
      <c r="E2406" s="47"/>
      <c r="F2406" s="47"/>
      <c r="G2406" s="973"/>
      <c r="H2406" s="927"/>
      <c r="I2406" s="973"/>
      <c r="J2406" s="47"/>
      <c r="K2406" s="973"/>
    </row>
    <row r="2407" spans="1:11" ht="15.75" hidden="1" x14ac:dyDescent="0.25">
      <c r="A2407" s="761"/>
      <c r="B2407" s="8" t="s">
        <v>2369</v>
      </c>
      <c r="C2407" s="8"/>
      <c r="D2407" s="21" t="s">
        <v>2376</v>
      </c>
      <c r="E2407" s="8"/>
      <c r="F2407" s="8" t="s">
        <v>112</v>
      </c>
      <c r="G2407" s="975"/>
      <c r="H2407" s="975">
        <f t="shared" si="740"/>
        <v>0</v>
      </c>
      <c r="I2407" s="975">
        <f>H2407*$I$12</f>
        <v>0</v>
      </c>
      <c r="J2407" s="407"/>
      <c r="K2407" s="975">
        <f>SUM(H2407:I2407)</f>
        <v>0</v>
      </c>
    </row>
    <row r="2408" spans="1:11" ht="15.75" hidden="1" x14ac:dyDescent="0.25">
      <c r="A2408" s="761"/>
      <c r="B2408" s="46"/>
      <c r="C2408" s="608"/>
      <c r="D2408" s="637"/>
      <c r="E2408" s="47"/>
      <c r="F2408" s="47"/>
      <c r="G2408" s="973"/>
      <c r="H2408" s="927"/>
      <c r="I2408" s="973"/>
      <c r="J2408" s="47"/>
      <c r="K2408" s="973"/>
    </row>
    <row r="2409" spans="1:11" ht="15.75" hidden="1" x14ac:dyDescent="0.25">
      <c r="A2409" s="761"/>
      <c r="B2409" s="8" t="s">
        <v>2370</v>
      </c>
      <c r="C2409" s="8"/>
      <c r="D2409" s="21" t="s">
        <v>2377</v>
      </c>
      <c r="E2409" s="8"/>
      <c r="F2409" s="8" t="s">
        <v>112</v>
      </c>
      <c r="G2409" s="975"/>
      <c r="H2409" s="975">
        <f t="shared" si="740"/>
        <v>0</v>
      </c>
      <c r="I2409" s="975">
        <f>H2409*$I$12</f>
        <v>0</v>
      </c>
      <c r="J2409" s="407"/>
      <c r="K2409" s="975">
        <f>SUM(H2409:I2409)</f>
        <v>0</v>
      </c>
    </row>
    <row r="2410" spans="1:11" ht="15.75" hidden="1" x14ac:dyDescent="0.25">
      <c r="A2410" s="761"/>
      <c r="B2410" s="46"/>
      <c r="C2410" s="608"/>
      <c r="D2410" s="637"/>
      <c r="E2410" s="47"/>
      <c r="F2410" s="47"/>
      <c r="G2410" s="973"/>
      <c r="H2410" s="973"/>
      <c r="I2410" s="973"/>
      <c r="J2410" s="47"/>
      <c r="K2410" s="973"/>
    </row>
    <row r="2411" spans="1:11" ht="15.75" hidden="1" x14ac:dyDescent="0.25">
      <c r="A2411" s="761"/>
      <c r="B2411" s="410" t="s">
        <v>2363</v>
      </c>
      <c r="C2411" s="410"/>
      <c r="D2411" s="411" t="s">
        <v>2362</v>
      </c>
      <c r="E2411" s="410"/>
      <c r="F2411" s="410"/>
      <c r="G2411" s="977"/>
      <c r="H2411" s="977"/>
      <c r="I2411" s="977"/>
      <c r="J2411" s="412"/>
      <c r="K2411" s="977"/>
    </row>
    <row r="2412" spans="1:11" ht="15.75" hidden="1" x14ac:dyDescent="0.25">
      <c r="A2412" s="761"/>
      <c r="B2412" s="8" t="s">
        <v>2378</v>
      </c>
      <c r="C2412" s="8"/>
      <c r="D2412" s="21" t="s">
        <v>2382</v>
      </c>
      <c r="E2412" s="8"/>
      <c r="F2412" s="8" t="s">
        <v>112</v>
      </c>
      <c r="G2412" s="975"/>
      <c r="H2412" s="975">
        <f t="shared" si="740"/>
        <v>0</v>
      </c>
      <c r="I2412" s="975">
        <f>H2412*$I$12</f>
        <v>0</v>
      </c>
      <c r="J2412" s="407"/>
      <c r="K2412" s="975">
        <f>SUM(H2412:I2412)</f>
        <v>0</v>
      </c>
    </row>
    <row r="2413" spans="1:11" ht="15.75" hidden="1" x14ac:dyDescent="0.25">
      <c r="A2413" s="761"/>
      <c r="B2413" s="46"/>
      <c r="C2413" s="608"/>
      <c r="D2413" s="20"/>
      <c r="E2413" s="47"/>
      <c r="F2413" s="14"/>
      <c r="G2413" s="973"/>
      <c r="H2413" s="927"/>
      <c r="I2413" s="927"/>
      <c r="J2413" s="11"/>
      <c r="K2413" s="964"/>
    </row>
    <row r="2414" spans="1:11" ht="15.75" hidden="1" x14ac:dyDescent="0.25">
      <c r="A2414" s="761"/>
      <c r="B2414" s="8" t="s">
        <v>2379</v>
      </c>
      <c r="C2414" s="8"/>
      <c r="D2414" s="21" t="s">
        <v>2383</v>
      </c>
      <c r="E2414" s="8"/>
      <c r="F2414" s="8" t="s">
        <v>112</v>
      </c>
      <c r="G2414" s="975"/>
      <c r="H2414" s="975">
        <f t="shared" si="740"/>
        <v>0</v>
      </c>
      <c r="I2414" s="975">
        <f>H2414*$I$12</f>
        <v>0</v>
      </c>
      <c r="J2414" s="407"/>
      <c r="K2414" s="975">
        <f>SUM(H2414:I2414)</f>
        <v>0</v>
      </c>
    </row>
    <row r="2415" spans="1:11" ht="15.75" hidden="1" x14ac:dyDescent="0.25">
      <c r="A2415" s="761"/>
      <c r="B2415" s="46"/>
      <c r="C2415" s="608"/>
      <c r="D2415" s="20"/>
      <c r="E2415" s="47"/>
      <c r="F2415" s="14"/>
      <c r="G2415" s="973"/>
      <c r="H2415" s="927"/>
      <c r="I2415" s="927"/>
      <c r="J2415" s="11"/>
      <c r="K2415" s="964"/>
    </row>
    <row r="2416" spans="1:11" ht="15.75" hidden="1" x14ac:dyDescent="0.25">
      <c r="A2416" s="761"/>
      <c r="B2416" s="8" t="s">
        <v>2380</v>
      </c>
      <c r="C2416" s="8"/>
      <c r="D2416" s="21" t="s">
        <v>2384</v>
      </c>
      <c r="E2416" s="8"/>
      <c r="F2416" s="8" t="s">
        <v>112</v>
      </c>
      <c r="G2416" s="975"/>
      <c r="H2416" s="975">
        <f t="shared" si="740"/>
        <v>0</v>
      </c>
      <c r="I2416" s="975">
        <f>H2416*$I$12</f>
        <v>0</v>
      </c>
      <c r="J2416" s="407"/>
      <c r="K2416" s="975">
        <f>SUM(H2416:I2416)</f>
        <v>0</v>
      </c>
    </row>
    <row r="2417" spans="1:11" ht="15.75" hidden="1" x14ac:dyDescent="0.25">
      <c r="A2417" s="761"/>
      <c r="B2417" s="46"/>
      <c r="C2417" s="608"/>
      <c r="D2417" s="20"/>
      <c r="E2417" s="47"/>
      <c r="F2417" s="14"/>
      <c r="G2417" s="973"/>
      <c r="H2417" s="927"/>
      <c r="I2417" s="927"/>
      <c r="J2417" s="11"/>
      <c r="K2417" s="964"/>
    </row>
    <row r="2418" spans="1:11" ht="15.75" hidden="1" x14ac:dyDescent="0.25">
      <c r="A2418" s="761"/>
      <c r="B2418" s="8" t="s">
        <v>2381</v>
      </c>
      <c r="C2418" s="8"/>
      <c r="D2418" s="21" t="s">
        <v>2385</v>
      </c>
      <c r="E2418" s="8"/>
      <c r="F2418" s="8" t="s">
        <v>112</v>
      </c>
      <c r="G2418" s="975"/>
      <c r="H2418" s="975">
        <f t="shared" si="740"/>
        <v>0</v>
      </c>
      <c r="I2418" s="975">
        <f>H2418*$I$12</f>
        <v>0</v>
      </c>
      <c r="J2418" s="407"/>
      <c r="K2418" s="975">
        <f>SUM(H2418:I2418)</f>
        <v>0</v>
      </c>
    </row>
    <row r="2419" spans="1:11" ht="15.75" hidden="1" x14ac:dyDescent="0.25">
      <c r="A2419" s="761"/>
      <c r="B2419" s="46"/>
      <c r="C2419" s="608"/>
      <c r="D2419" s="20"/>
      <c r="E2419" s="47"/>
      <c r="F2419" s="14"/>
      <c r="G2419" s="973"/>
      <c r="H2419" s="927"/>
      <c r="I2419" s="927"/>
      <c r="J2419" s="11"/>
      <c r="K2419" s="964"/>
    </row>
    <row r="2420" spans="1:11" ht="15.75" hidden="1" customHeight="1" x14ac:dyDescent="0.25">
      <c r="A2420" s="761"/>
      <c r="B2420" s="34" t="s">
        <v>2458</v>
      </c>
      <c r="C2420" s="765"/>
      <c r="D2420" s="765" t="s">
        <v>2386</v>
      </c>
      <c r="E2420" s="765"/>
      <c r="F2420" s="765"/>
      <c r="G2420" s="979"/>
      <c r="H2420" s="979"/>
      <c r="I2420" s="979"/>
      <c r="J2420" s="765"/>
      <c r="K2420" s="979"/>
    </row>
    <row r="2421" spans="1:11" ht="15.75" hidden="1" x14ac:dyDescent="0.25">
      <c r="A2421" s="761"/>
      <c r="B2421" s="1317" t="s">
        <v>226</v>
      </c>
      <c r="C2421" s="1311" t="s">
        <v>227</v>
      </c>
      <c r="D2421" s="1311" t="s">
        <v>228</v>
      </c>
      <c r="E2421" s="1311" t="s">
        <v>229</v>
      </c>
      <c r="F2421" s="1311" t="s">
        <v>230</v>
      </c>
      <c r="G2421" s="1313" t="s">
        <v>231</v>
      </c>
      <c r="H2421" s="1313" t="s">
        <v>232</v>
      </c>
      <c r="I2421" s="992" t="s">
        <v>233</v>
      </c>
      <c r="J2421" s="634"/>
      <c r="K2421" s="1313" t="s">
        <v>234</v>
      </c>
    </row>
    <row r="2422" spans="1:11" ht="15.75" hidden="1" x14ac:dyDescent="0.25">
      <c r="A2422" s="761"/>
      <c r="B2422" s="1318"/>
      <c r="C2422" s="1312"/>
      <c r="D2422" s="1312"/>
      <c r="E2422" s="1312"/>
      <c r="F2422" s="1312"/>
      <c r="G2422" s="1314"/>
      <c r="H2422" s="1314"/>
      <c r="I2422" s="996"/>
      <c r="J2422" s="635"/>
      <c r="K2422" s="1314"/>
    </row>
    <row r="2423" spans="1:11" ht="15.75" hidden="1" x14ac:dyDescent="0.25">
      <c r="A2423" s="761"/>
      <c r="B2423" s="410" t="s">
        <v>2388</v>
      </c>
      <c r="C2423" s="410"/>
      <c r="D2423" s="411" t="s">
        <v>2387</v>
      </c>
      <c r="E2423" s="410"/>
      <c r="F2423" s="410"/>
      <c r="G2423" s="977"/>
      <c r="H2423" s="977"/>
      <c r="I2423" s="977"/>
      <c r="J2423" s="412"/>
      <c r="K2423" s="977"/>
    </row>
    <row r="2424" spans="1:11" ht="15.75" hidden="1" x14ac:dyDescent="0.25">
      <c r="A2424" s="761"/>
      <c r="B2424" s="8" t="s">
        <v>2390</v>
      </c>
      <c r="C2424" s="8"/>
      <c r="D2424" s="21" t="s">
        <v>2389</v>
      </c>
      <c r="E2424" s="8"/>
      <c r="F2424" s="8"/>
      <c r="G2424" s="975"/>
      <c r="H2424" s="975"/>
      <c r="I2424" s="975"/>
      <c r="J2424" s="407"/>
      <c r="K2424" s="975"/>
    </row>
    <row r="2425" spans="1:11" ht="15.75" hidden="1" x14ac:dyDescent="0.25">
      <c r="A2425" s="761"/>
      <c r="B2425" s="43" t="s">
        <v>2391</v>
      </c>
      <c r="C2425" s="43"/>
      <c r="D2425" s="66" t="s">
        <v>2395</v>
      </c>
      <c r="E2425" s="43"/>
      <c r="F2425" s="43" t="s">
        <v>112</v>
      </c>
      <c r="G2425" s="967"/>
      <c r="H2425" s="967">
        <f>G2425*E2425</f>
        <v>0</v>
      </c>
      <c r="I2425" s="967">
        <f>H2425*$I$12</f>
        <v>0</v>
      </c>
      <c r="J2425" s="43"/>
      <c r="K2425" s="967">
        <f>SUM(H2425:I2425)</f>
        <v>0</v>
      </c>
    </row>
    <row r="2426" spans="1:11" ht="15.75" hidden="1" x14ac:dyDescent="0.25">
      <c r="A2426" s="761"/>
      <c r="B2426" s="46"/>
      <c r="C2426" s="608"/>
      <c r="D2426" s="75"/>
      <c r="E2426" s="47"/>
      <c r="F2426" s="47"/>
      <c r="G2426" s="973"/>
      <c r="H2426" s="973"/>
      <c r="I2426" s="973"/>
      <c r="J2426" s="47"/>
      <c r="K2426" s="973"/>
    </row>
    <row r="2427" spans="1:11" ht="15.75" hidden="1" x14ac:dyDescent="0.25">
      <c r="A2427" s="761"/>
      <c r="B2427" s="43" t="s">
        <v>2392</v>
      </c>
      <c r="C2427" s="43"/>
      <c r="D2427" s="66" t="s">
        <v>2396</v>
      </c>
      <c r="E2427" s="43"/>
      <c r="F2427" s="43" t="s">
        <v>112</v>
      </c>
      <c r="G2427" s="967"/>
      <c r="H2427" s="967">
        <f>G2427*E2427</f>
        <v>0</v>
      </c>
      <c r="I2427" s="967">
        <f>H2427*$I$12</f>
        <v>0</v>
      </c>
      <c r="J2427" s="43"/>
      <c r="K2427" s="967">
        <f>SUM(H2427:I2427)</f>
        <v>0</v>
      </c>
    </row>
    <row r="2428" spans="1:11" ht="15.75" hidden="1" x14ac:dyDescent="0.25">
      <c r="A2428" s="761"/>
      <c r="B2428" s="46"/>
      <c r="C2428" s="608"/>
      <c r="D2428" s="75"/>
      <c r="E2428" s="47"/>
      <c r="F2428" s="47"/>
      <c r="G2428" s="973"/>
      <c r="H2428" s="973"/>
      <c r="I2428" s="973"/>
      <c r="J2428" s="47"/>
      <c r="K2428" s="973"/>
    </row>
    <row r="2429" spans="1:11" ht="15.75" hidden="1" x14ac:dyDescent="0.25">
      <c r="A2429" s="761"/>
      <c r="B2429" s="43" t="s">
        <v>2393</v>
      </c>
      <c r="C2429" s="43"/>
      <c r="D2429" s="66" t="s">
        <v>2397</v>
      </c>
      <c r="E2429" s="43"/>
      <c r="F2429" s="43" t="s">
        <v>112</v>
      </c>
      <c r="G2429" s="967"/>
      <c r="H2429" s="967">
        <f>G2429*E2429</f>
        <v>0</v>
      </c>
      <c r="I2429" s="967">
        <f>H2429*$I$12</f>
        <v>0</v>
      </c>
      <c r="J2429" s="43"/>
      <c r="K2429" s="967">
        <f>SUM(H2429:I2429)</f>
        <v>0</v>
      </c>
    </row>
    <row r="2430" spans="1:11" ht="15.75" hidden="1" x14ac:dyDescent="0.25">
      <c r="A2430" s="761"/>
      <c r="B2430" s="46"/>
      <c r="C2430" s="608"/>
      <c r="D2430" s="75"/>
      <c r="E2430" s="47"/>
      <c r="F2430" s="47"/>
      <c r="G2430" s="973"/>
      <c r="H2430" s="973"/>
      <c r="I2430" s="973"/>
      <c r="J2430" s="47"/>
      <c r="K2430" s="973"/>
    </row>
    <row r="2431" spans="1:11" ht="15.75" hidden="1" x14ac:dyDescent="0.25">
      <c r="A2431" s="761"/>
      <c r="B2431" s="43" t="s">
        <v>2394</v>
      </c>
      <c r="C2431" s="43"/>
      <c r="D2431" s="66" t="s">
        <v>2398</v>
      </c>
      <c r="E2431" s="43"/>
      <c r="F2431" s="43" t="s">
        <v>112</v>
      </c>
      <c r="G2431" s="967"/>
      <c r="H2431" s="967">
        <f>G2431*E2431</f>
        <v>0</v>
      </c>
      <c r="I2431" s="967">
        <f>H2431*$I$12</f>
        <v>0</v>
      </c>
      <c r="J2431" s="43"/>
      <c r="K2431" s="967">
        <f>SUM(H2431:I2431)</f>
        <v>0</v>
      </c>
    </row>
    <row r="2432" spans="1:11" ht="15.75" hidden="1" x14ac:dyDescent="0.25">
      <c r="A2432" s="761"/>
      <c r="B2432" s="46"/>
      <c r="C2432" s="608"/>
      <c r="D2432" s="75"/>
      <c r="E2432" s="47"/>
      <c r="F2432" s="47"/>
      <c r="G2432" s="973"/>
      <c r="H2432" s="973"/>
      <c r="I2432" s="973"/>
      <c r="J2432" s="47"/>
      <c r="K2432" s="973"/>
    </row>
    <row r="2433" spans="1:11" ht="15.75" hidden="1" x14ac:dyDescent="0.25">
      <c r="A2433" s="761"/>
      <c r="B2433" s="8" t="s">
        <v>2400</v>
      </c>
      <c r="C2433" s="8"/>
      <c r="D2433" s="21" t="s">
        <v>2399</v>
      </c>
      <c r="E2433" s="8"/>
      <c r="F2433" s="8"/>
      <c r="G2433" s="975"/>
      <c r="H2433" s="975"/>
      <c r="I2433" s="975"/>
      <c r="J2433" s="407"/>
      <c r="K2433" s="975"/>
    </row>
    <row r="2434" spans="1:11" ht="15.75" hidden="1" x14ac:dyDescent="0.25">
      <c r="A2434" s="761"/>
      <c r="B2434" s="43" t="s">
        <v>2401</v>
      </c>
      <c r="C2434" s="43"/>
      <c r="D2434" s="66" t="s">
        <v>2406</v>
      </c>
      <c r="E2434" s="43"/>
      <c r="F2434" s="43" t="s">
        <v>112</v>
      </c>
      <c r="G2434" s="967"/>
      <c r="H2434" s="967">
        <f>G2434*E2434</f>
        <v>0</v>
      </c>
      <c r="I2434" s="967">
        <f>H2434*$I$12</f>
        <v>0</v>
      </c>
      <c r="J2434" s="43"/>
      <c r="K2434" s="967">
        <f>SUM(H2434:I2434)</f>
        <v>0</v>
      </c>
    </row>
    <row r="2435" spans="1:11" ht="15.75" hidden="1" x14ac:dyDescent="0.25">
      <c r="A2435" s="761"/>
      <c r="B2435" s="46"/>
      <c r="C2435" s="608"/>
      <c r="D2435" s="75"/>
      <c r="E2435" s="47"/>
      <c r="F2435" s="47"/>
      <c r="G2435" s="973"/>
      <c r="H2435" s="973"/>
      <c r="I2435" s="973"/>
      <c r="J2435" s="47"/>
      <c r="K2435" s="973"/>
    </row>
    <row r="2436" spans="1:11" ht="15.75" hidden="1" x14ac:dyDescent="0.25">
      <c r="A2436" s="761"/>
      <c r="B2436" s="43" t="s">
        <v>2402</v>
      </c>
      <c r="C2436" s="43"/>
      <c r="D2436" s="66" t="s">
        <v>2407</v>
      </c>
      <c r="E2436" s="43"/>
      <c r="F2436" s="43" t="s">
        <v>112</v>
      </c>
      <c r="G2436" s="967"/>
      <c r="H2436" s="967">
        <f>G2436*E2436</f>
        <v>0</v>
      </c>
      <c r="I2436" s="967">
        <f>H2436*$I$12</f>
        <v>0</v>
      </c>
      <c r="J2436" s="43"/>
      <c r="K2436" s="967">
        <f>SUM(H2436:I2436)</f>
        <v>0</v>
      </c>
    </row>
    <row r="2437" spans="1:11" ht="15.75" hidden="1" x14ac:dyDescent="0.25">
      <c r="A2437" s="761"/>
      <c r="B2437" s="46"/>
      <c r="C2437" s="608"/>
      <c r="D2437" s="75"/>
      <c r="E2437" s="47"/>
      <c r="F2437" s="47"/>
      <c r="G2437" s="973"/>
      <c r="H2437" s="973"/>
      <c r="I2437" s="973"/>
      <c r="J2437" s="47"/>
      <c r="K2437" s="973"/>
    </row>
    <row r="2438" spans="1:11" ht="15.75" hidden="1" x14ac:dyDescent="0.25">
      <c r="A2438" s="761"/>
      <c r="B2438" s="43" t="s">
        <v>2403</v>
      </c>
      <c r="C2438" s="43"/>
      <c r="D2438" s="66" t="s">
        <v>2408</v>
      </c>
      <c r="E2438" s="43"/>
      <c r="F2438" s="43" t="s">
        <v>112</v>
      </c>
      <c r="G2438" s="967"/>
      <c r="H2438" s="967">
        <f>G2438*E2438</f>
        <v>0</v>
      </c>
      <c r="I2438" s="967">
        <f>H2438*$I$12</f>
        <v>0</v>
      </c>
      <c r="J2438" s="43"/>
      <c r="K2438" s="967">
        <f>SUM(H2438:I2438)</f>
        <v>0</v>
      </c>
    </row>
    <row r="2439" spans="1:11" ht="15.75" hidden="1" x14ac:dyDescent="0.25">
      <c r="A2439" s="761"/>
      <c r="B2439" s="46"/>
      <c r="C2439" s="608"/>
      <c r="D2439" s="75"/>
      <c r="E2439" s="47"/>
      <c r="F2439" s="47"/>
      <c r="G2439" s="973"/>
      <c r="H2439" s="973"/>
      <c r="I2439" s="973"/>
      <c r="J2439" s="47"/>
      <c r="K2439" s="973"/>
    </row>
    <row r="2440" spans="1:11" ht="15.75" hidden="1" x14ac:dyDescent="0.25">
      <c r="A2440" s="761"/>
      <c r="B2440" s="43" t="s">
        <v>2404</v>
      </c>
      <c r="C2440" s="43"/>
      <c r="D2440" s="66" t="s">
        <v>200</v>
      </c>
      <c r="E2440" s="43"/>
      <c r="F2440" s="43" t="s">
        <v>112</v>
      </c>
      <c r="G2440" s="967"/>
      <c r="H2440" s="967">
        <f>G2440*E2440</f>
        <v>0</v>
      </c>
      <c r="I2440" s="967">
        <f>H2440*$I$12</f>
        <v>0</v>
      </c>
      <c r="J2440" s="43"/>
      <c r="K2440" s="967">
        <f>SUM(H2440:I2440)</f>
        <v>0</v>
      </c>
    </row>
    <row r="2441" spans="1:11" ht="15.75" hidden="1" x14ac:dyDescent="0.25">
      <c r="A2441" s="761"/>
      <c r="B2441" s="46"/>
      <c r="C2441" s="608"/>
      <c r="D2441" s="75"/>
      <c r="E2441" s="47"/>
      <c r="F2441" s="47"/>
      <c r="G2441" s="973"/>
      <c r="H2441" s="973"/>
      <c r="I2441" s="973"/>
      <c r="J2441" s="47"/>
      <c r="K2441" s="973"/>
    </row>
    <row r="2442" spans="1:11" ht="15.75" hidden="1" x14ac:dyDescent="0.25">
      <c r="A2442" s="761"/>
      <c r="B2442" s="43" t="s">
        <v>2405</v>
      </c>
      <c r="C2442" s="43"/>
      <c r="D2442" s="66" t="s">
        <v>202</v>
      </c>
      <c r="E2442" s="43"/>
      <c r="F2442" s="43" t="s">
        <v>112</v>
      </c>
      <c r="G2442" s="967"/>
      <c r="H2442" s="967">
        <f>G2442*E2442</f>
        <v>0</v>
      </c>
      <c r="I2442" s="967">
        <f>H2442*$I$12</f>
        <v>0</v>
      </c>
      <c r="J2442" s="43"/>
      <c r="K2442" s="967">
        <f>SUM(H2442:I2442)</f>
        <v>0</v>
      </c>
    </row>
    <row r="2443" spans="1:11" ht="15.75" hidden="1" x14ac:dyDescent="0.25">
      <c r="A2443" s="761"/>
      <c r="B2443" s="46"/>
      <c r="C2443" s="608"/>
      <c r="D2443" s="75"/>
      <c r="E2443" s="47"/>
      <c r="F2443" s="47"/>
      <c r="G2443" s="973"/>
      <c r="H2443" s="973"/>
      <c r="I2443" s="973"/>
      <c r="J2443" s="47"/>
      <c r="K2443" s="973"/>
    </row>
    <row r="2444" spans="1:11" ht="15.75" hidden="1" x14ac:dyDescent="0.25">
      <c r="A2444" s="761"/>
      <c r="B2444" s="8" t="s">
        <v>2410</v>
      </c>
      <c r="C2444" s="8"/>
      <c r="D2444" s="21" t="s">
        <v>2409</v>
      </c>
      <c r="E2444" s="8"/>
      <c r="F2444" s="8"/>
      <c r="G2444" s="975"/>
      <c r="H2444" s="975"/>
      <c r="I2444" s="975"/>
      <c r="J2444" s="407"/>
      <c r="K2444" s="975"/>
    </row>
    <row r="2445" spans="1:11" ht="15.75" hidden="1" x14ac:dyDescent="0.25">
      <c r="A2445" s="761"/>
      <c r="B2445" s="43" t="s">
        <v>2411</v>
      </c>
      <c r="C2445" s="43"/>
      <c r="D2445" s="66" t="s">
        <v>2416</v>
      </c>
      <c r="E2445" s="43"/>
      <c r="F2445" s="43" t="s">
        <v>112</v>
      </c>
      <c r="G2445" s="967"/>
      <c r="H2445" s="967">
        <f>G2445*E2445</f>
        <v>0</v>
      </c>
      <c r="I2445" s="967">
        <f>H2445*$I$12</f>
        <v>0</v>
      </c>
      <c r="J2445" s="43"/>
      <c r="K2445" s="967">
        <f>SUM(H2445:I2445)</f>
        <v>0</v>
      </c>
    </row>
    <row r="2446" spans="1:11" ht="15.75" hidden="1" x14ac:dyDescent="0.25">
      <c r="A2446" s="761"/>
      <c r="B2446" s="46"/>
      <c r="C2446" s="608"/>
      <c r="D2446" s="75"/>
      <c r="E2446" s="47"/>
      <c r="F2446" s="47"/>
      <c r="G2446" s="973"/>
      <c r="H2446" s="973"/>
      <c r="I2446" s="973"/>
      <c r="J2446" s="47"/>
      <c r="K2446" s="973"/>
    </row>
    <row r="2447" spans="1:11" ht="15.75" hidden="1" x14ac:dyDescent="0.25">
      <c r="A2447" s="761"/>
      <c r="B2447" s="43" t="s">
        <v>2412</v>
      </c>
      <c r="C2447" s="43"/>
      <c r="D2447" s="66" t="s">
        <v>2417</v>
      </c>
      <c r="E2447" s="43"/>
      <c r="F2447" s="43" t="s">
        <v>112</v>
      </c>
      <c r="G2447" s="967"/>
      <c r="H2447" s="967">
        <f>G2447*E2447</f>
        <v>0</v>
      </c>
      <c r="I2447" s="967">
        <f>H2447*$I$12</f>
        <v>0</v>
      </c>
      <c r="J2447" s="43"/>
      <c r="K2447" s="967">
        <f>SUM(H2447:I2447)</f>
        <v>0</v>
      </c>
    </row>
    <row r="2448" spans="1:11" ht="15.75" hidden="1" x14ac:dyDescent="0.25">
      <c r="A2448" s="761"/>
      <c r="B2448" s="46"/>
      <c r="C2448" s="608"/>
      <c r="D2448" s="75"/>
      <c r="E2448" s="47"/>
      <c r="F2448" s="47"/>
      <c r="G2448" s="973"/>
      <c r="H2448" s="973"/>
      <c r="I2448" s="973"/>
      <c r="J2448" s="47"/>
      <c r="K2448" s="973"/>
    </row>
    <row r="2449" spans="1:11" ht="15.75" hidden="1" x14ac:dyDescent="0.25">
      <c r="A2449" s="761"/>
      <c r="B2449" s="43" t="s">
        <v>2413</v>
      </c>
      <c r="C2449" s="43"/>
      <c r="D2449" s="66" t="s">
        <v>2418</v>
      </c>
      <c r="E2449" s="43"/>
      <c r="F2449" s="43" t="s">
        <v>112</v>
      </c>
      <c r="G2449" s="967"/>
      <c r="H2449" s="967">
        <f>G2449*E2449</f>
        <v>0</v>
      </c>
      <c r="I2449" s="967">
        <f>H2449*$I$12</f>
        <v>0</v>
      </c>
      <c r="J2449" s="43"/>
      <c r="K2449" s="967">
        <f>SUM(H2449:I2449)</f>
        <v>0</v>
      </c>
    </row>
    <row r="2450" spans="1:11" ht="15.75" hidden="1" x14ac:dyDescent="0.25">
      <c r="A2450" s="761"/>
      <c r="B2450" s="46"/>
      <c r="C2450" s="608"/>
      <c r="D2450" s="75"/>
      <c r="E2450" s="47"/>
      <c r="F2450" s="47"/>
      <c r="G2450" s="973"/>
      <c r="H2450" s="973"/>
      <c r="I2450" s="973"/>
      <c r="J2450" s="47"/>
      <c r="K2450" s="973"/>
    </row>
    <row r="2451" spans="1:11" ht="15.75" hidden="1" x14ac:dyDescent="0.25">
      <c r="A2451" s="761"/>
      <c r="B2451" s="43" t="s">
        <v>2414</v>
      </c>
      <c r="C2451" s="43"/>
      <c r="D2451" s="66" t="s">
        <v>2419</v>
      </c>
      <c r="E2451" s="43"/>
      <c r="F2451" s="43" t="s">
        <v>112</v>
      </c>
      <c r="G2451" s="967"/>
      <c r="H2451" s="967">
        <f>G2451*E2451</f>
        <v>0</v>
      </c>
      <c r="I2451" s="967">
        <f>H2451*$I$12</f>
        <v>0</v>
      </c>
      <c r="J2451" s="43"/>
      <c r="K2451" s="967">
        <f>SUM(H2451:I2451)</f>
        <v>0</v>
      </c>
    </row>
    <row r="2452" spans="1:11" ht="15.75" hidden="1" x14ac:dyDescent="0.25">
      <c r="A2452" s="761"/>
      <c r="B2452" s="46"/>
      <c r="C2452" s="608"/>
      <c r="D2452" s="75"/>
      <c r="E2452" s="47"/>
      <c r="F2452" s="47"/>
      <c r="G2452" s="973"/>
      <c r="H2452" s="973"/>
      <c r="I2452" s="973"/>
      <c r="J2452" s="47"/>
      <c r="K2452" s="973"/>
    </row>
    <row r="2453" spans="1:11" ht="15.75" hidden="1" x14ac:dyDescent="0.25">
      <c r="A2453" s="761"/>
      <c r="B2453" s="43" t="s">
        <v>2415</v>
      </c>
      <c r="C2453" s="43"/>
      <c r="D2453" s="66" t="s">
        <v>2420</v>
      </c>
      <c r="E2453" s="43"/>
      <c r="F2453" s="43" t="s">
        <v>112</v>
      </c>
      <c r="G2453" s="967"/>
      <c r="H2453" s="967">
        <f>G2453*E2453</f>
        <v>0</v>
      </c>
      <c r="I2453" s="967">
        <f>H2453*$I$12</f>
        <v>0</v>
      </c>
      <c r="J2453" s="43"/>
      <c r="K2453" s="967">
        <f>SUM(H2453:I2453)</f>
        <v>0</v>
      </c>
    </row>
    <row r="2454" spans="1:11" ht="15.75" hidden="1" x14ac:dyDescent="0.25">
      <c r="A2454" s="761"/>
      <c r="B2454" s="46"/>
      <c r="C2454" s="608"/>
      <c r="D2454" s="75"/>
      <c r="E2454" s="47"/>
      <c r="F2454" s="47"/>
      <c r="G2454" s="973"/>
      <c r="H2454" s="973"/>
      <c r="I2454" s="973"/>
      <c r="J2454" s="47"/>
      <c r="K2454" s="973"/>
    </row>
    <row r="2455" spans="1:11" ht="15.75" hidden="1" x14ac:dyDescent="0.25">
      <c r="A2455" s="761"/>
      <c r="B2455" s="8" t="s">
        <v>2422</v>
      </c>
      <c r="C2455" s="8"/>
      <c r="D2455" s="21" t="s">
        <v>2421</v>
      </c>
      <c r="E2455" s="8"/>
      <c r="F2455" s="8"/>
      <c r="G2455" s="975"/>
      <c r="H2455" s="975"/>
      <c r="I2455" s="975"/>
      <c r="J2455" s="407"/>
      <c r="K2455" s="975"/>
    </row>
    <row r="2456" spans="1:11" ht="15.75" hidden="1" x14ac:dyDescent="0.25">
      <c r="A2456" s="761"/>
      <c r="B2456" s="43" t="s">
        <v>2423</v>
      </c>
      <c r="C2456" s="43"/>
      <c r="D2456" s="66" t="s">
        <v>2437</v>
      </c>
      <c r="E2456" s="43"/>
      <c r="F2456" s="43" t="s">
        <v>112</v>
      </c>
      <c r="G2456" s="967"/>
      <c r="H2456" s="967">
        <f>G2456*E2456</f>
        <v>0</v>
      </c>
      <c r="I2456" s="967">
        <f>H2456*$I$12</f>
        <v>0</v>
      </c>
      <c r="J2456" s="43"/>
      <c r="K2456" s="967">
        <f t="shared" ref="K2456:K2481" si="741">SUM(H2456:I2456)</f>
        <v>0</v>
      </c>
    </row>
    <row r="2457" spans="1:11" ht="15.75" hidden="1" x14ac:dyDescent="0.25">
      <c r="A2457" s="761"/>
      <c r="B2457" s="46"/>
      <c r="C2457" s="608"/>
      <c r="D2457" s="75"/>
      <c r="E2457" s="47"/>
      <c r="F2457" s="47"/>
      <c r="G2457" s="973"/>
      <c r="H2457" s="973"/>
      <c r="I2457" s="973"/>
      <c r="J2457" s="47"/>
      <c r="K2457" s="973"/>
    </row>
    <row r="2458" spans="1:11" ht="15.75" hidden="1" x14ac:dyDescent="0.25">
      <c r="A2458" s="761"/>
      <c r="B2458" s="43" t="s">
        <v>2424</v>
      </c>
      <c r="C2458" s="43"/>
      <c r="D2458" s="66" t="s">
        <v>2438</v>
      </c>
      <c r="E2458" s="43"/>
      <c r="F2458" s="43" t="s">
        <v>112</v>
      </c>
      <c r="G2458" s="967"/>
      <c r="H2458" s="967">
        <f>G2458*E2458</f>
        <v>0</v>
      </c>
      <c r="I2458" s="967">
        <f>H2458*$I$12</f>
        <v>0</v>
      </c>
      <c r="J2458" s="43"/>
      <c r="K2458" s="967">
        <f t="shared" si="741"/>
        <v>0</v>
      </c>
    </row>
    <row r="2459" spans="1:11" ht="15.75" hidden="1" x14ac:dyDescent="0.25">
      <c r="A2459" s="761"/>
      <c r="B2459" s="46"/>
      <c r="C2459" s="608"/>
      <c r="D2459" s="75"/>
      <c r="E2459" s="47"/>
      <c r="F2459" s="47"/>
      <c r="G2459" s="973"/>
      <c r="H2459" s="973"/>
      <c r="I2459" s="973"/>
      <c r="J2459" s="47"/>
      <c r="K2459" s="973"/>
    </row>
    <row r="2460" spans="1:11" ht="15.75" hidden="1" x14ac:dyDescent="0.25">
      <c r="A2460" s="761"/>
      <c r="B2460" s="43" t="s">
        <v>2425</v>
      </c>
      <c r="C2460" s="43"/>
      <c r="D2460" s="66" t="s">
        <v>2439</v>
      </c>
      <c r="E2460" s="43"/>
      <c r="F2460" s="43" t="s">
        <v>112</v>
      </c>
      <c r="G2460" s="967"/>
      <c r="H2460" s="967">
        <f>G2460*E2460</f>
        <v>0</v>
      </c>
      <c r="I2460" s="967">
        <f>H2460*$I$12</f>
        <v>0</v>
      </c>
      <c r="J2460" s="43"/>
      <c r="K2460" s="967">
        <f t="shared" si="741"/>
        <v>0</v>
      </c>
    </row>
    <row r="2461" spans="1:11" ht="15.75" hidden="1" x14ac:dyDescent="0.25">
      <c r="A2461" s="761"/>
      <c r="B2461" s="46"/>
      <c r="C2461" s="608"/>
      <c r="D2461" s="75"/>
      <c r="E2461" s="47"/>
      <c r="F2461" s="47"/>
      <c r="G2461" s="973"/>
      <c r="H2461" s="973"/>
      <c r="I2461" s="973"/>
      <c r="J2461" s="47"/>
      <c r="K2461" s="973"/>
    </row>
    <row r="2462" spans="1:11" ht="15.75" hidden="1" x14ac:dyDescent="0.25">
      <c r="A2462" s="761"/>
      <c r="B2462" s="43" t="s">
        <v>2426</v>
      </c>
      <c r="C2462" s="43"/>
      <c r="D2462" s="66" t="s">
        <v>2440</v>
      </c>
      <c r="E2462" s="43"/>
      <c r="F2462" s="43" t="s">
        <v>112</v>
      </c>
      <c r="G2462" s="967"/>
      <c r="H2462" s="967">
        <f>G2462*E2462</f>
        <v>0</v>
      </c>
      <c r="I2462" s="967">
        <f>H2462*$I$12</f>
        <v>0</v>
      </c>
      <c r="J2462" s="43"/>
      <c r="K2462" s="967">
        <f t="shared" si="741"/>
        <v>0</v>
      </c>
    </row>
    <row r="2463" spans="1:11" ht="15.75" hidden="1" x14ac:dyDescent="0.25">
      <c r="A2463" s="761"/>
      <c r="B2463" s="46"/>
      <c r="C2463" s="608"/>
      <c r="D2463" s="75"/>
      <c r="E2463" s="47"/>
      <c r="F2463" s="47"/>
      <c r="G2463" s="973"/>
      <c r="H2463" s="973"/>
      <c r="I2463" s="973"/>
      <c r="J2463" s="47"/>
      <c r="K2463" s="973"/>
    </row>
    <row r="2464" spans="1:11" ht="15.75" hidden="1" x14ac:dyDescent="0.25">
      <c r="A2464" s="761"/>
      <c r="B2464" s="43" t="s">
        <v>2427</v>
      </c>
      <c r="C2464" s="43"/>
      <c r="D2464" s="66" t="s">
        <v>2441</v>
      </c>
      <c r="E2464" s="43"/>
      <c r="F2464" s="43" t="s">
        <v>112</v>
      </c>
      <c r="G2464" s="967"/>
      <c r="H2464" s="967">
        <f>G2464*E2464</f>
        <v>0</v>
      </c>
      <c r="I2464" s="967">
        <f>H2464*$I$12</f>
        <v>0</v>
      </c>
      <c r="J2464" s="43"/>
      <c r="K2464" s="967">
        <f t="shared" si="741"/>
        <v>0</v>
      </c>
    </row>
    <row r="2465" spans="1:11" ht="15.75" hidden="1" x14ac:dyDescent="0.25">
      <c r="A2465" s="761"/>
      <c r="B2465" s="46"/>
      <c r="C2465" s="608"/>
      <c r="D2465" s="75"/>
      <c r="E2465" s="47"/>
      <c r="F2465" s="47"/>
      <c r="G2465" s="973"/>
      <c r="H2465" s="973"/>
      <c r="I2465" s="973"/>
      <c r="J2465" s="47"/>
      <c r="K2465" s="973"/>
    </row>
    <row r="2466" spans="1:11" ht="15.75" hidden="1" x14ac:dyDescent="0.25">
      <c r="A2466" s="761"/>
      <c r="B2466" s="43" t="s">
        <v>2428</v>
      </c>
      <c r="C2466" s="43"/>
      <c r="D2466" s="66" t="s">
        <v>2442</v>
      </c>
      <c r="E2466" s="43"/>
      <c r="F2466" s="43" t="s">
        <v>112</v>
      </c>
      <c r="G2466" s="967"/>
      <c r="H2466" s="967">
        <f>G2466*E2466</f>
        <v>0</v>
      </c>
      <c r="I2466" s="967">
        <f>H2466*$I$12</f>
        <v>0</v>
      </c>
      <c r="J2466" s="43"/>
      <c r="K2466" s="967">
        <f t="shared" si="741"/>
        <v>0</v>
      </c>
    </row>
    <row r="2467" spans="1:11" ht="15.75" hidden="1" x14ac:dyDescent="0.25">
      <c r="A2467" s="761"/>
      <c r="B2467" s="46"/>
      <c r="C2467" s="608"/>
      <c r="D2467" s="75"/>
      <c r="E2467" s="47"/>
      <c r="F2467" s="47"/>
      <c r="G2467" s="973"/>
      <c r="H2467" s="973"/>
      <c r="I2467" s="973"/>
      <c r="J2467" s="47"/>
      <c r="K2467" s="973"/>
    </row>
    <row r="2468" spans="1:11" ht="15.75" hidden="1" x14ac:dyDescent="0.25">
      <c r="A2468" s="761"/>
      <c r="B2468" s="43" t="s">
        <v>2429</v>
      </c>
      <c r="C2468" s="43"/>
      <c r="D2468" s="66" t="s">
        <v>2443</v>
      </c>
      <c r="E2468" s="43"/>
      <c r="F2468" s="43" t="s">
        <v>112</v>
      </c>
      <c r="G2468" s="967"/>
      <c r="H2468" s="967">
        <f>G2468*E2468</f>
        <v>0</v>
      </c>
      <c r="I2468" s="967">
        <f>H2468*$I$12</f>
        <v>0</v>
      </c>
      <c r="J2468" s="43"/>
      <c r="K2468" s="967">
        <f t="shared" si="741"/>
        <v>0</v>
      </c>
    </row>
    <row r="2469" spans="1:11" ht="15.75" hidden="1" x14ac:dyDescent="0.25">
      <c r="A2469" s="761"/>
      <c r="B2469" s="46"/>
      <c r="C2469" s="608"/>
      <c r="D2469" s="75"/>
      <c r="E2469" s="47"/>
      <c r="F2469" s="47"/>
      <c r="G2469" s="973"/>
      <c r="H2469" s="973"/>
      <c r="I2469" s="973"/>
      <c r="J2469" s="47"/>
      <c r="K2469" s="973"/>
    </row>
    <row r="2470" spans="1:11" ht="15.75" hidden="1" x14ac:dyDescent="0.25">
      <c r="A2470" s="761"/>
      <c r="B2470" s="43" t="s">
        <v>2430</v>
      </c>
      <c r="C2470" s="43"/>
      <c r="D2470" s="66" t="s">
        <v>2444</v>
      </c>
      <c r="E2470" s="43"/>
      <c r="F2470" s="43" t="s">
        <v>112</v>
      </c>
      <c r="G2470" s="967"/>
      <c r="H2470" s="967">
        <f>G2470*E2470</f>
        <v>0</v>
      </c>
      <c r="I2470" s="967">
        <f>H2470*$I$12</f>
        <v>0</v>
      </c>
      <c r="J2470" s="43"/>
      <c r="K2470" s="967">
        <f t="shared" si="741"/>
        <v>0</v>
      </c>
    </row>
    <row r="2471" spans="1:11" ht="15.75" hidden="1" x14ac:dyDescent="0.25">
      <c r="A2471" s="761"/>
      <c r="B2471" s="46"/>
      <c r="C2471" s="608"/>
      <c r="D2471" s="75"/>
      <c r="E2471" s="47"/>
      <c r="F2471" s="47"/>
      <c r="G2471" s="973"/>
      <c r="H2471" s="973"/>
      <c r="I2471" s="973"/>
      <c r="J2471" s="47"/>
      <c r="K2471" s="973"/>
    </row>
    <row r="2472" spans="1:11" ht="15.75" hidden="1" x14ac:dyDescent="0.25">
      <c r="A2472" s="761"/>
      <c r="B2472" s="43" t="s">
        <v>2431</v>
      </c>
      <c r="C2472" s="43"/>
      <c r="D2472" s="66" t="s">
        <v>2445</v>
      </c>
      <c r="E2472" s="43"/>
      <c r="F2472" s="43" t="s">
        <v>112</v>
      </c>
      <c r="G2472" s="967"/>
      <c r="H2472" s="967">
        <f>G2472*E2472</f>
        <v>0</v>
      </c>
      <c r="I2472" s="967">
        <f>H2472*$I$12</f>
        <v>0</v>
      </c>
      <c r="J2472" s="43"/>
      <c r="K2472" s="967">
        <f t="shared" si="741"/>
        <v>0</v>
      </c>
    </row>
    <row r="2473" spans="1:11" ht="15.75" hidden="1" x14ac:dyDescent="0.25">
      <c r="A2473" s="761"/>
      <c r="B2473" s="46"/>
      <c r="C2473" s="608"/>
      <c r="D2473" s="75"/>
      <c r="E2473" s="47"/>
      <c r="F2473" s="47"/>
      <c r="G2473" s="973"/>
      <c r="H2473" s="973"/>
      <c r="I2473" s="973"/>
      <c r="J2473" s="47"/>
      <c r="K2473" s="973"/>
    </row>
    <row r="2474" spans="1:11" ht="15.75" hidden="1" x14ac:dyDescent="0.25">
      <c r="A2474" s="761"/>
      <c r="B2474" s="8" t="s">
        <v>2432</v>
      </c>
      <c r="C2474" s="8"/>
      <c r="D2474" s="21" t="s">
        <v>2446</v>
      </c>
      <c r="E2474" s="8"/>
      <c r="F2474" s="8"/>
      <c r="G2474" s="975"/>
      <c r="H2474" s="975"/>
      <c r="I2474" s="975"/>
      <c r="J2474" s="407"/>
      <c r="K2474" s="975"/>
    </row>
    <row r="2475" spans="1:11" ht="15.75" hidden="1" x14ac:dyDescent="0.25">
      <c r="A2475" s="761"/>
      <c r="B2475" s="43" t="s">
        <v>2433</v>
      </c>
      <c r="C2475" s="43"/>
      <c r="D2475" s="66" t="s">
        <v>2447</v>
      </c>
      <c r="E2475" s="43"/>
      <c r="F2475" s="43" t="s">
        <v>112</v>
      </c>
      <c r="G2475" s="967"/>
      <c r="H2475" s="967">
        <f>G2475*E2475</f>
        <v>0</v>
      </c>
      <c r="I2475" s="967">
        <f>H2475*$I$12</f>
        <v>0</v>
      </c>
      <c r="J2475" s="43"/>
      <c r="K2475" s="967">
        <f t="shared" si="741"/>
        <v>0</v>
      </c>
    </row>
    <row r="2476" spans="1:11" ht="15.75" hidden="1" x14ac:dyDescent="0.25">
      <c r="A2476" s="761"/>
      <c r="B2476" s="46"/>
      <c r="C2476" s="608"/>
      <c r="D2476" s="75"/>
      <c r="E2476" s="47"/>
      <c r="F2476" s="47"/>
      <c r="G2476" s="973"/>
      <c r="H2476" s="973"/>
      <c r="I2476" s="973"/>
      <c r="J2476" s="47"/>
      <c r="K2476" s="973"/>
    </row>
    <row r="2477" spans="1:11" ht="15.75" hidden="1" x14ac:dyDescent="0.25">
      <c r="A2477" s="761"/>
      <c r="B2477" s="43" t="s">
        <v>2434</v>
      </c>
      <c r="C2477" s="43"/>
      <c r="D2477" s="66" t="s">
        <v>2448</v>
      </c>
      <c r="E2477" s="43"/>
      <c r="F2477" s="43" t="s">
        <v>112</v>
      </c>
      <c r="G2477" s="967"/>
      <c r="H2477" s="967">
        <f>G2477*E2477</f>
        <v>0</v>
      </c>
      <c r="I2477" s="967">
        <f>H2477*$I$12</f>
        <v>0</v>
      </c>
      <c r="J2477" s="43"/>
      <c r="K2477" s="967">
        <f t="shared" si="741"/>
        <v>0</v>
      </c>
    </row>
    <row r="2478" spans="1:11" ht="15.75" hidden="1" x14ac:dyDescent="0.25">
      <c r="A2478" s="761"/>
      <c r="B2478" s="46"/>
      <c r="C2478" s="608"/>
      <c r="D2478" s="75"/>
      <c r="E2478" s="47"/>
      <c r="F2478" s="47"/>
      <c r="G2478" s="973"/>
      <c r="H2478" s="973"/>
      <c r="I2478" s="973"/>
      <c r="J2478" s="47"/>
      <c r="K2478" s="973"/>
    </row>
    <row r="2479" spans="1:11" ht="15.75" hidden="1" x14ac:dyDescent="0.25">
      <c r="A2479" s="761"/>
      <c r="B2479" s="43" t="s">
        <v>2435</v>
      </c>
      <c r="C2479" s="43"/>
      <c r="D2479" s="66" t="s">
        <v>2449</v>
      </c>
      <c r="E2479" s="43"/>
      <c r="F2479" s="43" t="s">
        <v>112</v>
      </c>
      <c r="G2479" s="967"/>
      <c r="H2479" s="967">
        <f>G2479*E2479</f>
        <v>0</v>
      </c>
      <c r="I2479" s="967">
        <f>H2479*$I$12</f>
        <v>0</v>
      </c>
      <c r="J2479" s="43"/>
      <c r="K2479" s="967">
        <f t="shared" si="741"/>
        <v>0</v>
      </c>
    </row>
    <row r="2480" spans="1:11" ht="15.75" hidden="1" x14ac:dyDescent="0.25">
      <c r="A2480" s="761"/>
      <c r="B2480" s="46"/>
      <c r="C2480" s="608"/>
      <c r="D2480" s="75"/>
      <c r="E2480" s="47"/>
      <c r="F2480" s="47"/>
      <c r="G2480" s="973"/>
      <c r="H2480" s="973"/>
      <c r="I2480" s="973"/>
      <c r="J2480" s="47"/>
      <c r="K2480" s="973"/>
    </row>
    <row r="2481" spans="1:11" ht="15.75" hidden="1" x14ac:dyDescent="0.25">
      <c r="A2481" s="761"/>
      <c r="B2481" s="43" t="s">
        <v>2436</v>
      </c>
      <c r="C2481" s="43"/>
      <c r="D2481" s="66" t="s">
        <v>2450</v>
      </c>
      <c r="E2481" s="43"/>
      <c r="F2481" s="43" t="s">
        <v>112</v>
      </c>
      <c r="G2481" s="967"/>
      <c r="H2481" s="967">
        <f>G2481*E2481</f>
        <v>0</v>
      </c>
      <c r="I2481" s="967">
        <f>H2481*$I$12</f>
        <v>0</v>
      </c>
      <c r="J2481" s="43"/>
      <c r="K2481" s="967">
        <f t="shared" si="741"/>
        <v>0</v>
      </c>
    </row>
    <row r="2482" spans="1:11" hidden="1" x14ac:dyDescent="0.25">
      <c r="A2482" s="38"/>
      <c r="B2482" s="46"/>
      <c r="C2482" s="608"/>
      <c r="D2482" s="75"/>
      <c r="E2482" s="47"/>
      <c r="F2482" s="47"/>
      <c r="G2482" s="973"/>
      <c r="H2482" s="973"/>
      <c r="I2482" s="973"/>
      <c r="J2482" s="47"/>
      <c r="K2482" s="973"/>
    </row>
    <row r="2483" spans="1:11" hidden="1" x14ac:dyDescent="0.25">
      <c r="A2483" s="38"/>
      <c r="B2483" s="8" t="s">
        <v>2451</v>
      </c>
      <c r="C2483" s="8"/>
      <c r="D2483" s="21" t="s">
        <v>2452</v>
      </c>
      <c r="E2483" s="8"/>
      <c r="F2483" s="8"/>
      <c r="G2483" s="975"/>
      <c r="H2483" s="975"/>
      <c r="I2483" s="975"/>
      <c r="J2483" s="407"/>
      <c r="K2483" s="975"/>
    </row>
    <row r="2484" spans="1:11" x14ac:dyDescent="0.25">
      <c r="A2484" s="38" t="s">
        <v>4461</v>
      </c>
      <c r="B2484" s="46"/>
      <c r="C2484" s="608"/>
      <c r="D2484" s="20"/>
      <c r="E2484" s="47"/>
      <c r="F2484" s="14"/>
      <c r="G2484" s="973"/>
      <c r="H2484" s="973"/>
      <c r="I2484" s="973"/>
      <c r="J2484" s="15"/>
      <c r="K2484" s="973"/>
    </row>
    <row r="2485" spans="1:11" s="624" customFormat="1" x14ac:dyDescent="0.25">
      <c r="A2485" s="38" t="s">
        <v>4461</v>
      </c>
      <c r="B2485" s="22"/>
      <c r="C2485" s="609"/>
      <c r="D2485" s="23"/>
      <c r="E2485" s="24"/>
      <c r="F2485" s="25"/>
      <c r="G2485" s="1014" t="s">
        <v>2459</v>
      </c>
      <c r="H2485" s="985">
        <f>TRUNC(SUM(H2360,H2352,H2335,H2222,H2020,H1907,H1903,H1841,H1589,H1549,H1415,H1113,H1060,H1019,H648,H544,H418,H275,H156,H108),2)</f>
        <v>1090679.17</v>
      </c>
      <c r="I2485" s="985">
        <f t="shared" ref="I2485:K2485" si="742">TRUNC(SUM(I2360,I2352,I2335,I2222,I2020,I1907,I1903,I1841,I1589,I1549,I1415,I1113,I1060,I1019,I648,I544,I418,I275,I156,I108),2)</f>
        <v>236102.3</v>
      </c>
      <c r="J2485" s="985">
        <f t="shared" si="742"/>
        <v>44961.86</v>
      </c>
      <c r="K2485" s="985">
        <f t="shared" si="742"/>
        <v>1371743.33</v>
      </c>
    </row>
    <row r="2486" spans="1:11" s="624" customFormat="1" x14ac:dyDescent="0.25">
      <c r="A2486" s="38" t="s">
        <v>4461</v>
      </c>
      <c r="B2486" s="14"/>
      <c r="C2486" s="610"/>
      <c r="D2486" s="27"/>
      <c r="E2486" s="13"/>
      <c r="F2486" s="13"/>
      <c r="G2486" s="1015"/>
      <c r="H2486" s="986"/>
      <c r="I2486" s="986"/>
      <c r="J2486" s="40"/>
      <c r="K2486" s="986"/>
    </row>
    <row r="2487" spans="1:11" s="624" customFormat="1" x14ac:dyDescent="0.25">
      <c r="A2487" s="38" t="s">
        <v>4461</v>
      </c>
      <c r="B2487" s="17"/>
      <c r="C2487" s="611"/>
      <c r="D2487" s="9"/>
      <c r="E2487" s="10"/>
      <c r="F2487" s="10"/>
      <c r="G2487" s="966"/>
      <c r="H2487" s="1321" t="s">
        <v>291</v>
      </c>
      <c r="I2487" s="1321"/>
      <c r="J2487" s="1322"/>
      <c r="K2487" s="987">
        <f>TRUNC(H2485,2)</f>
        <v>1090679.17</v>
      </c>
    </row>
    <row r="2488" spans="1:11" s="624" customFormat="1" x14ac:dyDescent="0.25">
      <c r="A2488" s="38" t="s">
        <v>4461</v>
      </c>
      <c r="B2488" s="14"/>
      <c r="C2488" s="610"/>
      <c r="D2488" s="27"/>
      <c r="E2488" s="13"/>
      <c r="F2488" s="13"/>
      <c r="G2488" s="1011"/>
      <c r="H2488" s="1002"/>
      <c r="I2488" s="998"/>
      <c r="J2488" s="48"/>
      <c r="K2488" s="986"/>
    </row>
    <row r="2489" spans="1:11" s="624" customFormat="1" x14ac:dyDescent="0.25">
      <c r="A2489" s="38" t="s">
        <v>4461</v>
      </c>
      <c r="B2489" s="17"/>
      <c r="C2489" s="611"/>
      <c r="D2489" s="9"/>
      <c r="E2489" s="10"/>
      <c r="F2489" s="10"/>
      <c r="G2489" s="966"/>
      <c r="H2489" s="1321" t="s">
        <v>4051</v>
      </c>
      <c r="I2489" s="1321"/>
      <c r="J2489" s="1322"/>
      <c r="K2489" s="987">
        <f>TRUNC(SUM(I2485:J2485),2)</f>
        <v>281064.15999999997</v>
      </c>
    </row>
    <row r="2490" spans="1:11" s="624" customFormat="1" x14ac:dyDescent="0.25">
      <c r="A2490" s="38" t="s">
        <v>4461</v>
      </c>
      <c r="B2490" s="14"/>
      <c r="C2490" s="610"/>
      <c r="D2490" s="27"/>
      <c r="E2490" s="13"/>
      <c r="F2490" s="13"/>
      <c r="G2490" s="1011"/>
      <c r="H2490" s="1002"/>
      <c r="I2490" s="998"/>
      <c r="J2490" s="48"/>
      <c r="K2490" s="986"/>
    </row>
    <row r="2491" spans="1:11" s="624" customFormat="1" x14ac:dyDescent="0.25">
      <c r="A2491" s="38" t="s">
        <v>4461</v>
      </c>
      <c r="B2491" s="17"/>
      <c r="C2491" s="611"/>
      <c r="D2491" s="9"/>
      <c r="E2491" s="10"/>
      <c r="F2491" s="10"/>
      <c r="G2491" s="1321" t="s">
        <v>292</v>
      </c>
      <c r="H2491" s="1321"/>
      <c r="I2491" s="1321"/>
      <c r="J2491" s="1322"/>
      <c r="K2491" s="987">
        <f>TRUNC(SUM(K2487:K2489),2)</f>
        <v>1371743.33</v>
      </c>
    </row>
    <row r="2492" spans="1:11" s="624" customFormat="1" x14ac:dyDescent="0.25">
      <c r="A2492" s="614" t="s">
        <v>4461</v>
      </c>
      <c r="B2492" s="613"/>
      <c r="C2492" s="613"/>
      <c r="D2492" s="603"/>
      <c r="E2492" s="626"/>
      <c r="F2492" s="603"/>
      <c r="G2492" s="988"/>
      <c r="H2492" s="988"/>
      <c r="I2492" s="988"/>
      <c r="J2492" s="627"/>
      <c r="K2492" s="988"/>
    </row>
    <row r="2493" spans="1:11" x14ac:dyDescent="0.25">
      <c r="A2493" s="614" t="s">
        <v>4461</v>
      </c>
      <c r="B2493" s="1063" t="s">
        <v>5051</v>
      </c>
      <c r="C2493" s="612"/>
      <c r="E2493" s="50"/>
      <c r="F2493" s="50"/>
      <c r="G2493" s="989"/>
      <c r="K2493" s="989"/>
    </row>
    <row r="2494" spans="1:11" s="628" customFormat="1" ht="25.5" customHeight="1" x14ac:dyDescent="0.25">
      <c r="A2494" s="614" t="s">
        <v>4461</v>
      </c>
      <c r="B2494" s="51" t="s">
        <v>293</v>
      </c>
      <c r="C2494" s="567"/>
      <c r="D2494" s="52"/>
      <c r="E2494" s="1287" t="s">
        <v>294</v>
      </c>
      <c r="F2494" s="1250"/>
      <c r="G2494" s="1319" t="s">
        <v>295</v>
      </c>
      <c r="H2494" s="1320"/>
      <c r="I2494" s="990" t="s">
        <v>294</v>
      </c>
      <c r="J2494" s="53"/>
      <c r="K2494" s="990"/>
    </row>
    <row r="2495" spans="1:11" s="628" customFormat="1" x14ac:dyDescent="0.25">
      <c r="A2495" s="614" t="s">
        <v>4461</v>
      </c>
      <c r="B2495" s="1315" t="s">
        <v>296</v>
      </c>
      <c r="C2495" s="1315"/>
      <c r="D2495" s="1315"/>
      <c r="E2495" s="54"/>
      <c r="F2495" s="55"/>
      <c r="G2495" s="782"/>
      <c r="H2495" s="782"/>
      <c r="I2495" s="999"/>
      <c r="J2495" s="257"/>
      <c r="K2495" s="786"/>
    </row>
    <row r="2496" spans="1:11" s="628" customFormat="1" x14ac:dyDescent="0.25">
      <c r="A2496" s="614" t="s">
        <v>4461</v>
      </c>
      <c r="B2496" s="58"/>
      <c r="C2496" s="58"/>
      <c r="D2496" s="568"/>
      <c r="E2496" s="59"/>
      <c r="F2496" s="60"/>
      <c r="G2496" s="782"/>
      <c r="H2496" s="782"/>
      <c r="I2496" s="1000"/>
      <c r="J2496" s="261"/>
      <c r="K2496" s="787"/>
    </row>
    <row r="2497" spans="1:11" s="628" customFormat="1" x14ac:dyDescent="0.25">
      <c r="A2497" s="614" t="s">
        <v>4461</v>
      </c>
      <c r="B2497" s="1316" t="s">
        <v>297</v>
      </c>
      <c r="C2497" s="1316"/>
      <c r="D2497" s="1316"/>
      <c r="E2497" s="62"/>
      <c r="F2497" s="63"/>
      <c r="G2497" s="782"/>
      <c r="H2497" s="782"/>
      <c r="I2497" s="1001"/>
      <c r="J2497" s="263"/>
      <c r="K2497" s="788"/>
    </row>
    <row r="2498" spans="1:11" s="628" customFormat="1" x14ac:dyDescent="0.25">
      <c r="A2498" s="614"/>
      <c r="B2498" s="613"/>
      <c r="C2498" s="613"/>
      <c r="D2498" s="603"/>
      <c r="E2498" s="626"/>
      <c r="F2498" s="603"/>
      <c r="G2498" s="988"/>
      <c r="H2498" s="988"/>
      <c r="I2498" s="988"/>
      <c r="J2498" s="603"/>
      <c r="K2498" s="988"/>
    </row>
    <row r="2499" spans="1:11" x14ac:dyDescent="0.25">
      <c r="E2499" s="614"/>
    </row>
    <row r="2500" spans="1:11" x14ac:dyDescent="0.25">
      <c r="E2500" s="614"/>
    </row>
    <row r="2501" spans="1:11" x14ac:dyDescent="0.25">
      <c r="E2501" s="614"/>
    </row>
    <row r="2502" spans="1:11" x14ac:dyDescent="0.25">
      <c r="E2502" s="614"/>
    </row>
    <row r="2503" spans="1:11" x14ac:dyDescent="0.25">
      <c r="E2503" s="614"/>
    </row>
    <row r="2504" spans="1:11" x14ac:dyDescent="0.25">
      <c r="E2504" s="614"/>
    </row>
    <row r="2505" spans="1:11" x14ac:dyDescent="0.25">
      <c r="E2505" s="614"/>
    </row>
    <row r="2506" spans="1:11" x14ac:dyDescent="0.25">
      <c r="E2506" s="614"/>
    </row>
    <row r="2507" spans="1:11" x14ac:dyDescent="0.25">
      <c r="E2507" s="614"/>
    </row>
    <row r="2508" spans="1:11" x14ac:dyDescent="0.25">
      <c r="E2508" s="614"/>
    </row>
  </sheetData>
  <autoFilter ref="A11:K2386">
    <filterColumn colId="0">
      <customFilters>
        <customFilter operator="notEqual" val=" "/>
      </customFilters>
    </filterColumn>
  </autoFilter>
  <mergeCells count="98">
    <mergeCell ref="A11:A12"/>
    <mergeCell ref="G2358:G2359"/>
    <mergeCell ref="H2358:H2359"/>
    <mergeCell ref="K2358:K2359"/>
    <mergeCell ref="B2421:B2422"/>
    <mergeCell ref="C2421:C2422"/>
    <mergeCell ref="D2421:D2422"/>
    <mergeCell ref="E2421:E2422"/>
    <mergeCell ref="F2421:F2422"/>
    <mergeCell ref="G2421:G2422"/>
    <mergeCell ref="H2421:H2422"/>
    <mergeCell ref="K2421:K2422"/>
    <mergeCell ref="G2220:G2221"/>
    <mergeCell ref="H2220:H2221"/>
    <mergeCell ref="K2220:K2221"/>
    <mergeCell ref="B2314:B2315"/>
    <mergeCell ref="C2314:C2315"/>
    <mergeCell ref="D2314:D2315"/>
    <mergeCell ref="E2314:E2315"/>
    <mergeCell ref="F2314:F2315"/>
    <mergeCell ref="G2314:G2315"/>
    <mergeCell ref="H2314:H2315"/>
    <mergeCell ref="K2314:K2315"/>
    <mergeCell ref="G2494:H2494"/>
    <mergeCell ref="G1111:G1112"/>
    <mergeCell ref="H1111:H1112"/>
    <mergeCell ref="K1111:K1112"/>
    <mergeCell ref="H2487:J2487"/>
    <mergeCell ref="H2489:J2489"/>
    <mergeCell ref="G2491:J2491"/>
    <mergeCell ref="B646:B647"/>
    <mergeCell ref="B1901:B1902"/>
    <mergeCell ref="C1901:C1902"/>
    <mergeCell ref="D1901:D1902"/>
    <mergeCell ref="E1901:E1902"/>
    <mergeCell ref="B1111:B1112"/>
    <mergeCell ref="C1111:C1112"/>
    <mergeCell ref="D1111:D1112"/>
    <mergeCell ref="E1111:E1112"/>
    <mergeCell ref="F1901:F1902"/>
    <mergeCell ref="G1901:G1902"/>
    <mergeCell ref="H1901:H1902"/>
    <mergeCell ref="K1901:K1902"/>
    <mergeCell ref="G1587:G1588"/>
    <mergeCell ref="H1587:H1588"/>
    <mergeCell ref="K1587:K1588"/>
    <mergeCell ref="B273:B274"/>
    <mergeCell ref="C273:C274"/>
    <mergeCell ref="D273:D274"/>
    <mergeCell ref="E273:E274"/>
    <mergeCell ref="F273:F274"/>
    <mergeCell ref="F1111:F1112"/>
    <mergeCell ref="B1587:B1588"/>
    <mergeCell ref="C1587:C1588"/>
    <mergeCell ref="D1587:D1588"/>
    <mergeCell ref="E1587:E1588"/>
    <mergeCell ref="F1587:F1588"/>
    <mergeCell ref="B2497:D2497"/>
    <mergeCell ref="B106:B107"/>
    <mergeCell ref="C106:C107"/>
    <mergeCell ref="D106:D107"/>
    <mergeCell ref="E106:E107"/>
    <mergeCell ref="E2494:F2494"/>
    <mergeCell ref="B2220:B2221"/>
    <mergeCell ref="C2220:C2221"/>
    <mergeCell ref="D2220:D2221"/>
    <mergeCell ref="E2220:E2221"/>
    <mergeCell ref="F2220:F2221"/>
    <mergeCell ref="B2358:B2359"/>
    <mergeCell ref="C2358:C2359"/>
    <mergeCell ref="D2358:D2359"/>
    <mergeCell ref="E2358:E2359"/>
    <mergeCell ref="F2358:F2359"/>
    <mergeCell ref="B2495:D2495"/>
    <mergeCell ref="G646:G647"/>
    <mergeCell ref="H646:H647"/>
    <mergeCell ref="K11:K12"/>
    <mergeCell ref="C646:C647"/>
    <mergeCell ref="D646:D647"/>
    <mergeCell ref="E646:E647"/>
    <mergeCell ref="F646:F647"/>
    <mergeCell ref="K646:K647"/>
    <mergeCell ref="F106:F107"/>
    <mergeCell ref="G106:G107"/>
    <mergeCell ref="H106:H107"/>
    <mergeCell ref="K106:K107"/>
    <mergeCell ref="K273:K274"/>
    <mergeCell ref="G273:G274"/>
    <mergeCell ref="H273:H274"/>
    <mergeCell ref="F1:K1"/>
    <mergeCell ref="C10:K10"/>
    <mergeCell ref="B11:B12"/>
    <mergeCell ref="C11:C12"/>
    <mergeCell ref="D11:D12"/>
    <mergeCell ref="E11:E12"/>
    <mergeCell ref="F11:F12"/>
    <mergeCell ref="G11:G12"/>
    <mergeCell ref="H11:H12"/>
  </mergeCells>
  <conditionalFormatting sqref="D1937 D1940 D1974">
    <cfRule type="expression" dxfId="11" priority="5" stopIfTrue="1">
      <formula>IF(#REF!="Superior ao do BB",1,0)</formula>
    </cfRule>
  </conditionalFormatting>
  <conditionalFormatting sqref="D1941">
    <cfRule type="expression" dxfId="10" priority="2" stopIfTrue="1">
      <formula>IF(#REF!="Superior ao do BB",1,0)</formula>
    </cfRule>
  </conditionalFormatting>
  <conditionalFormatting sqref="D1938">
    <cfRule type="expression" dxfId="9" priority="4" stopIfTrue="1">
      <formula>IF(#REF!="Superior ao do BB",1,0)</formula>
    </cfRule>
  </conditionalFormatting>
  <conditionalFormatting sqref="D1939">
    <cfRule type="expression" dxfId="8" priority="3" stopIfTrue="1">
      <formula>IF(#REF!="Superior ao do BB",1,0)</formula>
    </cfRule>
  </conditionalFormatting>
  <conditionalFormatting sqref="D1942">
    <cfRule type="expression" dxfId="7"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61" fitToHeight="0" orientation="landscape" r:id="rId1"/>
  <headerFooter>
    <oddHeader>&amp;L&amp;G</oddHeader>
    <oddFooter>&amp;L&amp;"-,Regular"&amp;A&amp;R&amp;"-,Regular"Página &amp;P de &amp;N</oddFooter>
  </headerFooter>
  <rowBreaks count="4" manualBreakCount="4">
    <brk id="174" min="1" max="10" man="1"/>
    <brk id="750" min="1" max="10" man="1"/>
    <brk id="1625" min="1" max="10" man="1"/>
    <brk id="1899" min="1" max="10" man="1"/>
  </rowBreaks>
  <ignoredErrors>
    <ignoredError sqref="K133 K1875 H2372:I237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1"/>
  <sheetViews>
    <sheetView view="pageBreakPreview" topLeftCell="A74" zoomScale="70" zoomScaleNormal="70" zoomScaleSheetLayoutView="70" workbookViewId="0">
      <selection activeCell="J51" sqref="J51"/>
    </sheetView>
  </sheetViews>
  <sheetFormatPr defaultRowHeight="12.75" x14ac:dyDescent="0.25"/>
  <cols>
    <col min="1" max="1" width="1.42578125" style="223" customWidth="1"/>
    <col min="2" max="2" width="11" style="223" customWidth="1"/>
    <col min="3" max="3" width="53" style="223" customWidth="1"/>
    <col min="4" max="4" width="12.140625" style="775" customWidth="1"/>
    <col min="5" max="5" width="14" style="775" customWidth="1"/>
    <col min="6" max="6" width="15.28515625" style="784" customWidth="1"/>
    <col min="7" max="7" width="20.28515625" style="775" customWidth="1"/>
    <col min="8" max="8" width="14.7109375" style="784" customWidth="1"/>
    <col min="9" max="9" width="18.28515625" style="775" customWidth="1"/>
    <col min="10" max="10" width="13.85546875" style="935" customWidth="1"/>
    <col min="11" max="11" width="18.28515625" style="818" bestFit="1" customWidth="1"/>
    <col min="12" max="12" width="14.28515625" style="784" customWidth="1"/>
    <col min="13" max="13" width="17.42578125" style="223" customWidth="1"/>
    <col min="14" max="14" width="15.42578125" style="223" customWidth="1"/>
    <col min="15" max="15" width="10.7109375" style="223" customWidth="1"/>
    <col min="16" max="16" width="19.5703125" style="223" customWidth="1"/>
    <col min="17" max="17" width="19.42578125" style="223" customWidth="1"/>
    <col min="18" max="256" width="9.140625" style="223"/>
    <col min="257" max="257" width="1.42578125" style="223" customWidth="1"/>
    <col min="258" max="258" width="24" style="223" bestFit="1" customWidth="1"/>
    <col min="259" max="259" width="53" style="223" customWidth="1"/>
    <col min="260" max="260" width="12.140625" style="223" customWidth="1"/>
    <col min="261" max="261" width="14" style="223" customWidth="1"/>
    <col min="262" max="262" width="15.28515625" style="223" customWidth="1"/>
    <col min="263" max="263" width="16.7109375" style="223" bestFit="1" customWidth="1"/>
    <col min="264" max="264" width="13.140625" style="223" customWidth="1"/>
    <col min="265" max="265" width="16.28515625" style="223" bestFit="1" customWidth="1"/>
    <col min="266" max="266" width="13.85546875" style="223" customWidth="1"/>
    <col min="267" max="267" width="18.28515625" style="223" bestFit="1" customWidth="1"/>
    <col min="268" max="268" width="12" style="223" customWidth="1"/>
    <col min="269" max="269" width="9.140625" style="223"/>
    <col min="270" max="270" width="15.42578125" style="223" customWidth="1"/>
    <col min="271" max="271" width="10.7109375" style="223" customWidth="1"/>
    <col min="272" max="272" width="19.5703125" style="223" customWidth="1"/>
    <col min="273" max="273" width="19.42578125" style="223" customWidth="1"/>
    <col min="274" max="512" width="9.140625" style="223"/>
    <col min="513" max="513" width="1.42578125" style="223" customWidth="1"/>
    <col min="514" max="514" width="24" style="223" bestFit="1" customWidth="1"/>
    <col min="515" max="515" width="53" style="223" customWidth="1"/>
    <col min="516" max="516" width="12.140625" style="223" customWidth="1"/>
    <col min="517" max="517" width="14" style="223" customWidth="1"/>
    <col min="518" max="518" width="15.28515625" style="223" customWidth="1"/>
    <col min="519" max="519" width="16.7109375" style="223" bestFit="1" customWidth="1"/>
    <col min="520" max="520" width="13.140625" style="223" customWidth="1"/>
    <col min="521" max="521" width="16.28515625" style="223" bestFit="1" customWidth="1"/>
    <col min="522" max="522" width="13.85546875" style="223" customWidth="1"/>
    <col min="523" max="523" width="18.28515625" style="223" bestFit="1" customWidth="1"/>
    <col min="524" max="524" width="12" style="223" customWidth="1"/>
    <col min="525" max="525" width="9.140625" style="223"/>
    <col min="526" max="526" width="15.42578125" style="223" customWidth="1"/>
    <col min="527" max="527" width="10.7109375" style="223" customWidth="1"/>
    <col min="528" max="528" width="19.5703125" style="223" customWidth="1"/>
    <col min="529" max="529" width="19.42578125" style="223" customWidth="1"/>
    <col min="530" max="768" width="9.140625" style="223"/>
    <col min="769" max="769" width="1.42578125" style="223" customWidth="1"/>
    <col min="770" max="770" width="24" style="223" bestFit="1" customWidth="1"/>
    <col min="771" max="771" width="53" style="223" customWidth="1"/>
    <col min="772" max="772" width="12.140625" style="223" customWidth="1"/>
    <col min="773" max="773" width="14" style="223" customWidth="1"/>
    <col min="774" max="774" width="15.28515625" style="223" customWidth="1"/>
    <col min="775" max="775" width="16.7109375" style="223" bestFit="1" customWidth="1"/>
    <col min="776" max="776" width="13.140625" style="223" customWidth="1"/>
    <col min="777" max="777" width="16.28515625" style="223" bestFit="1" customWidth="1"/>
    <col min="778" max="778" width="13.85546875" style="223" customWidth="1"/>
    <col min="779" max="779" width="18.28515625" style="223" bestFit="1" customWidth="1"/>
    <col min="780" max="780" width="12" style="223" customWidth="1"/>
    <col min="781" max="781" width="9.140625" style="223"/>
    <col min="782" max="782" width="15.42578125" style="223" customWidth="1"/>
    <col min="783" max="783" width="10.7109375" style="223" customWidth="1"/>
    <col min="784" max="784" width="19.5703125" style="223" customWidth="1"/>
    <col min="785" max="785" width="19.42578125" style="223" customWidth="1"/>
    <col min="786" max="1024" width="9.140625" style="223"/>
    <col min="1025" max="1025" width="1.42578125" style="223" customWidth="1"/>
    <col min="1026" max="1026" width="24" style="223" bestFit="1" customWidth="1"/>
    <col min="1027" max="1027" width="53" style="223" customWidth="1"/>
    <col min="1028" max="1028" width="12.140625" style="223" customWidth="1"/>
    <col min="1029" max="1029" width="14" style="223" customWidth="1"/>
    <col min="1030" max="1030" width="15.28515625" style="223" customWidth="1"/>
    <col min="1031" max="1031" width="16.7109375" style="223" bestFit="1" customWidth="1"/>
    <col min="1032" max="1032" width="13.140625" style="223" customWidth="1"/>
    <col min="1033" max="1033" width="16.28515625" style="223" bestFit="1" customWidth="1"/>
    <col min="1034" max="1034" width="13.85546875" style="223" customWidth="1"/>
    <col min="1035" max="1035" width="18.28515625" style="223" bestFit="1" customWidth="1"/>
    <col min="1036" max="1036" width="12" style="223" customWidth="1"/>
    <col min="1037" max="1037" width="9.140625" style="223"/>
    <col min="1038" max="1038" width="15.42578125" style="223" customWidth="1"/>
    <col min="1039" max="1039" width="10.7109375" style="223" customWidth="1"/>
    <col min="1040" max="1040" width="19.5703125" style="223" customWidth="1"/>
    <col min="1041" max="1041" width="19.42578125" style="223" customWidth="1"/>
    <col min="1042" max="1280" width="9.140625" style="223"/>
    <col min="1281" max="1281" width="1.42578125" style="223" customWidth="1"/>
    <col min="1282" max="1282" width="24" style="223" bestFit="1" customWidth="1"/>
    <col min="1283" max="1283" width="53" style="223" customWidth="1"/>
    <col min="1284" max="1284" width="12.140625" style="223" customWidth="1"/>
    <col min="1285" max="1285" width="14" style="223" customWidth="1"/>
    <col min="1286" max="1286" width="15.28515625" style="223" customWidth="1"/>
    <col min="1287" max="1287" width="16.7109375" style="223" bestFit="1" customWidth="1"/>
    <col min="1288" max="1288" width="13.140625" style="223" customWidth="1"/>
    <col min="1289" max="1289" width="16.28515625" style="223" bestFit="1" customWidth="1"/>
    <col min="1290" max="1290" width="13.85546875" style="223" customWidth="1"/>
    <col min="1291" max="1291" width="18.28515625" style="223" bestFit="1" customWidth="1"/>
    <col min="1292" max="1292" width="12" style="223" customWidth="1"/>
    <col min="1293" max="1293" width="9.140625" style="223"/>
    <col min="1294" max="1294" width="15.42578125" style="223" customWidth="1"/>
    <col min="1295" max="1295" width="10.7109375" style="223" customWidth="1"/>
    <col min="1296" max="1296" width="19.5703125" style="223" customWidth="1"/>
    <col min="1297" max="1297" width="19.42578125" style="223" customWidth="1"/>
    <col min="1298" max="1536" width="9.140625" style="223"/>
    <col min="1537" max="1537" width="1.42578125" style="223" customWidth="1"/>
    <col min="1538" max="1538" width="24" style="223" bestFit="1" customWidth="1"/>
    <col min="1539" max="1539" width="53" style="223" customWidth="1"/>
    <col min="1540" max="1540" width="12.140625" style="223" customWidth="1"/>
    <col min="1541" max="1541" width="14" style="223" customWidth="1"/>
    <col min="1542" max="1542" width="15.28515625" style="223" customWidth="1"/>
    <col min="1543" max="1543" width="16.7109375" style="223" bestFit="1" customWidth="1"/>
    <col min="1544" max="1544" width="13.140625" style="223" customWidth="1"/>
    <col min="1545" max="1545" width="16.28515625" style="223" bestFit="1" customWidth="1"/>
    <col min="1546" max="1546" width="13.85546875" style="223" customWidth="1"/>
    <col min="1547" max="1547" width="18.28515625" style="223" bestFit="1" customWidth="1"/>
    <col min="1548" max="1548" width="12" style="223" customWidth="1"/>
    <col min="1549" max="1549" width="9.140625" style="223"/>
    <col min="1550" max="1550" width="15.42578125" style="223" customWidth="1"/>
    <col min="1551" max="1551" width="10.7109375" style="223" customWidth="1"/>
    <col min="1552" max="1552" width="19.5703125" style="223" customWidth="1"/>
    <col min="1553" max="1553" width="19.42578125" style="223" customWidth="1"/>
    <col min="1554" max="1792" width="9.140625" style="223"/>
    <col min="1793" max="1793" width="1.42578125" style="223" customWidth="1"/>
    <col min="1794" max="1794" width="24" style="223" bestFit="1" customWidth="1"/>
    <col min="1795" max="1795" width="53" style="223" customWidth="1"/>
    <col min="1796" max="1796" width="12.140625" style="223" customWidth="1"/>
    <col min="1797" max="1797" width="14" style="223" customWidth="1"/>
    <col min="1798" max="1798" width="15.28515625" style="223" customWidth="1"/>
    <col min="1799" max="1799" width="16.7109375" style="223" bestFit="1" customWidth="1"/>
    <col min="1800" max="1800" width="13.140625" style="223" customWidth="1"/>
    <col min="1801" max="1801" width="16.28515625" style="223" bestFit="1" customWidth="1"/>
    <col min="1802" max="1802" width="13.85546875" style="223" customWidth="1"/>
    <col min="1803" max="1803" width="18.28515625" style="223" bestFit="1" customWidth="1"/>
    <col min="1804" max="1804" width="12" style="223" customWidth="1"/>
    <col min="1805" max="1805" width="9.140625" style="223"/>
    <col min="1806" max="1806" width="15.42578125" style="223" customWidth="1"/>
    <col min="1807" max="1807" width="10.7109375" style="223" customWidth="1"/>
    <col min="1808" max="1808" width="19.5703125" style="223" customWidth="1"/>
    <col min="1809" max="1809" width="19.42578125" style="223" customWidth="1"/>
    <col min="1810" max="2048" width="9.140625" style="223"/>
    <col min="2049" max="2049" width="1.42578125" style="223" customWidth="1"/>
    <col min="2050" max="2050" width="24" style="223" bestFit="1" customWidth="1"/>
    <col min="2051" max="2051" width="53" style="223" customWidth="1"/>
    <col min="2052" max="2052" width="12.140625" style="223" customWidth="1"/>
    <col min="2053" max="2053" width="14" style="223" customWidth="1"/>
    <col min="2054" max="2054" width="15.28515625" style="223" customWidth="1"/>
    <col min="2055" max="2055" width="16.7109375" style="223" bestFit="1" customWidth="1"/>
    <col min="2056" max="2056" width="13.140625" style="223" customWidth="1"/>
    <col min="2057" max="2057" width="16.28515625" style="223" bestFit="1" customWidth="1"/>
    <col min="2058" max="2058" width="13.85546875" style="223" customWidth="1"/>
    <col min="2059" max="2059" width="18.28515625" style="223" bestFit="1" customWidth="1"/>
    <col min="2060" max="2060" width="12" style="223" customWidth="1"/>
    <col min="2061" max="2061" width="9.140625" style="223"/>
    <col min="2062" max="2062" width="15.42578125" style="223" customWidth="1"/>
    <col min="2063" max="2063" width="10.7109375" style="223" customWidth="1"/>
    <col min="2064" max="2064" width="19.5703125" style="223" customWidth="1"/>
    <col min="2065" max="2065" width="19.42578125" style="223" customWidth="1"/>
    <col min="2066" max="2304" width="9.140625" style="223"/>
    <col min="2305" max="2305" width="1.42578125" style="223" customWidth="1"/>
    <col min="2306" max="2306" width="24" style="223" bestFit="1" customWidth="1"/>
    <col min="2307" max="2307" width="53" style="223" customWidth="1"/>
    <col min="2308" max="2308" width="12.140625" style="223" customWidth="1"/>
    <col min="2309" max="2309" width="14" style="223" customWidth="1"/>
    <col min="2310" max="2310" width="15.28515625" style="223" customWidth="1"/>
    <col min="2311" max="2311" width="16.7109375" style="223" bestFit="1" customWidth="1"/>
    <col min="2312" max="2312" width="13.140625" style="223" customWidth="1"/>
    <col min="2313" max="2313" width="16.28515625" style="223" bestFit="1" customWidth="1"/>
    <col min="2314" max="2314" width="13.85546875" style="223" customWidth="1"/>
    <col min="2315" max="2315" width="18.28515625" style="223" bestFit="1" customWidth="1"/>
    <col min="2316" max="2316" width="12" style="223" customWidth="1"/>
    <col min="2317" max="2317" width="9.140625" style="223"/>
    <col min="2318" max="2318" width="15.42578125" style="223" customWidth="1"/>
    <col min="2319" max="2319" width="10.7109375" style="223" customWidth="1"/>
    <col min="2320" max="2320" width="19.5703125" style="223" customWidth="1"/>
    <col min="2321" max="2321" width="19.42578125" style="223" customWidth="1"/>
    <col min="2322" max="2560" width="9.140625" style="223"/>
    <col min="2561" max="2561" width="1.42578125" style="223" customWidth="1"/>
    <col min="2562" max="2562" width="24" style="223" bestFit="1" customWidth="1"/>
    <col min="2563" max="2563" width="53" style="223" customWidth="1"/>
    <col min="2564" max="2564" width="12.140625" style="223" customWidth="1"/>
    <col min="2565" max="2565" width="14" style="223" customWidth="1"/>
    <col min="2566" max="2566" width="15.28515625" style="223" customWidth="1"/>
    <col min="2567" max="2567" width="16.7109375" style="223" bestFit="1" customWidth="1"/>
    <col min="2568" max="2568" width="13.140625" style="223" customWidth="1"/>
    <col min="2569" max="2569" width="16.28515625" style="223" bestFit="1" customWidth="1"/>
    <col min="2570" max="2570" width="13.85546875" style="223" customWidth="1"/>
    <col min="2571" max="2571" width="18.28515625" style="223" bestFit="1" customWidth="1"/>
    <col min="2572" max="2572" width="12" style="223" customWidth="1"/>
    <col min="2573" max="2573" width="9.140625" style="223"/>
    <col min="2574" max="2574" width="15.42578125" style="223" customWidth="1"/>
    <col min="2575" max="2575" width="10.7109375" style="223" customWidth="1"/>
    <col min="2576" max="2576" width="19.5703125" style="223" customWidth="1"/>
    <col min="2577" max="2577" width="19.42578125" style="223" customWidth="1"/>
    <col min="2578" max="2816" width="9.140625" style="223"/>
    <col min="2817" max="2817" width="1.42578125" style="223" customWidth="1"/>
    <col min="2818" max="2818" width="24" style="223" bestFit="1" customWidth="1"/>
    <col min="2819" max="2819" width="53" style="223" customWidth="1"/>
    <col min="2820" max="2820" width="12.140625" style="223" customWidth="1"/>
    <col min="2821" max="2821" width="14" style="223" customWidth="1"/>
    <col min="2822" max="2822" width="15.28515625" style="223" customWidth="1"/>
    <col min="2823" max="2823" width="16.7109375" style="223" bestFit="1" customWidth="1"/>
    <col min="2824" max="2824" width="13.140625" style="223" customWidth="1"/>
    <col min="2825" max="2825" width="16.28515625" style="223" bestFit="1" customWidth="1"/>
    <col min="2826" max="2826" width="13.85546875" style="223" customWidth="1"/>
    <col min="2827" max="2827" width="18.28515625" style="223" bestFit="1" customWidth="1"/>
    <col min="2828" max="2828" width="12" style="223" customWidth="1"/>
    <col min="2829" max="2829" width="9.140625" style="223"/>
    <col min="2830" max="2830" width="15.42578125" style="223" customWidth="1"/>
    <col min="2831" max="2831" width="10.7109375" style="223" customWidth="1"/>
    <col min="2832" max="2832" width="19.5703125" style="223" customWidth="1"/>
    <col min="2833" max="2833" width="19.42578125" style="223" customWidth="1"/>
    <col min="2834" max="3072" width="9.140625" style="223"/>
    <col min="3073" max="3073" width="1.42578125" style="223" customWidth="1"/>
    <col min="3074" max="3074" width="24" style="223" bestFit="1" customWidth="1"/>
    <col min="3075" max="3075" width="53" style="223" customWidth="1"/>
    <col min="3076" max="3076" width="12.140625" style="223" customWidth="1"/>
    <col min="3077" max="3077" width="14" style="223" customWidth="1"/>
    <col min="3078" max="3078" width="15.28515625" style="223" customWidth="1"/>
    <col min="3079" max="3079" width="16.7109375" style="223" bestFit="1" customWidth="1"/>
    <col min="3080" max="3080" width="13.140625" style="223" customWidth="1"/>
    <col min="3081" max="3081" width="16.28515625" style="223" bestFit="1" customWidth="1"/>
    <col min="3082" max="3082" width="13.85546875" style="223" customWidth="1"/>
    <col min="3083" max="3083" width="18.28515625" style="223" bestFit="1" customWidth="1"/>
    <col min="3084" max="3084" width="12" style="223" customWidth="1"/>
    <col min="3085" max="3085" width="9.140625" style="223"/>
    <col min="3086" max="3086" width="15.42578125" style="223" customWidth="1"/>
    <col min="3087" max="3087" width="10.7109375" style="223" customWidth="1"/>
    <col min="3088" max="3088" width="19.5703125" style="223" customWidth="1"/>
    <col min="3089" max="3089" width="19.42578125" style="223" customWidth="1"/>
    <col min="3090" max="3328" width="9.140625" style="223"/>
    <col min="3329" max="3329" width="1.42578125" style="223" customWidth="1"/>
    <col min="3330" max="3330" width="24" style="223" bestFit="1" customWidth="1"/>
    <col min="3331" max="3331" width="53" style="223" customWidth="1"/>
    <col min="3332" max="3332" width="12.140625" style="223" customWidth="1"/>
    <col min="3333" max="3333" width="14" style="223" customWidth="1"/>
    <col min="3334" max="3334" width="15.28515625" style="223" customWidth="1"/>
    <col min="3335" max="3335" width="16.7109375" style="223" bestFit="1" customWidth="1"/>
    <col min="3336" max="3336" width="13.140625" style="223" customWidth="1"/>
    <col min="3337" max="3337" width="16.28515625" style="223" bestFit="1" customWidth="1"/>
    <col min="3338" max="3338" width="13.85546875" style="223" customWidth="1"/>
    <col min="3339" max="3339" width="18.28515625" style="223" bestFit="1" customWidth="1"/>
    <col min="3340" max="3340" width="12" style="223" customWidth="1"/>
    <col min="3341" max="3341" width="9.140625" style="223"/>
    <col min="3342" max="3342" width="15.42578125" style="223" customWidth="1"/>
    <col min="3343" max="3343" width="10.7109375" style="223" customWidth="1"/>
    <col min="3344" max="3344" width="19.5703125" style="223" customWidth="1"/>
    <col min="3345" max="3345" width="19.42578125" style="223" customWidth="1"/>
    <col min="3346" max="3584" width="9.140625" style="223"/>
    <col min="3585" max="3585" width="1.42578125" style="223" customWidth="1"/>
    <col min="3586" max="3586" width="24" style="223" bestFit="1" customWidth="1"/>
    <col min="3587" max="3587" width="53" style="223" customWidth="1"/>
    <col min="3588" max="3588" width="12.140625" style="223" customWidth="1"/>
    <col min="3589" max="3589" width="14" style="223" customWidth="1"/>
    <col min="3590" max="3590" width="15.28515625" style="223" customWidth="1"/>
    <col min="3591" max="3591" width="16.7109375" style="223" bestFit="1" customWidth="1"/>
    <col min="3592" max="3592" width="13.140625" style="223" customWidth="1"/>
    <col min="3593" max="3593" width="16.28515625" style="223" bestFit="1" customWidth="1"/>
    <col min="3594" max="3594" width="13.85546875" style="223" customWidth="1"/>
    <col min="3595" max="3595" width="18.28515625" style="223" bestFit="1" customWidth="1"/>
    <col min="3596" max="3596" width="12" style="223" customWidth="1"/>
    <col min="3597" max="3597" width="9.140625" style="223"/>
    <col min="3598" max="3598" width="15.42578125" style="223" customWidth="1"/>
    <col min="3599" max="3599" width="10.7109375" style="223" customWidth="1"/>
    <col min="3600" max="3600" width="19.5703125" style="223" customWidth="1"/>
    <col min="3601" max="3601" width="19.42578125" style="223" customWidth="1"/>
    <col min="3602" max="3840" width="9.140625" style="223"/>
    <col min="3841" max="3841" width="1.42578125" style="223" customWidth="1"/>
    <col min="3842" max="3842" width="24" style="223" bestFit="1" customWidth="1"/>
    <col min="3843" max="3843" width="53" style="223" customWidth="1"/>
    <col min="3844" max="3844" width="12.140625" style="223" customWidth="1"/>
    <col min="3845" max="3845" width="14" style="223" customWidth="1"/>
    <col min="3846" max="3846" width="15.28515625" style="223" customWidth="1"/>
    <col min="3847" max="3847" width="16.7109375" style="223" bestFit="1" customWidth="1"/>
    <col min="3848" max="3848" width="13.140625" style="223" customWidth="1"/>
    <col min="3849" max="3849" width="16.28515625" style="223" bestFit="1" customWidth="1"/>
    <col min="3850" max="3850" width="13.85546875" style="223" customWidth="1"/>
    <col min="3851" max="3851" width="18.28515625" style="223" bestFit="1" customWidth="1"/>
    <col min="3852" max="3852" width="12" style="223" customWidth="1"/>
    <col min="3853" max="3853" width="9.140625" style="223"/>
    <col min="3854" max="3854" width="15.42578125" style="223" customWidth="1"/>
    <col min="3855" max="3855" width="10.7109375" style="223" customWidth="1"/>
    <col min="3856" max="3856" width="19.5703125" style="223" customWidth="1"/>
    <col min="3857" max="3857" width="19.42578125" style="223" customWidth="1"/>
    <col min="3858" max="4096" width="9.140625" style="223"/>
    <col min="4097" max="4097" width="1.42578125" style="223" customWidth="1"/>
    <col min="4098" max="4098" width="24" style="223" bestFit="1" customWidth="1"/>
    <col min="4099" max="4099" width="53" style="223" customWidth="1"/>
    <col min="4100" max="4100" width="12.140625" style="223" customWidth="1"/>
    <col min="4101" max="4101" width="14" style="223" customWidth="1"/>
    <col min="4102" max="4102" width="15.28515625" style="223" customWidth="1"/>
    <col min="4103" max="4103" width="16.7109375" style="223" bestFit="1" customWidth="1"/>
    <col min="4104" max="4104" width="13.140625" style="223" customWidth="1"/>
    <col min="4105" max="4105" width="16.28515625" style="223" bestFit="1" customWidth="1"/>
    <col min="4106" max="4106" width="13.85546875" style="223" customWidth="1"/>
    <col min="4107" max="4107" width="18.28515625" style="223" bestFit="1" customWidth="1"/>
    <col min="4108" max="4108" width="12" style="223" customWidth="1"/>
    <col min="4109" max="4109" width="9.140625" style="223"/>
    <col min="4110" max="4110" width="15.42578125" style="223" customWidth="1"/>
    <col min="4111" max="4111" width="10.7109375" style="223" customWidth="1"/>
    <col min="4112" max="4112" width="19.5703125" style="223" customWidth="1"/>
    <col min="4113" max="4113" width="19.42578125" style="223" customWidth="1"/>
    <col min="4114" max="4352" width="9.140625" style="223"/>
    <col min="4353" max="4353" width="1.42578125" style="223" customWidth="1"/>
    <col min="4354" max="4354" width="24" style="223" bestFit="1" customWidth="1"/>
    <col min="4355" max="4355" width="53" style="223" customWidth="1"/>
    <col min="4356" max="4356" width="12.140625" style="223" customWidth="1"/>
    <col min="4357" max="4357" width="14" style="223" customWidth="1"/>
    <col min="4358" max="4358" width="15.28515625" style="223" customWidth="1"/>
    <col min="4359" max="4359" width="16.7109375" style="223" bestFit="1" customWidth="1"/>
    <col min="4360" max="4360" width="13.140625" style="223" customWidth="1"/>
    <col min="4361" max="4361" width="16.28515625" style="223" bestFit="1" customWidth="1"/>
    <col min="4362" max="4362" width="13.85546875" style="223" customWidth="1"/>
    <col min="4363" max="4363" width="18.28515625" style="223" bestFit="1" customWidth="1"/>
    <col min="4364" max="4364" width="12" style="223" customWidth="1"/>
    <col min="4365" max="4365" width="9.140625" style="223"/>
    <col min="4366" max="4366" width="15.42578125" style="223" customWidth="1"/>
    <col min="4367" max="4367" width="10.7109375" style="223" customWidth="1"/>
    <col min="4368" max="4368" width="19.5703125" style="223" customWidth="1"/>
    <col min="4369" max="4369" width="19.42578125" style="223" customWidth="1"/>
    <col min="4370" max="4608" width="9.140625" style="223"/>
    <col min="4609" max="4609" width="1.42578125" style="223" customWidth="1"/>
    <col min="4610" max="4610" width="24" style="223" bestFit="1" customWidth="1"/>
    <col min="4611" max="4611" width="53" style="223" customWidth="1"/>
    <col min="4612" max="4612" width="12.140625" style="223" customWidth="1"/>
    <col min="4613" max="4613" width="14" style="223" customWidth="1"/>
    <col min="4614" max="4614" width="15.28515625" style="223" customWidth="1"/>
    <col min="4615" max="4615" width="16.7109375" style="223" bestFit="1" customWidth="1"/>
    <col min="4616" max="4616" width="13.140625" style="223" customWidth="1"/>
    <col min="4617" max="4617" width="16.28515625" style="223" bestFit="1" customWidth="1"/>
    <col min="4618" max="4618" width="13.85546875" style="223" customWidth="1"/>
    <col min="4619" max="4619" width="18.28515625" style="223" bestFit="1" customWidth="1"/>
    <col min="4620" max="4620" width="12" style="223" customWidth="1"/>
    <col min="4621" max="4621" width="9.140625" style="223"/>
    <col min="4622" max="4622" width="15.42578125" style="223" customWidth="1"/>
    <col min="4623" max="4623" width="10.7109375" style="223" customWidth="1"/>
    <col min="4624" max="4624" width="19.5703125" style="223" customWidth="1"/>
    <col min="4625" max="4625" width="19.42578125" style="223" customWidth="1"/>
    <col min="4626" max="4864" width="9.140625" style="223"/>
    <col min="4865" max="4865" width="1.42578125" style="223" customWidth="1"/>
    <col min="4866" max="4866" width="24" style="223" bestFit="1" customWidth="1"/>
    <col min="4867" max="4867" width="53" style="223" customWidth="1"/>
    <col min="4868" max="4868" width="12.140625" style="223" customWidth="1"/>
    <col min="4869" max="4869" width="14" style="223" customWidth="1"/>
    <col min="4870" max="4870" width="15.28515625" style="223" customWidth="1"/>
    <col min="4871" max="4871" width="16.7109375" style="223" bestFit="1" customWidth="1"/>
    <col min="4872" max="4872" width="13.140625" style="223" customWidth="1"/>
    <col min="4873" max="4873" width="16.28515625" style="223" bestFit="1" customWidth="1"/>
    <col min="4874" max="4874" width="13.85546875" style="223" customWidth="1"/>
    <col min="4875" max="4875" width="18.28515625" style="223" bestFit="1" customWidth="1"/>
    <col min="4876" max="4876" width="12" style="223" customWidth="1"/>
    <col min="4877" max="4877" width="9.140625" style="223"/>
    <col min="4878" max="4878" width="15.42578125" style="223" customWidth="1"/>
    <col min="4879" max="4879" width="10.7109375" style="223" customWidth="1"/>
    <col min="4880" max="4880" width="19.5703125" style="223" customWidth="1"/>
    <col min="4881" max="4881" width="19.42578125" style="223" customWidth="1"/>
    <col min="4882" max="5120" width="9.140625" style="223"/>
    <col min="5121" max="5121" width="1.42578125" style="223" customWidth="1"/>
    <col min="5122" max="5122" width="24" style="223" bestFit="1" customWidth="1"/>
    <col min="5123" max="5123" width="53" style="223" customWidth="1"/>
    <col min="5124" max="5124" width="12.140625" style="223" customWidth="1"/>
    <col min="5125" max="5125" width="14" style="223" customWidth="1"/>
    <col min="5126" max="5126" width="15.28515625" style="223" customWidth="1"/>
    <col min="5127" max="5127" width="16.7109375" style="223" bestFit="1" customWidth="1"/>
    <col min="5128" max="5128" width="13.140625" style="223" customWidth="1"/>
    <col min="5129" max="5129" width="16.28515625" style="223" bestFit="1" customWidth="1"/>
    <col min="5130" max="5130" width="13.85546875" style="223" customWidth="1"/>
    <col min="5131" max="5131" width="18.28515625" style="223" bestFit="1" customWidth="1"/>
    <col min="5132" max="5132" width="12" style="223" customWidth="1"/>
    <col min="5133" max="5133" width="9.140625" style="223"/>
    <col min="5134" max="5134" width="15.42578125" style="223" customWidth="1"/>
    <col min="5135" max="5135" width="10.7109375" style="223" customWidth="1"/>
    <col min="5136" max="5136" width="19.5703125" style="223" customWidth="1"/>
    <col min="5137" max="5137" width="19.42578125" style="223" customWidth="1"/>
    <col min="5138" max="5376" width="9.140625" style="223"/>
    <col min="5377" max="5377" width="1.42578125" style="223" customWidth="1"/>
    <col min="5378" max="5378" width="24" style="223" bestFit="1" customWidth="1"/>
    <col min="5379" max="5379" width="53" style="223" customWidth="1"/>
    <col min="5380" max="5380" width="12.140625" style="223" customWidth="1"/>
    <col min="5381" max="5381" width="14" style="223" customWidth="1"/>
    <col min="5382" max="5382" width="15.28515625" style="223" customWidth="1"/>
    <col min="5383" max="5383" width="16.7109375" style="223" bestFit="1" customWidth="1"/>
    <col min="5384" max="5384" width="13.140625" style="223" customWidth="1"/>
    <col min="5385" max="5385" width="16.28515625" style="223" bestFit="1" customWidth="1"/>
    <col min="5386" max="5386" width="13.85546875" style="223" customWidth="1"/>
    <col min="5387" max="5387" width="18.28515625" style="223" bestFit="1" customWidth="1"/>
    <col min="5388" max="5388" width="12" style="223" customWidth="1"/>
    <col min="5389" max="5389" width="9.140625" style="223"/>
    <col min="5390" max="5390" width="15.42578125" style="223" customWidth="1"/>
    <col min="5391" max="5391" width="10.7109375" style="223" customWidth="1"/>
    <col min="5392" max="5392" width="19.5703125" style="223" customWidth="1"/>
    <col min="5393" max="5393" width="19.42578125" style="223" customWidth="1"/>
    <col min="5394" max="5632" width="9.140625" style="223"/>
    <col min="5633" max="5633" width="1.42578125" style="223" customWidth="1"/>
    <col min="5634" max="5634" width="24" style="223" bestFit="1" customWidth="1"/>
    <col min="5635" max="5635" width="53" style="223" customWidth="1"/>
    <col min="5636" max="5636" width="12.140625" style="223" customWidth="1"/>
    <col min="5637" max="5637" width="14" style="223" customWidth="1"/>
    <col min="5638" max="5638" width="15.28515625" style="223" customWidth="1"/>
    <col min="5639" max="5639" width="16.7109375" style="223" bestFit="1" customWidth="1"/>
    <col min="5640" max="5640" width="13.140625" style="223" customWidth="1"/>
    <col min="5641" max="5641" width="16.28515625" style="223" bestFit="1" customWidth="1"/>
    <col min="5642" max="5642" width="13.85546875" style="223" customWidth="1"/>
    <col min="5643" max="5643" width="18.28515625" style="223" bestFit="1" customWidth="1"/>
    <col min="5644" max="5644" width="12" style="223" customWidth="1"/>
    <col min="5645" max="5645" width="9.140625" style="223"/>
    <col min="5646" max="5646" width="15.42578125" style="223" customWidth="1"/>
    <col min="5647" max="5647" width="10.7109375" style="223" customWidth="1"/>
    <col min="5648" max="5648" width="19.5703125" style="223" customWidth="1"/>
    <col min="5649" max="5649" width="19.42578125" style="223" customWidth="1"/>
    <col min="5650" max="5888" width="9.140625" style="223"/>
    <col min="5889" max="5889" width="1.42578125" style="223" customWidth="1"/>
    <col min="5890" max="5890" width="24" style="223" bestFit="1" customWidth="1"/>
    <col min="5891" max="5891" width="53" style="223" customWidth="1"/>
    <col min="5892" max="5892" width="12.140625" style="223" customWidth="1"/>
    <col min="5893" max="5893" width="14" style="223" customWidth="1"/>
    <col min="5894" max="5894" width="15.28515625" style="223" customWidth="1"/>
    <col min="5895" max="5895" width="16.7109375" style="223" bestFit="1" customWidth="1"/>
    <col min="5896" max="5896" width="13.140625" style="223" customWidth="1"/>
    <col min="5897" max="5897" width="16.28515625" style="223" bestFit="1" customWidth="1"/>
    <col min="5898" max="5898" width="13.85546875" style="223" customWidth="1"/>
    <col min="5899" max="5899" width="18.28515625" style="223" bestFit="1" customWidth="1"/>
    <col min="5900" max="5900" width="12" style="223" customWidth="1"/>
    <col min="5901" max="5901" width="9.140625" style="223"/>
    <col min="5902" max="5902" width="15.42578125" style="223" customWidth="1"/>
    <col min="5903" max="5903" width="10.7109375" style="223" customWidth="1"/>
    <col min="5904" max="5904" width="19.5703125" style="223" customWidth="1"/>
    <col min="5905" max="5905" width="19.42578125" style="223" customWidth="1"/>
    <col min="5906" max="6144" width="9.140625" style="223"/>
    <col min="6145" max="6145" width="1.42578125" style="223" customWidth="1"/>
    <col min="6146" max="6146" width="24" style="223" bestFit="1" customWidth="1"/>
    <col min="6147" max="6147" width="53" style="223" customWidth="1"/>
    <col min="6148" max="6148" width="12.140625" style="223" customWidth="1"/>
    <col min="6149" max="6149" width="14" style="223" customWidth="1"/>
    <col min="6150" max="6150" width="15.28515625" style="223" customWidth="1"/>
    <col min="6151" max="6151" width="16.7109375" style="223" bestFit="1" customWidth="1"/>
    <col min="6152" max="6152" width="13.140625" style="223" customWidth="1"/>
    <col min="6153" max="6153" width="16.28515625" style="223" bestFit="1" customWidth="1"/>
    <col min="6154" max="6154" width="13.85546875" style="223" customWidth="1"/>
    <col min="6155" max="6155" width="18.28515625" style="223" bestFit="1" customWidth="1"/>
    <col min="6156" max="6156" width="12" style="223" customWidth="1"/>
    <col min="6157" max="6157" width="9.140625" style="223"/>
    <col min="6158" max="6158" width="15.42578125" style="223" customWidth="1"/>
    <col min="6159" max="6159" width="10.7109375" style="223" customWidth="1"/>
    <col min="6160" max="6160" width="19.5703125" style="223" customWidth="1"/>
    <col min="6161" max="6161" width="19.42578125" style="223" customWidth="1"/>
    <col min="6162" max="6400" width="9.140625" style="223"/>
    <col min="6401" max="6401" width="1.42578125" style="223" customWidth="1"/>
    <col min="6402" max="6402" width="24" style="223" bestFit="1" customWidth="1"/>
    <col min="6403" max="6403" width="53" style="223" customWidth="1"/>
    <col min="6404" max="6404" width="12.140625" style="223" customWidth="1"/>
    <col min="6405" max="6405" width="14" style="223" customWidth="1"/>
    <col min="6406" max="6406" width="15.28515625" style="223" customWidth="1"/>
    <col min="6407" max="6407" width="16.7109375" style="223" bestFit="1" customWidth="1"/>
    <col min="6408" max="6408" width="13.140625" style="223" customWidth="1"/>
    <col min="6409" max="6409" width="16.28515625" style="223" bestFit="1" customWidth="1"/>
    <col min="6410" max="6410" width="13.85546875" style="223" customWidth="1"/>
    <col min="6411" max="6411" width="18.28515625" style="223" bestFit="1" customWidth="1"/>
    <col min="6412" max="6412" width="12" style="223" customWidth="1"/>
    <col min="6413" max="6413" width="9.140625" style="223"/>
    <col min="6414" max="6414" width="15.42578125" style="223" customWidth="1"/>
    <col min="6415" max="6415" width="10.7109375" style="223" customWidth="1"/>
    <col min="6416" max="6416" width="19.5703125" style="223" customWidth="1"/>
    <col min="6417" max="6417" width="19.42578125" style="223" customWidth="1"/>
    <col min="6418" max="6656" width="9.140625" style="223"/>
    <col min="6657" max="6657" width="1.42578125" style="223" customWidth="1"/>
    <col min="6658" max="6658" width="24" style="223" bestFit="1" customWidth="1"/>
    <col min="6659" max="6659" width="53" style="223" customWidth="1"/>
    <col min="6660" max="6660" width="12.140625" style="223" customWidth="1"/>
    <col min="6661" max="6661" width="14" style="223" customWidth="1"/>
    <col min="6662" max="6662" width="15.28515625" style="223" customWidth="1"/>
    <col min="6663" max="6663" width="16.7109375" style="223" bestFit="1" customWidth="1"/>
    <col min="6664" max="6664" width="13.140625" style="223" customWidth="1"/>
    <col min="6665" max="6665" width="16.28515625" style="223" bestFit="1" customWidth="1"/>
    <col min="6666" max="6666" width="13.85546875" style="223" customWidth="1"/>
    <col min="6667" max="6667" width="18.28515625" style="223" bestFit="1" customWidth="1"/>
    <col min="6668" max="6668" width="12" style="223" customWidth="1"/>
    <col min="6669" max="6669" width="9.140625" style="223"/>
    <col min="6670" max="6670" width="15.42578125" style="223" customWidth="1"/>
    <col min="6671" max="6671" width="10.7109375" style="223" customWidth="1"/>
    <col min="6672" max="6672" width="19.5703125" style="223" customWidth="1"/>
    <col min="6673" max="6673" width="19.42578125" style="223" customWidth="1"/>
    <col min="6674" max="6912" width="9.140625" style="223"/>
    <col min="6913" max="6913" width="1.42578125" style="223" customWidth="1"/>
    <col min="6914" max="6914" width="24" style="223" bestFit="1" customWidth="1"/>
    <col min="6915" max="6915" width="53" style="223" customWidth="1"/>
    <col min="6916" max="6916" width="12.140625" style="223" customWidth="1"/>
    <col min="6917" max="6917" width="14" style="223" customWidth="1"/>
    <col min="6918" max="6918" width="15.28515625" style="223" customWidth="1"/>
    <col min="6919" max="6919" width="16.7109375" style="223" bestFit="1" customWidth="1"/>
    <col min="6920" max="6920" width="13.140625" style="223" customWidth="1"/>
    <col min="6921" max="6921" width="16.28515625" style="223" bestFit="1" customWidth="1"/>
    <col min="6922" max="6922" width="13.85546875" style="223" customWidth="1"/>
    <col min="6923" max="6923" width="18.28515625" style="223" bestFit="1" customWidth="1"/>
    <col min="6924" max="6924" width="12" style="223" customWidth="1"/>
    <col min="6925" max="6925" width="9.140625" style="223"/>
    <col min="6926" max="6926" width="15.42578125" style="223" customWidth="1"/>
    <col min="6927" max="6927" width="10.7109375" style="223" customWidth="1"/>
    <col min="6928" max="6928" width="19.5703125" style="223" customWidth="1"/>
    <col min="6929" max="6929" width="19.42578125" style="223" customWidth="1"/>
    <col min="6930" max="7168" width="9.140625" style="223"/>
    <col min="7169" max="7169" width="1.42578125" style="223" customWidth="1"/>
    <col min="7170" max="7170" width="24" style="223" bestFit="1" customWidth="1"/>
    <col min="7171" max="7171" width="53" style="223" customWidth="1"/>
    <col min="7172" max="7172" width="12.140625" style="223" customWidth="1"/>
    <col min="7173" max="7173" width="14" style="223" customWidth="1"/>
    <col min="7174" max="7174" width="15.28515625" style="223" customWidth="1"/>
    <col min="7175" max="7175" width="16.7109375" style="223" bestFit="1" customWidth="1"/>
    <col min="7176" max="7176" width="13.140625" style="223" customWidth="1"/>
    <col min="7177" max="7177" width="16.28515625" style="223" bestFit="1" customWidth="1"/>
    <col min="7178" max="7178" width="13.85546875" style="223" customWidth="1"/>
    <col min="7179" max="7179" width="18.28515625" style="223" bestFit="1" customWidth="1"/>
    <col min="7180" max="7180" width="12" style="223" customWidth="1"/>
    <col min="7181" max="7181" width="9.140625" style="223"/>
    <col min="7182" max="7182" width="15.42578125" style="223" customWidth="1"/>
    <col min="7183" max="7183" width="10.7109375" style="223" customWidth="1"/>
    <col min="7184" max="7184" width="19.5703125" style="223" customWidth="1"/>
    <col min="7185" max="7185" width="19.42578125" style="223" customWidth="1"/>
    <col min="7186" max="7424" width="9.140625" style="223"/>
    <col min="7425" max="7425" width="1.42578125" style="223" customWidth="1"/>
    <col min="7426" max="7426" width="24" style="223" bestFit="1" customWidth="1"/>
    <col min="7427" max="7427" width="53" style="223" customWidth="1"/>
    <col min="7428" max="7428" width="12.140625" style="223" customWidth="1"/>
    <col min="7429" max="7429" width="14" style="223" customWidth="1"/>
    <col min="7430" max="7430" width="15.28515625" style="223" customWidth="1"/>
    <col min="7431" max="7431" width="16.7109375" style="223" bestFit="1" customWidth="1"/>
    <col min="7432" max="7432" width="13.140625" style="223" customWidth="1"/>
    <col min="7433" max="7433" width="16.28515625" style="223" bestFit="1" customWidth="1"/>
    <col min="7434" max="7434" width="13.85546875" style="223" customWidth="1"/>
    <col min="7435" max="7435" width="18.28515625" style="223" bestFit="1" customWidth="1"/>
    <col min="7436" max="7436" width="12" style="223" customWidth="1"/>
    <col min="7437" max="7437" width="9.140625" style="223"/>
    <col min="7438" max="7438" width="15.42578125" style="223" customWidth="1"/>
    <col min="7439" max="7439" width="10.7109375" style="223" customWidth="1"/>
    <col min="7440" max="7440" width="19.5703125" style="223" customWidth="1"/>
    <col min="7441" max="7441" width="19.42578125" style="223" customWidth="1"/>
    <col min="7442" max="7680" width="9.140625" style="223"/>
    <col min="7681" max="7681" width="1.42578125" style="223" customWidth="1"/>
    <col min="7682" max="7682" width="24" style="223" bestFit="1" customWidth="1"/>
    <col min="7683" max="7683" width="53" style="223" customWidth="1"/>
    <col min="7684" max="7684" width="12.140625" style="223" customWidth="1"/>
    <col min="7685" max="7685" width="14" style="223" customWidth="1"/>
    <col min="7686" max="7686" width="15.28515625" style="223" customWidth="1"/>
    <col min="7687" max="7687" width="16.7109375" style="223" bestFit="1" customWidth="1"/>
    <col min="7688" max="7688" width="13.140625" style="223" customWidth="1"/>
    <col min="7689" max="7689" width="16.28515625" style="223" bestFit="1" customWidth="1"/>
    <col min="7690" max="7690" width="13.85546875" style="223" customWidth="1"/>
    <col min="7691" max="7691" width="18.28515625" style="223" bestFit="1" customWidth="1"/>
    <col min="7692" max="7692" width="12" style="223" customWidth="1"/>
    <col min="7693" max="7693" width="9.140625" style="223"/>
    <col min="7694" max="7694" width="15.42578125" style="223" customWidth="1"/>
    <col min="7695" max="7695" width="10.7109375" style="223" customWidth="1"/>
    <col min="7696" max="7696" width="19.5703125" style="223" customWidth="1"/>
    <col min="7697" max="7697" width="19.42578125" style="223" customWidth="1"/>
    <col min="7698" max="7936" width="9.140625" style="223"/>
    <col min="7937" max="7937" width="1.42578125" style="223" customWidth="1"/>
    <col min="7938" max="7938" width="24" style="223" bestFit="1" customWidth="1"/>
    <col min="7939" max="7939" width="53" style="223" customWidth="1"/>
    <col min="7940" max="7940" width="12.140625" style="223" customWidth="1"/>
    <col min="7941" max="7941" width="14" style="223" customWidth="1"/>
    <col min="7942" max="7942" width="15.28515625" style="223" customWidth="1"/>
    <col min="7943" max="7943" width="16.7109375" style="223" bestFit="1" customWidth="1"/>
    <col min="7944" max="7944" width="13.140625" style="223" customWidth="1"/>
    <col min="7945" max="7945" width="16.28515625" style="223" bestFit="1" customWidth="1"/>
    <col min="7946" max="7946" width="13.85546875" style="223" customWidth="1"/>
    <col min="7947" max="7947" width="18.28515625" style="223" bestFit="1" customWidth="1"/>
    <col min="7948" max="7948" width="12" style="223" customWidth="1"/>
    <col min="7949" max="7949" width="9.140625" style="223"/>
    <col min="7950" max="7950" width="15.42578125" style="223" customWidth="1"/>
    <col min="7951" max="7951" width="10.7109375" style="223" customWidth="1"/>
    <col min="7952" max="7952" width="19.5703125" style="223" customWidth="1"/>
    <col min="7953" max="7953" width="19.42578125" style="223" customWidth="1"/>
    <col min="7954" max="8192" width="9.140625" style="223"/>
    <col min="8193" max="8193" width="1.42578125" style="223" customWidth="1"/>
    <col min="8194" max="8194" width="24" style="223" bestFit="1" customWidth="1"/>
    <col min="8195" max="8195" width="53" style="223" customWidth="1"/>
    <col min="8196" max="8196" width="12.140625" style="223" customWidth="1"/>
    <col min="8197" max="8197" width="14" style="223" customWidth="1"/>
    <col min="8198" max="8198" width="15.28515625" style="223" customWidth="1"/>
    <col min="8199" max="8199" width="16.7109375" style="223" bestFit="1" customWidth="1"/>
    <col min="8200" max="8200" width="13.140625" style="223" customWidth="1"/>
    <col min="8201" max="8201" width="16.28515625" style="223" bestFit="1" customWidth="1"/>
    <col min="8202" max="8202" width="13.85546875" style="223" customWidth="1"/>
    <col min="8203" max="8203" width="18.28515625" style="223" bestFit="1" customWidth="1"/>
    <col min="8204" max="8204" width="12" style="223" customWidth="1"/>
    <col min="8205" max="8205" width="9.140625" style="223"/>
    <col min="8206" max="8206" width="15.42578125" style="223" customWidth="1"/>
    <col min="8207" max="8207" width="10.7109375" style="223" customWidth="1"/>
    <col min="8208" max="8208" width="19.5703125" style="223" customWidth="1"/>
    <col min="8209" max="8209" width="19.42578125" style="223" customWidth="1"/>
    <col min="8210" max="8448" width="9.140625" style="223"/>
    <col min="8449" max="8449" width="1.42578125" style="223" customWidth="1"/>
    <col min="8450" max="8450" width="24" style="223" bestFit="1" customWidth="1"/>
    <col min="8451" max="8451" width="53" style="223" customWidth="1"/>
    <col min="8452" max="8452" width="12.140625" style="223" customWidth="1"/>
    <col min="8453" max="8453" width="14" style="223" customWidth="1"/>
    <col min="8454" max="8454" width="15.28515625" style="223" customWidth="1"/>
    <col min="8455" max="8455" width="16.7109375" style="223" bestFit="1" customWidth="1"/>
    <col min="8456" max="8456" width="13.140625" style="223" customWidth="1"/>
    <col min="8457" max="8457" width="16.28515625" style="223" bestFit="1" customWidth="1"/>
    <col min="8458" max="8458" width="13.85546875" style="223" customWidth="1"/>
    <col min="8459" max="8459" width="18.28515625" style="223" bestFit="1" customWidth="1"/>
    <col min="8460" max="8460" width="12" style="223" customWidth="1"/>
    <col min="8461" max="8461" width="9.140625" style="223"/>
    <col min="8462" max="8462" width="15.42578125" style="223" customWidth="1"/>
    <col min="8463" max="8463" width="10.7109375" style="223" customWidth="1"/>
    <col min="8464" max="8464" width="19.5703125" style="223" customWidth="1"/>
    <col min="8465" max="8465" width="19.42578125" style="223" customWidth="1"/>
    <col min="8466" max="8704" width="9.140625" style="223"/>
    <col min="8705" max="8705" width="1.42578125" style="223" customWidth="1"/>
    <col min="8706" max="8706" width="24" style="223" bestFit="1" customWidth="1"/>
    <col min="8707" max="8707" width="53" style="223" customWidth="1"/>
    <col min="8708" max="8708" width="12.140625" style="223" customWidth="1"/>
    <col min="8709" max="8709" width="14" style="223" customWidth="1"/>
    <col min="8710" max="8710" width="15.28515625" style="223" customWidth="1"/>
    <col min="8711" max="8711" width="16.7109375" style="223" bestFit="1" customWidth="1"/>
    <col min="8712" max="8712" width="13.140625" style="223" customWidth="1"/>
    <col min="8713" max="8713" width="16.28515625" style="223" bestFit="1" customWidth="1"/>
    <col min="8714" max="8714" width="13.85546875" style="223" customWidth="1"/>
    <col min="8715" max="8715" width="18.28515625" style="223" bestFit="1" customWidth="1"/>
    <col min="8716" max="8716" width="12" style="223" customWidth="1"/>
    <col min="8717" max="8717" width="9.140625" style="223"/>
    <col min="8718" max="8718" width="15.42578125" style="223" customWidth="1"/>
    <col min="8719" max="8719" width="10.7109375" style="223" customWidth="1"/>
    <col min="8720" max="8720" width="19.5703125" style="223" customWidth="1"/>
    <col min="8721" max="8721" width="19.42578125" style="223" customWidth="1"/>
    <col min="8722" max="8960" width="9.140625" style="223"/>
    <col min="8961" max="8961" width="1.42578125" style="223" customWidth="1"/>
    <col min="8962" max="8962" width="24" style="223" bestFit="1" customWidth="1"/>
    <col min="8963" max="8963" width="53" style="223" customWidth="1"/>
    <col min="8964" max="8964" width="12.140625" style="223" customWidth="1"/>
    <col min="8965" max="8965" width="14" style="223" customWidth="1"/>
    <col min="8966" max="8966" width="15.28515625" style="223" customWidth="1"/>
    <col min="8967" max="8967" width="16.7109375" style="223" bestFit="1" customWidth="1"/>
    <col min="8968" max="8968" width="13.140625" style="223" customWidth="1"/>
    <col min="8969" max="8969" width="16.28515625" style="223" bestFit="1" customWidth="1"/>
    <col min="8970" max="8970" width="13.85546875" style="223" customWidth="1"/>
    <col min="8971" max="8971" width="18.28515625" style="223" bestFit="1" customWidth="1"/>
    <col min="8972" max="8972" width="12" style="223" customWidth="1"/>
    <col min="8973" max="8973" width="9.140625" style="223"/>
    <col min="8974" max="8974" width="15.42578125" style="223" customWidth="1"/>
    <col min="8975" max="8975" width="10.7109375" style="223" customWidth="1"/>
    <col min="8976" max="8976" width="19.5703125" style="223" customWidth="1"/>
    <col min="8977" max="8977" width="19.42578125" style="223" customWidth="1"/>
    <col min="8978" max="9216" width="9.140625" style="223"/>
    <col min="9217" max="9217" width="1.42578125" style="223" customWidth="1"/>
    <col min="9218" max="9218" width="24" style="223" bestFit="1" customWidth="1"/>
    <col min="9219" max="9219" width="53" style="223" customWidth="1"/>
    <col min="9220" max="9220" width="12.140625" style="223" customWidth="1"/>
    <col min="9221" max="9221" width="14" style="223" customWidth="1"/>
    <col min="9222" max="9222" width="15.28515625" style="223" customWidth="1"/>
    <col min="9223" max="9223" width="16.7109375" style="223" bestFit="1" customWidth="1"/>
    <col min="9224" max="9224" width="13.140625" style="223" customWidth="1"/>
    <col min="9225" max="9225" width="16.28515625" style="223" bestFit="1" customWidth="1"/>
    <col min="9226" max="9226" width="13.85546875" style="223" customWidth="1"/>
    <col min="9227" max="9227" width="18.28515625" style="223" bestFit="1" customWidth="1"/>
    <col min="9228" max="9228" width="12" style="223" customWidth="1"/>
    <col min="9229" max="9229" width="9.140625" style="223"/>
    <col min="9230" max="9230" width="15.42578125" style="223" customWidth="1"/>
    <col min="9231" max="9231" width="10.7109375" style="223" customWidth="1"/>
    <col min="9232" max="9232" width="19.5703125" style="223" customWidth="1"/>
    <col min="9233" max="9233" width="19.42578125" style="223" customWidth="1"/>
    <col min="9234" max="9472" width="9.140625" style="223"/>
    <col min="9473" max="9473" width="1.42578125" style="223" customWidth="1"/>
    <col min="9474" max="9474" width="24" style="223" bestFit="1" customWidth="1"/>
    <col min="9475" max="9475" width="53" style="223" customWidth="1"/>
    <col min="9476" max="9476" width="12.140625" style="223" customWidth="1"/>
    <col min="9477" max="9477" width="14" style="223" customWidth="1"/>
    <col min="9478" max="9478" width="15.28515625" style="223" customWidth="1"/>
    <col min="9479" max="9479" width="16.7109375" style="223" bestFit="1" customWidth="1"/>
    <col min="9480" max="9480" width="13.140625" style="223" customWidth="1"/>
    <col min="9481" max="9481" width="16.28515625" style="223" bestFit="1" customWidth="1"/>
    <col min="9482" max="9482" width="13.85546875" style="223" customWidth="1"/>
    <col min="9483" max="9483" width="18.28515625" style="223" bestFit="1" customWidth="1"/>
    <col min="9484" max="9484" width="12" style="223" customWidth="1"/>
    <col min="9485" max="9485" width="9.140625" style="223"/>
    <col min="9486" max="9486" width="15.42578125" style="223" customWidth="1"/>
    <col min="9487" max="9487" width="10.7109375" style="223" customWidth="1"/>
    <col min="9488" max="9488" width="19.5703125" style="223" customWidth="1"/>
    <col min="9489" max="9489" width="19.42578125" style="223" customWidth="1"/>
    <col min="9490" max="9728" width="9.140625" style="223"/>
    <col min="9729" max="9729" width="1.42578125" style="223" customWidth="1"/>
    <col min="9730" max="9730" width="24" style="223" bestFit="1" customWidth="1"/>
    <col min="9731" max="9731" width="53" style="223" customWidth="1"/>
    <col min="9732" max="9732" width="12.140625" style="223" customWidth="1"/>
    <col min="9733" max="9733" width="14" style="223" customWidth="1"/>
    <col min="9734" max="9734" width="15.28515625" style="223" customWidth="1"/>
    <col min="9735" max="9735" width="16.7109375" style="223" bestFit="1" customWidth="1"/>
    <col min="9736" max="9736" width="13.140625" style="223" customWidth="1"/>
    <col min="9737" max="9737" width="16.28515625" style="223" bestFit="1" customWidth="1"/>
    <col min="9738" max="9738" width="13.85546875" style="223" customWidth="1"/>
    <col min="9739" max="9739" width="18.28515625" style="223" bestFit="1" customWidth="1"/>
    <col min="9740" max="9740" width="12" style="223" customWidth="1"/>
    <col min="9741" max="9741" width="9.140625" style="223"/>
    <col min="9742" max="9742" width="15.42578125" style="223" customWidth="1"/>
    <col min="9743" max="9743" width="10.7109375" style="223" customWidth="1"/>
    <col min="9744" max="9744" width="19.5703125" style="223" customWidth="1"/>
    <col min="9745" max="9745" width="19.42578125" style="223" customWidth="1"/>
    <col min="9746" max="9984" width="9.140625" style="223"/>
    <col min="9985" max="9985" width="1.42578125" style="223" customWidth="1"/>
    <col min="9986" max="9986" width="24" style="223" bestFit="1" customWidth="1"/>
    <col min="9987" max="9987" width="53" style="223" customWidth="1"/>
    <col min="9988" max="9988" width="12.140625" style="223" customWidth="1"/>
    <col min="9989" max="9989" width="14" style="223" customWidth="1"/>
    <col min="9990" max="9990" width="15.28515625" style="223" customWidth="1"/>
    <col min="9991" max="9991" width="16.7109375" style="223" bestFit="1" customWidth="1"/>
    <col min="9992" max="9992" width="13.140625" style="223" customWidth="1"/>
    <col min="9993" max="9993" width="16.28515625" style="223" bestFit="1" customWidth="1"/>
    <col min="9994" max="9994" width="13.85546875" style="223" customWidth="1"/>
    <col min="9995" max="9995" width="18.28515625" style="223" bestFit="1" customWidth="1"/>
    <col min="9996" max="9996" width="12" style="223" customWidth="1"/>
    <col min="9997" max="9997" width="9.140625" style="223"/>
    <col min="9998" max="9998" width="15.42578125" style="223" customWidth="1"/>
    <col min="9999" max="9999" width="10.7109375" style="223" customWidth="1"/>
    <col min="10000" max="10000" width="19.5703125" style="223" customWidth="1"/>
    <col min="10001" max="10001" width="19.42578125" style="223" customWidth="1"/>
    <col min="10002" max="10240" width="9.140625" style="223"/>
    <col min="10241" max="10241" width="1.42578125" style="223" customWidth="1"/>
    <col min="10242" max="10242" width="24" style="223" bestFit="1" customWidth="1"/>
    <col min="10243" max="10243" width="53" style="223" customWidth="1"/>
    <col min="10244" max="10244" width="12.140625" style="223" customWidth="1"/>
    <col min="10245" max="10245" width="14" style="223" customWidth="1"/>
    <col min="10246" max="10246" width="15.28515625" style="223" customWidth="1"/>
    <col min="10247" max="10247" width="16.7109375" style="223" bestFit="1" customWidth="1"/>
    <col min="10248" max="10248" width="13.140625" style="223" customWidth="1"/>
    <col min="10249" max="10249" width="16.28515625" style="223" bestFit="1" customWidth="1"/>
    <col min="10250" max="10250" width="13.85546875" style="223" customWidth="1"/>
    <col min="10251" max="10251" width="18.28515625" style="223" bestFit="1" customWidth="1"/>
    <col min="10252" max="10252" width="12" style="223" customWidth="1"/>
    <col min="10253" max="10253" width="9.140625" style="223"/>
    <col min="10254" max="10254" width="15.42578125" style="223" customWidth="1"/>
    <col min="10255" max="10255" width="10.7109375" style="223" customWidth="1"/>
    <col min="10256" max="10256" width="19.5703125" style="223" customWidth="1"/>
    <col min="10257" max="10257" width="19.42578125" style="223" customWidth="1"/>
    <col min="10258" max="10496" width="9.140625" style="223"/>
    <col min="10497" max="10497" width="1.42578125" style="223" customWidth="1"/>
    <col min="10498" max="10498" width="24" style="223" bestFit="1" customWidth="1"/>
    <col min="10499" max="10499" width="53" style="223" customWidth="1"/>
    <col min="10500" max="10500" width="12.140625" style="223" customWidth="1"/>
    <col min="10501" max="10501" width="14" style="223" customWidth="1"/>
    <col min="10502" max="10502" width="15.28515625" style="223" customWidth="1"/>
    <col min="10503" max="10503" width="16.7109375" style="223" bestFit="1" customWidth="1"/>
    <col min="10504" max="10504" width="13.140625" style="223" customWidth="1"/>
    <col min="10505" max="10505" width="16.28515625" style="223" bestFit="1" customWidth="1"/>
    <col min="10506" max="10506" width="13.85546875" style="223" customWidth="1"/>
    <col min="10507" max="10507" width="18.28515625" style="223" bestFit="1" customWidth="1"/>
    <col min="10508" max="10508" width="12" style="223" customWidth="1"/>
    <col min="10509" max="10509" width="9.140625" style="223"/>
    <col min="10510" max="10510" width="15.42578125" style="223" customWidth="1"/>
    <col min="10511" max="10511" width="10.7109375" style="223" customWidth="1"/>
    <col min="10512" max="10512" width="19.5703125" style="223" customWidth="1"/>
    <col min="10513" max="10513" width="19.42578125" style="223" customWidth="1"/>
    <col min="10514" max="10752" width="9.140625" style="223"/>
    <col min="10753" max="10753" width="1.42578125" style="223" customWidth="1"/>
    <col min="10754" max="10754" width="24" style="223" bestFit="1" customWidth="1"/>
    <col min="10755" max="10755" width="53" style="223" customWidth="1"/>
    <col min="10756" max="10756" width="12.140625" style="223" customWidth="1"/>
    <col min="10757" max="10757" width="14" style="223" customWidth="1"/>
    <col min="10758" max="10758" width="15.28515625" style="223" customWidth="1"/>
    <col min="10759" max="10759" width="16.7109375" style="223" bestFit="1" customWidth="1"/>
    <col min="10760" max="10760" width="13.140625" style="223" customWidth="1"/>
    <col min="10761" max="10761" width="16.28515625" style="223" bestFit="1" customWidth="1"/>
    <col min="10762" max="10762" width="13.85546875" style="223" customWidth="1"/>
    <col min="10763" max="10763" width="18.28515625" style="223" bestFit="1" customWidth="1"/>
    <col min="10764" max="10764" width="12" style="223" customWidth="1"/>
    <col min="10765" max="10765" width="9.140625" style="223"/>
    <col min="10766" max="10766" width="15.42578125" style="223" customWidth="1"/>
    <col min="10767" max="10767" width="10.7109375" style="223" customWidth="1"/>
    <col min="10768" max="10768" width="19.5703125" style="223" customWidth="1"/>
    <col min="10769" max="10769" width="19.42578125" style="223" customWidth="1"/>
    <col min="10770" max="11008" width="9.140625" style="223"/>
    <col min="11009" max="11009" width="1.42578125" style="223" customWidth="1"/>
    <col min="11010" max="11010" width="24" style="223" bestFit="1" customWidth="1"/>
    <col min="11011" max="11011" width="53" style="223" customWidth="1"/>
    <col min="11012" max="11012" width="12.140625" style="223" customWidth="1"/>
    <col min="11013" max="11013" width="14" style="223" customWidth="1"/>
    <col min="11014" max="11014" width="15.28515625" style="223" customWidth="1"/>
    <col min="11015" max="11015" width="16.7109375" style="223" bestFit="1" customWidth="1"/>
    <col min="11016" max="11016" width="13.140625" style="223" customWidth="1"/>
    <col min="11017" max="11017" width="16.28515625" style="223" bestFit="1" customWidth="1"/>
    <col min="11018" max="11018" width="13.85546875" style="223" customWidth="1"/>
    <col min="11019" max="11019" width="18.28515625" style="223" bestFit="1" customWidth="1"/>
    <col min="11020" max="11020" width="12" style="223" customWidth="1"/>
    <col min="11021" max="11021" width="9.140625" style="223"/>
    <col min="11022" max="11022" width="15.42578125" style="223" customWidth="1"/>
    <col min="11023" max="11023" width="10.7109375" style="223" customWidth="1"/>
    <col min="11024" max="11024" width="19.5703125" style="223" customWidth="1"/>
    <col min="11025" max="11025" width="19.42578125" style="223" customWidth="1"/>
    <col min="11026" max="11264" width="9.140625" style="223"/>
    <col min="11265" max="11265" width="1.42578125" style="223" customWidth="1"/>
    <col min="11266" max="11266" width="24" style="223" bestFit="1" customWidth="1"/>
    <col min="11267" max="11267" width="53" style="223" customWidth="1"/>
    <col min="11268" max="11268" width="12.140625" style="223" customWidth="1"/>
    <col min="11269" max="11269" width="14" style="223" customWidth="1"/>
    <col min="11270" max="11270" width="15.28515625" style="223" customWidth="1"/>
    <col min="11271" max="11271" width="16.7109375" style="223" bestFit="1" customWidth="1"/>
    <col min="11272" max="11272" width="13.140625" style="223" customWidth="1"/>
    <col min="11273" max="11273" width="16.28515625" style="223" bestFit="1" customWidth="1"/>
    <col min="11274" max="11274" width="13.85546875" style="223" customWidth="1"/>
    <col min="11275" max="11275" width="18.28515625" style="223" bestFit="1" customWidth="1"/>
    <col min="11276" max="11276" width="12" style="223" customWidth="1"/>
    <col min="11277" max="11277" width="9.140625" style="223"/>
    <col min="11278" max="11278" width="15.42578125" style="223" customWidth="1"/>
    <col min="11279" max="11279" width="10.7109375" style="223" customWidth="1"/>
    <col min="11280" max="11280" width="19.5703125" style="223" customWidth="1"/>
    <col min="11281" max="11281" width="19.42578125" style="223" customWidth="1"/>
    <col min="11282" max="11520" width="9.140625" style="223"/>
    <col min="11521" max="11521" width="1.42578125" style="223" customWidth="1"/>
    <col min="11522" max="11522" width="24" style="223" bestFit="1" customWidth="1"/>
    <col min="11523" max="11523" width="53" style="223" customWidth="1"/>
    <col min="11524" max="11524" width="12.140625" style="223" customWidth="1"/>
    <col min="11525" max="11525" width="14" style="223" customWidth="1"/>
    <col min="11526" max="11526" width="15.28515625" style="223" customWidth="1"/>
    <col min="11527" max="11527" width="16.7109375" style="223" bestFit="1" customWidth="1"/>
    <col min="11528" max="11528" width="13.140625" style="223" customWidth="1"/>
    <col min="11529" max="11529" width="16.28515625" style="223" bestFit="1" customWidth="1"/>
    <col min="11530" max="11530" width="13.85546875" style="223" customWidth="1"/>
    <col min="11531" max="11531" width="18.28515625" style="223" bestFit="1" customWidth="1"/>
    <col min="11532" max="11532" width="12" style="223" customWidth="1"/>
    <col min="11533" max="11533" width="9.140625" style="223"/>
    <col min="11534" max="11534" width="15.42578125" style="223" customWidth="1"/>
    <col min="11535" max="11535" width="10.7109375" style="223" customWidth="1"/>
    <col min="11536" max="11536" width="19.5703125" style="223" customWidth="1"/>
    <col min="11537" max="11537" width="19.42578125" style="223" customWidth="1"/>
    <col min="11538" max="11776" width="9.140625" style="223"/>
    <col min="11777" max="11777" width="1.42578125" style="223" customWidth="1"/>
    <col min="11778" max="11778" width="24" style="223" bestFit="1" customWidth="1"/>
    <col min="11779" max="11779" width="53" style="223" customWidth="1"/>
    <col min="11780" max="11780" width="12.140625" style="223" customWidth="1"/>
    <col min="11781" max="11781" width="14" style="223" customWidth="1"/>
    <col min="11782" max="11782" width="15.28515625" style="223" customWidth="1"/>
    <col min="11783" max="11783" width="16.7109375" style="223" bestFit="1" customWidth="1"/>
    <col min="11784" max="11784" width="13.140625" style="223" customWidth="1"/>
    <col min="11785" max="11785" width="16.28515625" style="223" bestFit="1" customWidth="1"/>
    <col min="11786" max="11786" width="13.85546875" style="223" customWidth="1"/>
    <col min="11787" max="11787" width="18.28515625" style="223" bestFit="1" customWidth="1"/>
    <col min="11788" max="11788" width="12" style="223" customWidth="1"/>
    <col min="11789" max="11789" width="9.140625" style="223"/>
    <col min="11790" max="11790" width="15.42578125" style="223" customWidth="1"/>
    <col min="11791" max="11791" width="10.7109375" style="223" customWidth="1"/>
    <col min="11792" max="11792" width="19.5703125" style="223" customWidth="1"/>
    <col min="11793" max="11793" width="19.42578125" style="223" customWidth="1"/>
    <col min="11794" max="12032" width="9.140625" style="223"/>
    <col min="12033" max="12033" width="1.42578125" style="223" customWidth="1"/>
    <col min="12034" max="12034" width="24" style="223" bestFit="1" customWidth="1"/>
    <col min="12035" max="12035" width="53" style="223" customWidth="1"/>
    <col min="12036" max="12036" width="12.140625" style="223" customWidth="1"/>
    <col min="12037" max="12037" width="14" style="223" customWidth="1"/>
    <col min="12038" max="12038" width="15.28515625" style="223" customWidth="1"/>
    <col min="12039" max="12039" width="16.7109375" style="223" bestFit="1" customWidth="1"/>
    <col min="12040" max="12040" width="13.140625" style="223" customWidth="1"/>
    <col min="12041" max="12041" width="16.28515625" style="223" bestFit="1" customWidth="1"/>
    <col min="12042" max="12042" width="13.85546875" style="223" customWidth="1"/>
    <col min="12043" max="12043" width="18.28515625" style="223" bestFit="1" customWidth="1"/>
    <col min="12044" max="12044" width="12" style="223" customWidth="1"/>
    <col min="12045" max="12045" width="9.140625" style="223"/>
    <col min="12046" max="12046" width="15.42578125" style="223" customWidth="1"/>
    <col min="12047" max="12047" width="10.7109375" style="223" customWidth="1"/>
    <col min="12048" max="12048" width="19.5703125" style="223" customWidth="1"/>
    <col min="12049" max="12049" width="19.42578125" style="223" customWidth="1"/>
    <col min="12050" max="12288" width="9.140625" style="223"/>
    <col min="12289" max="12289" width="1.42578125" style="223" customWidth="1"/>
    <col min="12290" max="12290" width="24" style="223" bestFit="1" customWidth="1"/>
    <col min="12291" max="12291" width="53" style="223" customWidth="1"/>
    <col min="12292" max="12292" width="12.140625" style="223" customWidth="1"/>
    <col min="12293" max="12293" width="14" style="223" customWidth="1"/>
    <col min="12294" max="12294" width="15.28515625" style="223" customWidth="1"/>
    <col min="12295" max="12295" width="16.7109375" style="223" bestFit="1" customWidth="1"/>
    <col min="12296" max="12296" width="13.140625" style="223" customWidth="1"/>
    <col min="12297" max="12297" width="16.28515625" style="223" bestFit="1" customWidth="1"/>
    <col min="12298" max="12298" width="13.85546875" style="223" customWidth="1"/>
    <col min="12299" max="12299" width="18.28515625" style="223" bestFit="1" customWidth="1"/>
    <col min="12300" max="12300" width="12" style="223" customWidth="1"/>
    <col min="12301" max="12301" width="9.140625" style="223"/>
    <col min="12302" max="12302" width="15.42578125" style="223" customWidth="1"/>
    <col min="12303" max="12303" width="10.7109375" style="223" customWidth="1"/>
    <col min="12304" max="12304" width="19.5703125" style="223" customWidth="1"/>
    <col min="12305" max="12305" width="19.42578125" style="223" customWidth="1"/>
    <col min="12306" max="12544" width="9.140625" style="223"/>
    <col min="12545" max="12545" width="1.42578125" style="223" customWidth="1"/>
    <col min="12546" max="12546" width="24" style="223" bestFit="1" customWidth="1"/>
    <col min="12547" max="12547" width="53" style="223" customWidth="1"/>
    <col min="12548" max="12548" width="12.140625" style="223" customWidth="1"/>
    <col min="12549" max="12549" width="14" style="223" customWidth="1"/>
    <col min="12550" max="12550" width="15.28515625" style="223" customWidth="1"/>
    <col min="12551" max="12551" width="16.7109375" style="223" bestFit="1" customWidth="1"/>
    <col min="12552" max="12552" width="13.140625" style="223" customWidth="1"/>
    <col min="12553" max="12553" width="16.28515625" style="223" bestFit="1" customWidth="1"/>
    <col min="12554" max="12554" width="13.85546875" style="223" customWidth="1"/>
    <col min="12555" max="12555" width="18.28515625" style="223" bestFit="1" customWidth="1"/>
    <col min="12556" max="12556" width="12" style="223" customWidth="1"/>
    <col min="12557" max="12557" width="9.140625" style="223"/>
    <col min="12558" max="12558" width="15.42578125" style="223" customWidth="1"/>
    <col min="12559" max="12559" width="10.7109375" style="223" customWidth="1"/>
    <col min="12560" max="12560" width="19.5703125" style="223" customWidth="1"/>
    <col min="12561" max="12561" width="19.42578125" style="223" customWidth="1"/>
    <col min="12562" max="12800" width="9.140625" style="223"/>
    <col min="12801" max="12801" width="1.42578125" style="223" customWidth="1"/>
    <col min="12802" max="12802" width="24" style="223" bestFit="1" customWidth="1"/>
    <col min="12803" max="12803" width="53" style="223" customWidth="1"/>
    <col min="12804" max="12804" width="12.140625" style="223" customWidth="1"/>
    <col min="12805" max="12805" width="14" style="223" customWidth="1"/>
    <col min="12806" max="12806" width="15.28515625" style="223" customWidth="1"/>
    <col min="12807" max="12807" width="16.7109375" style="223" bestFit="1" customWidth="1"/>
    <col min="12808" max="12808" width="13.140625" style="223" customWidth="1"/>
    <col min="12809" max="12809" width="16.28515625" style="223" bestFit="1" customWidth="1"/>
    <col min="12810" max="12810" width="13.85546875" style="223" customWidth="1"/>
    <col min="12811" max="12811" width="18.28515625" style="223" bestFit="1" customWidth="1"/>
    <col min="12812" max="12812" width="12" style="223" customWidth="1"/>
    <col min="12813" max="12813" width="9.140625" style="223"/>
    <col min="12814" max="12814" width="15.42578125" style="223" customWidth="1"/>
    <col min="12815" max="12815" width="10.7109375" style="223" customWidth="1"/>
    <col min="12816" max="12816" width="19.5703125" style="223" customWidth="1"/>
    <col min="12817" max="12817" width="19.42578125" style="223" customWidth="1"/>
    <col min="12818" max="13056" width="9.140625" style="223"/>
    <col min="13057" max="13057" width="1.42578125" style="223" customWidth="1"/>
    <col min="13058" max="13058" width="24" style="223" bestFit="1" customWidth="1"/>
    <col min="13059" max="13059" width="53" style="223" customWidth="1"/>
    <col min="13060" max="13060" width="12.140625" style="223" customWidth="1"/>
    <col min="13061" max="13061" width="14" style="223" customWidth="1"/>
    <col min="13062" max="13062" width="15.28515625" style="223" customWidth="1"/>
    <col min="13063" max="13063" width="16.7109375" style="223" bestFit="1" customWidth="1"/>
    <col min="13064" max="13064" width="13.140625" style="223" customWidth="1"/>
    <col min="13065" max="13065" width="16.28515625" style="223" bestFit="1" customWidth="1"/>
    <col min="13066" max="13066" width="13.85546875" style="223" customWidth="1"/>
    <col min="13067" max="13067" width="18.28515625" style="223" bestFit="1" customWidth="1"/>
    <col min="13068" max="13068" width="12" style="223" customWidth="1"/>
    <col min="13069" max="13069" width="9.140625" style="223"/>
    <col min="13070" max="13070" width="15.42578125" style="223" customWidth="1"/>
    <col min="13071" max="13071" width="10.7109375" style="223" customWidth="1"/>
    <col min="13072" max="13072" width="19.5703125" style="223" customWidth="1"/>
    <col min="13073" max="13073" width="19.42578125" style="223" customWidth="1"/>
    <col min="13074" max="13312" width="9.140625" style="223"/>
    <col min="13313" max="13313" width="1.42578125" style="223" customWidth="1"/>
    <col min="13314" max="13314" width="24" style="223" bestFit="1" customWidth="1"/>
    <col min="13315" max="13315" width="53" style="223" customWidth="1"/>
    <col min="13316" max="13316" width="12.140625" style="223" customWidth="1"/>
    <col min="13317" max="13317" width="14" style="223" customWidth="1"/>
    <col min="13318" max="13318" width="15.28515625" style="223" customWidth="1"/>
    <col min="13319" max="13319" width="16.7109375" style="223" bestFit="1" customWidth="1"/>
    <col min="13320" max="13320" width="13.140625" style="223" customWidth="1"/>
    <col min="13321" max="13321" width="16.28515625" style="223" bestFit="1" customWidth="1"/>
    <col min="13322" max="13322" width="13.85546875" style="223" customWidth="1"/>
    <col min="13323" max="13323" width="18.28515625" style="223" bestFit="1" customWidth="1"/>
    <col min="13324" max="13324" width="12" style="223" customWidth="1"/>
    <col min="13325" max="13325" width="9.140625" style="223"/>
    <col min="13326" max="13326" width="15.42578125" style="223" customWidth="1"/>
    <col min="13327" max="13327" width="10.7109375" style="223" customWidth="1"/>
    <col min="13328" max="13328" width="19.5703125" style="223" customWidth="1"/>
    <col min="13329" max="13329" width="19.42578125" style="223" customWidth="1"/>
    <col min="13330" max="13568" width="9.140625" style="223"/>
    <col min="13569" max="13569" width="1.42578125" style="223" customWidth="1"/>
    <col min="13570" max="13570" width="24" style="223" bestFit="1" customWidth="1"/>
    <col min="13571" max="13571" width="53" style="223" customWidth="1"/>
    <col min="13572" max="13572" width="12.140625" style="223" customWidth="1"/>
    <col min="13573" max="13573" width="14" style="223" customWidth="1"/>
    <col min="13574" max="13574" width="15.28515625" style="223" customWidth="1"/>
    <col min="13575" max="13575" width="16.7109375" style="223" bestFit="1" customWidth="1"/>
    <col min="13576" max="13576" width="13.140625" style="223" customWidth="1"/>
    <col min="13577" max="13577" width="16.28515625" style="223" bestFit="1" customWidth="1"/>
    <col min="13578" max="13578" width="13.85546875" style="223" customWidth="1"/>
    <col min="13579" max="13579" width="18.28515625" style="223" bestFit="1" customWidth="1"/>
    <col min="13580" max="13580" width="12" style="223" customWidth="1"/>
    <col min="13581" max="13581" width="9.140625" style="223"/>
    <col min="13582" max="13582" width="15.42578125" style="223" customWidth="1"/>
    <col min="13583" max="13583" width="10.7109375" style="223" customWidth="1"/>
    <col min="13584" max="13584" width="19.5703125" style="223" customWidth="1"/>
    <col min="13585" max="13585" width="19.42578125" style="223" customWidth="1"/>
    <col min="13586" max="13824" width="9.140625" style="223"/>
    <col min="13825" max="13825" width="1.42578125" style="223" customWidth="1"/>
    <col min="13826" max="13826" width="24" style="223" bestFit="1" customWidth="1"/>
    <col min="13827" max="13827" width="53" style="223" customWidth="1"/>
    <col min="13828" max="13828" width="12.140625" style="223" customWidth="1"/>
    <col min="13829" max="13829" width="14" style="223" customWidth="1"/>
    <col min="13830" max="13830" width="15.28515625" style="223" customWidth="1"/>
    <col min="13831" max="13831" width="16.7109375" style="223" bestFit="1" customWidth="1"/>
    <col min="13832" max="13832" width="13.140625" style="223" customWidth="1"/>
    <col min="13833" max="13833" width="16.28515625" style="223" bestFit="1" customWidth="1"/>
    <col min="13834" max="13834" width="13.85546875" style="223" customWidth="1"/>
    <col min="13835" max="13835" width="18.28515625" style="223" bestFit="1" customWidth="1"/>
    <col min="13836" max="13836" width="12" style="223" customWidth="1"/>
    <col min="13837" max="13837" width="9.140625" style="223"/>
    <col min="13838" max="13838" width="15.42578125" style="223" customWidth="1"/>
    <col min="13839" max="13839" width="10.7109375" style="223" customWidth="1"/>
    <col min="13840" max="13840" width="19.5703125" style="223" customWidth="1"/>
    <col min="13841" max="13841" width="19.42578125" style="223" customWidth="1"/>
    <col min="13842" max="14080" width="9.140625" style="223"/>
    <col min="14081" max="14081" width="1.42578125" style="223" customWidth="1"/>
    <col min="14082" max="14082" width="24" style="223" bestFit="1" customWidth="1"/>
    <col min="14083" max="14083" width="53" style="223" customWidth="1"/>
    <col min="14084" max="14084" width="12.140625" style="223" customWidth="1"/>
    <col min="14085" max="14085" width="14" style="223" customWidth="1"/>
    <col min="14086" max="14086" width="15.28515625" style="223" customWidth="1"/>
    <col min="14087" max="14087" width="16.7109375" style="223" bestFit="1" customWidth="1"/>
    <col min="14088" max="14088" width="13.140625" style="223" customWidth="1"/>
    <col min="14089" max="14089" width="16.28515625" style="223" bestFit="1" customWidth="1"/>
    <col min="14090" max="14090" width="13.85546875" style="223" customWidth="1"/>
    <col min="14091" max="14091" width="18.28515625" style="223" bestFit="1" customWidth="1"/>
    <col min="14092" max="14092" width="12" style="223" customWidth="1"/>
    <col min="14093" max="14093" width="9.140625" style="223"/>
    <col min="14094" max="14094" width="15.42578125" style="223" customWidth="1"/>
    <col min="14095" max="14095" width="10.7109375" style="223" customWidth="1"/>
    <col min="14096" max="14096" width="19.5703125" style="223" customWidth="1"/>
    <col min="14097" max="14097" width="19.42578125" style="223" customWidth="1"/>
    <col min="14098" max="14336" width="9.140625" style="223"/>
    <col min="14337" max="14337" width="1.42578125" style="223" customWidth="1"/>
    <col min="14338" max="14338" width="24" style="223" bestFit="1" customWidth="1"/>
    <col min="14339" max="14339" width="53" style="223" customWidth="1"/>
    <col min="14340" max="14340" width="12.140625" style="223" customWidth="1"/>
    <col min="14341" max="14341" width="14" style="223" customWidth="1"/>
    <col min="14342" max="14342" width="15.28515625" style="223" customWidth="1"/>
    <col min="14343" max="14343" width="16.7109375" style="223" bestFit="1" customWidth="1"/>
    <col min="14344" max="14344" width="13.140625" style="223" customWidth="1"/>
    <col min="14345" max="14345" width="16.28515625" style="223" bestFit="1" customWidth="1"/>
    <col min="14346" max="14346" width="13.85546875" style="223" customWidth="1"/>
    <col min="14347" max="14347" width="18.28515625" style="223" bestFit="1" customWidth="1"/>
    <col min="14348" max="14348" width="12" style="223" customWidth="1"/>
    <col min="14349" max="14349" width="9.140625" style="223"/>
    <col min="14350" max="14350" width="15.42578125" style="223" customWidth="1"/>
    <col min="14351" max="14351" width="10.7109375" style="223" customWidth="1"/>
    <col min="14352" max="14352" width="19.5703125" style="223" customWidth="1"/>
    <col min="14353" max="14353" width="19.42578125" style="223" customWidth="1"/>
    <col min="14354" max="14592" width="9.140625" style="223"/>
    <col min="14593" max="14593" width="1.42578125" style="223" customWidth="1"/>
    <col min="14594" max="14594" width="24" style="223" bestFit="1" customWidth="1"/>
    <col min="14595" max="14595" width="53" style="223" customWidth="1"/>
    <col min="14596" max="14596" width="12.140625" style="223" customWidth="1"/>
    <col min="14597" max="14597" width="14" style="223" customWidth="1"/>
    <col min="14598" max="14598" width="15.28515625" style="223" customWidth="1"/>
    <col min="14599" max="14599" width="16.7109375" style="223" bestFit="1" customWidth="1"/>
    <col min="14600" max="14600" width="13.140625" style="223" customWidth="1"/>
    <col min="14601" max="14601" width="16.28515625" style="223" bestFit="1" customWidth="1"/>
    <col min="14602" max="14602" width="13.85546875" style="223" customWidth="1"/>
    <col min="14603" max="14603" width="18.28515625" style="223" bestFit="1" customWidth="1"/>
    <col min="14604" max="14604" width="12" style="223" customWidth="1"/>
    <col min="14605" max="14605" width="9.140625" style="223"/>
    <col min="14606" max="14606" width="15.42578125" style="223" customWidth="1"/>
    <col min="14607" max="14607" width="10.7109375" style="223" customWidth="1"/>
    <col min="14608" max="14608" width="19.5703125" style="223" customWidth="1"/>
    <col min="14609" max="14609" width="19.42578125" style="223" customWidth="1"/>
    <col min="14610" max="14848" width="9.140625" style="223"/>
    <col min="14849" max="14849" width="1.42578125" style="223" customWidth="1"/>
    <col min="14850" max="14850" width="24" style="223" bestFit="1" customWidth="1"/>
    <col min="14851" max="14851" width="53" style="223" customWidth="1"/>
    <col min="14852" max="14852" width="12.140625" style="223" customWidth="1"/>
    <col min="14853" max="14853" width="14" style="223" customWidth="1"/>
    <col min="14854" max="14854" width="15.28515625" style="223" customWidth="1"/>
    <col min="14855" max="14855" width="16.7109375" style="223" bestFit="1" customWidth="1"/>
    <col min="14856" max="14856" width="13.140625" style="223" customWidth="1"/>
    <col min="14857" max="14857" width="16.28515625" style="223" bestFit="1" customWidth="1"/>
    <col min="14858" max="14858" width="13.85546875" style="223" customWidth="1"/>
    <col min="14859" max="14859" width="18.28515625" style="223" bestFit="1" customWidth="1"/>
    <col min="14860" max="14860" width="12" style="223" customWidth="1"/>
    <col min="14861" max="14861" width="9.140625" style="223"/>
    <col min="14862" max="14862" width="15.42578125" style="223" customWidth="1"/>
    <col min="14863" max="14863" width="10.7109375" style="223" customWidth="1"/>
    <col min="14864" max="14864" width="19.5703125" style="223" customWidth="1"/>
    <col min="14865" max="14865" width="19.42578125" style="223" customWidth="1"/>
    <col min="14866" max="15104" width="9.140625" style="223"/>
    <col min="15105" max="15105" width="1.42578125" style="223" customWidth="1"/>
    <col min="15106" max="15106" width="24" style="223" bestFit="1" customWidth="1"/>
    <col min="15107" max="15107" width="53" style="223" customWidth="1"/>
    <col min="15108" max="15108" width="12.140625" style="223" customWidth="1"/>
    <col min="15109" max="15109" width="14" style="223" customWidth="1"/>
    <col min="15110" max="15110" width="15.28515625" style="223" customWidth="1"/>
    <col min="15111" max="15111" width="16.7109375" style="223" bestFit="1" customWidth="1"/>
    <col min="15112" max="15112" width="13.140625" style="223" customWidth="1"/>
    <col min="15113" max="15113" width="16.28515625" style="223" bestFit="1" customWidth="1"/>
    <col min="15114" max="15114" width="13.85546875" style="223" customWidth="1"/>
    <col min="15115" max="15115" width="18.28515625" style="223" bestFit="1" customWidth="1"/>
    <col min="15116" max="15116" width="12" style="223" customWidth="1"/>
    <col min="15117" max="15117" width="9.140625" style="223"/>
    <col min="15118" max="15118" width="15.42578125" style="223" customWidth="1"/>
    <col min="15119" max="15119" width="10.7109375" style="223" customWidth="1"/>
    <col min="15120" max="15120" width="19.5703125" style="223" customWidth="1"/>
    <col min="15121" max="15121" width="19.42578125" style="223" customWidth="1"/>
    <col min="15122" max="15360" width="9.140625" style="223"/>
    <col min="15361" max="15361" width="1.42578125" style="223" customWidth="1"/>
    <col min="15362" max="15362" width="24" style="223" bestFit="1" customWidth="1"/>
    <col min="15363" max="15363" width="53" style="223" customWidth="1"/>
    <col min="15364" max="15364" width="12.140625" style="223" customWidth="1"/>
    <col min="15365" max="15365" width="14" style="223" customWidth="1"/>
    <col min="15366" max="15366" width="15.28515625" style="223" customWidth="1"/>
    <col min="15367" max="15367" width="16.7109375" style="223" bestFit="1" customWidth="1"/>
    <col min="15368" max="15368" width="13.140625" style="223" customWidth="1"/>
    <col min="15369" max="15369" width="16.28515625" style="223" bestFit="1" customWidth="1"/>
    <col min="15370" max="15370" width="13.85546875" style="223" customWidth="1"/>
    <col min="15371" max="15371" width="18.28515625" style="223" bestFit="1" customWidth="1"/>
    <col min="15372" max="15372" width="12" style="223" customWidth="1"/>
    <col min="15373" max="15373" width="9.140625" style="223"/>
    <col min="15374" max="15374" width="15.42578125" style="223" customWidth="1"/>
    <col min="15375" max="15375" width="10.7109375" style="223" customWidth="1"/>
    <col min="15376" max="15376" width="19.5703125" style="223" customWidth="1"/>
    <col min="15377" max="15377" width="19.42578125" style="223" customWidth="1"/>
    <col min="15378" max="15616" width="9.140625" style="223"/>
    <col min="15617" max="15617" width="1.42578125" style="223" customWidth="1"/>
    <col min="15618" max="15618" width="24" style="223" bestFit="1" customWidth="1"/>
    <col min="15619" max="15619" width="53" style="223" customWidth="1"/>
    <col min="15620" max="15620" width="12.140625" style="223" customWidth="1"/>
    <col min="15621" max="15621" width="14" style="223" customWidth="1"/>
    <col min="15622" max="15622" width="15.28515625" style="223" customWidth="1"/>
    <col min="15623" max="15623" width="16.7109375" style="223" bestFit="1" customWidth="1"/>
    <col min="15624" max="15624" width="13.140625" style="223" customWidth="1"/>
    <col min="15625" max="15625" width="16.28515625" style="223" bestFit="1" customWidth="1"/>
    <col min="15626" max="15626" width="13.85546875" style="223" customWidth="1"/>
    <col min="15627" max="15627" width="18.28515625" style="223" bestFit="1" customWidth="1"/>
    <col min="15628" max="15628" width="12" style="223" customWidth="1"/>
    <col min="15629" max="15629" width="9.140625" style="223"/>
    <col min="15630" max="15630" width="15.42578125" style="223" customWidth="1"/>
    <col min="15631" max="15631" width="10.7109375" style="223" customWidth="1"/>
    <col min="15632" max="15632" width="19.5703125" style="223" customWidth="1"/>
    <col min="15633" max="15633" width="19.42578125" style="223" customWidth="1"/>
    <col min="15634" max="15872" width="9.140625" style="223"/>
    <col min="15873" max="15873" width="1.42578125" style="223" customWidth="1"/>
    <col min="15874" max="15874" width="24" style="223" bestFit="1" customWidth="1"/>
    <col min="15875" max="15875" width="53" style="223" customWidth="1"/>
    <col min="15876" max="15876" width="12.140625" style="223" customWidth="1"/>
    <col min="15877" max="15877" width="14" style="223" customWidth="1"/>
    <col min="15878" max="15878" width="15.28515625" style="223" customWidth="1"/>
    <col min="15879" max="15879" width="16.7109375" style="223" bestFit="1" customWidth="1"/>
    <col min="15880" max="15880" width="13.140625" style="223" customWidth="1"/>
    <col min="15881" max="15881" width="16.28515625" style="223" bestFit="1" customWidth="1"/>
    <col min="15882" max="15882" width="13.85546875" style="223" customWidth="1"/>
    <col min="15883" max="15883" width="18.28515625" style="223" bestFit="1" customWidth="1"/>
    <col min="15884" max="15884" width="12" style="223" customWidth="1"/>
    <col min="15885" max="15885" width="9.140625" style="223"/>
    <col min="15886" max="15886" width="15.42578125" style="223" customWidth="1"/>
    <col min="15887" max="15887" width="10.7109375" style="223" customWidth="1"/>
    <col min="15888" max="15888" width="19.5703125" style="223" customWidth="1"/>
    <col min="15889" max="15889" width="19.42578125" style="223" customWidth="1"/>
    <col min="15890" max="16128" width="9.140625" style="223"/>
    <col min="16129" max="16129" width="1.42578125" style="223" customWidth="1"/>
    <col min="16130" max="16130" width="24" style="223" bestFit="1" customWidth="1"/>
    <col min="16131" max="16131" width="53" style="223" customWidth="1"/>
    <col min="16132" max="16132" width="12.140625" style="223" customWidth="1"/>
    <col min="16133" max="16133" width="14" style="223" customWidth="1"/>
    <col min="16134" max="16134" width="15.28515625" style="223" customWidth="1"/>
    <col min="16135" max="16135" width="16.7109375" style="223" bestFit="1" customWidth="1"/>
    <col min="16136" max="16136" width="13.140625" style="223" customWidth="1"/>
    <col min="16137" max="16137" width="16.28515625" style="223" bestFit="1" customWidth="1"/>
    <col min="16138" max="16138" width="13.85546875" style="223" customWidth="1"/>
    <col min="16139" max="16139" width="18.28515625" style="223" bestFit="1" customWidth="1"/>
    <col min="16140" max="16140" width="12" style="223" customWidth="1"/>
    <col min="16141" max="16141" width="9.140625" style="223"/>
    <col min="16142" max="16142" width="15.42578125" style="223" customWidth="1"/>
    <col min="16143" max="16143" width="10.7109375" style="223" customWidth="1"/>
    <col min="16144" max="16144" width="19.5703125" style="223" customWidth="1"/>
    <col min="16145" max="16145" width="19.42578125" style="223" customWidth="1"/>
    <col min="16146" max="16384" width="9.140625" style="223"/>
  </cols>
  <sheetData>
    <row r="1" spans="1:18" x14ac:dyDescent="0.25">
      <c r="B1" s="158"/>
      <c r="C1" s="158"/>
      <c r="D1" s="770"/>
      <c r="E1" s="770"/>
      <c r="F1" s="1342" t="s">
        <v>218</v>
      </c>
      <c r="G1" s="1342"/>
      <c r="H1" s="1342"/>
      <c r="I1" s="1342"/>
      <c r="J1" s="1342"/>
      <c r="K1" s="1342"/>
      <c r="L1" s="1342"/>
    </row>
    <row r="2" spans="1:18" x14ac:dyDescent="0.25">
      <c r="B2" s="158"/>
      <c r="C2" s="158"/>
      <c r="D2" s="350"/>
      <c r="E2" s="350"/>
      <c r="F2" s="1343" t="s">
        <v>3099</v>
      </c>
      <c r="G2" s="1343"/>
      <c r="H2" s="2" t="s">
        <v>3245</v>
      </c>
      <c r="I2" s="826"/>
      <c r="J2" s="929"/>
      <c r="K2" s="821"/>
      <c r="L2" s="785"/>
    </row>
    <row r="3" spans="1:18" x14ac:dyDescent="0.25">
      <c r="B3" s="158"/>
      <c r="C3" s="158"/>
      <c r="D3" s="350"/>
      <c r="E3" s="350"/>
      <c r="F3" s="1335" t="s">
        <v>219</v>
      </c>
      <c r="G3" s="1335"/>
      <c r="H3" s="5" t="s">
        <v>3246</v>
      </c>
      <c r="I3" s="825"/>
      <c r="J3" s="930"/>
      <c r="K3" s="820"/>
      <c r="L3" s="776"/>
    </row>
    <row r="4" spans="1:18" x14ac:dyDescent="0.25">
      <c r="B4" s="158"/>
      <c r="C4" s="158"/>
      <c r="D4" s="350"/>
      <c r="E4" s="350"/>
      <c r="F4" s="1335" t="s">
        <v>220</v>
      </c>
      <c r="G4" s="1335"/>
      <c r="H4" s="2" t="s">
        <v>3245</v>
      </c>
      <c r="I4" s="825"/>
      <c r="J4" s="930"/>
      <c r="K4" s="820"/>
      <c r="L4" s="776"/>
    </row>
    <row r="5" spans="1:18" x14ac:dyDescent="0.25">
      <c r="B5" s="158"/>
      <c r="C5" s="158"/>
      <c r="D5" s="350"/>
      <c r="E5" s="350"/>
      <c r="F5" s="1335" t="s">
        <v>221</v>
      </c>
      <c r="G5" s="1335"/>
      <c r="H5" s="476" t="s">
        <v>5052</v>
      </c>
      <c r="I5" s="824"/>
      <c r="J5" s="931"/>
      <c r="K5" s="820"/>
      <c r="L5" s="776"/>
    </row>
    <row r="6" spans="1:18" x14ac:dyDescent="0.25">
      <c r="B6" s="158"/>
      <c r="C6" s="158"/>
      <c r="D6" s="350"/>
      <c r="E6" s="350"/>
      <c r="F6" s="1335" t="s">
        <v>222</v>
      </c>
      <c r="G6" s="1335"/>
      <c r="H6" s="5" t="s">
        <v>4910</v>
      </c>
      <c r="I6" s="823"/>
      <c r="J6" s="930"/>
      <c r="K6" s="820"/>
      <c r="L6" s="776"/>
    </row>
    <row r="7" spans="1:18" x14ac:dyDescent="0.25">
      <c r="B7" s="158"/>
      <c r="C7" s="158"/>
      <c r="D7" s="350"/>
      <c r="E7" s="350"/>
      <c r="F7" s="1335" t="s">
        <v>223</v>
      </c>
      <c r="G7" s="1335"/>
      <c r="H7" s="480" t="s">
        <v>3598</v>
      </c>
      <c r="I7" s="825"/>
      <c r="J7" s="930"/>
      <c r="K7" s="820"/>
      <c r="L7" s="776"/>
    </row>
    <row r="8" spans="1:18" ht="4.5" customHeight="1" x14ac:dyDescent="0.25">
      <c r="B8" s="158"/>
      <c r="C8" s="158"/>
      <c r="D8" s="350"/>
      <c r="E8" s="350"/>
      <c r="F8" s="832"/>
      <c r="G8" s="825"/>
      <c r="H8" s="776"/>
      <c r="I8" s="825"/>
      <c r="J8" s="930"/>
      <c r="K8" s="820"/>
      <c r="L8" s="776"/>
    </row>
    <row r="9" spans="1:18" ht="18" customHeight="1" x14ac:dyDescent="0.25">
      <c r="A9" s="226"/>
      <c r="B9" s="1336" t="s">
        <v>3124</v>
      </c>
      <c r="C9" s="1337"/>
      <c r="D9" s="1337"/>
      <c r="E9" s="1337"/>
      <c r="F9" s="1337"/>
      <c r="G9" s="1337"/>
      <c r="H9" s="1337"/>
      <c r="I9" s="1337"/>
      <c r="J9" s="1337"/>
      <c r="K9" s="1337"/>
      <c r="L9" s="1337"/>
      <c r="M9" s="227"/>
      <c r="N9" s="226"/>
      <c r="O9" s="226"/>
      <c r="P9" s="226"/>
      <c r="Q9" s="226"/>
      <c r="R9" s="226"/>
    </row>
    <row r="10" spans="1:18" x14ac:dyDescent="0.25">
      <c r="A10" s="226"/>
      <c r="B10" s="228"/>
      <c r="C10" s="229"/>
      <c r="D10" s="833"/>
      <c r="E10" s="771"/>
      <c r="F10" s="1333" t="s">
        <v>3125</v>
      </c>
      <c r="G10" s="1339" t="s">
        <v>3126</v>
      </c>
      <c r="H10" s="1340"/>
      <c r="I10" s="1340"/>
      <c r="J10" s="1340"/>
      <c r="K10" s="1340"/>
      <c r="L10" s="1341"/>
      <c r="M10" s="227"/>
      <c r="N10" s="1330"/>
      <c r="O10" s="1330"/>
      <c r="P10" s="1330"/>
      <c r="Q10" s="1330"/>
      <c r="R10" s="226"/>
    </row>
    <row r="11" spans="1:18" ht="24.75" customHeight="1" x14ac:dyDescent="0.25">
      <c r="A11" s="226"/>
      <c r="B11" s="230" t="str">
        <f>'[1]Composições Unitárias'!A11</f>
        <v>CÓDIGO</v>
      </c>
      <c r="C11" s="231" t="str">
        <f>'[1]Composições Unitárias'!B11</f>
        <v>DESCRIÇÃO</v>
      </c>
      <c r="D11" s="231" t="str">
        <f>'[1]Composições Unitárias'!C11</f>
        <v>CLASS</v>
      </c>
      <c r="E11" s="232" t="str">
        <f>'[1]Composições Unitárias'!D11</f>
        <v>UNIDADE</v>
      </c>
      <c r="F11" s="1338"/>
      <c r="G11" s="1331" t="s">
        <v>3127</v>
      </c>
      <c r="H11" s="1333" t="s">
        <v>3128</v>
      </c>
      <c r="I11" s="1331" t="s">
        <v>3129</v>
      </c>
      <c r="J11" s="1333" t="s">
        <v>3130</v>
      </c>
      <c r="K11" s="1331" t="s">
        <v>3131</v>
      </c>
      <c r="L11" s="1333" t="s">
        <v>3132</v>
      </c>
      <c r="M11" s="227"/>
      <c r="N11" s="1330"/>
      <c r="O11" s="1330"/>
      <c r="P11" s="1330"/>
      <c r="Q11" s="1330"/>
      <c r="R11" s="226"/>
    </row>
    <row r="12" spans="1:18" x14ac:dyDescent="0.25">
      <c r="A12" s="226"/>
      <c r="B12" s="233"/>
      <c r="C12" s="234"/>
      <c r="D12" s="234"/>
      <c r="E12" s="235"/>
      <c r="F12" s="1334"/>
      <c r="G12" s="1332"/>
      <c r="H12" s="1334"/>
      <c r="I12" s="1332"/>
      <c r="J12" s="1334"/>
      <c r="K12" s="1332"/>
      <c r="L12" s="1334"/>
      <c r="M12" s="227"/>
      <c r="N12" s="236"/>
      <c r="O12" s="237"/>
      <c r="P12" s="238"/>
      <c r="Q12" s="238"/>
      <c r="R12" s="239"/>
    </row>
    <row r="13" spans="1:18" s="226" customFormat="1" ht="25.5" x14ac:dyDescent="0.25">
      <c r="B13" s="387">
        <v>1</v>
      </c>
      <c r="C13" s="444" t="s">
        <v>3479</v>
      </c>
      <c r="D13" s="852" t="s">
        <v>3147</v>
      </c>
      <c r="E13" s="445" t="s">
        <v>3134</v>
      </c>
      <c r="F13" s="780">
        <f>AVERAGE(J13,H13,L13)</f>
        <v>543.2166666666667</v>
      </c>
      <c r="G13" s="241" t="s">
        <v>3529</v>
      </c>
      <c r="H13" s="777">
        <v>750</v>
      </c>
      <c r="I13" s="241" t="s">
        <v>3647</v>
      </c>
      <c r="J13" s="777">
        <v>499.65</v>
      </c>
      <c r="K13" s="465" t="s">
        <v>3648</v>
      </c>
      <c r="L13" s="777">
        <v>380</v>
      </c>
      <c r="M13" s="227"/>
      <c r="N13" s="388"/>
      <c r="O13" s="239"/>
      <c r="P13" s="243"/>
      <c r="Q13" s="243"/>
    </row>
    <row r="14" spans="1:18" s="226" customFormat="1" ht="50.25" customHeight="1" x14ac:dyDescent="0.25">
      <c r="B14" s="844">
        <v>2</v>
      </c>
      <c r="C14" s="444" t="s">
        <v>2555</v>
      </c>
      <c r="D14" s="852" t="s">
        <v>3147</v>
      </c>
      <c r="E14" s="387" t="s">
        <v>3134</v>
      </c>
      <c r="F14" s="780">
        <f>AVERAGE(J14,H14,L14)</f>
        <v>23.763333333333335</v>
      </c>
      <c r="G14" s="241" t="s">
        <v>3517</v>
      </c>
      <c r="H14" s="777">
        <v>21.19</v>
      </c>
      <c r="I14" s="241" t="s">
        <v>3518</v>
      </c>
      <c r="J14" s="777">
        <v>26.1</v>
      </c>
      <c r="K14" s="465" t="s">
        <v>3519</v>
      </c>
      <c r="L14" s="777">
        <v>24</v>
      </c>
      <c r="M14" s="227"/>
      <c r="N14" s="244"/>
      <c r="O14" s="245"/>
      <c r="P14" s="243"/>
      <c r="Q14" s="246"/>
    </row>
    <row r="15" spans="1:18" s="226" customFormat="1" ht="25.5" x14ac:dyDescent="0.25">
      <c r="B15" s="844">
        <v>3</v>
      </c>
      <c r="C15" s="444" t="s">
        <v>3495</v>
      </c>
      <c r="D15" s="852" t="s">
        <v>3147</v>
      </c>
      <c r="E15" s="387" t="s">
        <v>3134</v>
      </c>
      <c r="F15" s="780">
        <f>AVERAGE(J15,H15,L15)</f>
        <v>1.7533333333333332</v>
      </c>
      <c r="G15" s="241" t="s">
        <v>3520</v>
      </c>
      <c r="H15" s="777">
        <v>1.5</v>
      </c>
      <c r="I15" s="241" t="s">
        <v>3511</v>
      </c>
      <c r="J15" s="777">
        <v>1.88</v>
      </c>
      <c r="K15" s="465" t="s">
        <v>3516</v>
      </c>
      <c r="L15" s="777">
        <v>1.88</v>
      </c>
      <c r="M15" s="227"/>
      <c r="N15" s="244"/>
      <c r="O15" s="245"/>
      <c r="P15" s="243"/>
      <c r="Q15" s="246"/>
    </row>
    <row r="16" spans="1:18" s="226" customFormat="1" ht="25.5" x14ac:dyDescent="0.25">
      <c r="B16" s="844">
        <v>4</v>
      </c>
      <c r="C16" s="444" t="s">
        <v>3492</v>
      </c>
      <c r="D16" s="852" t="s">
        <v>3147</v>
      </c>
      <c r="E16" s="387" t="s">
        <v>3134</v>
      </c>
      <c r="F16" s="780">
        <f>AVERAGE(J16,H16,L16)</f>
        <v>74.286666666666676</v>
      </c>
      <c r="G16" s="241" t="s">
        <v>3526</v>
      </c>
      <c r="H16" s="777">
        <v>71</v>
      </c>
      <c r="I16" s="241" t="s">
        <v>3527</v>
      </c>
      <c r="J16" s="777">
        <v>71.86</v>
      </c>
      <c r="K16" s="465" t="s">
        <v>3528</v>
      </c>
      <c r="L16" s="777">
        <v>80</v>
      </c>
      <c r="M16" s="227"/>
      <c r="N16" s="244"/>
      <c r="O16" s="245"/>
      <c r="P16" s="243"/>
      <c r="Q16" s="246"/>
    </row>
    <row r="17" spans="2:17" s="226" customFormat="1" ht="38.25" x14ac:dyDescent="0.25">
      <c r="B17" s="844">
        <v>5</v>
      </c>
      <c r="C17" s="444" t="s">
        <v>3494</v>
      </c>
      <c r="D17" s="844" t="s">
        <v>3147</v>
      </c>
      <c r="E17" s="387" t="s">
        <v>3134</v>
      </c>
      <c r="F17" s="780">
        <f t="shared" ref="F17:F29" si="0">AVERAGE(J17,H17,L17)</f>
        <v>14</v>
      </c>
      <c r="G17" s="241" t="s">
        <v>3510</v>
      </c>
      <c r="H17" s="777">
        <v>12</v>
      </c>
      <c r="I17" s="241" t="s">
        <v>3511</v>
      </c>
      <c r="J17" s="777">
        <v>15</v>
      </c>
      <c r="K17" s="465" t="s">
        <v>3302</v>
      </c>
      <c r="L17" s="777">
        <v>15</v>
      </c>
      <c r="M17" s="227"/>
      <c r="N17" s="244"/>
      <c r="O17" s="245"/>
      <c r="P17" s="243"/>
      <c r="Q17" s="246"/>
    </row>
    <row r="18" spans="2:17" s="226" customFormat="1" ht="57.75" customHeight="1" x14ac:dyDescent="0.25">
      <c r="B18" s="844">
        <v>6</v>
      </c>
      <c r="C18" s="444" t="s">
        <v>3485</v>
      </c>
      <c r="D18" s="844" t="s">
        <v>3147</v>
      </c>
      <c r="E18" s="387" t="s">
        <v>3134</v>
      </c>
      <c r="F18" s="780">
        <f t="shared" si="0"/>
        <v>47.296666666666674</v>
      </c>
      <c r="G18" s="241" t="s">
        <v>3624</v>
      </c>
      <c r="H18" s="777">
        <v>9.99</v>
      </c>
      <c r="I18" s="241" t="s">
        <v>3689</v>
      </c>
      <c r="J18" s="777">
        <f>120</f>
        <v>120</v>
      </c>
      <c r="K18" s="465" t="s">
        <v>3917</v>
      </c>
      <c r="L18" s="777">
        <v>11.9</v>
      </c>
      <c r="M18" s="227"/>
      <c r="N18" s="244"/>
      <c r="O18" s="245"/>
      <c r="P18" s="243"/>
      <c r="Q18" s="246"/>
    </row>
    <row r="19" spans="2:17" s="226" customFormat="1" ht="63.75" x14ac:dyDescent="0.25">
      <c r="B19" s="844">
        <v>7</v>
      </c>
      <c r="C19" s="444" t="s">
        <v>3484</v>
      </c>
      <c r="D19" s="844" t="s">
        <v>3147</v>
      </c>
      <c r="E19" s="387" t="s">
        <v>3134</v>
      </c>
      <c r="F19" s="780">
        <f t="shared" si="0"/>
        <v>147.34</v>
      </c>
      <c r="G19" s="241" t="s">
        <v>3632</v>
      </c>
      <c r="H19" s="777">
        <f>174.3+79.1</f>
        <v>253.4</v>
      </c>
      <c r="I19" s="241" t="s">
        <v>3689</v>
      </c>
      <c r="J19" s="777">
        <v>145</v>
      </c>
      <c r="K19" s="465" t="s">
        <v>3917</v>
      </c>
      <c r="L19" s="777">
        <v>43.62</v>
      </c>
      <c r="M19" s="227"/>
      <c r="N19" s="244"/>
      <c r="O19" s="245"/>
      <c r="P19" s="243"/>
      <c r="Q19" s="246"/>
    </row>
    <row r="20" spans="2:17" s="226" customFormat="1" ht="63.75" x14ac:dyDescent="0.25">
      <c r="B20" s="844">
        <v>8</v>
      </c>
      <c r="C20" s="444" t="s">
        <v>3483</v>
      </c>
      <c r="D20" s="844" t="s">
        <v>3147</v>
      </c>
      <c r="E20" s="387" t="s">
        <v>3134</v>
      </c>
      <c r="F20" s="780">
        <f t="shared" si="0"/>
        <v>139.57333333333335</v>
      </c>
      <c r="G20" s="241" t="s">
        <v>3632</v>
      </c>
      <c r="H20" s="777">
        <f>174.3+63.3</f>
        <v>237.60000000000002</v>
      </c>
      <c r="I20" s="241" t="s">
        <v>3689</v>
      </c>
      <c r="J20" s="777">
        <v>145</v>
      </c>
      <c r="K20" s="465" t="s">
        <v>3917</v>
      </c>
      <c r="L20" s="777">
        <v>36.119999999999997</v>
      </c>
      <c r="M20" s="227"/>
      <c r="N20" s="242"/>
      <c r="O20" s="239"/>
      <c r="P20" s="243"/>
      <c r="Q20" s="243"/>
    </row>
    <row r="21" spans="2:17" s="226" customFormat="1" ht="63" customHeight="1" x14ac:dyDescent="0.25">
      <c r="B21" s="844">
        <v>9</v>
      </c>
      <c r="C21" s="444" t="s">
        <v>3482</v>
      </c>
      <c r="D21" s="844" t="s">
        <v>3147</v>
      </c>
      <c r="E21" s="387" t="s">
        <v>3134</v>
      </c>
      <c r="F21" s="780">
        <f t="shared" si="0"/>
        <v>132.90666666666667</v>
      </c>
      <c r="G21" s="241" t="s">
        <v>3632</v>
      </c>
      <c r="H21" s="777">
        <f>174.3+63.3</f>
        <v>237.60000000000002</v>
      </c>
      <c r="I21" s="241" t="s">
        <v>3689</v>
      </c>
      <c r="J21" s="777">
        <v>125</v>
      </c>
      <c r="K21" s="465" t="s">
        <v>3917</v>
      </c>
      <c r="L21" s="777">
        <v>36.119999999999997</v>
      </c>
      <c r="M21" s="227"/>
      <c r="N21" s="242"/>
      <c r="O21" s="239"/>
      <c r="P21" s="243"/>
      <c r="Q21" s="243"/>
    </row>
    <row r="22" spans="2:17" s="226" customFormat="1" ht="38.25" x14ac:dyDescent="0.25">
      <c r="B22" s="844">
        <v>10</v>
      </c>
      <c r="C22" s="444" t="s">
        <v>3496</v>
      </c>
      <c r="D22" s="844" t="s">
        <v>3147</v>
      </c>
      <c r="E22" s="387" t="s">
        <v>3134</v>
      </c>
      <c r="F22" s="780">
        <f t="shared" si="0"/>
        <v>32.419999999999995</v>
      </c>
      <c r="G22" s="241" t="s">
        <v>3610</v>
      </c>
      <c r="H22" s="777">
        <v>29.99</v>
      </c>
      <c r="I22" s="241" t="s">
        <v>3510</v>
      </c>
      <c r="J22" s="777">
        <v>29.9</v>
      </c>
      <c r="K22" s="465" t="s">
        <v>3511</v>
      </c>
      <c r="L22" s="777">
        <v>37.369999999999997</v>
      </c>
      <c r="M22" s="227"/>
      <c r="N22" s="242"/>
      <c r="O22" s="239"/>
      <c r="P22" s="243"/>
      <c r="Q22" s="243"/>
    </row>
    <row r="23" spans="2:17" s="226" customFormat="1" ht="38.25" x14ac:dyDescent="0.25">
      <c r="B23" s="844">
        <v>11</v>
      </c>
      <c r="C23" s="240" t="s">
        <v>3636</v>
      </c>
      <c r="D23" s="844" t="s">
        <v>3147</v>
      </c>
      <c r="E23" s="844" t="s">
        <v>3134</v>
      </c>
      <c r="F23" s="780">
        <f t="shared" si="0"/>
        <v>464.04999999999995</v>
      </c>
      <c r="G23" s="241" t="s">
        <v>3626</v>
      </c>
      <c r="H23" s="777">
        <v>466.2</v>
      </c>
      <c r="I23" s="241" t="s">
        <v>3619</v>
      </c>
      <c r="J23" s="777">
        <v>461.9</v>
      </c>
      <c r="K23" s="465"/>
      <c r="L23" s="777"/>
      <c r="M23" s="227"/>
      <c r="N23" s="242"/>
      <c r="O23" s="239"/>
      <c r="P23" s="243"/>
      <c r="Q23" s="243"/>
    </row>
    <row r="24" spans="2:17" s="226" customFormat="1" ht="38.25" x14ac:dyDescent="0.25">
      <c r="B24" s="844">
        <v>12</v>
      </c>
      <c r="C24" s="240" t="s">
        <v>3637</v>
      </c>
      <c r="D24" s="844" t="s">
        <v>3147</v>
      </c>
      <c r="E24" s="844" t="s">
        <v>3134</v>
      </c>
      <c r="F24" s="780">
        <f t="shared" si="0"/>
        <v>475.11500000000001</v>
      </c>
      <c r="G24" s="241" t="s">
        <v>3626</v>
      </c>
      <c r="H24" s="777">
        <v>419.23</v>
      </c>
      <c r="I24" s="241" t="s">
        <v>3619</v>
      </c>
      <c r="J24" s="777">
        <v>531</v>
      </c>
      <c r="K24" s="465"/>
      <c r="L24" s="777"/>
      <c r="M24" s="227"/>
      <c r="N24" s="242"/>
      <c r="O24" s="239"/>
      <c r="P24" s="243"/>
      <c r="Q24" s="243"/>
    </row>
    <row r="25" spans="2:17" s="252" customFormat="1" x14ac:dyDescent="0.25">
      <c r="B25" s="844">
        <v>13</v>
      </c>
      <c r="C25" s="65" t="s">
        <v>2687</v>
      </c>
      <c r="D25" s="844" t="s">
        <v>3147</v>
      </c>
      <c r="E25" s="387" t="s">
        <v>3314</v>
      </c>
      <c r="F25" s="780">
        <f t="shared" si="0"/>
        <v>5.4633333333333338</v>
      </c>
      <c r="G25" s="241" t="s">
        <v>3614</v>
      </c>
      <c r="H25" s="777">
        <v>5.59</v>
      </c>
      <c r="I25" s="241" t="s">
        <v>3629</v>
      </c>
      <c r="J25" s="777">
        <v>4.4000000000000004</v>
      </c>
      <c r="K25" s="465" t="s">
        <v>3634</v>
      </c>
      <c r="L25" s="777">
        <v>6.4</v>
      </c>
      <c r="M25" s="248"/>
      <c r="N25" s="249"/>
      <c r="O25" s="250"/>
      <c r="P25" s="251"/>
      <c r="Q25" s="251"/>
    </row>
    <row r="26" spans="2:17" s="252" customFormat="1" x14ac:dyDescent="0.25">
      <c r="B26" s="844">
        <v>14</v>
      </c>
      <c r="C26" s="65" t="s">
        <v>2688</v>
      </c>
      <c r="D26" s="844" t="s">
        <v>3147</v>
      </c>
      <c r="E26" s="387" t="s">
        <v>3314</v>
      </c>
      <c r="F26" s="780">
        <f t="shared" si="0"/>
        <v>5.4633333333333338</v>
      </c>
      <c r="G26" s="241" t="s">
        <v>3614</v>
      </c>
      <c r="H26" s="777">
        <v>5.59</v>
      </c>
      <c r="I26" s="241" t="s">
        <v>3629</v>
      </c>
      <c r="J26" s="777">
        <v>4.4000000000000004</v>
      </c>
      <c r="K26" s="465" t="s">
        <v>3634</v>
      </c>
      <c r="L26" s="777">
        <v>6.4</v>
      </c>
      <c r="M26" s="248"/>
      <c r="N26" s="249"/>
      <c r="O26" s="250"/>
      <c r="P26" s="251"/>
      <c r="Q26" s="251"/>
    </row>
    <row r="27" spans="2:17" s="252" customFormat="1" x14ac:dyDescent="0.25">
      <c r="B27" s="844">
        <v>15</v>
      </c>
      <c r="C27" s="65" t="s">
        <v>2689</v>
      </c>
      <c r="D27" s="844" t="s">
        <v>3147</v>
      </c>
      <c r="E27" s="387" t="s">
        <v>3314</v>
      </c>
      <c r="F27" s="780">
        <f t="shared" si="0"/>
        <v>5.4633333333333338</v>
      </c>
      <c r="G27" s="241" t="s">
        <v>3614</v>
      </c>
      <c r="H27" s="777">
        <v>5.59</v>
      </c>
      <c r="I27" s="241" t="s">
        <v>3629</v>
      </c>
      <c r="J27" s="777">
        <v>4.4000000000000004</v>
      </c>
      <c r="K27" s="465" t="s">
        <v>3634</v>
      </c>
      <c r="L27" s="777">
        <v>6.4</v>
      </c>
      <c r="M27" s="248"/>
      <c r="N27" s="249"/>
      <c r="O27" s="250"/>
      <c r="P27" s="251"/>
      <c r="Q27" s="251"/>
    </row>
    <row r="28" spans="2:17" s="252" customFormat="1" x14ac:dyDescent="0.25">
      <c r="B28" s="844">
        <v>16</v>
      </c>
      <c r="C28" s="65" t="s">
        <v>2690</v>
      </c>
      <c r="D28" s="844" t="s">
        <v>3147</v>
      </c>
      <c r="E28" s="387" t="s">
        <v>3314</v>
      </c>
      <c r="F28" s="780">
        <f t="shared" si="0"/>
        <v>5.3133333333333335</v>
      </c>
      <c r="G28" s="241" t="s">
        <v>3614</v>
      </c>
      <c r="H28" s="777">
        <v>5.59</v>
      </c>
      <c r="I28" s="241" t="s">
        <v>3629</v>
      </c>
      <c r="J28" s="777">
        <v>4.4000000000000004</v>
      </c>
      <c r="K28" s="465" t="s">
        <v>3634</v>
      </c>
      <c r="L28" s="777">
        <v>5.95</v>
      </c>
      <c r="M28" s="248"/>
      <c r="N28" s="249"/>
      <c r="O28" s="250"/>
      <c r="P28" s="251"/>
      <c r="Q28" s="251"/>
    </row>
    <row r="29" spans="2:17" s="252" customFormat="1" x14ac:dyDescent="0.25">
      <c r="B29" s="844">
        <v>17</v>
      </c>
      <c r="C29" s="65" t="s">
        <v>2691</v>
      </c>
      <c r="D29" s="844" t="s">
        <v>3147</v>
      </c>
      <c r="E29" s="387" t="s">
        <v>3314</v>
      </c>
      <c r="F29" s="780">
        <f t="shared" si="0"/>
        <v>5.3133333333333335</v>
      </c>
      <c r="G29" s="241" t="s">
        <v>3614</v>
      </c>
      <c r="H29" s="777">
        <v>5.59</v>
      </c>
      <c r="I29" s="241" t="s">
        <v>3629</v>
      </c>
      <c r="J29" s="777">
        <v>4.4000000000000004</v>
      </c>
      <c r="K29" s="465" t="s">
        <v>3634</v>
      </c>
      <c r="L29" s="777">
        <v>5.95</v>
      </c>
      <c r="M29" s="248"/>
      <c r="N29" s="249"/>
      <c r="O29" s="250"/>
      <c r="P29" s="251"/>
      <c r="Q29" s="251"/>
    </row>
    <row r="30" spans="2:17" s="252" customFormat="1" x14ac:dyDescent="0.25">
      <c r="B30" s="844">
        <v>18</v>
      </c>
      <c r="C30" s="84" t="s">
        <v>2686</v>
      </c>
      <c r="D30" s="844" t="s">
        <v>3147</v>
      </c>
      <c r="E30" s="387" t="s">
        <v>3314</v>
      </c>
      <c r="F30" s="780">
        <f t="shared" ref="F30:F31" si="1">AVERAGE(J30,H30,L30)</f>
        <v>5.7461999999999991</v>
      </c>
      <c r="G30" s="241" t="s">
        <v>3612</v>
      </c>
      <c r="H30" s="777">
        <v>5.71</v>
      </c>
      <c r="I30" s="241" t="s">
        <v>3613</v>
      </c>
      <c r="J30" s="777">
        <v>5.4386000000000001</v>
      </c>
      <c r="K30" s="465" t="s">
        <v>3634</v>
      </c>
      <c r="L30" s="777">
        <v>6.09</v>
      </c>
      <c r="M30" s="248"/>
      <c r="N30" s="249"/>
      <c r="O30" s="250"/>
      <c r="P30" s="251"/>
      <c r="Q30" s="251"/>
    </row>
    <row r="31" spans="2:17" s="252" customFormat="1" ht="38.25" x14ac:dyDescent="0.25">
      <c r="B31" s="844">
        <v>19</v>
      </c>
      <c r="C31" s="443" t="s">
        <v>2551</v>
      </c>
      <c r="D31" s="852" t="s">
        <v>3147</v>
      </c>
      <c r="E31" s="247" t="s">
        <v>3134</v>
      </c>
      <c r="F31" s="780">
        <f t="shared" si="1"/>
        <v>156.66666666666666</v>
      </c>
      <c r="G31" s="241" t="s">
        <v>3521</v>
      </c>
      <c r="H31" s="777">
        <v>139</v>
      </c>
      <c r="I31" s="241" t="s">
        <v>3506</v>
      </c>
      <c r="J31" s="777">
        <v>154</v>
      </c>
      <c r="K31" s="465" t="s">
        <v>3522</v>
      </c>
      <c r="L31" s="777">
        <v>177</v>
      </c>
      <c r="M31" s="248"/>
      <c r="N31" s="249"/>
      <c r="O31" s="250"/>
      <c r="P31" s="251"/>
      <c r="Q31" s="251"/>
    </row>
    <row r="32" spans="2:17" s="226" customFormat="1" ht="25.5" customHeight="1" x14ac:dyDescent="0.25">
      <c r="B32" s="844">
        <v>20</v>
      </c>
      <c r="C32" s="240" t="s">
        <v>2513</v>
      </c>
      <c r="D32" s="844" t="s">
        <v>3147</v>
      </c>
      <c r="E32" s="474" t="s">
        <v>3134</v>
      </c>
      <c r="F32" s="780">
        <f>AVERAGE(J32,H32,L32)</f>
        <v>70.11</v>
      </c>
      <c r="G32" s="241" t="s">
        <v>3619</v>
      </c>
      <c r="H32" s="777">
        <v>80</v>
      </c>
      <c r="I32" s="241" t="s">
        <v>3635</v>
      </c>
      <c r="J32" s="777">
        <v>84.33</v>
      </c>
      <c r="K32" s="465" t="s">
        <v>3649</v>
      </c>
      <c r="L32" s="777">
        <v>46</v>
      </c>
      <c r="M32" s="227"/>
      <c r="N32" s="242"/>
      <c r="O32" s="239"/>
      <c r="P32" s="243"/>
      <c r="Q32" s="243"/>
    </row>
    <row r="33" spans="2:17" s="226" customFormat="1" ht="25.5" x14ac:dyDescent="0.25">
      <c r="B33" s="844">
        <v>21</v>
      </c>
      <c r="C33" s="240" t="s">
        <v>3299</v>
      </c>
      <c r="D33" s="844" t="s">
        <v>3133</v>
      </c>
      <c r="E33" s="474" t="s">
        <v>3134</v>
      </c>
      <c r="F33" s="780">
        <f>SUM(H33,J33,L33)/3</f>
        <v>12.903333333333334</v>
      </c>
      <c r="G33" s="241" t="s">
        <v>3300</v>
      </c>
      <c r="H33" s="777">
        <v>12.9</v>
      </c>
      <c r="I33" s="241" t="s">
        <v>3301</v>
      </c>
      <c r="J33" s="777">
        <v>13.9</v>
      </c>
      <c r="K33" s="465" t="s">
        <v>3302</v>
      </c>
      <c r="L33" s="777">
        <v>11.91</v>
      </c>
      <c r="M33" s="227"/>
      <c r="N33" s="242"/>
      <c r="O33" s="239"/>
      <c r="P33" s="243"/>
      <c r="Q33" s="243"/>
    </row>
    <row r="34" spans="2:17" s="226" customFormat="1" ht="25.5" x14ac:dyDescent="0.25">
      <c r="B34" s="844">
        <v>22</v>
      </c>
      <c r="C34" s="240" t="s">
        <v>2498</v>
      </c>
      <c r="D34" s="844" t="s">
        <v>3147</v>
      </c>
      <c r="E34" s="474" t="s">
        <v>3134</v>
      </c>
      <c r="F34" s="780">
        <f>AVERAGE(J34,H34,L34)</f>
        <v>10.917333333333334</v>
      </c>
      <c r="G34" s="241" t="s">
        <v>3619</v>
      </c>
      <c r="H34" s="777">
        <v>12</v>
      </c>
      <c r="I34" s="241" t="s">
        <v>3635</v>
      </c>
      <c r="J34" s="777">
        <f>101.52/10</f>
        <v>10.151999999999999</v>
      </c>
      <c r="K34" s="465" t="s">
        <v>3649</v>
      </c>
      <c r="L34" s="777">
        <f>106/10</f>
        <v>10.6</v>
      </c>
      <c r="M34" s="227"/>
      <c r="N34" s="242"/>
      <c r="O34" s="239"/>
      <c r="P34" s="243"/>
      <c r="Q34" s="243"/>
    </row>
    <row r="35" spans="2:17" s="226" customFormat="1" ht="25.5" x14ac:dyDescent="0.25">
      <c r="B35" s="844">
        <v>23</v>
      </c>
      <c r="C35" s="240" t="s">
        <v>2496</v>
      </c>
      <c r="D35" s="844" t="s">
        <v>3147</v>
      </c>
      <c r="E35" s="474" t="s">
        <v>3134</v>
      </c>
      <c r="F35" s="780">
        <f t="shared" ref="F35:F36" si="2">AVERAGE(J35,H35,L35)</f>
        <v>13.648999999999999</v>
      </c>
      <c r="G35" s="241" t="s">
        <v>3619</v>
      </c>
      <c r="H35" s="777">
        <v>17</v>
      </c>
      <c r="I35" s="241" t="s">
        <v>3635</v>
      </c>
      <c r="J35" s="777">
        <f>148.64/10</f>
        <v>14.863999999999999</v>
      </c>
      <c r="K35" s="465" t="s">
        <v>3649</v>
      </c>
      <c r="L35" s="777">
        <f>90.83/10</f>
        <v>9.0830000000000002</v>
      </c>
      <c r="M35" s="227"/>
      <c r="N35" s="242"/>
      <c r="O35" s="239"/>
      <c r="P35" s="243"/>
      <c r="Q35" s="243"/>
    </row>
    <row r="36" spans="2:17" s="226" customFormat="1" ht="25.5" x14ac:dyDescent="0.25">
      <c r="B36" s="844">
        <v>24</v>
      </c>
      <c r="C36" s="240" t="s">
        <v>2495</v>
      </c>
      <c r="D36" s="844" t="s">
        <v>3147</v>
      </c>
      <c r="E36" s="474" t="s">
        <v>3134</v>
      </c>
      <c r="F36" s="780">
        <f t="shared" si="2"/>
        <v>15.603666666666669</v>
      </c>
      <c r="G36" s="241" t="s">
        <v>3619</v>
      </c>
      <c r="H36" s="777">
        <v>20</v>
      </c>
      <c r="I36" s="241" t="s">
        <v>3635</v>
      </c>
      <c r="J36" s="777">
        <f>166.91/10</f>
        <v>16.690999999999999</v>
      </c>
      <c r="K36" s="465" t="s">
        <v>3649</v>
      </c>
      <c r="L36" s="777">
        <f>101.2/10</f>
        <v>10.120000000000001</v>
      </c>
      <c r="M36" s="227"/>
      <c r="N36" s="242"/>
      <c r="O36" s="239"/>
      <c r="P36" s="243"/>
      <c r="Q36" s="243"/>
    </row>
    <row r="37" spans="2:17" s="226" customFormat="1" ht="25.5" x14ac:dyDescent="0.25">
      <c r="B37" s="844">
        <v>25</v>
      </c>
      <c r="C37" s="240" t="s">
        <v>2550</v>
      </c>
      <c r="D37" s="844" t="s">
        <v>3147</v>
      </c>
      <c r="E37" s="387" t="s">
        <v>3134</v>
      </c>
      <c r="F37" s="780">
        <f t="shared" ref="F37:F41" si="3">AVERAGE(J37,H37,L37)</f>
        <v>1.7896666666666665</v>
      </c>
      <c r="G37" s="241" t="s">
        <v>3507</v>
      </c>
      <c r="H37" s="777">
        <v>0.9</v>
      </c>
      <c r="I37" s="241" t="s">
        <v>3511</v>
      </c>
      <c r="J37" s="777">
        <v>4.0199999999999996</v>
      </c>
      <c r="K37" s="465" t="s">
        <v>3695</v>
      </c>
      <c r="L37" s="777">
        <f>4.49/10</f>
        <v>0.44900000000000001</v>
      </c>
      <c r="M37" s="227"/>
      <c r="N37" s="242"/>
      <c r="O37" s="239"/>
      <c r="P37" s="243"/>
      <c r="Q37" s="243"/>
    </row>
    <row r="38" spans="2:17" s="226" customFormat="1" ht="38.25" x14ac:dyDescent="0.25">
      <c r="B38" s="844">
        <v>26</v>
      </c>
      <c r="C38" s="240" t="s">
        <v>3491</v>
      </c>
      <c r="D38" s="844" t="s">
        <v>3147</v>
      </c>
      <c r="E38" s="387" t="s">
        <v>3134</v>
      </c>
      <c r="F38" s="780">
        <f t="shared" si="3"/>
        <v>4.5210917030567686</v>
      </c>
      <c r="G38" s="241" t="s">
        <v>3608</v>
      </c>
      <c r="H38" s="777">
        <v>5.99</v>
      </c>
      <c r="I38" s="241" t="s">
        <v>3609</v>
      </c>
      <c r="J38" s="777">
        <f>19.8/15</f>
        <v>1.32</v>
      </c>
      <c r="K38" s="465" t="s">
        <v>3694</v>
      </c>
      <c r="L38" s="777">
        <f>143.2/22.9</f>
        <v>6.2532751091703052</v>
      </c>
      <c r="M38" s="227"/>
      <c r="N38" s="242"/>
      <c r="O38" s="239"/>
      <c r="P38" s="243"/>
      <c r="Q38" s="243"/>
    </row>
    <row r="39" spans="2:17" s="226" customFormat="1" ht="38.25" x14ac:dyDescent="0.25">
      <c r="B39" s="844">
        <v>27</v>
      </c>
      <c r="C39" s="240" t="s">
        <v>2512</v>
      </c>
      <c r="D39" s="844" t="s">
        <v>3147</v>
      </c>
      <c r="E39" s="844" t="s">
        <v>3134</v>
      </c>
      <c r="F39" s="780">
        <f t="shared" si="3"/>
        <v>120.36</v>
      </c>
      <c r="G39" s="241" t="s">
        <v>3633</v>
      </c>
      <c r="H39" s="777">
        <f>66.16+54.2</f>
        <v>120.36</v>
      </c>
      <c r="I39" s="241"/>
      <c r="J39" s="777"/>
      <c r="K39" s="465"/>
      <c r="L39" s="777"/>
      <c r="M39" s="227"/>
      <c r="N39" s="242"/>
      <c r="O39" s="239"/>
      <c r="P39" s="243"/>
      <c r="Q39" s="243"/>
    </row>
    <row r="40" spans="2:17" s="226" customFormat="1" ht="38.25" x14ac:dyDescent="0.25">
      <c r="B40" s="844">
        <v>28</v>
      </c>
      <c r="C40" s="240" t="s">
        <v>2511</v>
      </c>
      <c r="D40" s="844" t="s">
        <v>3147</v>
      </c>
      <c r="E40" s="844" t="s">
        <v>3134</v>
      </c>
      <c r="F40" s="780">
        <f t="shared" si="3"/>
        <v>125.77500000000001</v>
      </c>
      <c r="G40" s="241" t="s">
        <v>3633</v>
      </c>
      <c r="H40" s="777">
        <f>91.58+77.97</f>
        <v>169.55</v>
      </c>
      <c r="I40" s="241" t="s">
        <v>3619</v>
      </c>
      <c r="J40" s="777">
        <v>82</v>
      </c>
      <c r="K40" s="465"/>
      <c r="L40" s="777"/>
      <c r="M40" s="227"/>
      <c r="N40" s="242"/>
      <c r="O40" s="239"/>
      <c r="P40" s="243"/>
      <c r="Q40" s="243"/>
    </row>
    <row r="41" spans="2:17" s="226" customFormat="1" ht="38.25" x14ac:dyDescent="0.25">
      <c r="B41" s="844">
        <v>29</v>
      </c>
      <c r="C41" s="240" t="s">
        <v>2510</v>
      </c>
      <c r="D41" s="844" t="s">
        <v>3147</v>
      </c>
      <c r="E41" s="844" t="s">
        <v>3134</v>
      </c>
      <c r="F41" s="780">
        <f t="shared" si="3"/>
        <v>158.52500000000001</v>
      </c>
      <c r="G41" s="241" t="s">
        <v>3633</v>
      </c>
      <c r="H41" s="777">
        <f>107.85+90.2</f>
        <v>198.05</v>
      </c>
      <c r="I41" s="241" t="s">
        <v>3619</v>
      </c>
      <c r="J41" s="777">
        <v>119</v>
      </c>
      <c r="K41" s="465"/>
      <c r="L41" s="777"/>
      <c r="M41" s="227"/>
      <c r="N41" s="242"/>
      <c r="O41" s="239"/>
      <c r="P41" s="243"/>
      <c r="Q41" s="243"/>
    </row>
    <row r="42" spans="2:17" s="226" customFormat="1" ht="96.75" customHeight="1" x14ac:dyDescent="0.25">
      <c r="B42" s="844">
        <v>30</v>
      </c>
      <c r="C42" s="240" t="s">
        <v>2885</v>
      </c>
      <c r="D42" s="844" t="s">
        <v>3147</v>
      </c>
      <c r="E42" s="387" t="s">
        <v>3134</v>
      </c>
      <c r="F42" s="780">
        <f t="shared" ref="F42:F45" si="4">AVERAGE(J42,H42,L42)</f>
        <v>115.90333333333335</v>
      </c>
      <c r="G42" s="241" t="s">
        <v>3604</v>
      </c>
      <c r="H42" s="777">
        <v>172.71</v>
      </c>
      <c r="I42" s="241" t="s">
        <v>4023</v>
      </c>
      <c r="J42" s="777">
        <v>0</v>
      </c>
      <c r="K42" s="465" t="s">
        <v>4025</v>
      </c>
      <c r="L42" s="777">
        <v>175</v>
      </c>
      <c r="M42" s="227"/>
      <c r="N42" s="242"/>
      <c r="O42" s="239"/>
      <c r="P42" s="243"/>
      <c r="Q42" s="243"/>
    </row>
    <row r="43" spans="2:17" s="226" customFormat="1" ht="102" x14ac:dyDescent="0.25">
      <c r="B43" s="844">
        <v>31</v>
      </c>
      <c r="C43" s="441" t="s">
        <v>2884</v>
      </c>
      <c r="D43" s="844" t="s">
        <v>3147</v>
      </c>
      <c r="E43" s="387" t="s">
        <v>3134</v>
      </c>
      <c r="F43" s="780">
        <f t="shared" si="4"/>
        <v>156.56666666666666</v>
      </c>
      <c r="G43" s="241" t="s">
        <v>3604</v>
      </c>
      <c r="H43" s="777">
        <v>271.7</v>
      </c>
      <c r="I43" s="241" t="s">
        <v>4023</v>
      </c>
      <c r="J43" s="777">
        <v>0</v>
      </c>
      <c r="K43" s="465" t="s">
        <v>4025</v>
      </c>
      <c r="L43" s="777">
        <v>198</v>
      </c>
      <c r="M43" s="227"/>
      <c r="N43" s="242"/>
      <c r="O43" s="239"/>
      <c r="P43" s="243"/>
      <c r="Q43" s="243"/>
    </row>
    <row r="44" spans="2:17" s="226" customFormat="1" ht="89.25" x14ac:dyDescent="0.25">
      <c r="B44" s="844">
        <v>32</v>
      </c>
      <c r="C44" s="240" t="s">
        <v>2886</v>
      </c>
      <c r="D44" s="844" t="s">
        <v>3147</v>
      </c>
      <c r="E44" s="387" t="s">
        <v>3134</v>
      </c>
      <c r="F44" s="780">
        <f t="shared" si="4"/>
        <v>123.22333333333331</v>
      </c>
      <c r="G44" s="241" t="s">
        <v>3604</v>
      </c>
      <c r="H44" s="777">
        <v>221</v>
      </c>
      <c r="I44" s="241" t="s">
        <v>4023</v>
      </c>
      <c r="J44" s="777">
        <v>0</v>
      </c>
      <c r="K44" s="465" t="s">
        <v>4026</v>
      </c>
      <c r="L44" s="777">
        <v>148.66999999999999</v>
      </c>
      <c r="M44" s="227"/>
      <c r="N44" s="242"/>
      <c r="O44" s="239"/>
      <c r="P44" s="243"/>
      <c r="Q44" s="243"/>
    </row>
    <row r="45" spans="2:17" s="226" customFormat="1" ht="25.5" x14ac:dyDescent="0.25">
      <c r="B45" s="844">
        <v>33</v>
      </c>
      <c r="C45" s="469" t="s">
        <v>3375</v>
      </c>
      <c r="D45" s="852" t="s">
        <v>3147</v>
      </c>
      <c r="E45" s="472" t="s">
        <v>3315</v>
      </c>
      <c r="F45" s="780">
        <f t="shared" si="4"/>
        <v>63.068370370370367</v>
      </c>
      <c r="G45" s="241" t="s">
        <v>3376</v>
      </c>
      <c r="H45" s="777">
        <v>70.650000000000006</v>
      </c>
      <c r="I45" s="241" t="s">
        <v>3377</v>
      </c>
      <c r="J45" s="777">
        <v>99</v>
      </c>
      <c r="K45" s="465" t="s">
        <v>3981</v>
      </c>
      <c r="L45" s="777">
        <f>439.99/(0.75*30)</f>
        <v>19.55511111111111</v>
      </c>
      <c r="M45" s="227"/>
      <c r="N45" s="242"/>
      <c r="O45" s="239"/>
      <c r="P45" s="243"/>
      <c r="Q45" s="243"/>
    </row>
    <row r="46" spans="2:17" s="226" customFormat="1" ht="25.5" x14ac:dyDescent="0.25">
      <c r="B46" s="844">
        <v>34</v>
      </c>
      <c r="C46" s="240" t="s">
        <v>3512</v>
      </c>
      <c r="D46" s="852" t="s">
        <v>3147</v>
      </c>
      <c r="E46" s="387" t="s">
        <v>3134</v>
      </c>
      <c r="F46" s="780">
        <f t="shared" ref="F46:F50" si="5">AVERAGE(J46,H46,L46)</f>
        <v>4.59</v>
      </c>
      <c r="G46" s="241" t="s">
        <v>3514</v>
      </c>
      <c r="H46" s="777">
        <v>4.1399999999999997</v>
      </c>
      <c r="I46" s="241" t="s">
        <v>3507</v>
      </c>
      <c r="J46" s="777">
        <v>4.9000000000000004</v>
      </c>
      <c r="K46" s="465" t="s">
        <v>3505</v>
      </c>
      <c r="L46" s="777">
        <v>4.7300000000000004</v>
      </c>
      <c r="M46" s="227"/>
      <c r="N46" s="242"/>
      <c r="O46" s="239"/>
      <c r="P46" s="243"/>
      <c r="Q46" s="243"/>
    </row>
    <row r="47" spans="2:17" s="226" customFormat="1" ht="25.5" x14ac:dyDescent="0.25">
      <c r="B47" s="844">
        <v>35</v>
      </c>
      <c r="C47" s="240" t="s">
        <v>3513</v>
      </c>
      <c r="D47" s="852" t="s">
        <v>3147</v>
      </c>
      <c r="E47" s="387" t="s">
        <v>3134</v>
      </c>
      <c r="F47" s="780">
        <f t="shared" si="5"/>
        <v>4.8566666666666665</v>
      </c>
      <c r="G47" s="241" t="s">
        <v>3514</v>
      </c>
      <c r="H47" s="777">
        <v>2.88</v>
      </c>
      <c r="I47" s="241" t="s">
        <v>3515</v>
      </c>
      <c r="J47" s="777">
        <v>4.9000000000000004</v>
      </c>
      <c r="K47" s="465" t="s">
        <v>3325</v>
      </c>
      <c r="L47" s="777">
        <v>6.79</v>
      </c>
      <c r="M47" s="227"/>
      <c r="N47" s="242"/>
      <c r="O47" s="239"/>
      <c r="P47" s="243"/>
      <c r="Q47" s="243"/>
    </row>
    <row r="48" spans="2:17" s="226" customFormat="1" ht="25.5" x14ac:dyDescent="0.25">
      <c r="B48" s="844">
        <v>36</v>
      </c>
      <c r="C48" s="240" t="s">
        <v>3216</v>
      </c>
      <c r="D48" s="852" t="s">
        <v>3147</v>
      </c>
      <c r="E48" s="387" t="s">
        <v>3134</v>
      </c>
      <c r="F48" s="780">
        <f t="shared" si="5"/>
        <v>76.066666666666663</v>
      </c>
      <c r="G48" s="241" t="s">
        <v>3506</v>
      </c>
      <c r="H48" s="777">
        <v>89.1</v>
      </c>
      <c r="I48" s="241" t="s">
        <v>3508</v>
      </c>
      <c r="J48" s="777">
        <v>73.5</v>
      </c>
      <c r="K48" s="465" t="s">
        <v>3509</v>
      </c>
      <c r="L48" s="777">
        <v>65.599999999999994</v>
      </c>
      <c r="M48" s="227"/>
      <c r="N48" s="242"/>
      <c r="O48" s="239"/>
      <c r="P48" s="243"/>
      <c r="Q48" s="243"/>
    </row>
    <row r="49" spans="2:17" s="226" customFormat="1" ht="25.5" x14ac:dyDescent="0.25">
      <c r="B49" s="844">
        <v>37</v>
      </c>
      <c r="C49" s="469" t="s">
        <v>3693</v>
      </c>
      <c r="D49" s="852" t="s">
        <v>3147</v>
      </c>
      <c r="E49" s="852" t="s">
        <v>3134</v>
      </c>
      <c r="F49" s="780">
        <f t="shared" si="5"/>
        <v>134.9</v>
      </c>
      <c r="G49" s="241" t="s">
        <v>3317</v>
      </c>
      <c r="H49" s="777">
        <v>176.9</v>
      </c>
      <c r="I49" s="241" t="s">
        <v>4523</v>
      </c>
      <c r="J49" s="777">
        <v>92.9</v>
      </c>
      <c r="K49" s="465"/>
      <c r="L49" s="777"/>
      <c r="M49" s="227"/>
      <c r="N49" s="242"/>
      <c r="O49" s="239"/>
      <c r="P49" s="243"/>
      <c r="Q49" s="243"/>
    </row>
    <row r="50" spans="2:17" s="226" customFormat="1" ht="76.5" x14ac:dyDescent="0.25">
      <c r="B50" s="844">
        <v>38</v>
      </c>
      <c r="C50" s="240" t="s">
        <v>3487</v>
      </c>
      <c r="D50" s="852" t="s">
        <v>3147</v>
      </c>
      <c r="E50" s="844" t="s">
        <v>3134</v>
      </c>
      <c r="F50" s="780">
        <f t="shared" si="5"/>
        <v>1206.0766666666666</v>
      </c>
      <c r="G50" s="241" t="s">
        <v>3919</v>
      </c>
      <c r="H50" s="777">
        <v>1203.23</v>
      </c>
      <c r="I50" s="465" t="s">
        <v>3692</v>
      </c>
      <c r="J50" s="777">
        <v>988</v>
      </c>
      <c r="K50" s="828" t="s">
        <v>4522</v>
      </c>
      <c r="L50" s="827">
        <v>1427</v>
      </c>
      <c r="M50" s="227"/>
      <c r="N50" s="242"/>
      <c r="O50" s="239"/>
      <c r="P50" s="243"/>
      <c r="Q50" s="243"/>
    </row>
    <row r="51" spans="2:17" s="226" customFormat="1" ht="25.5" x14ac:dyDescent="0.25">
      <c r="B51" s="844">
        <v>39</v>
      </c>
      <c r="C51" s="240" t="s">
        <v>2516</v>
      </c>
      <c r="D51" s="844" t="s">
        <v>3147</v>
      </c>
      <c r="E51" s="844" t="s">
        <v>3134</v>
      </c>
      <c r="F51" s="780">
        <f>AVERAGE(J51,H51,L51)</f>
        <v>44.864999999999995</v>
      </c>
      <c r="G51" s="241" t="s">
        <v>3633</v>
      </c>
      <c r="H51" s="777">
        <v>55.73</v>
      </c>
      <c r="I51" s="241" t="s">
        <v>3619</v>
      </c>
      <c r="J51" s="777">
        <v>34</v>
      </c>
      <c r="K51" s="465"/>
      <c r="L51" s="777"/>
      <c r="M51" s="227"/>
      <c r="N51" s="242"/>
      <c r="O51" s="239"/>
      <c r="P51" s="243"/>
      <c r="Q51" s="243"/>
    </row>
    <row r="52" spans="2:17" s="252" customFormat="1" ht="84.75" customHeight="1" x14ac:dyDescent="0.25">
      <c r="B52" s="844">
        <v>40</v>
      </c>
      <c r="C52" s="240" t="s">
        <v>3500</v>
      </c>
      <c r="D52" s="844" t="s">
        <v>3147</v>
      </c>
      <c r="E52" s="387" t="s">
        <v>3134</v>
      </c>
      <c r="F52" s="780">
        <f t="shared" ref="F52:F62" si="6">AVERAGE(J52,H52,L52)</f>
        <v>5286.79</v>
      </c>
      <c r="G52" s="241" t="s">
        <v>3603</v>
      </c>
      <c r="H52" s="777">
        <v>6080</v>
      </c>
      <c r="I52" s="241" t="s">
        <v>3918</v>
      </c>
      <c r="J52" s="777">
        <v>5899</v>
      </c>
      <c r="K52" s="465" t="s">
        <v>3920</v>
      </c>
      <c r="L52" s="777">
        <v>3881.37</v>
      </c>
      <c r="M52" s="248"/>
      <c r="N52" s="249"/>
      <c r="O52" s="250"/>
      <c r="P52" s="251"/>
      <c r="Q52" s="251"/>
    </row>
    <row r="53" spans="2:17" s="252" customFormat="1" ht="87" customHeight="1" x14ac:dyDescent="0.25">
      <c r="B53" s="844">
        <v>41</v>
      </c>
      <c r="C53" s="240" t="s">
        <v>3499</v>
      </c>
      <c r="D53" s="844" t="s">
        <v>3147</v>
      </c>
      <c r="E53" s="387" t="s">
        <v>3134</v>
      </c>
      <c r="F53" s="780">
        <f t="shared" si="6"/>
        <v>6811.1766666666663</v>
      </c>
      <c r="G53" s="241" t="s">
        <v>3603</v>
      </c>
      <c r="H53" s="777">
        <v>7280</v>
      </c>
      <c r="I53" s="241" t="s">
        <v>3918</v>
      </c>
      <c r="J53" s="777">
        <v>4699</v>
      </c>
      <c r="K53" s="465" t="s">
        <v>3920</v>
      </c>
      <c r="L53" s="777">
        <v>8454.5300000000007</v>
      </c>
      <c r="M53" s="248"/>
      <c r="N53" s="249"/>
      <c r="O53" s="250"/>
      <c r="P53" s="251"/>
      <c r="Q53" s="251"/>
    </row>
    <row r="54" spans="2:17" s="252" customFormat="1" ht="89.25" x14ac:dyDescent="0.25">
      <c r="B54" s="844">
        <v>42</v>
      </c>
      <c r="C54" s="240" t="s">
        <v>3498</v>
      </c>
      <c r="D54" s="844" t="s">
        <v>3147</v>
      </c>
      <c r="E54" s="387" t="s">
        <v>3134</v>
      </c>
      <c r="F54" s="780">
        <f t="shared" si="6"/>
        <v>8732.6666666666661</v>
      </c>
      <c r="G54" s="241" t="s">
        <v>3603</v>
      </c>
      <c r="H54" s="777">
        <v>11900</v>
      </c>
      <c r="I54" s="241" t="s">
        <v>3918</v>
      </c>
      <c r="J54" s="777">
        <v>8599</v>
      </c>
      <c r="K54" s="465" t="s">
        <v>3920</v>
      </c>
      <c r="L54" s="777">
        <v>5699</v>
      </c>
      <c r="M54" s="248"/>
      <c r="N54" s="249"/>
      <c r="O54" s="250"/>
      <c r="P54" s="251"/>
      <c r="Q54" s="251"/>
    </row>
    <row r="55" spans="2:17" s="252" customFormat="1" ht="97.5" customHeight="1" x14ac:dyDescent="0.25">
      <c r="B55" s="844">
        <v>43</v>
      </c>
      <c r="C55" s="240" t="s">
        <v>3497</v>
      </c>
      <c r="D55" s="844" t="s">
        <v>3147</v>
      </c>
      <c r="E55" s="387" t="s">
        <v>3134</v>
      </c>
      <c r="F55" s="780">
        <f t="shared" si="6"/>
        <v>10009</v>
      </c>
      <c r="G55" s="241" t="s">
        <v>3603</v>
      </c>
      <c r="H55" s="777">
        <v>13930</v>
      </c>
      <c r="I55" s="241" t="s">
        <v>3918</v>
      </c>
      <c r="J55" s="777">
        <v>8799</v>
      </c>
      <c r="K55" s="465" t="s">
        <v>3920</v>
      </c>
      <c r="L55" s="777">
        <v>7298</v>
      </c>
      <c r="M55" s="248"/>
      <c r="N55" s="249"/>
      <c r="O55" s="250"/>
      <c r="P55" s="251"/>
      <c r="Q55" s="251"/>
    </row>
    <row r="56" spans="2:17" s="252" customFormat="1" ht="95.25" customHeight="1" x14ac:dyDescent="0.25">
      <c r="B56" s="844">
        <v>44</v>
      </c>
      <c r="C56" s="240" t="s">
        <v>3501</v>
      </c>
      <c r="D56" s="844" t="s">
        <v>3147</v>
      </c>
      <c r="E56" s="844" t="s">
        <v>3134</v>
      </c>
      <c r="F56" s="780">
        <f t="shared" si="6"/>
        <v>12322.6</v>
      </c>
      <c r="G56" s="241" t="s">
        <v>3603</v>
      </c>
      <c r="H56" s="777">
        <v>17000</v>
      </c>
      <c r="I56" s="465" t="s">
        <v>3920</v>
      </c>
      <c r="J56" s="777">
        <v>7645.2</v>
      </c>
      <c r="K56" s="465"/>
      <c r="L56" s="777"/>
      <c r="M56" s="248"/>
      <c r="N56" s="249"/>
      <c r="O56" s="250"/>
      <c r="P56" s="251"/>
      <c r="Q56" s="251"/>
    </row>
    <row r="57" spans="2:17" s="226" customFormat="1" ht="38.25" x14ac:dyDescent="0.25">
      <c r="B57" s="844">
        <v>45</v>
      </c>
      <c r="C57" s="441" t="s">
        <v>2485</v>
      </c>
      <c r="D57" s="844" t="s">
        <v>3147</v>
      </c>
      <c r="E57" s="844" t="s">
        <v>3134</v>
      </c>
      <c r="F57" s="780">
        <f t="shared" si="6"/>
        <v>983.85</v>
      </c>
      <c r="G57" s="241" t="s">
        <v>3619</v>
      </c>
      <c r="H57" s="777">
        <v>1140.99</v>
      </c>
      <c r="I57" s="241" t="s">
        <v>3626</v>
      </c>
      <c r="J57" s="777">
        <v>826.71</v>
      </c>
      <c r="K57" s="465"/>
      <c r="L57" s="777"/>
      <c r="M57" s="227"/>
      <c r="N57" s="242"/>
      <c r="O57" s="239"/>
      <c r="P57" s="243"/>
      <c r="Q57" s="243"/>
    </row>
    <row r="58" spans="2:17" s="226" customFormat="1" ht="38.25" x14ac:dyDescent="0.25">
      <c r="B58" s="844">
        <v>46</v>
      </c>
      <c r="C58" s="240" t="s">
        <v>2486</v>
      </c>
      <c r="D58" s="844" t="s">
        <v>3147</v>
      </c>
      <c r="E58" s="844" t="s">
        <v>3134</v>
      </c>
      <c r="F58" s="780">
        <f t="shared" si="6"/>
        <v>913.82500000000005</v>
      </c>
      <c r="G58" s="241" t="s">
        <v>3619</v>
      </c>
      <c r="H58" s="777">
        <v>1035</v>
      </c>
      <c r="I58" s="241" t="s">
        <v>3626</v>
      </c>
      <c r="J58" s="777">
        <v>792.65</v>
      </c>
      <c r="K58" s="465"/>
      <c r="L58" s="777"/>
      <c r="M58" s="227"/>
      <c r="N58" s="242"/>
      <c r="O58" s="239"/>
      <c r="P58" s="243"/>
      <c r="Q58" s="243"/>
    </row>
    <row r="59" spans="2:17" s="226" customFormat="1" ht="38.25" x14ac:dyDescent="0.25">
      <c r="B59" s="844">
        <v>47</v>
      </c>
      <c r="C59" s="240" t="s">
        <v>2484</v>
      </c>
      <c r="D59" s="844" t="s">
        <v>3147</v>
      </c>
      <c r="E59" s="844" t="s">
        <v>3134</v>
      </c>
      <c r="F59" s="780">
        <f t="shared" si="6"/>
        <v>2513.3150000000001</v>
      </c>
      <c r="G59" s="241" t="s">
        <v>3619</v>
      </c>
      <c r="H59" s="777">
        <v>2263.5</v>
      </c>
      <c r="I59" s="241" t="s">
        <v>3626</v>
      </c>
      <c r="J59" s="777">
        <v>2763.13</v>
      </c>
      <c r="K59" s="465"/>
      <c r="L59" s="777"/>
      <c r="M59" s="227"/>
      <c r="N59" s="242"/>
      <c r="O59" s="239"/>
      <c r="P59" s="243"/>
      <c r="Q59" s="243"/>
    </row>
    <row r="60" spans="2:17" s="226" customFormat="1" ht="38.25" x14ac:dyDescent="0.25">
      <c r="B60" s="844">
        <v>48</v>
      </c>
      <c r="C60" s="240" t="s">
        <v>3488</v>
      </c>
      <c r="D60" s="844" t="s">
        <v>3147</v>
      </c>
      <c r="E60" s="387" t="s">
        <v>3134</v>
      </c>
      <c r="F60" s="780">
        <f t="shared" si="6"/>
        <v>304.01666666666665</v>
      </c>
      <c r="G60" s="241" t="s">
        <v>3525</v>
      </c>
      <c r="H60" s="778">
        <v>340.32</v>
      </c>
      <c r="I60" s="241" t="s">
        <v>3523</v>
      </c>
      <c r="J60" s="777">
        <v>340.32</v>
      </c>
      <c r="K60" s="465" t="s">
        <v>3691</v>
      </c>
      <c r="L60" s="777">
        <v>231.41</v>
      </c>
      <c r="M60" s="227"/>
      <c r="N60" s="242"/>
      <c r="O60" s="239"/>
      <c r="P60" s="243"/>
      <c r="Q60" s="243"/>
    </row>
    <row r="61" spans="2:17" s="226" customFormat="1" ht="38.25" x14ac:dyDescent="0.25">
      <c r="B61" s="844">
        <v>49</v>
      </c>
      <c r="C61" s="240" t="s">
        <v>2487</v>
      </c>
      <c r="D61" s="844" t="s">
        <v>3147</v>
      </c>
      <c r="E61" s="844" t="s">
        <v>3134</v>
      </c>
      <c r="F61" s="780">
        <f t="shared" si="6"/>
        <v>650.84500000000003</v>
      </c>
      <c r="G61" s="465" t="s">
        <v>3619</v>
      </c>
      <c r="H61" s="777">
        <v>780.3</v>
      </c>
      <c r="I61" s="465" t="s">
        <v>3626</v>
      </c>
      <c r="J61" s="777">
        <v>521.39</v>
      </c>
      <c r="K61" s="465"/>
      <c r="L61" s="777"/>
      <c r="M61" s="227"/>
      <c r="N61" s="242"/>
      <c r="O61" s="239"/>
      <c r="P61" s="243"/>
      <c r="Q61" s="243"/>
    </row>
    <row r="62" spans="2:17" s="226" customFormat="1" ht="25.5" x14ac:dyDescent="0.25">
      <c r="B62" s="844">
        <v>50</v>
      </c>
      <c r="C62" s="240" t="s">
        <v>3489</v>
      </c>
      <c r="D62" s="844" t="s">
        <v>3147</v>
      </c>
      <c r="E62" s="387" t="s">
        <v>3134</v>
      </c>
      <c r="F62" s="780">
        <f t="shared" si="6"/>
        <v>145</v>
      </c>
      <c r="G62" s="241" t="s">
        <v>3523</v>
      </c>
      <c r="H62" s="777">
        <v>155</v>
      </c>
      <c r="I62" s="241" t="s">
        <v>3524</v>
      </c>
      <c r="J62" s="777">
        <v>140</v>
      </c>
      <c r="K62" s="465" t="s">
        <v>3525</v>
      </c>
      <c r="L62" s="777">
        <v>140</v>
      </c>
      <c r="M62" s="227"/>
      <c r="N62" s="242"/>
      <c r="O62" s="239"/>
      <c r="P62" s="243"/>
      <c r="Q62" s="243"/>
    </row>
    <row r="63" spans="2:17" s="481" customFormat="1" ht="25.5" x14ac:dyDescent="0.25">
      <c r="B63" s="844">
        <v>51</v>
      </c>
      <c r="C63" s="482" t="s">
        <v>3566</v>
      </c>
      <c r="D63" s="435" t="s">
        <v>3147</v>
      </c>
      <c r="E63" s="435" t="s">
        <v>3134</v>
      </c>
      <c r="F63" s="780">
        <f>AVERAGE(J63,H63,L63)</f>
        <v>7.9</v>
      </c>
      <c r="G63" s="241" t="s">
        <v>3507</v>
      </c>
      <c r="H63" s="779">
        <v>7.9</v>
      </c>
      <c r="I63" s="241"/>
      <c r="J63" s="777"/>
      <c r="K63" s="465"/>
      <c r="L63" s="777"/>
    </row>
    <row r="64" spans="2:17" hidden="1" x14ac:dyDescent="0.25">
      <c r="B64" s="844">
        <v>52</v>
      </c>
      <c r="C64" s="441"/>
      <c r="D64" s="844"/>
      <c r="E64" s="844"/>
      <c r="F64" s="780"/>
      <c r="G64" s="241"/>
      <c r="H64" s="777"/>
      <c r="I64" s="241"/>
      <c r="J64" s="777"/>
      <c r="K64" s="465"/>
      <c r="L64" s="777"/>
    </row>
    <row r="65" spans="2:12" x14ac:dyDescent="0.25">
      <c r="B65" s="844">
        <v>53</v>
      </c>
      <c r="C65" s="441" t="s">
        <v>3209</v>
      </c>
      <c r="D65" s="844" t="s">
        <v>3147</v>
      </c>
      <c r="E65" s="387" t="s">
        <v>3315</v>
      </c>
      <c r="F65" s="780">
        <f t="shared" ref="F65:F71" si="7">AVERAGE(J65,H65,L65)</f>
        <v>10.833333333333334</v>
      </c>
      <c r="G65" s="241" t="s">
        <v>3594</v>
      </c>
      <c r="H65" s="777">
        <v>10.9</v>
      </c>
      <c r="I65" s="241" t="s">
        <v>3595</v>
      </c>
      <c r="J65" s="777">
        <v>9</v>
      </c>
      <c r="K65" s="465" t="s">
        <v>3596</v>
      </c>
      <c r="L65" s="777">
        <v>12.6</v>
      </c>
    </row>
    <row r="66" spans="2:12" x14ac:dyDescent="0.25">
      <c r="B66" s="844">
        <v>54</v>
      </c>
      <c r="C66" s="441" t="s">
        <v>4775</v>
      </c>
      <c r="D66" s="844" t="s">
        <v>3147</v>
      </c>
      <c r="E66" s="387" t="s">
        <v>3134</v>
      </c>
      <c r="F66" s="780">
        <f>AVERAGE(J66,H66,L66)</f>
        <v>39781.333333333336</v>
      </c>
      <c r="G66" s="241" t="s">
        <v>4463</v>
      </c>
      <c r="H66" s="777">
        <v>38200</v>
      </c>
      <c r="I66" s="241" t="s">
        <v>4551</v>
      </c>
      <c r="J66" s="777">
        <v>47144</v>
      </c>
      <c r="K66" s="465" t="s">
        <v>4464</v>
      </c>
      <c r="L66" s="777">
        <v>34000</v>
      </c>
    </row>
    <row r="67" spans="2:12" ht="25.5" x14ac:dyDescent="0.25">
      <c r="B67" s="844">
        <v>55</v>
      </c>
      <c r="C67" s="151" t="s">
        <v>2497</v>
      </c>
      <c r="D67" s="844" t="s">
        <v>3147</v>
      </c>
      <c r="E67" s="387" t="s">
        <v>3134</v>
      </c>
      <c r="F67" s="780">
        <f t="shared" si="7"/>
        <v>12.962333333333333</v>
      </c>
      <c r="G67" s="241" t="s">
        <v>3619</v>
      </c>
      <c r="H67" s="778">
        <v>14</v>
      </c>
      <c r="I67" s="241" t="s">
        <v>3635</v>
      </c>
      <c r="J67" s="777">
        <f>121.87/10</f>
        <v>12.187000000000001</v>
      </c>
      <c r="K67" s="465" t="s">
        <v>3649</v>
      </c>
      <c r="L67" s="777">
        <f>127/10</f>
        <v>12.7</v>
      </c>
    </row>
    <row r="68" spans="2:12" ht="25.5" x14ac:dyDescent="0.25">
      <c r="B68" s="844">
        <v>56</v>
      </c>
      <c r="C68" s="151" t="s">
        <v>2499</v>
      </c>
      <c r="D68" s="844" t="s">
        <v>3147</v>
      </c>
      <c r="E68" s="387" t="s">
        <v>3134</v>
      </c>
      <c r="F68" s="780">
        <f t="shared" si="7"/>
        <v>7.9613333333333332</v>
      </c>
      <c r="G68" s="241" t="s">
        <v>3619</v>
      </c>
      <c r="H68" s="778">
        <v>10</v>
      </c>
      <c r="I68" s="241" t="s">
        <v>3635</v>
      </c>
      <c r="J68" s="777">
        <f>86.18/10</f>
        <v>8.6180000000000003</v>
      </c>
      <c r="K68" s="465" t="s">
        <v>3649</v>
      </c>
      <c r="L68" s="777">
        <f>52.66/10</f>
        <v>5.266</v>
      </c>
    </row>
    <row r="69" spans="2:12" x14ac:dyDescent="0.25">
      <c r="B69" s="844">
        <v>57</v>
      </c>
      <c r="C69" s="441" t="s">
        <v>4519</v>
      </c>
      <c r="D69" s="844" t="s">
        <v>3147</v>
      </c>
      <c r="E69" s="387" t="s">
        <v>3134</v>
      </c>
      <c r="F69" s="780">
        <f t="shared" si="7"/>
        <v>120.43333333333334</v>
      </c>
      <c r="G69" s="241" t="s">
        <v>4518</v>
      </c>
      <c r="H69" s="778">
        <f>650/5</f>
        <v>130</v>
      </c>
      <c r="I69" s="241" t="s">
        <v>4520</v>
      </c>
      <c r="J69" s="777">
        <f>481.5/5</f>
        <v>96.3</v>
      </c>
      <c r="K69" s="465" t="s">
        <v>4521</v>
      </c>
      <c r="L69" s="777">
        <v>135</v>
      </c>
    </row>
    <row r="70" spans="2:12" x14ac:dyDescent="0.25">
      <c r="B70" s="844">
        <v>58</v>
      </c>
      <c r="C70" s="149" t="s">
        <v>3617</v>
      </c>
      <c r="D70" s="844" t="s">
        <v>3147</v>
      </c>
      <c r="E70" s="387" t="s">
        <v>3134</v>
      </c>
      <c r="F70" s="780">
        <f>AVERAGE(J70,H70,L70)</f>
        <v>60.723333333333336</v>
      </c>
      <c r="G70" s="241" t="s">
        <v>3619</v>
      </c>
      <c r="H70" s="778">
        <v>70</v>
      </c>
      <c r="I70" s="241" t="s">
        <v>3635</v>
      </c>
      <c r="J70" s="777">
        <v>74.17</v>
      </c>
      <c r="K70" s="465" t="s">
        <v>3649</v>
      </c>
      <c r="L70" s="777">
        <v>38</v>
      </c>
    </row>
    <row r="71" spans="2:12" x14ac:dyDescent="0.25">
      <c r="B71" s="844">
        <v>59</v>
      </c>
      <c r="C71" s="154" t="s">
        <v>3618</v>
      </c>
      <c r="D71" s="844" t="s">
        <v>3147</v>
      </c>
      <c r="E71" s="387" t="s">
        <v>3134</v>
      </c>
      <c r="F71" s="780">
        <f t="shared" si="7"/>
        <v>51.6</v>
      </c>
      <c r="G71" s="241" t="s">
        <v>3619</v>
      </c>
      <c r="H71" s="778">
        <v>60</v>
      </c>
      <c r="I71" s="241" t="s">
        <v>3635</v>
      </c>
      <c r="J71" s="777">
        <v>61.8</v>
      </c>
      <c r="K71" s="465" t="s">
        <v>3649</v>
      </c>
      <c r="L71" s="777">
        <v>33</v>
      </c>
    </row>
    <row r="72" spans="2:12" x14ac:dyDescent="0.25">
      <c r="B72" s="844">
        <v>60</v>
      </c>
      <c r="C72" s="468" t="s">
        <v>3795</v>
      </c>
      <c r="D72" s="845" t="s">
        <v>3133</v>
      </c>
      <c r="E72" s="772" t="s">
        <v>210</v>
      </c>
      <c r="F72" s="780">
        <f>AVERAGE(H72,J72,L72)</f>
        <v>5.1520000000000001</v>
      </c>
      <c r="G72" s="241" t="s">
        <v>3798</v>
      </c>
      <c r="H72" s="777">
        <f>25.71/5</f>
        <v>5.1420000000000003</v>
      </c>
      <c r="I72" s="241" t="s">
        <v>3378</v>
      </c>
      <c r="J72" s="777">
        <f>29.32/5</f>
        <v>5.8639999999999999</v>
      </c>
      <c r="K72" s="465" t="s">
        <v>3799</v>
      </c>
      <c r="L72" s="777">
        <f>8.9/2</f>
        <v>4.45</v>
      </c>
    </row>
    <row r="73" spans="2:12" ht="25.5" x14ac:dyDescent="0.25">
      <c r="B73" s="844">
        <v>61</v>
      </c>
      <c r="C73" s="468" t="s">
        <v>3796</v>
      </c>
      <c r="D73" s="845" t="s">
        <v>3133</v>
      </c>
      <c r="E73" s="772" t="s">
        <v>210</v>
      </c>
      <c r="F73" s="780">
        <f t="shared" ref="F73:F86" si="8">AVERAGE(H73,J73,L73)</f>
        <v>3.8622222222222224</v>
      </c>
      <c r="G73" s="241" t="s">
        <v>3797</v>
      </c>
      <c r="H73" s="777">
        <f>82.95/30</f>
        <v>2.7650000000000001</v>
      </c>
      <c r="I73" s="241" t="s">
        <v>3507</v>
      </c>
      <c r="J73" s="777">
        <f>156.9/30</f>
        <v>5.23</v>
      </c>
      <c r="K73" s="465" t="s">
        <v>3524</v>
      </c>
      <c r="L73" s="777">
        <f>107.75/30</f>
        <v>3.5916666666666668</v>
      </c>
    </row>
    <row r="74" spans="2:12" ht="25.5" x14ac:dyDescent="0.25">
      <c r="B74" s="844">
        <v>62</v>
      </c>
      <c r="C74" s="468" t="s">
        <v>3982</v>
      </c>
      <c r="D74" s="845" t="s">
        <v>3133</v>
      </c>
      <c r="E74" s="773" t="s">
        <v>3134</v>
      </c>
      <c r="F74" s="780">
        <f t="shared" ref="F74" si="9">AVERAGE(H74,J74,L74)</f>
        <v>474.19333333333333</v>
      </c>
      <c r="G74" s="241" t="s">
        <v>3981</v>
      </c>
      <c r="H74" s="777">
        <v>479.9</v>
      </c>
      <c r="I74" s="241" t="s">
        <v>3324</v>
      </c>
      <c r="J74" s="777">
        <v>487.32</v>
      </c>
      <c r="K74" s="465" t="s">
        <v>3983</v>
      </c>
      <c r="L74" s="777">
        <v>455.36</v>
      </c>
    </row>
    <row r="75" spans="2:12" ht="28.5" customHeight="1" x14ac:dyDescent="0.25">
      <c r="B75" s="844">
        <v>63</v>
      </c>
      <c r="C75" s="441" t="s">
        <v>3787</v>
      </c>
      <c r="D75" s="845" t="s">
        <v>3133</v>
      </c>
      <c r="E75" s="773" t="s">
        <v>3134</v>
      </c>
      <c r="F75" s="780">
        <f t="shared" si="8"/>
        <v>152.23333333333335</v>
      </c>
      <c r="G75" s="822" t="s">
        <v>3981</v>
      </c>
      <c r="H75" s="780">
        <v>153.9</v>
      </c>
      <c r="I75" s="822" t="s">
        <v>3378</v>
      </c>
      <c r="J75" s="777">
        <v>142.9</v>
      </c>
      <c r="K75" s="822" t="s">
        <v>3511</v>
      </c>
      <c r="L75" s="780">
        <v>159.9</v>
      </c>
    </row>
    <row r="76" spans="2:12" s="226" customFormat="1" ht="38.25" x14ac:dyDescent="0.25">
      <c r="B76" s="844">
        <v>64</v>
      </c>
      <c r="C76" s="857" t="s">
        <v>4533</v>
      </c>
      <c r="D76" s="844" t="s">
        <v>3133</v>
      </c>
      <c r="E76" s="858" t="s">
        <v>3134</v>
      </c>
      <c r="F76" s="780">
        <f t="shared" si="8"/>
        <v>49.5</v>
      </c>
      <c r="G76" s="822" t="s">
        <v>4534</v>
      </c>
      <c r="H76" s="780">
        <v>39</v>
      </c>
      <c r="I76" s="822" t="s">
        <v>4550</v>
      </c>
      <c r="J76" s="777">
        <v>60</v>
      </c>
      <c r="K76" s="822"/>
      <c r="L76" s="780"/>
    </row>
    <row r="77" spans="2:12" ht="25.5" x14ac:dyDescent="0.25">
      <c r="B77" s="844">
        <v>65</v>
      </c>
      <c r="C77" s="545" t="s">
        <v>4140</v>
      </c>
      <c r="D77" s="845" t="s">
        <v>3133</v>
      </c>
      <c r="E77" s="773" t="s">
        <v>3134</v>
      </c>
      <c r="F77" s="780">
        <f t="shared" si="8"/>
        <v>380</v>
      </c>
      <c r="G77" s="822" t="s">
        <v>4536</v>
      </c>
      <c r="H77" s="780">
        <v>380</v>
      </c>
      <c r="I77" s="822" t="s">
        <v>4462</v>
      </c>
      <c r="J77" s="777" t="s">
        <v>4462</v>
      </c>
      <c r="K77" s="822"/>
      <c r="L77" s="780"/>
    </row>
    <row r="78" spans="2:12" ht="25.5" x14ac:dyDescent="0.25">
      <c r="B78" s="844">
        <v>66</v>
      </c>
      <c r="C78" s="545" t="s">
        <v>4141</v>
      </c>
      <c r="D78" s="845" t="s">
        <v>3133</v>
      </c>
      <c r="E78" s="773" t="s">
        <v>3134</v>
      </c>
      <c r="F78" s="780">
        <f t="shared" si="8"/>
        <v>380</v>
      </c>
      <c r="G78" s="822" t="s">
        <v>4536</v>
      </c>
      <c r="H78" s="780">
        <v>380</v>
      </c>
      <c r="I78" s="822" t="s">
        <v>4462</v>
      </c>
      <c r="J78" s="777" t="s">
        <v>4462</v>
      </c>
      <c r="K78" s="822"/>
      <c r="L78" s="780"/>
    </row>
    <row r="79" spans="2:12" ht="25.5" x14ac:dyDescent="0.25">
      <c r="B79" s="844">
        <v>67</v>
      </c>
      <c r="C79" s="545" t="s">
        <v>4908</v>
      </c>
      <c r="D79" s="845" t="s">
        <v>3133</v>
      </c>
      <c r="E79" s="773" t="s">
        <v>3134</v>
      </c>
      <c r="F79" s="780">
        <f t="shared" si="8"/>
        <v>380</v>
      </c>
      <c r="G79" s="822" t="s">
        <v>4536</v>
      </c>
      <c r="H79" s="780">
        <v>380</v>
      </c>
      <c r="I79" s="822" t="s">
        <v>4462</v>
      </c>
      <c r="J79" s="777" t="s">
        <v>4462</v>
      </c>
      <c r="K79" s="822"/>
      <c r="L79" s="780"/>
    </row>
    <row r="80" spans="2:12" ht="25.5" x14ac:dyDescent="0.25">
      <c r="B80" s="844">
        <v>68</v>
      </c>
      <c r="C80" s="545" t="s">
        <v>4143</v>
      </c>
      <c r="D80" s="845" t="s">
        <v>3133</v>
      </c>
      <c r="E80" s="773" t="s">
        <v>3134</v>
      </c>
      <c r="F80" s="780">
        <f t="shared" si="8"/>
        <v>380</v>
      </c>
      <c r="G80" s="822" t="s">
        <v>4536</v>
      </c>
      <c r="H80" s="780">
        <v>380</v>
      </c>
      <c r="I80" s="822" t="s">
        <v>4462</v>
      </c>
      <c r="J80" s="777" t="s">
        <v>4462</v>
      </c>
      <c r="K80" s="822"/>
      <c r="L80" s="780"/>
    </row>
    <row r="81" spans="2:12" ht="25.5" x14ac:dyDescent="0.25">
      <c r="B81" s="844">
        <v>69</v>
      </c>
      <c r="C81" s="545" t="s">
        <v>4145</v>
      </c>
      <c r="D81" s="845" t="s">
        <v>3133</v>
      </c>
      <c r="E81" s="773" t="s">
        <v>3134</v>
      </c>
      <c r="F81" s="780">
        <f t="shared" si="8"/>
        <v>380</v>
      </c>
      <c r="G81" s="822" t="s">
        <v>4536</v>
      </c>
      <c r="H81" s="777">
        <v>380</v>
      </c>
      <c r="I81" s="822" t="s">
        <v>4462</v>
      </c>
      <c r="J81" s="777" t="s">
        <v>4462</v>
      </c>
      <c r="K81" s="822"/>
      <c r="L81" s="780"/>
    </row>
    <row r="82" spans="2:12" ht="25.5" x14ac:dyDescent="0.25">
      <c r="B82" s="844">
        <v>70</v>
      </c>
      <c r="C82" s="545" t="s">
        <v>4149</v>
      </c>
      <c r="D82" s="845" t="s">
        <v>3133</v>
      </c>
      <c r="E82" s="773" t="s">
        <v>3134</v>
      </c>
      <c r="F82" s="780">
        <f t="shared" si="8"/>
        <v>380</v>
      </c>
      <c r="G82" s="822" t="s">
        <v>4536</v>
      </c>
      <c r="H82" s="777">
        <v>380</v>
      </c>
      <c r="I82" s="822" t="s">
        <v>4462</v>
      </c>
      <c r="J82" s="777" t="s">
        <v>4462</v>
      </c>
      <c r="K82" s="822"/>
      <c r="L82" s="780"/>
    </row>
    <row r="83" spans="2:12" ht="38.25" x14ac:dyDescent="0.25">
      <c r="B83" s="844">
        <v>71</v>
      </c>
      <c r="C83" s="545" t="s">
        <v>4906</v>
      </c>
      <c r="D83" s="845" t="s">
        <v>3133</v>
      </c>
      <c r="E83" s="773" t="s">
        <v>3134</v>
      </c>
      <c r="F83" s="780">
        <f t="shared" si="8"/>
        <v>380</v>
      </c>
      <c r="G83" s="822" t="s">
        <v>4536</v>
      </c>
      <c r="H83" s="777">
        <v>380</v>
      </c>
      <c r="I83" s="822" t="s">
        <v>4462</v>
      </c>
      <c r="J83" s="777" t="s">
        <v>4462</v>
      </c>
      <c r="K83" s="822"/>
      <c r="L83" s="780"/>
    </row>
    <row r="84" spans="2:12" ht="25.5" x14ac:dyDescent="0.25">
      <c r="B84" s="844">
        <v>72</v>
      </c>
      <c r="C84" s="545" t="s">
        <v>4150</v>
      </c>
      <c r="D84" s="845" t="s">
        <v>3133</v>
      </c>
      <c r="E84" s="773" t="s">
        <v>3134</v>
      </c>
      <c r="F84" s="780">
        <f t="shared" si="8"/>
        <v>380</v>
      </c>
      <c r="G84" s="822" t="s">
        <v>4536</v>
      </c>
      <c r="H84" s="777">
        <v>380</v>
      </c>
      <c r="I84" s="822" t="s">
        <v>4462</v>
      </c>
      <c r="J84" s="777" t="s">
        <v>4462</v>
      </c>
      <c r="K84" s="822"/>
      <c r="L84" s="780"/>
    </row>
    <row r="85" spans="2:12" ht="25.5" x14ac:dyDescent="0.25">
      <c r="B85" s="844">
        <v>73</v>
      </c>
      <c r="C85" s="545" t="s">
        <v>4151</v>
      </c>
      <c r="D85" s="845" t="s">
        <v>3133</v>
      </c>
      <c r="E85" s="773" t="s">
        <v>3134</v>
      </c>
      <c r="F85" s="780">
        <f t="shared" si="8"/>
        <v>882</v>
      </c>
      <c r="G85" s="822" t="s">
        <v>4536</v>
      </c>
      <c r="H85" s="777">
        <v>882</v>
      </c>
      <c r="I85" s="822" t="s">
        <v>4462</v>
      </c>
      <c r="J85" s="777" t="s">
        <v>4462</v>
      </c>
      <c r="K85" s="822"/>
      <c r="L85" s="780"/>
    </row>
    <row r="86" spans="2:12" ht="25.5" x14ac:dyDescent="0.25">
      <c r="B86" s="844">
        <v>74</v>
      </c>
      <c r="C86" s="545" t="s">
        <v>4152</v>
      </c>
      <c r="D86" s="845" t="s">
        <v>3133</v>
      </c>
      <c r="E86" s="773" t="s">
        <v>3134</v>
      </c>
      <c r="F86" s="780">
        <f t="shared" si="8"/>
        <v>400</v>
      </c>
      <c r="G86" s="822" t="s">
        <v>4536</v>
      </c>
      <c r="H86" s="777">
        <v>400</v>
      </c>
      <c r="I86" s="822" t="s">
        <v>4462</v>
      </c>
      <c r="J86" s="777" t="s">
        <v>4462</v>
      </c>
      <c r="K86" s="822"/>
      <c r="L86" s="780"/>
    </row>
    <row r="87" spans="2:12" x14ac:dyDescent="0.25">
      <c r="B87" s="844">
        <v>75</v>
      </c>
      <c r="C87" s="545" t="s">
        <v>4657</v>
      </c>
      <c r="D87" s="845" t="s">
        <v>3133</v>
      </c>
      <c r="E87" s="773" t="s">
        <v>3134</v>
      </c>
      <c r="F87" s="780">
        <f t="shared" ref="F87" si="10">AVERAGE(H87,J87,L87)</f>
        <v>421.16666666666669</v>
      </c>
      <c r="G87" s="822" t="s">
        <v>4658</v>
      </c>
      <c r="H87" s="777">
        <v>499.99</v>
      </c>
      <c r="I87" s="822" t="s">
        <v>4659</v>
      </c>
      <c r="J87" s="777">
        <v>435.91</v>
      </c>
      <c r="K87" s="822" t="s">
        <v>4660</v>
      </c>
      <c r="L87" s="780">
        <v>327.60000000000002</v>
      </c>
    </row>
    <row r="88" spans="2:12" x14ac:dyDescent="0.25">
      <c r="B88" s="1287" t="s">
        <v>293</v>
      </c>
      <c r="C88" s="1250"/>
      <c r="D88" s="1324" t="s">
        <v>294</v>
      </c>
      <c r="E88" s="1324"/>
      <c r="F88" s="1287" t="s">
        <v>295</v>
      </c>
      <c r="G88" s="1249"/>
      <c r="H88" s="1249"/>
      <c r="I88" s="1250"/>
      <c r="J88" s="1325" t="s">
        <v>294</v>
      </c>
      <c r="K88" s="1325"/>
      <c r="L88" s="1325"/>
    </row>
    <row r="89" spans="2:12" x14ac:dyDescent="0.25">
      <c r="B89" s="1326" t="s">
        <v>296</v>
      </c>
      <c r="C89" s="1327"/>
      <c r="D89" s="842"/>
      <c r="E89" s="58"/>
      <c r="F89" s="831"/>
      <c r="G89" s="847"/>
      <c r="H89" s="781"/>
      <c r="I89" s="847"/>
      <c r="J89" s="932"/>
      <c r="K89" s="848"/>
      <c r="L89" s="786"/>
    </row>
    <row r="90" spans="2:12" ht="7.5" customHeight="1" x14ac:dyDescent="0.25">
      <c r="B90" s="258"/>
      <c r="C90" s="259"/>
      <c r="D90" s="842"/>
      <c r="E90" s="58"/>
      <c r="F90" s="830"/>
      <c r="G90" s="835"/>
      <c r="H90" s="782"/>
      <c r="I90" s="835"/>
      <c r="J90" s="933"/>
      <c r="K90" s="819"/>
      <c r="L90" s="787"/>
    </row>
    <row r="91" spans="2:12" x14ac:dyDescent="0.25">
      <c r="B91" s="1328" t="s">
        <v>297</v>
      </c>
      <c r="C91" s="1329"/>
      <c r="D91" s="843"/>
      <c r="E91" s="774"/>
      <c r="F91" s="829"/>
      <c r="G91" s="846"/>
      <c r="H91" s="783"/>
      <c r="I91" s="846"/>
      <c r="J91" s="934"/>
      <c r="K91" s="849"/>
      <c r="L91" s="788"/>
    </row>
  </sheetData>
  <sortState ref="C13:L125">
    <sortCondition ref="C13"/>
  </sortState>
  <mergeCells count="26">
    <mergeCell ref="F6:G6"/>
    <mergeCell ref="F1:L1"/>
    <mergeCell ref="F2:G2"/>
    <mergeCell ref="F3:G3"/>
    <mergeCell ref="F4:G4"/>
    <mergeCell ref="F5:G5"/>
    <mergeCell ref="F7:G7"/>
    <mergeCell ref="B9:L9"/>
    <mergeCell ref="F10:F12"/>
    <mergeCell ref="G10:L10"/>
    <mergeCell ref="N10:N11"/>
    <mergeCell ref="P10:P11"/>
    <mergeCell ref="Q10:Q11"/>
    <mergeCell ref="G11:G12"/>
    <mergeCell ref="H11:H12"/>
    <mergeCell ref="I11:I12"/>
    <mergeCell ref="J11:J12"/>
    <mergeCell ref="K11:K12"/>
    <mergeCell ref="L11:L12"/>
    <mergeCell ref="O10:O11"/>
    <mergeCell ref="B88:C88"/>
    <mergeCell ref="D88:E88"/>
    <mergeCell ref="J88:L88"/>
    <mergeCell ref="B89:C89"/>
    <mergeCell ref="B91:C91"/>
    <mergeCell ref="F88:I88"/>
  </mergeCells>
  <conditionalFormatting sqref="C70">
    <cfRule type="expression" dxfId="6" priority="2" stopIfTrue="1">
      <formula>IF(#REF!="Superior ao do BB",1,0)</formula>
    </cfRule>
  </conditionalFormatting>
  <conditionalFormatting sqref="C71">
    <cfRule type="expression" dxfId="5" priority="1" stopIfTrue="1">
      <formula>IF(#REF!="Superior ao do BB",1,0)</formula>
    </cfRule>
  </conditionalFormatting>
  <printOptions horizontalCentered="1"/>
  <pageMargins left="0.51181102362204722" right="0.51181102362204722" top="0.78740157480314965" bottom="0.78740157480314965" header="0.31496062992125984" footer="0.31496062992125984"/>
  <pageSetup paperSize="9" scale="66" fitToHeight="0" orientation="landscape" r:id="rId1"/>
  <headerFooter>
    <oddFooter>&amp;L&amp;"-,Regular"&amp;A&amp;R&amp;"-,Regular"Página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14"/>
  <sheetViews>
    <sheetView view="pageBreakPreview" topLeftCell="A3064" zoomScale="40" zoomScaleNormal="100" zoomScaleSheetLayoutView="40" workbookViewId="0">
      <selection activeCell="N3117" sqref="N3117"/>
    </sheetView>
  </sheetViews>
  <sheetFormatPr defaultRowHeight="15" x14ac:dyDescent="0.25"/>
  <cols>
    <col min="1" max="1" width="24.28515625" customWidth="1"/>
    <col min="2" max="2" width="62.85546875" style="67" customWidth="1"/>
    <col min="3" max="3" width="13.7109375" customWidth="1"/>
    <col min="4" max="4" width="13.42578125" style="68" customWidth="1"/>
    <col min="5" max="5" width="15.140625" customWidth="1"/>
    <col min="6" max="6" width="16.42578125" customWidth="1"/>
    <col min="7" max="7" width="19.5703125" customWidth="1"/>
    <col min="8" max="8" width="9.140625" style="1056"/>
    <col min="9" max="9" width="11.140625" bestFit="1" customWidth="1"/>
    <col min="10" max="10" width="16.42578125" customWidth="1"/>
    <col min="11" max="11" width="31" customWidth="1"/>
  </cols>
  <sheetData>
    <row r="1" spans="1:7" x14ac:dyDescent="0.25">
      <c r="A1" s="264"/>
      <c r="B1" s="803"/>
      <c r="C1" s="1363" t="s">
        <v>218</v>
      </c>
      <c r="D1" s="1363"/>
      <c r="E1" s="1363"/>
      <c r="F1" s="1364"/>
      <c r="G1" s="1364"/>
    </row>
    <row r="2" spans="1:7" x14ac:dyDescent="0.25">
      <c r="A2" s="265"/>
      <c r="B2" s="804"/>
      <c r="C2" s="1365" t="s">
        <v>3099</v>
      </c>
      <c r="D2" s="1365"/>
      <c r="E2" s="1366"/>
      <c r="F2" s="2" t="s">
        <v>3245</v>
      </c>
      <c r="G2" s="414"/>
    </row>
    <row r="3" spans="1:7" x14ac:dyDescent="0.25">
      <c r="A3" s="266"/>
      <c r="B3" s="805"/>
      <c r="C3" s="1358" t="s">
        <v>219</v>
      </c>
      <c r="D3" s="1358"/>
      <c r="E3" s="1359"/>
      <c r="F3" s="5" t="s">
        <v>3246</v>
      </c>
      <c r="G3" s="415"/>
    </row>
    <row r="4" spans="1:7" x14ac:dyDescent="0.25">
      <c r="A4" s="266"/>
      <c r="B4" s="805"/>
      <c r="C4" s="1358" t="s">
        <v>220</v>
      </c>
      <c r="D4" s="1358"/>
      <c r="E4" s="1359"/>
      <c r="F4" s="2" t="s">
        <v>3245</v>
      </c>
      <c r="G4" s="414"/>
    </row>
    <row r="5" spans="1:7" x14ac:dyDescent="0.25">
      <c r="A5" s="266"/>
      <c r="B5" s="805"/>
      <c r="C5" s="1358" t="s">
        <v>221</v>
      </c>
      <c r="D5" s="1358"/>
      <c r="E5" s="1359"/>
      <c r="F5" s="476" t="s">
        <v>5052</v>
      </c>
      <c r="G5" s="401"/>
    </row>
    <row r="6" spans="1:7" x14ac:dyDescent="0.25">
      <c r="A6" s="266"/>
      <c r="B6" s="805"/>
      <c r="C6" s="1358" t="s">
        <v>222</v>
      </c>
      <c r="D6" s="1358"/>
      <c r="E6" s="1359"/>
      <c r="F6" s="5" t="s">
        <v>4910</v>
      </c>
      <c r="G6" s="6"/>
    </row>
    <row r="7" spans="1:7" x14ac:dyDescent="0.25">
      <c r="A7" s="266"/>
      <c r="B7" s="805"/>
      <c r="C7" s="1358" t="s">
        <v>223</v>
      </c>
      <c r="D7" s="1358"/>
      <c r="E7" s="1359"/>
      <c r="F7" s="480" t="s">
        <v>3598</v>
      </c>
      <c r="G7" s="413"/>
    </row>
    <row r="8" spans="1:7" ht="18" x14ac:dyDescent="0.25">
      <c r="A8" s="267"/>
      <c r="B8" s="806"/>
      <c r="C8" s="267"/>
      <c r="D8" s="789"/>
      <c r="E8" s="268"/>
      <c r="F8" s="268"/>
      <c r="G8" s="268"/>
    </row>
    <row r="9" spans="1:7" x14ac:dyDescent="0.25">
      <c r="A9" s="698" t="s">
        <v>3135</v>
      </c>
      <c r="B9" s="807"/>
      <c r="C9" s="698"/>
      <c r="D9" s="790"/>
      <c r="E9" s="698"/>
      <c r="F9" s="698"/>
      <c r="G9" s="698"/>
    </row>
    <row r="10" spans="1:7" ht="5.25" customHeight="1" x14ac:dyDescent="0.25">
      <c r="A10" s="269"/>
      <c r="B10" s="808"/>
      <c r="C10" s="269"/>
      <c r="D10" s="791"/>
      <c r="E10" s="269"/>
      <c r="F10" s="269"/>
      <c r="G10" s="269"/>
    </row>
    <row r="11" spans="1:7" ht="25.5" x14ac:dyDescent="0.25">
      <c r="A11" s="1157" t="s">
        <v>3136</v>
      </c>
      <c r="B11" s="1158" t="s">
        <v>3137</v>
      </c>
      <c r="C11" s="1159" t="s">
        <v>3138</v>
      </c>
      <c r="D11" s="1159" t="s">
        <v>3139</v>
      </c>
      <c r="E11" s="1160" t="s">
        <v>3140</v>
      </c>
      <c r="F11" s="1161" t="s">
        <v>4913</v>
      </c>
      <c r="G11" s="1162" t="s">
        <v>4914</v>
      </c>
    </row>
    <row r="12" spans="1:7" ht="3.75" customHeight="1" x14ac:dyDescent="0.25">
      <c r="A12" s="1163"/>
      <c r="B12" s="1163"/>
      <c r="C12" s="1164"/>
      <c r="D12" s="1164"/>
      <c r="E12" s="1165"/>
      <c r="F12" s="1166"/>
      <c r="G12" s="1167"/>
    </row>
    <row r="13" spans="1:7" x14ac:dyDescent="0.25">
      <c r="A13" s="270" t="s">
        <v>3085</v>
      </c>
      <c r="B13" s="699" t="s">
        <v>3086</v>
      </c>
      <c r="C13" s="551"/>
      <c r="D13" s="792"/>
      <c r="E13" s="551"/>
      <c r="F13" s="551"/>
      <c r="G13" s="551"/>
    </row>
    <row r="14" spans="1:7" ht="25.5" x14ac:dyDescent="0.25">
      <c r="A14" s="749" t="s">
        <v>3087</v>
      </c>
      <c r="B14" s="699" t="s">
        <v>3089</v>
      </c>
      <c r="C14" s="551"/>
      <c r="D14" s="792"/>
      <c r="E14" s="551"/>
      <c r="F14" s="551"/>
      <c r="G14" s="551"/>
    </row>
    <row r="15" spans="1:7" x14ac:dyDescent="0.25">
      <c r="A15" s="549" t="s">
        <v>4058</v>
      </c>
      <c r="B15" s="750" t="s">
        <v>4057</v>
      </c>
      <c r="C15" s="550" t="s">
        <v>3142</v>
      </c>
      <c r="D15" s="751" t="s">
        <v>3143</v>
      </c>
      <c r="E15" s="396">
        <v>16</v>
      </c>
      <c r="F15" s="551">
        <v>19.12</v>
      </c>
      <c r="G15" s="548">
        <f>TRUNC(E15*F15,2)</f>
        <v>305.92</v>
      </c>
    </row>
    <row r="16" spans="1:7" x14ac:dyDescent="0.25">
      <c r="A16" s="549" t="s">
        <v>3144</v>
      </c>
      <c r="B16" s="750" t="s">
        <v>4059</v>
      </c>
      <c r="C16" s="550" t="s">
        <v>3142</v>
      </c>
      <c r="D16" s="751" t="s">
        <v>3143</v>
      </c>
      <c r="E16" s="396">
        <v>16</v>
      </c>
      <c r="F16" s="754">
        <v>14.3</v>
      </c>
      <c r="G16" s="548">
        <f t="shared" ref="G16:G22" si="0">TRUNC(E16*F16,2)</f>
        <v>228.8</v>
      </c>
    </row>
    <row r="17" spans="1:8" x14ac:dyDescent="0.25">
      <c r="A17" s="549" t="s">
        <v>4061</v>
      </c>
      <c r="B17" s="750" t="s">
        <v>4060</v>
      </c>
      <c r="C17" s="550" t="s">
        <v>3142</v>
      </c>
      <c r="D17" s="751" t="s">
        <v>3143</v>
      </c>
      <c r="E17" s="396">
        <v>8</v>
      </c>
      <c r="F17" s="754">
        <v>19.350000000000001</v>
      </c>
      <c r="G17" s="548">
        <f t="shared" si="0"/>
        <v>154.80000000000001</v>
      </c>
    </row>
    <row r="18" spans="1:8" x14ac:dyDescent="0.25">
      <c r="A18" s="549" t="s">
        <v>4063</v>
      </c>
      <c r="B18" s="750" t="s">
        <v>4062</v>
      </c>
      <c r="C18" s="550" t="s">
        <v>3142</v>
      </c>
      <c r="D18" s="751" t="s">
        <v>3143</v>
      </c>
      <c r="E18" s="396">
        <v>8</v>
      </c>
      <c r="F18" s="754">
        <v>15.19</v>
      </c>
      <c r="G18" s="548">
        <f t="shared" si="0"/>
        <v>121.52</v>
      </c>
    </row>
    <row r="19" spans="1:8" ht="25.5" x14ac:dyDescent="0.25">
      <c r="A19" s="549" t="s">
        <v>4065</v>
      </c>
      <c r="B19" s="750" t="s">
        <v>4064</v>
      </c>
      <c r="C19" s="550" t="s">
        <v>3142</v>
      </c>
      <c r="D19" s="751" t="s">
        <v>3143</v>
      </c>
      <c r="E19" s="396">
        <v>8</v>
      </c>
      <c r="F19" s="754">
        <v>19.14</v>
      </c>
      <c r="G19" s="548">
        <f t="shared" si="0"/>
        <v>153.12</v>
      </c>
    </row>
    <row r="20" spans="1:8" ht="25.5" x14ac:dyDescent="0.25">
      <c r="A20" s="549" t="s">
        <v>4067</v>
      </c>
      <c r="B20" s="750" t="s">
        <v>4066</v>
      </c>
      <c r="C20" s="550" t="s">
        <v>3142</v>
      </c>
      <c r="D20" s="751" t="s">
        <v>3143</v>
      </c>
      <c r="E20" s="396">
        <v>8</v>
      </c>
      <c r="F20" s="754">
        <v>15.11</v>
      </c>
      <c r="G20" s="548">
        <f t="shared" si="0"/>
        <v>120.88</v>
      </c>
    </row>
    <row r="21" spans="1:8" ht="51" x14ac:dyDescent="0.25">
      <c r="A21" s="277" t="s">
        <v>3145</v>
      </c>
      <c r="B21" s="710" t="s">
        <v>3146</v>
      </c>
      <c r="C21" s="278" t="s">
        <v>3147</v>
      </c>
      <c r="D21" s="711" t="s">
        <v>3148</v>
      </c>
      <c r="E21" s="396">
        <v>4</v>
      </c>
      <c r="F21" s="754">
        <v>132.16</v>
      </c>
      <c r="G21" s="548">
        <f t="shared" si="0"/>
        <v>528.64</v>
      </c>
    </row>
    <row r="22" spans="1:8" ht="38.25" x14ac:dyDescent="0.25">
      <c r="A22" s="277" t="s">
        <v>3149</v>
      </c>
      <c r="B22" s="710" t="s">
        <v>3150</v>
      </c>
      <c r="C22" s="278" t="s">
        <v>3147</v>
      </c>
      <c r="D22" s="711" t="s">
        <v>3148</v>
      </c>
      <c r="E22" s="396">
        <v>16</v>
      </c>
      <c r="F22" s="754">
        <v>82.28</v>
      </c>
      <c r="G22" s="548">
        <f t="shared" si="0"/>
        <v>1316.48</v>
      </c>
    </row>
    <row r="23" spans="1:8" x14ac:dyDescent="0.25">
      <c r="A23" s="1347" t="s">
        <v>4722</v>
      </c>
      <c r="B23" s="1348"/>
      <c r="C23" s="1348"/>
      <c r="D23" s="1348"/>
      <c r="E23" s="1348"/>
      <c r="F23" s="1349"/>
      <c r="G23" s="1168">
        <f>TRUNC(SUM(G15:G20),2)</f>
        <v>1085.04</v>
      </c>
    </row>
    <row r="24" spans="1:8" x14ac:dyDescent="0.25">
      <c r="A24" s="1347" t="s">
        <v>4723</v>
      </c>
      <c r="B24" s="1348"/>
      <c r="C24" s="1348"/>
      <c r="D24" s="1348"/>
      <c r="E24" s="1348"/>
      <c r="F24" s="1349"/>
      <c r="G24" s="1168">
        <f>TRUNC(SUM(G21:G22),2)</f>
        <v>1845.12</v>
      </c>
    </row>
    <row r="25" spans="1:8" x14ac:dyDescent="0.25">
      <c r="A25" s="1169"/>
      <c r="B25" s="1170"/>
      <c r="C25" s="1170"/>
      <c r="D25" s="1170"/>
      <c r="E25" s="1170"/>
      <c r="F25" s="1171" t="s">
        <v>4915</v>
      </c>
      <c r="G25" s="1168">
        <f>TRUNC(SUM(G23:G24),2)</f>
        <v>2930.16</v>
      </c>
    </row>
    <row r="26" spans="1:8" x14ac:dyDescent="0.25">
      <c r="A26" s="697"/>
      <c r="B26" s="809"/>
      <c r="C26" s="696"/>
      <c r="D26" s="793"/>
      <c r="E26" s="696"/>
      <c r="F26" s="695"/>
      <c r="G26" s="279"/>
    </row>
    <row r="27" spans="1:8" s="115" customFormat="1" x14ac:dyDescent="0.25">
      <c r="A27" s="436"/>
      <c r="B27" s="810"/>
      <c r="C27" s="436"/>
      <c r="D27" s="794"/>
      <c r="E27" s="436"/>
      <c r="F27" s="436"/>
      <c r="G27" s="437"/>
      <c r="H27" s="1057"/>
    </row>
    <row r="28" spans="1:8" s="115" customFormat="1" x14ac:dyDescent="0.25">
      <c r="A28" s="436"/>
      <c r="B28" s="810"/>
      <c r="C28" s="436"/>
      <c r="D28" s="794"/>
      <c r="E28" s="436"/>
      <c r="F28" s="436"/>
      <c r="G28" s="437"/>
      <c r="H28" s="1057"/>
    </row>
    <row r="29" spans="1:8" ht="25.5" x14ac:dyDescent="0.25">
      <c r="A29" s="1157" t="s">
        <v>3136</v>
      </c>
      <c r="B29" s="1158" t="s">
        <v>3137</v>
      </c>
      <c r="C29" s="1159" t="s">
        <v>3138</v>
      </c>
      <c r="D29" s="1159" t="s">
        <v>3139</v>
      </c>
      <c r="E29" s="1160" t="s">
        <v>3140</v>
      </c>
      <c r="F29" s="1161" t="s">
        <v>4913</v>
      </c>
      <c r="G29" s="1162" t="s">
        <v>4914</v>
      </c>
    </row>
    <row r="30" spans="1:8" s="700" customFormat="1" ht="5.25" customHeight="1" x14ac:dyDescent="0.25">
      <c r="A30" s="1163"/>
      <c r="B30" s="1163"/>
      <c r="C30" s="1164"/>
      <c r="D30" s="1164"/>
      <c r="E30" s="1165"/>
      <c r="F30" s="1166"/>
      <c r="G30" s="1167"/>
      <c r="H30" s="1056"/>
    </row>
    <row r="31" spans="1:8" s="700" customFormat="1" x14ac:dyDescent="0.25">
      <c r="A31" s="713" t="s">
        <v>3090</v>
      </c>
      <c r="B31" s="749"/>
      <c r="C31" s="714"/>
      <c r="D31" s="711"/>
      <c r="E31" s="714"/>
      <c r="F31" s="714"/>
      <c r="G31" s="715"/>
      <c r="H31" s="1056"/>
    </row>
    <row r="32" spans="1:8" s="700" customFormat="1" x14ac:dyDescent="0.25">
      <c r="A32" s="541" t="s">
        <v>3090</v>
      </c>
      <c r="B32" s="717" t="s">
        <v>3202</v>
      </c>
      <c r="C32" s="718" t="s">
        <v>3142</v>
      </c>
      <c r="D32" s="718" t="s">
        <v>3093</v>
      </c>
      <c r="E32" s="719"/>
      <c r="F32" s="720"/>
      <c r="G32" s="721"/>
      <c r="H32" s="1056"/>
    </row>
    <row r="33" spans="1:8" s="700" customFormat="1" x14ac:dyDescent="0.25">
      <c r="A33" s="716" t="s">
        <v>4006</v>
      </c>
      <c r="B33" s="722" t="s">
        <v>3203</v>
      </c>
      <c r="C33" s="723" t="s">
        <v>3147</v>
      </c>
      <c r="D33" s="723" t="s">
        <v>3093</v>
      </c>
      <c r="E33" s="725">
        <v>1</v>
      </c>
      <c r="F33" s="725">
        <v>218.54</v>
      </c>
      <c r="G33" s="548">
        <f>TRUNC(E33*F33,2)</f>
        <v>218.54</v>
      </c>
      <c r="H33" s="1056"/>
    </row>
    <row r="34" spans="1:8" s="700" customFormat="1" ht="25.5" x14ac:dyDescent="0.25">
      <c r="A34" s="552" t="s">
        <v>4069</v>
      </c>
      <c r="B34" s="553" t="s">
        <v>4068</v>
      </c>
      <c r="C34" s="751" t="s">
        <v>3142</v>
      </c>
      <c r="D34" s="554" t="s">
        <v>3143</v>
      </c>
      <c r="E34" s="725">
        <v>12</v>
      </c>
      <c r="F34" s="597">
        <v>82.38</v>
      </c>
      <c r="G34" s="548">
        <f>TRUNC(E34*F34,2)</f>
        <v>988.56</v>
      </c>
      <c r="H34" s="1056"/>
    </row>
    <row r="35" spans="1:8" s="700" customFormat="1" x14ac:dyDescent="0.25">
      <c r="A35" s="1347" t="s">
        <v>4722</v>
      </c>
      <c r="B35" s="1350"/>
      <c r="C35" s="1350"/>
      <c r="D35" s="1350"/>
      <c r="E35" s="1350"/>
      <c r="F35" s="1349"/>
      <c r="G35" s="1168">
        <f>TRUNC(SUM(G34),2)</f>
        <v>988.56</v>
      </c>
      <c r="H35" s="1056"/>
    </row>
    <row r="36" spans="1:8" s="700" customFormat="1" x14ac:dyDescent="0.25">
      <c r="A36" s="1347" t="s">
        <v>4723</v>
      </c>
      <c r="B36" s="1350"/>
      <c r="C36" s="1350"/>
      <c r="D36" s="1350"/>
      <c r="E36" s="1350"/>
      <c r="F36" s="1349"/>
      <c r="G36" s="1168">
        <f>TRUNC(SUM(G33),2)</f>
        <v>218.54</v>
      </c>
      <c r="H36" s="1056"/>
    </row>
    <row r="37" spans="1:8" s="700" customFormat="1" x14ac:dyDescent="0.25">
      <c r="A37" s="1169"/>
      <c r="B37" s="1170"/>
      <c r="C37" s="1170"/>
      <c r="D37" s="1170"/>
      <c r="E37" s="1170"/>
      <c r="F37" s="1171" t="s">
        <v>4915</v>
      </c>
      <c r="G37" s="1168">
        <f>TRUNC(SUM(G35:G36),2)</f>
        <v>1207.0999999999999</v>
      </c>
      <c r="H37" s="1056"/>
    </row>
    <row r="38" spans="1:8" s="700" customFormat="1" x14ac:dyDescent="0.25">
      <c r="A38" s="570"/>
      <c r="B38" s="811"/>
      <c r="C38" s="572"/>
      <c r="D38" s="795"/>
      <c r="E38" s="572"/>
      <c r="F38" s="569"/>
      <c r="G38" s="571"/>
      <c r="H38" s="1056"/>
    </row>
    <row r="39" spans="1:8" s="890" customFormat="1" x14ac:dyDescent="0.25">
      <c r="A39" s="570"/>
      <c r="B39" s="811"/>
      <c r="C39" s="572"/>
      <c r="D39" s="795"/>
      <c r="E39" s="572"/>
      <c r="F39" s="569"/>
      <c r="G39" s="571"/>
      <c r="H39" s="1056"/>
    </row>
    <row r="40" spans="1:8" s="700" customFormat="1" ht="25.5" x14ac:dyDescent="0.25">
      <c r="A40" s="1157" t="s">
        <v>3136</v>
      </c>
      <c r="B40" s="1158" t="s">
        <v>3137</v>
      </c>
      <c r="C40" s="1159" t="s">
        <v>3138</v>
      </c>
      <c r="D40" s="1159" t="s">
        <v>3139</v>
      </c>
      <c r="E40" s="1160" t="s">
        <v>3140</v>
      </c>
      <c r="F40" s="1161" t="s">
        <v>4913</v>
      </c>
      <c r="G40" s="1162" t="s">
        <v>4914</v>
      </c>
      <c r="H40" s="1056"/>
    </row>
    <row r="41" spans="1:8" ht="5.25" customHeight="1" x14ac:dyDescent="0.25">
      <c r="A41" s="377"/>
      <c r="B41" s="728"/>
      <c r="C41" s="378"/>
      <c r="D41" s="729"/>
      <c r="E41" s="379"/>
      <c r="F41" s="380"/>
      <c r="G41" s="381"/>
    </row>
    <row r="42" spans="1:8" s="700" customFormat="1" x14ac:dyDescent="0.25">
      <c r="A42" s="713" t="s">
        <v>3090</v>
      </c>
      <c r="B42" s="749"/>
      <c r="C42" s="714"/>
      <c r="D42" s="711"/>
      <c r="E42" s="714"/>
      <c r="F42" s="714"/>
      <c r="G42" s="715"/>
      <c r="H42" s="1056"/>
    </row>
    <row r="43" spans="1:8" s="700" customFormat="1" x14ac:dyDescent="0.25">
      <c r="A43" s="541" t="s">
        <v>3697</v>
      </c>
      <c r="B43" s="717" t="s">
        <v>4100</v>
      </c>
      <c r="C43" s="718" t="s">
        <v>3142</v>
      </c>
      <c r="D43" s="718" t="s">
        <v>3093</v>
      </c>
      <c r="E43" s="719"/>
      <c r="F43" s="720"/>
      <c r="G43" s="721"/>
      <c r="H43" s="1056"/>
    </row>
    <row r="44" spans="1:8" s="700" customFormat="1" x14ac:dyDescent="0.25">
      <c r="A44" s="716" t="s">
        <v>4549</v>
      </c>
      <c r="B44" s="722" t="s">
        <v>4100</v>
      </c>
      <c r="C44" s="751" t="s">
        <v>3142</v>
      </c>
      <c r="D44" s="723" t="s">
        <v>4243</v>
      </c>
      <c r="E44" s="725">
        <v>2</v>
      </c>
      <c r="F44" s="597">
        <v>680</v>
      </c>
      <c r="G44" s="548">
        <f>TRUNC(E44*F44,2)</f>
        <v>1360</v>
      </c>
      <c r="H44" s="1056"/>
    </row>
    <row r="45" spans="1:8" s="700" customFormat="1" x14ac:dyDescent="0.25">
      <c r="A45" s="1347" t="s">
        <v>4722</v>
      </c>
      <c r="B45" s="1348"/>
      <c r="C45" s="1348"/>
      <c r="D45" s="1348"/>
      <c r="E45" s="1348"/>
      <c r="F45" s="1349"/>
      <c r="G45" s="1168">
        <f>TRUNC(SUM(G44),2)</f>
        <v>1360</v>
      </c>
      <c r="H45" s="1056"/>
    </row>
    <row r="46" spans="1:8" s="700" customFormat="1" x14ac:dyDescent="0.25">
      <c r="A46" s="1347" t="s">
        <v>4723</v>
      </c>
      <c r="B46" s="1348"/>
      <c r="C46" s="1348"/>
      <c r="D46" s="1348"/>
      <c r="E46" s="1348"/>
      <c r="F46" s="1349"/>
      <c r="G46" s="1168">
        <v>0</v>
      </c>
      <c r="H46" s="1056"/>
    </row>
    <row r="47" spans="1:8" s="700" customFormat="1" x14ac:dyDescent="0.25">
      <c r="A47" s="1172" t="s">
        <v>4916</v>
      </c>
      <c r="B47" s="1170"/>
      <c r="C47" s="1170"/>
      <c r="D47" s="1170"/>
      <c r="E47" s="1170"/>
      <c r="F47" s="1171" t="s">
        <v>4915</v>
      </c>
      <c r="G47" s="1168">
        <f>TRUNC(SUM(G45:G46),2)</f>
        <v>1360</v>
      </c>
      <c r="H47" s="1056"/>
    </row>
    <row r="48" spans="1:8" s="700" customFormat="1" x14ac:dyDescent="0.25">
      <c r="A48" s="570"/>
      <c r="B48" s="811"/>
      <c r="C48" s="572"/>
      <c r="D48" s="795"/>
      <c r="E48" s="572"/>
      <c r="F48" s="569"/>
      <c r="G48" s="571"/>
      <c r="H48" s="1056"/>
    </row>
    <row r="49" spans="1:8" s="700" customFormat="1" ht="10.5" customHeight="1" x14ac:dyDescent="0.25">
      <c r="A49" s="570"/>
      <c r="B49" s="811"/>
      <c r="C49" s="572"/>
      <c r="D49" s="795"/>
      <c r="E49" s="572"/>
      <c r="F49" s="569"/>
      <c r="G49" s="571"/>
      <c r="H49" s="1056"/>
    </row>
    <row r="50" spans="1:8" s="890" customFormat="1" ht="25.5" x14ac:dyDescent="0.25">
      <c r="A50" s="1157" t="s">
        <v>3136</v>
      </c>
      <c r="B50" s="1158" t="s">
        <v>3137</v>
      </c>
      <c r="C50" s="1159" t="s">
        <v>3138</v>
      </c>
      <c r="D50" s="1159" t="s">
        <v>3139</v>
      </c>
      <c r="E50" s="1160" t="s">
        <v>3140</v>
      </c>
      <c r="F50" s="1161" t="s">
        <v>4913</v>
      </c>
      <c r="G50" s="1162" t="s">
        <v>4914</v>
      </c>
      <c r="H50" s="1056"/>
    </row>
    <row r="51" spans="1:8" s="700" customFormat="1" ht="3.75" customHeight="1" x14ac:dyDescent="0.25">
      <c r="A51" s="728"/>
      <c r="B51" s="728"/>
      <c r="C51" s="729"/>
      <c r="D51" s="729"/>
      <c r="E51" s="730"/>
      <c r="F51" s="731"/>
      <c r="G51" s="732"/>
      <c r="H51" s="1056"/>
    </row>
    <row r="52" spans="1:8" x14ac:dyDescent="0.25">
      <c r="A52" s="367" t="s">
        <v>4245</v>
      </c>
      <c r="B52" s="749" t="s">
        <v>310</v>
      </c>
      <c r="C52" s="368"/>
      <c r="D52" s="711"/>
      <c r="E52" s="368"/>
      <c r="F52" s="368"/>
      <c r="G52" s="369"/>
    </row>
    <row r="53" spans="1:8" ht="38.25" x14ac:dyDescent="0.25">
      <c r="A53" s="541" t="s">
        <v>4561</v>
      </c>
      <c r="B53" s="717" t="s">
        <v>4103</v>
      </c>
      <c r="C53" s="371" t="s">
        <v>3142</v>
      </c>
      <c r="D53" s="718" t="s">
        <v>3093</v>
      </c>
      <c r="E53" s="372"/>
      <c r="F53" s="373"/>
      <c r="G53" s="374"/>
    </row>
    <row r="54" spans="1:8" s="700" customFormat="1" x14ac:dyDescent="0.25">
      <c r="A54" s="716" t="s">
        <v>4248</v>
      </c>
      <c r="B54" s="722" t="s">
        <v>4249</v>
      </c>
      <c r="C54" s="751" t="s">
        <v>3142</v>
      </c>
      <c r="D54" s="723" t="s">
        <v>2569</v>
      </c>
      <c r="E54" s="725">
        <v>1</v>
      </c>
      <c r="F54" s="1174">
        <v>148.19999999999999</v>
      </c>
      <c r="G54" s="548">
        <f>TRUNC(E54*F54,2)</f>
        <v>148.19999999999999</v>
      </c>
      <c r="H54" s="1056"/>
    </row>
    <row r="55" spans="1:8" s="700" customFormat="1" x14ac:dyDescent="0.25">
      <c r="A55" s="716" t="s">
        <v>4250</v>
      </c>
      <c r="B55" s="722" t="s">
        <v>4251</v>
      </c>
      <c r="C55" s="751" t="s">
        <v>3133</v>
      </c>
      <c r="D55" s="723" t="s">
        <v>210</v>
      </c>
      <c r="E55" s="725">
        <v>20</v>
      </c>
      <c r="F55" s="1174">
        <v>0.11</v>
      </c>
      <c r="G55" s="548">
        <f t="shared" ref="G55:G70" si="1">TRUNC(E55*F55,2)</f>
        <v>2.2000000000000002</v>
      </c>
      <c r="H55" s="1056"/>
    </row>
    <row r="56" spans="1:8" s="700" customFormat="1" ht="25.5" x14ac:dyDescent="0.25">
      <c r="A56" s="716" t="s">
        <v>4252</v>
      </c>
      <c r="B56" s="722" t="s">
        <v>4253</v>
      </c>
      <c r="C56" s="751" t="s">
        <v>3133</v>
      </c>
      <c r="D56" s="723" t="s">
        <v>2569</v>
      </c>
      <c r="E56" s="725">
        <v>1</v>
      </c>
      <c r="F56" s="1174">
        <v>2.19</v>
      </c>
      <c r="G56" s="548">
        <f t="shared" si="1"/>
        <v>2.19</v>
      </c>
      <c r="H56" s="1056"/>
    </row>
    <row r="57" spans="1:8" s="700" customFormat="1" x14ac:dyDescent="0.25">
      <c r="A57" s="716" t="s">
        <v>4255</v>
      </c>
      <c r="B57" s="722" t="s">
        <v>4254</v>
      </c>
      <c r="C57" s="751" t="s">
        <v>3133</v>
      </c>
      <c r="D57" s="723" t="s">
        <v>2569</v>
      </c>
      <c r="E57" s="725">
        <v>2</v>
      </c>
      <c r="F57" s="1174">
        <v>3.87</v>
      </c>
      <c r="G57" s="548">
        <f t="shared" si="1"/>
        <v>7.74</v>
      </c>
      <c r="H57" s="1056"/>
    </row>
    <row r="58" spans="1:8" s="700" customFormat="1" x14ac:dyDescent="0.25">
      <c r="A58" s="716" t="s">
        <v>4257</v>
      </c>
      <c r="B58" s="722" t="s">
        <v>4256</v>
      </c>
      <c r="C58" s="751" t="s">
        <v>3133</v>
      </c>
      <c r="D58" s="723" t="s">
        <v>2569</v>
      </c>
      <c r="E58" s="725">
        <v>2</v>
      </c>
      <c r="F58" s="1174">
        <v>2.1800000000000002</v>
      </c>
      <c r="G58" s="548">
        <f t="shared" si="1"/>
        <v>4.3600000000000003</v>
      </c>
      <c r="H58" s="1056"/>
    </row>
    <row r="59" spans="1:8" s="890" customFormat="1" x14ac:dyDescent="0.25">
      <c r="A59" s="716" t="s">
        <v>4263</v>
      </c>
      <c r="B59" s="722" t="s">
        <v>4262</v>
      </c>
      <c r="C59" s="751" t="s">
        <v>3133</v>
      </c>
      <c r="D59" s="723" t="s">
        <v>2569</v>
      </c>
      <c r="E59" s="725">
        <v>1</v>
      </c>
      <c r="F59" s="1174">
        <v>0.37</v>
      </c>
      <c r="G59" s="548">
        <f t="shared" si="1"/>
        <v>0.37</v>
      </c>
      <c r="H59" s="1056"/>
    </row>
    <row r="60" spans="1:8" s="890" customFormat="1" ht="25.5" x14ac:dyDescent="0.25">
      <c r="A60" s="716" t="s">
        <v>4265</v>
      </c>
      <c r="B60" s="722" t="s">
        <v>4264</v>
      </c>
      <c r="C60" s="751" t="s">
        <v>3133</v>
      </c>
      <c r="D60" s="723" t="s">
        <v>2569</v>
      </c>
      <c r="E60" s="725">
        <v>1</v>
      </c>
      <c r="F60" s="1174">
        <v>14</v>
      </c>
      <c r="G60" s="548">
        <f t="shared" si="1"/>
        <v>14</v>
      </c>
      <c r="H60" s="1056"/>
    </row>
    <row r="61" spans="1:8" s="890" customFormat="1" x14ac:dyDescent="0.25">
      <c r="A61" s="716" t="s">
        <v>4267</v>
      </c>
      <c r="B61" s="722" t="s">
        <v>4266</v>
      </c>
      <c r="C61" s="751" t="s">
        <v>3133</v>
      </c>
      <c r="D61" s="723" t="s">
        <v>2569</v>
      </c>
      <c r="E61" s="725">
        <v>1</v>
      </c>
      <c r="F61" s="1174">
        <v>2.1</v>
      </c>
      <c r="G61" s="548">
        <f t="shared" si="1"/>
        <v>2.1</v>
      </c>
      <c r="H61" s="1056"/>
    </row>
    <row r="62" spans="1:8" s="890" customFormat="1" ht="38.25" x14ac:dyDescent="0.25">
      <c r="A62" s="716" t="s">
        <v>4269</v>
      </c>
      <c r="B62" s="722" t="s">
        <v>4268</v>
      </c>
      <c r="C62" s="751" t="s">
        <v>3133</v>
      </c>
      <c r="D62" s="723" t="s">
        <v>3205</v>
      </c>
      <c r="E62" s="725">
        <v>6</v>
      </c>
      <c r="F62" s="1174">
        <v>3.52</v>
      </c>
      <c r="G62" s="548">
        <f t="shared" si="1"/>
        <v>21.12</v>
      </c>
      <c r="H62" s="1056"/>
    </row>
    <row r="63" spans="1:8" s="890" customFormat="1" x14ac:dyDescent="0.25">
      <c r="A63" s="716" t="s">
        <v>4271</v>
      </c>
      <c r="B63" s="722" t="s">
        <v>4270</v>
      </c>
      <c r="C63" s="751" t="s">
        <v>3133</v>
      </c>
      <c r="D63" s="723" t="s">
        <v>3205</v>
      </c>
      <c r="E63" s="725">
        <v>1</v>
      </c>
      <c r="F63" s="1174">
        <v>4.8099999999999996</v>
      </c>
      <c r="G63" s="548">
        <f t="shared" si="1"/>
        <v>4.8099999999999996</v>
      </c>
      <c r="H63" s="1056"/>
    </row>
    <row r="64" spans="1:8" s="890" customFormat="1" x14ac:dyDescent="0.25">
      <c r="A64" s="716" t="s">
        <v>4273</v>
      </c>
      <c r="B64" s="722" t="s">
        <v>4272</v>
      </c>
      <c r="C64" s="751" t="s">
        <v>3133</v>
      </c>
      <c r="D64" s="723" t="s">
        <v>2569</v>
      </c>
      <c r="E64" s="725">
        <v>1</v>
      </c>
      <c r="F64" s="1174">
        <v>92.67</v>
      </c>
      <c r="G64" s="548">
        <f t="shared" si="1"/>
        <v>92.67</v>
      </c>
      <c r="H64" s="1056"/>
    </row>
    <row r="65" spans="1:8" s="700" customFormat="1" x14ac:dyDescent="0.25">
      <c r="A65" s="716" t="s">
        <v>4259</v>
      </c>
      <c r="B65" s="722" t="s">
        <v>4258</v>
      </c>
      <c r="C65" s="751" t="s">
        <v>3133</v>
      </c>
      <c r="D65" s="723" t="s">
        <v>2569</v>
      </c>
      <c r="E65" s="725">
        <v>1</v>
      </c>
      <c r="F65" s="1174">
        <v>6.98</v>
      </c>
      <c r="G65" s="548">
        <f t="shared" si="1"/>
        <v>6.98</v>
      </c>
      <c r="H65" s="1056"/>
    </row>
    <row r="66" spans="1:8" s="700" customFormat="1" x14ac:dyDescent="0.25">
      <c r="A66" s="716" t="s">
        <v>4261</v>
      </c>
      <c r="B66" s="722" t="s">
        <v>4260</v>
      </c>
      <c r="C66" s="751" t="s">
        <v>3133</v>
      </c>
      <c r="D66" s="723" t="s">
        <v>2569</v>
      </c>
      <c r="E66" s="725">
        <v>1</v>
      </c>
      <c r="F66" s="1174">
        <v>0.44</v>
      </c>
      <c r="G66" s="548">
        <f t="shared" si="1"/>
        <v>0.44</v>
      </c>
      <c r="H66" s="1056"/>
    </row>
    <row r="67" spans="1:8" s="890" customFormat="1" ht="25.5" x14ac:dyDescent="0.25">
      <c r="A67" s="716" t="s">
        <v>3701</v>
      </c>
      <c r="B67" s="722" t="s">
        <v>4246</v>
      </c>
      <c r="C67" s="751" t="s">
        <v>3142</v>
      </c>
      <c r="D67" s="723" t="s">
        <v>238</v>
      </c>
      <c r="E67" s="725">
        <v>1.3260000000000001</v>
      </c>
      <c r="F67" s="1174">
        <v>19.940000000000001</v>
      </c>
      <c r="G67" s="548">
        <f t="shared" si="1"/>
        <v>26.44</v>
      </c>
      <c r="H67" s="1056"/>
    </row>
    <row r="68" spans="1:8" s="890" customFormat="1" ht="25.5" x14ac:dyDescent="0.25">
      <c r="A68" s="716" t="s">
        <v>3700</v>
      </c>
      <c r="B68" s="722" t="s">
        <v>4247</v>
      </c>
      <c r="C68" s="751" t="s">
        <v>3142</v>
      </c>
      <c r="D68" s="723" t="s">
        <v>238</v>
      </c>
      <c r="E68" s="725">
        <v>1.347</v>
      </c>
      <c r="F68" s="1174">
        <v>56.57</v>
      </c>
      <c r="G68" s="548">
        <f t="shared" si="1"/>
        <v>76.19</v>
      </c>
      <c r="H68" s="1056"/>
    </row>
    <row r="69" spans="1:8" s="700" customFormat="1" ht="25.5" x14ac:dyDescent="0.25">
      <c r="A69" s="716" t="s">
        <v>4065</v>
      </c>
      <c r="B69" s="722" t="s">
        <v>4064</v>
      </c>
      <c r="C69" s="751" t="s">
        <v>3142</v>
      </c>
      <c r="D69" s="723" t="s">
        <v>3143</v>
      </c>
      <c r="E69" s="725">
        <v>1</v>
      </c>
      <c r="F69" s="1174">
        <v>19.14</v>
      </c>
      <c r="G69" s="548">
        <f t="shared" si="1"/>
        <v>19.14</v>
      </c>
      <c r="H69" s="1056"/>
    </row>
    <row r="70" spans="1:8" s="700" customFormat="1" x14ac:dyDescent="0.25">
      <c r="A70" s="716" t="s">
        <v>3144</v>
      </c>
      <c r="B70" s="722" t="s">
        <v>4059</v>
      </c>
      <c r="C70" s="751" t="s">
        <v>3142</v>
      </c>
      <c r="D70" s="723" t="s">
        <v>3143</v>
      </c>
      <c r="E70" s="725">
        <v>1</v>
      </c>
      <c r="F70" s="1174">
        <v>14.3</v>
      </c>
      <c r="G70" s="548">
        <f t="shared" si="1"/>
        <v>14.3</v>
      </c>
      <c r="H70" s="1056"/>
    </row>
    <row r="71" spans="1:8" x14ac:dyDescent="0.25">
      <c r="A71" s="1347" t="s">
        <v>4722</v>
      </c>
      <c r="B71" s="1348"/>
      <c r="C71" s="1348"/>
      <c r="D71" s="1348"/>
      <c r="E71" s="1348"/>
      <c r="F71" s="1349"/>
      <c r="G71" s="1168">
        <f>TRUNC(SUM(G67:G70),2)</f>
        <v>136.07</v>
      </c>
    </row>
    <row r="72" spans="1:8" x14ac:dyDescent="0.25">
      <c r="A72" s="1347" t="s">
        <v>4723</v>
      </c>
      <c r="B72" s="1348"/>
      <c r="C72" s="1348"/>
      <c r="D72" s="1348"/>
      <c r="E72" s="1348"/>
      <c r="F72" s="1349"/>
      <c r="G72" s="1168">
        <f>TRUNC(SUM(G54:G66),2)</f>
        <v>307.18</v>
      </c>
    </row>
    <row r="73" spans="1:8" x14ac:dyDescent="0.25">
      <c r="A73" s="1172" t="s">
        <v>4917</v>
      </c>
      <c r="B73" s="1170"/>
      <c r="C73" s="1170"/>
      <c r="D73" s="1170"/>
      <c r="E73" s="1170"/>
      <c r="F73" s="1171" t="s">
        <v>4915</v>
      </c>
      <c r="G73" s="1168">
        <f>TRUNC(SUM(G71:G72),2)</f>
        <v>443.25</v>
      </c>
    </row>
    <row r="74" spans="1:8" x14ac:dyDescent="0.25">
      <c r="A74" s="689"/>
      <c r="B74" s="812"/>
      <c r="C74" s="688"/>
      <c r="D74" s="796"/>
      <c r="E74" s="688"/>
      <c r="F74" s="687"/>
      <c r="G74" s="686"/>
    </row>
    <row r="75" spans="1:8" s="890" customFormat="1" x14ac:dyDescent="0.25">
      <c r="A75" s="689"/>
      <c r="B75" s="812"/>
      <c r="C75" s="688"/>
      <c r="D75" s="796"/>
      <c r="E75" s="688"/>
      <c r="F75" s="687"/>
      <c r="G75" s="686"/>
      <c r="H75" s="1056"/>
    </row>
    <row r="76" spans="1:8" s="700" customFormat="1" ht="25.5" x14ac:dyDescent="0.25">
      <c r="A76" s="1157" t="s">
        <v>3136</v>
      </c>
      <c r="B76" s="1158" t="s">
        <v>3137</v>
      </c>
      <c r="C76" s="1159" t="s">
        <v>3138</v>
      </c>
      <c r="D76" s="1159" t="s">
        <v>3139</v>
      </c>
      <c r="E76" s="1160" t="s">
        <v>3140</v>
      </c>
      <c r="F76" s="1161" t="s">
        <v>4913</v>
      </c>
      <c r="G76" s="1162" t="s">
        <v>4914</v>
      </c>
      <c r="H76" s="1056"/>
    </row>
    <row r="77" spans="1:8" s="904" customFormat="1" ht="3.75" customHeight="1" x14ac:dyDescent="0.25">
      <c r="A77" s="728"/>
      <c r="B77" s="728"/>
      <c r="C77" s="729"/>
      <c r="D77" s="729"/>
      <c r="E77" s="730"/>
      <c r="F77" s="731"/>
      <c r="G77" s="732"/>
      <c r="H77" s="1057"/>
    </row>
    <row r="78" spans="1:8" s="890" customFormat="1" x14ac:dyDescent="0.25">
      <c r="A78" s="713" t="s">
        <v>4707</v>
      </c>
      <c r="B78" s="749" t="s">
        <v>365</v>
      </c>
      <c r="C78" s="714"/>
      <c r="D78" s="875"/>
      <c r="E78" s="714"/>
      <c r="F78" s="714"/>
      <c r="G78" s="715"/>
      <c r="H78" s="1056"/>
    </row>
    <row r="79" spans="1:8" s="890" customFormat="1" x14ac:dyDescent="0.25">
      <c r="A79" s="541" t="s">
        <v>2741</v>
      </c>
      <c r="B79" s="717" t="s">
        <v>4708</v>
      </c>
      <c r="C79" s="910" t="s">
        <v>3142</v>
      </c>
      <c r="D79" s="910" t="s">
        <v>237</v>
      </c>
      <c r="E79" s="719"/>
      <c r="F79" s="720"/>
      <c r="G79" s="721"/>
      <c r="H79" s="1056"/>
    </row>
    <row r="80" spans="1:8" s="890" customFormat="1" x14ac:dyDescent="0.25">
      <c r="A80" s="716" t="s">
        <v>4058</v>
      </c>
      <c r="B80" s="722" t="s">
        <v>4057</v>
      </c>
      <c r="C80" s="923" t="s">
        <v>3142</v>
      </c>
      <c r="D80" s="723" t="s">
        <v>3143</v>
      </c>
      <c r="E80" s="725">
        <v>0.1</v>
      </c>
      <c r="F80" s="1174">
        <v>19.12</v>
      </c>
      <c r="G80" s="548">
        <f t="shared" ref="G80:G81" si="2">TRUNC(E80*F80,2)</f>
        <v>1.91</v>
      </c>
      <c r="H80" s="1056"/>
    </row>
    <row r="81" spans="1:8" s="890" customFormat="1" x14ac:dyDescent="0.25">
      <c r="A81" s="716" t="s">
        <v>3144</v>
      </c>
      <c r="B81" s="722" t="s">
        <v>4709</v>
      </c>
      <c r="C81" s="923" t="s">
        <v>3142</v>
      </c>
      <c r="D81" s="723" t="s">
        <v>3143</v>
      </c>
      <c r="E81" s="725">
        <v>1</v>
      </c>
      <c r="F81" s="1174">
        <v>14.3</v>
      </c>
      <c r="G81" s="548">
        <f t="shared" si="2"/>
        <v>14.3</v>
      </c>
      <c r="H81" s="1056"/>
    </row>
    <row r="82" spans="1:8" s="890" customFormat="1" x14ac:dyDescent="0.25">
      <c r="A82" s="1347" t="s">
        <v>4722</v>
      </c>
      <c r="B82" s="1348"/>
      <c r="C82" s="1348"/>
      <c r="D82" s="1348"/>
      <c r="E82" s="1348"/>
      <c r="F82" s="1349"/>
      <c r="G82" s="1168">
        <f>TRUNC(SUM(G80:G81),2)</f>
        <v>16.21</v>
      </c>
      <c r="H82" s="1056"/>
    </row>
    <row r="83" spans="1:8" s="890" customFormat="1" x14ac:dyDescent="0.25">
      <c r="A83" s="1347" t="s">
        <v>4723</v>
      </c>
      <c r="B83" s="1348"/>
      <c r="C83" s="1348"/>
      <c r="D83" s="1348"/>
      <c r="E83" s="1348"/>
      <c r="F83" s="1349"/>
      <c r="G83" s="1168">
        <v>0</v>
      </c>
      <c r="H83" s="1056"/>
    </row>
    <row r="84" spans="1:8" s="890" customFormat="1" x14ac:dyDescent="0.25">
      <c r="A84" s="1172" t="s">
        <v>4918</v>
      </c>
      <c r="B84" s="1170"/>
      <c r="C84" s="1170"/>
      <c r="D84" s="1170"/>
      <c r="E84" s="1170"/>
      <c r="F84" s="1171" t="s">
        <v>4915</v>
      </c>
      <c r="G84" s="1168">
        <f>TRUNC(SUM(G82:G83),2)</f>
        <v>16.21</v>
      </c>
      <c r="H84" s="1056"/>
    </row>
    <row r="85" spans="1:8" s="890" customFormat="1" x14ac:dyDescent="0.25">
      <c r="A85" s="694"/>
      <c r="B85" s="809"/>
      <c r="C85" s="696"/>
      <c r="D85" s="793"/>
      <c r="E85" s="696"/>
      <c r="F85" s="695"/>
      <c r="G85" s="909"/>
      <c r="H85" s="1056"/>
    </row>
    <row r="86" spans="1:8" s="890" customFormat="1" x14ac:dyDescent="0.25">
      <c r="A86" s="570"/>
      <c r="B86" s="811"/>
      <c r="C86" s="572"/>
      <c r="D86" s="795"/>
      <c r="E86" s="572"/>
      <c r="F86" s="569"/>
      <c r="G86" s="571"/>
      <c r="H86" s="1056"/>
    </row>
    <row r="87" spans="1:8" s="890" customFormat="1" ht="25.5" x14ac:dyDescent="0.25">
      <c r="A87" s="1157" t="s">
        <v>3136</v>
      </c>
      <c r="B87" s="1158" t="s">
        <v>3137</v>
      </c>
      <c r="C87" s="1159" t="s">
        <v>3138</v>
      </c>
      <c r="D87" s="1159" t="s">
        <v>3139</v>
      </c>
      <c r="E87" s="1160" t="s">
        <v>3140</v>
      </c>
      <c r="F87" s="1161" t="s">
        <v>4913</v>
      </c>
      <c r="G87" s="1162" t="s">
        <v>4914</v>
      </c>
      <c r="H87" s="1056"/>
    </row>
    <row r="88" spans="1:8" s="706" customFormat="1" ht="4.5" customHeight="1" x14ac:dyDescent="0.25">
      <c r="A88" s="728"/>
      <c r="B88" s="728"/>
      <c r="C88" s="729"/>
      <c r="D88" s="729"/>
      <c r="E88" s="730"/>
      <c r="F88" s="731"/>
      <c r="G88" s="732"/>
      <c r="H88" s="1057"/>
    </row>
    <row r="89" spans="1:8" s="700" customFormat="1" x14ac:dyDescent="0.25">
      <c r="A89" s="713" t="s">
        <v>4245</v>
      </c>
      <c r="B89" s="749" t="s">
        <v>310</v>
      </c>
      <c r="C89" s="714"/>
      <c r="D89" s="711"/>
      <c r="E89" s="714"/>
      <c r="F89" s="714"/>
      <c r="G89" s="715"/>
      <c r="H89" s="1056"/>
    </row>
    <row r="90" spans="1:8" s="700" customFormat="1" ht="25.5" x14ac:dyDescent="0.25">
      <c r="A90" s="541" t="s">
        <v>4560</v>
      </c>
      <c r="B90" s="717" t="s">
        <v>4104</v>
      </c>
      <c r="C90" s="718" t="s">
        <v>3142</v>
      </c>
      <c r="D90" s="718" t="s">
        <v>3093</v>
      </c>
      <c r="E90" s="719"/>
      <c r="F90" s="720"/>
      <c r="G90" s="721"/>
      <c r="H90" s="1056"/>
    </row>
    <row r="91" spans="1:8" s="700" customFormat="1" ht="25.5" x14ac:dyDescent="0.25">
      <c r="A91" s="716" t="s">
        <v>4276</v>
      </c>
      <c r="B91" s="722" t="s">
        <v>4275</v>
      </c>
      <c r="C91" s="751" t="s">
        <v>3133</v>
      </c>
      <c r="D91" s="723" t="s">
        <v>2569</v>
      </c>
      <c r="E91" s="725">
        <v>1</v>
      </c>
      <c r="F91" s="1174">
        <v>4.99</v>
      </c>
      <c r="G91" s="548">
        <f t="shared" ref="G91:G93" si="3">TRUNC(E91*F91,2)</f>
        <v>4.99</v>
      </c>
      <c r="H91" s="1056"/>
    </row>
    <row r="92" spans="1:8" s="700" customFormat="1" ht="25.5" x14ac:dyDescent="0.25">
      <c r="A92" s="716" t="s">
        <v>4065</v>
      </c>
      <c r="B92" s="722" t="s">
        <v>4064</v>
      </c>
      <c r="C92" s="751" t="s">
        <v>3142</v>
      </c>
      <c r="D92" s="723" t="s">
        <v>3143</v>
      </c>
      <c r="E92" s="725">
        <v>1</v>
      </c>
      <c r="F92" s="1174">
        <v>19.14</v>
      </c>
      <c r="G92" s="548">
        <f t="shared" si="3"/>
        <v>19.14</v>
      </c>
      <c r="H92" s="1056"/>
    </row>
    <row r="93" spans="1:8" s="700" customFormat="1" x14ac:dyDescent="0.25">
      <c r="A93" s="716" t="s">
        <v>3144</v>
      </c>
      <c r="B93" s="722" t="s">
        <v>4059</v>
      </c>
      <c r="C93" s="751" t="s">
        <v>3142</v>
      </c>
      <c r="D93" s="723" t="s">
        <v>3143</v>
      </c>
      <c r="E93" s="725">
        <v>1</v>
      </c>
      <c r="F93" s="1174">
        <v>14.3</v>
      </c>
      <c r="G93" s="548">
        <f t="shared" si="3"/>
        <v>14.3</v>
      </c>
      <c r="H93" s="1056"/>
    </row>
    <row r="94" spans="1:8" s="700" customFormat="1" x14ac:dyDescent="0.25">
      <c r="A94" s="1347" t="s">
        <v>4722</v>
      </c>
      <c r="B94" s="1348"/>
      <c r="C94" s="1348"/>
      <c r="D94" s="1348"/>
      <c r="E94" s="1348"/>
      <c r="F94" s="1349"/>
      <c r="G94" s="1168">
        <f>TRUNC(SUM(G92:G93),2)</f>
        <v>33.44</v>
      </c>
      <c r="H94" s="1056"/>
    </row>
    <row r="95" spans="1:8" s="700" customFormat="1" x14ac:dyDescent="0.25">
      <c r="A95" s="1347" t="s">
        <v>4723</v>
      </c>
      <c r="B95" s="1348"/>
      <c r="C95" s="1348"/>
      <c r="D95" s="1348"/>
      <c r="E95" s="1348"/>
      <c r="F95" s="1349"/>
      <c r="G95" s="1168">
        <f>TRUNC(SUM(G91),2)</f>
        <v>4.99</v>
      </c>
      <c r="H95" s="1056"/>
    </row>
    <row r="96" spans="1:8" s="700" customFormat="1" x14ac:dyDescent="0.25">
      <c r="A96" s="1172" t="s">
        <v>4919</v>
      </c>
      <c r="B96" s="1170"/>
      <c r="C96" s="1170"/>
      <c r="D96" s="1170"/>
      <c r="E96" s="1170"/>
      <c r="F96" s="1171" t="s">
        <v>4915</v>
      </c>
      <c r="G96" s="1168">
        <f>TRUNC(SUM(G94:G95),2)</f>
        <v>38.43</v>
      </c>
      <c r="H96" s="1056"/>
    </row>
    <row r="97" spans="1:8" s="700" customFormat="1" x14ac:dyDescent="0.25">
      <c r="A97" s="570"/>
      <c r="B97" s="811"/>
      <c r="C97" s="572"/>
      <c r="D97" s="795"/>
      <c r="E97" s="572"/>
      <c r="F97" s="569"/>
      <c r="G97" s="571"/>
      <c r="H97" s="1056"/>
    </row>
    <row r="98" spans="1:8" s="700" customFormat="1" x14ac:dyDescent="0.25">
      <c r="A98" s="570"/>
      <c r="B98" s="811"/>
      <c r="C98" s="572"/>
      <c r="D98" s="795"/>
      <c r="E98" s="572"/>
      <c r="F98" s="569"/>
      <c r="G98" s="571"/>
      <c r="H98" s="1056"/>
    </row>
    <row r="99" spans="1:8" s="890" customFormat="1" ht="25.5" x14ac:dyDescent="0.25">
      <c r="A99" s="1157" t="s">
        <v>3136</v>
      </c>
      <c r="B99" s="1158" t="s">
        <v>3137</v>
      </c>
      <c r="C99" s="1159" t="s">
        <v>3138</v>
      </c>
      <c r="D99" s="1159" t="s">
        <v>3139</v>
      </c>
      <c r="E99" s="1160" t="s">
        <v>3140</v>
      </c>
      <c r="F99" s="1161" t="s">
        <v>4913</v>
      </c>
      <c r="G99" s="1162" t="s">
        <v>4914</v>
      </c>
      <c r="H99" s="1056"/>
    </row>
    <row r="100" spans="1:8" s="578" customFormat="1" ht="4.5" customHeight="1" x14ac:dyDescent="0.25">
      <c r="A100" s="728"/>
      <c r="B100" s="728"/>
      <c r="C100" s="729"/>
      <c r="D100" s="729"/>
      <c r="E100" s="730"/>
      <c r="F100" s="731"/>
      <c r="G100" s="732"/>
      <c r="H100" s="1056"/>
    </row>
    <row r="101" spans="1:8" s="578" customFormat="1" x14ac:dyDescent="0.25">
      <c r="A101" s="599" t="s">
        <v>148</v>
      </c>
      <c r="B101" s="749" t="s">
        <v>310</v>
      </c>
      <c r="C101" s="586"/>
      <c r="D101" s="711"/>
      <c r="E101" s="586"/>
      <c r="F101" s="586"/>
      <c r="G101" s="587"/>
      <c r="H101" s="1056"/>
    </row>
    <row r="102" spans="1:8" s="578" customFormat="1" ht="38.25" x14ac:dyDescent="0.25">
      <c r="A102" s="588" t="s">
        <v>151</v>
      </c>
      <c r="B102" s="717" t="s">
        <v>4105</v>
      </c>
      <c r="C102" s="589" t="s">
        <v>3142</v>
      </c>
      <c r="D102" s="718" t="s">
        <v>3093</v>
      </c>
      <c r="E102" s="590"/>
      <c r="F102" s="591"/>
      <c r="G102" s="592"/>
      <c r="H102" s="1056"/>
    </row>
    <row r="103" spans="1:8" s="578" customFormat="1" ht="25.5" x14ac:dyDescent="0.25">
      <c r="A103" s="588" t="s">
        <v>3698</v>
      </c>
      <c r="B103" s="722" t="s">
        <v>4107</v>
      </c>
      <c r="C103" s="584" t="s">
        <v>3142</v>
      </c>
      <c r="D103" s="723" t="s">
        <v>4108</v>
      </c>
      <c r="E103" s="594">
        <v>1</v>
      </c>
      <c r="F103" s="597">
        <v>1504.98</v>
      </c>
      <c r="G103" s="548">
        <f t="shared" ref="G103:G104" si="4">TRUNC(E103*F103,2)</f>
        <v>1504.98</v>
      </c>
      <c r="H103" s="1056"/>
    </row>
    <row r="104" spans="1:8" s="578" customFormat="1" ht="25.5" x14ac:dyDescent="0.25">
      <c r="A104" s="588" t="s">
        <v>3204</v>
      </c>
      <c r="B104" s="722" t="s">
        <v>4109</v>
      </c>
      <c r="C104" s="584" t="s">
        <v>3142</v>
      </c>
      <c r="D104" s="723" t="s">
        <v>3143</v>
      </c>
      <c r="E104" s="594">
        <v>1</v>
      </c>
      <c r="F104" s="597">
        <v>2500</v>
      </c>
      <c r="G104" s="548">
        <f t="shared" si="4"/>
        <v>2500</v>
      </c>
      <c r="H104" s="1056"/>
    </row>
    <row r="105" spans="1:8" s="578" customFormat="1" x14ac:dyDescent="0.25">
      <c r="A105" s="1347" t="s">
        <v>4722</v>
      </c>
      <c r="B105" s="1350"/>
      <c r="C105" s="1350"/>
      <c r="D105" s="1350"/>
      <c r="E105" s="1350"/>
      <c r="F105" s="1349"/>
      <c r="G105" s="1168">
        <f>TRUNC(SUM(G103),2)</f>
        <v>1504.98</v>
      </c>
      <c r="H105" s="1056"/>
    </row>
    <row r="106" spans="1:8" s="578" customFormat="1" x14ac:dyDescent="0.25">
      <c r="A106" s="1347" t="s">
        <v>4723</v>
      </c>
      <c r="B106" s="1350"/>
      <c r="C106" s="1350"/>
      <c r="D106" s="1350"/>
      <c r="E106" s="1350"/>
      <c r="F106" s="1349"/>
      <c r="G106" s="1168">
        <f>TRUNC(SUM(G104),2)</f>
        <v>2500</v>
      </c>
      <c r="H106" s="1056"/>
    </row>
    <row r="107" spans="1:8" s="578" customFormat="1" x14ac:dyDescent="0.25">
      <c r="A107" s="1172" t="s">
        <v>4920</v>
      </c>
      <c r="B107" s="1170"/>
      <c r="C107" s="1170"/>
      <c r="D107" s="1170"/>
      <c r="E107" s="1170"/>
      <c r="F107" s="1171" t="s">
        <v>4915</v>
      </c>
      <c r="G107" s="1168">
        <f>TRUNC(SUM(G105:G106),2)</f>
        <v>4004.98</v>
      </c>
      <c r="H107" s="1056"/>
    </row>
    <row r="108" spans="1:8" s="578" customFormat="1" x14ac:dyDescent="0.25">
      <c r="A108" s="917"/>
      <c r="B108" s="810"/>
      <c r="C108" s="917"/>
      <c r="D108" s="924"/>
      <c r="E108" s="917"/>
      <c r="F108" s="917"/>
      <c r="G108" s="921"/>
      <c r="H108" s="1056"/>
    </row>
    <row r="109" spans="1:8" s="115" customFormat="1" x14ac:dyDescent="0.25">
      <c r="A109" s="436"/>
      <c r="B109" s="810"/>
      <c r="C109" s="436"/>
      <c r="D109" s="794"/>
      <c r="E109" s="436"/>
      <c r="F109" s="436"/>
      <c r="G109" s="437"/>
      <c r="H109" s="1057"/>
    </row>
    <row r="110" spans="1:8" s="904" customFormat="1" ht="25.5" x14ac:dyDescent="0.25">
      <c r="A110" s="1157" t="s">
        <v>3136</v>
      </c>
      <c r="B110" s="1158" t="s">
        <v>3137</v>
      </c>
      <c r="C110" s="1159" t="s">
        <v>3138</v>
      </c>
      <c r="D110" s="1159" t="s">
        <v>3139</v>
      </c>
      <c r="E110" s="1160" t="s">
        <v>3140</v>
      </c>
      <c r="F110" s="1161" t="s">
        <v>4913</v>
      </c>
      <c r="G110" s="1162" t="s">
        <v>4914</v>
      </c>
      <c r="H110" s="1057"/>
    </row>
    <row r="111" spans="1:8" s="706" customFormat="1" ht="4.5" customHeight="1" x14ac:dyDescent="0.25">
      <c r="A111" s="728"/>
      <c r="B111" s="728"/>
      <c r="C111" s="729"/>
      <c r="D111" s="729"/>
      <c r="E111" s="730"/>
      <c r="F111" s="731"/>
      <c r="G111" s="732"/>
      <c r="H111" s="1057"/>
    </row>
    <row r="112" spans="1:8" s="706" customFormat="1" x14ac:dyDescent="0.25">
      <c r="A112" s="748" t="s">
        <v>186</v>
      </c>
      <c r="B112" s="528" t="s">
        <v>3296</v>
      </c>
      <c r="C112" s="452"/>
      <c r="D112" s="735"/>
      <c r="E112" s="452"/>
      <c r="F112" s="452"/>
      <c r="G112" s="453"/>
      <c r="H112" s="1057"/>
    </row>
    <row r="113" spans="1:8" s="706" customFormat="1" x14ac:dyDescent="0.25">
      <c r="A113" s="748" t="s">
        <v>2750</v>
      </c>
      <c r="B113" s="528" t="s">
        <v>4182</v>
      </c>
      <c r="C113" s="455" t="s">
        <v>3142</v>
      </c>
      <c r="D113" s="455" t="s">
        <v>3134</v>
      </c>
      <c r="E113" s="456"/>
      <c r="F113" s="457"/>
      <c r="G113" s="458"/>
      <c r="H113" s="1057"/>
    </row>
    <row r="114" spans="1:8" s="700" customFormat="1" x14ac:dyDescent="0.25">
      <c r="A114" s="750" t="s">
        <v>3144</v>
      </c>
      <c r="B114" s="750" t="s">
        <v>4059</v>
      </c>
      <c r="C114" s="751" t="s">
        <v>3142</v>
      </c>
      <c r="D114" s="751" t="s">
        <v>3143</v>
      </c>
      <c r="E114" s="740">
        <v>0.3</v>
      </c>
      <c r="F114" s="597">
        <v>14.3</v>
      </c>
      <c r="G114" s="548">
        <f t="shared" ref="G114" si="5">TRUNC(E114*F114,2)</f>
        <v>4.29</v>
      </c>
      <c r="H114" s="1056"/>
    </row>
    <row r="115" spans="1:8" s="700" customFormat="1" x14ac:dyDescent="0.25">
      <c r="A115" s="1347" t="s">
        <v>4722</v>
      </c>
      <c r="B115" s="1350"/>
      <c r="C115" s="1350"/>
      <c r="D115" s="1350"/>
      <c r="E115" s="1350"/>
      <c r="F115" s="1349"/>
      <c r="G115" s="1168">
        <f>TRUNC(SUM(G114),2)</f>
        <v>4.29</v>
      </c>
      <c r="H115" s="1056"/>
    </row>
    <row r="116" spans="1:8" s="700" customFormat="1" x14ac:dyDescent="0.25">
      <c r="A116" s="1347" t="s">
        <v>4723</v>
      </c>
      <c r="B116" s="1350"/>
      <c r="C116" s="1350"/>
      <c r="D116" s="1350"/>
      <c r="E116" s="1350"/>
      <c r="F116" s="1349"/>
      <c r="G116" s="1168">
        <v>0</v>
      </c>
      <c r="H116" s="1056"/>
    </row>
    <row r="117" spans="1:8" s="700" customFormat="1" x14ac:dyDescent="0.25">
      <c r="A117" s="1172" t="s">
        <v>4921</v>
      </c>
      <c r="B117" s="1170"/>
      <c r="C117" s="1170"/>
      <c r="D117" s="1170"/>
      <c r="E117" s="1170"/>
      <c r="F117" s="1171" t="s">
        <v>4915</v>
      </c>
      <c r="G117" s="1168">
        <f>TRUNC(SUM(G115:G116),2)</f>
        <v>4.29</v>
      </c>
      <c r="H117" s="1056"/>
    </row>
    <row r="118" spans="1:8" s="706" customFormat="1" x14ac:dyDescent="0.25">
      <c r="A118" s="743"/>
      <c r="B118" s="810"/>
      <c r="C118" s="743"/>
      <c r="D118" s="794"/>
      <c r="E118" s="743"/>
      <c r="F118" s="743"/>
      <c r="G118" s="747"/>
      <c r="H118" s="1057"/>
    </row>
    <row r="119" spans="1:8" s="904" customFormat="1" x14ac:dyDescent="0.25">
      <c r="A119" s="917"/>
      <c r="B119" s="810"/>
      <c r="C119" s="917"/>
      <c r="D119" s="924"/>
      <c r="E119" s="917"/>
      <c r="F119" s="917"/>
      <c r="G119" s="921"/>
      <c r="H119" s="1057"/>
    </row>
    <row r="120" spans="1:8" s="904" customFormat="1" ht="25.5" x14ac:dyDescent="0.25">
      <c r="A120" s="1157" t="s">
        <v>3136</v>
      </c>
      <c r="B120" s="1158" t="s">
        <v>3137</v>
      </c>
      <c r="C120" s="1159" t="s">
        <v>3138</v>
      </c>
      <c r="D120" s="1159" t="s">
        <v>3139</v>
      </c>
      <c r="E120" s="1160" t="s">
        <v>3140</v>
      </c>
      <c r="F120" s="1161" t="s">
        <v>4913</v>
      </c>
      <c r="G120" s="1162" t="s">
        <v>4914</v>
      </c>
      <c r="H120" s="1057"/>
    </row>
    <row r="121" spans="1:8" s="904" customFormat="1" ht="4.5" customHeight="1" x14ac:dyDescent="0.25">
      <c r="A121" s="728"/>
      <c r="B121" s="728"/>
      <c r="C121" s="729"/>
      <c r="D121" s="729"/>
      <c r="E121" s="730"/>
      <c r="F121" s="731"/>
      <c r="G121" s="732"/>
      <c r="H121" s="1057"/>
    </row>
    <row r="122" spans="1:8" s="115" customFormat="1" x14ac:dyDescent="0.25">
      <c r="A122" s="451" t="s">
        <v>186</v>
      </c>
      <c r="B122" s="528" t="s">
        <v>3296</v>
      </c>
      <c r="C122" s="452"/>
      <c r="D122" s="735"/>
      <c r="E122" s="452"/>
      <c r="F122" s="452"/>
      <c r="G122" s="453"/>
      <c r="H122" s="1057"/>
    </row>
    <row r="123" spans="1:8" s="115" customFormat="1" x14ac:dyDescent="0.25">
      <c r="A123" s="451" t="s">
        <v>2751</v>
      </c>
      <c r="B123" s="528" t="s">
        <v>3941</v>
      </c>
      <c r="C123" s="455" t="s">
        <v>3142</v>
      </c>
      <c r="D123" s="455" t="s">
        <v>3205</v>
      </c>
      <c r="E123" s="456"/>
      <c r="F123" s="457"/>
      <c r="G123" s="458"/>
      <c r="H123" s="1057"/>
    </row>
    <row r="124" spans="1:8" x14ac:dyDescent="0.25">
      <c r="A124" s="549" t="s">
        <v>3144</v>
      </c>
      <c r="B124" s="750" t="s">
        <v>4059</v>
      </c>
      <c r="C124" s="550" t="s">
        <v>3142</v>
      </c>
      <c r="D124" s="751" t="s">
        <v>3143</v>
      </c>
      <c r="E124" s="396">
        <v>0.4</v>
      </c>
      <c r="F124" s="597">
        <v>14.3</v>
      </c>
      <c r="G124" s="548">
        <f t="shared" ref="G124:G126" si="6">TRUNC(E124*F124,2)</f>
        <v>5.72</v>
      </c>
    </row>
    <row r="125" spans="1:8" x14ac:dyDescent="0.25">
      <c r="A125" s="549" t="s">
        <v>4058</v>
      </c>
      <c r="B125" s="750" t="s">
        <v>4057</v>
      </c>
      <c r="C125" s="550" t="s">
        <v>3142</v>
      </c>
      <c r="D125" s="751" t="s">
        <v>3143</v>
      </c>
      <c r="E125" s="396">
        <v>0.2</v>
      </c>
      <c r="F125" s="597">
        <v>19.12</v>
      </c>
      <c r="G125" s="548">
        <f t="shared" si="6"/>
        <v>3.82</v>
      </c>
    </row>
    <row r="126" spans="1:8" x14ac:dyDescent="0.25">
      <c r="A126" s="434" t="s">
        <v>4712</v>
      </c>
      <c r="B126" s="710" t="s">
        <v>4711</v>
      </c>
      <c r="C126" s="278" t="s">
        <v>3133</v>
      </c>
      <c r="D126" s="711" t="s">
        <v>3143</v>
      </c>
      <c r="E126" s="396">
        <v>0.8</v>
      </c>
      <c r="F126" s="754">
        <v>0.25</v>
      </c>
      <c r="G126" s="548">
        <f t="shared" si="6"/>
        <v>0.2</v>
      </c>
    </row>
    <row r="127" spans="1:8" x14ac:dyDescent="0.25">
      <c r="A127" s="1347" t="s">
        <v>4722</v>
      </c>
      <c r="B127" s="1350"/>
      <c r="C127" s="1350"/>
      <c r="D127" s="1350"/>
      <c r="E127" s="1350"/>
      <c r="F127" s="1349"/>
      <c r="G127" s="1168">
        <f>TRUNC(SUM(G124:G125),2)</f>
        <v>9.5399999999999991</v>
      </c>
    </row>
    <row r="128" spans="1:8" x14ac:dyDescent="0.25">
      <c r="A128" s="1347" t="s">
        <v>4723</v>
      </c>
      <c r="B128" s="1350"/>
      <c r="C128" s="1350"/>
      <c r="D128" s="1350"/>
      <c r="E128" s="1350"/>
      <c r="F128" s="1349"/>
      <c r="G128" s="1168">
        <f>TRUNC(SUM(G126),2)</f>
        <v>0.2</v>
      </c>
    </row>
    <row r="129" spans="1:8" x14ac:dyDescent="0.25">
      <c r="A129" s="1172" t="s">
        <v>4922</v>
      </c>
      <c r="B129" s="1170"/>
      <c r="C129" s="1170"/>
      <c r="D129" s="1170"/>
      <c r="E129" s="1170"/>
      <c r="F129" s="1171" t="s">
        <v>4915</v>
      </c>
      <c r="G129" s="1168">
        <f>TRUNC(SUM(G127:G128),2)</f>
        <v>9.74</v>
      </c>
    </row>
    <row r="130" spans="1:8" s="115" customFormat="1" x14ac:dyDescent="0.25">
      <c r="A130" s="810"/>
      <c r="B130" s="810"/>
      <c r="C130" s="436"/>
      <c r="D130" s="794"/>
      <c r="E130" s="436"/>
      <c r="F130" s="436"/>
      <c r="G130" s="437"/>
      <c r="H130" s="1057"/>
    </row>
    <row r="131" spans="1:8" s="904" customFormat="1" x14ac:dyDescent="0.25">
      <c r="A131" s="810"/>
      <c r="B131" s="810"/>
      <c r="C131" s="917"/>
      <c r="D131" s="924"/>
      <c r="E131" s="917"/>
      <c r="F131" s="917"/>
      <c r="G131" s="921"/>
      <c r="H131" s="1057"/>
    </row>
    <row r="132" spans="1:8" s="904" customFormat="1" ht="25.5" x14ac:dyDescent="0.25">
      <c r="A132" s="1157" t="s">
        <v>3136</v>
      </c>
      <c r="B132" s="1158" t="s">
        <v>3137</v>
      </c>
      <c r="C132" s="1159" t="s">
        <v>3138</v>
      </c>
      <c r="D132" s="1159" t="s">
        <v>3139</v>
      </c>
      <c r="E132" s="1160" t="s">
        <v>3140</v>
      </c>
      <c r="F132" s="1161" t="s">
        <v>4913</v>
      </c>
      <c r="G132" s="1162" t="s">
        <v>4914</v>
      </c>
      <c r="H132" s="1057"/>
    </row>
    <row r="133" spans="1:8" s="904" customFormat="1" ht="4.5" customHeight="1" x14ac:dyDescent="0.25">
      <c r="A133" s="728"/>
      <c r="B133" s="728"/>
      <c r="C133" s="729"/>
      <c r="D133" s="729"/>
      <c r="E133" s="730"/>
      <c r="F133" s="731"/>
      <c r="G133" s="732"/>
      <c r="H133" s="1057"/>
    </row>
    <row r="134" spans="1:8" s="115" customFormat="1" x14ac:dyDescent="0.25">
      <c r="A134" s="451" t="s">
        <v>186</v>
      </c>
      <c r="B134" s="528" t="s">
        <v>3296</v>
      </c>
      <c r="C134" s="452"/>
      <c r="D134" s="735"/>
      <c r="E134" s="452"/>
      <c r="F134" s="452"/>
      <c r="G134" s="453"/>
      <c r="H134" s="1057"/>
    </row>
    <row r="135" spans="1:8" x14ac:dyDescent="0.25">
      <c r="A135" s="367" t="s">
        <v>3025</v>
      </c>
      <c r="B135" s="749" t="s">
        <v>2698</v>
      </c>
      <c r="C135" s="392" t="s">
        <v>3142</v>
      </c>
      <c r="D135" s="736" t="s">
        <v>237</v>
      </c>
      <c r="E135" s="393"/>
      <c r="F135" s="394"/>
      <c r="G135" s="395"/>
    </row>
    <row r="136" spans="1:8" x14ac:dyDescent="0.25">
      <c r="A136" s="549" t="s">
        <v>3144</v>
      </c>
      <c r="B136" s="750" t="s">
        <v>4059</v>
      </c>
      <c r="C136" s="535" t="s">
        <v>3142</v>
      </c>
      <c r="D136" s="753" t="s">
        <v>3143</v>
      </c>
      <c r="E136" s="423">
        <v>0.5</v>
      </c>
      <c r="F136" s="597">
        <v>14.3</v>
      </c>
      <c r="G136" s="548">
        <f t="shared" ref="G136:G137" si="7">TRUNC(E136*F136,2)</f>
        <v>7.15</v>
      </c>
    </row>
    <row r="137" spans="1:8" x14ac:dyDescent="0.25">
      <c r="A137" s="549" t="s">
        <v>4058</v>
      </c>
      <c r="B137" s="750" t="s">
        <v>4057</v>
      </c>
      <c r="C137" s="535" t="s">
        <v>3142</v>
      </c>
      <c r="D137" s="753" t="s">
        <v>3143</v>
      </c>
      <c r="E137" s="423">
        <v>0.2</v>
      </c>
      <c r="F137" s="597">
        <v>19.12</v>
      </c>
      <c r="G137" s="548">
        <f t="shared" si="7"/>
        <v>3.82</v>
      </c>
    </row>
    <row r="138" spans="1:8" x14ac:dyDescent="0.25">
      <c r="A138" s="1347" t="s">
        <v>4722</v>
      </c>
      <c r="B138" s="1350"/>
      <c r="C138" s="1350"/>
      <c r="D138" s="1350"/>
      <c r="E138" s="1350"/>
      <c r="F138" s="1349"/>
      <c r="G138" s="1168">
        <f>TRUNC(SUM(G136:G137),2)</f>
        <v>10.97</v>
      </c>
    </row>
    <row r="139" spans="1:8" x14ac:dyDescent="0.25">
      <c r="A139" s="1347" t="s">
        <v>4723</v>
      </c>
      <c r="B139" s="1350"/>
      <c r="C139" s="1350"/>
      <c r="D139" s="1350"/>
      <c r="E139" s="1350"/>
      <c r="F139" s="1349"/>
      <c r="G139" s="1168">
        <v>0</v>
      </c>
    </row>
    <row r="140" spans="1:8" x14ac:dyDescent="0.25">
      <c r="A140" s="1172" t="s">
        <v>4923</v>
      </c>
      <c r="B140" s="1170"/>
      <c r="C140" s="1170"/>
      <c r="D140" s="1170"/>
      <c r="E140" s="1170"/>
      <c r="F140" s="1171" t="s">
        <v>4915</v>
      </c>
      <c r="G140" s="1168">
        <f>TRUNC(SUM(G138:G139),2)</f>
        <v>10.97</v>
      </c>
    </row>
    <row r="141" spans="1:8" s="115" customFormat="1" x14ac:dyDescent="0.25">
      <c r="A141" s="917"/>
      <c r="B141" s="810"/>
      <c r="C141" s="917"/>
      <c r="D141" s="924"/>
      <c r="E141" s="917"/>
      <c r="F141" s="917"/>
      <c r="G141" s="921"/>
      <c r="H141" s="1057"/>
    </row>
    <row r="142" spans="1:8" s="904" customFormat="1" x14ac:dyDescent="0.25">
      <c r="A142" s="917"/>
      <c r="B142" s="810"/>
      <c r="C142" s="917"/>
      <c r="D142" s="924"/>
      <c r="E142" s="917"/>
      <c r="F142" s="917"/>
      <c r="G142" s="921"/>
      <c r="H142" s="1057"/>
    </row>
    <row r="143" spans="1:8" s="904" customFormat="1" ht="25.5" x14ac:dyDescent="0.25">
      <c r="A143" s="1157" t="s">
        <v>3136</v>
      </c>
      <c r="B143" s="1158" t="s">
        <v>3137</v>
      </c>
      <c r="C143" s="1159" t="s">
        <v>3138</v>
      </c>
      <c r="D143" s="1159" t="s">
        <v>3139</v>
      </c>
      <c r="E143" s="1160" t="s">
        <v>3140</v>
      </c>
      <c r="F143" s="1161" t="s">
        <v>4913</v>
      </c>
      <c r="G143" s="1162" t="s">
        <v>4914</v>
      </c>
      <c r="H143" s="1057"/>
    </row>
    <row r="144" spans="1:8" s="904" customFormat="1" ht="4.5" customHeight="1" x14ac:dyDescent="0.25">
      <c r="A144" s="728"/>
      <c r="B144" s="728"/>
      <c r="C144" s="729"/>
      <c r="D144" s="729"/>
      <c r="E144" s="730"/>
      <c r="F144" s="731"/>
      <c r="G144" s="732"/>
      <c r="H144" s="1057"/>
    </row>
    <row r="145" spans="1:8" s="115" customFormat="1" x14ac:dyDescent="0.25">
      <c r="A145" s="451" t="s">
        <v>186</v>
      </c>
      <c r="B145" s="528" t="s">
        <v>3296</v>
      </c>
      <c r="C145" s="452"/>
      <c r="D145" s="735"/>
      <c r="E145" s="452"/>
      <c r="F145" s="452"/>
      <c r="G145" s="453"/>
      <c r="H145" s="1057"/>
    </row>
    <row r="146" spans="1:8" x14ac:dyDescent="0.25">
      <c r="A146" s="367" t="s">
        <v>3026</v>
      </c>
      <c r="B146" s="749" t="s">
        <v>2704</v>
      </c>
      <c r="C146" s="392" t="s">
        <v>3142</v>
      </c>
      <c r="D146" s="736" t="s">
        <v>237</v>
      </c>
      <c r="E146" s="393"/>
      <c r="F146" s="394"/>
      <c r="G146" s="395"/>
    </row>
    <row r="147" spans="1:8" x14ac:dyDescent="0.25">
      <c r="A147" s="549" t="s">
        <v>3144</v>
      </c>
      <c r="B147" s="750" t="s">
        <v>4059</v>
      </c>
      <c r="C147" s="535" t="s">
        <v>3142</v>
      </c>
      <c r="D147" s="753" t="s">
        <v>3143</v>
      </c>
      <c r="E147" s="423">
        <v>0.3</v>
      </c>
      <c r="F147" s="597">
        <v>14.3</v>
      </c>
      <c r="G147" s="548">
        <f t="shared" ref="G147" si="8">TRUNC(E147*F147,2)</f>
        <v>4.29</v>
      </c>
    </row>
    <row r="148" spans="1:8" x14ac:dyDescent="0.25">
      <c r="A148" s="1347" t="s">
        <v>4722</v>
      </c>
      <c r="B148" s="1350"/>
      <c r="C148" s="1350"/>
      <c r="D148" s="1350"/>
      <c r="E148" s="1350"/>
      <c r="F148" s="1349"/>
      <c r="G148" s="1168">
        <f>TRUNC(SUM(G146:G147),2)</f>
        <v>4.29</v>
      </c>
    </row>
    <row r="149" spans="1:8" x14ac:dyDescent="0.25">
      <c r="A149" s="1347" t="s">
        <v>4723</v>
      </c>
      <c r="B149" s="1350"/>
      <c r="C149" s="1350"/>
      <c r="D149" s="1350"/>
      <c r="E149" s="1350"/>
      <c r="F149" s="1349"/>
      <c r="G149" s="1168">
        <v>0</v>
      </c>
    </row>
    <row r="150" spans="1:8" x14ac:dyDescent="0.25">
      <c r="A150" s="1172" t="s">
        <v>4924</v>
      </c>
      <c r="B150" s="1170"/>
      <c r="C150" s="1170"/>
      <c r="D150" s="1170"/>
      <c r="E150" s="1170"/>
      <c r="F150" s="1171" t="s">
        <v>4915</v>
      </c>
      <c r="G150" s="1168">
        <f>TRUNC(SUM(G148:G149),2)</f>
        <v>4.29</v>
      </c>
    </row>
    <row r="151" spans="1:8" s="115" customFormat="1" x14ac:dyDescent="0.25">
      <c r="A151" s="917"/>
      <c r="B151" s="810"/>
      <c r="C151" s="436"/>
      <c r="D151" s="794"/>
      <c r="E151" s="436"/>
      <c r="F151" s="436"/>
      <c r="G151" s="437"/>
      <c r="H151" s="1057"/>
    </row>
    <row r="152" spans="1:8" s="904" customFormat="1" x14ac:dyDescent="0.25">
      <c r="A152" s="917"/>
      <c r="B152" s="810"/>
      <c r="C152" s="917"/>
      <c r="D152" s="924"/>
      <c r="E152" s="917"/>
      <c r="F152" s="917"/>
      <c r="G152" s="921"/>
      <c r="H152" s="1057"/>
    </row>
    <row r="153" spans="1:8" s="904" customFormat="1" ht="25.5" x14ac:dyDescent="0.25">
      <c r="A153" s="1157" t="s">
        <v>3136</v>
      </c>
      <c r="B153" s="1158" t="s">
        <v>3137</v>
      </c>
      <c r="C153" s="1159" t="s">
        <v>3138</v>
      </c>
      <c r="D153" s="1159" t="s">
        <v>3139</v>
      </c>
      <c r="E153" s="1160" t="s">
        <v>3140</v>
      </c>
      <c r="F153" s="1161" t="s">
        <v>4913</v>
      </c>
      <c r="G153" s="1162" t="s">
        <v>4914</v>
      </c>
      <c r="H153" s="1057"/>
    </row>
    <row r="154" spans="1:8" s="904" customFormat="1" ht="4.5" customHeight="1" x14ac:dyDescent="0.25">
      <c r="A154" s="728"/>
      <c r="B154" s="728"/>
      <c r="C154" s="729"/>
      <c r="D154" s="729"/>
      <c r="E154" s="730"/>
      <c r="F154" s="731"/>
      <c r="G154" s="732"/>
      <c r="H154" s="1057"/>
    </row>
    <row r="155" spans="1:8" s="115" customFormat="1" x14ac:dyDescent="0.25">
      <c r="A155" s="451" t="s">
        <v>192</v>
      </c>
      <c r="B155" s="528" t="s">
        <v>208</v>
      </c>
      <c r="C155" s="452"/>
      <c r="D155" s="735"/>
      <c r="E155" s="452"/>
      <c r="F155" s="452"/>
      <c r="G155" s="453"/>
      <c r="H155" s="1057"/>
    </row>
    <row r="156" spans="1:8" ht="63.75" x14ac:dyDescent="0.25">
      <c r="A156" s="367" t="s">
        <v>2754</v>
      </c>
      <c r="B156" s="749" t="s">
        <v>2702</v>
      </c>
      <c r="C156" s="392" t="s">
        <v>3142</v>
      </c>
      <c r="D156" s="736" t="s">
        <v>3134</v>
      </c>
      <c r="E156" s="393"/>
      <c r="F156" s="394"/>
      <c r="G156" s="395"/>
    </row>
    <row r="157" spans="1:8" x14ac:dyDescent="0.25">
      <c r="A157" s="750" t="s">
        <v>3306</v>
      </c>
      <c r="B157" s="750" t="s">
        <v>4071</v>
      </c>
      <c r="C157" s="751" t="s">
        <v>3142</v>
      </c>
      <c r="D157" s="751" t="s">
        <v>3143</v>
      </c>
      <c r="E157" s="740">
        <v>5</v>
      </c>
      <c r="F157" s="754">
        <v>16.87</v>
      </c>
      <c r="G157" s="1175">
        <f t="shared" ref="G157:G160" si="9">TRUNC(E157*F157,2)</f>
        <v>84.35</v>
      </c>
    </row>
    <row r="158" spans="1:8" ht="25.5" x14ac:dyDescent="0.25">
      <c r="A158" s="750" t="s">
        <v>4073</v>
      </c>
      <c r="B158" s="750" t="s">
        <v>4224</v>
      </c>
      <c r="C158" s="751" t="s">
        <v>3142</v>
      </c>
      <c r="D158" s="751" t="s">
        <v>3143</v>
      </c>
      <c r="E158" s="740">
        <v>5</v>
      </c>
      <c r="F158" s="754">
        <v>15.2</v>
      </c>
      <c r="G158" s="1175">
        <f t="shared" si="9"/>
        <v>76</v>
      </c>
    </row>
    <row r="159" spans="1:8" ht="25.5" x14ac:dyDescent="0.25">
      <c r="A159" s="757" t="s">
        <v>4070</v>
      </c>
      <c r="B159" s="757" t="s">
        <v>4225</v>
      </c>
      <c r="C159" s="751" t="s">
        <v>3142</v>
      </c>
      <c r="D159" s="751" t="s">
        <v>3143</v>
      </c>
      <c r="E159" s="740">
        <v>5</v>
      </c>
      <c r="F159" s="754">
        <v>15.89</v>
      </c>
      <c r="G159" s="1175">
        <f t="shared" si="9"/>
        <v>79.45</v>
      </c>
    </row>
    <row r="160" spans="1:8" ht="51" x14ac:dyDescent="0.25">
      <c r="A160" s="757" t="s">
        <v>3307</v>
      </c>
      <c r="B160" s="757" t="s">
        <v>4226</v>
      </c>
      <c r="C160" s="751" t="s">
        <v>3142</v>
      </c>
      <c r="D160" s="751" t="s">
        <v>4227</v>
      </c>
      <c r="E160" s="433">
        <v>1E-3</v>
      </c>
      <c r="F160" s="754">
        <v>380.82</v>
      </c>
      <c r="G160" s="1175">
        <f t="shared" si="9"/>
        <v>0.38</v>
      </c>
    </row>
    <row r="161" spans="1:8" x14ac:dyDescent="0.25">
      <c r="A161" s="1347" t="s">
        <v>4722</v>
      </c>
      <c r="B161" s="1350"/>
      <c r="C161" s="1350"/>
      <c r="D161" s="1350"/>
      <c r="E161" s="1350"/>
      <c r="F161" s="1349"/>
      <c r="G161" s="1168">
        <f>TRUNC(SUM(G157:G159),2)</f>
        <v>239.8</v>
      </c>
    </row>
    <row r="162" spans="1:8" x14ac:dyDescent="0.25">
      <c r="A162" s="1347" t="s">
        <v>4723</v>
      </c>
      <c r="B162" s="1350"/>
      <c r="C162" s="1350"/>
      <c r="D162" s="1350"/>
      <c r="E162" s="1350"/>
      <c r="F162" s="1349"/>
      <c r="G162" s="1168">
        <f>TRUNC(SUM(G160),2)</f>
        <v>0.38</v>
      </c>
    </row>
    <row r="163" spans="1:8" x14ac:dyDescent="0.25">
      <c r="A163" s="1172" t="s">
        <v>4925</v>
      </c>
      <c r="B163" s="1170"/>
      <c r="C163" s="1170"/>
      <c r="D163" s="1170"/>
      <c r="E163" s="1170"/>
      <c r="F163" s="1171" t="s">
        <v>4915</v>
      </c>
      <c r="G163" s="1168">
        <f>TRUNC(SUM(G161:G162),2)</f>
        <v>240.18</v>
      </c>
    </row>
    <row r="164" spans="1:8" s="869" customFormat="1" x14ac:dyDescent="0.25">
      <c r="A164" s="917"/>
      <c r="B164" s="810"/>
      <c r="C164" s="917"/>
      <c r="D164" s="924"/>
      <c r="E164" s="917"/>
      <c r="F164" s="917"/>
      <c r="G164" s="921"/>
      <c r="H164" s="1056"/>
    </row>
    <row r="165" spans="1:8" s="890" customFormat="1" x14ac:dyDescent="0.25">
      <c r="A165" s="917"/>
      <c r="B165" s="810"/>
      <c r="C165" s="917"/>
      <c r="D165" s="924"/>
      <c r="E165" s="917"/>
      <c r="F165" s="917"/>
      <c r="G165" s="921"/>
      <c r="H165" s="1056"/>
    </row>
    <row r="166" spans="1:8" s="904" customFormat="1" ht="25.5" x14ac:dyDescent="0.25">
      <c r="A166" s="1157" t="s">
        <v>3136</v>
      </c>
      <c r="B166" s="1158" t="s">
        <v>3137</v>
      </c>
      <c r="C166" s="1159" t="s">
        <v>3138</v>
      </c>
      <c r="D166" s="1159" t="s">
        <v>3139</v>
      </c>
      <c r="E166" s="1160" t="s">
        <v>3140</v>
      </c>
      <c r="F166" s="1161" t="s">
        <v>4913</v>
      </c>
      <c r="G166" s="1162" t="s">
        <v>4914</v>
      </c>
      <c r="H166" s="1057"/>
    </row>
    <row r="167" spans="1:8" s="904" customFormat="1" ht="4.5" customHeight="1" x14ac:dyDescent="0.25">
      <c r="A167" s="728"/>
      <c r="B167" s="728"/>
      <c r="C167" s="729"/>
      <c r="D167" s="729"/>
      <c r="E167" s="730"/>
      <c r="F167" s="731"/>
      <c r="G167" s="732"/>
      <c r="H167" s="1057"/>
    </row>
    <row r="168" spans="1:8" s="115" customFormat="1" x14ac:dyDescent="0.25">
      <c r="A168" s="451" t="s">
        <v>195</v>
      </c>
      <c r="B168" s="528" t="s">
        <v>212</v>
      </c>
      <c r="C168" s="452"/>
      <c r="D168" s="735"/>
      <c r="E168" s="452"/>
      <c r="F168" s="452"/>
      <c r="G168" s="453"/>
      <c r="H168" s="1057"/>
    </row>
    <row r="169" spans="1:8" x14ac:dyDescent="0.25">
      <c r="A169" s="367" t="s">
        <v>2755</v>
      </c>
      <c r="B169" s="749" t="s">
        <v>2699</v>
      </c>
      <c r="C169" s="392" t="s">
        <v>3142</v>
      </c>
      <c r="D169" s="736" t="s">
        <v>3134</v>
      </c>
      <c r="E169" s="393"/>
      <c r="F169" s="394"/>
      <c r="G169" s="395"/>
    </row>
    <row r="170" spans="1:8" x14ac:dyDescent="0.25">
      <c r="A170" s="552" t="s">
        <v>4061</v>
      </c>
      <c r="B170" s="553" t="s">
        <v>4060</v>
      </c>
      <c r="C170" s="550" t="s">
        <v>3142</v>
      </c>
      <c r="D170" s="751" t="s">
        <v>3143</v>
      </c>
      <c r="E170" s="396">
        <v>0.05</v>
      </c>
      <c r="F170" s="597">
        <v>19.350000000000001</v>
      </c>
      <c r="G170" s="1175">
        <f>TRUNC(E170*F170,2)</f>
        <v>0.96</v>
      </c>
    </row>
    <row r="171" spans="1:8" x14ac:dyDescent="0.25">
      <c r="A171" s="549" t="s">
        <v>3144</v>
      </c>
      <c r="B171" s="750" t="s">
        <v>4059</v>
      </c>
      <c r="C171" s="550" t="s">
        <v>3142</v>
      </c>
      <c r="D171" s="751" t="s">
        <v>3143</v>
      </c>
      <c r="E171" s="396">
        <v>0.15</v>
      </c>
      <c r="F171" s="597">
        <v>14.3</v>
      </c>
      <c r="G171" s="1175">
        <f>TRUNC(E171*F171,2)</f>
        <v>2.14</v>
      </c>
    </row>
    <row r="172" spans="1:8" x14ac:dyDescent="0.25">
      <c r="A172" s="1347" t="s">
        <v>4722</v>
      </c>
      <c r="B172" s="1350"/>
      <c r="C172" s="1350"/>
      <c r="D172" s="1350"/>
      <c r="E172" s="1350"/>
      <c r="F172" s="1349"/>
      <c r="G172" s="1168">
        <f>TRUNC(SUM(G170:G171),2)</f>
        <v>3.1</v>
      </c>
    </row>
    <row r="173" spans="1:8" x14ac:dyDescent="0.25">
      <c r="A173" s="1347" t="s">
        <v>4723</v>
      </c>
      <c r="B173" s="1350"/>
      <c r="C173" s="1350"/>
      <c r="D173" s="1350"/>
      <c r="E173" s="1350"/>
      <c r="F173" s="1349"/>
      <c r="G173" s="1168">
        <v>0</v>
      </c>
    </row>
    <row r="174" spans="1:8" x14ac:dyDescent="0.25">
      <c r="A174" s="1172" t="s">
        <v>4926</v>
      </c>
      <c r="B174" s="1170"/>
      <c r="C174" s="1170"/>
      <c r="D174" s="1170"/>
      <c r="E174" s="1170"/>
      <c r="F174" s="1171" t="s">
        <v>4915</v>
      </c>
      <c r="G174" s="1168">
        <f>TRUNC(SUM(G172:G173),2)</f>
        <v>3.1</v>
      </c>
    </row>
    <row r="175" spans="1:8" s="115" customFormat="1" x14ac:dyDescent="0.25">
      <c r="A175" s="917"/>
      <c r="B175" s="810"/>
      <c r="C175" s="436"/>
      <c r="D175" s="794"/>
      <c r="E175" s="436"/>
      <c r="F175" s="436"/>
      <c r="G175" s="437"/>
      <c r="H175" s="1057"/>
    </row>
    <row r="176" spans="1:8" s="115" customFormat="1" x14ac:dyDescent="0.25">
      <c r="A176" s="436"/>
      <c r="B176" s="810"/>
      <c r="C176" s="436"/>
      <c r="D176" s="794"/>
      <c r="E176" s="436"/>
      <c r="F176" s="436"/>
      <c r="G176" s="437"/>
      <c r="H176" s="1057"/>
    </row>
    <row r="177" spans="1:8" s="904" customFormat="1" ht="25.5" x14ac:dyDescent="0.25">
      <c r="A177" s="1157" t="s">
        <v>3136</v>
      </c>
      <c r="B177" s="1158" t="s">
        <v>3137</v>
      </c>
      <c r="C177" s="1159" t="s">
        <v>3138</v>
      </c>
      <c r="D177" s="1159" t="s">
        <v>3139</v>
      </c>
      <c r="E177" s="1160" t="s">
        <v>3140</v>
      </c>
      <c r="F177" s="1161" t="s">
        <v>4913</v>
      </c>
      <c r="G177" s="1162" t="s">
        <v>4914</v>
      </c>
      <c r="H177" s="1057"/>
    </row>
    <row r="178" spans="1:8" s="904" customFormat="1" ht="4.5" customHeight="1" x14ac:dyDescent="0.25">
      <c r="A178" s="728"/>
      <c r="B178" s="728"/>
      <c r="C178" s="729"/>
      <c r="D178" s="729"/>
      <c r="E178" s="730"/>
      <c r="F178" s="731"/>
      <c r="G178" s="732"/>
      <c r="H178" s="1057"/>
    </row>
    <row r="179" spans="1:8" s="115" customFormat="1" x14ac:dyDescent="0.25">
      <c r="A179" s="451" t="s">
        <v>2784</v>
      </c>
      <c r="B179" s="528" t="s">
        <v>3295</v>
      </c>
      <c r="C179" s="452"/>
      <c r="D179" s="735"/>
      <c r="E179" s="452"/>
      <c r="F179" s="452"/>
      <c r="G179" s="453"/>
      <c r="H179" s="1057"/>
    </row>
    <row r="180" spans="1:8" x14ac:dyDescent="0.25">
      <c r="A180" s="367" t="s">
        <v>2785</v>
      </c>
      <c r="B180" s="709" t="s">
        <v>2700</v>
      </c>
      <c r="C180" s="392" t="s">
        <v>3142</v>
      </c>
      <c r="D180" s="736" t="s">
        <v>3134</v>
      </c>
      <c r="E180" s="393"/>
      <c r="F180" s="394"/>
      <c r="G180" s="395"/>
    </row>
    <row r="181" spans="1:8" x14ac:dyDescent="0.25">
      <c r="A181" s="555" t="s">
        <v>4075</v>
      </c>
      <c r="B181" s="750" t="s">
        <v>4074</v>
      </c>
      <c r="C181" s="550" t="s">
        <v>3142</v>
      </c>
      <c r="D181" s="751" t="s">
        <v>3143</v>
      </c>
      <c r="E181" s="396">
        <v>0.5</v>
      </c>
      <c r="F181" s="754">
        <v>19.350000000000001</v>
      </c>
      <c r="G181" s="1175">
        <f>TRUNC(E181*F181,2)</f>
        <v>9.67</v>
      </c>
    </row>
    <row r="182" spans="1:8" x14ac:dyDescent="0.25">
      <c r="A182" s="549" t="s">
        <v>3144</v>
      </c>
      <c r="B182" s="750" t="s">
        <v>4059</v>
      </c>
      <c r="C182" s="550" t="s">
        <v>3142</v>
      </c>
      <c r="D182" s="751" t="s">
        <v>3143</v>
      </c>
      <c r="E182" s="396">
        <v>0.5</v>
      </c>
      <c r="F182" s="597">
        <v>14.3</v>
      </c>
      <c r="G182" s="1175">
        <f>TRUNC(E182*F182,2)</f>
        <v>7.15</v>
      </c>
    </row>
    <row r="183" spans="1:8" x14ac:dyDescent="0.25">
      <c r="A183" s="1347" t="s">
        <v>4722</v>
      </c>
      <c r="B183" s="1350"/>
      <c r="C183" s="1350"/>
      <c r="D183" s="1350"/>
      <c r="E183" s="1350"/>
      <c r="F183" s="1349"/>
      <c r="G183" s="1168">
        <f>TRUNC(SUM(G181:G182),2)</f>
        <v>16.82</v>
      </c>
    </row>
    <row r="184" spans="1:8" x14ac:dyDescent="0.25">
      <c r="A184" s="1347" t="s">
        <v>4723</v>
      </c>
      <c r="B184" s="1350"/>
      <c r="C184" s="1350"/>
      <c r="D184" s="1350"/>
      <c r="E184" s="1350"/>
      <c r="F184" s="1349"/>
      <c r="G184" s="1168">
        <v>0</v>
      </c>
    </row>
    <row r="185" spans="1:8" x14ac:dyDescent="0.25">
      <c r="A185" s="1172"/>
      <c r="B185" s="1170"/>
      <c r="C185" s="1170"/>
      <c r="D185" s="1170"/>
      <c r="E185" s="1170"/>
      <c r="F185" s="1171" t="s">
        <v>4915</v>
      </c>
      <c r="G185" s="1168">
        <f>TRUNC(SUM(G183:G184),2)</f>
        <v>16.82</v>
      </c>
    </row>
    <row r="186" spans="1:8" s="115" customFormat="1" x14ac:dyDescent="0.25">
      <c r="A186" s="436"/>
      <c r="B186" s="810"/>
      <c r="C186" s="436"/>
      <c r="D186" s="794"/>
      <c r="E186" s="436"/>
      <c r="F186" s="436"/>
      <c r="G186" s="437"/>
      <c r="H186" s="1057"/>
    </row>
    <row r="187" spans="1:8" s="904" customFormat="1" x14ac:dyDescent="0.25">
      <c r="A187" s="917"/>
      <c r="B187" s="810"/>
      <c r="C187" s="917"/>
      <c r="D187" s="924"/>
      <c r="E187" s="917"/>
      <c r="F187" s="917"/>
      <c r="G187" s="921"/>
      <c r="H187" s="1057"/>
    </row>
    <row r="188" spans="1:8" s="904" customFormat="1" ht="25.5" x14ac:dyDescent="0.25">
      <c r="A188" s="1157" t="s">
        <v>3136</v>
      </c>
      <c r="B188" s="1158" t="s">
        <v>3137</v>
      </c>
      <c r="C188" s="1159" t="s">
        <v>3138</v>
      </c>
      <c r="D188" s="1159" t="s">
        <v>3139</v>
      </c>
      <c r="E188" s="1160" t="s">
        <v>3140</v>
      </c>
      <c r="F188" s="1161" t="s">
        <v>4913</v>
      </c>
      <c r="G188" s="1162" t="s">
        <v>4914</v>
      </c>
      <c r="H188" s="1057"/>
    </row>
    <row r="189" spans="1:8" s="904" customFormat="1" ht="4.5" customHeight="1" x14ac:dyDescent="0.25">
      <c r="A189" s="728"/>
      <c r="B189" s="728"/>
      <c r="C189" s="729"/>
      <c r="D189" s="729"/>
      <c r="E189" s="730"/>
      <c r="F189" s="731"/>
      <c r="G189" s="732"/>
      <c r="H189" s="1057"/>
    </row>
    <row r="190" spans="1:8" s="115" customFormat="1" x14ac:dyDescent="0.25">
      <c r="A190" s="451" t="s">
        <v>2784</v>
      </c>
      <c r="B190" s="528" t="s">
        <v>3295</v>
      </c>
      <c r="C190" s="452"/>
      <c r="D190" s="735"/>
      <c r="E190" s="452"/>
      <c r="F190" s="452"/>
      <c r="G190" s="453"/>
      <c r="H190" s="1057"/>
    </row>
    <row r="191" spans="1:8" x14ac:dyDescent="0.25">
      <c r="A191" s="367" t="s">
        <v>2790</v>
      </c>
      <c r="B191" s="709" t="s">
        <v>2705</v>
      </c>
      <c r="C191" s="392" t="s">
        <v>3142</v>
      </c>
      <c r="D191" s="736" t="s">
        <v>3205</v>
      </c>
      <c r="E191" s="393"/>
      <c r="F191" s="394"/>
      <c r="G191" s="395"/>
    </row>
    <row r="192" spans="1:8" x14ac:dyDescent="0.25">
      <c r="A192" s="555" t="s">
        <v>4077</v>
      </c>
      <c r="B192" s="750" t="s">
        <v>4076</v>
      </c>
      <c r="C192" s="550" t="s">
        <v>3142</v>
      </c>
      <c r="D192" s="751" t="s">
        <v>3143</v>
      </c>
      <c r="E192" s="396">
        <v>0.5</v>
      </c>
      <c r="F192" s="754">
        <v>19.010000000000002</v>
      </c>
      <c r="G192" s="1175">
        <f>TRUNC(E192*F192,2)</f>
        <v>9.5</v>
      </c>
    </row>
    <row r="193" spans="1:8" x14ac:dyDescent="0.25">
      <c r="A193" s="549" t="s">
        <v>3144</v>
      </c>
      <c r="B193" s="750" t="s">
        <v>4059</v>
      </c>
      <c r="C193" s="550" t="s">
        <v>3142</v>
      </c>
      <c r="D193" s="751" t="s">
        <v>3143</v>
      </c>
      <c r="E193" s="396">
        <v>0.5</v>
      </c>
      <c r="F193" s="597">
        <v>14.3</v>
      </c>
      <c r="G193" s="1175">
        <f>TRUNC(E193*F193,2)</f>
        <v>7.15</v>
      </c>
    </row>
    <row r="194" spans="1:8" x14ac:dyDescent="0.25">
      <c r="A194" s="1347" t="s">
        <v>4722</v>
      </c>
      <c r="B194" s="1350"/>
      <c r="C194" s="1350"/>
      <c r="D194" s="1350"/>
      <c r="E194" s="1350"/>
      <c r="F194" s="1349"/>
      <c r="G194" s="1168">
        <f>TRUNC(SUM(G192:G193),2)</f>
        <v>16.649999999999999</v>
      </c>
    </row>
    <row r="195" spans="1:8" x14ac:dyDescent="0.25">
      <c r="A195" s="1347" t="s">
        <v>4723</v>
      </c>
      <c r="B195" s="1350"/>
      <c r="C195" s="1350"/>
      <c r="D195" s="1350"/>
      <c r="E195" s="1350"/>
      <c r="F195" s="1349"/>
      <c r="G195" s="1168">
        <v>0</v>
      </c>
    </row>
    <row r="196" spans="1:8" x14ac:dyDescent="0.25">
      <c r="A196" s="1172"/>
      <c r="B196" s="1170"/>
      <c r="C196" s="1170"/>
      <c r="D196" s="1170"/>
      <c r="E196" s="1170"/>
      <c r="F196" s="1171" t="s">
        <v>4915</v>
      </c>
      <c r="G196" s="1168">
        <f>TRUNC(SUM(G194:G195),2)</f>
        <v>16.649999999999999</v>
      </c>
    </row>
    <row r="197" spans="1:8" s="115" customFormat="1" x14ac:dyDescent="0.25">
      <c r="A197" s="436"/>
      <c r="B197" s="810"/>
      <c r="C197" s="436"/>
      <c r="D197" s="794"/>
      <c r="E197" s="436"/>
      <c r="F197" s="436"/>
      <c r="G197" s="437"/>
      <c r="H197" s="1057"/>
    </row>
    <row r="198" spans="1:8" s="904" customFormat="1" x14ac:dyDescent="0.25">
      <c r="A198" s="917"/>
      <c r="B198" s="810"/>
      <c r="C198" s="917"/>
      <c r="D198" s="924"/>
      <c r="E198" s="917"/>
      <c r="F198" s="917"/>
      <c r="G198" s="921"/>
      <c r="H198" s="1057"/>
    </row>
    <row r="199" spans="1:8" s="904" customFormat="1" ht="25.5" x14ac:dyDescent="0.25">
      <c r="A199" s="1157" t="s">
        <v>3136</v>
      </c>
      <c r="B199" s="1158" t="s">
        <v>3137</v>
      </c>
      <c r="C199" s="1159" t="s">
        <v>3138</v>
      </c>
      <c r="D199" s="1159" t="s">
        <v>3139</v>
      </c>
      <c r="E199" s="1160" t="s">
        <v>3140</v>
      </c>
      <c r="F199" s="1161" t="s">
        <v>4913</v>
      </c>
      <c r="G199" s="1162" t="s">
        <v>4914</v>
      </c>
      <c r="H199" s="1057"/>
    </row>
    <row r="200" spans="1:8" s="904" customFormat="1" ht="4.5" customHeight="1" x14ac:dyDescent="0.25">
      <c r="A200" s="728"/>
      <c r="B200" s="728"/>
      <c r="C200" s="729"/>
      <c r="D200" s="729"/>
      <c r="E200" s="730"/>
      <c r="F200" s="731"/>
      <c r="G200" s="732"/>
      <c r="H200" s="1057"/>
    </row>
    <row r="201" spans="1:8" s="115" customFormat="1" x14ac:dyDescent="0.25">
      <c r="A201" s="451" t="s">
        <v>2784</v>
      </c>
      <c r="B201" s="528" t="s">
        <v>3295</v>
      </c>
      <c r="C201" s="452"/>
      <c r="D201" s="735"/>
      <c r="E201" s="452"/>
      <c r="F201" s="452"/>
      <c r="G201" s="453"/>
      <c r="H201" s="1057"/>
    </row>
    <row r="202" spans="1:8" ht="25.5" x14ac:dyDescent="0.25">
      <c r="A202" s="367" t="s">
        <v>2791</v>
      </c>
      <c r="B202" s="709" t="s">
        <v>2706</v>
      </c>
      <c r="C202" s="392" t="s">
        <v>3142</v>
      </c>
      <c r="D202" s="736" t="s">
        <v>60</v>
      </c>
      <c r="E202" s="393"/>
      <c r="F202" s="394"/>
      <c r="G202" s="395"/>
    </row>
    <row r="203" spans="1:8" x14ac:dyDescent="0.25">
      <c r="A203" s="555" t="s">
        <v>4077</v>
      </c>
      <c r="B203" s="750" t="s">
        <v>4076</v>
      </c>
      <c r="C203" s="550" t="s">
        <v>3142</v>
      </c>
      <c r="D203" s="751" t="s">
        <v>3143</v>
      </c>
      <c r="E203" s="396">
        <v>1</v>
      </c>
      <c r="F203" s="754">
        <v>19.010000000000002</v>
      </c>
      <c r="G203" s="1175">
        <f>TRUNC(E203*F203,2)</f>
        <v>19.010000000000002</v>
      </c>
    </row>
    <row r="204" spans="1:8" x14ac:dyDescent="0.25">
      <c r="A204" s="549" t="s">
        <v>3144</v>
      </c>
      <c r="B204" s="750" t="s">
        <v>4059</v>
      </c>
      <c r="C204" s="550" t="s">
        <v>3142</v>
      </c>
      <c r="D204" s="751" t="s">
        <v>3143</v>
      </c>
      <c r="E204" s="396">
        <v>2</v>
      </c>
      <c r="F204" s="597">
        <v>14.3</v>
      </c>
      <c r="G204" s="1175">
        <f>TRUNC(E204*F204,2)</f>
        <v>28.6</v>
      </c>
    </row>
    <row r="205" spans="1:8" x14ac:dyDescent="0.25">
      <c r="A205" s="1347" t="s">
        <v>4722</v>
      </c>
      <c r="B205" s="1350"/>
      <c r="C205" s="1350"/>
      <c r="D205" s="1350"/>
      <c r="E205" s="1350"/>
      <c r="F205" s="1349"/>
      <c r="G205" s="1168">
        <f>TRUNC(SUM(G203:G204),2)</f>
        <v>47.61</v>
      </c>
    </row>
    <row r="206" spans="1:8" x14ac:dyDescent="0.25">
      <c r="A206" s="1347" t="s">
        <v>4723</v>
      </c>
      <c r="B206" s="1350"/>
      <c r="C206" s="1350"/>
      <c r="D206" s="1350"/>
      <c r="E206" s="1350"/>
      <c r="F206" s="1349"/>
      <c r="G206" s="1168">
        <v>0</v>
      </c>
    </row>
    <row r="207" spans="1:8" x14ac:dyDescent="0.25">
      <c r="A207" s="1172"/>
      <c r="B207" s="1170"/>
      <c r="C207" s="1170"/>
      <c r="D207" s="1170"/>
      <c r="E207" s="1170"/>
      <c r="F207" s="1171" t="s">
        <v>4915</v>
      </c>
      <c r="G207" s="1168">
        <f>TRUNC(SUM(G205:G206),2)</f>
        <v>47.61</v>
      </c>
    </row>
    <row r="208" spans="1:8" s="115" customFormat="1" x14ac:dyDescent="0.25">
      <c r="A208" s="436"/>
      <c r="B208" s="810"/>
      <c r="C208" s="436"/>
      <c r="D208" s="794"/>
      <c r="E208" s="436"/>
      <c r="F208" s="436"/>
      <c r="G208" s="437"/>
      <c r="H208" s="1057"/>
    </row>
    <row r="209" spans="1:8" s="904" customFormat="1" x14ac:dyDescent="0.25">
      <c r="A209" s="917"/>
      <c r="B209" s="810"/>
      <c r="C209" s="917"/>
      <c r="D209" s="924"/>
      <c r="E209" s="917"/>
      <c r="F209" s="917"/>
      <c r="G209" s="921"/>
      <c r="H209" s="1057"/>
    </row>
    <row r="210" spans="1:8" s="904" customFormat="1" ht="25.5" x14ac:dyDescent="0.25">
      <c r="A210" s="1157" t="s">
        <v>3136</v>
      </c>
      <c r="B210" s="1158" t="s">
        <v>3137</v>
      </c>
      <c r="C210" s="1159" t="s">
        <v>3138</v>
      </c>
      <c r="D210" s="1159" t="s">
        <v>3139</v>
      </c>
      <c r="E210" s="1160" t="s">
        <v>3140</v>
      </c>
      <c r="F210" s="1161" t="s">
        <v>4913</v>
      </c>
      <c r="G210" s="1162" t="s">
        <v>4914</v>
      </c>
      <c r="H210" s="1057"/>
    </row>
    <row r="211" spans="1:8" s="904" customFormat="1" ht="4.5" customHeight="1" x14ac:dyDescent="0.25">
      <c r="A211" s="728"/>
      <c r="B211" s="728"/>
      <c r="C211" s="729"/>
      <c r="D211" s="729"/>
      <c r="E211" s="730"/>
      <c r="F211" s="731"/>
      <c r="G211" s="732"/>
      <c r="H211" s="1057"/>
    </row>
    <row r="212" spans="1:8" s="115" customFormat="1" x14ac:dyDescent="0.25">
      <c r="A212" s="451" t="s">
        <v>2784</v>
      </c>
      <c r="B212" s="528" t="s">
        <v>2821</v>
      </c>
      <c r="C212" s="452"/>
      <c r="D212" s="735"/>
      <c r="E212" s="452"/>
      <c r="F212" s="452"/>
      <c r="G212" s="453"/>
      <c r="H212" s="1057"/>
    </row>
    <row r="213" spans="1:8" x14ac:dyDescent="0.25">
      <c r="A213" s="367" t="s">
        <v>3764</v>
      </c>
      <c r="B213" s="709" t="s">
        <v>3765</v>
      </c>
      <c r="C213" s="392" t="s">
        <v>3142</v>
      </c>
      <c r="D213" s="736" t="s">
        <v>60</v>
      </c>
      <c r="E213" s="393"/>
      <c r="F213" s="394"/>
      <c r="G213" s="395"/>
    </row>
    <row r="214" spans="1:8" x14ac:dyDescent="0.25">
      <c r="A214" s="555" t="s">
        <v>3306</v>
      </c>
      <c r="B214" s="750" t="s">
        <v>4071</v>
      </c>
      <c r="C214" s="550" t="s">
        <v>3142</v>
      </c>
      <c r="D214" s="751" t="s">
        <v>3143</v>
      </c>
      <c r="E214" s="396">
        <v>0.7</v>
      </c>
      <c r="F214" s="754">
        <v>16.87</v>
      </c>
      <c r="G214" s="1175">
        <f>TRUNC(E214*F214,2)</f>
        <v>11.8</v>
      </c>
    </row>
    <row r="215" spans="1:8" x14ac:dyDescent="0.25">
      <c r="A215" s="555" t="s">
        <v>4075</v>
      </c>
      <c r="B215" s="750" t="s">
        <v>4074</v>
      </c>
      <c r="C215" s="550" t="s">
        <v>3142</v>
      </c>
      <c r="D215" s="751" t="s">
        <v>3143</v>
      </c>
      <c r="E215" s="396">
        <v>0.22</v>
      </c>
      <c r="F215" s="754">
        <v>19.350000000000001</v>
      </c>
      <c r="G215" s="1175">
        <f>TRUNC(E215*F215,2)</f>
        <v>4.25</v>
      </c>
    </row>
    <row r="216" spans="1:8" x14ac:dyDescent="0.25">
      <c r="A216" s="1347" t="s">
        <v>4722</v>
      </c>
      <c r="B216" s="1350"/>
      <c r="C216" s="1350"/>
      <c r="D216" s="1350"/>
      <c r="E216" s="1350"/>
      <c r="F216" s="1349"/>
      <c r="G216" s="1168">
        <f>TRUNC(SUM(G214:G215),2)</f>
        <v>16.05</v>
      </c>
    </row>
    <row r="217" spans="1:8" x14ac:dyDescent="0.25">
      <c r="A217" s="1347" t="s">
        <v>4723</v>
      </c>
      <c r="B217" s="1350"/>
      <c r="C217" s="1350"/>
      <c r="D217" s="1350"/>
      <c r="E217" s="1350"/>
      <c r="F217" s="1349"/>
      <c r="G217" s="1168">
        <v>0</v>
      </c>
    </row>
    <row r="218" spans="1:8" x14ac:dyDescent="0.25">
      <c r="A218" s="1172" t="s">
        <v>4927</v>
      </c>
      <c r="B218" s="1170"/>
      <c r="C218" s="1170"/>
      <c r="D218" s="1170"/>
      <c r="E218" s="1170"/>
      <c r="F218" s="1171" t="s">
        <v>4915</v>
      </c>
      <c r="G218" s="1168">
        <f>TRUNC(SUM(G216:G217),2)</f>
        <v>16.05</v>
      </c>
    </row>
    <row r="219" spans="1:8" x14ac:dyDescent="0.25">
      <c r="A219" s="917"/>
      <c r="B219" s="810"/>
      <c r="C219" s="436"/>
      <c r="D219" s="794"/>
      <c r="E219" s="436"/>
      <c r="F219" s="436"/>
      <c r="G219" s="437"/>
    </row>
    <row r="220" spans="1:8" s="890" customFormat="1" x14ac:dyDescent="0.25">
      <c r="A220" s="917"/>
      <c r="B220" s="810"/>
      <c r="C220" s="917"/>
      <c r="D220" s="924"/>
      <c r="E220" s="917"/>
      <c r="F220" s="917"/>
      <c r="G220" s="921"/>
      <c r="H220" s="1056"/>
    </row>
    <row r="221" spans="1:8" s="904" customFormat="1" ht="25.5" x14ac:dyDescent="0.25">
      <c r="A221" s="1157" t="s">
        <v>3136</v>
      </c>
      <c r="B221" s="1158" t="s">
        <v>3137</v>
      </c>
      <c r="C221" s="1159" t="s">
        <v>3138</v>
      </c>
      <c r="D221" s="1159" t="s">
        <v>3139</v>
      </c>
      <c r="E221" s="1160" t="s">
        <v>3140</v>
      </c>
      <c r="F221" s="1161" t="s">
        <v>4913</v>
      </c>
      <c r="G221" s="1162" t="s">
        <v>4914</v>
      </c>
      <c r="H221" s="1057"/>
    </row>
    <row r="222" spans="1:8" s="904" customFormat="1" ht="4.5" customHeight="1" x14ac:dyDescent="0.25">
      <c r="A222" s="728"/>
      <c r="B222" s="728"/>
      <c r="C222" s="729"/>
      <c r="D222" s="729"/>
      <c r="E222" s="730"/>
      <c r="F222" s="731"/>
      <c r="G222" s="732"/>
      <c r="H222" s="1057"/>
    </row>
    <row r="223" spans="1:8" x14ac:dyDescent="0.25">
      <c r="A223" s="693" t="s">
        <v>3725</v>
      </c>
      <c r="B223" s="709" t="s">
        <v>3954</v>
      </c>
      <c r="C223" s="368"/>
      <c r="D223" s="736"/>
      <c r="E223" s="368"/>
      <c r="F223" s="368"/>
      <c r="G223" s="369"/>
    </row>
    <row r="224" spans="1:8" x14ac:dyDescent="0.25">
      <c r="A224" s="693" t="s">
        <v>3749</v>
      </c>
      <c r="B224" s="709" t="s">
        <v>3946</v>
      </c>
      <c r="C224" s="371" t="s">
        <v>3142</v>
      </c>
      <c r="D224" s="718" t="s">
        <v>3947</v>
      </c>
      <c r="E224" s="372"/>
      <c r="F224" s="373"/>
      <c r="G224" s="374"/>
    </row>
    <row r="225" spans="1:8" x14ac:dyDescent="0.25">
      <c r="A225" s="549" t="s">
        <v>3144</v>
      </c>
      <c r="B225" s="750" t="s">
        <v>4059</v>
      </c>
      <c r="C225" s="550" t="s">
        <v>3142</v>
      </c>
      <c r="D225" s="554" t="s">
        <v>2558</v>
      </c>
      <c r="E225" s="487">
        <v>2.5</v>
      </c>
      <c r="F225" s="597">
        <v>14.3</v>
      </c>
      <c r="G225" s="1175">
        <f>TRUNC(E225*F225,2)</f>
        <v>35.75</v>
      </c>
    </row>
    <row r="226" spans="1:8" s="890" customFormat="1" ht="25.5" x14ac:dyDescent="0.25">
      <c r="A226" s="928" t="s">
        <v>4680</v>
      </c>
      <c r="B226" s="925" t="s">
        <v>4681</v>
      </c>
      <c r="C226" s="923" t="s">
        <v>3142</v>
      </c>
      <c r="D226" s="554" t="s">
        <v>2558</v>
      </c>
      <c r="E226" s="724">
        <v>1</v>
      </c>
      <c r="F226" s="1174">
        <v>15.32</v>
      </c>
      <c r="G226" s="1175">
        <f>TRUNC(E226*F226,2)</f>
        <v>15.32</v>
      </c>
      <c r="H226" s="1056"/>
    </row>
    <row r="227" spans="1:8" s="890" customFormat="1" ht="25.5" x14ac:dyDescent="0.25">
      <c r="A227" s="716" t="s">
        <v>4674</v>
      </c>
      <c r="B227" s="722" t="s">
        <v>4675</v>
      </c>
      <c r="C227" s="723" t="s">
        <v>3147</v>
      </c>
      <c r="D227" s="723" t="s">
        <v>4108</v>
      </c>
      <c r="E227" s="724">
        <v>1.16E-4</v>
      </c>
      <c r="F227" s="1174">
        <v>369600</v>
      </c>
      <c r="G227" s="1175">
        <f>TRUNC(E227*F227,2)</f>
        <v>42.87</v>
      </c>
      <c r="H227" s="1056"/>
    </row>
    <row r="228" spans="1:8" s="890" customFormat="1" ht="25.5" x14ac:dyDescent="0.25">
      <c r="A228" s="716" t="s">
        <v>4677</v>
      </c>
      <c r="B228" s="722" t="s">
        <v>4676</v>
      </c>
      <c r="C228" s="723" t="s">
        <v>3147</v>
      </c>
      <c r="D228" s="723" t="s">
        <v>4108</v>
      </c>
      <c r="E228" s="724">
        <v>1.16E-4</v>
      </c>
      <c r="F228" s="1174">
        <v>50000</v>
      </c>
      <c r="G228" s="1175">
        <f>TRUNC(E228*F228,2)</f>
        <v>5.8</v>
      </c>
      <c r="H228" s="1056"/>
    </row>
    <row r="229" spans="1:8" s="890" customFormat="1" ht="25.5" x14ac:dyDescent="0.25">
      <c r="A229" s="716" t="s">
        <v>4678</v>
      </c>
      <c r="B229" s="722" t="s">
        <v>4679</v>
      </c>
      <c r="C229" s="723" t="s">
        <v>3147</v>
      </c>
      <c r="D229" s="723" t="s">
        <v>4108</v>
      </c>
      <c r="E229" s="724">
        <v>1.16E-4</v>
      </c>
      <c r="F229" s="1174">
        <v>208000</v>
      </c>
      <c r="G229" s="1175">
        <f>TRUNC(E229*F229,2)</f>
        <v>24.12</v>
      </c>
      <c r="H229" s="1056"/>
    </row>
    <row r="230" spans="1:8" x14ac:dyDescent="0.25">
      <c r="A230" s="1347" t="s">
        <v>4722</v>
      </c>
      <c r="B230" s="1350"/>
      <c r="C230" s="1350"/>
      <c r="D230" s="1350"/>
      <c r="E230" s="1350"/>
      <c r="F230" s="1349"/>
      <c r="G230" s="1168">
        <f>TRUNC(SUM(G225:G226),2)</f>
        <v>51.07</v>
      </c>
    </row>
    <row r="231" spans="1:8" x14ac:dyDescent="0.25">
      <c r="A231" s="1347" t="s">
        <v>4723</v>
      </c>
      <c r="B231" s="1350"/>
      <c r="C231" s="1350"/>
      <c r="D231" s="1350"/>
      <c r="E231" s="1350"/>
      <c r="F231" s="1349"/>
      <c r="G231" s="1168">
        <f>TRUNC(SUM(G227:G229),2)</f>
        <v>72.790000000000006</v>
      </c>
    </row>
    <row r="232" spans="1:8" x14ac:dyDescent="0.25">
      <c r="A232" s="1172" t="s">
        <v>4928</v>
      </c>
      <c r="B232" s="1170"/>
      <c r="C232" s="1170"/>
      <c r="D232" s="1170"/>
      <c r="E232" s="1170"/>
      <c r="F232" s="1171" t="s">
        <v>4915</v>
      </c>
      <c r="G232" s="1168">
        <f>TRUNC(SUM(G230:G231),2)</f>
        <v>123.86</v>
      </c>
    </row>
    <row r="233" spans="1:8" x14ac:dyDescent="0.25">
      <c r="A233" s="918"/>
      <c r="C233" s="890"/>
      <c r="E233" s="890"/>
      <c r="F233" s="890"/>
      <c r="G233" s="890"/>
    </row>
    <row r="234" spans="1:8" x14ac:dyDescent="0.25">
      <c r="A234" s="744"/>
    </row>
    <row r="235" spans="1:8" s="904" customFormat="1" ht="25.5" x14ac:dyDescent="0.25">
      <c r="A235" s="1157" t="s">
        <v>3136</v>
      </c>
      <c r="B235" s="1158" t="s">
        <v>3137</v>
      </c>
      <c r="C235" s="1159" t="s">
        <v>3138</v>
      </c>
      <c r="D235" s="1159" t="s">
        <v>3139</v>
      </c>
      <c r="E235" s="1160" t="s">
        <v>3140</v>
      </c>
      <c r="F235" s="1161" t="s">
        <v>4913</v>
      </c>
      <c r="G235" s="1162" t="s">
        <v>4914</v>
      </c>
      <c r="H235" s="1057"/>
    </row>
    <row r="236" spans="1:8" s="904" customFormat="1" ht="4.5" customHeight="1" x14ac:dyDescent="0.25">
      <c r="A236" s="728"/>
      <c r="B236" s="728"/>
      <c r="C236" s="729"/>
      <c r="D236" s="729"/>
      <c r="E236" s="730"/>
      <c r="F236" s="731"/>
      <c r="G236" s="732"/>
      <c r="H236" s="1057"/>
    </row>
    <row r="237" spans="1:8" x14ac:dyDescent="0.25">
      <c r="A237" s="693" t="s">
        <v>3725</v>
      </c>
      <c r="B237" s="709" t="s">
        <v>4278</v>
      </c>
      <c r="C237" s="368"/>
      <c r="D237" s="711"/>
      <c r="E237" s="368"/>
      <c r="F237" s="368"/>
      <c r="G237" s="369"/>
    </row>
    <row r="238" spans="1:8" s="700" customFormat="1" x14ac:dyDescent="0.25">
      <c r="A238" s="693" t="s">
        <v>3749</v>
      </c>
      <c r="B238" s="709" t="s">
        <v>4130</v>
      </c>
      <c r="C238" s="718" t="s">
        <v>3142</v>
      </c>
      <c r="D238" s="718" t="s">
        <v>3955</v>
      </c>
      <c r="E238" s="719"/>
      <c r="F238" s="720"/>
      <c r="G238" s="721"/>
      <c r="H238" s="1056"/>
    </row>
    <row r="239" spans="1:8" s="700" customFormat="1" x14ac:dyDescent="0.25">
      <c r="A239" s="716" t="s">
        <v>4290</v>
      </c>
      <c r="B239" s="722" t="s">
        <v>4525</v>
      </c>
      <c r="C239" s="711" t="s">
        <v>3142</v>
      </c>
      <c r="D239" s="723" t="s">
        <v>3143</v>
      </c>
      <c r="E239" s="724">
        <v>0.3</v>
      </c>
      <c r="F239" s="597">
        <v>19.010000000000002</v>
      </c>
      <c r="G239" s="1175">
        <f>TRUNC(E239*F239,2)</f>
        <v>5.7</v>
      </c>
      <c r="H239" s="1056"/>
    </row>
    <row r="240" spans="1:8" s="700" customFormat="1" x14ac:dyDescent="0.25">
      <c r="A240" s="716" t="s">
        <v>4279</v>
      </c>
      <c r="B240" s="722" t="s">
        <v>4280</v>
      </c>
      <c r="C240" s="711" t="s">
        <v>3142</v>
      </c>
      <c r="D240" s="723" t="s">
        <v>3143</v>
      </c>
      <c r="E240" s="724">
        <v>0.6</v>
      </c>
      <c r="F240" s="597">
        <v>14.88</v>
      </c>
      <c r="G240" s="1175">
        <f t="shared" ref="G240:G245" si="10">TRUNC(E240*F240,2)</f>
        <v>8.92</v>
      </c>
      <c r="H240" s="1056"/>
    </row>
    <row r="241" spans="1:8" s="700" customFormat="1" x14ac:dyDescent="0.25">
      <c r="A241" s="716" t="s">
        <v>3144</v>
      </c>
      <c r="B241" s="722" t="s">
        <v>4165</v>
      </c>
      <c r="C241" s="723" t="s">
        <v>3142</v>
      </c>
      <c r="D241" s="723" t="s">
        <v>3143</v>
      </c>
      <c r="E241" s="724">
        <v>0.25</v>
      </c>
      <c r="F241" s="597">
        <v>14.3</v>
      </c>
      <c r="G241" s="1175">
        <f t="shared" si="10"/>
        <v>3.57</v>
      </c>
      <c r="H241" s="1056"/>
    </row>
    <row r="242" spans="1:8" s="700" customFormat="1" ht="25.5" x14ac:dyDescent="0.25">
      <c r="A242" s="716" t="s">
        <v>4281</v>
      </c>
      <c r="B242" s="722" t="s">
        <v>4282</v>
      </c>
      <c r="C242" s="723" t="s">
        <v>3133</v>
      </c>
      <c r="D242" s="723" t="s">
        <v>4227</v>
      </c>
      <c r="E242" s="724">
        <v>0.03</v>
      </c>
      <c r="F242" s="1174">
        <v>87.5</v>
      </c>
      <c r="G242" s="1175">
        <f t="shared" si="10"/>
        <v>2.62</v>
      </c>
      <c r="H242" s="1056"/>
    </row>
    <row r="243" spans="1:8" s="700" customFormat="1" x14ac:dyDescent="0.25">
      <c r="A243" s="716" t="s">
        <v>4298</v>
      </c>
      <c r="B243" s="722" t="s">
        <v>4774</v>
      </c>
      <c r="C243" s="723" t="s">
        <v>3133</v>
      </c>
      <c r="D243" s="723" t="s">
        <v>3314</v>
      </c>
      <c r="E243" s="724">
        <v>48.23</v>
      </c>
      <c r="F243" s="1174">
        <v>0.35</v>
      </c>
      <c r="G243" s="1175">
        <f t="shared" si="10"/>
        <v>16.88</v>
      </c>
      <c r="H243" s="1056"/>
    </row>
    <row r="244" spans="1:8" s="700" customFormat="1" x14ac:dyDescent="0.25">
      <c r="A244" s="716" t="s">
        <v>4284</v>
      </c>
      <c r="B244" s="722" t="s">
        <v>4283</v>
      </c>
      <c r="C244" s="723" t="s">
        <v>3133</v>
      </c>
      <c r="D244" s="723" t="s">
        <v>3205</v>
      </c>
      <c r="E244" s="724">
        <v>1</v>
      </c>
      <c r="F244" s="1174">
        <v>157.13</v>
      </c>
      <c r="G244" s="1175">
        <f>TRUNC(E244*F244,2)</f>
        <v>157.13</v>
      </c>
      <c r="H244" s="1056"/>
    </row>
    <row r="245" spans="1:8" s="700" customFormat="1" x14ac:dyDescent="0.25">
      <c r="A245" s="716" t="s">
        <v>4532</v>
      </c>
      <c r="B245" s="722" t="s">
        <v>4531</v>
      </c>
      <c r="C245" s="723" t="s">
        <v>3133</v>
      </c>
      <c r="D245" s="723" t="s">
        <v>3205</v>
      </c>
      <c r="E245" s="724">
        <v>1</v>
      </c>
      <c r="F245" s="1174">
        <v>78.239999999999995</v>
      </c>
      <c r="G245" s="1175">
        <f t="shared" si="10"/>
        <v>78.239999999999995</v>
      </c>
      <c r="H245" s="1056"/>
    </row>
    <row r="246" spans="1:8" s="700" customFormat="1" x14ac:dyDescent="0.25">
      <c r="A246" s="1347" t="s">
        <v>4722</v>
      </c>
      <c r="B246" s="1350"/>
      <c r="C246" s="1350"/>
      <c r="D246" s="1350"/>
      <c r="E246" s="1350"/>
      <c r="F246" s="1349"/>
      <c r="G246" s="1168">
        <f>TRUNC(SUM(G239:G241),2)</f>
        <v>18.190000000000001</v>
      </c>
      <c r="H246" s="1056"/>
    </row>
    <row r="247" spans="1:8" s="700" customFormat="1" x14ac:dyDescent="0.25">
      <c r="A247" s="1347" t="s">
        <v>4723</v>
      </c>
      <c r="B247" s="1350"/>
      <c r="C247" s="1350"/>
      <c r="D247" s="1350"/>
      <c r="E247" s="1350"/>
      <c r="F247" s="1349"/>
      <c r="G247" s="1168">
        <f>TRUNC(SUM(G242:G245),2)</f>
        <v>254.87</v>
      </c>
      <c r="H247" s="1056"/>
    </row>
    <row r="248" spans="1:8" s="700" customFormat="1" x14ac:dyDescent="0.25">
      <c r="A248" s="1172" t="s">
        <v>4929</v>
      </c>
      <c r="B248" s="1170"/>
      <c r="C248" s="1170"/>
      <c r="D248" s="1170"/>
      <c r="E248" s="1170"/>
      <c r="F248" s="1171" t="s">
        <v>4915</v>
      </c>
      <c r="G248" s="1168">
        <f>TRUNC(SUM(G246:G247),2)</f>
        <v>273.06</v>
      </c>
      <c r="H248" s="1056"/>
    </row>
    <row r="249" spans="1:8" s="700" customFormat="1" ht="5.25" customHeight="1" x14ac:dyDescent="0.25">
      <c r="A249" s="917"/>
      <c r="B249" s="810"/>
      <c r="C249" s="917"/>
      <c r="D249" s="924"/>
      <c r="E249" s="917"/>
      <c r="F249" s="917"/>
      <c r="G249" s="921"/>
      <c r="H249" s="1056"/>
    </row>
    <row r="250" spans="1:8" s="890" customFormat="1" ht="5.25" customHeight="1" x14ac:dyDescent="0.25">
      <c r="A250" s="917"/>
      <c r="B250" s="810"/>
      <c r="C250" s="917"/>
      <c r="D250" s="924"/>
      <c r="E250" s="917"/>
      <c r="F250" s="917"/>
      <c r="G250" s="921"/>
      <c r="H250" s="1056"/>
    </row>
    <row r="251" spans="1:8" s="904" customFormat="1" ht="25.5" x14ac:dyDescent="0.25">
      <c r="A251" s="1157" t="s">
        <v>3136</v>
      </c>
      <c r="B251" s="1158" t="s">
        <v>3137</v>
      </c>
      <c r="C251" s="1159" t="s">
        <v>3138</v>
      </c>
      <c r="D251" s="1159" t="s">
        <v>3139</v>
      </c>
      <c r="E251" s="1160" t="s">
        <v>3140</v>
      </c>
      <c r="F251" s="1161" t="s">
        <v>4913</v>
      </c>
      <c r="G251" s="1162" t="s">
        <v>4914</v>
      </c>
      <c r="H251" s="1057"/>
    </row>
    <row r="252" spans="1:8" s="904" customFormat="1" ht="4.5" customHeight="1" x14ac:dyDescent="0.25">
      <c r="A252" s="728"/>
      <c r="B252" s="728"/>
      <c r="C252" s="729"/>
      <c r="D252" s="729"/>
      <c r="E252" s="730"/>
      <c r="F252" s="731"/>
      <c r="G252" s="732"/>
      <c r="H252" s="1057"/>
    </row>
    <row r="253" spans="1:8" x14ac:dyDescent="0.25">
      <c r="A253" s="693" t="s">
        <v>3750</v>
      </c>
      <c r="B253" s="709" t="s">
        <v>3949</v>
      </c>
      <c r="C253" s="371" t="s">
        <v>3142</v>
      </c>
      <c r="D253" s="718" t="s">
        <v>3955</v>
      </c>
      <c r="E253" s="372"/>
      <c r="F253" s="373"/>
      <c r="G253" s="374"/>
    </row>
    <row r="254" spans="1:8" ht="25.5" x14ac:dyDescent="0.25">
      <c r="A254" s="370" t="s">
        <v>4905</v>
      </c>
      <c r="B254" s="722" t="s">
        <v>3956</v>
      </c>
      <c r="C254" s="278" t="s">
        <v>3142</v>
      </c>
      <c r="D254" s="723" t="s">
        <v>3143</v>
      </c>
      <c r="E254" s="487">
        <v>5.0000000000000001E-3</v>
      </c>
      <c r="F254" s="597">
        <v>271.68</v>
      </c>
      <c r="G254" s="1175">
        <f>TRUNC(E254*F254,2)</f>
        <v>1.35</v>
      </c>
    </row>
    <row r="255" spans="1:8" x14ac:dyDescent="0.25">
      <c r="A255" s="1347" t="s">
        <v>4722</v>
      </c>
      <c r="B255" s="1350"/>
      <c r="C255" s="1350"/>
      <c r="D255" s="1350"/>
      <c r="E255" s="1350"/>
      <c r="F255" s="1349"/>
      <c r="G255" s="1168">
        <f>TRUNC(SUM(G254),2)</f>
        <v>1.35</v>
      </c>
    </row>
    <row r="256" spans="1:8" x14ac:dyDescent="0.25">
      <c r="A256" s="1347" t="s">
        <v>4723</v>
      </c>
      <c r="B256" s="1350"/>
      <c r="C256" s="1350"/>
      <c r="D256" s="1350"/>
      <c r="E256" s="1350"/>
      <c r="F256" s="1349"/>
      <c r="G256" s="1168">
        <v>0</v>
      </c>
    </row>
    <row r="257" spans="1:8" x14ac:dyDescent="0.25">
      <c r="A257" s="1172" t="s">
        <v>4930</v>
      </c>
      <c r="B257" s="1170"/>
      <c r="C257" s="1170"/>
      <c r="D257" s="1170"/>
      <c r="E257" s="1170"/>
      <c r="F257" s="1171" t="s">
        <v>4915</v>
      </c>
      <c r="G257" s="1168">
        <f>TRUNC(SUM(G255:G256),2)</f>
        <v>1.35</v>
      </c>
    </row>
    <row r="258" spans="1:8" ht="7.5" customHeight="1" x14ac:dyDescent="0.25">
      <c r="A258" s="917"/>
      <c r="B258" s="810"/>
      <c r="C258" s="917"/>
      <c r="D258" s="924"/>
      <c r="E258" s="917"/>
      <c r="F258" s="917"/>
      <c r="G258" s="921"/>
    </row>
    <row r="259" spans="1:8" ht="7.5" customHeight="1" x14ac:dyDescent="0.25">
      <c r="A259" s="917"/>
      <c r="B259" s="810"/>
      <c r="C259" s="917"/>
      <c r="D259" s="924"/>
      <c r="E259" s="917"/>
      <c r="F259" s="917"/>
      <c r="G259" s="921"/>
    </row>
    <row r="260" spans="1:8" s="904" customFormat="1" ht="25.5" x14ac:dyDescent="0.25">
      <c r="A260" s="1157" t="s">
        <v>3136</v>
      </c>
      <c r="B260" s="1158" t="s">
        <v>3137</v>
      </c>
      <c r="C260" s="1159" t="s">
        <v>3138</v>
      </c>
      <c r="D260" s="1159" t="s">
        <v>3139</v>
      </c>
      <c r="E260" s="1160" t="s">
        <v>3140</v>
      </c>
      <c r="F260" s="1161" t="s">
        <v>4913</v>
      </c>
      <c r="G260" s="1162" t="s">
        <v>4914</v>
      </c>
      <c r="H260" s="1057"/>
    </row>
    <row r="261" spans="1:8" s="904" customFormat="1" ht="4.5" customHeight="1" x14ac:dyDescent="0.25">
      <c r="A261" s="728"/>
      <c r="B261" s="728"/>
      <c r="C261" s="729"/>
      <c r="D261" s="729"/>
      <c r="E261" s="730"/>
      <c r="F261" s="731"/>
      <c r="G261" s="732"/>
      <c r="H261" s="1057"/>
    </row>
    <row r="262" spans="1:8" s="700" customFormat="1" x14ac:dyDescent="0.25">
      <c r="A262" s="713" t="s">
        <v>555</v>
      </c>
      <c r="B262" s="728" t="s">
        <v>386</v>
      </c>
      <c r="C262" s="714"/>
      <c r="D262" s="711"/>
      <c r="E262" s="714"/>
      <c r="F262" s="714"/>
      <c r="G262" s="715"/>
      <c r="H262" s="1056"/>
    </row>
    <row r="263" spans="1:8" s="700" customFormat="1" ht="38.25" x14ac:dyDescent="0.25">
      <c r="A263" s="713" t="s">
        <v>3001</v>
      </c>
      <c r="B263" s="749" t="str">
        <f>'Planilha orçamentária'!D408</f>
        <v>CONCRETAGEM DE BLOCOS DE COROAMENTO E VIGAS BALDRAMES, FCK 25 MPA, COM USO DE BOMBA  LANÇAMENTO, ADENSAMENTO E ACABAMENTO</v>
      </c>
      <c r="C263" s="718" t="s">
        <v>3142</v>
      </c>
      <c r="D263" s="718" t="s">
        <v>238</v>
      </c>
      <c r="E263" s="719"/>
      <c r="F263" s="720"/>
      <c r="G263" s="721"/>
      <c r="H263" s="1056"/>
    </row>
    <row r="264" spans="1:8" s="700" customFormat="1" ht="38.25" x14ac:dyDescent="0.25">
      <c r="A264" s="716" t="s">
        <v>4161</v>
      </c>
      <c r="B264" s="722" t="s">
        <v>4162</v>
      </c>
      <c r="C264" s="723" t="s">
        <v>3142</v>
      </c>
      <c r="D264" s="723" t="s">
        <v>3957</v>
      </c>
      <c r="E264" s="724">
        <v>0.09</v>
      </c>
      <c r="F264" s="597">
        <v>0.28999999999999998</v>
      </c>
      <c r="G264" s="1175">
        <f>TRUNC(E264*F264,2)</f>
        <v>0.02</v>
      </c>
      <c r="H264" s="1056"/>
    </row>
    <row r="265" spans="1:8" s="700" customFormat="1" ht="38.25" x14ac:dyDescent="0.25">
      <c r="A265" s="716" t="s">
        <v>4163</v>
      </c>
      <c r="B265" s="722" t="s">
        <v>4164</v>
      </c>
      <c r="C265" s="723" t="s">
        <v>3142</v>
      </c>
      <c r="D265" s="723" t="s">
        <v>3148</v>
      </c>
      <c r="E265" s="724">
        <v>0.09</v>
      </c>
      <c r="F265" s="597">
        <v>1.29</v>
      </c>
      <c r="G265" s="1175">
        <f t="shared" ref="G265:G268" si="11">TRUNC(E265*F265,2)</f>
        <v>0.11</v>
      </c>
      <c r="H265" s="1056"/>
    </row>
    <row r="266" spans="1:8" s="890" customFormat="1" ht="38.25" x14ac:dyDescent="0.25">
      <c r="A266" s="716" t="s">
        <v>4167</v>
      </c>
      <c r="B266" s="722" t="s">
        <v>4168</v>
      </c>
      <c r="C266" s="723" t="s">
        <v>3133</v>
      </c>
      <c r="D266" s="723" t="s">
        <v>3541</v>
      </c>
      <c r="E266" s="724">
        <v>1.1499999999999999</v>
      </c>
      <c r="F266" s="597">
        <v>281.36</v>
      </c>
      <c r="G266" s="1175">
        <f t="shared" si="11"/>
        <v>323.56</v>
      </c>
      <c r="H266" s="1056"/>
    </row>
    <row r="267" spans="1:8" s="706" customFormat="1" x14ac:dyDescent="0.25">
      <c r="A267" s="716" t="s">
        <v>3144</v>
      </c>
      <c r="B267" s="722" t="s">
        <v>4165</v>
      </c>
      <c r="C267" s="723" t="s">
        <v>3142</v>
      </c>
      <c r="D267" s="723" t="s">
        <v>3143</v>
      </c>
      <c r="E267" s="724">
        <v>0.54</v>
      </c>
      <c r="F267" s="597">
        <v>14.3</v>
      </c>
      <c r="G267" s="1175">
        <f t="shared" si="11"/>
        <v>7.72</v>
      </c>
      <c r="H267" s="1056"/>
    </row>
    <row r="268" spans="1:8" s="706" customFormat="1" x14ac:dyDescent="0.25">
      <c r="A268" s="716" t="s">
        <v>4058</v>
      </c>
      <c r="B268" s="722" t="s">
        <v>4166</v>
      </c>
      <c r="C268" s="723" t="s">
        <v>3142</v>
      </c>
      <c r="D268" s="723" t="s">
        <v>3143</v>
      </c>
      <c r="E268" s="724">
        <v>0.36</v>
      </c>
      <c r="F268" s="597">
        <v>19.12</v>
      </c>
      <c r="G268" s="1175">
        <f t="shared" si="11"/>
        <v>6.88</v>
      </c>
      <c r="H268" s="1056"/>
    </row>
    <row r="269" spans="1:8" s="700" customFormat="1" x14ac:dyDescent="0.25">
      <c r="A269" s="1347" t="s">
        <v>4722</v>
      </c>
      <c r="B269" s="1350"/>
      <c r="C269" s="1350"/>
      <c r="D269" s="1350"/>
      <c r="E269" s="1350"/>
      <c r="F269" s="1349"/>
      <c r="G269" s="1168">
        <f>TRUNC(SUM(G267:G268),2)</f>
        <v>14.6</v>
      </c>
      <c r="H269" s="1056"/>
    </row>
    <row r="270" spans="1:8" s="700" customFormat="1" x14ac:dyDescent="0.25">
      <c r="A270" s="1347" t="s">
        <v>4723</v>
      </c>
      <c r="B270" s="1350"/>
      <c r="C270" s="1350"/>
      <c r="D270" s="1350"/>
      <c r="E270" s="1350"/>
      <c r="F270" s="1349"/>
      <c r="G270" s="1168">
        <f>TRUNC(SUM(G264:G266),2)</f>
        <v>323.69</v>
      </c>
      <c r="H270" s="1056"/>
    </row>
    <row r="271" spans="1:8" s="700" customFormat="1" x14ac:dyDescent="0.25">
      <c r="A271" s="1172" t="s">
        <v>4930</v>
      </c>
      <c r="B271" s="1170"/>
      <c r="C271" s="1170"/>
      <c r="D271" s="1170"/>
      <c r="E271" s="1170"/>
      <c r="F271" s="1171" t="s">
        <v>4915</v>
      </c>
      <c r="G271" s="1168">
        <f>TRUNC(SUM(G269:G270),2)</f>
        <v>338.29</v>
      </c>
      <c r="H271" s="1056"/>
    </row>
    <row r="272" spans="1:8" s="700" customFormat="1" ht="5.25" customHeight="1" x14ac:dyDescent="0.25">
      <c r="A272" s="890"/>
      <c r="B272" s="67"/>
      <c r="C272" s="729"/>
      <c r="D272" s="729"/>
      <c r="E272" s="730"/>
      <c r="F272" s="731"/>
      <c r="G272" s="732"/>
      <c r="H272" s="1056"/>
    </row>
    <row r="273" spans="1:8" s="700" customFormat="1" ht="5.25" customHeight="1" x14ac:dyDescent="0.25">
      <c r="B273" s="67"/>
      <c r="C273" s="729"/>
      <c r="D273" s="729"/>
      <c r="E273" s="730"/>
      <c r="F273" s="731"/>
      <c r="G273" s="732"/>
      <c r="H273" s="1056"/>
    </row>
    <row r="274" spans="1:8" s="904" customFormat="1" ht="25.5" x14ac:dyDescent="0.25">
      <c r="A274" s="1157" t="s">
        <v>3136</v>
      </c>
      <c r="B274" s="1158" t="s">
        <v>3137</v>
      </c>
      <c r="C274" s="1159" t="s">
        <v>3138</v>
      </c>
      <c r="D274" s="1159" t="s">
        <v>3139</v>
      </c>
      <c r="E274" s="1160" t="s">
        <v>3140</v>
      </c>
      <c r="F274" s="1161" t="s">
        <v>4913</v>
      </c>
      <c r="G274" s="1162" t="s">
        <v>4914</v>
      </c>
      <c r="H274" s="1057"/>
    </row>
    <row r="275" spans="1:8" s="904" customFormat="1" ht="4.5" customHeight="1" x14ac:dyDescent="0.25">
      <c r="A275" s="728"/>
      <c r="B275" s="728"/>
      <c r="C275" s="729"/>
      <c r="D275" s="729"/>
      <c r="E275" s="730"/>
      <c r="F275" s="731"/>
      <c r="G275" s="732"/>
      <c r="H275" s="1057"/>
    </row>
    <row r="276" spans="1:8" s="578" customFormat="1" x14ac:dyDescent="0.25">
      <c r="A276" s="585" t="s">
        <v>4118</v>
      </c>
      <c r="B276" s="728" t="s">
        <v>4119</v>
      </c>
      <c r="C276" s="586"/>
      <c r="D276" s="711"/>
      <c r="E276" s="586"/>
      <c r="F276" s="586"/>
      <c r="G276" s="587"/>
      <c r="H276" s="1056"/>
    </row>
    <row r="277" spans="1:8" s="578" customFormat="1" x14ac:dyDescent="0.25">
      <c r="A277" s="716" t="s">
        <v>3144</v>
      </c>
      <c r="B277" s="722" t="s">
        <v>4165</v>
      </c>
      <c r="C277" s="723" t="s">
        <v>3142</v>
      </c>
      <c r="D277" s="723" t="s">
        <v>3143</v>
      </c>
      <c r="E277" s="724">
        <v>2</v>
      </c>
      <c r="F277" s="597">
        <v>14.3</v>
      </c>
      <c r="G277" s="1175">
        <f t="shared" ref="G277:G279" si="12">TRUNC(E277*F277,2)</f>
        <v>28.6</v>
      </c>
      <c r="H277" s="1056"/>
    </row>
    <row r="278" spans="1:8" s="578" customFormat="1" ht="25.5" x14ac:dyDescent="0.25">
      <c r="A278" s="588" t="s">
        <v>4286</v>
      </c>
      <c r="B278" s="722" t="s">
        <v>4287</v>
      </c>
      <c r="C278" s="593" t="s">
        <v>3133</v>
      </c>
      <c r="D278" s="723" t="s">
        <v>4227</v>
      </c>
      <c r="E278" s="594">
        <v>0.6</v>
      </c>
      <c r="F278" s="597">
        <v>84.29</v>
      </c>
      <c r="G278" s="1175">
        <f t="shared" si="12"/>
        <v>50.57</v>
      </c>
      <c r="H278" s="1056"/>
    </row>
    <row r="279" spans="1:8" s="115" customFormat="1" ht="25.5" x14ac:dyDescent="0.25">
      <c r="A279" s="588" t="s">
        <v>4288</v>
      </c>
      <c r="B279" s="722" t="s">
        <v>4289</v>
      </c>
      <c r="C279" s="723" t="s">
        <v>3133</v>
      </c>
      <c r="D279" s="723" t="s">
        <v>4227</v>
      </c>
      <c r="E279" s="594">
        <v>0.6</v>
      </c>
      <c r="F279" s="597">
        <v>107.62</v>
      </c>
      <c r="G279" s="1175">
        <f t="shared" si="12"/>
        <v>64.569999999999993</v>
      </c>
      <c r="H279" s="1057"/>
    </row>
    <row r="280" spans="1:8" s="578" customFormat="1" x14ac:dyDescent="0.25">
      <c r="A280" s="1347" t="s">
        <v>4722</v>
      </c>
      <c r="B280" s="1350"/>
      <c r="C280" s="1350"/>
      <c r="D280" s="1350"/>
      <c r="E280" s="1350"/>
      <c r="F280" s="1349"/>
      <c r="G280" s="1168">
        <f>TRUNC(SUM(G277),2)</f>
        <v>28.6</v>
      </c>
      <c r="H280" s="1056"/>
    </row>
    <row r="281" spans="1:8" s="578" customFormat="1" x14ac:dyDescent="0.25">
      <c r="A281" s="1347" t="s">
        <v>4723</v>
      </c>
      <c r="B281" s="1350"/>
      <c r="C281" s="1350"/>
      <c r="D281" s="1350"/>
      <c r="E281" s="1350"/>
      <c r="F281" s="1349"/>
      <c r="G281" s="1168">
        <f>TRUNC(SUM(G278:G279),2)</f>
        <v>115.14</v>
      </c>
      <c r="H281" s="1056"/>
    </row>
    <row r="282" spans="1:8" s="578" customFormat="1" x14ac:dyDescent="0.25">
      <c r="A282" s="1172" t="s">
        <v>4932</v>
      </c>
      <c r="B282" s="1170"/>
      <c r="C282" s="1170"/>
      <c r="D282" s="1170"/>
      <c r="E282" s="1170"/>
      <c r="F282" s="1171" t="s">
        <v>4915</v>
      </c>
      <c r="G282" s="1168">
        <f>TRUNC(SUM(G280:G281),2)</f>
        <v>143.74</v>
      </c>
      <c r="H282" s="1056"/>
    </row>
    <row r="283" spans="1:8" s="578" customFormat="1" ht="3.75" customHeight="1" x14ac:dyDescent="0.25">
      <c r="A283" s="890"/>
      <c r="B283" s="67"/>
      <c r="C283" s="729"/>
      <c r="D283" s="729"/>
      <c r="E283" s="730"/>
      <c r="F283" s="731"/>
      <c r="G283" s="732"/>
      <c r="H283" s="1056"/>
    </row>
    <row r="284" spans="1:8" s="890" customFormat="1" ht="3.75" customHeight="1" x14ac:dyDescent="0.25">
      <c r="B284" s="67"/>
      <c r="C284" s="729"/>
      <c r="D284" s="729"/>
      <c r="E284" s="730"/>
      <c r="F284" s="731"/>
      <c r="G284" s="732"/>
      <c r="H284" s="1056"/>
    </row>
    <row r="285" spans="1:8" s="904" customFormat="1" ht="25.5" x14ac:dyDescent="0.25">
      <c r="A285" s="1157" t="s">
        <v>3136</v>
      </c>
      <c r="B285" s="1158" t="s">
        <v>3137</v>
      </c>
      <c r="C285" s="1159" t="s">
        <v>3138</v>
      </c>
      <c r="D285" s="1159" t="s">
        <v>3139</v>
      </c>
      <c r="E285" s="1160" t="s">
        <v>3140</v>
      </c>
      <c r="F285" s="1161" t="s">
        <v>4913</v>
      </c>
      <c r="G285" s="1162" t="s">
        <v>4914</v>
      </c>
      <c r="H285" s="1057"/>
    </row>
    <row r="286" spans="1:8" s="904" customFormat="1" ht="4.5" customHeight="1" x14ac:dyDescent="0.25">
      <c r="A286" s="728"/>
      <c r="B286" s="728"/>
      <c r="C286" s="729"/>
      <c r="D286" s="729"/>
      <c r="E286" s="730"/>
      <c r="F286" s="731"/>
      <c r="G286" s="732"/>
      <c r="H286" s="1057"/>
    </row>
    <row r="287" spans="1:8" x14ac:dyDescent="0.25">
      <c r="A287" s="367" t="s">
        <v>3720</v>
      </c>
      <c r="B287" s="749" t="s">
        <v>386</v>
      </c>
      <c r="C287" s="368"/>
      <c r="D287" s="711"/>
      <c r="E287" s="368"/>
      <c r="F287" s="368"/>
      <c r="G287" s="369"/>
    </row>
    <row r="288" spans="1:8" x14ac:dyDescent="0.25">
      <c r="A288" s="367" t="s">
        <v>3721</v>
      </c>
      <c r="B288" s="749" t="s">
        <v>3685</v>
      </c>
      <c r="C288" s="371" t="s">
        <v>3142</v>
      </c>
      <c r="D288" s="718" t="s">
        <v>3093</v>
      </c>
      <c r="E288" s="372"/>
      <c r="F288" s="373"/>
      <c r="G288" s="374"/>
    </row>
    <row r="289" spans="1:8" ht="38.25" x14ac:dyDescent="0.25">
      <c r="A289" s="588" t="s">
        <v>4161</v>
      </c>
      <c r="B289" s="722" t="s">
        <v>4162</v>
      </c>
      <c r="C289" s="593" t="s">
        <v>3142</v>
      </c>
      <c r="D289" s="723" t="s">
        <v>3957</v>
      </c>
      <c r="E289" s="594">
        <v>9.2999999999999999E-2</v>
      </c>
      <c r="F289" s="597">
        <v>0.28999999999999998</v>
      </c>
      <c r="G289" s="1175">
        <f t="shared" ref="G289:G293" si="13">TRUNC(E289*F289,2)</f>
        <v>0.02</v>
      </c>
    </row>
    <row r="290" spans="1:8" ht="38.25" x14ac:dyDescent="0.25">
      <c r="A290" s="588" t="s">
        <v>4163</v>
      </c>
      <c r="B290" s="722" t="s">
        <v>4164</v>
      </c>
      <c r="C290" s="593" t="s">
        <v>3142</v>
      </c>
      <c r="D290" s="723" t="s">
        <v>3148</v>
      </c>
      <c r="E290" s="594">
        <v>8.7999999999999995E-2</v>
      </c>
      <c r="F290" s="597">
        <v>1.29</v>
      </c>
      <c r="G290" s="1175">
        <f t="shared" si="13"/>
        <v>0.11</v>
      </c>
    </row>
    <row r="291" spans="1:8" s="890" customFormat="1" ht="38.25" x14ac:dyDescent="0.25">
      <c r="A291" s="588" t="s">
        <v>4167</v>
      </c>
      <c r="B291" s="722" t="s">
        <v>4168</v>
      </c>
      <c r="C291" s="593" t="s">
        <v>3133</v>
      </c>
      <c r="D291" s="723" t="s">
        <v>3541</v>
      </c>
      <c r="E291" s="594">
        <v>1.1499999999999999</v>
      </c>
      <c r="F291" s="597">
        <v>281.36</v>
      </c>
      <c r="G291" s="1175">
        <f>TRUNC(E291*F291,2)</f>
        <v>323.56</v>
      </c>
      <c r="H291" s="1056"/>
    </row>
    <row r="292" spans="1:8" s="115" customFormat="1" x14ac:dyDescent="0.25">
      <c r="A292" s="588" t="s">
        <v>3144</v>
      </c>
      <c r="B292" s="722" t="s">
        <v>4165</v>
      </c>
      <c r="C292" s="593" t="s">
        <v>3142</v>
      </c>
      <c r="D292" s="723" t="s">
        <v>3143</v>
      </c>
      <c r="E292" s="594">
        <v>0.54400000000000004</v>
      </c>
      <c r="F292" s="597">
        <v>14.3</v>
      </c>
      <c r="G292" s="1175">
        <f t="shared" si="13"/>
        <v>7.77</v>
      </c>
      <c r="H292" s="1056"/>
    </row>
    <row r="293" spans="1:8" s="115" customFormat="1" x14ac:dyDescent="0.25">
      <c r="A293" s="588" t="s">
        <v>4058</v>
      </c>
      <c r="B293" s="722" t="s">
        <v>4166</v>
      </c>
      <c r="C293" s="593" t="s">
        <v>3142</v>
      </c>
      <c r="D293" s="723" t="s">
        <v>3143</v>
      </c>
      <c r="E293" s="594">
        <v>0.36299999999999999</v>
      </c>
      <c r="F293" s="597">
        <v>19.12</v>
      </c>
      <c r="G293" s="1175">
        <f t="shared" si="13"/>
        <v>6.94</v>
      </c>
      <c r="H293" s="1056"/>
    </row>
    <row r="294" spans="1:8" x14ac:dyDescent="0.25">
      <c r="A294" s="1347" t="s">
        <v>4722</v>
      </c>
      <c r="B294" s="1350"/>
      <c r="C294" s="1350"/>
      <c r="D294" s="1350"/>
      <c r="E294" s="1350"/>
      <c r="F294" s="1349"/>
      <c r="G294" s="1168">
        <f>TRUNC(SUM(G292:G293),2)</f>
        <v>14.71</v>
      </c>
    </row>
    <row r="295" spans="1:8" x14ac:dyDescent="0.25">
      <c r="A295" s="1347" t="s">
        <v>4723</v>
      </c>
      <c r="B295" s="1350"/>
      <c r="C295" s="1350"/>
      <c r="D295" s="1350"/>
      <c r="E295" s="1350"/>
      <c r="F295" s="1349"/>
      <c r="G295" s="1168">
        <f>TRUNC(SUM(G289:G291),2)</f>
        <v>323.69</v>
      </c>
    </row>
    <row r="296" spans="1:8" x14ac:dyDescent="0.25">
      <c r="A296" s="1172" t="s">
        <v>4931</v>
      </c>
      <c r="B296" s="1170"/>
      <c r="C296" s="1170"/>
      <c r="D296" s="1170"/>
      <c r="E296" s="1170"/>
      <c r="F296" s="1171" t="s">
        <v>4915</v>
      </c>
      <c r="G296" s="1168">
        <f>TRUNC(SUM(G294:G295),2)</f>
        <v>338.4</v>
      </c>
    </row>
    <row r="297" spans="1:8" s="890" customFormat="1" ht="5.25" customHeight="1" x14ac:dyDescent="0.25">
      <c r="B297" s="67"/>
      <c r="C297" s="729"/>
      <c r="D297" s="729"/>
      <c r="E297" s="730"/>
      <c r="F297" s="731"/>
      <c r="G297" s="732"/>
      <c r="H297" s="1056"/>
    </row>
    <row r="298" spans="1:8" s="890" customFormat="1" ht="7.5" customHeight="1" x14ac:dyDescent="0.25">
      <c r="B298" s="67"/>
      <c r="C298" s="729"/>
      <c r="D298" s="729"/>
      <c r="E298" s="730"/>
      <c r="F298" s="731"/>
      <c r="G298" s="732"/>
      <c r="H298" s="1056"/>
    </row>
    <row r="299" spans="1:8" s="904" customFormat="1" ht="25.5" x14ac:dyDescent="0.25">
      <c r="A299" s="1157" t="s">
        <v>3136</v>
      </c>
      <c r="B299" s="1158" t="s">
        <v>3137</v>
      </c>
      <c r="C299" s="1159" t="s">
        <v>3138</v>
      </c>
      <c r="D299" s="1159" t="s">
        <v>3139</v>
      </c>
      <c r="E299" s="1160" t="s">
        <v>3140</v>
      </c>
      <c r="F299" s="1161" t="s">
        <v>4913</v>
      </c>
      <c r="G299" s="1162" t="s">
        <v>4914</v>
      </c>
      <c r="H299" s="1057"/>
    </row>
    <row r="300" spans="1:8" s="904" customFormat="1" ht="4.5" customHeight="1" x14ac:dyDescent="0.25">
      <c r="A300" s="728"/>
      <c r="B300" s="728"/>
      <c r="C300" s="729"/>
      <c r="D300" s="729"/>
      <c r="E300" s="730"/>
      <c r="F300" s="731"/>
      <c r="G300" s="732"/>
      <c r="H300" s="1057"/>
    </row>
    <row r="301" spans="1:8" s="578" customFormat="1" x14ac:dyDescent="0.25">
      <c r="A301" s="585" t="s">
        <v>3756</v>
      </c>
      <c r="B301" s="749" t="s">
        <v>386</v>
      </c>
      <c r="C301" s="586"/>
      <c r="D301" s="711"/>
      <c r="E301" s="586"/>
      <c r="F301" s="586"/>
      <c r="G301" s="587"/>
      <c r="H301" s="1056"/>
    </row>
    <row r="302" spans="1:8" s="578" customFormat="1" x14ac:dyDescent="0.25">
      <c r="A302" s="585" t="s">
        <v>3757</v>
      </c>
      <c r="B302" s="749" t="s">
        <v>3685</v>
      </c>
      <c r="C302" s="589" t="s">
        <v>3142</v>
      </c>
      <c r="D302" s="718" t="s">
        <v>3093</v>
      </c>
      <c r="E302" s="590"/>
      <c r="F302" s="591"/>
      <c r="G302" s="592"/>
      <c r="H302" s="1056"/>
    </row>
    <row r="303" spans="1:8" s="578" customFormat="1" ht="38.25" x14ac:dyDescent="0.25">
      <c r="A303" s="588" t="s">
        <v>4161</v>
      </c>
      <c r="B303" s="722" t="s">
        <v>4162</v>
      </c>
      <c r="C303" s="593" t="s">
        <v>3142</v>
      </c>
      <c r="D303" s="723" t="s">
        <v>3957</v>
      </c>
      <c r="E303" s="594">
        <v>9.2999999999999999E-2</v>
      </c>
      <c r="F303" s="597">
        <v>0.28999999999999998</v>
      </c>
      <c r="G303" s="1175">
        <f t="shared" ref="G303:G307" si="14">TRUNC(E303*F303,2)</f>
        <v>0.02</v>
      </c>
      <c r="H303" s="1056"/>
    </row>
    <row r="304" spans="1:8" s="578" customFormat="1" ht="38.25" x14ac:dyDescent="0.25">
      <c r="A304" s="588" t="s">
        <v>4163</v>
      </c>
      <c r="B304" s="722" t="s">
        <v>4164</v>
      </c>
      <c r="C304" s="593" t="s">
        <v>3142</v>
      </c>
      <c r="D304" s="723" t="s">
        <v>3148</v>
      </c>
      <c r="E304" s="594">
        <v>8.7999999999999995E-2</v>
      </c>
      <c r="F304" s="597">
        <v>1.29</v>
      </c>
      <c r="G304" s="1175">
        <f t="shared" si="14"/>
        <v>0.11</v>
      </c>
      <c r="H304" s="1056"/>
    </row>
    <row r="305" spans="1:8" s="890" customFormat="1" ht="38.25" x14ac:dyDescent="0.25">
      <c r="A305" s="588" t="s">
        <v>4167</v>
      </c>
      <c r="B305" s="722" t="s">
        <v>4168</v>
      </c>
      <c r="C305" s="593" t="s">
        <v>3133</v>
      </c>
      <c r="D305" s="723" t="s">
        <v>3541</v>
      </c>
      <c r="E305" s="594">
        <v>1.1499999999999999</v>
      </c>
      <c r="F305" s="597">
        <v>281.36</v>
      </c>
      <c r="G305" s="1175">
        <f t="shared" si="14"/>
        <v>323.56</v>
      </c>
      <c r="H305" s="1056"/>
    </row>
    <row r="306" spans="1:8" s="115" customFormat="1" x14ac:dyDescent="0.25">
      <c r="A306" s="588" t="s">
        <v>3144</v>
      </c>
      <c r="B306" s="722" t="s">
        <v>4165</v>
      </c>
      <c r="C306" s="593" t="s">
        <v>3142</v>
      </c>
      <c r="D306" s="723" t="s">
        <v>3143</v>
      </c>
      <c r="E306" s="594">
        <v>0.54400000000000004</v>
      </c>
      <c r="F306" s="597">
        <v>14.3</v>
      </c>
      <c r="G306" s="1175">
        <f t="shared" si="14"/>
        <v>7.77</v>
      </c>
      <c r="H306" s="1056"/>
    </row>
    <row r="307" spans="1:8" s="115" customFormat="1" x14ac:dyDescent="0.25">
      <c r="A307" s="588" t="s">
        <v>4058</v>
      </c>
      <c r="B307" s="722" t="s">
        <v>4166</v>
      </c>
      <c r="C307" s="593" t="s">
        <v>3142</v>
      </c>
      <c r="D307" s="723" t="s">
        <v>3143</v>
      </c>
      <c r="E307" s="594">
        <v>0.36299999999999999</v>
      </c>
      <c r="F307" s="597">
        <v>19.12</v>
      </c>
      <c r="G307" s="1175">
        <f t="shared" si="14"/>
        <v>6.94</v>
      </c>
      <c r="H307" s="1056"/>
    </row>
    <row r="308" spans="1:8" s="578" customFormat="1" x14ac:dyDescent="0.25">
      <c r="A308" s="1347" t="s">
        <v>4722</v>
      </c>
      <c r="B308" s="1350"/>
      <c r="C308" s="1350"/>
      <c r="D308" s="1350"/>
      <c r="E308" s="1350"/>
      <c r="F308" s="1349"/>
      <c r="G308" s="1168">
        <f>TRUNC(SUM(G306:G307),2)</f>
        <v>14.71</v>
      </c>
      <c r="H308" s="1056"/>
    </row>
    <row r="309" spans="1:8" s="578" customFormat="1" x14ac:dyDescent="0.25">
      <c r="A309" s="1347" t="s">
        <v>4723</v>
      </c>
      <c r="B309" s="1350"/>
      <c r="C309" s="1350"/>
      <c r="D309" s="1350"/>
      <c r="E309" s="1350"/>
      <c r="F309" s="1349"/>
      <c r="G309" s="1168">
        <f>TRUNC(SUM(G303:G305),2)</f>
        <v>323.69</v>
      </c>
      <c r="H309" s="1056"/>
    </row>
    <row r="310" spans="1:8" s="578" customFormat="1" x14ac:dyDescent="0.25">
      <c r="A310" s="1172" t="s">
        <v>4931</v>
      </c>
      <c r="B310" s="1170"/>
      <c r="C310" s="1170"/>
      <c r="D310" s="1170"/>
      <c r="E310" s="1170"/>
      <c r="F310" s="1171" t="s">
        <v>4915</v>
      </c>
      <c r="G310" s="1168">
        <f>TRUNC(SUM(G308:G309),2)</f>
        <v>338.4</v>
      </c>
      <c r="H310" s="1056"/>
    </row>
    <row r="311" spans="1:8" s="700" customFormat="1" x14ac:dyDescent="0.25">
      <c r="A311" s="917"/>
      <c r="B311" s="810"/>
      <c r="C311" s="917"/>
      <c r="D311" s="924"/>
      <c r="E311" s="917"/>
      <c r="F311" s="917"/>
      <c r="G311" s="921"/>
      <c r="H311" s="1056"/>
    </row>
    <row r="312" spans="1:8" s="890" customFormat="1" x14ac:dyDescent="0.25">
      <c r="A312" s="917"/>
      <c r="B312" s="810"/>
      <c r="C312" s="917"/>
      <c r="D312" s="924"/>
      <c r="E312" s="917"/>
      <c r="F312" s="917"/>
      <c r="G312" s="921"/>
      <c r="H312" s="1056"/>
    </row>
    <row r="313" spans="1:8" s="904" customFormat="1" ht="25.5" x14ac:dyDescent="0.25">
      <c r="A313" s="1157" t="s">
        <v>3136</v>
      </c>
      <c r="B313" s="1158" t="s">
        <v>3137</v>
      </c>
      <c r="C313" s="1159" t="s">
        <v>3138</v>
      </c>
      <c r="D313" s="1159" t="s">
        <v>3139</v>
      </c>
      <c r="E313" s="1160" t="s">
        <v>3140</v>
      </c>
      <c r="F313" s="1161" t="s">
        <v>4913</v>
      </c>
      <c r="G313" s="1162" t="s">
        <v>4914</v>
      </c>
      <c r="H313" s="1057"/>
    </row>
    <row r="314" spans="1:8" s="904" customFormat="1" ht="4.5" customHeight="1" x14ac:dyDescent="0.25">
      <c r="A314" s="728"/>
      <c r="B314" s="728"/>
      <c r="C314" s="729"/>
      <c r="D314" s="729"/>
      <c r="E314" s="730"/>
      <c r="F314" s="731"/>
      <c r="G314" s="732"/>
      <c r="H314" s="1057"/>
    </row>
    <row r="315" spans="1:8" x14ac:dyDescent="0.25">
      <c r="A315" s="451" t="s">
        <v>665</v>
      </c>
      <c r="B315" s="528" t="s">
        <v>704</v>
      </c>
      <c r="C315" s="452"/>
      <c r="D315" s="735"/>
      <c r="E315" s="452"/>
      <c r="F315" s="452"/>
      <c r="G315" s="453"/>
    </row>
    <row r="316" spans="1:8" x14ac:dyDescent="0.25">
      <c r="A316" s="451" t="s">
        <v>2758</v>
      </c>
      <c r="B316" s="454" t="s">
        <v>3361</v>
      </c>
      <c r="C316" s="455" t="s">
        <v>3142</v>
      </c>
      <c r="D316" s="455" t="s">
        <v>583</v>
      </c>
      <c r="E316" s="456"/>
      <c r="F316" s="457"/>
      <c r="G316" s="458"/>
    </row>
    <row r="317" spans="1:8" s="115" customFormat="1" ht="25.5" x14ac:dyDescent="0.25">
      <c r="A317" s="555" t="s">
        <v>4079</v>
      </c>
      <c r="B317" s="555" t="s">
        <v>4078</v>
      </c>
      <c r="C317" s="535" t="s">
        <v>3142</v>
      </c>
      <c r="D317" s="753" t="s">
        <v>3143</v>
      </c>
      <c r="E317" s="450">
        <v>3.2000000000000001E-2</v>
      </c>
      <c r="F317" s="754">
        <v>15.4</v>
      </c>
      <c r="G317" s="1175">
        <f t="shared" ref="G317:G319" si="15">TRUNC(E317*F317,2)</f>
        <v>0.49</v>
      </c>
      <c r="H317" s="1057"/>
    </row>
    <row r="318" spans="1:8" s="115" customFormat="1" x14ac:dyDescent="0.25">
      <c r="A318" s="555" t="s">
        <v>3144</v>
      </c>
      <c r="B318" s="750" t="s">
        <v>4059</v>
      </c>
      <c r="C318" s="535" t="s">
        <v>3142</v>
      </c>
      <c r="D318" s="753" t="s">
        <v>3143</v>
      </c>
      <c r="E318" s="450">
        <v>3.2000000000000001E-2</v>
      </c>
      <c r="F318" s="754">
        <v>14.3</v>
      </c>
      <c r="G318" s="1175">
        <f t="shared" si="15"/>
        <v>0.45</v>
      </c>
      <c r="H318" s="1057"/>
    </row>
    <row r="319" spans="1:8" x14ac:dyDescent="0.25">
      <c r="A319" s="434" t="s">
        <v>4230</v>
      </c>
      <c r="B319" s="734" t="s">
        <v>4231</v>
      </c>
      <c r="C319" s="386" t="s">
        <v>3133</v>
      </c>
      <c r="D319" s="735" t="s">
        <v>583</v>
      </c>
      <c r="E319" s="423">
        <v>1</v>
      </c>
      <c r="F319" s="754">
        <v>5.7</v>
      </c>
      <c r="G319" s="1175">
        <f t="shared" si="15"/>
        <v>5.7</v>
      </c>
    </row>
    <row r="320" spans="1:8" x14ac:dyDescent="0.25">
      <c r="A320" s="1347" t="s">
        <v>4722</v>
      </c>
      <c r="B320" s="1350"/>
      <c r="C320" s="1350"/>
      <c r="D320" s="1350"/>
      <c r="E320" s="1350"/>
      <c r="F320" s="1349"/>
      <c r="G320" s="1168">
        <f>TRUNC(SUM(G317:G318),2)</f>
        <v>0.94</v>
      </c>
    </row>
    <row r="321" spans="1:8" x14ac:dyDescent="0.25">
      <c r="A321" s="1347" t="s">
        <v>4723</v>
      </c>
      <c r="B321" s="1350"/>
      <c r="C321" s="1350"/>
      <c r="D321" s="1350"/>
      <c r="E321" s="1350"/>
      <c r="F321" s="1349"/>
      <c r="G321" s="1168">
        <f>TRUNC(SUM(G319),2)</f>
        <v>5.7</v>
      </c>
    </row>
    <row r="322" spans="1:8" x14ac:dyDescent="0.25">
      <c r="A322" s="1172" t="s">
        <v>4933</v>
      </c>
      <c r="B322" s="1170"/>
      <c r="C322" s="1170"/>
      <c r="D322" s="1170"/>
      <c r="E322" s="1170"/>
      <c r="F322" s="1171" t="s">
        <v>4915</v>
      </c>
      <c r="G322" s="1168">
        <f>TRUNC(SUM(G320:G321),2)</f>
        <v>6.64</v>
      </c>
    </row>
    <row r="323" spans="1:8" x14ac:dyDescent="0.25">
      <c r="A323" s="917"/>
      <c r="B323" s="810"/>
      <c r="C323" s="917"/>
      <c r="D323" s="924"/>
      <c r="E323" s="917"/>
      <c r="F323" s="917"/>
      <c r="G323" s="921"/>
    </row>
    <row r="324" spans="1:8" x14ac:dyDescent="0.25">
      <c r="A324" s="917"/>
      <c r="B324" s="810"/>
      <c r="C324" s="917"/>
      <c r="D324" s="924"/>
      <c r="E324" s="917"/>
      <c r="F324" s="917"/>
      <c r="G324" s="921"/>
    </row>
    <row r="325" spans="1:8" s="904" customFormat="1" ht="25.5" x14ac:dyDescent="0.25">
      <c r="A325" s="1157" t="s">
        <v>3136</v>
      </c>
      <c r="B325" s="1158" t="s">
        <v>3137</v>
      </c>
      <c r="C325" s="1159" t="s">
        <v>3138</v>
      </c>
      <c r="D325" s="1159" t="s">
        <v>3139</v>
      </c>
      <c r="E325" s="1160" t="s">
        <v>3140</v>
      </c>
      <c r="F325" s="1161" t="s">
        <v>4913</v>
      </c>
      <c r="G325" s="1162" t="s">
        <v>4914</v>
      </c>
      <c r="H325" s="1057"/>
    </row>
    <row r="326" spans="1:8" s="904" customFormat="1" ht="4.5" customHeight="1" x14ac:dyDescent="0.25">
      <c r="A326" s="728"/>
      <c r="B326" s="728"/>
      <c r="C326" s="729"/>
      <c r="D326" s="729"/>
      <c r="E326" s="730"/>
      <c r="F326" s="731"/>
      <c r="G326" s="732"/>
      <c r="H326" s="1057"/>
    </row>
    <row r="327" spans="1:8" x14ac:dyDescent="0.25">
      <c r="A327" s="451" t="s">
        <v>665</v>
      </c>
      <c r="B327" s="528" t="s">
        <v>704</v>
      </c>
      <c r="C327" s="452"/>
      <c r="D327" s="735"/>
      <c r="E327" s="452"/>
      <c r="F327" s="452"/>
      <c r="G327" s="453"/>
    </row>
    <row r="328" spans="1:8" x14ac:dyDescent="0.25">
      <c r="A328" s="451" t="s">
        <v>2759</v>
      </c>
      <c r="B328" s="454" t="s">
        <v>3458</v>
      </c>
      <c r="C328" s="455" t="s">
        <v>3142</v>
      </c>
      <c r="D328" s="455" t="s">
        <v>583</v>
      </c>
      <c r="E328" s="456"/>
      <c r="F328" s="457"/>
      <c r="G328" s="458"/>
    </row>
    <row r="329" spans="1:8" s="115" customFormat="1" ht="25.5" x14ac:dyDescent="0.25">
      <c r="A329" s="555" t="s">
        <v>4079</v>
      </c>
      <c r="B329" s="555" t="s">
        <v>4078</v>
      </c>
      <c r="C329" s="535" t="s">
        <v>3142</v>
      </c>
      <c r="D329" s="753" t="s">
        <v>3143</v>
      </c>
      <c r="E329" s="450">
        <v>3.2000000000000001E-2</v>
      </c>
      <c r="F329" s="754">
        <v>15.4</v>
      </c>
      <c r="G329" s="1175">
        <f t="shared" ref="G329:G331" si="16">TRUNC(E329*F329,2)</f>
        <v>0.49</v>
      </c>
      <c r="H329" s="1057"/>
    </row>
    <row r="330" spans="1:8" s="115" customFormat="1" x14ac:dyDescent="0.25">
      <c r="A330" s="555" t="s">
        <v>3144</v>
      </c>
      <c r="B330" s="750" t="s">
        <v>4059</v>
      </c>
      <c r="C330" s="535" t="s">
        <v>3142</v>
      </c>
      <c r="D330" s="753" t="s">
        <v>3143</v>
      </c>
      <c r="E330" s="450">
        <v>3.2000000000000001E-2</v>
      </c>
      <c r="F330" s="754">
        <v>14.3</v>
      </c>
      <c r="G330" s="1175">
        <f t="shared" si="16"/>
        <v>0.45</v>
      </c>
      <c r="H330" s="1057"/>
    </row>
    <row r="331" spans="1:8" ht="25.5" x14ac:dyDescent="0.25">
      <c r="A331" s="434" t="s">
        <v>4228</v>
      </c>
      <c r="B331" s="734" t="s">
        <v>4229</v>
      </c>
      <c r="C331" s="386" t="s">
        <v>3133</v>
      </c>
      <c r="D331" s="735" t="s">
        <v>583</v>
      </c>
      <c r="E331" s="423">
        <v>1</v>
      </c>
      <c r="F331" s="754">
        <v>6.08</v>
      </c>
      <c r="G331" s="1175">
        <f t="shared" si="16"/>
        <v>6.08</v>
      </c>
    </row>
    <row r="332" spans="1:8" x14ac:dyDescent="0.25">
      <c r="A332" s="1347" t="s">
        <v>4722</v>
      </c>
      <c r="B332" s="1350"/>
      <c r="C332" s="1350"/>
      <c r="D332" s="1350"/>
      <c r="E332" s="1350"/>
      <c r="F332" s="1349"/>
      <c r="G332" s="1168">
        <f>TRUNC(SUM(G329:G330),2)</f>
        <v>0.94</v>
      </c>
    </row>
    <row r="333" spans="1:8" x14ac:dyDescent="0.25">
      <c r="A333" s="1347" t="s">
        <v>4723</v>
      </c>
      <c r="B333" s="1350"/>
      <c r="C333" s="1350"/>
      <c r="D333" s="1350"/>
      <c r="E333" s="1350"/>
      <c r="F333" s="1349"/>
      <c r="G333" s="1168">
        <f>TRUNC(SUM(G331),2)</f>
        <v>6.08</v>
      </c>
    </row>
    <row r="334" spans="1:8" x14ac:dyDescent="0.25">
      <c r="A334" s="1172" t="s">
        <v>4933</v>
      </c>
      <c r="B334" s="1170"/>
      <c r="C334" s="1170"/>
      <c r="D334" s="1170"/>
      <c r="E334" s="1170"/>
      <c r="F334" s="1171" t="s">
        <v>4915</v>
      </c>
      <c r="G334" s="1168">
        <f>TRUNC(SUM(G332:G333),2)</f>
        <v>7.02</v>
      </c>
    </row>
    <row r="335" spans="1:8" x14ac:dyDescent="0.25">
      <c r="A335" s="917"/>
      <c r="B335" s="810"/>
      <c r="C335" s="917"/>
      <c r="D335" s="924"/>
      <c r="E335" s="917"/>
      <c r="F335" s="917"/>
      <c r="G335" s="921"/>
    </row>
    <row r="336" spans="1:8" x14ac:dyDescent="0.25">
      <c r="A336" s="436"/>
      <c r="B336" s="810"/>
      <c r="C336" s="436"/>
      <c r="D336" s="794"/>
      <c r="E336" s="436"/>
      <c r="F336" s="436"/>
      <c r="G336" s="437"/>
    </row>
    <row r="337" spans="1:8" s="904" customFormat="1" ht="25.5" x14ac:dyDescent="0.25">
      <c r="A337" s="1157" t="s">
        <v>3136</v>
      </c>
      <c r="B337" s="1158" t="s">
        <v>3137</v>
      </c>
      <c r="C337" s="1159" t="s">
        <v>3138</v>
      </c>
      <c r="D337" s="1159" t="s">
        <v>3139</v>
      </c>
      <c r="E337" s="1160" t="s">
        <v>3140</v>
      </c>
      <c r="F337" s="1161" t="s">
        <v>4913</v>
      </c>
      <c r="G337" s="1162" t="s">
        <v>4914</v>
      </c>
      <c r="H337" s="1057"/>
    </row>
    <row r="338" spans="1:8" s="904" customFormat="1" ht="4.5" customHeight="1" x14ac:dyDescent="0.25">
      <c r="A338" s="728"/>
      <c r="B338" s="728"/>
      <c r="C338" s="729"/>
      <c r="D338" s="729"/>
      <c r="E338" s="730"/>
      <c r="F338" s="731"/>
      <c r="G338" s="732"/>
      <c r="H338" s="1057"/>
    </row>
    <row r="339" spans="1:8" s="890" customFormat="1" x14ac:dyDescent="0.25">
      <c r="A339" s="882" t="s">
        <v>665</v>
      </c>
      <c r="B339" s="528" t="s">
        <v>704</v>
      </c>
      <c r="C339" s="452"/>
      <c r="D339" s="735"/>
      <c r="E339" s="452"/>
      <c r="F339" s="452"/>
      <c r="G339" s="453"/>
      <c r="H339" s="1056"/>
    </row>
    <row r="340" spans="1:8" s="890" customFormat="1" x14ac:dyDescent="0.25">
      <c r="A340" s="882" t="s">
        <v>4686</v>
      </c>
      <c r="B340" s="454" t="s">
        <v>4688</v>
      </c>
      <c r="C340" s="455" t="s">
        <v>3142</v>
      </c>
      <c r="D340" s="455" t="s">
        <v>583</v>
      </c>
      <c r="E340" s="456"/>
      <c r="F340" s="457"/>
      <c r="G340" s="458"/>
      <c r="H340" s="1056"/>
    </row>
    <row r="341" spans="1:8" s="904" customFormat="1" ht="25.5" x14ac:dyDescent="0.25">
      <c r="A341" s="555" t="s">
        <v>4079</v>
      </c>
      <c r="B341" s="555" t="s">
        <v>4078</v>
      </c>
      <c r="C341" s="753" t="s">
        <v>3142</v>
      </c>
      <c r="D341" s="753" t="s">
        <v>3143</v>
      </c>
      <c r="E341" s="450">
        <v>3.2000000000000001E-2</v>
      </c>
      <c r="F341" s="754">
        <v>15.4</v>
      </c>
      <c r="G341" s="1175">
        <f t="shared" ref="G341:G343" si="17">TRUNC(E341*F341,2)</f>
        <v>0.49</v>
      </c>
      <c r="H341" s="1057"/>
    </row>
    <row r="342" spans="1:8" s="904" customFormat="1" x14ac:dyDescent="0.25">
      <c r="A342" s="555" t="s">
        <v>3144</v>
      </c>
      <c r="B342" s="925" t="s">
        <v>4059</v>
      </c>
      <c r="C342" s="753" t="s">
        <v>3142</v>
      </c>
      <c r="D342" s="753" t="s">
        <v>3143</v>
      </c>
      <c r="E342" s="450">
        <v>3.2000000000000001E-2</v>
      </c>
      <c r="F342" s="754">
        <v>14.3</v>
      </c>
      <c r="G342" s="1175">
        <f t="shared" si="17"/>
        <v>0.45</v>
      </c>
      <c r="H342" s="1057"/>
    </row>
    <row r="343" spans="1:8" s="890" customFormat="1" x14ac:dyDescent="0.25">
      <c r="A343" s="434" t="s">
        <v>4689</v>
      </c>
      <c r="B343" s="734" t="s">
        <v>4690</v>
      </c>
      <c r="C343" s="735" t="s">
        <v>3133</v>
      </c>
      <c r="D343" s="735" t="s">
        <v>583</v>
      </c>
      <c r="E343" s="754">
        <v>1</v>
      </c>
      <c r="F343" s="754">
        <v>4.7300000000000004</v>
      </c>
      <c r="G343" s="1175">
        <f t="shared" si="17"/>
        <v>4.7300000000000004</v>
      </c>
      <c r="H343" s="1056"/>
    </row>
    <row r="344" spans="1:8" s="890" customFormat="1" x14ac:dyDescent="0.25">
      <c r="A344" s="1347" t="s">
        <v>4722</v>
      </c>
      <c r="B344" s="1350"/>
      <c r="C344" s="1350"/>
      <c r="D344" s="1350"/>
      <c r="E344" s="1350"/>
      <c r="F344" s="1349"/>
      <c r="G344" s="1168">
        <f>TRUNC(SUM(G341:G342),2)</f>
        <v>0.94</v>
      </c>
      <c r="H344" s="1056"/>
    </row>
    <row r="345" spans="1:8" s="890" customFormat="1" x14ac:dyDescent="0.25">
      <c r="A345" s="1347" t="s">
        <v>4723</v>
      </c>
      <c r="B345" s="1350"/>
      <c r="C345" s="1350"/>
      <c r="D345" s="1350"/>
      <c r="E345" s="1350"/>
      <c r="F345" s="1349"/>
      <c r="G345" s="1168">
        <f>TRUNC(SUM(G343),2)</f>
        <v>4.7300000000000004</v>
      </c>
      <c r="H345" s="1056"/>
    </row>
    <row r="346" spans="1:8" s="890" customFormat="1" x14ac:dyDescent="0.25">
      <c r="A346" s="1172" t="s">
        <v>4933</v>
      </c>
      <c r="B346" s="1170"/>
      <c r="C346" s="1170"/>
      <c r="D346" s="1170"/>
      <c r="E346" s="1170"/>
      <c r="F346" s="1171" t="s">
        <v>4915</v>
      </c>
      <c r="G346" s="1168">
        <f>TRUNC(SUM(G344:G345),2)</f>
        <v>5.67</v>
      </c>
      <c r="H346" s="1056"/>
    </row>
    <row r="347" spans="1:8" s="890" customFormat="1" x14ac:dyDescent="0.25">
      <c r="A347" s="917"/>
      <c r="B347" s="810"/>
      <c r="C347" s="917"/>
      <c r="D347" s="924"/>
      <c r="E347" s="917"/>
      <c r="F347" s="917"/>
      <c r="G347" s="921"/>
      <c r="H347" s="1056"/>
    </row>
    <row r="348" spans="1:8" s="890" customFormat="1" x14ac:dyDescent="0.25">
      <c r="A348" s="917"/>
      <c r="B348" s="810"/>
      <c r="C348" s="917"/>
      <c r="D348" s="924"/>
      <c r="E348" s="917"/>
      <c r="F348" s="917"/>
      <c r="G348" s="921"/>
      <c r="H348" s="1056"/>
    </row>
    <row r="349" spans="1:8" s="904" customFormat="1" ht="25.5" x14ac:dyDescent="0.25">
      <c r="A349" s="1157" t="s">
        <v>3136</v>
      </c>
      <c r="B349" s="1158" t="s">
        <v>3137</v>
      </c>
      <c r="C349" s="1159" t="s">
        <v>3138</v>
      </c>
      <c r="D349" s="1159" t="s">
        <v>3139</v>
      </c>
      <c r="E349" s="1160" t="s">
        <v>3140</v>
      </c>
      <c r="F349" s="1161" t="s">
        <v>4913</v>
      </c>
      <c r="G349" s="1162" t="s">
        <v>4914</v>
      </c>
      <c r="H349" s="1057"/>
    </row>
    <row r="350" spans="1:8" s="904" customFormat="1" ht="4.5" customHeight="1" x14ac:dyDescent="0.25">
      <c r="A350" s="728"/>
      <c r="B350" s="728"/>
      <c r="C350" s="729"/>
      <c r="D350" s="729"/>
      <c r="E350" s="730"/>
      <c r="F350" s="731"/>
      <c r="G350" s="732"/>
      <c r="H350" s="1057"/>
    </row>
    <row r="351" spans="1:8" s="890" customFormat="1" x14ac:dyDescent="0.25">
      <c r="A351" s="882" t="s">
        <v>665</v>
      </c>
      <c r="B351" s="528" t="s">
        <v>704</v>
      </c>
      <c r="C351" s="452"/>
      <c r="D351" s="735"/>
      <c r="E351" s="452"/>
      <c r="F351" s="452"/>
      <c r="G351" s="453"/>
      <c r="H351" s="1056"/>
    </row>
    <row r="352" spans="1:8" s="890" customFormat="1" x14ac:dyDescent="0.25">
      <c r="A352" s="882" t="s">
        <v>4687</v>
      </c>
      <c r="B352" s="454" t="s">
        <v>4691</v>
      </c>
      <c r="C352" s="455" t="s">
        <v>3142</v>
      </c>
      <c r="D352" s="455" t="s">
        <v>583</v>
      </c>
      <c r="E352" s="456"/>
      <c r="F352" s="457"/>
      <c r="G352" s="458"/>
      <c r="H352" s="1056"/>
    </row>
    <row r="353" spans="1:8" s="904" customFormat="1" ht="25.5" x14ac:dyDescent="0.25">
      <c r="A353" s="555" t="s">
        <v>4079</v>
      </c>
      <c r="B353" s="555" t="s">
        <v>4078</v>
      </c>
      <c r="C353" s="753" t="s">
        <v>3142</v>
      </c>
      <c r="D353" s="753" t="s">
        <v>3143</v>
      </c>
      <c r="E353" s="450">
        <v>3.2000000000000001E-2</v>
      </c>
      <c r="F353" s="754">
        <v>15.4</v>
      </c>
      <c r="G353" s="1175">
        <f t="shared" ref="G353:G355" si="18">TRUNC(E353*F353,2)</f>
        <v>0.49</v>
      </c>
      <c r="H353" s="1057"/>
    </row>
    <row r="354" spans="1:8" s="904" customFormat="1" x14ac:dyDescent="0.25">
      <c r="A354" s="555" t="s">
        <v>3144</v>
      </c>
      <c r="B354" s="925" t="s">
        <v>4059</v>
      </c>
      <c r="C354" s="753" t="s">
        <v>3142</v>
      </c>
      <c r="D354" s="753" t="s">
        <v>3143</v>
      </c>
      <c r="E354" s="450">
        <v>3.2000000000000001E-2</v>
      </c>
      <c r="F354" s="754">
        <v>14.3</v>
      </c>
      <c r="G354" s="1175">
        <f t="shared" si="18"/>
        <v>0.45</v>
      </c>
      <c r="H354" s="1057"/>
    </row>
    <row r="355" spans="1:8" s="890" customFormat="1" x14ac:dyDescent="0.25">
      <c r="A355" s="434" t="s">
        <v>4692</v>
      </c>
      <c r="B355" s="734" t="s">
        <v>4693</v>
      </c>
      <c r="C355" s="735" t="s">
        <v>3133</v>
      </c>
      <c r="D355" s="735" t="s">
        <v>583</v>
      </c>
      <c r="E355" s="754">
        <v>1</v>
      </c>
      <c r="F355" s="754">
        <v>4.7300000000000004</v>
      </c>
      <c r="G355" s="1175">
        <f t="shared" si="18"/>
        <v>4.7300000000000004</v>
      </c>
      <c r="H355" s="1056"/>
    </row>
    <row r="356" spans="1:8" s="890" customFormat="1" x14ac:dyDescent="0.25">
      <c r="A356" s="1347" t="s">
        <v>4722</v>
      </c>
      <c r="B356" s="1350"/>
      <c r="C356" s="1350"/>
      <c r="D356" s="1350"/>
      <c r="E356" s="1350"/>
      <c r="F356" s="1349"/>
      <c r="G356" s="1168">
        <f>TRUNC(SUM(G353:G354),2)</f>
        <v>0.94</v>
      </c>
      <c r="H356" s="1056"/>
    </row>
    <row r="357" spans="1:8" s="890" customFormat="1" x14ac:dyDescent="0.25">
      <c r="A357" s="1347" t="s">
        <v>4723</v>
      </c>
      <c r="B357" s="1350"/>
      <c r="C357" s="1350"/>
      <c r="D357" s="1350"/>
      <c r="E357" s="1350"/>
      <c r="F357" s="1349"/>
      <c r="G357" s="1168">
        <f>TRUNC(SUM(G355),2)</f>
        <v>4.7300000000000004</v>
      </c>
      <c r="H357" s="1056"/>
    </row>
    <row r="358" spans="1:8" s="890" customFormat="1" x14ac:dyDescent="0.25">
      <c r="A358" s="1172" t="s">
        <v>4933</v>
      </c>
      <c r="B358" s="1170"/>
      <c r="C358" s="1170"/>
      <c r="D358" s="1170"/>
      <c r="E358" s="1170"/>
      <c r="F358" s="1171" t="s">
        <v>4915</v>
      </c>
      <c r="G358" s="1168">
        <f>TRUNC(SUM(G356:G357),2)</f>
        <v>5.67</v>
      </c>
      <c r="H358" s="1056"/>
    </row>
    <row r="359" spans="1:8" s="890" customFormat="1" x14ac:dyDescent="0.25">
      <c r="A359" s="917"/>
      <c r="B359" s="810"/>
      <c r="C359" s="917"/>
      <c r="D359" s="924"/>
      <c r="E359" s="917"/>
      <c r="F359" s="917"/>
      <c r="G359" s="921"/>
      <c r="H359" s="1056"/>
    </row>
    <row r="360" spans="1:8" s="890" customFormat="1" x14ac:dyDescent="0.25">
      <c r="A360" s="917"/>
      <c r="B360" s="810"/>
      <c r="C360" s="917"/>
      <c r="D360" s="924"/>
      <c r="E360" s="917"/>
      <c r="F360" s="917"/>
      <c r="G360" s="921"/>
      <c r="H360" s="1056"/>
    </row>
    <row r="361" spans="1:8" s="904" customFormat="1" ht="25.5" x14ac:dyDescent="0.25">
      <c r="A361" s="1157" t="s">
        <v>3136</v>
      </c>
      <c r="B361" s="1158" t="s">
        <v>3137</v>
      </c>
      <c r="C361" s="1159" t="s">
        <v>3138</v>
      </c>
      <c r="D361" s="1159" t="s">
        <v>3139</v>
      </c>
      <c r="E361" s="1160" t="s">
        <v>3140</v>
      </c>
      <c r="F361" s="1161" t="s">
        <v>4913</v>
      </c>
      <c r="G361" s="1162" t="s">
        <v>4914</v>
      </c>
      <c r="H361" s="1057"/>
    </row>
    <row r="362" spans="1:8" s="904" customFormat="1" ht="4.5" customHeight="1" x14ac:dyDescent="0.25">
      <c r="A362" s="728"/>
      <c r="B362" s="728"/>
      <c r="C362" s="729"/>
      <c r="D362" s="729"/>
      <c r="E362" s="730"/>
      <c r="F362" s="731"/>
      <c r="G362" s="732"/>
      <c r="H362" s="1057"/>
    </row>
    <row r="363" spans="1:8" x14ac:dyDescent="0.25">
      <c r="A363" s="451" t="s">
        <v>667</v>
      </c>
      <c r="B363" s="528" t="s">
        <v>706</v>
      </c>
      <c r="C363" s="452"/>
      <c r="D363" s="735"/>
      <c r="E363" s="452"/>
      <c r="F363" s="452"/>
      <c r="G363" s="453"/>
    </row>
    <row r="364" spans="1:8" x14ac:dyDescent="0.25">
      <c r="A364" s="451" t="s">
        <v>2760</v>
      </c>
      <c r="B364" s="454" t="s">
        <v>2687</v>
      </c>
      <c r="C364" s="455" t="s">
        <v>3142</v>
      </c>
      <c r="D364" s="455" t="s">
        <v>583</v>
      </c>
      <c r="E364" s="456"/>
      <c r="F364" s="457"/>
      <c r="G364" s="458"/>
    </row>
    <row r="365" spans="1:8" s="115" customFormat="1" x14ac:dyDescent="0.25">
      <c r="A365" s="555" t="s">
        <v>4077</v>
      </c>
      <c r="B365" s="555" t="s">
        <v>4076</v>
      </c>
      <c r="C365" s="535" t="s">
        <v>3142</v>
      </c>
      <c r="D365" s="753" t="s">
        <v>3143</v>
      </c>
      <c r="E365" s="450">
        <v>3.3000000000000002E-2</v>
      </c>
      <c r="F365" s="754">
        <v>19.010000000000002</v>
      </c>
      <c r="G365" s="1175">
        <f t="shared" ref="G365:G368" si="19">TRUNC(E365*F365,2)</f>
        <v>0.62</v>
      </c>
      <c r="H365" s="1057"/>
    </row>
    <row r="366" spans="1:8" s="115" customFormat="1" x14ac:dyDescent="0.25">
      <c r="A366" s="555" t="s">
        <v>3144</v>
      </c>
      <c r="B366" s="750" t="s">
        <v>4059</v>
      </c>
      <c r="C366" s="535" t="s">
        <v>3142</v>
      </c>
      <c r="D366" s="753" t="s">
        <v>3143</v>
      </c>
      <c r="E366" s="450">
        <v>3.3000000000000002E-2</v>
      </c>
      <c r="F366" s="754">
        <v>14.3</v>
      </c>
      <c r="G366" s="1175">
        <f t="shared" si="19"/>
        <v>0.47</v>
      </c>
      <c r="H366" s="1057"/>
    </row>
    <row r="367" spans="1:8" s="904" customFormat="1" x14ac:dyDescent="0.25">
      <c r="A367" s="555" t="s">
        <v>4888</v>
      </c>
      <c r="B367" s="925" t="s">
        <v>4887</v>
      </c>
      <c r="C367" s="753" t="s">
        <v>3142</v>
      </c>
      <c r="D367" s="753" t="s">
        <v>210</v>
      </c>
      <c r="E367" s="450">
        <v>2.5000000000000001E-2</v>
      </c>
      <c r="F367" s="754">
        <v>17.079999999999998</v>
      </c>
      <c r="G367" s="1175">
        <f t="shared" si="19"/>
        <v>0.42</v>
      </c>
      <c r="H367" s="1057"/>
    </row>
    <row r="368" spans="1:8" x14ac:dyDescent="0.25">
      <c r="A368" s="434" t="s">
        <v>3204</v>
      </c>
      <c r="B368" s="734" t="s">
        <v>2687</v>
      </c>
      <c r="C368" s="386" t="s">
        <v>3133</v>
      </c>
      <c r="D368" s="735" t="s">
        <v>583</v>
      </c>
      <c r="E368" s="423">
        <v>1</v>
      </c>
      <c r="F368" s="423">
        <f>'Mapa de Cotação'!F25</f>
        <v>5.4633333333333338</v>
      </c>
      <c r="G368" s="1175">
        <f t="shared" si="19"/>
        <v>5.46</v>
      </c>
    </row>
    <row r="369" spans="1:8" x14ac:dyDescent="0.25">
      <c r="A369" s="1347" t="s">
        <v>4722</v>
      </c>
      <c r="B369" s="1350"/>
      <c r="C369" s="1350"/>
      <c r="D369" s="1350"/>
      <c r="E369" s="1350"/>
      <c r="F369" s="1349"/>
      <c r="G369" s="1168">
        <f>TRUNC(SUM(G365:G366),2)</f>
        <v>1.0900000000000001</v>
      </c>
    </row>
    <row r="370" spans="1:8" x14ac:dyDescent="0.25">
      <c r="A370" s="1347" t="s">
        <v>4723</v>
      </c>
      <c r="B370" s="1350"/>
      <c r="C370" s="1350"/>
      <c r="D370" s="1350"/>
      <c r="E370" s="1350"/>
      <c r="F370" s="1349"/>
      <c r="G370" s="1168">
        <f>TRUNC(SUM(G367:G368),2)</f>
        <v>5.88</v>
      </c>
    </row>
    <row r="371" spans="1:8" x14ac:dyDescent="0.25">
      <c r="A371" s="1172" t="s">
        <v>4934</v>
      </c>
      <c r="B371" s="1170"/>
      <c r="C371" s="1170"/>
      <c r="D371" s="1170"/>
      <c r="E371" s="1170"/>
      <c r="F371" s="1171" t="s">
        <v>4915</v>
      </c>
      <c r="G371" s="1168">
        <f>TRUNC(SUM(G369:G370),2)</f>
        <v>6.97</v>
      </c>
    </row>
    <row r="372" spans="1:8" s="890" customFormat="1" x14ac:dyDescent="0.25">
      <c r="A372" s="917"/>
      <c r="B372" s="810"/>
      <c r="C372" s="917"/>
      <c r="D372" s="924"/>
      <c r="E372" s="917"/>
      <c r="F372" s="917"/>
      <c r="G372" s="921"/>
      <c r="H372" s="1056"/>
    </row>
    <row r="373" spans="1:8" s="890" customFormat="1" x14ac:dyDescent="0.25">
      <c r="A373" s="917"/>
      <c r="B373" s="810"/>
      <c r="C373" s="917"/>
      <c r="D373" s="924"/>
      <c r="E373" s="917"/>
      <c r="F373" s="917"/>
      <c r="G373" s="921"/>
      <c r="H373" s="1056"/>
    </row>
    <row r="374" spans="1:8" s="904" customFormat="1" ht="25.5" x14ac:dyDescent="0.25">
      <c r="A374" s="1157" t="s">
        <v>3136</v>
      </c>
      <c r="B374" s="1158" t="s">
        <v>3137</v>
      </c>
      <c r="C374" s="1159" t="s">
        <v>3138</v>
      </c>
      <c r="D374" s="1159" t="s">
        <v>3139</v>
      </c>
      <c r="E374" s="1160" t="s">
        <v>3140</v>
      </c>
      <c r="F374" s="1161" t="s">
        <v>4913</v>
      </c>
      <c r="G374" s="1162" t="s">
        <v>4914</v>
      </c>
      <c r="H374" s="1057"/>
    </row>
    <row r="375" spans="1:8" s="904" customFormat="1" ht="4.5" customHeight="1" x14ac:dyDescent="0.25">
      <c r="A375" s="728"/>
      <c r="B375" s="728"/>
      <c r="C375" s="729"/>
      <c r="D375" s="729"/>
      <c r="E375" s="730"/>
      <c r="F375" s="731"/>
      <c r="G375" s="732"/>
      <c r="H375" s="1057"/>
    </row>
    <row r="376" spans="1:8" x14ac:dyDescent="0.25">
      <c r="A376" s="451" t="s">
        <v>667</v>
      </c>
      <c r="B376" s="528" t="s">
        <v>706</v>
      </c>
      <c r="C376" s="452"/>
      <c r="D376" s="735"/>
      <c r="E376" s="452"/>
      <c r="F376" s="452"/>
      <c r="G376" s="453"/>
    </row>
    <row r="377" spans="1:8" x14ac:dyDescent="0.25">
      <c r="A377" s="451" t="s">
        <v>2761</v>
      </c>
      <c r="B377" s="454" t="s">
        <v>2688</v>
      </c>
      <c r="C377" s="455" t="s">
        <v>3142</v>
      </c>
      <c r="D377" s="455" t="s">
        <v>583</v>
      </c>
      <c r="E377" s="456"/>
      <c r="F377" s="457"/>
      <c r="G377" s="458"/>
    </row>
    <row r="378" spans="1:8" s="115" customFormat="1" x14ac:dyDescent="0.25">
      <c r="A378" s="555" t="s">
        <v>4077</v>
      </c>
      <c r="B378" s="555" t="s">
        <v>4076</v>
      </c>
      <c r="C378" s="753" t="s">
        <v>3142</v>
      </c>
      <c r="D378" s="753" t="s">
        <v>3143</v>
      </c>
      <c r="E378" s="450">
        <v>3.3000000000000002E-2</v>
      </c>
      <c r="F378" s="754">
        <v>19.010000000000002</v>
      </c>
      <c r="G378" s="1175">
        <f t="shared" ref="G378:G381" si="20">TRUNC(E378*F378,2)</f>
        <v>0.62</v>
      </c>
      <c r="H378" s="1057"/>
    </row>
    <row r="379" spans="1:8" s="115" customFormat="1" x14ac:dyDescent="0.25">
      <c r="A379" s="555" t="s">
        <v>3144</v>
      </c>
      <c r="B379" s="925" t="s">
        <v>4059</v>
      </c>
      <c r="C379" s="753" t="s">
        <v>3142</v>
      </c>
      <c r="D379" s="753" t="s">
        <v>3143</v>
      </c>
      <c r="E379" s="450">
        <v>3.3000000000000002E-2</v>
      </c>
      <c r="F379" s="754">
        <v>14.3</v>
      </c>
      <c r="G379" s="1175">
        <f t="shared" si="20"/>
        <v>0.47</v>
      </c>
      <c r="H379" s="1057"/>
    </row>
    <row r="380" spans="1:8" s="904" customFormat="1" x14ac:dyDescent="0.25">
      <c r="A380" s="555" t="s">
        <v>4888</v>
      </c>
      <c r="B380" s="925" t="s">
        <v>4887</v>
      </c>
      <c r="C380" s="753" t="s">
        <v>3142</v>
      </c>
      <c r="D380" s="753" t="s">
        <v>210</v>
      </c>
      <c r="E380" s="450">
        <v>2.9000000000000001E-2</v>
      </c>
      <c r="F380" s="754">
        <v>17.079999999999998</v>
      </c>
      <c r="G380" s="1175">
        <f t="shared" si="20"/>
        <v>0.49</v>
      </c>
      <c r="H380" s="1057"/>
    </row>
    <row r="381" spans="1:8" x14ac:dyDescent="0.25">
      <c r="A381" s="555" t="s">
        <v>3204</v>
      </c>
      <c r="B381" s="752" t="s">
        <v>2688</v>
      </c>
      <c r="C381" s="535" t="s">
        <v>3133</v>
      </c>
      <c r="D381" s="753" t="s">
        <v>583</v>
      </c>
      <c r="E381" s="423">
        <v>1</v>
      </c>
      <c r="F381" s="423">
        <f>'Mapa de Cotação'!F26</f>
        <v>5.4633333333333338</v>
      </c>
      <c r="G381" s="1175">
        <f t="shared" si="20"/>
        <v>5.46</v>
      </c>
    </row>
    <row r="382" spans="1:8" x14ac:dyDescent="0.25">
      <c r="A382" s="1347" t="s">
        <v>4722</v>
      </c>
      <c r="B382" s="1350"/>
      <c r="C382" s="1350"/>
      <c r="D382" s="1350"/>
      <c r="E382" s="1350"/>
      <c r="F382" s="1349"/>
      <c r="G382" s="1168">
        <f>TRUNC(SUM(G378:G379),2)</f>
        <v>1.0900000000000001</v>
      </c>
    </row>
    <row r="383" spans="1:8" x14ac:dyDescent="0.25">
      <c r="A383" s="1347" t="s">
        <v>4723</v>
      </c>
      <c r="B383" s="1350"/>
      <c r="C383" s="1350"/>
      <c r="D383" s="1350"/>
      <c r="E383" s="1350"/>
      <c r="F383" s="1349"/>
      <c r="G383" s="1168">
        <f>TRUNC(SUM(G380:G381),2)</f>
        <v>5.95</v>
      </c>
    </row>
    <row r="384" spans="1:8" x14ac:dyDescent="0.25">
      <c r="A384" s="1172" t="s">
        <v>4934</v>
      </c>
      <c r="B384" s="1170"/>
      <c r="C384" s="1170"/>
      <c r="D384" s="1170"/>
      <c r="E384" s="1170"/>
      <c r="F384" s="1171" t="s">
        <v>4915</v>
      </c>
      <c r="G384" s="1168">
        <f>TRUNC(SUM(G382:G383),2)</f>
        <v>7.04</v>
      </c>
    </row>
    <row r="385" spans="1:8" s="890" customFormat="1" x14ac:dyDescent="0.25">
      <c r="A385" s="917"/>
      <c r="B385" s="810"/>
      <c r="C385" s="917"/>
      <c r="D385" s="924"/>
      <c r="E385" s="917"/>
      <c r="F385" s="917"/>
      <c r="G385" s="921"/>
      <c r="H385" s="1056"/>
    </row>
    <row r="386" spans="1:8" s="890" customFormat="1" x14ac:dyDescent="0.25">
      <c r="A386" s="917"/>
      <c r="B386" s="810"/>
      <c r="C386" s="917"/>
      <c r="D386" s="924"/>
      <c r="E386" s="917"/>
      <c r="F386" s="917"/>
      <c r="G386" s="921"/>
      <c r="H386" s="1056"/>
    </row>
    <row r="387" spans="1:8" s="904" customFormat="1" ht="25.5" x14ac:dyDescent="0.25">
      <c r="A387" s="1157" t="s">
        <v>3136</v>
      </c>
      <c r="B387" s="1158" t="s">
        <v>3137</v>
      </c>
      <c r="C387" s="1159" t="s">
        <v>3138</v>
      </c>
      <c r="D387" s="1159" t="s">
        <v>3139</v>
      </c>
      <c r="E387" s="1160" t="s">
        <v>3140</v>
      </c>
      <c r="F387" s="1161" t="s">
        <v>4913</v>
      </c>
      <c r="G387" s="1162" t="s">
        <v>4914</v>
      </c>
      <c r="H387" s="1057"/>
    </row>
    <row r="388" spans="1:8" s="904" customFormat="1" ht="4.5" customHeight="1" x14ac:dyDescent="0.25">
      <c r="A388" s="728"/>
      <c r="B388" s="728"/>
      <c r="C388" s="729"/>
      <c r="D388" s="729"/>
      <c r="E388" s="730"/>
      <c r="F388" s="731"/>
      <c r="G388" s="732"/>
      <c r="H388" s="1057"/>
    </row>
    <row r="389" spans="1:8" x14ac:dyDescent="0.25">
      <c r="A389" s="556" t="s">
        <v>667</v>
      </c>
      <c r="B389" s="562" t="s">
        <v>706</v>
      </c>
      <c r="C389" s="557"/>
      <c r="D389" s="753"/>
      <c r="E389" s="557"/>
      <c r="F389" s="557"/>
      <c r="G389" s="453"/>
    </row>
    <row r="390" spans="1:8" x14ac:dyDescent="0.25">
      <c r="A390" s="556" t="s">
        <v>2762</v>
      </c>
      <c r="B390" s="558" t="s">
        <v>2689</v>
      </c>
      <c r="C390" s="530" t="s">
        <v>3142</v>
      </c>
      <c r="D390" s="530" t="s">
        <v>583</v>
      </c>
      <c r="E390" s="382"/>
      <c r="F390" s="423"/>
      <c r="G390" s="458"/>
    </row>
    <row r="391" spans="1:8" s="115" customFormat="1" x14ac:dyDescent="0.25">
      <c r="A391" s="555" t="s">
        <v>4077</v>
      </c>
      <c r="B391" s="555" t="s">
        <v>4076</v>
      </c>
      <c r="C391" s="753" t="s">
        <v>3142</v>
      </c>
      <c r="D391" s="753" t="s">
        <v>3143</v>
      </c>
      <c r="E391" s="450">
        <v>3.3000000000000002E-2</v>
      </c>
      <c r="F391" s="754">
        <v>19.010000000000002</v>
      </c>
      <c r="G391" s="1175">
        <f t="shared" ref="G391:G394" si="21">TRUNC(E391*F391,2)</f>
        <v>0.62</v>
      </c>
      <c r="H391" s="1057"/>
    </row>
    <row r="392" spans="1:8" s="115" customFormat="1" x14ac:dyDescent="0.25">
      <c r="A392" s="555" t="s">
        <v>3144</v>
      </c>
      <c r="B392" s="925" t="s">
        <v>4059</v>
      </c>
      <c r="C392" s="753" t="s">
        <v>3142</v>
      </c>
      <c r="D392" s="753" t="s">
        <v>3143</v>
      </c>
      <c r="E392" s="450">
        <v>3.3000000000000002E-2</v>
      </c>
      <c r="F392" s="754">
        <v>14.3</v>
      </c>
      <c r="G392" s="1175">
        <f t="shared" si="21"/>
        <v>0.47</v>
      </c>
      <c r="H392" s="1057"/>
    </row>
    <row r="393" spans="1:8" s="904" customFormat="1" x14ac:dyDescent="0.25">
      <c r="A393" s="555" t="s">
        <v>4888</v>
      </c>
      <c r="B393" s="925" t="s">
        <v>4887</v>
      </c>
      <c r="C393" s="753" t="s">
        <v>3142</v>
      </c>
      <c r="D393" s="753" t="s">
        <v>210</v>
      </c>
      <c r="E393" s="450">
        <v>2.9000000000000001E-2</v>
      </c>
      <c r="F393" s="754">
        <v>17.079999999999998</v>
      </c>
      <c r="G393" s="1175">
        <f t="shared" si="21"/>
        <v>0.49</v>
      </c>
      <c r="H393" s="1057"/>
    </row>
    <row r="394" spans="1:8" x14ac:dyDescent="0.25">
      <c r="A394" s="434" t="s">
        <v>3204</v>
      </c>
      <c r="B394" s="734" t="s">
        <v>2689</v>
      </c>
      <c r="C394" s="386" t="s">
        <v>3133</v>
      </c>
      <c r="D394" s="735" t="s">
        <v>583</v>
      </c>
      <c r="E394" s="423">
        <v>1</v>
      </c>
      <c r="F394" s="423">
        <f>'Mapa de Cotação'!F27</f>
        <v>5.4633333333333338</v>
      </c>
      <c r="G394" s="1175">
        <f t="shared" si="21"/>
        <v>5.46</v>
      </c>
    </row>
    <row r="395" spans="1:8" x14ac:dyDescent="0.25">
      <c r="A395" s="1347" t="s">
        <v>4722</v>
      </c>
      <c r="B395" s="1350"/>
      <c r="C395" s="1350"/>
      <c r="D395" s="1350"/>
      <c r="E395" s="1350"/>
      <c r="F395" s="1349"/>
      <c r="G395" s="1168">
        <f>TRUNC(SUM(G391:G392),2)</f>
        <v>1.0900000000000001</v>
      </c>
    </row>
    <row r="396" spans="1:8" x14ac:dyDescent="0.25">
      <c r="A396" s="1347" t="s">
        <v>4723</v>
      </c>
      <c r="B396" s="1350"/>
      <c r="C396" s="1350"/>
      <c r="D396" s="1350"/>
      <c r="E396" s="1350"/>
      <c r="F396" s="1349"/>
      <c r="G396" s="1168">
        <f>TRUNC(SUM(G393:G394),2)</f>
        <v>5.95</v>
      </c>
    </row>
    <row r="397" spans="1:8" x14ac:dyDescent="0.25">
      <c r="A397" s="1172" t="s">
        <v>4934</v>
      </c>
      <c r="B397" s="1170"/>
      <c r="C397" s="1170"/>
      <c r="D397" s="1170"/>
      <c r="E397" s="1170"/>
      <c r="F397" s="1171" t="s">
        <v>4915</v>
      </c>
      <c r="G397" s="1168">
        <f>TRUNC(SUM(G395:G396),2)</f>
        <v>7.04</v>
      </c>
    </row>
    <row r="398" spans="1:8" s="890" customFormat="1" x14ac:dyDescent="0.25">
      <c r="A398" s="917"/>
      <c r="B398" s="810"/>
      <c r="C398" s="917"/>
      <c r="D398" s="924"/>
      <c r="E398" s="917"/>
      <c r="F398" s="917"/>
      <c r="G398" s="921"/>
      <c r="H398" s="1056"/>
    </row>
    <row r="399" spans="1:8" s="890" customFormat="1" x14ac:dyDescent="0.25">
      <c r="A399" s="917"/>
      <c r="B399" s="810"/>
      <c r="C399" s="917"/>
      <c r="D399" s="924"/>
      <c r="E399" s="917"/>
      <c r="F399" s="917"/>
      <c r="G399" s="921"/>
      <c r="H399" s="1056"/>
    </row>
    <row r="400" spans="1:8" s="904" customFormat="1" ht="25.5" x14ac:dyDescent="0.25">
      <c r="A400" s="1157" t="s">
        <v>3136</v>
      </c>
      <c r="B400" s="1158" t="s">
        <v>3137</v>
      </c>
      <c r="C400" s="1159" t="s">
        <v>3138</v>
      </c>
      <c r="D400" s="1159" t="s">
        <v>3139</v>
      </c>
      <c r="E400" s="1160" t="s">
        <v>3140</v>
      </c>
      <c r="F400" s="1161" t="s">
        <v>4913</v>
      </c>
      <c r="G400" s="1162" t="s">
        <v>4914</v>
      </c>
      <c r="H400" s="1057"/>
    </row>
    <row r="401" spans="1:8" s="904" customFormat="1" ht="4.5" customHeight="1" x14ac:dyDescent="0.25">
      <c r="A401" s="728"/>
      <c r="B401" s="728"/>
      <c r="C401" s="729"/>
      <c r="D401" s="729"/>
      <c r="E401" s="730"/>
      <c r="F401" s="731"/>
      <c r="G401" s="732"/>
      <c r="H401" s="1057"/>
    </row>
    <row r="402" spans="1:8" x14ac:dyDescent="0.25">
      <c r="A402" s="451" t="s">
        <v>667</v>
      </c>
      <c r="B402" s="528" t="s">
        <v>706</v>
      </c>
      <c r="C402" s="452"/>
      <c r="D402" s="735"/>
      <c r="E402" s="452"/>
      <c r="F402" s="452"/>
      <c r="G402" s="453"/>
    </row>
    <row r="403" spans="1:8" x14ac:dyDescent="0.25">
      <c r="A403" s="451" t="s">
        <v>2763</v>
      </c>
      <c r="B403" s="454" t="s">
        <v>2690</v>
      </c>
      <c r="C403" s="455" t="s">
        <v>3142</v>
      </c>
      <c r="D403" s="455" t="s">
        <v>583</v>
      </c>
      <c r="E403" s="456"/>
      <c r="F403" s="457"/>
      <c r="G403" s="458"/>
    </row>
    <row r="404" spans="1:8" s="115" customFormat="1" x14ac:dyDescent="0.25">
      <c r="A404" s="555" t="s">
        <v>4077</v>
      </c>
      <c r="B404" s="555" t="s">
        <v>4076</v>
      </c>
      <c r="C404" s="753" t="s">
        <v>3142</v>
      </c>
      <c r="D404" s="753" t="s">
        <v>3143</v>
      </c>
      <c r="E404" s="450">
        <v>3.3000000000000002E-2</v>
      </c>
      <c r="F404" s="754">
        <v>19.010000000000002</v>
      </c>
      <c r="G404" s="1175">
        <f t="shared" ref="G404:G407" si="22">TRUNC(E404*F404,2)</f>
        <v>0.62</v>
      </c>
      <c r="H404" s="1057"/>
    </row>
    <row r="405" spans="1:8" s="115" customFormat="1" x14ac:dyDescent="0.25">
      <c r="A405" s="555" t="s">
        <v>3144</v>
      </c>
      <c r="B405" s="925" t="s">
        <v>4059</v>
      </c>
      <c r="C405" s="753" t="s">
        <v>3142</v>
      </c>
      <c r="D405" s="753" t="s">
        <v>3143</v>
      </c>
      <c r="E405" s="450">
        <v>3.3000000000000002E-2</v>
      </c>
      <c r="F405" s="754">
        <v>14.3</v>
      </c>
      <c r="G405" s="1175">
        <f t="shared" si="22"/>
        <v>0.47</v>
      </c>
      <c r="H405" s="1057"/>
    </row>
    <row r="406" spans="1:8" s="904" customFormat="1" x14ac:dyDescent="0.25">
      <c r="A406" s="555" t="s">
        <v>4888</v>
      </c>
      <c r="B406" s="925" t="s">
        <v>4887</v>
      </c>
      <c r="C406" s="753" t="s">
        <v>3142</v>
      </c>
      <c r="D406" s="753" t="s">
        <v>210</v>
      </c>
      <c r="E406" s="450">
        <v>4.2000000000000003E-2</v>
      </c>
      <c r="F406" s="754">
        <v>17.079999999999998</v>
      </c>
      <c r="G406" s="1175">
        <f t="shared" si="22"/>
        <v>0.71</v>
      </c>
      <c r="H406" s="1057"/>
    </row>
    <row r="407" spans="1:8" x14ac:dyDescent="0.25">
      <c r="A407" s="555" t="s">
        <v>3204</v>
      </c>
      <c r="B407" s="752" t="s">
        <v>2690</v>
      </c>
      <c r="C407" s="535" t="s">
        <v>3133</v>
      </c>
      <c r="D407" s="753" t="s">
        <v>583</v>
      </c>
      <c r="E407" s="423">
        <v>1</v>
      </c>
      <c r="F407" s="423">
        <f>'Mapa de Cotação'!F28</f>
        <v>5.3133333333333335</v>
      </c>
      <c r="G407" s="1175">
        <f t="shared" si="22"/>
        <v>5.31</v>
      </c>
    </row>
    <row r="408" spans="1:8" x14ac:dyDescent="0.25">
      <c r="A408" s="1347" t="s">
        <v>4722</v>
      </c>
      <c r="B408" s="1350"/>
      <c r="C408" s="1350"/>
      <c r="D408" s="1350"/>
      <c r="E408" s="1350"/>
      <c r="F408" s="1349"/>
      <c r="G408" s="1168">
        <f>TRUNC(SUM(G404:G405),2)</f>
        <v>1.0900000000000001</v>
      </c>
    </row>
    <row r="409" spans="1:8" x14ac:dyDescent="0.25">
      <c r="A409" s="1347" t="s">
        <v>4723</v>
      </c>
      <c r="B409" s="1350"/>
      <c r="C409" s="1350"/>
      <c r="D409" s="1350"/>
      <c r="E409" s="1350"/>
      <c r="F409" s="1349"/>
      <c r="G409" s="1168">
        <f>TRUNC(SUM(G406:G407),2)</f>
        <v>6.02</v>
      </c>
    </row>
    <row r="410" spans="1:8" x14ac:dyDescent="0.25">
      <c r="A410" s="1172" t="s">
        <v>4934</v>
      </c>
      <c r="B410" s="1170"/>
      <c r="C410" s="1170"/>
      <c r="D410" s="1170"/>
      <c r="E410" s="1170"/>
      <c r="F410" s="1171" t="s">
        <v>4915</v>
      </c>
      <c r="G410" s="1168">
        <f>TRUNC(SUM(G408:G409),2)</f>
        <v>7.11</v>
      </c>
    </row>
    <row r="411" spans="1:8" s="890" customFormat="1" x14ac:dyDescent="0.25">
      <c r="A411" s="917"/>
      <c r="B411" s="810"/>
      <c r="C411" s="917"/>
      <c r="D411" s="924"/>
      <c r="E411" s="917"/>
      <c r="F411" s="917"/>
      <c r="G411" s="921"/>
      <c r="H411" s="1056"/>
    </row>
    <row r="412" spans="1:8" s="890" customFormat="1" x14ac:dyDescent="0.25">
      <c r="A412" s="917"/>
      <c r="B412" s="810"/>
      <c r="C412" s="917"/>
      <c r="D412" s="924"/>
      <c r="E412" s="917"/>
      <c r="F412" s="917"/>
      <c r="G412" s="921"/>
      <c r="H412" s="1056"/>
    </row>
    <row r="413" spans="1:8" s="904" customFormat="1" ht="25.5" x14ac:dyDescent="0.25">
      <c r="A413" s="1157" t="s">
        <v>3136</v>
      </c>
      <c r="B413" s="1158" t="s">
        <v>3137</v>
      </c>
      <c r="C413" s="1159" t="s">
        <v>3138</v>
      </c>
      <c r="D413" s="1159" t="s">
        <v>3139</v>
      </c>
      <c r="E413" s="1160" t="s">
        <v>3140</v>
      </c>
      <c r="F413" s="1161" t="s">
        <v>4913</v>
      </c>
      <c r="G413" s="1162" t="s">
        <v>4914</v>
      </c>
      <c r="H413" s="1057"/>
    </row>
    <row r="414" spans="1:8" s="904" customFormat="1" ht="4.5" customHeight="1" x14ac:dyDescent="0.25">
      <c r="A414" s="728"/>
      <c r="B414" s="728"/>
      <c r="C414" s="729"/>
      <c r="D414" s="729"/>
      <c r="E414" s="730"/>
      <c r="F414" s="731"/>
      <c r="G414" s="732"/>
      <c r="H414" s="1057"/>
    </row>
    <row r="415" spans="1:8" x14ac:dyDescent="0.25">
      <c r="A415" s="556" t="s">
        <v>667</v>
      </c>
      <c r="B415" s="562" t="s">
        <v>706</v>
      </c>
      <c r="C415" s="557"/>
      <c r="D415" s="753"/>
      <c r="E415" s="557"/>
      <c r="F415" s="557"/>
      <c r="G415" s="453"/>
    </row>
    <row r="416" spans="1:8" x14ac:dyDescent="0.25">
      <c r="A416" s="556" t="s">
        <v>2764</v>
      </c>
      <c r="B416" s="558" t="s">
        <v>2691</v>
      </c>
      <c r="C416" s="530" t="s">
        <v>3142</v>
      </c>
      <c r="D416" s="530" t="s">
        <v>583</v>
      </c>
      <c r="E416" s="382"/>
      <c r="F416" s="423"/>
      <c r="G416" s="458"/>
    </row>
    <row r="417" spans="1:8" s="115" customFormat="1" x14ac:dyDescent="0.25">
      <c r="A417" s="555" t="s">
        <v>4077</v>
      </c>
      <c r="B417" s="555" t="s">
        <v>4076</v>
      </c>
      <c r="C417" s="753" t="s">
        <v>3142</v>
      </c>
      <c r="D417" s="753" t="s">
        <v>3143</v>
      </c>
      <c r="E417" s="450">
        <v>2.1000000000000001E-2</v>
      </c>
      <c r="F417" s="754">
        <v>19.010000000000002</v>
      </c>
      <c r="G417" s="1175">
        <f t="shared" ref="G417:G420" si="23">TRUNC(E417*F417,2)</f>
        <v>0.39</v>
      </c>
      <c r="H417" s="1057"/>
    </row>
    <row r="418" spans="1:8" s="115" customFormat="1" x14ac:dyDescent="0.25">
      <c r="A418" s="555" t="s">
        <v>3144</v>
      </c>
      <c r="B418" s="925" t="s">
        <v>4059</v>
      </c>
      <c r="C418" s="753" t="s">
        <v>3142</v>
      </c>
      <c r="D418" s="753" t="s">
        <v>3143</v>
      </c>
      <c r="E418" s="450">
        <v>2.1000000000000001E-2</v>
      </c>
      <c r="F418" s="754">
        <v>14.3</v>
      </c>
      <c r="G418" s="1175">
        <f t="shared" si="23"/>
        <v>0.3</v>
      </c>
      <c r="H418" s="1057"/>
    </row>
    <row r="419" spans="1:8" s="904" customFormat="1" x14ac:dyDescent="0.25">
      <c r="A419" s="555" t="s">
        <v>4888</v>
      </c>
      <c r="B419" s="925" t="s">
        <v>4887</v>
      </c>
      <c r="C419" s="753" t="s">
        <v>3142</v>
      </c>
      <c r="D419" s="753" t="s">
        <v>210</v>
      </c>
      <c r="E419" s="450">
        <v>4.2000000000000003E-2</v>
      </c>
      <c r="F419" s="754">
        <v>17.079999999999998</v>
      </c>
      <c r="G419" s="1175">
        <f t="shared" si="23"/>
        <v>0.71</v>
      </c>
      <c r="H419" s="1057"/>
    </row>
    <row r="420" spans="1:8" x14ac:dyDescent="0.25">
      <c r="A420" s="434" t="s">
        <v>3204</v>
      </c>
      <c r="B420" s="734" t="s">
        <v>2691</v>
      </c>
      <c r="C420" s="386" t="s">
        <v>3133</v>
      </c>
      <c r="D420" s="735" t="s">
        <v>583</v>
      </c>
      <c r="E420" s="423">
        <v>1</v>
      </c>
      <c r="F420" s="423">
        <f>'Mapa de Cotação'!F29</f>
        <v>5.3133333333333335</v>
      </c>
      <c r="G420" s="1175">
        <f t="shared" si="23"/>
        <v>5.31</v>
      </c>
    </row>
    <row r="421" spans="1:8" x14ac:dyDescent="0.25">
      <c r="A421" s="1347" t="s">
        <v>4722</v>
      </c>
      <c r="B421" s="1350"/>
      <c r="C421" s="1350"/>
      <c r="D421" s="1350"/>
      <c r="E421" s="1350"/>
      <c r="F421" s="1349"/>
      <c r="G421" s="1168">
        <f>TRUNC(SUM(G417:G418),2)</f>
        <v>0.69</v>
      </c>
    </row>
    <row r="422" spans="1:8" x14ac:dyDescent="0.25">
      <c r="A422" s="1347" t="s">
        <v>4723</v>
      </c>
      <c r="B422" s="1350"/>
      <c r="C422" s="1350"/>
      <c r="D422" s="1350"/>
      <c r="E422" s="1350"/>
      <c r="F422" s="1349"/>
      <c r="G422" s="1168">
        <f>TRUNC(SUM(G419:G420),2)</f>
        <v>6.02</v>
      </c>
    </row>
    <row r="423" spans="1:8" x14ac:dyDescent="0.25">
      <c r="A423" s="1172" t="s">
        <v>4934</v>
      </c>
      <c r="B423" s="1170"/>
      <c r="C423" s="1170"/>
      <c r="D423" s="1170"/>
      <c r="E423" s="1170"/>
      <c r="F423" s="1171" t="s">
        <v>4915</v>
      </c>
      <c r="G423" s="1168">
        <f>TRUNC(SUM(G421:G422),2)</f>
        <v>6.71</v>
      </c>
    </row>
    <row r="424" spans="1:8" s="890" customFormat="1" x14ac:dyDescent="0.25">
      <c r="A424" s="917"/>
      <c r="B424" s="810"/>
      <c r="C424" s="917"/>
      <c r="D424" s="924"/>
      <c r="E424" s="917"/>
      <c r="F424" s="917"/>
      <c r="G424" s="921"/>
      <c r="H424" s="1056"/>
    </row>
    <row r="425" spans="1:8" s="890" customFormat="1" x14ac:dyDescent="0.25">
      <c r="A425" s="917"/>
      <c r="B425" s="810"/>
      <c r="C425" s="917"/>
      <c r="D425" s="924"/>
      <c r="E425" s="917"/>
      <c r="F425" s="917"/>
      <c r="G425" s="921"/>
      <c r="H425" s="1056"/>
    </row>
    <row r="426" spans="1:8" s="904" customFormat="1" ht="25.5" x14ac:dyDescent="0.25">
      <c r="A426" s="1157" t="s">
        <v>3136</v>
      </c>
      <c r="B426" s="1158" t="s">
        <v>3137</v>
      </c>
      <c r="C426" s="1159" t="s">
        <v>3138</v>
      </c>
      <c r="D426" s="1159" t="s">
        <v>3139</v>
      </c>
      <c r="E426" s="1160" t="s">
        <v>3140</v>
      </c>
      <c r="F426" s="1161" t="s">
        <v>4913</v>
      </c>
      <c r="G426" s="1162" t="s">
        <v>4914</v>
      </c>
      <c r="H426" s="1057"/>
    </row>
    <row r="427" spans="1:8" s="904" customFormat="1" ht="4.5" customHeight="1" x14ac:dyDescent="0.25">
      <c r="A427" s="728"/>
      <c r="B427" s="728"/>
      <c r="C427" s="729"/>
      <c r="D427" s="729"/>
      <c r="E427" s="730"/>
      <c r="F427" s="731"/>
      <c r="G427" s="732"/>
      <c r="H427" s="1057"/>
    </row>
    <row r="428" spans="1:8" x14ac:dyDescent="0.25">
      <c r="A428" s="451" t="s">
        <v>671</v>
      </c>
      <c r="B428" s="528" t="s">
        <v>3459</v>
      </c>
      <c r="C428" s="452"/>
      <c r="D428" s="735"/>
      <c r="E428" s="452"/>
      <c r="F428" s="452"/>
      <c r="G428" s="453"/>
    </row>
    <row r="429" spans="1:8" x14ac:dyDescent="0.25">
      <c r="A429" s="451" t="s">
        <v>2765</v>
      </c>
      <c r="B429" s="454" t="s">
        <v>2694</v>
      </c>
      <c r="C429" s="455" t="s">
        <v>3142</v>
      </c>
      <c r="D429" s="455" t="s">
        <v>583</v>
      </c>
      <c r="E429" s="456"/>
      <c r="F429" s="457"/>
      <c r="G429" s="458"/>
    </row>
    <row r="430" spans="1:8" s="115" customFormat="1" ht="25.5" x14ac:dyDescent="0.25">
      <c r="A430" s="555" t="s">
        <v>4079</v>
      </c>
      <c r="B430" s="555" t="s">
        <v>4078</v>
      </c>
      <c r="C430" s="535" t="s">
        <v>3142</v>
      </c>
      <c r="D430" s="753" t="s">
        <v>3143</v>
      </c>
      <c r="E430" s="423">
        <v>0.5</v>
      </c>
      <c r="F430" s="754">
        <v>15.4</v>
      </c>
      <c r="G430" s="1175">
        <f t="shared" ref="G430:G432" si="24">TRUNC(E430*F430,2)</f>
        <v>7.7</v>
      </c>
      <c r="H430" s="1057"/>
    </row>
    <row r="431" spans="1:8" s="115" customFormat="1" x14ac:dyDescent="0.25">
      <c r="A431" s="555" t="s">
        <v>3144</v>
      </c>
      <c r="B431" s="750" t="s">
        <v>4059</v>
      </c>
      <c r="C431" s="535" t="s">
        <v>3142</v>
      </c>
      <c r="D431" s="753" t="s">
        <v>3143</v>
      </c>
      <c r="E431" s="450">
        <v>0.1</v>
      </c>
      <c r="F431" s="754">
        <v>14.3</v>
      </c>
      <c r="G431" s="1175">
        <f t="shared" si="24"/>
        <v>1.43</v>
      </c>
      <c r="H431" s="1057"/>
    </row>
    <row r="432" spans="1:8" x14ac:dyDescent="0.25">
      <c r="A432" s="555" t="s">
        <v>4133</v>
      </c>
      <c r="B432" s="752" t="s">
        <v>4134</v>
      </c>
      <c r="C432" s="535" t="s">
        <v>3133</v>
      </c>
      <c r="D432" s="753" t="s">
        <v>583</v>
      </c>
      <c r="E432" s="423">
        <v>1</v>
      </c>
      <c r="F432" s="754">
        <v>5.6</v>
      </c>
      <c r="G432" s="1175">
        <f t="shared" si="24"/>
        <v>5.6</v>
      </c>
    </row>
    <row r="433" spans="1:8" x14ac:dyDescent="0.25">
      <c r="A433" s="1347" t="s">
        <v>4722</v>
      </c>
      <c r="B433" s="1350"/>
      <c r="C433" s="1350"/>
      <c r="D433" s="1350"/>
      <c r="E433" s="1350"/>
      <c r="F433" s="1349"/>
      <c r="G433" s="1168">
        <f>TRUNC(SUM(G430:G431),2)</f>
        <v>9.1300000000000008</v>
      </c>
    </row>
    <row r="434" spans="1:8" x14ac:dyDescent="0.25">
      <c r="A434" s="1347" t="s">
        <v>4723</v>
      </c>
      <c r="B434" s="1350"/>
      <c r="C434" s="1350"/>
      <c r="D434" s="1350"/>
      <c r="E434" s="1350"/>
      <c r="F434" s="1349"/>
      <c r="G434" s="1168">
        <f>TRUNC(SUM(G432),2)</f>
        <v>5.6</v>
      </c>
    </row>
    <row r="435" spans="1:8" x14ac:dyDescent="0.25">
      <c r="A435" s="1172" t="s">
        <v>4935</v>
      </c>
      <c r="B435" s="1170"/>
      <c r="C435" s="1170"/>
      <c r="D435" s="1170"/>
      <c r="E435" s="1170"/>
      <c r="F435" s="1171" t="s">
        <v>4915</v>
      </c>
      <c r="G435" s="1168">
        <f>TRUNC(SUM(G433:G434),2)</f>
        <v>14.73</v>
      </c>
    </row>
    <row r="436" spans="1:8" s="890" customFormat="1" x14ac:dyDescent="0.25">
      <c r="A436" s="917"/>
      <c r="B436" s="810"/>
      <c r="C436" s="917"/>
      <c r="D436" s="924"/>
      <c r="E436" s="917"/>
      <c r="F436" s="917"/>
      <c r="G436" s="921"/>
      <c r="H436" s="1056"/>
    </row>
    <row r="437" spans="1:8" s="890" customFormat="1" x14ac:dyDescent="0.25">
      <c r="A437" s="917"/>
      <c r="B437" s="810"/>
      <c r="C437" s="917"/>
      <c r="D437" s="924"/>
      <c r="E437" s="917"/>
      <c r="F437" s="917"/>
      <c r="G437" s="921"/>
      <c r="H437" s="1056"/>
    </row>
    <row r="438" spans="1:8" s="904" customFormat="1" ht="25.5" x14ac:dyDescent="0.25">
      <c r="A438" s="1157" t="s">
        <v>3136</v>
      </c>
      <c r="B438" s="1158" t="s">
        <v>3137</v>
      </c>
      <c r="C438" s="1159" t="s">
        <v>3138</v>
      </c>
      <c r="D438" s="1159" t="s">
        <v>3139</v>
      </c>
      <c r="E438" s="1160" t="s">
        <v>3140</v>
      </c>
      <c r="F438" s="1161" t="s">
        <v>4913</v>
      </c>
      <c r="G438" s="1162" t="s">
        <v>4914</v>
      </c>
      <c r="H438" s="1057"/>
    </row>
    <row r="439" spans="1:8" s="904" customFormat="1" ht="4.5" customHeight="1" x14ac:dyDescent="0.25">
      <c r="A439" s="728"/>
      <c r="B439" s="728"/>
      <c r="C439" s="729"/>
      <c r="D439" s="729"/>
      <c r="E439" s="730"/>
      <c r="F439" s="731"/>
      <c r="G439" s="732"/>
      <c r="H439" s="1057"/>
    </row>
    <row r="440" spans="1:8" x14ac:dyDescent="0.25">
      <c r="A440" s="556" t="s">
        <v>671</v>
      </c>
      <c r="B440" s="562" t="s">
        <v>3459</v>
      </c>
      <c r="C440" s="557"/>
      <c r="D440" s="753"/>
      <c r="E440" s="557"/>
      <c r="F440" s="557"/>
      <c r="G440" s="453"/>
    </row>
    <row r="441" spans="1:8" x14ac:dyDescent="0.25">
      <c r="A441" s="556" t="s">
        <v>2766</v>
      </c>
      <c r="B441" s="558" t="s">
        <v>3288</v>
      </c>
      <c r="C441" s="530" t="s">
        <v>3142</v>
      </c>
      <c r="D441" s="530" t="s">
        <v>583</v>
      </c>
      <c r="E441" s="382"/>
      <c r="F441" s="423"/>
      <c r="G441" s="458"/>
    </row>
    <row r="442" spans="1:8" s="115" customFormat="1" ht="25.5" x14ac:dyDescent="0.25">
      <c r="A442" s="555" t="s">
        <v>4079</v>
      </c>
      <c r="B442" s="555" t="s">
        <v>4078</v>
      </c>
      <c r="C442" s="535" t="s">
        <v>3142</v>
      </c>
      <c r="D442" s="753" t="s">
        <v>3143</v>
      </c>
      <c r="E442" s="423">
        <v>0.5</v>
      </c>
      <c r="F442" s="754">
        <v>15.4</v>
      </c>
      <c r="G442" s="1175">
        <f t="shared" ref="G442:G444" si="25">TRUNC(E442*F442,2)</f>
        <v>7.7</v>
      </c>
      <c r="H442" s="1057"/>
    </row>
    <row r="443" spans="1:8" s="115" customFormat="1" x14ac:dyDescent="0.25">
      <c r="A443" s="555" t="s">
        <v>3144</v>
      </c>
      <c r="B443" s="750" t="s">
        <v>4059</v>
      </c>
      <c r="C443" s="535" t="s">
        <v>3142</v>
      </c>
      <c r="D443" s="753" t="s">
        <v>3143</v>
      </c>
      <c r="E443" s="450">
        <v>0.1</v>
      </c>
      <c r="F443" s="754">
        <v>14.3</v>
      </c>
      <c r="G443" s="1175">
        <f t="shared" si="25"/>
        <v>1.43</v>
      </c>
      <c r="H443" s="1057"/>
    </row>
    <row r="444" spans="1:8" x14ac:dyDescent="0.25">
      <c r="A444" s="555" t="s">
        <v>4131</v>
      </c>
      <c r="B444" s="752" t="s">
        <v>4132</v>
      </c>
      <c r="C444" s="535" t="s">
        <v>3133</v>
      </c>
      <c r="D444" s="753" t="s">
        <v>583</v>
      </c>
      <c r="E444" s="423">
        <v>1</v>
      </c>
      <c r="F444" s="754">
        <v>5.97</v>
      </c>
      <c r="G444" s="1175">
        <f t="shared" si="25"/>
        <v>5.97</v>
      </c>
    </row>
    <row r="445" spans="1:8" x14ac:dyDescent="0.25">
      <c r="A445" s="1347" t="s">
        <v>4722</v>
      </c>
      <c r="B445" s="1350"/>
      <c r="C445" s="1350"/>
      <c r="D445" s="1350"/>
      <c r="E445" s="1350"/>
      <c r="F445" s="1349"/>
      <c r="G445" s="1168">
        <f>TRUNC(SUM(G442:G443),2)</f>
        <v>9.1300000000000008</v>
      </c>
    </row>
    <row r="446" spans="1:8" x14ac:dyDescent="0.25">
      <c r="A446" s="1347" t="s">
        <v>4723</v>
      </c>
      <c r="B446" s="1350"/>
      <c r="C446" s="1350"/>
      <c r="D446" s="1350"/>
      <c r="E446" s="1350"/>
      <c r="F446" s="1349"/>
      <c r="G446" s="1168">
        <f>TRUNC(SUM(G444),2)</f>
        <v>5.97</v>
      </c>
    </row>
    <row r="447" spans="1:8" x14ac:dyDescent="0.25">
      <c r="A447" s="1172" t="s">
        <v>4935</v>
      </c>
      <c r="B447" s="1170"/>
      <c r="C447" s="1170"/>
      <c r="D447" s="1170"/>
      <c r="E447" s="1170"/>
      <c r="F447" s="1171" t="s">
        <v>4915</v>
      </c>
      <c r="G447" s="1168">
        <f>TRUNC(SUM(G445:G446),2)</f>
        <v>15.1</v>
      </c>
    </row>
    <row r="448" spans="1:8" s="890" customFormat="1" x14ac:dyDescent="0.25">
      <c r="A448" s="917"/>
      <c r="B448" s="810"/>
      <c r="C448" s="917"/>
      <c r="D448" s="924"/>
      <c r="E448" s="917"/>
      <c r="F448" s="917"/>
      <c r="G448" s="921"/>
      <c r="H448" s="1056"/>
    </row>
    <row r="449" spans="1:8" s="890" customFormat="1" x14ac:dyDescent="0.25">
      <c r="A449" s="917"/>
      <c r="B449" s="810"/>
      <c r="C449" s="917"/>
      <c r="D449" s="924"/>
      <c r="E449" s="917"/>
      <c r="F449" s="917"/>
      <c r="G449" s="921"/>
      <c r="H449" s="1056"/>
    </row>
    <row r="450" spans="1:8" s="904" customFormat="1" ht="25.5" x14ac:dyDescent="0.25">
      <c r="A450" s="1157" t="s">
        <v>3136</v>
      </c>
      <c r="B450" s="1158" t="s">
        <v>3137</v>
      </c>
      <c r="C450" s="1159" t="s">
        <v>3138</v>
      </c>
      <c r="D450" s="1159" t="s">
        <v>3139</v>
      </c>
      <c r="E450" s="1160" t="s">
        <v>3140</v>
      </c>
      <c r="F450" s="1161" t="s">
        <v>4913</v>
      </c>
      <c r="G450" s="1162" t="s">
        <v>4914</v>
      </c>
      <c r="H450" s="1057"/>
    </row>
    <row r="451" spans="1:8" s="904" customFormat="1" ht="4.5" customHeight="1" x14ac:dyDescent="0.25">
      <c r="A451" s="728"/>
      <c r="B451" s="728"/>
      <c r="C451" s="729"/>
      <c r="D451" s="729"/>
      <c r="E451" s="730"/>
      <c r="F451" s="731"/>
      <c r="G451" s="732"/>
      <c r="H451" s="1057"/>
    </row>
    <row r="452" spans="1:8" x14ac:dyDescent="0.25">
      <c r="A452" s="556" t="s">
        <v>671</v>
      </c>
      <c r="B452" s="562" t="s">
        <v>3459</v>
      </c>
      <c r="C452" s="557"/>
      <c r="D452" s="753"/>
      <c r="E452" s="557"/>
      <c r="F452" s="557"/>
      <c r="G452" s="453"/>
    </row>
    <row r="453" spans="1:8" x14ac:dyDescent="0.25">
      <c r="A453" s="556" t="s">
        <v>2767</v>
      </c>
      <c r="B453" s="558" t="s">
        <v>2693</v>
      </c>
      <c r="C453" s="530" t="s">
        <v>3142</v>
      </c>
      <c r="D453" s="530" t="s">
        <v>583</v>
      </c>
      <c r="E453" s="382"/>
      <c r="F453" s="423"/>
      <c r="G453" s="458"/>
    </row>
    <row r="454" spans="1:8" s="115" customFormat="1" ht="25.5" x14ac:dyDescent="0.25">
      <c r="A454" s="555" t="s">
        <v>4079</v>
      </c>
      <c r="B454" s="555" t="s">
        <v>4078</v>
      </c>
      <c r="C454" s="535" t="s">
        <v>3142</v>
      </c>
      <c r="D454" s="753" t="s">
        <v>3143</v>
      </c>
      <c r="E454" s="423">
        <v>0.5</v>
      </c>
      <c r="F454" s="754">
        <v>15.4</v>
      </c>
      <c r="G454" s="1175">
        <f t="shared" ref="G454:G456" si="26">TRUNC(E454*F454,2)</f>
        <v>7.7</v>
      </c>
      <c r="H454" s="1057"/>
    </row>
    <row r="455" spans="1:8" s="115" customFormat="1" x14ac:dyDescent="0.25">
      <c r="A455" s="555" t="s">
        <v>3144</v>
      </c>
      <c r="B455" s="750" t="s">
        <v>4059</v>
      </c>
      <c r="C455" s="535" t="s">
        <v>3142</v>
      </c>
      <c r="D455" s="753" t="s">
        <v>3143</v>
      </c>
      <c r="E455" s="450">
        <v>0.1</v>
      </c>
      <c r="F455" s="754">
        <v>14.3</v>
      </c>
      <c r="G455" s="1175">
        <f t="shared" si="26"/>
        <v>1.43</v>
      </c>
      <c r="H455" s="1057"/>
    </row>
    <row r="456" spans="1:8" x14ac:dyDescent="0.25">
      <c r="A456" s="555" t="s">
        <v>4135</v>
      </c>
      <c r="B456" s="752" t="s">
        <v>4136</v>
      </c>
      <c r="C456" s="535" t="s">
        <v>3133</v>
      </c>
      <c r="D456" s="753" t="s">
        <v>583</v>
      </c>
      <c r="E456" s="423">
        <v>1</v>
      </c>
      <c r="F456" s="754">
        <v>5.75</v>
      </c>
      <c r="G456" s="1175">
        <f t="shared" si="26"/>
        <v>5.75</v>
      </c>
    </row>
    <row r="457" spans="1:8" x14ac:dyDescent="0.25">
      <c r="A457" s="1347" t="s">
        <v>4722</v>
      </c>
      <c r="B457" s="1350"/>
      <c r="C457" s="1350"/>
      <c r="D457" s="1350"/>
      <c r="E457" s="1350"/>
      <c r="F457" s="1349"/>
      <c r="G457" s="1168">
        <f>TRUNC(SUM(G454:G455),2)</f>
        <v>9.1300000000000008</v>
      </c>
    </row>
    <row r="458" spans="1:8" x14ac:dyDescent="0.25">
      <c r="A458" s="1347" t="s">
        <v>4723</v>
      </c>
      <c r="B458" s="1350"/>
      <c r="C458" s="1350"/>
      <c r="D458" s="1350"/>
      <c r="E458" s="1350"/>
      <c r="F458" s="1349"/>
      <c r="G458" s="1168">
        <f>TRUNC(SUM(G456),2)</f>
        <v>5.75</v>
      </c>
    </row>
    <row r="459" spans="1:8" x14ac:dyDescent="0.25">
      <c r="A459" s="1172" t="s">
        <v>4935</v>
      </c>
      <c r="B459" s="1170"/>
      <c r="C459" s="1170"/>
      <c r="D459" s="1170"/>
      <c r="E459" s="1170"/>
      <c r="F459" s="1171" t="s">
        <v>4915</v>
      </c>
      <c r="G459" s="1168">
        <f>TRUNC(SUM(G457:G458),2)</f>
        <v>14.88</v>
      </c>
    </row>
    <row r="460" spans="1:8" s="890" customFormat="1" x14ac:dyDescent="0.25">
      <c r="A460" s="917"/>
      <c r="B460" s="810"/>
      <c r="C460" s="917"/>
      <c r="D460" s="924"/>
      <c r="E460" s="917"/>
      <c r="F460" s="917"/>
      <c r="G460" s="921"/>
      <c r="H460" s="1056"/>
    </row>
    <row r="461" spans="1:8" s="890" customFormat="1" x14ac:dyDescent="0.25">
      <c r="A461" s="917"/>
      <c r="B461" s="810"/>
      <c r="C461" s="917"/>
      <c r="D461" s="924"/>
      <c r="E461" s="917"/>
      <c r="F461" s="917"/>
      <c r="G461" s="921"/>
      <c r="H461" s="1056"/>
    </row>
    <row r="462" spans="1:8" s="904" customFormat="1" ht="25.5" x14ac:dyDescent="0.25">
      <c r="A462" s="1157" t="s">
        <v>3136</v>
      </c>
      <c r="B462" s="1158" t="s">
        <v>3137</v>
      </c>
      <c r="C462" s="1159" t="s">
        <v>3138</v>
      </c>
      <c r="D462" s="1159" t="s">
        <v>3139</v>
      </c>
      <c r="E462" s="1160" t="s">
        <v>3140</v>
      </c>
      <c r="F462" s="1161" t="s">
        <v>4913</v>
      </c>
      <c r="G462" s="1162" t="s">
        <v>4914</v>
      </c>
      <c r="H462" s="1057"/>
    </row>
    <row r="463" spans="1:8" s="904" customFormat="1" ht="4.5" customHeight="1" x14ac:dyDescent="0.25">
      <c r="A463" s="728"/>
      <c r="B463" s="728"/>
      <c r="C463" s="729"/>
      <c r="D463" s="729"/>
      <c r="E463" s="730"/>
      <c r="F463" s="731"/>
      <c r="G463" s="732"/>
      <c r="H463" s="1057"/>
    </row>
    <row r="464" spans="1:8" s="890" customFormat="1" x14ac:dyDescent="0.25">
      <c r="A464" s="556" t="s">
        <v>671</v>
      </c>
      <c r="B464" s="562" t="s">
        <v>3459</v>
      </c>
      <c r="C464" s="557"/>
      <c r="D464" s="753"/>
      <c r="E464" s="557"/>
      <c r="F464" s="557"/>
      <c r="G464" s="453"/>
      <c r="H464" s="1056"/>
    </row>
    <row r="465" spans="1:8" s="890" customFormat="1" x14ac:dyDescent="0.25">
      <c r="A465" s="556" t="s">
        <v>4700</v>
      </c>
      <c r="B465" s="558" t="s">
        <v>4698</v>
      </c>
      <c r="C465" s="530" t="s">
        <v>3142</v>
      </c>
      <c r="D465" s="530" t="s">
        <v>583</v>
      </c>
      <c r="E465" s="911"/>
      <c r="F465" s="754"/>
      <c r="G465" s="458"/>
      <c r="H465" s="1056"/>
    </row>
    <row r="466" spans="1:8" s="904" customFormat="1" ht="25.5" x14ac:dyDescent="0.25">
      <c r="A466" s="555" t="s">
        <v>4079</v>
      </c>
      <c r="B466" s="555" t="s">
        <v>4078</v>
      </c>
      <c r="C466" s="753" t="s">
        <v>3142</v>
      </c>
      <c r="D466" s="753" t="s">
        <v>3143</v>
      </c>
      <c r="E466" s="754">
        <v>0.5</v>
      </c>
      <c r="F466" s="754">
        <v>15.4</v>
      </c>
      <c r="G466" s="1175">
        <f t="shared" ref="G466:G468" si="27">TRUNC(E466*F466,2)</f>
        <v>7.7</v>
      </c>
      <c r="H466" s="1057"/>
    </row>
    <row r="467" spans="1:8" s="904" customFormat="1" x14ac:dyDescent="0.25">
      <c r="A467" s="555" t="s">
        <v>3144</v>
      </c>
      <c r="B467" s="925" t="s">
        <v>4059</v>
      </c>
      <c r="C467" s="753" t="s">
        <v>3142</v>
      </c>
      <c r="D467" s="753" t="s">
        <v>3143</v>
      </c>
      <c r="E467" s="450">
        <v>0.1</v>
      </c>
      <c r="F467" s="754">
        <v>14.3</v>
      </c>
      <c r="G467" s="1175">
        <f t="shared" si="27"/>
        <v>1.43</v>
      </c>
      <c r="H467" s="1057"/>
    </row>
    <row r="468" spans="1:8" s="890" customFormat="1" x14ac:dyDescent="0.25">
      <c r="A468" s="555" t="s">
        <v>4701</v>
      </c>
      <c r="B468" s="752" t="s">
        <v>4702</v>
      </c>
      <c r="C468" s="753" t="s">
        <v>3133</v>
      </c>
      <c r="D468" s="753" t="s">
        <v>583</v>
      </c>
      <c r="E468" s="754">
        <v>1</v>
      </c>
      <c r="F468" s="754">
        <v>5.57</v>
      </c>
      <c r="G468" s="1175">
        <f t="shared" si="27"/>
        <v>5.57</v>
      </c>
      <c r="H468" s="1056"/>
    </row>
    <row r="469" spans="1:8" s="890" customFormat="1" x14ac:dyDescent="0.25">
      <c r="A469" s="1347" t="s">
        <v>4722</v>
      </c>
      <c r="B469" s="1350"/>
      <c r="C469" s="1350"/>
      <c r="D469" s="1350"/>
      <c r="E469" s="1350"/>
      <c r="F469" s="1349"/>
      <c r="G469" s="1168">
        <f>TRUNC(SUM(G466:G467),2)</f>
        <v>9.1300000000000008</v>
      </c>
      <c r="H469" s="1056"/>
    </row>
    <row r="470" spans="1:8" s="890" customFormat="1" x14ac:dyDescent="0.25">
      <c r="A470" s="1347" t="s">
        <v>4723</v>
      </c>
      <c r="B470" s="1350"/>
      <c r="C470" s="1350"/>
      <c r="D470" s="1350"/>
      <c r="E470" s="1350"/>
      <c r="F470" s="1349"/>
      <c r="G470" s="1168">
        <f>TRUNC(SUM(G468),2)</f>
        <v>5.57</v>
      </c>
      <c r="H470" s="1056"/>
    </row>
    <row r="471" spans="1:8" s="890" customFormat="1" x14ac:dyDescent="0.25">
      <c r="A471" s="1172" t="s">
        <v>4935</v>
      </c>
      <c r="B471" s="1170"/>
      <c r="C471" s="1170"/>
      <c r="D471" s="1170"/>
      <c r="E471" s="1170"/>
      <c r="F471" s="1171" t="s">
        <v>4915</v>
      </c>
      <c r="G471" s="1168">
        <f>TRUNC(SUM(G469:G470),2)</f>
        <v>14.7</v>
      </c>
      <c r="H471" s="1056"/>
    </row>
    <row r="472" spans="1:8" s="890" customFormat="1" x14ac:dyDescent="0.25">
      <c r="A472" s="917"/>
      <c r="B472" s="810"/>
      <c r="C472" s="917"/>
      <c r="D472" s="924"/>
      <c r="E472" s="917"/>
      <c r="F472" s="917"/>
      <c r="G472" s="921"/>
      <c r="H472" s="1056"/>
    </row>
    <row r="473" spans="1:8" s="890" customFormat="1" x14ac:dyDescent="0.25">
      <c r="A473" s="917"/>
      <c r="B473" s="810"/>
      <c r="C473" s="917"/>
      <c r="D473" s="924"/>
      <c r="E473" s="917"/>
      <c r="F473" s="917"/>
      <c r="G473" s="921"/>
      <c r="H473" s="1056"/>
    </row>
    <row r="474" spans="1:8" s="904" customFormat="1" ht="25.5" x14ac:dyDescent="0.25">
      <c r="A474" s="1157" t="s">
        <v>3136</v>
      </c>
      <c r="B474" s="1158" t="s">
        <v>3137</v>
      </c>
      <c r="C474" s="1159" t="s">
        <v>3138</v>
      </c>
      <c r="D474" s="1159" t="s">
        <v>3139</v>
      </c>
      <c r="E474" s="1160" t="s">
        <v>3140</v>
      </c>
      <c r="F474" s="1161" t="s">
        <v>4913</v>
      </c>
      <c r="G474" s="1162" t="s">
        <v>4914</v>
      </c>
      <c r="H474" s="1057"/>
    </row>
    <row r="475" spans="1:8" s="904" customFormat="1" ht="4.5" customHeight="1" x14ac:dyDescent="0.25">
      <c r="A475" s="728"/>
      <c r="B475" s="728"/>
      <c r="C475" s="729"/>
      <c r="D475" s="729"/>
      <c r="E475" s="730"/>
      <c r="F475" s="731"/>
      <c r="G475" s="732"/>
      <c r="H475" s="1057"/>
    </row>
    <row r="476" spans="1:8" x14ac:dyDescent="0.25">
      <c r="A476" s="556" t="s">
        <v>672</v>
      </c>
      <c r="B476" s="562" t="s">
        <v>711</v>
      </c>
      <c r="C476" s="557"/>
      <c r="D476" s="753"/>
      <c r="E476" s="557"/>
      <c r="F476" s="557"/>
      <c r="G476" s="453"/>
    </row>
    <row r="477" spans="1:8" x14ac:dyDescent="0.25">
      <c r="A477" s="556" t="s">
        <v>2768</v>
      </c>
      <c r="B477" s="558" t="s">
        <v>2686</v>
      </c>
      <c r="C477" s="530" t="s">
        <v>3142</v>
      </c>
      <c r="D477" s="530" t="s">
        <v>583</v>
      </c>
      <c r="E477" s="382"/>
      <c r="F477" s="423"/>
      <c r="G477" s="458"/>
    </row>
    <row r="478" spans="1:8" s="115" customFormat="1" ht="25.5" x14ac:dyDescent="0.25">
      <c r="A478" s="555" t="s">
        <v>4079</v>
      </c>
      <c r="B478" s="555" t="s">
        <v>4078</v>
      </c>
      <c r="C478" s="535" t="s">
        <v>3142</v>
      </c>
      <c r="D478" s="753" t="s">
        <v>3143</v>
      </c>
      <c r="E478" s="423">
        <v>0.5</v>
      </c>
      <c r="F478" s="754">
        <v>15.4</v>
      </c>
      <c r="G478" s="1175">
        <f t="shared" ref="G478:G480" si="28">TRUNC(E478*F478,2)</f>
        <v>7.7</v>
      </c>
      <c r="H478" s="1057"/>
    </row>
    <row r="479" spans="1:8" s="115" customFormat="1" x14ac:dyDescent="0.25">
      <c r="A479" s="555" t="s">
        <v>3144</v>
      </c>
      <c r="B479" s="750" t="s">
        <v>4059</v>
      </c>
      <c r="C479" s="535" t="s">
        <v>3142</v>
      </c>
      <c r="D479" s="753" t="s">
        <v>3143</v>
      </c>
      <c r="E479" s="450">
        <v>0.1</v>
      </c>
      <c r="F479" s="754">
        <v>14.3</v>
      </c>
      <c r="G479" s="1175">
        <f t="shared" si="28"/>
        <v>1.43</v>
      </c>
      <c r="H479" s="1057"/>
    </row>
    <row r="480" spans="1:8" x14ac:dyDescent="0.25">
      <c r="A480" s="434" t="s">
        <v>3204</v>
      </c>
      <c r="B480" s="734" t="s">
        <v>2686</v>
      </c>
      <c r="C480" s="386" t="s">
        <v>3133</v>
      </c>
      <c r="D480" s="735" t="s">
        <v>583</v>
      </c>
      <c r="E480" s="423">
        <v>1</v>
      </c>
      <c r="F480" s="423">
        <f>'Mapa de Cotação'!F30</f>
        <v>5.7461999999999991</v>
      </c>
      <c r="G480" s="1175">
        <f t="shared" si="28"/>
        <v>5.74</v>
      </c>
    </row>
    <row r="481" spans="1:8" x14ac:dyDescent="0.25">
      <c r="A481" s="1347" t="s">
        <v>4722</v>
      </c>
      <c r="B481" s="1350"/>
      <c r="C481" s="1350"/>
      <c r="D481" s="1350"/>
      <c r="E481" s="1350"/>
      <c r="F481" s="1349"/>
      <c r="G481" s="1168">
        <f>TRUNC(SUM(G478:G479),2)</f>
        <v>9.1300000000000008</v>
      </c>
    </row>
    <row r="482" spans="1:8" x14ac:dyDescent="0.25">
      <c r="A482" s="1347" t="s">
        <v>4723</v>
      </c>
      <c r="B482" s="1350"/>
      <c r="C482" s="1350"/>
      <c r="D482" s="1350"/>
      <c r="E482" s="1350"/>
      <c r="F482" s="1349"/>
      <c r="G482" s="1168">
        <f>TRUNC(SUM(G480),2)</f>
        <v>5.74</v>
      </c>
    </row>
    <row r="483" spans="1:8" x14ac:dyDescent="0.25">
      <c r="A483" s="1172" t="s">
        <v>4936</v>
      </c>
      <c r="B483" s="1170"/>
      <c r="C483" s="1170"/>
      <c r="D483" s="1170"/>
      <c r="E483" s="1170"/>
      <c r="F483" s="1171" t="s">
        <v>4915</v>
      </c>
      <c r="G483" s="1168">
        <f>TRUNC(SUM(G481:G482),2)</f>
        <v>14.87</v>
      </c>
    </row>
    <row r="484" spans="1:8" s="890" customFormat="1" x14ac:dyDescent="0.25">
      <c r="A484" s="917"/>
      <c r="B484" s="810"/>
      <c r="C484" s="917"/>
      <c r="D484" s="924"/>
      <c r="E484" s="917"/>
      <c r="F484" s="917"/>
      <c r="G484" s="921"/>
      <c r="H484" s="1056"/>
    </row>
    <row r="485" spans="1:8" s="890" customFormat="1" x14ac:dyDescent="0.25">
      <c r="A485" s="917"/>
      <c r="B485" s="810"/>
      <c r="C485" s="917"/>
      <c r="D485" s="924"/>
      <c r="E485" s="917"/>
      <c r="F485" s="917"/>
      <c r="G485" s="921"/>
      <c r="H485" s="1056"/>
    </row>
    <row r="486" spans="1:8" s="904" customFormat="1" ht="25.5" x14ac:dyDescent="0.25">
      <c r="A486" s="1157" t="s">
        <v>3136</v>
      </c>
      <c r="B486" s="1158" t="s">
        <v>3137</v>
      </c>
      <c r="C486" s="1159" t="s">
        <v>3138</v>
      </c>
      <c r="D486" s="1159" t="s">
        <v>3139</v>
      </c>
      <c r="E486" s="1160" t="s">
        <v>3140</v>
      </c>
      <c r="F486" s="1161" t="s">
        <v>4913</v>
      </c>
      <c r="G486" s="1162" t="s">
        <v>4914</v>
      </c>
      <c r="H486" s="1057"/>
    </row>
    <row r="487" spans="1:8" s="904" customFormat="1" ht="4.5" customHeight="1" x14ac:dyDescent="0.25">
      <c r="A487" s="728"/>
      <c r="B487" s="728"/>
      <c r="C487" s="729"/>
      <c r="D487" s="729"/>
      <c r="E487" s="730"/>
      <c r="F487" s="731"/>
      <c r="G487" s="732"/>
      <c r="H487" s="1057"/>
    </row>
    <row r="488" spans="1:8" s="700" customFormat="1" x14ac:dyDescent="0.25">
      <c r="A488" s="556" t="s">
        <v>677</v>
      </c>
      <c r="B488" s="562" t="s">
        <v>4137</v>
      </c>
      <c r="C488" s="530" t="s">
        <v>3142</v>
      </c>
      <c r="D488" s="530" t="s">
        <v>210</v>
      </c>
      <c r="E488" s="557"/>
      <c r="F488" s="557"/>
      <c r="G488" s="453"/>
      <c r="H488" s="1056"/>
    </row>
    <row r="489" spans="1:8" s="706" customFormat="1" x14ac:dyDescent="0.25">
      <c r="A489" s="555" t="s">
        <v>4290</v>
      </c>
      <c r="B489" s="555" t="s">
        <v>4291</v>
      </c>
      <c r="C489" s="753" t="s">
        <v>3142</v>
      </c>
      <c r="D489" s="753" t="s">
        <v>3143</v>
      </c>
      <c r="E489" s="450">
        <f>0.015*100</f>
        <v>1.5</v>
      </c>
      <c r="F489" s="754">
        <v>19.010000000000002</v>
      </c>
      <c r="G489" s="1175">
        <f t="shared" ref="G489:G491" si="29">TRUNC(E489*F489,2)</f>
        <v>28.51</v>
      </c>
      <c r="H489" s="1057"/>
    </row>
    <row r="490" spans="1:8" s="706" customFormat="1" x14ac:dyDescent="0.25">
      <c r="A490" s="555" t="s">
        <v>3144</v>
      </c>
      <c r="B490" s="750" t="s">
        <v>4059</v>
      </c>
      <c r="C490" s="753" t="s">
        <v>3142</v>
      </c>
      <c r="D490" s="753" t="s">
        <v>3143</v>
      </c>
      <c r="E490" s="450">
        <f>0.015*100</f>
        <v>1.5</v>
      </c>
      <c r="F490" s="754">
        <v>14.3</v>
      </c>
      <c r="G490" s="1175">
        <f t="shared" si="29"/>
        <v>21.45</v>
      </c>
      <c r="H490" s="1057"/>
    </row>
    <row r="491" spans="1:8" s="700" customFormat="1" x14ac:dyDescent="0.25">
      <c r="A491" s="434" t="s">
        <v>4292</v>
      </c>
      <c r="B491" s="734" t="s">
        <v>4293</v>
      </c>
      <c r="C491" s="735" t="s">
        <v>3133</v>
      </c>
      <c r="D491" s="735" t="s">
        <v>583</v>
      </c>
      <c r="E491" s="450">
        <f>0.01*100</f>
        <v>1</v>
      </c>
      <c r="F491" s="754">
        <v>17.75</v>
      </c>
      <c r="G491" s="1175">
        <f t="shared" si="29"/>
        <v>17.75</v>
      </c>
      <c r="H491" s="1056"/>
    </row>
    <row r="492" spans="1:8" s="700" customFormat="1" x14ac:dyDescent="0.25">
      <c r="A492" s="1347" t="s">
        <v>4722</v>
      </c>
      <c r="B492" s="1350"/>
      <c r="C492" s="1350"/>
      <c r="D492" s="1350"/>
      <c r="E492" s="1350"/>
      <c r="F492" s="1349"/>
      <c r="G492" s="1168">
        <f>TRUNC(SUM(G489:G490),2)</f>
        <v>49.96</v>
      </c>
      <c r="H492" s="1056"/>
    </row>
    <row r="493" spans="1:8" s="700" customFormat="1" x14ac:dyDescent="0.25">
      <c r="A493" s="1347" t="s">
        <v>4723</v>
      </c>
      <c r="B493" s="1350"/>
      <c r="C493" s="1350"/>
      <c r="D493" s="1350"/>
      <c r="E493" s="1350"/>
      <c r="F493" s="1349"/>
      <c r="G493" s="1168">
        <f>TRUNC(SUM(G491),2)</f>
        <v>17.75</v>
      </c>
      <c r="H493" s="1056"/>
    </row>
    <row r="494" spans="1:8" s="700" customFormat="1" x14ac:dyDescent="0.25">
      <c r="A494" s="1172" t="s">
        <v>4937</v>
      </c>
      <c r="B494" s="1170"/>
      <c r="C494" s="1170"/>
      <c r="D494" s="1170"/>
      <c r="E494" s="1170"/>
      <c r="F494" s="1171" t="s">
        <v>4915</v>
      </c>
      <c r="G494" s="1168">
        <f>TRUNC(SUM(G492:G493),2)</f>
        <v>67.709999999999994</v>
      </c>
      <c r="H494" s="1056"/>
    </row>
    <row r="495" spans="1:8" s="890" customFormat="1" x14ac:dyDescent="0.25">
      <c r="A495" s="917"/>
      <c r="B495" s="810"/>
      <c r="C495" s="917"/>
      <c r="D495" s="924"/>
      <c r="E495" s="917"/>
      <c r="F495" s="917"/>
      <c r="G495" s="921"/>
      <c r="H495" s="1056"/>
    </row>
    <row r="496" spans="1:8" s="890" customFormat="1" x14ac:dyDescent="0.25">
      <c r="A496" s="917"/>
      <c r="B496" s="810"/>
      <c r="C496" s="917"/>
      <c r="D496" s="924"/>
      <c r="E496" s="917"/>
      <c r="F496" s="917"/>
      <c r="G496" s="921"/>
      <c r="H496" s="1056"/>
    </row>
    <row r="497" spans="1:8" s="904" customFormat="1" ht="25.5" x14ac:dyDescent="0.25">
      <c r="A497" s="1157" t="s">
        <v>3136</v>
      </c>
      <c r="B497" s="1158" t="s">
        <v>3137</v>
      </c>
      <c r="C497" s="1159" t="s">
        <v>3138</v>
      </c>
      <c r="D497" s="1159" t="s">
        <v>3139</v>
      </c>
      <c r="E497" s="1160" t="s">
        <v>3140</v>
      </c>
      <c r="F497" s="1161" t="s">
        <v>4913</v>
      </c>
      <c r="G497" s="1162" t="s">
        <v>4914</v>
      </c>
      <c r="H497" s="1057"/>
    </row>
    <row r="498" spans="1:8" s="904" customFormat="1" ht="4.5" customHeight="1" x14ac:dyDescent="0.25">
      <c r="A498" s="728"/>
      <c r="B498" s="728"/>
      <c r="C498" s="729"/>
      <c r="D498" s="729"/>
      <c r="E498" s="730"/>
      <c r="F498" s="731"/>
      <c r="G498" s="732"/>
      <c r="H498" s="1057"/>
    </row>
    <row r="499" spans="1:8" x14ac:dyDescent="0.25">
      <c r="A499" s="556" t="s">
        <v>676</v>
      </c>
      <c r="B499" s="562" t="s">
        <v>716</v>
      </c>
      <c r="C499" s="557"/>
      <c r="D499" s="753"/>
      <c r="E499" s="557"/>
      <c r="F499" s="557"/>
      <c r="G499" s="453"/>
    </row>
    <row r="500" spans="1:8" x14ac:dyDescent="0.25">
      <c r="A500" s="556" t="s">
        <v>2769</v>
      </c>
      <c r="B500" s="558" t="s">
        <v>2695</v>
      </c>
      <c r="C500" s="530" t="s">
        <v>3142</v>
      </c>
      <c r="D500" s="530" t="s">
        <v>60</v>
      </c>
      <c r="E500" s="382"/>
      <c r="F500" s="423"/>
      <c r="G500" s="458"/>
    </row>
    <row r="501" spans="1:8" s="115" customFormat="1" ht="25.5" x14ac:dyDescent="0.25">
      <c r="A501" s="555" t="s">
        <v>4079</v>
      </c>
      <c r="B501" s="555" t="s">
        <v>4078</v>
      </c>
      <c r="C501" s="535" t="s">
        <v>3142</v>
      </c>
      <c r="D501" s="753" t="s">
        <v>3143</v>
      </c>
      <c r="E501" s="450">
        <v>5.0000000000000001E-3</v>
      </c>
      <c r="F501" s="754">
        <v>15.4</v>
      </c>
      <c r="G501" s="1175">
        <f t="shared" ref="G501:G503" si="30">TRUNC(E501*F501,2)</f>
        <v>7.0000000000000007E-2</v>
      </c>
      <c r="H501" s="1057"/>
    </row>
    <row r="502" spans="1:8" s="115" customFormat="1" ht="25.5" x14ac:dyDescent="0.25">
      <c r="A502" s="555" t="s">
        <v>4073</v>
      </c>
      <c r="B502" s="750" t="s">
        <v>4072</v>
      </c>
      <c r="C502" s="535" t="s">
        <v>3142</v>
      </c>
      <c r="D502" s="753" t="s">
        <v>3143</v>
      </c>
      <c r="E502" s="450">
        <v>5.0000000000000001E-3</v>
      </c>
      <c r="F502" s="754">
        <v>15.2</v>
      </c>
      <c r="G502" s="1175">
        <f t="shared" si="30"/>
        <v>7.0000000000000007E-2</v>
      </c>
      <c r="H502" s="1057"/>
    </row>
    <row r="503" spans="1:8" x14ac:dyDescent="0.25">
      <c r="A503" s="434" t="s">
        <v>4011</v>
      </c>
      <c r="B503" s="734" t="s">
        <v>4012</v>
      </c>
      <c r="C503" s="386" t="s">
        <v>3133</v>
      </c>
      <c r="D503" s="735" t="s">
        <v>60</v>
      </c>
      <c r="E503" s="423">
        <v>1</v>
      </c>
      <c r="F503" s="754">
        <v>2.59</v>
      </c>
      <c r="G503" s="1175">
        <f t="shared" si="30"/>
        <v>2.59</v>
      </c>
    </row>
    <row r="504" spans="1:8" x14ac:dyDescent="0.25">
      <c r="A504" s="1347" t="s">
        <v>4722</v>
      </c>
      <c r="B504" s="1350"/>
      <c r="C504" s="1350"/>
      <c r="D504" s="1350"/>
      <c r="E504" s="1350"/>
      <c r="F504" s="1349"/>
      <c r="G504" s="1168">
        <f>TRUNC(SUM(G501:G502),2)</f>
        <v>0.14000000000000001</v>
      </c>
    </row>
    <row r="505" spans="1:8" x14ac:dyDescent="0.25">
      <c r="A505" s="1347" t="s">
        <v>4723</v>
      </c>
      <c r="B505" s="1350"/>
      <c r="C505" s="1350"/>
      <c r="D505" s="1350"/>
      <c r="E505" s="1350"/>
      <c r="F505" s="1349"/>
      <c r="G505" s="1168">
        <f>TRUNC(SUM(G503),2)</f>
        <v>2.59</v>
      </c>
    </row>
    <row r="506" spans="1:8" x14ac:dyDescent="0.25">
      <c r="A506" s="1172" t="s">
        <v>4938</v>
      </c>
      <c r="B506" s="1170"/>
      <c r="C506" s="1170"/>
      <c r="D506" s="1170"/>
      <c r="E506" s="1170"/>
      <c r="F506" s="1171" t="s">
        <v>4915</v>
      </c>
      <c r="G506" s="1168">
        <f>TRUNC(SUM(G504:G505),2)</f>
        <v>2.73</v>
      </c>
    </row>
    <row r="507" spans="1:8" s="890" customFormat="1" x14ac:dyDescent="0.25">
      <c r="A507" s="917"/>
      <c r="B507" s="810"/>
      <c r="C507" s="917"/>
      <c r="D507" s="924"/>
      <c r="E507" s="917"/>
      <c r="F507" s="917"/>
      <c r="G507" s="921"/>
      <c r="H507" s="1056"/>
    </row>
    <row r="508" spans="1:8" s="890" customFormat="1" x14ac:dyDescent="0.25">
      <c r="A508" s="917"/>
      <c r="B508" s="810"/>
      <c r="C508" s="917"/>
      <c r="D508" s="924"/>
      <c r="E508" s="917"/>
      <c r="F508" s="917"/>
      <c r="G508" s="921"/>
      <c r="H508" s="1056"/>
    </row>
    <row r="509" spans="1:8" s="904" customFormat="1" ht="25.5" x14ac:dyDescent="0.25">
      <c r="A509" s="1157" t="s">
        <v>3136</v>
      </c>
      <c r="B509" s="1158" t="s">
        <v>3137</v>
      </c>
      <c r="C509" s="1159" t="s">
        <v>3138</v>
      </c>
      <c r="D509" s="1159" t="s">
        <v>3139</v>
      </c>
      <c r="E509" s="1160" t="s">
        <v>3140</v>
      </c>
      <c r="F509" s="1161" t="s">
        <v>4913</v>
      </c>
      <c r="G509" s="1162" t="s">
        <v>4914</v>
      </c>
      <c r="H509" s="1057"/>
    </row>
    <row r="510" spans="1:8" s="904" customFormat="1" ht="4.5" customHeight="1" x14ac:dyDescent="0.25">
      <c r="A510" s="728"/>
      <c r="B510" s="728"/>
      <c r="C510" s="729"/>
      <c r="D510" s="729"/>
      <c r="E510" s="730"/>
      <c r="F510" s="731"/>
      <c r="G510" s="732"/>
      <c r="H510" s="1057"/>
    </row>
    <row r="511" spans="1:8" x14ac:dyDescent="0.25">
      <c r="A511" s="451" t="s">
        <v>678</v>
      </c>
      <c r="B511" s="528" t="s">
        <v>661</v>
      </c>
      <c r="C511" s="452"/>
      <c r="D511" s="735"/>
      <c r="E511" s="452"/>
      <c r="F511" s="452"/>
      <c r="G511" s="453"/>
    </row>
    <row r="512" spans="1:8" x14ac:dyDescent="0.25">
      <c r="A512" s="451" t="s">
        <v>2770</v>
      </c>
      <c r="B512" s="528" t="s">
        <v>3460</v>
      </c>
      <c r="C512" s="455" t="s">
        <v>3142</v>
      </c>
      <c r="D512" s="455" t="s">
        <v>60</v>
      </c>
      <c r="E512" s="456"/>
      <c r="F512" s="457"/>
      <c r="G512" s="458"/>
    </row>
    <row r="513" spans="1:8" s="115" customFormat="1" ht="25.5" x14ac:dyDescent="0.25">
      <c r="A513" s="555" t="s">
        <v>4079</v>
      </c>
      <c r="B513" s="555" t="s">
        <v>4078</v>
      </c>
      <c r="C513" s="535" t="s">
        <v>3142</v>
      </c>
      <c r="D513" s="753" t="s">
        <v>3143</v>
      </c>
      <c r="E513" s="423">
        <v>0.1</v>
      </c>
      <c r="F513" s="754">
        <v>15.4</v>
      </c>
      <c r="G513" s="1175">
        <f t="shared" ref="G513:G515" si="31">TRUNC(E513*F513,2)</f>
        <v>1.54</v>
      </c>
      <c r="H513" s="1057"/>
    </row>
    <row r="514" spans="1:8" s="115" customFormat="1" ht="25.5" x14ac:dyDescent="0.25">
      <c r="A514" s="555" t="s">
        <v>4073</v>
      </c>
      <c r="B514" s="750" t="s">
        <v>4072</v>
      </c>
      <c r="C514" s="535" t="s">
        <v>3142</v>
      </c>
      <c r="D514" s="753" t="s">
        <v>3143</v>
      </c>
      <c r="E514" s="423">
        <v>0.1</v>
      </c>
      <c r="F514" s="754">
        <v>15.2</v>
      </c>
      <c r="G514" s="1175">
        <f t="shared" si="31"/>
        <v>1.52</v>
      </c>
      <c r="H514" s="1057"/>
    </row>
    <row r="515" spans="1:8" x14ac:dyDescent="0.25">
      <c r="A515" s="555" t="s">
        <v>4007</v>
      </c>
      <c r="B515" s="752" t="s">
        <v>4008</v>
      </c>
      <c r="C515" s="535" t="s">
        <v>3133</v>
      </c>
      <c r="D515" s="753" t="s">
        <v>60</v>
      </c>
      <c r="E515" s="423">
        <v>1</v>
      </c>
      <c r="F515" s="754">
        <v>6.93</v>
      </c>
      <c r="G515" s="1175">
        <f t="shared" si="31"/>
        <v>6.93</v>
      </c>
    </row>
    <row r="516" spans="1:8" x14ac:dyDescent="0.25">
      <c r="A516" s="1347" t="s">
        <v>4722</v>
      </c>
      <c r="B516" s="1350"/>
      <c r="C516" s="1350"/>
      <c r="D516" s="1350"/>
      <c r="E516" s="1350"/>
      <c r="F516" s="1349"/>
      <c r="G516" s="1168">
        <f>TRUNC(SUM(G513:G514),2)</f>
        <v>3.06</v>
      </c>
    </row>
    <row r="517" spans="1:8" x14ac:dyDescent="0.25">
      <c r="A517" s="1347" t="s">
        <v>4723</v>
      </c>
      <c r="B517" s="1350"/>
      <c r="C517" s="1350"/>
      <c r="D517" s="1350"/>
      <c r="E517" s="1350"/>
      <c r="F517" s="1349"/>
      <c r="G517" s="1168">
        <f>TRUNC(SUM(G515),2)</f>
        <v>6.93</v>
      </c>
    </row>
    <row r="518" spans="1:8" x14ac:dyDescent="0.25">
      <c r="A518" s="1172" t="s">
        <v>4939</v>
      </c>
      <c r="B518" s="1170"/>
      <c r="C518" s="1170"/>
      <c r="D518" s="1170"/>
      <c r="E518" s="1170"/>
      <c r="F518" s="1171" t="s">
        <v>4915</v>
      </c>
      <c r="G518" s="1168">
        <f>TRUNC(SUM(G516:G517),2)</f>
        <v>9.99</v>
      </c>
    </row>
    <row r="519" spans="1:8" s="890" customFormat="1" x14ac:dyDescent="0.25">
      <c r="A519" s="917"/>
      <c r="B519" s="810"/>
      <c r="C519" s="917"/>
      <c r="D519" s="924"/>
      <c r="E519" s="917"/>
      <c r="F519" s="917"/>
      <c r="G519" s="921"/>
      <c r="H519" s="1056"/>
    </row>
    <row r="520" spans="1:8" s="890" customFormat="1" x14ac:dyDescent="0.25">
      <c r="A520" s="917"/>
      <c r="B520" s="810"/>
      <c r="C520" s="917"/>
      <c r="D520" s="924"/>
      <c r="E520" s="917"/>
      <c r="F520" s="917"/>
      <c r="G520" s="921"/>
      <c r="H520" s="1056"/>
    </row>
    <row r="521" spans="1:8" s="904" customFormat="1" ht="25.5" x14ac:dyDescent="0.25">
      <c r="A521" s="1157" t="s">
        <v>3136</v>
      </c>
      <c r="B521" s="1158" t="s">
        <v>3137</v>
      </c>
      <c r="C521" s="1159" t="s">
        <v>3138</v>
      </c>
      <c r="D521" s="1159" t="s">
        <v>3139</v>
      </c>
      <c r="E521" s="1160" t="s">
        <v>3140</v>
      </c>
      <c r="F521" s="1161" t="s">
        <v>4913</v>
      </c>
      <c r="G521" s="1162" t="s">
        <v>4914</v>
      </c>
      <c r="H521" s="1057"/>
    </row>
    <row r="522" spans="1:8" s="904" customFormat="1" ht="4.5" customHeight="1" x14ac:dyDescent="0.25">
      <c r="A522" s="728"/>
      <c r="B522" s="728"/>
      <c r="C522" s="729"/>
      <c r="D522" s="729"/>
      <c r="E522" s="730"/>
      <c r="F522" s="731"/>
      <c r="G522" s="732"/>
      <c r="H522" s="1057"/>
    </row>
    <row r="523" spans="1:8" x14ac:dyDescent="0.25">
      <c r="A523" s="556" t="s">
        <v>678</v>
      </c>
      <c r="B523" s="562" t="s">
        <v>661</v>
      </c>
      <c r="C523" s="557"/>
      <c r="D523" s="753"/>
      <c r="E523" s="557"/>
      <c r="F523" s="557"/>
      <c r="G523" s="453"/>
    </row>
    <row r="524" spans="1:8" x14ac:dyDescent="0.25">
      <c r="A524" s="556" t="s">
        <v>2771</v>
      </c>
      <c r="B524" s="562" t="s">
        <v>3461</v>
      </c>
      <c r="C524" s="530" t="s">
        <v>3142</v>
      </c>
      <c r="D524" s="530" t="s">
        <v>60</v>
      </c>
      <c r="E524" s="382"/>
      <c r="F524" s="423"/>
      <c r="G524" s="458"/>
    </row>
    <row r="525" spans="1:8" s="115" customFormat="1" ht="25.5" x14ac:dyDescent="0.25">
      <c r="A525" s="555" t="s">
        <v>4079</v>
      </c>
      <c r="B525" s="555" t="s">
        <v>4078</v>
      </c>
      <c r="C525" s="535" t="s">
        <v>3142</v>
      </c>
      <c r="D525" s="753" t="s">
        <v>3143</v>
      </c>
      <c r="E525" s="423">
        <v>0.1</v>
      </c>
      <c r="F525" s="754">
        <v>15.4</v>
      </c>
      <c r="G525" s="1175">
        <f t="shared" ref="G525:G527" si="32">TRUNC(E525*F525,2)</f>
        <v>1.54</v>
      </c>
      <c r="H525" s="1057"/>
    </row>
    <row r="526" spans="1:8" s="115" customFormat="1" ht="25.5" x14ac:dyDescent="0.25">
      <c r="A526" s="555" t="s">
        <v>4073</v>
      </c>
      <c r="B526" s="750" t="s">
        <v>4072</v>
      </c>
      <c r="C526" s="535" t="s">
        <v>3142</v>
      </c>
      <c r="D526" s="753" t="s">
        <v>3143</v>
      </c>
      <c r="E526" s="423">
        <v>0.1</v>
      </c>
      <c r="F526" s="754">
        <v>15.2</v>
      </c>
      <c r="G526" s="1175">
        <f t="shared" si="32"/>
        <v>1.52</v>
      </c>
      <c r="H526" s="1057"/>
    </row>
    <row r="527" spans="1:8" s="115" customFormat="1" x14ac:dyDescent="0.25">
      <c r="A527" s="434" t="s">
        <v>4009</v>
      </c>
      <c r="B527" s="734" t="s">
        <v>4010</v>
      </c>
      <c r="C527" s="386" t="s">
        <v>3133</v>
      </c>
      <c r="D527" s="735" t="s">
        <v>60</v>
      </c>
      <c r="E527" s="423">
        <v>1</v>
      </c>
      <c r="F527" s="754">
        <v>1.89</v>
      </c>
      <c r="G527" s="1175">
        <f t="shared" si="32"/>
        <v>1.89</v>
      </c>
      <c r="H527" s="1057"/>
    </row>
    <row r="528" spans="1:8" x14ac:dyDescent="0.25">
      <c r="A528" s="1347" t="s">
        <v>4722</v>
      </c>
      <c r="B528" s="1350"/>
      <c r="C528" s="1350"/>
      <c r="D528" s="1350"/>
      <c r="E528" s="1350"/>
      <c r="F528" s="1349"/>
      <c r="G528" s="1168">
        <f>TRUNC(SUM(G525:G526),2)</f>
        <v>3.06</v>
      </c>
    </row>
    <row r="529" spans="1:8" x14ac:dyDescent="0.25">
      <c r="A529" s="1347" t="s">
        <v>4723</v>
      </c>
      <c r="B529" s="1350"/>
      <c r="C529" s="1350"/>
      <c r="D529" s="1350"/>
      <c r="E529" s="1350"/>
      <c r="F529" s="1349"/>
      <c r="G529" s="1168">
        <f>TRUNC(SUM(G527),2)</f>
        <v>1.89</v>
      </c>
    </row>
    <row r="530" spans="1:8" x14ac:dyDescent="0.25">
      <c r="A530" s="1172" t="s">
        <v>4939</v>
      </c>
      <c r="B530" s="1170"/>
      <c r="C530" s="1170"/>
      <c r="D530" s="1170"/>
      <c r="E530" s="1170"/>
      <c r="F530" s="1171" t="s">
        <v>4915</v>
      </c>
      <c r="G530" s="1168">
        <f>TRUNC(SUM(G528:G529),2)</f>
        <v>4.95</v>
      </c>
    </row>
    <row r="531" spans="1:8" s="890" customFormat="1" x14ac:dyDescent="0.25">
      <c r="A531" s="917"/>
      <c r="B531" s="810"/>
      <c r="C531" s="917"/>
      <c r="D531" s="924"/>
      <c r="E531" s="917"/>
      <c r="F531" s="917"/>
      <c r="G531" s="921"/>
      <c r="H531" s="1056"/>
    </row>
    <row r="532" spans="1:8" s="890" customFormat="1" x14ac:dyDescent="0.25">
      <c r="A532" s="917"/>
      <c r="B532" s="810"/>
      <c r="C532" s="917"/>
      <c r="D532" s="924"/>
      <c r="E532" s="917"/>
      <c r="F532" s="917"/>
      <c r="G532" s="921"/>
      <c r="H532" s="1056"/>
    </row>
    <row r="533" spans="1:8" s="904" customFormat="1" ht="25.5" x14ac:dyDescent="0.25">
      <c r="A533" s="1157" t="s">
        <v>3136</v>
      </c>
      <c r="B533" s="1158" t="s">
        <v>3137</v>
      </c>
      <c r="C533" s="1159" t="s">
        <v>3138</v>
      </c>
      <c r="D533" s="1159" t="s">
        <v>3139</v>
      </c>
      <c r="E533" s="1160" t="s">
        <v>3140</v>
      </c>
      <c r="F533" s="1161" t="s">
        <v>4913</v>
      </c>
      <c r="G533" s="1162" t="s">
        <v>4914</v>
      </c>
      <c r="H533" s="1057"/>
    </row>
    <row r="534" spans="1:8" s="904" customFormat="1" ht="4.5" customHeight="1" x14ac:dyDescent="0.25">
      <c r="A534" s="728"/>
      <c r="B534" s="728"/>
      <c r="C534" s="729"/>
      <c r="D534" s="729"/>
      <c r="E534" s="730"/>
      <c r="F534" s="731"/>
      <c r="G534" s="732"/>
      <c r="H534" s="1057"/>
    </row>
    <row r="535" spans="1:8" s="890" customFormat="1" x14ac:dyDescent="0.25">
      <c r="A535" s="556" t="s">
        <v>4726</v>
      </c>
      <c r="B535" s="562" t="s">
        <v>4727</v>
      </c>
      <c r="C535" s="557"/>
      <c r="D535" s="753"/>
      <c r="E535" s="557"/>
      <c r="F535" s="557"/>
      <c r="G535" s="453"/>
      <c r="H535" s="1056"/>
    </row>
    <row r="536" spans="1:8" s="890" customFormat="1" ht="25.5" x14ac:dyDescent="0.25">
      <c r="A536" s="556" t="s">
        <v>4728</v>
      </c>
      <c r="B536" s="562" t="s">
        <v>4729</v>
      </c>
      <c r="C536" s="530" t="s">
        <v>3142</v>
      </c>
      <c r="D536" s="530" t="s">
        <v>237</v>
      </c>
      <c r="E536" s="911"/>
      <c r="F536" s="754"/>
      <c r="G536" s="458"/>
      <c r="H536" s="1056"/>
    </row>
    <row r="537" spans="1:8" s="890" customFormat="1" x14ac:dyDescent="0.25">
      <c r="A537" s="538" t="s">
        <v>4089</v>
      </c>
      <c r="B537" s="538" t="s">
        <v>4088</v>
      </c>
      <c r="C537" s="1016" t="s">
        <v>3142</v>
      </c>
      <c r="D537" s="537" t="s">
        <v>3143</v>
      </c>
      <c r="E537" s="531">
        <f>0.5+0.3</f>
        <v>0.8</v>
      </c>
      <c r="F537" s="1176">
        <v>19.05</v>
      </c>
      <c r="G537" s="1175">
        <f t="shared" ref="G537:G542" si="33">TRUNC(E537*F537,2)</f>
        <v>15.24</v>
      </c>
      <c r="H537" s="1056"/>
    </row>
    <row r="538" spans="1:8" s="890" customFormat="1" x14ac:dyDescent="0.25">
      <c r="A538" s="538" t="s">
        <v>3144</v>
      </c>
      <c r="B538" s="538" t="s">
        <v>4059</v>
      </c>
      <c r="C538" s="1016" t="s">
        <v>3142</v>
      </c>
      <c r="D538" s="537" t="s">
        <v>3143</v>
      </c>
      <c r="E538" s="531">
        <f>0.5+0.2</f>
        <v>0.7</v>
      </c>
      <c r="F538" s="1176">
        <v>14.3</v>
      </c>
      <c r="G538" s="1175">
        <f t="shared" si="33"/>
        <v>10.01</v>
      </c>
      <c r="H538" s="1056"/>
    </row>
    <row r="539" spans="1:8" s="1021" customFormat="1" x14ac:dyDescent="0.25">
      <c r="A539" s="561" t="s">
        <v>4731</v>
      </c>
      <c r="B539" s="555" t="s">
        <v>4730</v>
      </c>
      <c r="C539" s="753" t="s">
        <v>3133</v>
      </c>
      <c r="D539" s="1020" t="s">
        <v>4108</v>
      </c>
      <c r="E539" s="684">
        <v>0.6</v>
      </c>
      <c r="F539" s="754">
        <v>2.82</v>
      </c>
      <c r="G539" s="1175">
        <f t="shared" si="33"/>
        <v>1.69</v>
      </c>
      <c r="H539" s="1056"/>
    </row>
    <row r="540" spans="1:8" s="890" customFormat="1" x14ac:dyDescent="0.25">
      <c r="A540" s="538" t="s">
        <v>4733</v>
      </c>
      <c r="B540" s="538" t="s">
        <v>4732</v>
      </c>
      <c r="C540" s="1016" t="s">
        <v>3133</v>
      </c>
      <c r="D540" s="537" t="s">
        <v>3297</v>
      </c>
      <c r="E540" s="531">
        <v>7.0000000000000007E-2</v>
      </c>
      <c r="F540" s="1176">
        <v>10.6</v>
      </c>
      <c r="G540" s="1175">
        <f t="shared" si="33"/>
        <v>0.74</v>
      </c>
      <c r="H540" s="1056"/>
    </row>
    <row r="541" spans="1:8" s="890" customFormat="1" x14ac:dyDescent="0.25">
      <c r="A541" s="538" t="s">
        <v>4735</v>
      </c>
      <c r="B541" s="538" t="s">
        <v>4734</v>
      </c>
      <c r="C541" s="1016" t="s">
        <v>3133</v>
      </c>
      <c r="D541" s="537" t="s">
        <v>3297</v>
      </c>
      <c r="E541" s="531">
        <v>0.16</v>
      </c>
      <c r="F541" s="1176">
        <v>23.68</v>
      </c>
      <c r="G541" s="1175">
        <f t="shared" si="33"/>
        <v>3.78</v>
      </c>
      <c r="H541" s="1056"/>
    </row>
    <row r="542" spans="1:8" s="890" customFormat="1" x14ac:dyDescent="0.25">
      <c r="A542" s="538" t="s">
        <v>4737</v>
      </c>
      <c r="B542" s="1017" t="s">
        <v>4736</v>
      </c>
      <c r="C542" s="1016" t="s">
        <v>3133</v>
      </c>
      <c r="D542" s="1018" t="s">
        <v>3297</v>
      </c>
      <c r="E542" s="1019">
        <v>0.12</v>
      </c>
      <c r="F542" s="1177">
        <v>23.88</v>
      </c>
      <c r="G542" s="1175">
        <f t="shared" si="33"/>
        <v>2.86</v>
      </c>
      <c r="H542" s="1056"/>
    </row>
    <row r="543" spans="1:8" s="890" customFormat="1" x14ac:dyDescent="0.25">
      <c r="A543" s="1347" t="s">
        <v>4722</v>
      </c>
      <c r="B543" s="1350"/>
      <c r="C543" s="1350"/>
      <c r="D543" s="1350"/>
      <c r="E543" s="1350"/>
      <c r="F543" s="1349"/>
      <c r="G543" s="1168">
        <f>TRUNC(SUM(G537:G538),2)</f>
        <v>25.25</v>
      </c>
      <c r="H543" s="1056"/>
    </row>
    <row r="544" spans="1:8" s="890" customFormat="1" x14ac:dyDescent="0.25">
      <c r="A544" s="1347" t="s">
        <v>4723</v>
      </c>
      <c r="B544" s="1350"/>
      <c r="C544" s="1350"/>
      <c r="D544" s="1350"/>
      <c r="E544" s="1350"/>
      <c r="F544" s="1349"/>
      <c r="G544" s="1168">
        <f>TRUNC(SUM(G539:G542),2)</f>
        <v>9.07</v>
      </c>
      <c r="H544" s="1056"/>
    </row>
    <row r="545" spans="1:8" s="890" customFormat="1" x14ac:dyDescent="0.25">
      <c r="A545" s="1172" t="s">
        <v>4940</v>
      </c>
      <c r="B545" s="1170"/>
      <c r="C545" s="1170"/>
      <c r="D545" s="1170"/>
      <c r="E545" s="1170"/>
      <c r="F545" s="1171" t="s">
        <v>4915</v>
      </c>
      <c r="G545" s="1168">
        <f>TRUNC(SUM(G543:G544),2)</f>
        <v>34.32</v>
      </c>
      <c r="H545" s="1056"/>
    </row>
    <row r="546" spans="1:8" s="890" customFormat="1" x14ac:dyDescent="0.25">
      <c r="A546" s="917"/>
      <c r="B546" s="810"/>
      <c r="C546" s="917"/>
      <c r="D546" s="924"/>
      <c r="E546" s="917"/>
      <c r="F546" s="917"/>
      <c r="G546" s="921"/>
      <c r="H546" s="1056"/>
    </row>
    <row r="547" spans="1:8" s="890" customFormat="1" x14ac:dyDescent="0.25">
      <c r="A547" s="917"/>
      <c r="B547" s="810"/>
      <c r="C547" s="917"/>
      <c r="D547" s="924"/>
      <c r="E547" s="917"/>
      <c r="F547" s="917"/>
      <c r="G547" s="921"/>
      <c r="H547" s="1056"/>
    </row>
    <row r="548" spans="1:8" s="904" customFormat="1" ht="25.5" x14ac:dyDescent="0.25">
      <c r="A548" s="1157" t="s">
        <v>3136</v>
      </c>
      <c r="B548" s="1158" t="s">
        <v>3137</v>
      </c>
      <c r="C548" s="1159" t="s">
        <v>3138</v>
      </c>
      <c r="D548" s="1159" t="s">
        <v>3139</v>
      </c>
      <c r="E548" s="1160" t="s">
        <v>3140</v>
      </c>
      <c r="F548" s="1161" t="s">
        <v>4913</v>
      </c>
      <c r="G548" s="1162" t="s">
        <v>4914</v>
      </c>
      <c r="H548" s="1057"/>
    </row>
    <row r="549" spans="1:8" s="904" customFormat="1" ht="4.5" customHeight="1" x14ac:dyDescent="0.25">
      <c r="A549" s="728"/>
      <c r="B549" s="728"/>
      <c r="C549" s="729"/>
      <c r="D549" s="729"/>
      <c r="E549" s="730"/>
      <c r="F549" s="731"/>
      <c r="G549" s="732"/>
      <c r="H549" s="1057"/>
    </row>
    <row r="550" spans="1:8" x14ac:dyDescent="0.25">
      <c r="A550" s="713" t="s">
        <v>3728</v>
      </c>
      <c r="B550" s="528" t="s">
        <v>891</v>
      </c>
      <c r="C550" s="452"/>
      <c r="D550" s="735"/>
      <c r="E550" s="452"/>
      <c r="F550" s="452"/>
      <c r="G550" s="453"/>
    </row>
    <row r="551" spans="1:8" x14ac:dyDescent="0.25">
      <c r="A551" s="367" t="s">
        <v>3730</v>
      </c>
      <c r="B551" s="709" t="s">
        <v>4815</v>
      </c>
      <c r="C551" s="392" t="s">
        <v>3142</v>
      </c>
      <c r="D551" s="736" t="s">
        <v>3362</v>
      </c>
      <c r="E551" s="393"/>
      <c r="F551" s="394"/>
      <c r="G551" s="395"/>
    </row>
    <row r="552" spans="1:8" s="890" customFormat="1" x14ac:dyDescent="0.25">
      <c r="A552" s="1078" t="s">
        <v>4085</v>
      </c>
      <c r="B552" s="874" t="s">
        <v>4850</v>
      </c>
      <c r="C552" s="875" t="s">
        <v>3142</v>
      </c>
      <c r="D552" s="875" t="s">
        <v>3143</v>
      </c>
      <c r="E552" s="740">
        <v>0.25</v>
      </c>
      <c r="F552" s="754">
        <v>19.05</v>
      </c>
      <c r="G552" s="1175">
        <f t="shared" ref="G552:G553" si="34">TRUNC(E552*F552,2)</f>
        <v>4.76</v>
      </c>
      <c r="H552" s="1056"/>
    </row>
    <row r="553" spans="1:8" s="115" customFormat="1" x14ac:dyDescent="0.25">
      <c r="A553" s="434" t="s">
        <v>4849</v>
      </c>
      <c r="B553" s="710" t="s">
        <v>4848</v>
      </c>
      <c r="C553" s="278" t="s">
        <v>3133</v>
      </c>
      <c r="D553" s="711" t="s">
        <v>3362</v>
      </c>
      <c r="E553" s="396">
        <v>1</v>
      </c>
      <c r="F553" s="754">
        <v>113.06</v>
      </c>
      <c r="G553" s="1175">
        <f t="shared" si="34"/>
        <v>113.06</v>
      </c>
      <c r="H553" s="1057"/>
    </row>
    <row r="554" spans="1:8" x14ac:dyDescent="0.25">
      <c r="A554" s="1347" t="s">
        <v>4722</v>
      </c>
      <c r="B554" s="1350"/>
      <c r="C554" s="1350"/>
      <c r="D554" s="1350"/>
      <c r="E554" s="1350"/>
      <c r="F554" s="1349"/>
      <c r="G554" s="1168">
        <f>TRUNC(SUM(G551:G552),2)</f>
        <v>4.76</v>
      </c>
    </row>
    <row r="555" spans="1:8" x14ac:dyDescent="0.25">
      <c r="A555" s="1347" t="s">
        <v>4723</v>
      </c>
      <c r="B555" s="1350"/>
      <c r="C555" s="1350"/>
      <c r="D555" s="1350"/>
      <c r="E555" s="1350"/>
      <c r="F555" s="1349"/>
      <c r="G555" s="1168">
        <f>TRUNC(SUM(G553),2)</f>
        <v>113.06</v>
      </c>
    </row>
    <row r="556" spans="1:8" x14ac:dyDescent="0.25">
      <c r="A556" s="1172" t="s">
        <v>4941</v>
      </c>
      <c r="B556" s="1170"/>
      <c r="C556" s="1170"/>
      <c r="D556" s="1170"/>
      <c r="E556" s="1170"/>
      <c r="F556" s="1171" t="s">
        <v>4915</v>
      </c>
      <c r="G556" s="1168">
        <f>TRUNC(SUM(G554:G555),2)</f>
        <v>117.82</v>
      </c>
    </row>
    <row r="557" spans="1:8" s="890" customFormat="1" x14ac:dyDescent="0.25">
      <c r="A557" s="917"/>
      <c r="B557" s="810"/>
      <c r="C557" s="917"/>
      <c r="D557" s="924"/>
      <c r="E557" s="917"/>
      <c r="F557" s="917"/>
      <c r="G557" s="921"/>
      <c r="H557" s="1056"/>
    </row>
    <row r="558" spans="1:8" s="890" customFormat="1" x14ac:dyDescent="0.25">
      <c r="A558" s="917"/>
      <c r="B558" s="810"/>
      <c r="C558" s="917"/>
      <c r="D558" s="924"/>
      <c r="E558" s="917"/>
      <c r="F558" s="917"/>
      <c r="G558" s="921"/>
      <c r="H558" s="1056"/>
    </row>
    <row r="559" spans="1:8" s="904" customFormat="1" ht="25.5" x14ac:dyDescent="0.25">
      <c r="A559" s="1157" t="s">
        <v>3136</v>
      </c>
      <c r="B559" s="1158" t="s">
        <v>3137</v>
      </c>
      <c r="C559" s="1159" t="s">
        <v>3138</v>
      </c>
      <c r="D559" s="1159" t="s">
        <v>3139</v>
      </c>
      <c r="E559" s="1160" t="s">
        <v>3140</v>
      </c>
      <c r="F559" s="1161" t="s">
        <v>4913</v>
      </c>
      <c r="G559" s="1162" t="s">
        <v>4914</v>
      </c>
      <c r="H559" s="1057"/>
    </row>
    <row r="560" spans="1:8" s="904" customFormat="1" ht="4.5" customHeight="1" x14ac:dyDescent="0.25">
      <c r="A560" s="728"/>
      <c r="B560" s="728"/>
      <c r="C560" s="729"/>
      <c r="D560" s="729"/>
      <c r="E560" s="730"/>
      <c r="F560" s="731"/>
      <c r="G560" s="732"/>
      <c r="H560" s="1057"/>
    </row>
    <row r="561" spans="1:8" s="890" customFormat="1" x14ac:dyDescent="0.25">
      <c r="A561" s="713" t="s">
        <v>3728</v>
      </c>
      <c r="B561" s="528" t="s">
        <v>891</v>
      </c>
      <c r="C561" s="452"/>
      <c r="D561" s="735"/>
      <c r="E561" s="452"/>
      <c r="F561" s="452"/>
      <c r="G561" s="453"/>
      <c r="H561" s="1056"/>
    </row>
    <row r="562" spans="1:8" s="890" customFormat="1" x14ac:dyDescent="0.25">
      <c r="A562" s="713" t="s">
        <v>4812</v>
      </c>
      <c r="B562" s="709" t="s">
        <v>4816</v>
      </c>
      <c r="C562" s="736" t="s">
        <v>3142</v>
      </c>
      <c r="D562" s="736" t="s">
        <v>3362</v>
      </c>
      <c r="E562" s="737"/>
      <c r="F562" s="738"/>
      <c r="G562" s="739"/>
      <c r="H562" s="1056"/>
    </row>
    <row r="563" spans="1:8" s="904" customFormat="1" x14ac:dyDescent="0.25">
      <c r="A563" s="555" t="s">
        <v>4081</v>
      </c>
      <c r="B563" s="555" t="s">
        <v>4080</v>
      </c>
      <c r="C563" s="923" t="s">
        <v>3142</v>
      </c>
      <c r="D563" s="923" t="s">
        <v>3143</v>
      </c>
      <c r="E563" s="740">
        <v>0.8</v>
      </c>
      <c r="F563" s="754">
        <v>19.350000000000001</v>
      </c>
      <c r="G563" s="1175">
        <f t="shared" ref="G563:G564" si="35">TRUNC(E563*F563,2)</f>
        <v>15.48</v>
      </c>
      <c r="H563" s="1057"/>
    </row>
    <row r="564" spans="1:8" s="904" customFormat="1" x14ac:dyDescent="0.25">
      <c r="A564" s="555" t="s">
        <v>3306</v>
      </c>
      <c r="B564" s="925" t="s">
        <v>4071</v>
      </c>
      <c r="C564" s="923" t="s">
        <v>3142</v>
      </c>
      <c r="D564" s="923" t="s">
        <v>3143</v>
      </c>
      <c r="E564" s="740">
        <v>0.8</v>
      </c>
      <c r="F564" s="754">
        <v>16.87</v>
      </c>
      <c r="G564" s="1175">
        <f t="shared" si="35"/>
        <v>13.49</v>
      </c>
      <c r="H564" s="1057"/>
    </row>
    <row r="565" spans="1:8" s="890" customFormat="1" x14ac:dyDescent="0.25">
      <c r="A565" s="1347" t="s">
        <v>4722</v>
      </c>
      <c r="B565" s="1350"/>
      <c r="C565" s="1350"/>
      <c r="D565" s="1350"/>
      <c r="E565" s="1350"/>
      <c r="F565" s="1349"/>
      <c r="G565" s="1168">
        <f>TRUNC(SUM(G562:G563),2)</f>
        <v>15.48</v>
      </c>
      <c r="H565" s="1056"/>
    </row>
    <row r="566" spans="1:8" s="890" customFormat="1" x14ac:dyDescent="0.25">
      <c r="A566" s="1347" t="s">
        <v>4723</v>
      </c>
      <c r="B566" s="1350"/>
      <c r="C566" s="1350"/>
      <c r="D566" s="1350"/>
      <c r="E566" s="1350"/>
      <c r="F566" s="1349"/>
      <c r="G566" s="1168">
        <f>TRUNC(SUM(G564),2)</f>
        <v>13.49</v>
      </c>
      <c r="H566" s="1056"/>
    </row>
    <row r="567" spans="1:8" s="890" customFormat="1" x14ac:dyDescent="0.25">
      <c r="A567" s="1172" t="s">
        <v>4942</v>
      </c>
      <c r="B567" s="1170"/>
      <c r="C567" s="1170"/>
      <c r="D567" s="1170"/>
      <c r="E567" s="1170"/>
      <c r="F567" s="1171" t="s">
        <v>4915</v>
      </c>
      <c r="G567" s="1168">
        <f>TRUNC(SUM(G565:G566),2)</f>
        <v>28.97</v>
      </c>
      <c r="H567" s="1056"/>
    </row>
    <row r="568" spans="1:8" s="890" customFormat="1" x14ac:dyDescent="0.25">
      <c r="A568" s="917"/>
      <c r="B568" s="810"/>
      <c r="C568" s="917"/>
      <c r="D568" s="924"/>
      <c r="E568" s="917"/>
      <c r="F568" s="917"/>
      <c r="G568" s="921"/>
      <c r="H568" s="1056"/>
    </row>
    <row r="569" spans="1:8" s="890" customFormat="1" x14ac:dyDescent="0.25">
      <c r="A569" s="917"/>
      <c r="B569" s="810"/>
      <c r="C569" s="917"/>
      <c r="D569" s="924"/>
      <c r="E569" s="917"/>
      <c r="F569" s="917"/>
      <c r="G569" s="921"/>
      <c r="H569" s="1056"/>
    </row>
    <row r="570" spans="1:8" s="904" customFormat="1" ht="25.5" x14ac:dyDescent="0.25">
      <c r="A570" s="1157" t="s">
        <v>3136</v>
      </c>
      <c r="B570" s="1158" t="s">
        <v>3137</v>
      </c>
      <c r="C570" s="1159" t="s">
        <v>3138</v>
      </c>
      <c r="D570" s="1159" t="s">
        <v>3139</v>
      </c>
      <c r="E570" s="1160" t="s">
        <v>3140</v>
      </c>
      <c r="F570" s="1161" t="s">
        <v>4913</v>
      </c>
      <c r="G570" s="1162" t="s">
        <v>4914</v>
      </c>
      <c r="H570" s="1057"/>
    </row>
    <row r="571" spans="1:8" s="904" customFormat="1" ht="4.5" customHeight="1" x14ac:dyDescent="0.25">
      <c r="A571" s="728"/>
      <c r="B571" s="728"/>
      <c r="C571" s="729"/>
      <c r="D571" s="729"/>
      <c r="E571" s="730"/>
      <c r="F571" s="731"/>
      <c r="G571" s="732"/>
      <c r="H571" s="1057"/>
    </row>
    <row r="572" spans="1:8" s="890" customFormat="1" x14ac:dyDescent="0.25">
      <c r="A572" s="882" t="s">
        <v>2708</v>
      </c>
      <c r="B572" s="528" t="s">
        <v>2709</v>
      </c>
      <c r="C572" s="452"/>
      <c r="D572" s="735"/>
      <c r="E572" s="452"/>
      <c r="F572" s="452"/>
      <c r="G572" s="453"/>
      <c r="H572" s="1056"/>
    </row>
    <row r="573" spans="1:8" s="890" customFormat="1" ht="38.25" x14ac:dyDescent="0.25">
      <c r="A573" s="713" t="s">
        <v>2774</v>
      </c>
      <c r="B573" s="709" t="s">
        <v>4664</v>
      </c>
      <c r="C573" s="736" t="s">
        <v>3142</v>
      </c>
      <c r="D573" s="736" t="s">
        <v>3362</v>
      </c>
      <c r="E573" s="737"/>
      <c r="F573" s="738"/>
      <c r="G573" s="739"/>
      <c r="H573" s="1056"/>
    </row>
    <row r="574" spans="1:8" s="890" customFormat="1" ht="25.5" x14ac:dyDescent="0.25">
      <c r="A574" s="555" t="s">
        <v>4079</v>
      </c>
      <c r="B574" s="555" t="s">
        <v>4078</v>
      </c>
      <c r="C574" s="923" t="s">
        <v>3142</v>
      </c>
      <c r="D574" s="923" t="s">
        <v>3143</v>
      </c>
      <c r="E574" s="740">
        <v>0.74</v>
      </c>
      <c r="F574" s="754">
        <v>15.4</v>
      </c>
      <c r="G574" s="1175">
        <f t="shared" ref="G574:G584" si="36">TRUNC(E574*F574,2)</f>
        <v>11.39</v>
      </c>
      <c r="H574" s="1056"/>
    </row>
    <row r="575" spans="1:8" s="890" customFormat="1" x14ac:dyDescent="0.25">
      <c r="A575" s="925" t="s">
        <v>3144</v>
      </c>
      <c r="B575" s="925" t="s">
        <v>4059</v>
      </c>
      <c r="C575" s="923" t="s">
        <v>3142</v>
      </c>
      <c r="D575" s="923" t="s">
        <v>3143</v>
      </c>
      <c r="E575" s="740">
        <v>0.19</v>
      </c>
      <c r="F575" s="754">
        <v>14.3</v>
      </c>
      <c r="G575" s="1175">
        <f t="shared" si="36"/>
        <v>2.71</v>
      </c>
      <c r="H575" s="1056"/>
    </row>
    <row r="576" spans="1:8" s="890" customFormat="1" ht="25.5" x14ac:dyDescent="0.25">
      <c r="A576" s="434" t="s">
        <v>3807</v>
      </c>
      <c r="B576" s="434" t="s">
        <v>3809</v>
      </c>
      <c r="C576" s="875" t="s">
        <v>3133</v>
      </c>
      <c r="D576" s="875" t="s">
        <v>3808</v>
      </c>
      <c r="E576" s="740">
        <v>0.03</v>
      </c>
      <c r="F576" s="754">
        <v>30.9</v>
      </c>
      <c r="G576" s="1175">
        <f t="shared" si="36"/>
        <v>0.92</v>
      </c>
      <c r="H576" s="1056"/>
    </row>
    <row r="577" spans="1:8" s="890" customFormat="1" ht="25.5" x14ac:dyDescent="0.25">
      <c r="A577" s="434" t="s">
        <v>4666</v>
      </c>
      <c r="B577" s="434" t="s">
        <v>4665</v>
      </c>
      <c r="C577" s="875" t="s">
        <v>3133</v>
      </c>
      <c r="D577" s="875" t="s">
        <v>3699</v>
      </c>
      <c r="E577" s="740">
        <v>4.21</v>
      </c>
      <c r="F577" s="754">
        <v>21.24</v>
      </c>
      <c r="G577" s="1175">
        <f t="shared" si="36"/>
        <v>89.42</v>
      </c>
      <c r="H577" s="1056"/>
    </row>
    <row r="578" spans="1:8" s="890" customFormat="1" ht="25.5" x14ac:dyDescent="0.25">
      <c r="A578" s="434" t="s">
        <v>3812</v>
      </c>
      <c r="B578" s="434" t="s">
        <v>3810</v>
      </c>
      <c r="C578" s="875" t="s">
        <v>3133</v>
      </c>
      <c r="D578" s="875" t="s">
        <v>3205</v>
      </c>
      <c r="E578" s="740">
        <v>0.76</v>
      </c>
      <c r="F578" s="754">
        <v>4.29</v>
      </c>
      <c r="G578" s="1175">
        <f t="shared" si="36"/>
        <v>3.26</v>
      </c>
      <c r="H578" s="1056"/>
    </row>
    <row r="579" spans="1:8" s="890" customFormat="1" ht="25.5" x14ac:dyDescent="0.25">
      <c r="A579" s="434" t="s">
        <v>4667</v>
      </c>
      <c r="B579" s="434" t="s">
        <v>4668</v>
      </c>
      <c r="C579" s="875" t="s">
        <v>3133</v>
      </c>
      <c r="D579" s="875" t="s">
        <v>3205</v>
      </c>
      <c r="E579" s="740">
        <v>1.99</v>
      </c>
      <c r="F579" s="754">
        <v>5.65</v>
      </c>
      <c r="G579" s="1175">
        <f t="shared" si="36"/>
        <v>11.24</v>
      </c>
      <c r="H579" s="1056"/>
    </row>
    <row r="580" spans="1:8" s="890" customFormat="1" ht="25.5" x14ac:dyDescent="0.25">
      <c r="A580" s="434" t="s">
        <v>3814</v>
      </c>
      <c r="B580" s="434" t="s">
        <v>3815</v>
      </c>
      <c r="C580" s="875" t="s">
        <v>3133</v>
      </c>
      <c r="D580" s="875" t="s">
        <v>3205</v>
      </c>
      <c r="E580" s="740">
        <v>2.5</v>
      </c>
      <c r="F580" s="754">
        <v>0.24</v>
      </c>
      <c r="G580" s="1175">
        <f t="shared" si="36"/>
        <v>0.6</v>
      </c>
      <c r="H580" s="1056"/>
    </row>
    <row r="581" spans="1:8" s="890" customFormat="1" ht="25.5" x14ac:dyDescent="0.25">
      <c r="A581" s="434" t="s">
        <v>3816</v>
      </c>
      <c r="B581" s="434" t="s">
        <v>3817</v>
      </c>
      <c r="C581" s="875" t="s">
        <v>3133</v>
      </c>
      <c r="D581" s="875" t="s">
        <v>3205</v>
      </c>
      <c r="E581" s="740">
        <v>0.75</v>
      </c>
      <c r="F581" s="754">
        <v>3.14</v>
      </c>
      <c r="G581" s="1175">
        <f t="shared" si="36"/>
        <v>2.35</v>
      </c>
      <c r="H581" s="1056"/>
    </row>
    <row r="582" spans="1:8" s="904" customFormat="1" ht="38.25" x14ac:dyDescent="0.25">
      <c r="A582" s="434" t="s">
        <v>3818</v>
      </c>
      <c r="B582" s="434" t="s">
        <v>3819</v>
      </c>
      <c r="C582" s="875" t="s">
        <v>3133</v>
      </c>
      <c r="D582" s="875" t="s">
        <v>3314</v>
      </c>
      <c r="E582" s="740">
        <v>1.04</v>
      </c>
      <c r="F582" s="754">
        <v>4.22</v>
      </c>
      <c r="G582" s="1175">
        <f t="shared" si="36"/>
        <v>4.38</v>
      </c>
      <c r="H582" s="1056"/>
    </row>
    <row r="583" spans="1:8" s="904" customFormat="1" ht="25.5" x14ac:dyDescent="0.25">
      <c r="A583" s="434" t="s">
        <v>3820</v>
      </c>
      <c r="B583" s="434" t="s">
        <v>3821</v>
      </c>
      <c r="C583" s="875" t="s">
        <v>3133</v>
      </c>
      <c r="D583" s="875" t="s">
        <v>3134</v>
      </c>
      <c r="E583" s="740">
        <v>20</v>
      </c>
      <c r="F583" s="754">
        <v>0.06</v>
      </c>
      <c r="G583" s="1175">
        <f t="shared" si="36"/>
        <v>1.2</v>
      </c>
      <c r="H583" s="1056"/>
    </row>
    <row r="584" spans="1:8" s="890" customFormat="1" ht="25.5" x14ac:dyDescent="0.25">
      <c r="A584" s="434" t="s">
        <v>3822</v>
      </c>
      <c r="B584" s="434" t="s">
        <v>3823</v>
      </c>
      <c r="C584" s="875" t="s">
        <v>3133</v>
      </c>
      <c r="D584" s="875" t="s">
        <v>3134</v>
      </c>
      <c r="E584" s="740">
        <v>0.81</v>
      </c>
      <c r="F584" s="754">
        <v>0.15</v>
      </c>
      <c r="G584" s="1175">
        <f t="shared" si="36"/>
        <v>0.12</v>
      </c>
      <c r="H584" s="1056"/>
    </row>
    <row r="585" spans="1:8" s="890" customFormat="1" x14ac:dyDescent="0.25">
      <c r="A585" s="1347" t="s">
        <v>4722</v>
      </c>
      <c r="B585" s="1350"/>
      <c r="C585" s="1350"/>
      <c r="D585" s="1350"/>
      <c r="E585" s="1350"/>
      <c r="F585" s="1349"/>
      <c r="G585" s="1168">
        <f>TRUNC(SUM(G574:G575),2)</f>
        <v>14.1</v>
      </c>
      <c r="H585" s="1056"/>
    </row>
    <row r="586" spans="1:8" s="890" customFormat="1" x14ac:dyDescent="0.25">
      <c r="A586" s="1347" t="s">
        <v>4723</v>
      </c>
      <c r="B586" s="1350"/>
      <c r="C586" s="1350"/>
      <c r="D586" s="1350"/>
      <c r="E586" s="1350"/>
      <c r="F586" s="1349"/>
      <c r="G586" s="1168">
        <f>TRUNC(SUM(G576:G584),2)</f>
        <v>113.49</v>
      </c>
      <c r="H586" s="1056"/>
    </row>
    <row r="587" spans="1:8" s="890" customFormat="1" x14ac:dyDescent="0.25">
      <c r="A587" s="1172" t="s">
        <v>4942</v>
      </c>
      <c r="B587" s="1170"/>
      <c r="C587" s="1170"/>
      <c r="D587" s="1170"/>
      <c r="E587" s="1170"/>
      <c r="F587" s="1171" t="s">
        <v>4915</v>
      </c>
      <c r="G587" s="1168">
        <f>TRUNC(SUM(G585:G586),2)</f>
        <v>127.59</v>
      </c>
      <c r="H587" s="1056"/>
    </row>
    <row r="588" spans="1:8" s="890" customFormat="1" x14ac:dyDescent="0.25">
      <c r="A588" s="917"/>
      <c r="B588" s="810"/>
      <c r="C588" s="917"/>
      <c r="D588" s="924"/>
      <c r="E588" s="917"/>
      <c r="F588" s="917"/>
      <c r="G588" s="921"/>
      <c r="H588" s="1056"/>
    </row>
    <row r="589" spans="1:8" s="890" customFormat="1" x14ac:dyDescent="0.25">
      <c r="A589" s="917"/>
      <c r="B589" s="810"/>
      <c r="C589" s="917"/>
      <c r="D589" s="924"/>
      <c r="E589" s="917"/>
      <c r="F589" s="917"/>
      <c r="G589" s="921"/>
      <c r="H589" s="1056"/>
    </row>
    <row r="590" spans="1:8" s="904" customFormat="1" ht="25.5" x14ac:dyDescent="0.25">
      <c r="A590" s="1157" t="s">
        <v>3136</v>
      </c>
      <c r="B590" s="1158" t="s">
        <v>3137</v>
      </c>
      <c r="C590" s="1159" t="s">
        <v>3138</v>
      </c>
      <c r="D590" s="1159" t="s">
        <v>3139</v>
      </c>
      <c r="E590" s="1160" t="s">
        <v>3140</v>
      </c>
      <c r="F590" s="1161" t="s">
        <v>4913</v>
      </c>
      <c r="G590" s="1162" t="s">
        <v>4914</v>
      </c>
      <c r="H590" s="1057"/>
    </row>
    <row r="591" spans="1:8" s="904" customFormat="1" ht="4.5" customHeight="1" x14ac:dyDescent="0.25">
      <c r="A591" s="728"/>
      <c r="B591" s="728"/>
      <c r="C591" s="729"/>
      <c r="D591" s="729"/>
      <c r="E591" s="730"/>
      <c r="F591" s="731"/>
      <c r="G591" s="732"/>
      <c r="H591" s="1057"/>
    </row>
    <row r="592" spans="1:8" s="890" customFormat="1" x14ac:dyDescent="0.25">
      <c r="A592" s="882" t="s">
        <v>2708</v>
      </c>
      <c r="B592" s="528" t="s">
        <v>2709</v>
      </c>
      <c r="C592" s="452"/>
      <c r="D592" s="735"/>
      <c r="E592" s="452"/>
      <c r="F592" s="452"/>
      <c r="G592" s="453"/>
      <c r="H592" s="1056"/>
    </row>
    <row r="593" spans="1:8" s="890" customFormat="1" ht="38.25" x14ac:dyDescent="0.25">
      <c r="A593" s="713" t="s">
        <v>3766</v>
      </c>
      <c r="B593" s="709" t="s">
        <v>4638</v>
      </c>
      <c r="C593" s="736" t="s">
        <v>3142</v>
      </c>
      <c r="D593" s="736" t="s">
        <v>3362</v>
      </c>
      <c r="E593" s="737"/>
      <c r="F593" s="738"/>
      <c r="G593" s="739"/>
      <c r="H593" s="1056"/>
    </row>
    <row r="594" spans="1:8" s="890" customFormat="1" ht="25.5" x14ac:dyDescent="0.25">
      <c r="A594" s="555" t="s">
        <v>4079</v>
      </c>
      <c r="B594" s="555" t="s">
        <v>4078</v>
      </c>
      <c r="C594" s="923" t="s">
        <v>3142</v>
      </c>
      <c r="D594" s="923" t="s">
        <v>3143</v>
      </c>
      <c r="E594" s="740">
        <v>0.7</v>
      </c>
      <c r="F594" s="754">
        <v>15.4</v>
      </c>
      <c r="G594" s="1175">
        <f t="shared" ref="G594:G604" si="37">TRUNC(E594*F594,2)</f>
        <v>10.78</v>
      </c>
      <c r="H594" s="1056"/>
    </row>
    <row r="595" spans="1:8" s="890" customFormat="1" x14ac:dyDescent="0.25">
      <c r="A595" s="925" t="s">
        <v>3144</v>
      </c>
      <c r="B595" s="925" t="s">
        <v>4059</v>
      </c>
      <c r="C595" s="923" t="s">
        <v>3142</v>
      </c>
      <c r="D595" s="923" t="s">
        <v>3143</v>
      </c>
      <c r="E595" s="740">
        <v>0.18</v>
      </c>
      <c r="F595" s="754">
        <v>14.3</v>
      </c>
      <c r="G595" s="1175">
        <f t="shared" si="37"/>
        <v>2.57</v>
      </c>
      <c r="H595" s="1056"/>
    </row>
    <row r="596" spans="1:8" s="890" customFormat="1" ht="25.5" x14ac:dyDescent="0.25">
      <c r="A596" s="434" t="s">
        <v>3807</v>
      </c>
      <c r="B596" s="434" t="s">
        <v>3809</v>
      </c>
      <c r="C596" s="875" t="s">
        <v>3133</v>
      </c>
      <c r="D596" s="875" t="s">
        <v>3808</v>
      </c>
      <c r="E596" s="740">
        <v>0.04</v>
      </c>
      <c r="F596" s="754">
        <v>30.9</v>
      </c>
      <c r="G596" s="1175">
        <f t="shared" si="37"/>
        <v>1.23</v>
      </c>
      <c r="H596" s="1056"/>
    </row>
    <row r="597" spans="1:8" s="890" customFormat="1" ht="25.5" x14ac:dyDescent="0.25">
      <c r="A597" s="434" t="s">
        <v>4666</v>
      </c>
      <c r="B597" s="434" t="s">
        <v>4665</v>
      </c>
      <c r="C597" s="875" t="s">
        <v>3133</v>
      </c>
      <c r="D597" s="875" t="s">
        <v>3699</v>
      </c>
      <c r="E597" s="740">
        <v>4.0999999999999996</v>
      </c>
      <c r="F597" s="754">
        <v>21.24</v>
      </c>
      <c r="G597" s="1175">
        <f t="shared" si="37"/>
        <v>87.08</v>
      </c>
      <c r="H597" s="1056"/>
    </row>
    <row r="598" spans="1:8" s="890" customFormat="1" ht="25.5" x14ac:dyDescent="0.25">
      <c r="A598" s="434" t="s">
        <v>3812</v>
      </c>
      <c r="B598" s="434" t="s">
        <v>3810</v>
      </c>
      <c r="C598" s="875" t="s">
        <v>3133</v>
      </c>
      <c r="D598" s="875" t="s">
        <v>3205</v>
      </c>
      <c r="E598" s="740">
        <v>1.52</v>
      </c>
      <c r="F598" s="754">
        <v>4.29</v>
      </c>
      <c r="G598" s="1175">
        <f t="shared" si="37"/>
        <v>6.52</v>
      </c>
      <c r="H598" s="1056"/>
    </row>
    <row r="599" spans="1:8" s="890" customFormat="1" ht="25.5" x14ac:dyDescent="0.25">
      <c r="A599" s="434" t="s">
        <v>4667</v>
      </c>
      <c r="B599" s="434" t="s">
        <v>4668</v>
      </c>
      <c r="C599" s="875" t="s">
        <v>3133</v>
      </c>
      <c r="D599" s="875" t="s">
        <v>3205</v>
      </c>
      <c r="E599" s="740">
        <v>3.98</v>
      </c>
      <c r="F599" s="754">
        <v>5.65</v>
      </c>
      <c r="G599" s="1175">
        <f t="shared" si="37"/>
        <v>22.48</v>
      </c>
      <c r="H599" s="1056"/>
    </row>
    <row r="600" spans="1:8" s="890" customFormat="1" ht="25.5" x14ac:dyDescent="0.25">
      <c r="A600" s="434" t="s">
        <v>3814</v>
      </c>
      <c r="B600" s="434" t="s">
        <v>3815</v>
      </c>
      <c r="C600" s="875" t="s">
        <v>3133</v>
      </c>
      <c r="D600" s="875" t="s">
        <v>3205</v>
      </c>
      <c r="E600" s="740">
        <v>2.5</v>
      </c>
      <c r="F600" s="754">
        <v>0.24</v>
      </c>
      <c r="G600" s="1175">
        <f t="shared" si="37"/>
        <v>0.6</v>
      </c>
      <c r="H600" s="1056"/>
    </row>
    <row r="601" spans="1:8" s="890" customFormat="1" ht="25.5" x14ac:dyDescent="0.25">
      <c r="A601" s="434" t="s">
        <v>3816</v>
      </c>
      <c r="B601" s="434" t="s">
        <v>3817</v>
      </c>
      <c r="C601" s="875" t="s">
        <v>3133</v>
      </c>
      <c r="D601" s="875" t="s">
        <v>3205</v>
      </c>
      <c r="E601" s="740">
        <v>1.48</v>
      </c>
      <c r="F601" s="754">
        <v>3.14</v>
      </c>
      <c r="G601" s="1175">
        <f t="shared" si="37"/>
        <v>4.6399999999999997</v>
      </c>
      <c r="H601" s="1056"/>
    </row>
    <row r="602" spans="1:8" s="904" customFormat="1" ht="38.25" x14ac:dyDescent="0.25">
      <c r="A602" s="434" t="s">
        <v>3818</v>
      </c>
      <c r="B602" s="434" t="s">
        <v>3819</v>
      </c>
      <c r="C602" s="875" t="s">
        <v>3133</v>
      </c>
      <c r="D602" s="875" t="s">
        <v>3314</v>
      </c>
      <c r="E602" s="740">
        <v>1.04</v>
      </c>
      <c r="F602" s="754">
        <v>4.22</v>
      </c>
      <c r="G602" s="1175">
        <f t="shared" si="37"/>
        <v>4.38</v>
      </c>
      <c r="H602" s="1056"/>
    </row>
    <row r="603" spans="1:8" s="904" customFormat="1" ht="25.5" x14ac:dyDescent="0.25">
      <c r="A603" s="434" t="s">
        <v>3820</v>
      </c>
      <c r="B603" s="434" t="s">
        <v>3821</v>
      </c>
      <c r="C603" s="875" t="s">
        <v>3133</v>
      </c>
      <c r="D603" s="875" t="s">
        <v>3134</v>
      </c>
      <c r="E603" s="740">
        <v>20</v>
      </c>
      <c r="F603" s="754">
        <v>0.06</v>
      </c>
      <c r="G603" s="1175">
        <f t="shared" si="37"/>
        <v>1.2</v>
      </c>
      <c r="H603" s="1056"/>
    </row>
    <row r="604" spans="1:8" s="890" customFormat="1" ht="25.5" x14ac:dyDescent="0.25">
      <c r="A604" s="434" t="s">
        <v>3822</v>
      </c>
      <c r="B604" s="434" t="s">
        <v>3823</v>
      </c>
      <c r="C604" s="875" t="s">
        <v>3133</v>
      </c>
      <c r="D604" s="875" t="s">
        <v>3134</v>
      </c>
      <c r="E604" s="740">
        <v>0.81</v>
      </c>
      <c r="F604" s="754">
        <v>0.15</v>
      </c>
      <c r="G604" s="1175">
        <f t="shared" si="37"/>
        <v>0.12</v>
      </c>
      <c r="H604" s="1056"/>
    </row>
    <row r="605" spans="1:8" s="890" customFormat="1" x14ac:dyDescent="0.25">
      <c r="A605" s="1347" t="s">
        <v>4722</v>
      </c>
      <c r="B605" s="1350"/>
      <c r="C605" s="1350"/>
      <c r="D605" s="1350"/>
      <c r="E605" s="1350"/>
      <c r="F605" s="1349"/>
      <c r="G605" s="1168">
        <f>TRUNC(SUM(G594:G595),2)</f>
        <v>13.35</v>
      </c>
      <c r="H605" s="1056"/>
    </row>
    <row r="606" spans="1:8" s="890" customFormat="1" x14ac:dyDescent="0.25">
      <c r="A606" s="1347" t="s">
        <v>4723</v>
      </c>
      <c r="B606" s="1350"/>
      <c r="C606" s="1350"/>
      <c r="D606" s="1350"/>
      <c r="E606" s="1350"/>
      <c r="F606" s="1349"/>
      <c r="G606" s="1168">
        <f>TRUNC(SUM(G596:G604),2)</f>
        <v>128.25</v>
      </c>
      <c r="H606" s="1056"/>
    </row>
    <row r="607" spans="1:8" s="890" customFormat="1" x14ac:dyDescent="0.25">
      <c r="A607" s="1172" t="s">
        <v>4943</v>
      </c>
      <c r="B607" s="1170"/>
      <c r="C607" s="1170"/>
      <c r="D607" s="1170"/>
      <c r="E607" s="1170"/>
      <c r="F607" s="1171" t="s">
        <v>4915</v>
      </c>
      <c r="G607" s="1168">
        <f>TRUNC(SUM(G605:G606),2)</f>
        <v>141.6</v>
      </c>
      <c r="H607" s="1056"/>
    </row>
    <row r="608" spans="1:8" s="890" customFormat="1" x14ac:dyDescent="0.25">
      <c r="A608" s="917"/>
      <c r="B608" s="810"/>
      <c r="C608" s="917"/>
      <c r="D608" s="924"/>
      <c r="E608" s="917"/>
      <c r="F608" s="917"/>
      <c r="G608" s="921"/>
      <c r="H608" s="1056"/>
    </row>
    <row r="609" spans="1:8" s="890" customFormat="1" x14ac:dyDescent="0.25">
      <c r="A609" s="917"/>
      <c r="B609" s="810"/>
      <c r="C609" s="917"/>
      <c r="D609" s="924"/>
      <c r="E609" s="917"/>
      <c r="F609" s="917"/>
      <c r="G609" s="921"/>
      <c r="H609" s="1056"/>
    </row>
    <row r="610" spans="1:8" s="904" customFormat="1" ht="25.5" x14ac:dyDescent="0.25">
      <c r="A610" s="1157" t="s">
        <v>3136</v>
      </c>
      <c r="B610" s="1158" t="s">
        <v>3137</v>
      </c>
      <c r="C610" s="1159" t="s">
        <v>3138</v>
      </c>
      <c r="D610" s="1159" t="s">
        <v>3139</v>
      </c>
      <c r="E610" s="1160" t="s">
        <v>3140</v>
      </c>
      <c r="F610" s="1161" t="s">
        <v>4913</v>
      </c>
      <c r="G610" s="1162" t="s">
        <v>4914</v>
      </c>
      <c r="H610" s="1057"/>
    </row>
    <row r="611" spans="1:8" s="904" customFormat="1" ht="4.5" customHeight="1" x14ac:dyDescent="0.25">
      <c r="A611" s="728"/>
      <c r="B611" s="728"/>
      <c r="C611" s="729"/>
      <c r="D611" s="729"/>
      <c r="E611" s="730"/>
      <c r="F611" s="731"/>
      <c r="G611" s="732"/>
      <c r="H611" s="1057"/>
    </row>
    <row r="612" spans="1:8" s="890" customFormat="1" x14ac:dyDescent="0.25">
      <c r="A612" s="882" t="s">
        <v>2708</v>
      </c>
      <c r="B612" s="528" t="s">
        <v>2709</v>
      </c>
      <c r="C612" s="452"/>
      <c r="D612" s="735"/>
      <c r="E612" s="452"/>
      <c r="F612" s="452"/>
      <c r="G612" s="453"/>
      <c r="H612" s="1056"/>
    </row>
    <row r="613" spans="1:8" s="890" customFormat="1" ht="51" x14ac:dyDescent="0.25">
      <c r="A613" s="713" t="s">
        <v>4129</v>
      </c>
      <c r="B613" s="709" t="s">
        <v>4640</v>
      </c>
      <c r="C613" s="736" t="s">
        <v>3142</v>
      </c>
      <c r="D613" s="736" t="s">
        <v>3362</v>
      </c>
      <c r="E613" s="737"/>
      <c r="F613" s="738"/>
      <c r="G613" s="739"/>
      <c r="H613" s="1056"/>
    </row>
    <row r="614" spans="1:8" s="890" customFormat="1" ht="25.5" x14ac:dyDescent="0.25">
      <c r="A614" s="555" t="s">
        <v>4079</v>
      </c>
      <c r="B614" s="555" t="s">
        <v>4078</v>
      </c>
      <c r="C614" s="923" t="s">
        <v>3142</v>
      </c>
      <c r="D614" s="923" t="s">
        <v>3143</v>
      </c>
      <c r="E614" s="740">
        <v>0.84</v>
      </c>
      <c r="F614" s="754">
        <v>15.4</v>
      </c>
      <c r="G614" s="1175">
        <f t="shared" ref="G614:G625" si="38">TRUNC(E614*F614,2)</f>
        <v>12.93</v>
      </c>
      <c r="H614" s="1056"/>
    </row>
    <row r="615" spans="1:8" s="890" customFormat="1" x14ac:dyDescent="0.25">
      <c r="A615" s="925" t="s">
        <v>3144</v>
      </c>
      <c r="B615" s="925" t="s">
        <v>4059</v>
      </c>
      <c r="C615" s="923" t="s">
        <v>3142</v>
      </c>
      <c r="D615" s="923" t="s">
        <v>3143</v>
      </c>
      <c r="E615" s="740">
        <v>0.21</v>
      </c>
      <c r="F615" s="754">
        <v>14.3</v>
      </c>
      <c r="G615" s="1175">
        <f t="shared" si="38"/>
        <v>3</v>
      </c>
      <c r="H615" s="1056"/>
    </row>
    <row r="616" spans="1:8" s="890" customFormat="1" ht="25.5" x14ac:dyDescent="0.25">
      <c r="A616" s="434" t="s">
        <v>3807</v>
      </c>
      <c r="B616" s="434" t="s">
        <v>3809</v>
      </c>
      <c r="C616" s="875" t="s">
        <v>3133</v>
      </c>
      <c r="D616" s="875" t="s">
        <v>3808</v>
      </c>
      <c r="E616" s="740">
        <v>0.03</v>
      </c>
      <c r="F616" s="754">
        <v>30.9</v>
      </c>
      <c r="G616" s="1175">
        <f t="shared" si="38"/>
        <v>0.92</v>
      </c>
      <c r="H616" s="1056"/>
    </row>
    <row r="617" spans="1:8" s="890" customFormat="1" ht="25.5" x14ac:dyDescent="0.25">
      <c r="A617" s="434" t="s">
        <v>4666</v>
      </c>
      <c r="B617" s="434" t="s">
        <v>4665</v>
      </c>
      <c r="C617" s="875" t="s">
        <v>3133</v>
      </c>
      <c r="D617" s="875" t="s">
        <v>3699</v>
      </c>
      <c r="E617" s="740">
        <v>4.21</v>
      </c>
      <c r="F617" s="754">
        <v>21.24</v>
      </c>
      <c r="G617" s="1175">
        <f t="shared" si="38"/>
        <v>89.42</v>
      </c>
      <c r="H617" s="1056"/>
    </row>
    <row r="618" spans="1:8" s="890" customFormat="1" ht="25.5" x14ac:dyDescent="0.25">
      <c r="A618" s="434" t="s">
        <v>3812</v>
      </c>
      <c r="B618" s="434" t="s">
        <v>3810</v>
      </c>
      <c r="C618" s="875" t="s">
        <v>3133</v>
      </c>
      <c r="D618" s="875" t="s">
        <v>3205</v>
      </c>
      <c r="E618" s="740">
        <v>0.9</v>
      </c>
      <c r="F618" s="754">
        <v>4.29</v>
      </c>
      <c r="G618" s="1175">
        <f t="shared" si="38"/>
        <v>3.86</v>
      </c>
      <c r="H618" s="1056"/>
    </row>
    <row r="619" spans="1:8" s="890" customFormat="1" ht="25.5" x14ac:dyDescent="0.25">
      <c r="A619" s="434" t="s">
        <v>4673</v>
      </c>
      <c r="B619" s="434" t="s">
        <v>4672</v>
      </c>
      <c r="C619" s="875" t="s">
        <v>3133</v>
      </c>
      <c r="D619" s="875" t="s">
        <v>3205</v>
      </c>
      <c r="E619" s="740">
        <v>2.89</v>
      </c>
      <c r="F619" s="754">
        <v>4.17</v>
      </c>
      <c r="G619" s="1175">
        <f t="shared" si="38"/>
        <v>12.05</v>
      </c>
      <c r="H619" s="1056"/>
    </row>
    <row r="620" spans="1:8" s="890" customFormat="1" ht="25.5" x14ac:dyDescent="0.25">
      <c r="A620" s="434" t="s">
        <v>3814</v>
      </c>
      <c r="B620" s="434" t="s">
        <v>3815</v>
      </c>
      <c r="C620" s="875" t="s">
        <v>3133</v>
      </c>
      <c r="D620" s="875" t="s">
        <v>3205</v>
      </c>
      <c r="E620" s="740">
        <v>2.5</v>
      </c>
      <c r="F620" s="754">
        <v>0.24</v>
      </c>
      <c r="G620" s="1175">
        <f t="shared" si="38"/>
        <v>0.6</v>
      </c>
      <c r="H620" s="1056"/>
    </row>
    <row r="621" spans="1:8" s="890" customFormat="1" ht="25.5" x14ac:dyDescent="0.25">
      <c r="A621" s="434" t="s">
        <v>3816</v>
      </c>
      <c r="B621" s="434" t="s">
        <v>3817</v>
      </c>
      <c r="C621" s="875" t="s">
        <v>3133</v>
      </c>
      <c r="D621" s="875" t="s">
        <v>3205</v>
      </c>
      <c r="E621" s="740">
        <v>0.8</v>
      </c>
      <c r="F621" s="754">
        <v>3.14</v>
      </c>
      <c r="G621" s="1175">
        <f t="shared" si="38"/>
        <v>2.5099999999999998</v>
      </c>
      <c r="H621" s="1056"/>
    </row>
    <row r="622" spans="1:8" s="904" customFormat="1" ht="38.25" x14ac:dyDescent="0.25">
      <c r="A622" s="434" t="s">
        <v>3818</v>
      </c>
      <c r="B622" s="434" t="s">
        <v>3819</v>
      </c>
      <c r="C622" s="875" t="s">
        <v>3133</v>
      </c>
      <c r="D622" s="875" t="s">
        <v>3314</v>
      </c>
      <c r="E622" s="740">
        <v>1.04</v>
      </c>
      <c r="F622" s="754">
        <v>4.22</v>
      </c>
      <c r="G622" s="1175">
        <f t="shared" si="38"/>
        <v>4.38</v>
      </c>
      <c r="H622" s="1056"/>
    </row>
    <row r="623" spans="1:8" s="904" customFormat="1" ht="25.5" x14ac:dyDescent="0.25">
      <c r="A623" s="434" t="s">
        <v>3820</v>
      </c>
      <c r="B623" s="434" t="s">
        <v>3821</v>
      </c>
      <c r="C623" s="875" t="s">
        <v>3133</v>
      </c>
      <c r="D623" s="875" t="s">
        <v>3134</v>
      </c>
      <c r="E623" s="740">
        <v>20</v>
      </c>
      <c r="F623" s="754">
        <v>0.06</v>
      </c>
      <c r="G623" s="1175">
        <f t="shared" si="38"/>
        <v>1.2</v>
      </c>
      <c r="H623" s="1056"/>
    </row>
    <row r="624" spans="1:8" s="904" customFormat="1" ht="25.5" x14ac:dyDescent="0.25">
      <c r="A624" s="434" t="s">
        <v>4670</v>
      </c>
      <c r="B624" s="434" t="s">
        <v>4671</v>
      </c>
      <c r="C624" s="875" t="s">
        <v>3133</v>
      </c>
      <c r="D624" s="875" t="s">
        <v>3134</v>
      </c>
      <c r="E624" s="740">
        <v>20</v>
      </c>
      <c r="F624" s="1178">
        <v>0.14000000000000001</v>
      </c>
      <c r="G624" s="1175">
        <f t="shared" si="38"/>
        <v>2.8</v>
      </c>
      <c r="H624" s="1056"/>
    </row>
    <row r="625" spans="1:8" s="890" customFormat="1" ht="25.5" x14ac:dyDescent="0.25">
      <c r="A625" s="434" t="s">
        <v>3822</v>
      </c>
      <c r="B625" s="434" t="s">
        <v>3823</v>
      </c>
      <c r="C625" s="875" t="s">
        <v>3133</v>
      </c>
      <c r="D625" s="875" t="s">
        <v>3134</v>
      </c>
      <c r="E625" s="740">
        <v>0.91</v>
      </c>
      <c r="F625" s="754">
        <v>0.15</v>
      </c>
      <c r="G625" s="1175">
        <f t="shared" si="38"/>
        <v>0.13</v>
      </c>
      <c r="H625" s="1056"/>
    </row>
    <row r="626" spans="1:8" s="890" customFormat="1" x14ac:dyDescent="0.25">
      <c r="A626" s="1347" t="s">
        <v>4722</v>
      </c>
      <c r="B626" s="1350"/>
      <c r="C626" s="1350"/>
      <c r="D626" s="1350"/>
      <c r="E626" s="1350"/>
      <c r="F626" s="1349"/>
      <c r="G626" s="1168">
        <f>TRUNC(SUM(G614:G615),2)</f>
        <v>15.93</v>
      </c>
      <c r="H626" s="1056"/>
    </row>
    <row r="627" spans="1:8" s="890" customFormat="1" x14ac:dyDescent="0.25">
      <c r="A627" s="1347" t="s">
        <v>4723</v>
      </c>
      <c r="B627" s="1350"/>
      <c r="C627" s="1350"/>
      <c r="D627" s="1350"/>
      <c r="E627" s="1350"/>
      <c r="F627" s="1349"/>
      <c r="G627" s="1168">
        <f>TRUNC(SUM(G616:G625),2)</f>
        <v>117.87</v>
      </c>
      <c r="H627" s="1056"/>
    </row>
    <row r="628" spans="1:8" s="890" customFormat="1" x14ac:dyDescent="0.25">
      <c r="A628" s="1172" t="s">
        <v>4942</v>
      </c>
      <c r="B628" s="1170"/>
      <c r="C628" s="1170"/>
      <c r="D628" s="1170"/>
      <c r="E628" s="1170"/>
      <c r="F628" s="1171" t="s">
        <v>4915</v>
      </c>
      <c r="G628" s="1168">
        <f>TRUNC(SUM(G626:G627),2)</f>
        <v>133.80000000000001</v>
      </c>
      <c r="H628" s="1056"/>
    </row>
    <row r="629" spans="1:8" s="890" customFormat="1" x14ac:dyDescent="0.25">
      <c r="A629" s="917"/>
      <c r="B629" s="810"/>
      <c r="C629" s="917"/>
      <c r="D629" s="924"/>
      <c r="E629" s="917"/>
      <c r="F629" s="917"/>
      <c r="G629" s="921"/>
      <c r="H629" s="1056"/>
    </row>
    <row r="630" spans="1:8" s="890" customFormat="1" x14ac:dyDescent="0.25">
      <c r="A630" s="917"/>
      <c r="B630" s="810"/>
      <c r="C630" s="917"/>
      <c r="D630" s="924"/>
      <c r="E630" s="917"/>
      <c r="F630" s="917"/>
      <c r="G630" s="921"/>
      <c r="H630" s="1056"/>
    </row>
    <row r="631" spans="1:8" s="904" customFormat="1" ht="25.5" x14ac:dyDescent="0.25">
      <c r="A631" s="1157" t="s">
        <v>3136</v>
      </c>
      <c r="B631" s="1158" t="s">
        <v>3137</v>
      </c>
      <c r="C631" s="1159" t="s">
        <v>3138</v>
      </c>
      <c r="D631" s="1159" t="s">
        <v>3139</v>
      </c>
      <c r="E631" s="1160" t="s">
        <v>3140</v>
      </c>
      <c r="F631" s="1161" t="s">
        <v>4913</v>
      </c>
      <c r="G631" s="1162" t="s">
        <v>4914</v>
      </c>
      <c r="H631" s="1057"/>
    </row>
    <row r="632" spans="1:8" s="904" customFormat="1" ht="4.5" customHeight="1" x14ac:dyDescent="0.25">
      <c r="A632" s="728"/>
      <c r="B632" s="728"/>
      <c r="C632" s="729"/>
      <c r="D632" s="729"/>
      <c r="E632" s="730"/>
      <c r="F632" s="731"/>
      <c r="G632" s="732"/>
      <c r="H632" s="1057"/>
    </row>
    <row r="633" spans="1:8" x14ac:dyDescent="0.25">
      <c r="A633" s="451" t="s">
        <v>2708</v>
      </c>
      <c r="B633" s="528" t="s">
        <v>2709</v>
      </c>
      <c r="C633" s="452"/>
      <c r="D633" s="735"/>
      <c r="E633" s="452"/>
      <c r="F633" s="452"/>
      <c r="G633" s="453"/>
    </row>
    <row r="634" spans="1:8" ht="25.5" x14ac:dyDescent="0.25">
      <c r="A634" s="367" t="s">
        <v>4129</v>
      </c>
      <c r="B634" s="709" t="s">
        <v>3767</v>
      </c>
      <c r="C634" s="392" t="s">
        <v>3142</v>
      </c>
      <c r="D634" s="736" t="s">
        <v>3362</v>
      </c>
      <c r="E634" s="393"/>
      <c r="F634" s="394"/>
      <c r="G634" s="395"/>
    </row>
    <row r="635" spans="1:8" ht="25.5" x14ac:dyDescent="0.25">
      <c r="A635" s="555" t="s">
        <v>4079</v>
      </c>
      <c r="B635" s="555" t="s">
        <v>4078</v>
      </c>
      <c r="C635" s="550" t="s">
        <v>3142</v>
      </c>
      <c r="D635" s="751" t="s">
        <v>3143</v>
      </c>
      <c r="E635" s="396">
        <v>0.83560000000000001</v>
      </c>
      <c r="F635" s="754">
        <v>15.4</v>
      </c>
      <c r="G635" s="1175">
        <f t="shared" ref="G635:G645" si="39">TRUNC(E635*F635,2)</f>
        <v>12.86</v>
      </c>
    </row>
    <row r="636" spans="1:8" x14ac:dyDescent="0.25">
      <c r="A636" s="549" t="s">
        <v>3144</v>
      </c>
      <c r="B636" s="750" t="s">
        <v>4059</v>
      </c>
      <c r="C636" s="550" t="s">
        <v>3142</v>
      </c>
      <c r="D636" s="751" t="s">
        <v>3143</v>
      </c>
      <c r="E636" s="396">
        <v>0.2089</v>
      </c>
      <c r="F636" s="754">
        <v>14.3</v>
      </c>
      <c r="G636" s="1175">
        <f t="shared" si="39"/>
        <v>2.98</v>
      </c>
    </row>
    <row r="637" spans="1:8" ht="25.5" x14ac:dyDescent="0.25">
      <c r="A637" s="434" t="s">
        <v>3807</v>
      </c>
      <c r="B637" s="434" t="s">
        <v>3809</v>
      </c>
      <c r="C637" s="278" t="s">
        <v>3133</v>
      </c>
      <c r="D637" s="711" t="s">
        <v>3808</v>
      </c>
      <c r="E637" s="396">
        <v>5.8099999999999999E-2</v>
      </c>
      <c r="F637" s="754">
        <v>30.9</v>
      </c>
      <c r="G637" s="1175">
        <f t="shared" si="39"/>
        <v>1.79</v>
      </c>
    </row>
    <row r="638" spans="1:8" x14ac:dyDescent="0.25">
      <c r="A638" s="434" t="s">
        <v>3825</v>
      </c>
      <c r="B638" s="434" t="s">
        <v>3824</v>
      </c>
      <c r="C638" s="386" t="s">
        <v>3133</v>
      </c>
      <c r="D638" s="735" t="s">
        <v>3699</v>
      </c>
      <c r="E638" s="423">
        <v>2.1059999999999999</v>
      </c>
      <c r="F638" s="754">
        <v>31.8</v>
      </c>
      <c r="G638" s="1175">
        <f t="shared" si="39"/>
        <v>66.97</v>
      </c>
    </row>
    <row r="639" spans="1:8" ht="25.5" x14ac:dyDescent="0.25">
      <c r="A639" s="434" t="s">
        <v>3812</v>
      </c>
      <c r="B639" s="434" t="s">
        <v>3810</v>
      </c>
      <c r="C639" s="278" t="s">
        <v>3133</v>
      </c>
      <c r="D639" s="711" t="s">
        <v>3205</v>
      </c>
      <c r="E639" s="396">
        <v>1.8187</v>
      </c>
      <c r="F639" s="754">
        <v>4.29</v>
      </c>
      <c r="G639" s="1175">
        <f t="shared" si="39"/>
        <v>7.8</v>
      </c>
    </row>
    <row r="640" spans="1:8" ht="25.5" x14ac:dyDescent="0.25">
      <c r="A640" s="434" t="s">
        <v>3813</v>
      </c>
      <c r="B640" s="434" t="s">
        <v>3811</v>
      </c>
      <c r="C640" s="278" t="s">
        <v>3133</v>
      </c>
      <c r="D640" s="711" t="s">
        <v>3205</v>
      </c>
      <c r="E640" s="396">
        <v>5.7999000000000001</v>
      </c>
      <c r="F640" s="754">
        <v>4.87</v>
      </c>
      <c r="G640" s="1175">
        <f t="shared" si="39"/>
        <v>28.24</v>
      </c>
    </row>
    <row r="641" spans="1:8" ht="25.5" x14ac:dyDescent="0.25">
      <c r="A641" s="434" t="s">
        <v>3814</v>
      </c>
      <c r="B641" s="434" t="s">
        <v>3815</v>
      </c>
      <c r="C641" s="278" t="s">
        <v>3133</v>
      </c>
      <c r="D641" s="711" t="s">
        <v>3205</v>
      </c>
      <c r="E641" s="396">
        <v>2.5026999999999999</v>
      </c>
      <c r="F641" s="754">
        <v>0.24</v>
      </c>
      <c r="G641" s="1175">
        <f t="shared" si="39"/>
        <v>0.6</v>
      </c>
    </row>
    <row r="642" spans="1:8" ht="25.5" x14ac:dyDescent="0.25">
      <c r="A642" s="434" t="s">
        <v>3816</v>
      </c>
      <c r="B642" s="434" t="s">
        <v>3817</v>
      </c>
      <c r="C642" s="278" t="s">
        <v>3133</v>
      </c>
      <c r="D642" s="711" t="s">
        <v>3205</v>
      </c>
      <c r="E642" s="396">
        <v>1.5851</v>
      </c>
      <c r="F642" s="754">
        <v>3.14</v>
      </c>
      <c r="G642" s="1175">
        <f t="shared" si="39"/>
        <v>4.97</v>
      </c>
    </row>
    <row r="643" spans="1:8" s="115" customFormat="1" ht="38.25" x14ac:dyDescent="0.25">
      <c r="A643" s="434" t="s">
        <v>3818</v>
      </c>
      <c r="B643" s="434" t="s">
        <v>3819</v>
      </c>
      <c r="C643" s="278" t="s">
        <v>3133</v>
      </c>
      <c r="D643" s="711" t="s">
        <v>3314</v>
      </c>
      <c r="E643" s="396">
        <v>1.0327</v>
      </c>
      <c r="F643" s="754">
        <v>4.22</v>
      </c>
      <c r="G643" s="1175">
        <f t="shared" si="39"/>
        <v>4.3499999999999996</v>
      </c>
      <c r="H643" s="1056"/>
    </row>
    <row r="644" spans="1:8" s="115" customFormat="1" ht="25.5" x14ac:dyDescent="0.25">
      <c r="A644" s="434" t="s">
        <v>3820</v>
      </c>
      <c r="B644" s="434" t="s">
        <v>3821</v>
      </c>
      <c r="C644" s="278" t="s">
        <v>3133</v>
      </c>
      <c r="D644" s="711" t="s">
        <v>3134</v>
      </c>
      <c r="E644" s="396">
        <v>20.0077</v>
      </c>
      <c r="F644" s="754">
        <v>0.06</v>
      </c>
      <c r="G644" s="1175">
        <f t="shared" si="39"/>
        <v>1.2</v>
      </c>
      <c r="H644" s="1056"/>
    </row>
    <row r="645" spans="1:8" ht="25.5" x14ac:dyDescent="0.25">
      <c r="A645" s="434" t="s">
        <v>3822</v>
      </c>
      <c r="B645" s="434" t="s">
        <v>3823</v>
      </c>
      <c r="C645" s="278" t="s">
        <v>3133</v>
      </c>
      <c r="D645" s="711" t="s">
        <v>3134</v>
      </c>
      <c r="E645" s="396">
        <v>0.91490000000000005</v>
      </c>
      <c r="F645" s="754">
        <v>0.15</v>
      </c>
      <c r="G645" s="1175">
        <f t="shared" si="39"/>
        <v>0.13</v>
      </c>
    </row>
    <row r="646" spans="1:8" x14ac:dyDescent="0.25">
      <c r="A646" s="1347" t="s">
        <v>4722</v>
      </c>
      <c r="B646" s="1350"/>
      <c r="C646" s="1350"/>
      <c r="D646" s="1350"/>
      <c r="E646" s="1350"/>
      <c r="F646" s="1349"/>
      <c r="G646" s="1168">
        <f>TRUNC(SUM(G635:G636),2)</f>
        <v>15.84</v>
      </c>
    </row>
    <row r="647" spans="1:8" x14ac:dyDescent="0.25">
      <c r="A647" s="1347" t="s">
        <v>4723</v>
      </c>
      <c r="B647" s="1350"/>
      <c r="C647" s="1350"/>
      <c r="D647" s="1350"/>
      <c r="E647" s="1350"/>
      <c r="F647" s="1349"/>
      <c r="G647" s="1168">
        <f>TRUNC(SUM(G637:G645),2)</f>
        <v>116.05</v>
      </c>
    </row>
    <row r="648" spans="1:8" x14ac:dyDescent="0.25">
      <c r="A648" s="1172" t="s">
        <v>4942</v>
      </c>
      <c r="B648" s="1170"/>
      <c r="C648" s="1170"/>
      <c r="D648" s="1170"/>
      <c r="E648" s="1170"/>
      <c r="F648" s="1171" t="s">
        <v>4915</v>
      </c>
      <c r="G648" s="1168">
        <f>TRUNC(SUM(G646:G647),2)</f>
        <v>131.88999999999999</v>
      </c>
    </row>
    <row r="649" spans="1:8" s="890" customFormat="1" x14ac:dyDescent="0.25">
      <c r="A649" s="917"/>
      <c r="B649" s="810"/>
      <c r="C649" s="917"/>
      <c r="D649" s="924"/>
      <c r="E649" s="917"/>
      <c r="F649" s="917"/>
      <c r="G649" s="921"/>
      <c r="H649" s="1056"/>
    </row>
    <row r="650" spans="1:8" s="890" customFormat="1" x14ac:dyDescent="0.25">
      <c r="A650" s="917"/>
      <c r="B650" s="810"/>
      <c r="C650" s="917"/>
      <c r="D650" s="924"/>
      <c r="E650" s="917"/>
      <c r="F650" s="917"/>
      <c r="G650" s="921"/>
      <c r="H650" s="1056"/>
    </row>
    <row r="651" spans="1:8" s="904" customFormat="1" ht="25.5" x14ac:dyDescent="0.25">
      <c r="A651" s="1157" t="s">
        <v>3136</v>
      </c>
      <c r="B651" s="1158" t="s">
        <v>3137</v>
      </c>
      <c r="C651" s="1159" t="s">
        <v>3138</v>
      </c>
      <c r="D651" s="1159" t="s">
        <v>3139</v>
      </c>
      <c r="E651" s="1160" t="s">
        <v>3140</v>
      </c>
      <c r="F651" s="1161" t="s">
        <v>4913</v>
      </c>
      <c r="G651" s="1162" t="s">
        <v>4914</v>
      </c>
      <c r="H651" s="1057"/>
    </row>
    <row r="652" spans="1:8" s="904" customFormat="1" ht="4.5" customHeight="1" x14ac:dyDescent="0.25">
      <c r="A652" s="728"/>
      <c r="B652" s="728"/>
      <c r="C652" s="729"/>
      <c r="D652" s="729"/>
      <c r="E652" s="730"/>
      <c r="F652" s="731"/>
      <c r="G652" s="732"/>
      <c r="H652" s="1057"/>
    </row>
    <row r="653" spans="1:8" x14ac:dyDescent="0.25">
      <c r="A653" s="451" t="s">
        <v>3289</v>
      </c>
      <c r="B653" s="528" t="s">
        <v>3772</v>
      </c>
      <c r="C653" s="452"/>
      <c r="D653" s="735"/>
      <c r="E653" s="452"/>
      <c r="F653" s="452"/>
      <c r="G653" s="453"/>
    </row>
    <row r="654" spans="1:8" ht="38.25" x14ac:dyDescent="0.25">
      <c r="A654" s="451" t="s">
        <v>3774</v>
      </c>
      <c r="B654" s="528" t="s">
        <v>3773</v>
      </c>
      <c r="C654" s="455" t="s">
        <v>3142</v>
      </c>
      <c r="D654" s="455"/>
      <c r="E654" s="456"/>
      <c r="F654" s="457"/>
      <c r="G654" s="458"/>
    </row>
    <row r="655" spans="1:8" ht="25.5" x14ac:dyDescent="0.25">
      <c r="A655" s="555" t="s">
        <v>4079</v>
      </c>
      <c r="B655" s="555" t="s">
        <v>4078</v>
      </c>
      <c r="C655" s="753" t="s">
        <v>3142</v>
      </c>
      <c r="D655" s="692" t="s">
        <v>2558</v>
      </c>
      <c r="E655" s="559">
        <v>0.54490000000000005</v>
      </c>
      <c r="F655" s="754">
        <v>15.4</v>
      </c>
      <c r="G655" s="1175">
        <f t="shared" ref="G655:G666" si="40">TRUNC(E655*F655,2)</f>
        <v>8.39</v>
      </c>
    </row>
    <row r="656" spans="1:8" x14ac:dyDescent="0.25">
      <c r="A656" s="549" t="s">
        <v>3144</v>
      </c>
      <c r="B656" s="750" t="s">
        <v>4059</v>
      </c>
      <c r="C656" s="753" t="s">
        <v>3142</v>
      </c>
      <c r="D656" s="692" t="s">
        <v>2558</v>
      </c>
      <c r="E656" s="559">
        <v>0.13619999999999999</v>
      </c>
      <c r="F656" s="754">
        <v>14.3</v>
      </c>
      <c r="G656" s="1175">
        <f t="shared" si="40"/>
        <v>1.94</v>
      </c>
    </row>
    <row r="657" spans="1:8" ht="25.5" x14ac:dyDescent="0.25">
      <c r="A657" s="434" t="s">
        <v>3884</v>
      </c>
      <c r="B657" s="434" t="s">
        <v>3809</v>
      </c>
      <c r="C657" s="735" t="s">
        <v>3147</v>
      </c>
      <c r="D657" s="691" t="s">
        <v>3885</v>
      </c>
      <c r="E657" s="460">
        <v>2.4299999999999999E-2</v>
      </c>
      <c r="F657" s="754">
        <v>30.9</v>
      </c>
      <c r="G657" s="1175">
        <f t="shared" si="40"/>
        <v>0.75</v>
      </c>
    </row>
    <row r="658" spans="1:8" x14ac:dyDescent="0.25">
      <c r="A658" s="434" t="s">
        <v>3886</v>
      </c>
      <c r="B658" s="434" t="s">
        <v>3887</v>
      </c>
      <c r="C658" s="735" t="s">
        <v>3147</v>
      </c>
      <c r="D658" s="691" t="s">
        <v>237</v>
      </c>
      <c r="E658" s="460">
        <v>2.1059999999999999</v>
      </c>
      <c r="F658" s="754">
        <v>46.91</v>
      </c>
      <c r="G658" s="1175">
        <f t="shared" si="40"/>
        <v>98.79</v>
      </c>
    </row>
    <row r="659" spans="1:8" ht="25.5" x14ac:dyDescent="0.25">
      <c r="A659" s="434" t="s">
        <v>3888</v>
      </c>
      <c r="B659" s="434" t="s">
        <v>3810</v>
      </c>
      <c r="C659" s="735" t="s">
        <v>3147</v>
      </c>
      <c r="D659" s="691" t="s">
        <v>210</v>
      </c>
      <c r="E659" s="423">
        <v>0.76039999999999996</v>
      </c>
      <c r="F659" s="754">
        <v>4.29</v>
      </c>
      <c r="G659" s="1175">
        <f t="shared" si="40"/>
        <v>3.26</v>
      </c>
    </row>
    <row r="660" spans="1:8" ht="25.5" x14ac:dyDescent="0.25">
      <c r="A660" s="434" t="s">
        <v>3889</v>
      </c>
      <c r="B660" s="434" t="s">
        <v>3811</v>
      </c>
      <c r="C660" s="735" t="s">
        <v>3147</v>
      </c>
      <c r="D660" s="691" t="s">
        <v>210</v>
      </c>
      <c r="E660" s="423">
        <v>1.9910000000000001</v>
      </c>
      <c r="F660" s="754">
        <v>4.87</v>
      </c>
      <c r="G660" s="1175">
        <f t="shared" si="40"/>
        <v>9.69</v>
      </c>
    </row>
    <row r="661" spans="1:8" ht="25.5" x14ac:dyDescent="0.25">
      <c r="A661" s="434" t="s">
        <v>3890</v>
      </c>
      <c r="B661" s="434" t="s">
        <v>3815</v>
      </c>
      <c r="C661" s="735" t="s">
        <v>3147</v>
      </c>
      <c r="D661" s="691" t="s">
        <v>210</v>
      </c>
      <c r="E661" s="423">
        <v>2.5</v>
      </c>
      <c r="F661" s="754">
        <v>0.24</v>
      </c>
      <c r="G661" s="1175">
        <f t="shared" si="40"/>
        <v>0.6</v>
      </c>
    </row>
    <row r="662" spans="1:8" ht="25.5" x14ac:dyDescent="0.25">
      <c r="A662" s="434" t="s">
        <v>3816</v>
      </c>
      <c r="B662" s="434" t="s">
        <v>3817</v>
      </c>
      <c r="C662" s="735" t="s">
        <v>3147</v>
      </c>
      <c r="D662" s="691" t="s">
        <v>210</v>
      </c>
      <c r="E662" s="423">
        <v>0.74070000000000003</v>
      </c>
      <c r="F662" s="754">
        <v>3.14</v>
      </c>
      <c r="G662" s="1175">
        <f t="shared" si="40"/>
        <v>2.3199999999999998</v>
      </c>
    </row>
    <row r="663" spans="1:8" ht="38.25" x14ac:dyDescent="0.25">
      <c r="A663" s="434" t="s">
        <v>3891</v>
      </c>
      <c r="B663" s="434" t="s">
        <v>3819</v>
      </c>
      <c r="C663" s="735" t="s">
        <v>3147</v>
      </c>
      <c r="D663" s="691" t="s">
        <v>583</v>
      </c>
      <c r="E663" s="423">
        <v>1.03</v>
      </c>
      <c r="F663" s="754">
        <v>4.22</v>
      </c>
      <c r="G663" s="1175">
        <f t="shared" si="40"/>
        <v>4.34</v>
      </c>
    </row>
    <row r="664" spans="1:8" ht="25.5" x14ac:dyDescent="0.25">
      <c r="A664" s="434" t="s">
        <v>3820</v>
      </c>
      <c r="B664" s="434" t="s">
        <v>3821</v>
      </c>
      <c r="C664" s="735" t="s">
        <v>3147</v>
      </c>
      <c r="D664" s="691" t="s">
        <v>3777</v>
      </c>
      <c r="E664" s="460">
        <v>20.0077</v>
      </c>
      <c r="F664" s="754">
        <v>0.06</v>
      </c>
      <c r="G664" s="1175">
        <f t="shared" si="40"/>
        <v>1.2</v>
      </c>
    </row>
    <row r="665" spans="1:8" s="115" customFormat="1" ht="25.5" x14ac:dyDescent="0.25">
      <c r="A665" s="434" t="s">
        <v>3822</v>
      </c>
      <c r="B665" s="434" t="s">
        <v>3823</v>
      </c>
      <c r="C665" s="735" t="s">
        <v>3147</v>
      </c>
      <c r="D665" s="691" t="s">
        <v>3777</v>
      </c>
      <c r="E665" s="460">
        <v>0.80759999999999998</v>
      </c>
      <c r="F665" s="754">
        <v>0.15</v>
      </c>
      <c r="G665" s="1175">
        <f t="shared" si="40"/>
        <v>0.12</v>
      </c>
      <c r="H665" s="1056"/>
    </row>
    <row r="666" spans="1:8" s="115" customFormat="1" ht="25.5" x14ac:dyDescent="0.25">
      <c r="A666" s="434" t="s">
        <v>3892</v>
      </c>
      <c r="B666" s="434" t="s">
        <v>3893</v>
      </c>
      <c r="C666" s="735" t="s">
        <v>3147</v>
      </c>
      <c r="D666" s="691" t="s">
        <v>237</v>
      </c>
      <c r="E666" s="460">
        <v>1</v>
      </c>
      <c r="F666" s="754">
        <v>21.06</v>
      </c>
      <c r="G666" s="1175">
        <f t="shared" si="40"/>
        <v>21.06</v>
      </c>
      <c r="H666" s="1056"/>
    </row>
    <row r="667" spans="1:8" x14ac:dyDescent="0.25">
      <c r="A667" s="1347" t="s">
        <v>4722</v>
      </c>
      <c r="B667" s="1350"/>
      <c r="C667" s="1350"/>
      <c r="D667" s="1350"/>
      <c r="E667" s="1350"/>
      <c r="F667" s="1349"/>
      <c r="G667" s="1168">
        <f>TRUNC(SUM(G655:G656),2)</f>
        <v>10.33</v>
      </c>
    </row>
    <row r="668" spans="1:8" x14ac:dyDescent="0.25">
      <c r="A668" s="1347" t="s">
        <v>4723</v>
      </c>
      <c r="B668" s="1350"/>
      <c r="C668" s="1350"/>
      <c r="D668" s="1350"/>
      <c r="E668" s="1350"/>
      <c r="F668" s="1349"/>
      <c r="G668" s="1168">
        <f>TRUNC(SUM(G657:G666),2)</f>
        <v>142.13</v>
      </c>
    </row>
    <row r="669" spans="1:8" x14ac:dyDescent="0.25">
      <c r="A669" s="1172" t="s">
        <v>4944</v>
      </c>
      <c r="B669" s="1170"/>
      <c r="C669" s="1170"/>
      <c r="D669" s="1170"/>
      <c r="E669" s="1170"/>
      <c r="F669" s="1171" t="s">
        <v>4915</v>
      </c>
      <c r="G669" s="1168">
        <f>TRUNC(SUM(G667:G668),2)</f>
        <v>152.46</v>
      </c>
    </row>
    <row r="670" spans="1:8" s="890" customFormat="1" x14ac:dyDescent="0.25">
      <c r="A670" s="917"/>
      <c r="B670" s="810"/>
      <c r="C670" s="917"/>
      <c r="D670" s="924"/>
      <c r="E670" s="917"/>
      <c r="F670" s="917"/>
      <c r="G670" s="921"/>
      <c r="H670" s="1056"/>
    </row>
    <row r="671" spans="1:8" s="890" customFormat="1" x14ac:dyDescent="0.25">
      <c r="A671" s="917"/>
      <c r="B671" s="810"/>
      <c r="C671" s="917"/>
      <c r="D671" s="924"/>
      <c r="E671" s="917"/>
      <c r="F671" s="917"/>
      <c r="G671" s="921"/>
      <c r="H671" s="1056"/>
    </row>
    <row r="672" spans="1:8" s="904" customFormat="1" ht="25.5" x14ac:dyDescent="0.25">
      <c r="A672" s="1157" t="s">
        <v>3136</v>
      </c>
      <c r="B672" s="1158" t="s">
        <v>3137</v>
      </c>
      <c r="C672" s="1159" t="s">
        <v>3138</v>
      </c>
      <c r="D672" s="1159" t="s">
        <v>3139</v>
      </c>
      <c r="E672" s="1160" t="s">
        <v>3140</v>
      </c>
      <c r="F672" s="1161" t="s">
        <v>4913</v>
      </c>
      <c r="G672" s="1162" t="s">
        <v>4914</v>
      </c>
      <c r="H672" s="1057"/>
    </row>
    <row r="673" spans="1:8" s="904" customFormat="1" ht="4.5" customHeight="1" x14ac:dyDescent="0.25">
      <c r="A673" s="728"/>
      <c r="B673" s="728"/>
      <c r="C673" s="729"/>
      <c r="D673" s="729"/>
      <c r="E673" s="730"/>
      <c r="F673" s="731"/>
      <c r="G673" s="732"/>
      <c r="H673" s="1057"/>
    </row>
    <row r="674" spans="1:8" x14ac:dyDescent="0.25">
      <c r="A674" s="451" t="s">
        <v>964</v>
      </c>
      <c r="B674" s="528" t="s">
        <v>3838</v>
      </c>
      <c r="C674" s="452"/>
      <c r="D674" s="735"/>
      <c r="E674" s="452"/>
      <c r="F674" s="452"/>
      <c r="G674" s="453"/>
    </row>
    <row r="675" spans="1:8" ht="25.5" x14ac:dyDescent="0.25">
      <c r="A675" s="451" t="s">
        <v>2775</v>
      </c>
      <c r="B675" s="528" t="s">
        <v>3840</v>
      </c>
      <c r="C675" s="455" t="s">
        <v>3142</v>
      </c>
      <c r="D675" s="455"/>
      <c r="E675" s="456"/>
      <c r="F675" s="457"/>
      <c r="G675" s="458"/>
    </row>
    <row r="676" spans="1:8" s="115" customFormat="1" ht="25.5" x14ac:dyDescent="0.25">
      <c r="A676" s="538" t="s">
        <v>3930</v>
      </c>
      <c r="B676" s="538" t="s">
        <v>3931</v>
      </c>
      <c r="C676" s="1016" t="s">
        <v>3142</v>
      </c>
      <c r="D676" s="537" t="s">
        <v>237</v>
      </c>
      <c r="E676" s="531">
        <f>(1.66*2)+0.6</f>
        <v>3.92</v>
      </c>
      <c r="F676" s="1176">
        <v>22.88</v>
      </c>
      <c r="G676" s="1175">
        <f>TRUNC(E676*F676,2)</f>
        <v>89.68</v>
      </c>
      <c r="H676" s="1057"/>
    </row>
    <row r="677" spans="1:8" s="115" customFormat="1" ht="25.5" x14ac:dyDescent="0.25">
      <c r="A677" s="538" t="s">
        <v>3933</v>
      </c>
      <c r="B677" s="538" t="s">
        <v>3932</v>
      </c>
      <c r="C677" s="1016" t="s">
        <v>3142</v>
      </c>
      <c r="D677" s="537" t="s">
        <v>237</v>
      </c>
      <c r="E677" s="531">
        <f>E676</f>
        <v>3.92</v>
      </c>
      <c r="F677" s="1176">
        <v>11.43</v>
      </c>
      <c r="G677" s="1175">
        <f t="shared" ref="G677:G678" si="41">TRUNC(E677*F677,2)</f>
        <v>44.8</v>
      </c>
      <c r="H677" s="1057"/>
    </row>
    <row r="678" spans="1:8" x14ac:dyDescent="0.25">
      <c r="A678" s="434" t="s">
        <v>3311</v>
      </c>
      <c r="B678" s="434" t="s">
        <v>3903</v>
      </c>
      <c r="C678" s="735" t="s">
        <v>3142</v>
      </c>
      <c r="D678" s="691" t="s">
        <v>237</v>
      </c>
      <c r="E678" s="460">
        <f>0.8*2</f>
        <v>1.6</v>
      </c>
      <c r="F678" s="754">
        <v>10.51</v>
      </c>
      <c r="G678" s="1175">
        <f t="shared" si="41"/>
        <v>16.809999999999999</v>
      </c>
    </row>
    <row r="679" spans="1:8" x14ac:dyDescent="0.25">
      <c r="A679" s="1347" t="s">
        <v>4722</v>
      </c>
      <c r="B679" s="1350"/>
      <c r="C679" s="1350"/>
      <c r="D679" s="1350"/>
      <c r="E679" s="1350"/>
      <c r="F679" s="1349"/>
      <c r="G679" s="1168">
        <f>TRUNC(SUM(G676:G678),2)</f>
        <v>151.29</v>
      </c>
    </row>
    <row r="680" spans="1:8" s="529" customFormat="1" x14ac:dyDescent="0.25">
      <c r="A680" s="1347" t="s">
        <v>4723</v>
      </c>
      <c r="B680" s="1350"/>
      <c r="C680" s="1350"/>
      <c r="D680" s="1350"/>
      <c r="E680" s="1350"/>
      <c r="F680" s="1349"/>
      <c r="G680" s="1168">
        <v>0</v>
      </c>
      <c r="H680" s="1058"/>
    </row>
    <row r="681" spans="1:8" x14ac:dyDescent="0.25">
      <c r="A681" s="1172"/>
      <c r="B681" s="1170"/>
      <c r="C681" s="1170"/>
      <c r="D681" s="1170"/>
      <c r="E681" s="1170"/>
      <c r="F681" s="1171" t="s">
        <v>4915</v>
      </c>
      <c r="G681" s="1168">
        <f>TRUNC(SUM(G679:G680),2)</f>
        <v>151.29</v>
      </c>
    </row>
    <row r="682" spans="1:8" s="890" customFormat="1" x14ac:dyDescent="0.25">
      <c r="A682" s="917"/>
      <c r="B682" s="810"/>
      <c r="C682" s="917"/>
      <c r="D682" s="924"/>
      <c r="E682" s="917"/>
      <c r="F682" s="917"/>
      <c r="G682" s="921"/>
      <c r="H682" s="1056"/>
    </row>
    <row r="683" spans="1:8" s="890" customFormat="1" x14ac:dyDescent="0.25">
      <c r="A683" s="917"/>
      <c r="B683" s="810"/>
      <c r="C683" s="917"/>
      <c r="D683" s="924"/>
      <c r="E683" s="917"/>
      <c r="F683" s="917"/>
      <c r="G683" s="921"/>
      <c r="H683" s="1056"/>
    </row>
    <row r="684" spans="1:8" s="904" customFormat="1" ht="25.5" x14ac:dyDescent="0.25">
      <c r="A684" s="1157" t="s">
        <v>3136</v>
      </c>
      <c r="B684" s="1158" t="s">
        <v>3137</v>
      </c>
      <c r="C684" s="1159" t="s">
        <v>3138</v>
      </c>
      <c r="D684" s="1159" t="s">
        <v>3139</v>
      </c>
      <c r="E684" s="1160" t="s">
        <v>3140</v>
      </c>
      <c r="F684" s="1161" t="s">
        <v>4913</v>
      </c>
      <c r="G684" s="1162" t="s">
        <v>4914</v>
      </c>
      <c r="H684" s="1057"/>
    </row>
    <row r="685" spans="1:8" s="904" customFormat="1" ht="4.5" customHeight="1" x14ac:dyDescent="0.25">
      <c r="A685" s="728"/>
      <c r="B685" s="728"/>
      <c r="C685" s="729"/>
      <c r="D685" s="729"/>
      <c r="E685" s="730"/>
      <c r="F685" s="731"/>
      <c r="G685" s="732"/>
      <c r="H685" s="1057"/>
    </row>
    <row r="686" spans="1:8" x14ac:dyDescent="0.25">
      <c r="A686" s="451" t="s">
        <v>964</v>
      </c>
      <c r="B686" s="528" t="s">
        <v>3838</v>
      </c>
      <c r="C686" s="452"/>
      <c r="D686" s="735"/>
      <c r="E686" s="452"/>
      <c r="F686" s="452"/>
      <c r="G686" s="453"/>
    </row>
    <row r="687" spans="1:8" ht="25.5" x14ac:dyDescent="0.25">
      <c r="A687" s="451" t="s">
        <v>2776</v>
      </c>
      <c r="B687" s="528" t="s">
        <v>3841</v>
      </c>
      <c r="C687" s="455" t="s">
        <v>3142</v>
      </c>
      <c r="D687" s="455"/>
      <c r="E687" s="456"/>
      <c r="F687" s="457"/>
      <c r="G687" s="458"/>
    </row>
    <row r="688" spans="1:8" ht="25.5" x14ac:dyDescent="0.25">
      <c r="A688" s="538" t="s">
        <v>3930</v>
      </c>
      <c r="B688" s="538" t="s">
        <v>3931</v>
      </c>
      <c r="C688" s="1016" t="s">
        <v>3142</v>
      </c>
      <c r="D688" s="537" t="s">
        <v>237</v>
      </c>
      <c r="E688" s="531">
        <f>(1.66*2)+0.6</f>
        <v>3.92</v>
      </c>
      <c r="F688" s="1176">
        <v>22.88</v>
      </c>
      <c r="G688" s="1175">
        <f>TRUNC(E688*F688,2)</f>
        <v>89.68</v>
      </c>
    </row>
    <row r="689" spans="1:8" ht="25.5" x14ac:dyDescent="0.25">
      <c r="A689" s="538" t="s">
        <v>3933</v>
      </c>
      <c r="B689" s="538" t="s">
        <v>3932</v>
      </c>
      <c r="C689" s="1016" t="s">
        <v>3142</v>
      </c>
      <c r="D689" s="537" t="s">
        <v>237</v>
      </c>
      <c r="E689" s="531">
        <f>E688</f>
        <v>3.92</v>
      </c>
      <c r="F689" s="1176">
        <v>11.43</v>
      </c>
      <c r="G689" s="1175">
        <f t="shared" ref="G689:G692" si="42">TRUNC(E689*F689,2)</f>
        <v>44.8</v>
      </c>
    </row>
    <row r="690" spans="1:8" s="115" customFormat="1" x14ac:dyDescent="0.25">
      <c r="A690" s="434" t="s">
        <v>3311</v>
      </c>
      <c r="B690" s="434" t="s">
        <v>3903</v>
      </c>
      <c r="C690" s="735" t="s">
        <v>3142</v>
      </c>
      <c r="D690" s="691" t="s">
        <v>237</v>
      </c>
      <c r="E690" s="460">
        <f>0.8*2</f>
        <v>1.6</v>
      </c>
      <c r="F690" s="754">
        <v>10.51</v>
      </c>
      <c r="G690" s="1175">
        <f t="shared" si="42"/>
        <v>16.809999999999999</v>
      </c>
      <c r="H690" s="1057"/>
    </row>
    <row r="691" spans="1:8" s="115" customFormat="1" x14ac:dyDescent="0.25">
      <c r="A691" s="555" t="s">
        <v>4083</v>
      </c>
      <c r="B691" s="555" t="s">
        <v>4082</v>
      </c>
      <c r="C691" s="735" t="s">
        <v>3142</v>
      </c>
      <c r="D691" s="692" t="s">
        <v>3143</v>
      </c>
      <c r="E691" s="559">
        <v>1</v>
      </c>
      <c r="F691" s="754">
        <v>17.8</v>
      </c>
      <c r="G691" s="1175">
        <f>TRUNC(E691*F691,2)</f>
        <v>17.8</v>
      </c>
      <c r="H691" s="1057"/>
    </row>
    <row r="692" spans="1:8" x14ac:dyDescent="0.25">
      <c r="A692" s="434" t="s">
        <v>3328</v>
      </c>
      <c r="B692" s="434" t="s">
        <v>3904</v>
      </c>
      <c r="C692" s="735" t="s">
        <v>3147</v>
      </c>
      <c r="D692" s="691" t="s">
        <v>237</v>
      </c>
      <c r="E692" s="460">
        <v>0.8</v>
      </c>
      <c r="F692" s="423">
        <f>'Mapa de Cotação'!F45</f>
        <v>63.068370370370367</v>
      </c>
      <c r="G692" s="1175">
        <f t="shared" si="42"/>
        <v>50.45</v>
      </c>
    </row>
    <row r="693" spans="1:8" x14ac:dyDescent="0.25">
      <c r="A693" s="1347" t="s">
        <v>4722</v>
      </c>
      <c r="B693" s="1350"/>
      <c r="C693" s="1350"/>
      <c r="D693" s="1350"/>
      <c r="E693" s="1350"/>
      <c r="F693" s="1349"/>
      <c r="G693" s="1168">
        <f>TRUNC(SUM(G688:G691),2)</f>
        <v>169.09</v>
      </c>
    </row>
    <row r="694" spans="1:8" x14ac:dyDescent="0.25">
      <c r="A694" s="1347" t="s">
        <v>4723</v>
      </c>
      <c r="B694" s="1350"/>
      <c r="C694" s="1350"/>
      <c r="D694" s="1350"/>
      <c r="E694" s="1350"/>
      <c r="F694" s="1349"/>
      <c r="G694" s="1168">
        <f>TRUNC(SUM(G692),2)</f>
        <v>50.45</v>
      </c>
    </row>
    <row r="695" spans="1:8" s="529" customFormat="1" x14ac:dyDescent="0.25">
      <c r="A695" s="1172"/>
      <c r="B695" s="1170"/>
      <c r="C695" s="1170"/>
      <c r="D695" s="1170"/>
      <c r="E695" s="1170"/>
      <c r="F695" s="1171" t="s">
        <v>4915</v>
      </c>
      <c r="G695" s="1168">
        <f>TRUNC(SUM(G693:G694),2)</f>
        <v>219.54</v>
      </c>
      <c r="H695" s="1058"/>
    </row>
    <row r="696" spans="1:8" s="890" customFormat="1" x14ac:dyDescent="0.25">
      <c r="A696" s="917"/>
      <c r="B696" s="810"/>
      <c r="C696" s="917"/>
      <c r="D696" s="924"/>
      <c r="E696" s="917"/>
      <c r="F696" s="917"/>
      <c r="G696" s="921"/>
      <c r="H696" s="1056"/>
    </row>
    <row r="697" spans="1:8" s="890" customFormat="1" x14ac:dyDescent="0.25">
      <c r="A697" s="917"/>
      <c r="B697" s="810"/>
      <c r="C697" s="917"/>
      <c r="D697" s="924"/>
      <c r="E697" s="917"/>
      <c r="F697" s="917"/>
      <c r="G697" s="921"/>
      <c r="H697" s="1056"/>
    </row>
    <row r="698" spans="1:8" s="904" customFormat="1" ht="25.5" x14ac:dyDescent="0.25">
      <c r="A698" s="1157" t="s">
        <v>3136</v>
      </c>
      <c r="B698" s="1158" t="s">
        <v>3137</v>
      </c>
      <c r="C698" s="1159" t="s">
        <v>3138</v>
      </c>
      <c r="D698" s="1159" t="s">
        <v>3139</v>
      </c>
      <c r="E698" s="1160" t="s">
        <v>3140</v>
      </c>
      <c r="F698" s="1161" t="s">
        <v>4913</v>
      </c>
      <c r="G698" s="1162" t="s">
        <v>4914</v>
      </c>
      <c r="H698" s="1057"/>
    </row>
    <row r="699" spans="1:8" s="904" customFormat="1" ht="4.5" customHeight="1" x14ac:dyDescent="0.25">
      <c r="A699" s="728"/>
      <c r="B699" s="728"/>
      <c r="C699" s="729"/>
      <c r="D699" s="729"/>
      <c r="E699" s="730"/>
      <c r="F699" s="731"/>
      <c r="G699" s="732"/>
      <c r="H699" s="1057"/>
    </row>
    <row r="700" spans="1:8" x14ac:dyDescent="0.25">
      <c r="A700" s="451" t="s">
        <v>964</v>
      </c>
      <c r="B700" s="528" t="s">
        <v>3838</v>
      </c>
      <c r="C700" s="452"/>
      <c r="D700" s="735"/>
      <c r="E700" s="452"/>
      <c r="F700" s="517"/>
      <c r="G700" s="518"/>
    </row>
    <row r="701" spans="1:8" ht="51" x14ac:dyDescent="0.25">
      <c r="A701" s="451" t="s">
        <v>3830</v>
      </c>
      <c r="B701" s="528" t="s">
        <v>3842</v>
      </c>
      <c r="C701" s="455" t="s">
        <v>3142</v>
      </c>
      <c r="D701" s="455" t="s">
        <v>3139</v>
      </c>
      <c r="E701" s="455" t="s">
        <v>3859</v>
      </c>
      <c r="F701" s="455" t="s">
        <v>3141</v>
      </c>
      <c r="G701" s="455" t="s">
        <v>4724</v>
      </c>
    </row>
    <row r="702" spans="1:8" x14ac:dyDescent="0.25">
      <c r="A702" s="555" t="s">
        <v>4077</v>
      </c>
      <c r="B702" s="750" t="s">
        <v>4076</v>
      </c>
      <c r="C702" s="753" t="s">
        <v>3142</v>
      </c>
      <c r="D702" s="692" t="s">
        <v>3143</v>
      </c>
      <c r="E702" s="559">
        <v>2.5</v>
      </c>
      <c r="F702" s="754">
        <v>19.010000000000002</v>
      </c>
      <c r="G702" s="1175">
        <f t="shared" ref="G702:G709" si="43">TRUNC(E702*F702,2)</f>
        <v>47.52</v>
      </c>
    </row>
    <row r="703" spans="1:8" x14ac:dyDescent="0.25">
      <c r="A703" s="549" t="s">
        <v>3144</v>
      </c>
      <c r="B703" s="750" t="s">
        <v>4059</v>
      </c>
      <c r="C703" s="753" t="s">
        <v>3142</v>
      </c>
      <c r="D703" s="692" t="s">
        <v>3143</v>
      </c>
      <c r="E703" s="559">
        <v>3.5</v>
      </c>
      <c r="F703" s="754">
        <v>14.3</v>
      </c>
      <c r="G703" s="1175">
        <f t="shared" si="43"/>
        <v>50.05</v>
      </c>
    </row>
    <row r="704" spans="1:8" ht="38.25" x14ac:dyDescent="0.25">
      <c r="A704" s="434" t="s">
        <v>3861</v>
      </c>
      <c r="B704" s="434" t="s">
        <v>3860</v>
      </c>
      <c r="C704" s="735" t="s">
        <v>3147</v>
      </c>
      <c r="D704" s="691" t="s">
        <v>3134</v>
      </c>
      <c r="E704" s="460">
        <v>24.4</v>
      </c>
      <c r="F704" s="754">
        <v>0.12</v>
      </c>
      <c r="G704" s="1175">
        <f t="shared" si="43"/>
        <v>2.92</v>
      </c>
    </row>
    <row r="705" spans="1:8" x14ac:dyDescent="0.25">
      <c r="A705" s="434" t="s">
        <v>3866</v>
      </c>
      <c r="B705" s="434" t="s">
        <v>3865</v>
      </c>
      <c r="C705" s="735" t="s">
        <v>3147</v>
      </c>
      <c r="D705" s="691" t="s">
        <v>60</v>
      </c>
      <c r="E705" s="460">
        <v>1.2466999999999999</v>
      </c>
      <c r="F705" s="754">
        <v>10.59</v>
      </c>
      <c r="G705" s="1175">
        <f t="shared" si="43"/>
        <v>13.2</v>
      </c>
    </row>
    <row r="706" spans="1:8" ht="38.25" x14ac:dyDescent="0.25">
      <c r="A706" s="434" t="s">
        <v>3590</v>
      </c>
      <c r="B706" s="434" t="s">
        <v>3591</v>
      </c>
      <c r="C706" s="735" t="s">
        <v>3147</v>
      </c>
      <c r="D706" s="691" t="s">
        <v>237</v>
      </c>
      <c r="E706" s="460">
        <f>1.15*1.3</f>
        <v>1.4949999999999999</v>
      </c>
      <c r="F706" s="754">
        <v>412.65</v>
      </c>
      <c r="G706" s="1175">
        <f t="shared" si="43"/>
        <v>616.91</v>
      </c>
    </row>
    <row r="707" spans="1:8" s="115" customFormat="1" ht="25.5" x14ac:dyDescent="0.25">
      <c r="A707" s="538" t="s">
        <v>3930</v>
      </c>
      <c r="B707" s="538" t="s">
        <v>3931</v>
      </c>
      <c r="C707" s="1016" t="s">
        <v>3142</v>
      </c>
      <c r="D707" s="537" t="s">
        <v>237</v>
      </c>
      <c r="E707" s="531">
        <v>3.79</v>
      </c>
      <c r="F707" s="1176">
        <v>22.88</v>
      </c>
      <c r="G707" s="1175">
        <f t="shared" si="43"/>
        <v>86.71</v>
      </c>
      <c r="H707" s="1056"/>
    </row>
    <row r="708" spans="1:8" s="115" customFormat="1" ht="25.5" x14ac:dyDescent="0.25">
      <c r="A708" s="538" t="s">
        <v>3933</v>
      </c>
      <c r="B708" s="538" t="s">
        <v>3932</v>
      </c>
      <c r="C708" s="1016" t="s">
        <v>3142</v>
      </c>
      <c r="D708" s="537" t="s">
        <v>237</v>
      </c>
      <c r="E708" s="531">
        <v>3.79</v>
      </c>
      <c r="F708" s="1176">
        <v>11.43</v>
      </c>
      <c r="G708" s="1175">
        <f t="shared" si="43"/>
        <v>43.31</v>
      </c>
      <c r="H708" s="1056"/>
    </row>
    <row r="709" spans="1:8" x14ac:dyDescent="0.25">
      <c r="A709" s="434" t="s">
        <v>3868</v>
      </c>
      <c r="B709" s="434" t="s">
        <v>3867</v>
      </c>
      <c r="C709" s="735" t="s">
        <v>3147</v>
      </c>
      <c r="D709" s="691" t="s">
        <v>237</v>
      </c>
      <c r="E709" s="461">
        <f>1.13*0.8</f>
        <v>0.90399999999999991</v>
      </c>
      <c r="F709" s="754">
        <v>290</v>
      </c>
      <c r="G709" s="1175">
        <f t="shared" si="43"/>
        <v>262.16000000000003</v>
      </c>
    </row>
    <row r="710" spans="1:8" x14ac:dyDescent="0.25">
      <c r="A710" s="1347" t="s">
        <v>4722</v>
      </c>
      <c r="B710" s="1350"/>
      <c r="C710" s="1350"/>
      <c r="D710" s="1350"/>
      <c r="E710" s="1350"/>
      <c r="F710" s="1349"/>
      <c r="G710" s="1168">
        <f>TRUNC(SUM(G702:G703),2)</f>
        <v>97.57</v>
      </c>
    </row>
    <row r="711" spans="1:8" x14ac:dyDescent="0.25">
      <c r="A711" s="1347" t="s">
        <v>4723</v>
      </c>
      <c r="B711" s="1350"/>
      <c r="C711" s="1350"/>
      <c r="D711" s="1350"/>
      <c r="E711" s="1350"/>
      <c r="F711" s="1349"/>
      <c r="G711" s="1168">
        <f>TRUNC(SUM(G704:G709),2)</f>
        <v>1025.21</v>
      </c>
    </row>
    <row r="712" spans="1:8" s="529" customFormat="1" x14ac:dyDescent="0.25">
      <c r="A712" s="1172" t="s">
        <v>4946</v>
      </c>
      <c r="B712" s="1170"/>
      <c r="C712" s="1170"/>
      <c r="D712" s="1170"/>
      <c r="E712" s="1170"/>
      <c r="F712" s="1171" t="s">
        <v>4915</v>
      </c>
      <c r="G712" s="1168">
        <f>TRUNC(SUM(G710:G711),2)</f>
        <v>1122.78</v>
      </c>
      <c r="H712" s="1058"/>
    </row>
    <row r="713" spans="1:8" s="890" customFormat="1" x14ac:dyDescent="0.25">
      <c r="A713" s="917"/>
      <c r="B713" s="810"/>
      <c r="C713" s="917"/>
      <c r="D713" s="924"/>
      <c r="E713" s="917"/>
      <c r="F713" s="917"/>
      <c r="G713" s="921"/>
      <c r="H713" s="1056"/>
    </row>
    <row r="714" spans="1:8" s="890" customFormat="1" x14ac:dyDescent="0.25">
      <c r="A714" s="917"/>
      <c r="B714" s="810"/>
      <c r="C714" s="917"/>
      <c r="D714" s="924"/>
      <c r="E714" s="917"/>
      <c r="F714" s="917"/>
      <c r="G714" s="921"/>
      <c r="H714" s="1056"/>
    </row>
    <row r="715" spans="1:8" s="904" customFormat="1" ht="25.5" x14ac:dyDescent="0.25">
      <c r="A715" s="1157" t="s">
        <v>3136</v>
      </c>
      <c r="B715" s="1158" t="s">
        <v>3137</v>
      </c>
      <c r="C715" s="1159" t="s">
        <v>3138</v>
      </c>
      <c r="D715" s="1159" t="s">
        <v>3139</v>
      </c>
      <c r="E715" s="1160" t="s">
        <v>3140</v>
      </c>
      <c r="F715" s="1161" t="s">
        <v>4913</v>
      </c>
      <c r="G715" s="1162" t="s">
        <v>4914</v>
      </c>
      <c r="H715" s="1057"/>
    </row>
    <row r="716" spans="1:8" s="904" customFormat="1" ht="4.5" customHeight="1" x14ac:dyDescent="0.25">
      <c r="A716" s="728"/>
      <c r="B716" s="728"/>
      <c r="C716" s="729"/>
      <c r="D716" s="729"/>
      <c r="E716" s="730"/>
      <c r="F716" s="731"/>
      <c r="G716" s="732"/>
      <c r="H716" s="1057"/>
    </row>
    <row r="717" spans="1:8" x14ac:dyDescent="0.25">
      <c r="A717" s="451" t="s">
        <v>964</v>
      </c>
      <c r="B717" s="528" t="s">
        <v>3838</v>
      </c>
      <c r="C717" s="452"/>
      <c r="D717" s="735"/>
      <c r="E717" s="452"/>
      <c r="F717" s="452"/>
      <c r="G717" s="453"/>
    </row>
    <row r="718" spans="1:8" ht="51" x14ac:dyDescent="0.25">
      <c r="A718" s="451" t="s">
        <v>3831</v>
      </c>
      <c r="B718" s="528" t="s">
        <v>3843</v>
      </c>
      <c r="C718" s="455" t="s">
        <v>3142</v>
      </c>
      <c r="D718" s="455"/>
      <c r="E718" s="456"/>
      <c r="F718" s="457"/>
      <c r="G718" s="458"/>
    </row>
    <row r="719" spans="1:8" x14ac:dyDescent="0.25">
      <c r="A719" s="555" t="s">
        <v>4077</v>
      </c>
      <c r="B719" s="750" t="s">
        <v>4076</v>
      </c>
      <c r="C719" s="753" t="s">
        <v>3142</v>
      </c>
      <c r="D719" s="692" t="s">
        <v>3143</v>
      </c>
      <c r="E719" s="559">
        <v>3</v>
      </c>
      <c r="F719" s="754">
        <v>19.010000000000002</v>
      </c>
      <c r="G719" s="1175">
        <f t="shared" ref="G719:G727" si="44">TRUNC(E719*F719,2)</f>
        <v>57.03</v>
      </c>
    </row>
    <row r="720" spans="1:8" x14ac:dyDescent="0.25">
      <c r="A720" s="549" t="s">
        <v>3144</v>
      </c>
      <c r="B720" s="750" t="s">
        <v>4059</v>
      </c>
      <c r="C720" s="753" t="s">
        <v>3142</v>
      </c>
      <c r="D720" s="692" t="s">
        <v>3143</v>
      </c>
      <c r="E720" s="559">
        <v>3</v>
      </c>
      <c r="F720" s="754">
        <v>14.3</v>
      </c>
      <c r="G720" s="1175">
        <f t="shared" si="44"/>
        <v>42.9</v>
      </c>
    </row>
    <row r="721" spans="1:8" ht="38.25" x14ac:dyDescent="0.25">
      <c r="A721" s="434" t="s">
        <v>3861</v>
      </c>
      <c r="B721" s="434" t="s">
        <v>3860</v>
      </c>
      <c r="C721" s="735" t="s">
        <v>3147</v>
      </c>
      <c r="D721" s="691" t="s">
        <v>3134</v>
      </c>
      <c r="E721" s="460">
        <v>8</v>
      </c>
      <c r="F721" s="754">
        <v>0.12</v>
      </c>
      <c r="G721" s="1175">
        <f t="shared" si="44"/>
        <v>0.96</v>
      </c>
    </row>
    <row r="722" spans="1:8" x14ac:dyDescent="0.25">
      <c r="A722" s="434" t="s">
        <v>3866</v>
      </c>
      <c r="B722" s="434" t="s">
        <v>3865</v>
      </c>
      <c r="C722" s="735" t="s">
        <v>3147</v>
      </c>
      <c r="D722" s="691" t="s">
        <v>60</v>
      </c>
      <c r="E722" s="460">
        <v>2</v>
      </c>
      <c r="F722" s="754">
        <v>10.59</v>
      </c>
      <c r="G722" s="1175">
        <f t="shared" si="44"/>
        <v>21.18</v>
      </c>
    </row>
    <row r="723" spans="1:8" ht="25.5" x14ac:dyDescent="0.25">
      <c r="A723" s="434" t="s">
        <v>4114</v>
      </c>
      <c r="B723" s="434" t="s">
        <v>4115</v>
      </c>
      <c r="C723" s="1016" t="s">
        <v>3142</v>
      </c>
      <c r="D723" s="691" t="s">
        <v>237</v>
      </c>
      <c r="E723" s="460">
        <v>1.41</v>
      </c>
      <c r="F723" s="754">
        <v>209.61</v>
      </c>
      <c r="G723" s="1175">
        <f t="shared" si="44"/>
        <v>295.55</v>
      </c>
    </row>
    <row r="724" spans="1:8" ht="25.5" x14ac:dyDescent="0.25">
      <c r="A724" s="538" t="s">
        <v>3930</v>
      </c>
      <c r="B724" s="538" t="s">
        <v>3931</v>
      </c>
      <c r="C724" s="1016" t="s">
        <v>3142</v>
      </c>
      <c r="D724" s="537" t="s">
        <v>237</v>
      </c>
      <c r="E724" s="531">
        <f>1.96*2</f>
        <v>3.92</v>
      </c>
      <c r="F724" s="1176">
        <v>22.88</v>
      </c>
      <c r="G724" s="1175">
        <f t="shared" si="44"/>
        <v>89.68</v>
      </c>
    </row>
    <row r="725" spans="1:8" s="115" customFormat="1" ht="25.5" x14ac:dyDescent="0.25">
      <c r="A725" s="538" t="s">
        <v>3933</v>
      </c>
      <c r="B725" s="538" t="s">
        <v>3932</v>
      </c>
      <c r="C725" s="1016" t="s">
        <v>3142</v>
      </c>
      <c r="D725" s="537" t="s">
        <v>237</v>
      </c>
      <c r="E725" s="531">
        <f>1.96*2</f>
        <v>3.92</v>
      </c>
      <c r="F725" s="1176">
        <v>11.43</v>
      </c>
      <c r="G725" s="1175">
        <f t="shared" si="44"/>
        <v>44.8</v>
      </c>
      <c r="H725" s="1057"/>
    </row>
    <row r="726" spans="1:8" s="115" customFormat="1" ht="38.25" x14ac:dyDescent="0.25">
      <c r="A726" s="434" t="s">
        <v>3968</v>
      </c>
      <c r="B726" s="434" t="s">
        <v>3969</v>
      </c>
      <c r="C726" s="735" t="s">
        <v>3142</v>
      </c>
      <c r="D726" s="691" t="s">
        <v>237</v>
      </c>
      <c r="E726" s="460">
        <v>0.8</v>
      </c>
      <c r="F726" s="754">
        <v>184.88</v>
      </c>
      <c r="G726" s="1175">
        <f t="shared" si="44"/>
        <v>147.9</v>
      </c>
      <c r="H726" s="1057"/>
    </row>
    <row r="727" spans="1:8" x14ac:dyDescent="0.25">
      <c r="A727" s="434" t="s">
        <v>3204</v>
      </c>
      <c r="B727" s="434" t="s">
        <v>3904</v>
      </c>
      <c r="C727" s="735" t="s">
        <v>3147</v>
      </c>
      <c r="D727" s="691" t="s">
        <v>237</v>
      </c>
      <c r="E727" s="460">
        <v>0.8</v>
      </c>
      <c r="F727" s="423">
        <f>'Mapa de Cotação'!F45</f>
        <v>63.068370370370367</v>
      </c>
      <c r="G727" s="1175">
        <f t="shared" si="44"/>
        <v>50.45</v>
      </c>
    </row>
    <row r="728" spans="1:8" x14ac:dyDescent="0.25">
      <c r="A728" s="1347" t="s">
        <v>4722</v>
      </c>
      <c r="B728" s="1350"/>
      <c r="C728" s="1350"/>
      <c r="D728" s="1350"/>
      <c r="E728" s="1350"/>
      <c r="F728" s="1349"/>
      <c r="G728" s="1168">
        <f>TRUNC(SUM(G720:G721),2)</f>
        <v>43.86</v>
      </c>
    </row>
    <row r="729" spans="1:8" s="529" customFormat="1" x14ac:dyDescent="0.25">
      <c r="A729" s="1347" t="s">
        <v>4723</v>
      </c>
      <c r="B729" s="1350"/>
      <c r="C729" s="1350"/>
      <c r="D729" s="1350"/>
      <c r="E729" s="1350"/>
      <c r="F729" s="1349"/>
      <c r="G729" s="1168">
        <f>TRUNC(SUM(G722:G727),2)</f>
        <v>649.55999999999995</v>
      </c>
      <c r="H729" s="1058"/>
    </row>
    <row r="730" spans="1:8" x14ac:dyDescent="0.25">
      <c r="A730" s="1172" t="s">
        <v>4946</v>
      </c>
      <c r="B730" s="1170"/>
      <c r="C730" s="1170"/>
      <c r="D730" s="1170"/>
      <c r="E730" s="1170"/>
      <c r="F730" s="1171" t="s">
        <v>4915</v>
      </c>
      <c r="G730" s="1168">
        <f>TRUNC(SUM(G728:G729),2)</f>
        <v>693.42</v>
      </c>
    </row>
    <row r="731" spans="1:8" s="890" customFormat="1" x14ac:dyDescent="0.25">
      <c r="A731" s="917"/>
      <c r="B731" s="810"/>
      <c r="C731" s="917"/>
      <c r="D731" s="924"/>
      <c r="E731" s="917"/>
      <c r="F731" s="917"/>
      <c r="G731" s="921"/>
      <c r="H731" s="1056"/>
    </row>
    <row r="732" spans="1:8" s="890" customFormat="1" x14ac:dyDescent="0.25">
      <c r="A732" s="917"/>
      <c r="B732" s="810"/>
      <c r="C732" s="917"/>
      <c r="D732" s="924"/>
      <c r="E732" s="917"/>
      <c r="F732" s="917"/>
      <c r="G732" s="921"/>
      <c r="H732" s="1056"/>
    </row>
    <row r="733" spans="1:8" s="904" customFormat="1" ht="25.5" x14ac:dyDescent="0.25">
      <c r="A733" s="1157" t="s">
        <v>3136</v>
      </c>
      <c r="B733" s="1158" t="s">
        <v>3137</v>
      </c>
      <c r="C733" s="1159" t="s">
        <v>3138</v>
      </c>
      <c r="D733" s="1159" t="s">
        <v>3139</v>
      </c>
      <c r="E733" s="1160" t="s">
        <v>3140</v>
      </c>
      <c r="F733" s="1161" t="s">
        <v>4913</v>
      </c>
      <c r="G733" s="1162" t="s">
        <v>4914</v>
      </c>
      <c r="H733" s="1057"/>
    </row>
    <row r="734" spans="1:8" s="904" customFormat="1" ht="4.5" customHeight="1" x14ac:dyDescent="0.25">
      <c r="A734" s="728"/>
      <c r="B734" s="728"/>
      <c r="C734" s="729"/>
      <c r="D734" s="729"/>
      <c r="E734" s="730"/>
      <c r="F734" s="731"/>
      <c r="G734" s="732"/>
      <c r="H734" s="1057"/>
    </row>
    <row r="735" spans="1:8" x14ac:dyDescent="0.25">
      <c r="A735" s="451" t="s">
        <v>964</v>
      </c>
      <c r="B735" s="528" t="s">
        <v>3838</v>
      </c>
      <c r="C735" s="452"/>
      <c r="D735" s="735"/>
      <c r="E735" s="452"/>
      <c r="F735" s="452"/>
      <c r="G735" s="453"/>
    </row>
    <row r="736" spans="1:8" ht="25.5" x14ac:dyDescent="0.25">
      <c r="A736" s="451" t="s">
        <v>3832</v>
      </c>
      <c r="B736" s="528" t="s">
        <v>3844</v>
      </c>
      <c r="C736" s="455" t="s">
        <v>3142</v>
      </c>
      <c r="D736" s="455"/>
      <c r="E736" s="456"/>
      <c r="F736" s="457"/>
      <c r="G736" s="458"/>
    </row>
    <row r="737" spans="1:8" s="115" customFormat="1" ht="25.5" x14ac:dyDescent="0.25">
      <c r="A737" s="538" t="s">
        <v>3930</v>
      </c>
      <c r="B737" s="538" t="s">
        <v>3931</v>
      </c>
      <c r="C737" s="1016" t="s">
        <v>3142</v>
      </c>
      <c r="D737" s="537" t="s">
        <v>237</v>
      </c>
      <c r="E737" s="531">
        <f>2.03*2</f>
        <v>4.0599999999999996</v>
      </c>
      <c r="F737" s="1176">
        <v>22.88</v>
      </c>
      <c r="G737" s="1175">
        <f t="shared" ref="G737:G739" si="45">TRUNC(E737*F737,2)</f>
        <v>92.89</v>
      </c>
      <c r="H737" s="1057"/>
    </row>
    <row r="738" spans="1:8" s="115" customFormat="1" ht="25.5" x14ac:dyDescent="0.25">
      <c r="A738" s="538" t="s">
        <v>3933</v>
      </c>
      <c r="B738" s="538" t="s">
        <v>3932</v>
      </c>
      <c r="C738" s="1016" t="s">
        <v>3142</v>
      </c>
      <c r="D738" s="537" t="s">
        <v>237</v>
      </c>
      <c r="E738" s="531">
        <f>2.03*2</f>
        <v>4.0599999999999996</v>
      </c>
      <c r="F738" s="1176">
        <v>11.43</v>
      </c>
      <c r="G738" s="1175">
        <f t="shared" si="45"/>
        <v>46.4</v>
      </c>
      <c r="H738" s="1057"/>
    </row>
    <row r="739" spans="1:8" x14ac:dyDescent="0.25">
      <c r="A739" s="434" t="s">
        <v>3311</v>
      </c>
      <c r="B739" s="434" t="s">
        <v>3903</v>
      </c>
      <c r="C739" s="735" t="s">
        <v>3142</v>
      </c>
      <c r="D739" s="691" t="s">
        <v>237</v>
      </c>
      <c r="E739" s="460">
        <f>0.8*2</f>
        <v>1.6</v>
      </c>
      <c r="F739" s="754">
        <v>10.51</v>
      </c>
      <c r="G739" s="1175">
        <f t="shared" si="45"/>
        <v>16.809999999999999</v>
      </c>
    </row>
    <row r="740" spans="1:8" x14ac:dyDescent="0.25">
      <c r="A740" s="1347" t="s">
        <v>4722</v>
      </c>
      <c r="B740" s="1350"/>
      <c r="C740" s="1350"/>
      <c r="D740" s="1350"/>
      <c r="E740" s="1350"/>
      <c r="F740" s="1349"/>
      <c r="G740" s="1168">
        <f>TRUNC(SUM(G737:G739),2)</f>
        <v>156.1</v>
      </c>
    </row>
    <row r="741" spans="1:8" x14ac:dyDescent="0.25">
      <c r="A741" s="1347" t="s">
        <v>4723</v>
      </c>
      <c r="B741" s="1350"/>
      <c r="C741" s="1350"/>
      <c r="D741" s="1350"/>
      <c r="E741" s="1350"/>
      <c r="F741" s="1349"/>
      <c r="G741" s="1168">
        <v>0</v>
      </c>
    </row>
    <row r="742" spans="1:8" s="529" customFormat="1" x14ac:dyDescent="0.25">
      <c r="A742" s="1172"/>
      <c r="B742" s="1170"/>
      <c r="C742" s="1170"/>
      <c r="D742" s="1170"/>
      <c r="E742" s="1170"/>
      <c r="F742" s="1171" t="s">
        <v>4915</v>
      </c>
      <c r="G742" s="1168">
        <f>TRUNC(SUM(G740:G741),2)</f>
        <v>156.1</v>
      </c>
      <c r="H742" s="1058"/>
    </row>
    <row r="743" spans="1:8" s="890" customFormat="1" x14ac:dyDescent="0.25">
      <c r="A743" s="917"/>
      <c r="B743" s="810"/>
      <c r="C743" s="917"/>
      <c r="D743" s="924"/>
      <c r="E743" s="917"/>
      <c r="F743" s="917"/>
      <c r="G743" s="921"/>
      <c r="H743" s="1056"/>
    </row>
    <row r="744" spans="1:8" s="890" customFormat="1" x14ac:dyDescent="0.25">
      <c r="A744" s="917"/>
      <c r="B744" s="810"/>
      <c r="C744" s="917"/>
      <c r="D744" s="924"/>
      <c r="E744" s="917"/>
      <c r="F744" s="917"/>
      <c r="G744" s="921"/>
      <c r="H744" s="1056"/>
    </row>
    <row r="745" spans="1:8" s="904" customFormat="1" ht="25.5" x14ac:dyDescent="0.25">
      <c r="A745" s="1157" t="s">
        <v>3136</v>
      </c>
      <c r="B745" s="1158" t="s">
        <v>3137</v>
      </c>
      <c r="C745" s="1159" t="s">
        <v>3138</v>
      </c>
      <c r="D745" s="1159" t="s">
        <v>3139</v>
      </c>
      <c r="E745" s="1160" t="s">
        <v>3140</v>
      </c>
      <c r="F745" s="1161" t="s">
        <v>4913</v>
      </c>
      <c r="G745" s="1162" t="s">
        <v>4914</v>
      </c>
      <c r="H745" s="1057"/>
    </row>
    <row r="746" spans="1:8" s="904" customFormat="1" ht="4.5" customHeight="1" x14ac:dyDescent="0.25">
      <c r="A746" s="728"/>
      <c r="B746" s="728"/>
      <c r="C746" s="729"/>
      <c r="D746" s="729"/>
      <c r="E746" s="730"/>
      <c r="F746" s="731"/>
      <c r="G746" s="732"/>
      <c r="H746" s="1057"/>
    </row>
    <row r="747" spans="1:8" x14ac:dyDescent="0.25">
      <c r="A747" s="451" t="s">
        <v>964</v>
      </c>
      <c r="B747" s="528" t="s">
        <v>3838</v>
      </c>
      <c r="C747" s="452"/>
      <c r="D747" s="735"/>
      <c r="E747" s="452"/>
      <c r="F747" s="452"/>
      <c r="G747" s="453"/>
    </row>
    <row r="748" spans="1:8" ht="51" x14ac:dyDescent="0.25">
      <c r="A748" s="451" t="s">
        <v>3833</v>
      </c>
      <c r="B748" s="528" t="s">
        <v>3852</v>
      </c>
      <c r="C748" s="455" t="s">
        <v>3142</v>
      </c>
      <c r="D748" s="455"/>
      <c r="E748" s="456"/>
      <c r="F748" s="457"/>
      <c r="G748" s="458"/>
    </row>
    <row r="749" spans="1:8" x14ac:dyDescent="0.25">
      <c r="A749" s="555" t="s">
        <v>4077</v>
      </c>
      <c r="B749" s="750" t="s">
        <v>4076</v>
      </c>
      <c r="C749" s="753" t="s">
        <v>3142</v>
      </c>
      <c r="D749" s="692" t="s">
        <v>3143</v>
      </c>
      <c r="E749" s="559">
        <v>3</v>
      </c>
      <c r="F749" s="754">
        <v>19.010000000000002</v>
      </c>
      <c r="G749" s="1175">
        <f t="shared" ref="G749:G757" si="46">TRUNC(E749*F749,2)</f>
        <v>57.03</v>
      </c>
    </row>
    <row r="750" spans="1:8" x14ac:dyDescent="0.25">
      <c r="A750" s="549" t="s">
        <v>3144</v>
      </c>
      <c r="B750" s="750" t="s">
        <v>4059</v>
      </c>
      <c r="C750" s="753" t="s">
        <v>3142</v>
      </c>
      <c r="D750" s="692" t="s">
        <v>3143</v>
      </c>
      <c r="E750" s="559">
        <v>3</v>
      </c>
      <c r="F750" s="754">
        <v>14.3</v>
      </c>
      <c r="G750" s="1175">
        <f t="shared" si="46"/>
        <v>42.9</v>
      </c>
    </row>
    <row r="751" spans="1:8" ht="38.25" x14ac:dyDescent="0.25">
      <c r="A751" s="434" t="s">
        <v>3861</v>
      </c>
      <c r="B751" s="434" t="s">
        <v>3860</v>
      </c>
      <c r="C751" s="735" t="s">
        <v>3147</v>
      </c>
      <c r="D751" s="691" t="s">
        <v>3134</v>
      </c>
      <c r="E751" s="460">
        <v>8</v>
      </c>
      <c r="F751" s="754">
        <v>0.12</v>
      </c>
      <c r="G751" s="1175">
        <f t="shared" si="46"/>
        <v>0.96</v>
      </c>
    </row>
    <row r="752" spans="1:8" x14ac:dyDescent="0.25">
      <c r="A752" s="434" t="s">
        <v>3866</v>
      </c>
      <c r="B752" s="434" t="s">
        <v>3865</v>
      </c>
      <c r="C752" s="735" t="s">
        <v>3147</v>
      </c>
      <c r="D752" s="691" t="s">
        <v>60</v>
      </c>
      <c r="E752" s="460">
        <v>2</v>
      </c>
      <c r="F752" s="754">
        <v>10.59</v>
      </c>
      <c r="G752" s="1175">
        <f t="shared" si="46"/>
        <v>21.18</v>
      </c>
    </row>
    <row r="753" spans="1:8" ht="25.5" x14ac:dyDescent="0.25">
      <c r="A753" s="434" t="s">
        <v>4114</v>
      </c>
      <c r="B753" s="434" t="s">
        <v>4115</v>
      </c>
      <c r="C753" s="1016" t="s">
        <v>3142</v>
      </c>
      <c r="D753" s="691" t="s">
        <v>237</v>
      </c>
      <c r="E753" s="460">
        <v>1.41</v>
      </c>
      <c r="F753" s="754">
        <v>209.61</v>
      </c>
      <c r="G753" s="1175">
        <f t="shared" si="46"/>
        <v>295.55</v>
      </c>
    </row>
    <row r="754" spans="1:8" ht="25.5" x14ac:dyDescent="0.25">
      <c r="A754" s="538" t="s">
        <v>3930</v>
      </c>
      <c r="B754" s="538" t="s">
        <v>3931</v>
      </c>
      <c r="C754" s="1016" t="s">
        <v>3142</v>
      </c>
      <c r="D754" s="537" t="s">
        <v>237</v>
      </c>
      <c r="E754" s="531">
        <v>3.9</v>
      </c>
      <c r="F754" s="1176">
        <v>22.88</v>
      </c>
      <c r="G754" s="1175">
        <f t="shared" si="46"/>
        <v>89.23</v>
      </c>
    </row>
    <row r="755" spans="1:8" s="115" customFormat="1" ht="25.5" x14ac:dyDescent="0.25">
      <c r="A755" s="538" t="s">
        <v>3933</v>
      </c>
      <c r="B755" s="538" t="s">
        <v>3932</v>
      </c>
      <c r="C755" s="1016" t="s">
        <v>3142</v>
      </c>
      <c r="D755" s="537" t="s">
        <v>237</v>
      </c>
      <c r="E755" s="531">
        <f>(2.75-0.8)*2</f>
        <v>3.9</v>
      </c>
      <c r="F755" s="1176">
        <v>11.43</v>
      </c>
      <c r="G755" s="1175">
        <f t="shared" si="46"/>
        <v>44.57</v>
      </c>
      <c r="H755" s="1057"/>
    </row>
    <row r="756" spans="1:8" s="115" customFormat="1" ht="38.25" x14ac:dyDescent="0.25">
      <c r="A756" s="434" t="s">
        <v>3968</v>
      </c>
      <c r="B756" s="434" t="s">
        <v>3969</v>
      </c>
      <c r="C756" s="735" t="s">
        <v>3142</v>
      </c>
      <c r="D756" s="691" t="s">
        <v>237</v>
      </c>
      <c r="E756" s="460">
        <v>0.8</v>
      </c>
      <c r="F756" s="754">
        <v>184.88</v>
      </c>
      <c r="G756" s="1175">
        <f t="shared" si="46"/>
        <v>147.9</v>
      </c>
      <c r="H756" s="1057"/>
    </row>
    <row r="757" spans="1:8" ht="25.5" x14ac:dyDescent="0.25">
      <c r="A757" s="434" t="s">
        <v>3905</v>
      </c>
      <c r="B757" s="434" t="s">
        <v>3906</v>
      </c>
      <c r="C757" s="735" t="s">
        <v>3147</v>
      </c>
      <c r="D757" s="691" t="s">
        <v>237</v>
      </c>
      <c r="E757" s="460">
        <v>0.9</v>
      </c>
      <c r="F757" s="754">
        <v>261.39999999999998</v>
      </c>
      <c r="G757" s="1175">
        <f t="shared" si="46"/>
        <v>235.26</v>
      </c>
      <c r="H757" s="1057"/>
    </row>
    <row r="758" spans="1:8" x14ac:dyDescent="0.25">
      <c r="A758" s="1347" t="s">
        <v>4722</v>
      </c>
      <c r="B758" s="1350"/>
      <c r="C758" s="1350"/>
      <c r="D758" s="1350"/>
      <c r="E758" s="1350"/>
      <c r="F758" s="1349"/>
      <c r="G758" s="1168">
        <f>TRUNC(SUM(G749:G750),2)</f>
        <v>99.93</v>
      </c>
    </row>
    <row r="759" spans="1:8" x14ac:dyDescent="0.25">
      <c r="A759" s="1347" t="s">
        <v>4723</v>
      </c>
      <c r="B759" s="1350"/>
      <c r="C759" s="1350"/>
      <c r="D759" s="1350"/>
      <c r="E759" s="1350"/>
      <c r="F759" s="1349"/>
      <c r="G759" s="1168">
        <f>TRUNC(SUM(G751:G757),2)</f>
        <v>834.65</v>
      </c>
    </row>
    <row r="760" spans="1:8" x14ac:dyDescent="0.25">
      <c r="A760" s="1172" t="s">
        <v>4946</v>
      </c>
      <c r="B760" s="1170"/>
      <c r="C760" s="1170"/>
      <c r="D760" s="1170"/>
      <c r="E760" s="1170"/>
      <c r="F760" s="1171" t="s">
        <v>4915</v>
      </c>
      <c r="G760" s="1168">
        <f>TRUNC(SUM(G758:G759),2)</f>
        <v>934.58</v>
      </c>
    </row>
    <row r="761" spans="1:8" s="890" customFormat="1" x14ac:dyDescent="0.25">
      <c r="A761" s="917"/>
      <c r="B761" s="810"/>
      <c r="C761" s="917"/>
      <c r="D761" s="924"/>
      <c r="E761" s="917"/>
      <c r="F761" s="917"/>
      <c r="G761" s="921"/>
      <c r="H761" s="1056"/>
    </row>
    <row r="762" spans="1:8" s="890" customFormat="1" x14ac:dyDescent="0.25">
      <c r="A762" s="917"/>
      <c r="B762" s="810"/>
      <c r="C762" s="917"/>
      <c r="D762" s="924"/>
      <c r="E762" s="917"/>
      <c r="F762" s="917"/>
      <c r="G762" s="921"/>
      <c r="H762" s="1056"/>
    </row>
    <row r="763" spans="1:8" s="904" customFormat="1" ht="25.5" x14ac:dyDescent="0.25">
      <c r="A763" s="1157" t="s">
        <v>3136</v>
      </c>
      <c r="B763" s="1158" t="s">
        <v>3137</v>
      </c>
      <c r="C763" s="1159" t="s">
        <v>3138</v>
      </c>
      <c r="D763" s="1159" t="s">
        <v>3139</v>
      </c>
      <c r="E763" s="1160" t="s">
        <v>3140</v>
      </c>
      <c r="F763" s="1161" t="s">
        <v>4913</v>
      </c>
      <c r="G763" s="1162" t="s">
        <v>4914</v>
      </c>
      <c r="H763" s="1057"/>
    </row>
    <row r="764" spans="1:8" s="904" customFormat="1" ht="4.5" customHeight="1" x14ac:dyDescent="0.25">
      <c r="A764" s="728"/>
      <c r="B764" s="728"/>
      <c r="C764" s="729"/>
      <c r="D764" s="729"/>
      <c r="E764" s="730"/>
      <c r="F764" s="731"/>
      <c r="G764" s="732"/>
      <c r="H764" s="1057"/>
    </row>
    <row r="765" spans="1:8" x14ac:dyDescent="0.25">
      <c r="A765" s="451" t="s">
        <v>964</v>
      </c>
      <c r="B765" s="528" t="s">
        <v>3838</v>
      </c>
      <c r="C765" s="452"/>
      <c r="D765" s="735"/>
      <c r="E765" s="452"/>
      <c r="F765" s="452"/>
      <c r="G765" s="453"/>
    </row>
    <row r="766" spans="1:8" ht="51" x14ac:dyDescent="0.25">
      <c r="A766" s="451" t="s">
        <v>3834</v>
      </c>
      <c r="B766" s="528" t="s">
        <v>3853</v>
      </c>
      <c r="C766" s="455" t="s">
        <v>3142</v>
      </c>
      <c r="D766" s="455"/>
      <c r="E766" s="456"/>
      <c r="F766" s="457"/>
      <c r="G766" s="458"/>
    </row>
    <row r="767" spans="1:8" x14ac:dyDescent="0.25">
      <c r="A767" s="555" t="s">
        <v>4077</v>
      </c>
      <c r="B767" s="750" t="s">
        <v>4076</v>
      </c>
      <c r="C767" s="753" t="s">
        <v>3142</v>
      </c>
      <c r="D767" s="692" t="s">
        <v>3143</v>
      </c>
      <c r="E767" s="559">
        <v>6</v>
      </c>
      <c r="F767" s="754">
        <v>19.010000000000002</v>
      </c>
      <c r="G767" s="1175">
        <f t="shared" ref="G767:G777" si="47">TRUNC(E767*F767,2)</f>
        <v>114.06</v>
      </c>
    </row>
    <row r="768" spans="1:8" x14ac:dyDescent="0.25">
      <c r="A768" s="549" t="s">
        <v>3144</v>
      </c>
      <c r="B768" s="750" t="s">
        <v>4059</v>
      </c>
      <c r="C768" s="753" t="s">
        <v>3142</v>
      </c>
      <c r="D768" s="692" t="s">
        <v>3143</v>
      </c>
      <c r="E768" s="559">
        <v>6</v>
      </c>
      <c r="F768" s="754">
        <v>14.3</v>
      </c>
      <c r="G768" s="1175">
        <f t="shared" si="47"/>
        <v>85.8</v>
      </c>
    </row>
    <row r="769" spans="1:8" ht="38.25" x14ac:dyDescent="0.25">
      <c r="A769" s="434" t="s">
        <v>3861</v>
      </c>
      <c r="B769" s="434" t="s">
        <v>3860</v>
      </c>
      <c r="C769" s="735" t="s">
        <v>3147</v>
      </c>
      <c r="D769" s="691" t="s">
        <v>3134</v>
      </c>
      <c r="E769" s="460">
        <v>24</v>
      </c>
      <c r="F769" s="754">
        <v>0.12</v>
      </c>
      <c r="G769" s="1175">
        <f t="shared" si="47"/>
        <v>2.88</v>
      </c>
    </row>
    <row r="770" spans="1:8" x14ac:dyDescent="0.25">
      <c r="A770" s="434" t="s">
        <v>3866</v>
      </c>
      <c r="B770" s="434" t="s">
        <v>3865</v>
      </c>
      <c r="C770" s="735" t="s">
        <v>3147</v>
      </c>
      <c r="D770" s="691" t="s">
        <v>60</v>
      </c>
      <c r="E770" s="460">
        <v>4</v>
      </c>
      <c r="F770" s="754">
        <v>10.59</v>
      </c>
      <c r="G770" s="1175">
        <f t="shared" si="47"/>
        <v>42.36</v>
      </c>
    </row>
    <row r="771" spans="1:8" ht="38.25" x14ac:dyDescent="0.25">
      <c r="A771" s="434" t="s">
        <v>3590</v>
      </c>
      <c r="B771" s="434" t="s">
        <v>3970</v>
      </c>
      <c r="C771" s="735" t="s">
        <v>3147</v>
      </c>
      <c r="D771" s="691" t="s">
        <v>237</v>
      </c>
      <c r="E771" s="460">
        <v>2.91</v>
      </c>
      <c r="F771" s="754">
        <v>412.65</v>
      </c>
      <c r="G771" s="1175">
        <f t="shared" si="47"/>
        <v>1200.81</v>
      </c>
    </row>
    <row r="772" spans="1:8" ht="25.5" x14ac:dyDescent="0.25">
      <c r="A772" s="538" t="s">
        <v>3930</v>
      </c>
      <c r="B772" s="538" t="s">
        <v>3931</v>
      </c>
      <c r="C772" s="1016" t="s">
        <v>3142</v>
      </c>
      <c r="D772" s="537" t="s">
        <v>237</v>
      </c>
      <c r="E772" s="531">
        <f>3.9*2</f>
        <v>7.8</v>
      </c>
      <c r="F772" s="1176">
        <v>22.88</v>
      </c>
      <c r="G772" s="1175">
        <f t="shared" si="47"/>
        <v>178.46</v>
      </c>
    </row>
    <row r="773" spans="1:8" ht="25.5" x14ac:dyDescent="0.25">
      <c r="A773" s="538" t="s">
        <v>3933</v>
      </c>
      <c r="B773" s="538" t="s">
        <v>3932</v>
      </c>
      <c r="C773" s="1016" t="s">
        <v>3142</v>
      </c>
      <c r="D773" s="537" t="s">
        <v>237</v>
      </c>
      <c r="E773" s="531"/>
      <c r="F773" s="1176">
        <v>11.43</v>
      </c>
      <c r="G773" s="1175">
        <f t="shared" si="47"/>
        <v>0</v>
      </c>
    </row>
    <row r="774" spans="1:8" x14ac:dyDescent="0.25">
      <c r="A774" s="434" t="s">
        <v>3868</v>
      </c>
      <c r="B774" s="434" t="s">
        <v>3867</v>
      </c>
      <c r="C774" s="735" t="s">
        <v>3147</v>
      </c>
      <c r="D774" s="691" t="s">
        <v>237</v>
      </c>
      <c r="E774" s="461">
        <f>0.83*2</f>
        <v>1.66</v>
      </c>
      <c r="F774" s="754">
        <v>290</v>
      </c>
      <c r="G774" s="1175">
        <f t="shared" si="47"/>
        <v>481.4</v>
      </c>
    </row>
    <row r="775" spans="1:8" x14ac:dyDescent="0.25">
      <c r="A775" s="434" t="s">
        <v>3557</v>
      </c>
      <c r="B775" s="434" t="s">
        <v>3561</v>
      </c>
      <c r="C775" s="735" t="s">
        <v>3147</v>
      </c>
      <c r="D775" s="691" t="s">
        <v>3363</v>
      </c>
      <c r="E775" s="460">
        <v>1</v>
      </c>
      <c r="F775" s="754">
        <v>22.75</v>
      </c>
      <c r="G775" s="1175">
        <f t="shared" si="47"/>
        <v>22.75</v>
      </c>
    </row>
    <row r="776" spans="1:8" ht="38.25" x14ac:dyDescent="0.25">
      <c r="A776" s="434" t="s">
        <v>3927</v>
      </c>
      <c r="B776" s="434" t="s">
        <v>3934</v>
      </c>
      <c r="C776" s="735" t="s">
        <v>3147</v>
      </c>
      <c r="D776" s="691" t="s">
        <v>3372</v>
      </c>
      <c r="E776" s="460">
        <v>1</v>
      </c>
      <c r="F776" s="754">
        <v>51.92</v>
      </c>
      <c r="G776" s="1175">
        <f t="shared" si="47"/>
        <v>51.92</v>
      </c>
    </row>
    <row r="777" spans="1:8" s="115" customFormat="1" ht="38.25" x14ac:dyDescent="0.25">
      <c r="A777" s="434" t="s">
        <v>3928</v>
      </c>
      <c r="B777" s="434" t="s">
        <v>3935</v>
      </c>
      <c r="C777" s="735" t="s">
        <v>3147</v>
      </c>
      <c r="D777" s="691" t="s">
        <v>3363</v>
      </c>
      <c r="E777" s="460">
        <v>1</v>
      </c>
      <c r="F777" s="754">
        <v>120.9</v>
      </c>
      <c r="G777" s="1175">
        <f t="shared" si="47"/>
        <v>120.9</v>
      </c>
      <c r="H777" s="1057"/>
    </row>
    <row r="778" spans="1:8" x14ac:dyDescent="0.25">
      <c r="A778" s="1347" t="s">
        <v>4722</v>
      </c>
      <c r="B778" s="1350"/>
      <c r="C778" s="1350"/>
      <c r="D778" s="1350"/>
      <c r="E778" s="1350"/>
      <c r="F778" s="1349"/>
      <c r="G778" s="1168">
        <f>TRUNC(SUM(G767:G768),2)</f>
        <v>199.86</v>
      </c>
    </row>
    <row r="779" spans="1:8" x14ac:dyDescent="0.25">
      <c r="A779" s="1347" t="s">
        <v>4723</v>
      </c>
      <c r="B779" s="1350"/>
      <c r="C779" s="1350"/>
      <c r="D779" s="1350"/>
      <c r="E779" s="1350"/>
      <c r="F779" s="1349"/>
      <c r="G779" s="1168">
        <f>TRUNC(SUM(G769:G777),2)</f>
        <v>2101.48</v>
      </c>
    </row>
    <row r="780" spans="1:8" s="529" customFormat="1" x14ac:dyDescent="0.25">
      <c r="A780" s="1172" t="s">
        <v>4946</v>
      </c>
      <c r="B780" s="1170"/>
      <c r="C780" s="1170"/>
      <c r="D780" s="1170"/>
      <c r="E780" s="1170"/>
      <c r="F780" s="1171" t="s">
        <v>4915</v>
      </c>
      <c r="G780" s="1168">
        <f>TRUNC(SUM(G778:G779),2)</f>
        <v>2301.34</v>
      </c>
      <c r="H780" s="1058"/>
    </row>
    <row r="781" spans="1:8" s="890" customFormat="1" x14ac:dyDescent="0.25">
      <c r="A781" s="917"/>
      <c r="B781" s="810"/>
      <c r="C781" s="917"/>
      <c r="D781" s="924"/>
      <c r="E781" s="917"/>
      <c r="F781" s="917"/>
      <c r="G781" s="921"/>
      <c r="H781" s="1056"/>
    </row>
    <row r="782" spans="1:8" s="890" customFormat="1" x14ac:dyDescent="0.25">
      <c r="A782" s="917"/>
      <c r="B782" s="810"/>
      <c r="C782" s="917"/>
      <c r="D782" s="924"/>
      <c r="E782" s="917"/>
      <c r="F782" s="917"/>
      <c r="G782" s="921"/>
      <c r="H782" s="1056"/>
    </row>
    <row r="783" spans="1:8" s="904" customFormat="1" ht="25.5" x14ac:dyDescent="0.25">
      <c r="A783" s="1157" t="s">
        <v>3136</v>
      </c>
      <c r="B783" s="1158" t="s">
        <v>3137</v>
      </c>
      <c r="C783" s="1159" t="s">
        <v>3138</v>
      </c>
      <c r="D783" s="1159" t="s">
        <v>3139</v>
      </c>
      <c r="E783" s="1160" t="s">
        <v>3140</v>
      </c>
      <c r="F783" s="1161" t="s">
        <v>4913</v>
      </c>
      <c r="G783" s="1162" t="s">
        <v>4914</v>
      </c>
      <c r="H783" s="1057"/>
    </row>
    <row r="784" spans="1:8" s="904" customFormat="1" ht="4.5" customHeight="1" x14ac:dyDescent="0.25">
      <c r="A784" s="728"/>
      <c r="B784" s="728"/>
      <c r="C784" s="729"/>
      <c r="D784" s="729"/>
      <c r="E784" s="730"/>
      <c r="F784" s="731"/>
      <c r="G784" s="732"/>
      <c r="H784" s="1057"/>
    </row>
    <row r="785" spans="1:8" x14ac:dyDescent="0.25">
      <c r="A785" s="451" t="s">
        <v>964</v>
      </c>
      <c r="B785" s="528" t="s">
        <v>3838</v>
      </c>
      <c r="C785" s="452"/>
      <c r="D785" s="735"/>
      <c r="E785" s="452"/>
      <c r="F785" s="452"/>
      <c r="G785" s="453"/>
    </row>
    <row r="786" spans="1:8" ht="51" x14ac:dyDescent="0.25">
      <c r="A786" s="451" t="s">
        <v>3835</v>
      </c>
      <c r="B786" s="528" t="s">
        <v>3854</v>
      </c>
      <c r="C786" s="455" t="s">
        <v>3142</v>
      </c>
      <c r="D786" s="455"/>
      <c r="E786" s="456"/>
      <c r="F786" s="457"/>
      <c r="G786" s="458"/>
    </row>
    <row r="787" spans="1:8" x14ac:dyDescent="0.25">
      <c r="A787" s="555" t="s">
        <v>4077</v>
      </c>
      <c r="B787" s="750" t="s">
        <v>4076</v>
      </c>
      <c r="C787" s="753" t="s">
        <v>3142</v>
      </c>
      <c r="D787" s="692" t="s">
        <v>3143</v>
      </c>
      <c r="E787" s="559">
        <v>3</v>
      </c>
      <c r="F787" s="754">
        <v>19.010000000000002</v>
      </c>
      <c r="G787" s="1175">
        <f t="shared" ref="G787:G797" si="48">TRUNC(E787*F787,2)</f>
        <v>57.03</v>
      </c>
    </row>
    <row r="788" spans="1:8" x14ac:dyDescent="0.25">
      <c r="A788" s="549" t="s">
        <v>3144</v>
      </c>
      <c r="B788" s="750" t="s">
        <v>4059</v>
      </c>
      <c r="C788" s="753" t="s">
        <v>3142</v>
      </c>
      <c r="D788" s="692" t="s">
        <v>3143</v>
      </c>
      <c r="E788" s="559">
        <v>3</v>
      </c>
      <c r="F788" s="754">
        <v>14.3</v>
      </c>
      <c r="G788" s="1175">
        <f t="shared" si="48"/>
        <v>42.9</v>
      </c>
    </row>
    <row r="789" spans="1:8" ht="38.25" x14ac:dyDescent="0.25">
      <c r="A789" s="434" t="s">
        <v>3861</v>
      </c>
      <c r="B789" s="434" t="s">
        <v>3860</v>
      </c>
      <c r="C789" s="735" t="s">
        <v>3147</v>
      </c>
      <c r="D789" s="691" t="s">
        <v>3134</v>
      </c>
      <c r="E789" s="460">
        <v>12</v>
      </c>
      <c r="F789" s="754">
        <v>0.12</v>
      </c>
      <c r="G789" s="1175">
        <f t="shared" si="48"/>
        <v>1.44</v>
      </c>
    </row>
    <row r="790" spans="1:8" x14ac:dyDescent="0.25">
      <c r="A790" s="434" t="s">
        <v>3866</v>
      </c>
      <c r="B790" s="434" t="s">
        <v>3865</v>
      </c>
      <c r="C790" s="735" t="s">
        <v>3147</v>
      </c>
      <c r="D790" s="691" t="s">
        <v>60</v>
      </c>
      <c r="E790" s="460">
        <v>1</v>
      </c>
      <c r="F790" s="754">
        <v>10.59</v>
      </c>
      <c r="G790" s="1175">
        <f t="shared" si="48"/>
        <v>10.59</v>
      </c>
    </row>
    <row r="791" spans="1:8" ht="38.25" x14ac:dyDescent="0.25">
      <c r="A791" s="434" t="s">
        <v>3590</v>
      </c>
      <c r="B791" s="434" t="s">
        <v>3971</v>
      </c>
      <c r="C791" s="735" t="s">
        <v>3147</v>
      </c>
      <c r="D791" s="691" t="s">
        <v>237</v>
      </c>
      <c r="E791" s="460">
        <v>1.41</v>
      </c>
      <c r="F791" s="754">
        <v>412.65</v>
      </c>
      <c r="G791" s="1175">
        <f t="shared" si="48"/>
        <v>581.83000000000004</v>
      </c>
    </row>
    <row r="792" spans="1:8" ht="25.5" x14ac:dyDescent="0.25">
      <c r="A792" s="538" t="s">
        <v>3930</v>
      </c>
      <c r="B792" s="538" t="s">
        <v>3931</v>
      </c>
      <c r="C792" s="1016" t="s">
        <v>3142</v>
      </c>
      <c r="D792" s="537" t="s">
        <v>237</v>
      </c>
      <c r="E792" s="531">
        <f>2.04*2</f>
        <v>4.08</v>
      </c>
      <c r="F792" s="1176">
        <v>22.88</v>
      </c>
      <c r="G792" s="1175">
        <f t="shared" si="48"/>
        <v>93.35</v>
      </c>
    </row>
    <row r="793" spans="1:8" ht="25.5" x14ac:dyDescent="0.25">
      <c r="A793" s="538" t="s">
        <v>3933</v>
      </c>
      <c r="B793" s="538" t="s">
        <v>3932</v>
      </c>
      <c r="C793" s="1016" t="s">
        <v>3142</v>
      </c>
      <c r="D793" s="537" t="s">
        <v>237</v>
      </c>
      <c r="E793" s="531">
        <f>2.04*2</f>
        <v>4.08</v>
      </c>
      <c r="F793" s="1176">
        <v>11.43</v>
      </c>
      <c r="G793" s="1175">
        <f t="shared" si="48"/>
        <v>46.63</v>
      </c>
    </row>
    <row r="794" spans="1:8" x14ac:dyDescent="0.25">
      <c r="A794" s="434" t="s">
        <v>3868</v>
      </c>
      <c r="B794" s="434" t="s">
        <v>3867</v>
      </c>
      <c r="C794" s="735" t="s">
        <v>3147</v>
      </c>
      <c r="D794" s="691" t="s">
        <v>237</v>
      </c>
      <c r="E794" s="461">
        <v>0.94</v>
      </c>
      <c r="F794" s="754">
        <v>290</v>
      </c>
      <c r="G794" s="1175">
        <f t="shared" si="48"/>
        <v>272.60000000000002</v>
      </c>
    </row>
    <row r="795" spans="1:8" x14ac:dyDescent="0.25">
      <c r="A795" s="434" t="str">
        <f>VLOOKUP(B795,[2]INSUMOS!B$1:E$65536,3,0)</f>
        <v>SINAPI 11581</v>
      </c>
      <c r="B795" s="434" t="s">
        <v>3561</v>
      </c>
      <c r="C795" s="735" t="s">
        <v>3147</v>
      </c>
      <c r="D795" s="691" t="s">
        <v>3363</v>
      </c>
      <c r="E795" s="460">
        <v>1</v>
      </c>
      <c r="F795" s="754">
        <v>22.75</v>
      </c>
      <c r="G795" s="1175">
        <f t="shared" si="48"/>
        <v>22.75</v>
      </c>
    </row>
    <row r="796" spans="1:8" ht="38.25" x14ac:dyDescent="0.25">
      <c r="A796" s="434" t="s">
        <v>3927</v>
      </c>
      <c r="B796" s="434" t="s">
        <v>3934</v>
      </c>
      <c r="C796" s="735" t="s">
        <v>3147</v>
      </c>
      <c r="D796" s="691" t="s">
        <v>3372</v>
      </c>
      <c r="E796" s="460">
        <v>1</v>
      </c>
      <c r="F796" s="754">
        <v>51.92</v>
      </c>
      <c r="G796" s="1175">
        <f t="shared" si="48"/>
        <v>51.92</v>
      </c>
    </row>
    <row r="797" spans="1:8" s="115" customFormat="1" ht="38.25" x14ac:dyDescent="0.25">
      <c r="A797" s="434" t="s">
        <v>3928</v>
      </c>
      <c r="B797" s="434" t="s">
        <v>3935</v>
      </c>
      <c r="C797" s="735" t="s">
        <v>3147</v>
      </c>
      <c r="D797" s="691" t="s">
        <v>3363</v>
      </c>
      <c r="E797" s="460">
        <v>1</v>
      </c>
      <c r="F797" s="754">
        <v>120.9</v>
      </c>
      <c r="G797" s="1175">
        <f t="shared" si="48"/>
        <v>120.9</v>
      </c>
      <c r="H797" s="1057"/>
    </row>
    <row r="798" spans="1:8" x14ac:dyDescent="0.25">
      <c r="A798" s="1347" t="s">
        <v>4722</v>
      </c>
      <c r="B798" s="1350"/>
      <c r="C798" s="1350"/>
      <c r="D798" s="1350"/>
      <c r="E798" s="1350"/>
      <c r="F798" s="1349"/>
      <c r="G798" s="1168">
        <f>TRUNC(SUM(G787:G788),2)</f>
        <v>99.93</v>
      </c>
    </row>
    <row r="799" spans="1:8" s="529" customFormat="1" x14ac:dyDescent="0.25">
      <c r="A799" s="1347" t="s">
        <v>4723</v>
      </c>
      <c r="B799" s="1350"/>
      <c r="C799" s="1350"/>
      <c r="D799" s="1350"/>
      <c r="E799" s="1350"/>
      <c r="F799" s="1349"/>
      <c r="G799" s="1168">
        <f>TRUNC(SUM(G789:G797),2)</f>
        <v>1202.01</v>
      </c>
      <c r="H799" s="1058"/>
    </row>
    <row r="800" spans="1:8" x14ac:dyDescent="0.25">
      <c r="A800" s="1172" t="s">
        <v>4946</v>
      </c>
      <c r="B800" s="1170"/>
      <c r="C800" s="1170"/>
      <c r="D800" s="1170"/>
      <c r="E800" s="1170"/>
      <c r="F800" s="1171" t="s">
        <v>4915</v>
      </c>
      <c r="G800" s="1168">
        <f>TRUNC(SUM(G798:G799),2)</f>
        <v>1301.94</v>
      </c>
    </row>
    <row r="801" spans="1:8" s="890" customFormat="1" x14ac:dyDescent="0.25">
      <c r="A801" s="917"/>
      <c r="B801" s="810"/>
      <c r="C801" s="917"/>
      <c r="D801" s="924"/>
      <c r="E801" s="917"/>
      <c r="F801" s="917"/>
      <c r="G801" s="921"/>
      <c r="H801" s="1056"/>
    </row>
    <row r="802" spans="1:8" s="890" customFormat="1" x14ac:dyDescent="0.25">
      <c r="A802" s="917"/>
      <c r="B802" s="810"/>
      <c r="C802" s="917"/>
      <c r="D802" s="924"/>
      <c r="E802" s="917"/>
      <c r="F802" s="917"/>
      <c r="G802" s="921"/>
      <c r="H802" s="1056"/>
    </row>
    <row r="803" spans="1:8" s="904" customFormat="1" ht="25.5" x14ac:dyDescent="0.25">
      <c r="A803" s="1157" t="s">
        <v>3136</v>
      </c>
      <c r="B803" s="1158" t="s">
        <v>3137</v>
      </c>
      <c r="C803" s="1159" t="s">
        <v>3138</v>
      </c>
      <c r="D803" s="1159" t="s">
        <v>3139</v>
      </c>
      <c r="E803" s="1160" t="s">
        <v>3140</v>
      </c>
      <c r="F803" s="1161" t="s">
        <v>4913</v>
      </c>
      <c r="G803" s="1162" t="s">
        <v>4914</v>
      </c>
      <c r="H803" s="1057"/>
    </row>
    <row r="804" spans="1:8" s="904" customFormat="1" ht="4.5" customHeight="1" x14ac:dyDescent="0.25">
      <c r="A804" s="728"/>
      <c r="B804" s="728"/>
      <c r="C804" s="729"/>
      <c r="D804" s="729"/>
      <c r="E804" s="730"/>
      <c r="F804" s="731"/>
      <c r="G804" s="732"/>
      <c r="H804" s="1057"/>
    </row>
    <row r="805" spans="1:8" x14ac:dyDescent="0.25">
      <c r="A805" s="451" t="s">
        <v>964</v>
      </c>
      <c r="B805" s="528" t="s">
        <v>3838</v>
      </c>
      <c r="C805" s="452"/>
      <c r="D805" s="735"/>
      <c r="E805" s="452"/>
      <c r="F805" s="452"/>
      <c r="G805" s="453"/>
    </row>
    <row r="806" spans="1:8" ht="25.5" x14ac:dyDescent="0.25">
      <c r="A806" s="451" t="s">
        <v>3836</v>
      </c>
      <c r="B806" s="528" t="s">
        <v>3848</v>
      </c>
      <c r="C806" s="455" t="s">
        <v>3142</v>
      </c>
      <c r="D806" s="455"/>
      <c r="E806" s="456"/>
      <c r="F806" s="457"/>
      <c r="G806" s="458"/>
    </row>
    <row r="807" spans="1:8" s="115" customFormat="1" ht="25.5" x14ac:dyDescent="0.25">
      <c r="A807" s="538" t="s">
        <v>3930</v>
      </c>
      <c r="B807" s="538" t="s">
        <v>3931</v>
      </c>
      <c r="C807" s="1016" t="s">
        <v>3142</v>
      </c>
      <c r="D807" s="537" t="s">
        <v>237</v>
      </c>
      <c r="E807" s="531">
        <f>0.16*2</f>
        <v>0.32</v>
      </c>
      <c r="F807" s="1176">
        <v>22.88</v>
      </c>
      <c r="G807" s="1175">
        <f t="shared" ref="G807:G809" si="49">TRUNC(E807*F807,2)</f>
        <v>7.32</v>
      </c>
      <c r="H807" s="1057"/>
    </row>
    <row r="808" spans="1:8" s="115" customFormat="1" ht="25.5" x14ac:dyDescent="0.25">
      <c r="A808" s="538" t="s">
        <v>3933</v>
      </c>
      <c r="B808" s="538" t="s">
        <v>3932</v>
      </c>
      <c r="C808" s="1016" t="s">
        <v>3142</v>
      </c>
      <c r="D808" s="537" t="s">
        <v>237</v>
      </c>
      <c r="E808" s="531">
        <f>0.16*2</f>
        <v>0.32</v>
      </c>
      <c r="F808" s="1176">
        <v>11.43</v>
      </c>
      <c r="G808" s="1175">
        <f t="shared" si="49"/>
        <v>3.65</v>
      </c>
      <c r="H808" s="1057"/>
    </row>
    <row r="809" spans="1:8" x14ac:dyDescent="0.25">
      <c r="A809" s="434" t="s">
        <v>3311</v>
      </c>
      <c r="B809" s="434" t="s">
        <v>3903</v>
      </c>
      <c r="C809" s="735" t="s">
        <v>3142</v>
      </c>
      <c r="D809" s="691" t="s">
        <v>237</v>
      </c>
      <c r="E809" s="460">
        <f>0.79*2</f>
        <v>1.58</v>
      </c>
      <c r="F809" s="754">
        <v>10.51</v>
      </c>
      <c r="G809" s="1175">
        <f t="shared" si="49"/>
        <v>16.600000000000001</v>
      </c>
    </row>
    <row r="810" spans="1:8" x14ac:dyDescent="0.25">
      <c r="A810" s="1347" t="s">
        <v>4722</v>
      </c>
      <c r="B810" s="1350"/>
      <c r="C810" s="1350"/>
      <c r="D810" s="1350"/>
      <c r="E810" s="1350"/>
      <c r="F810" s="1349"/>
      <c r="G810" s="1168">
        <f>TRUNC(SUM(G807:G809),2)</f>
        <v>27.57</v>
      </c>
    </row>
    <row r="811" spans="1:8" x14ac:dyDescent="0.25">
      <c r="A811" s="1347" t="s">
        <v>4723</v>
      </c>
      <c r="B811" s="1350"/>
      <c r="C811" s="1350"/>
      <c r="D811" s="1350"/>
      <c r="E811" s="1350"/>
      <c r="F811" s="1349"/>
      <c r="G811" s="1168">
        <v>0</v>
      </c>
    </row>
    <row r="812" spans="1:8" x14ac:dyDescent="0.25">
      <c r="A812" s="1172"/>
      <c r="B812" s="1170"/>
      <c r="C812" s="1170"/>
      <c r="D812" s="1170"/>
      <c r="E812" s="1170"/>
      <c r="F812" s="1171" t="s">
        <v>4915</v>
      </c>
      <c r="G812" s="1168">
        <f>TRUNC(SUM(G810:G811),2)</f>
        <v>27.57</v>
      </c>
    </row>
    <row r="813" spans="1:8" s="890" customFormat="1" x14ac:dyDescent="0.25">
      <c r="A813" s="917"/>
      <c r="B813" s="810"/>
      <c r="C813" s="917"/>
      <c r="D813" s="924"/>
      <c r="E813" s="917"/>
      <c r="F813" s="917"/>
      <c r="G813" s="921"/>
      <c r="H813" s="1056"/>
    </row>
    <row r="814" spans="1:8" s="890" customFormat="1" x14ac:dyDescent="0.25">
      <c r="A814" s="917"/>
      <c r="B814" s="810"/>
      <c r="C814" s="917"/>
      <c r="D814" s="924"/>
      <c r="E814" s="917"/>
      <c r="F814" s="917"/>
      <c r="G814" s="921"/>
      <c r="H814" s="1056"/>
    </row>
    <row r="815" spans="1:8" s="904" customFormat="1" ht="25.5" x14ac:dyDescent="0.25">
      <c r="A815" s="1157" t="s">
        <v>3136</v>
      </c>
      <c r="B815" s="1158" t="s">
        <v>3137</v>
      </c>
      <c r="C815" s="1159" t="s">
        <v>3138</v>
      </c>
      <c r="D815" s="1159" t="s">
        <v>3139</v>
      </c>
      <c r="E815" s="1160" t="s">
        <v>3140</v>
      </c>
      <c r="F815" s="1161" t="s">
        <v>4913</v>
      </c>
      <c r="G815" s="1162" t="s">
        <v>4914</v>
      </c>
      <c r="H815" s="1057"/>
    </row>
    <row r="816" spans="1:8" s="904" customFormat="1" ht="4.5" customHeight="1" x14ac:dyDescent="0.25">
      <c r="A816" s="728"/>
      <c r="B816" s="728"/>
      <c r="C816" s="729"/>
      <c r="D816" s="729"/>
      <c r="E816" s="730"/>
      <c r="F816" s="731"/>
      <c r="G816" s="732"/>
      <c r="H816" s="1057"/>
    </row>
    <row r="817" spans="1:8" x14ac:dyDescent="0.25">
      <c r="A817" s="451" t="s">
        <v>964</v>
      </c>
      <c r="B817" s="528" t="s">
        <v>3838</v>
      </c>
      <c r="C817" s="452"/>
      <c r="D817" s="735"/>
      <c r="E817" s="452"/>
      <c r="F817" s="452"/>
      <c r="G817" s="453"/>
    </row>
    <row r="818" spans="1:8" s="115" customFormat="1" ht="38.25" x14ac:dyDescent="0.25">
      <c r="A818" s="451" t="s">
        <v>3837</v>
      </c>
      <c r="B818" s="528" t="s">
        <v>4835</v>
      </c>
      <c r="C818" s="455" t="s">
        <v>3142</v>
      </c>
      <c r="D818" s="455"/>
      <c r="E818" s="456"/>
      <c r="F818" s="457"/>
      <c r="G818" s="458"/>
      <c r="H818" s="1057"/>
    </row>
    <row r="819" spans="1:8" s="115" customFormat="1" x14ac:dyDescent="0.25">
      <c r="A819" s="555" t="s">
        <v>4083</v>
      </c>
      <c r="B819" s="555" t="s">
        <v>4082</v>
      </c>
      <c r="C819" s="753" t="s">
        <v>3147</v>
      </c>
      <c r="D819" s="692" t="s">
        <v>3143</v>
      </c>
      <c r="E819" s="559">
        <v>1</v>
      </c>
      <c r="F819" s="754">
        <v>17.8</v>
      </c>
      <c r="G819" s="1175">
        <f t="shared" ref="G819:G823" si="50">TRUNC(E819*F819,2)</f>
        <v>17.8</v>
      </c>
      <c r="H819" s="1057"/>
    </row>
    <row r="820" spans="1:8" s="115" customFormat="1" x14ac:dyDescent="0.25">
      <c r="A820" s="555" t="s">
        <v>4077</v>
      </c>
      <c r="B820" s="750" t="s">
        <v>4076</v>
      </c>
      <c r="C820" s="753" t="s">
        <v>3142</v>
      </c>
      <c r="D820" s="692" t="s">
        <v>3143</v>
      </c>
      <c r="E820" s="559">
        <v>1.5</v>
      </c>
      <c r="F820" s="754">
        <v>19.010000000000002</v>
      </c>
      <c r="G820" s="1175">
        <f t="shared" si="50"/>
        <v>28.51</v>
      </c>
      <c r="H820" s="1057"/>
    </row>
    <row r="821" spans="1:8" s="115" customFormat="1" ht="25.5" x14ac:dyDescent="0.25">
      <c r="A821" s="538" t="s">
        <v>3930</v>
      </c>
      <c r="B821" s="538" t="s">
        <v>3931</v>
      </c>
      <c r="C821" s="1016" t="s">
        <v>3142</v>
      </c>
      <c r="D821" s="537" t="s">
        <v>237</v>
      </c>
      <c r="E821" s="531">
        <f>0.24*2</f>
        <v>0.48</v>
      </c>
      <c r="F821" s="1176">
        <v>22.88</v>
      </c>
      <c r="G821" s="1175">
        <f t="shared" si="50"/>
        <v>10.98</v>
      </c>
      <c r="H821" s="1057"/>
    </row>
    <row r="822" spans="1:8" s="115" customFormat="1" ht="25.5" x14ac:dyDescent="0.25">
      <c r="A822" s="538" t="s">
        <v>3933</v>
      </c>
      <c r="B822" s="538" t="s">
        <v>3932</v>
      </c>
      <c r="C822" s="1016" t="s">
        <v>3142</v>
      </c>
      <c r="D822" s="537" t="s">
        <v>237</v>
      </c>
      <c r="E822" s="531">
        <f>0.24*2</f>
        <v>0.48</v>
      </c>
      <c r="F822" s="1176">
        <v>11.43</v>
      </c>
      <c r="G822" s="1175">
        <f t="shared" si="50"/>
        <v>5.48</v>
      </c>
      <c r="H822" s="1057"/>
    </row>
    <row r="823" spans="1:8" s="115" customFormat="1" x14ac:dyDescent="0.25">
      <c r="A823" s="434" t="s">
        <v>3868</v>
      </c>
      <c r="B823" s="434" t="s">
        <v>3867</v>
      </c>
      <c r="C823" s="735" t="s">
        <v>3147</v>
      </c>
      <c r="D823" s="691" t="s">
        <v>237</v>
      </c>
      <c r="E823" s="461">
        <v>0.82</v>
      </c>
      <c r="F823" s="754">
        <v>290</v>
      </c>
      <c r="G823" s="1175">
        <f t="shared" si="50"/>
        <v>237.8</v>
      </c>
      <c r="H823" s="1057"/>
    </row>
    <row r="824" spans="1:8" x14ac:dyDescent="0.25">
      <c r="A824" s="1347" t="s">
        <v>4722</v>
      </c>
      <c r="B824" s="1350"/>
      <c r="C824" s="1350"/>
      <c r="D824" s="1350"/>
      <c r="E824" s="1350"/>
      <c r="F824" s="1349"/>
      <c r="G824" s="1168">
        <f>TRUNC(SUM(G819:G820),2)</f>
        <v>46.31</v>
      </c>
    </row>
    <row r="825" spans="1:8" s="529" customFormat="1" x14ac:dyDescent="0.25">
      <c r="A825" s="1347" t="s">
        <v>4723</v>
      </c>
      <c r="B825" s="1350"/>
      <c r="C825" s="1350"/>
      <c r="D825" s="1350"/>
      <c r="E825" s="1350"/>
      <c r="F825" s="1349"/>
      <c r="G825" s="1168">
        <f>TRUNC(SUM(G821:G823),2)</f>
        <v>254.26</v>
      </c>
      <c r="H825" s="1058"/>
    </row>
    <row r="826" spans="1:8" x14ac:dyDescent="0.25">
      <c r="A826" s="1172" t="s">
        <v>4947</v>
      </c>
      <c r="B826" s="1170"/>
      <c r="C826" s="1170"/>
      <c r="D826" s="1170"/>
      <c r="E826" s="1170"/>
      <c r="F826" s="1171" t="s">
        <v>4915</v>
      </c>
      <c r="G826" s="1168">
        <f>TRUNC(SUM(G824:G825),2)</f>
        <v>300.57</v>
      </c>
    </row>
    <row r="827" spans="1:8" s="890" customFormat="1" x14ac:dyDescent="0.25">
      <c r="A827" s="917"/>
      <c r="B827" s="810"/>
      <c r="C827" s="917"/>
      <c r="D827" s="924"/>
      <c r="E827" s="917"/>
      <c r="F827" s="917"/>
      <c r="G827" s="921"/>
      <c r="H827" s="1056"/>
    </row>
    <row r="828" spans="1:8" s="890" customFormat="1" x14ac:dyDescent="0.25">
      <c r="A828" s="917"/>
      <c r="B828" s="810"/>
      <c r="C828" s="917"/>
      <c r="D828" s="924"/>
      <c r="E828" s="917"/>
      <c r="F828" s="917"/>
      <c r="G828" s="921"/>
      <c r="H828" s="1056"/>
    </row>
    <row r="829" spans="1:8" s="904" customFormat="1" ht="25.5" x14ac:dyDescent="0.25">
      <c r="A829" s="1157" t="s">
        <v>3136</v>
      </c>
      <c r="B829" s="1158" t="s">
        <v>3137</v>
      </c>
      <c r="C829" s="1159" t="s">
        <v>3138</v>
      </c>
      <c r="D829" s="1159" t="s">
        <v>3139</v>
      </c>
      <c r="E829" s="1160" t="s">
        <v>3140</v>
      </c>
      <c r="F829" s="1161" t="s">
        <v>4913</v>
      </c>
      <c r="G829" s="1162" t="s">
        <v>4914</v>
      </c>
      <c r="H829" s="1057"/>
    </row>
    <row r="830" spans="1:8" s="904" customFormat="1" ht="4.5" customHeight="1" x14ac:dyDescent="0.25">
      <c r="A830" s="728"/>
      <c r="B830" s="728"/>
      <c r="C830" s="729"/>
      <c r="D830" s="729"/>
      <c r="E830" s="730"/>
      <c r="F830" s="731"/>
      <c r="G830" s="732"/>
      <c r="H830" s="1057"/>
    </row>
    <row r="831" spans="1:8" x14ac:dyDescent="0.25">
      <c r="A831" s="451" t="s">
        <v>964</v>
      </c>
      <c r="B831" s="528" t="s">
        <v>3838</v>
      </c>
      <c r="C831" s="452"/>
      <c r="D831" s="735"/>
      <c r="E831" s="452"/>
      <c r="F831" s="452"/>
      <c r="G831" s="453"/>
    </row>
    <row r="832" spans="1:8" ht="25.5" x14ac:dyDescent="0.25">
      <c r="A832" s="451" t="s">
        <v>3845</v>
      </c>
      <c r="B832" s="528" t="s">
        <v>3849</v>
      </c>
      <c r="C832" s="455" t="s">
        <v>3142</v>
      </c>
      <c r="D832" s="455"/>
      <c r="E832" s="456"/>
      <c r="F832" s="457"/>
      <c r="G832" s="458"/>
    </row>
    <row r="833" spans="1:8" ht="25.5" x14ac:dyDescent="0.25">
      <c r="A833" s="538" t="s">
        <v>3930</v>
      </c>
      <c r="B833" s="538" t="s">
        <v>3931</v>
      </c>
      <c r="C833" s="1016" t="s">
        <v>3142</v>
      </c>
      <c r="D833" s="537" t="s">
        <v>237</v>
      </c>
      <c r="E833" s="531">
        <f>0.14*2</f>
        <v>0.28000000000000003</v>
      </c>
      <c r="F833" s="1176">
        <v>22.88</v>
      </c>
      <c r="G833" s="1175">
        <f t="shared" ref="G833:G836" si="51">TRUNC(E833*F833,2)</f>
        <v>6.4</v>
      </c>
    </row>
    <row r="834" spans="1:8" s="115" customFormat="1" ht="25.5" x14ac:dyDescent="0.25">
      <c r="A834" s="538" t="s">
        <v>3933</v>
      </c>
      <c r="B834" s="538" t="s">
        <v>3932</v>
      </c>
      <c r="C834" s="1016" t="s">
        <v>3142</v>
      </c>
      <c r="D834" s="537" t="s">
        <v>237</v>
      </c>
      <c r="E834" s="531">
        <f>0.14*2</f>
        <v>0.28000000000000003</v>
      </c>
      <c r="F834" s="1176">
        <v>11.43</v>
      </c>
      <c r="G834" s="1175">
        <f t="shared" si="51"/>
        <v>3.2</v>
      </c>
      <c r="H834" s="1057"/>
    </row>
    <row r="835" spans="1:8" s="115" customFormat="1" x14ac:dyDescent="0.25">
      <c r="A835" s="555" t="s">
        <v>4083</v>
      </c>
      <c r="B835" s="555" t="s">
        <v>4082</v>
      </c>
      <c r="C835" s="1016" t="s">
        <v>3142</v>
      </c>
      <c r="D835" s="692" t="s">
        <v>3143</v>
      </c>
      <c r="E835" s="559">
        <v>1</v>
      </c>
      <c r="F835" s="754">
        <v>17.8</v>
      </c>
      <c r="G835" s="1175">
        <f t="shared" si="51"/>
        <v>17.8</v>
      </c>
      <c r="H835" s="1057"/>
    </row>
    <row r="836" spans="1:8" x14ac:dyDescent="0.25">
      <c r="A836" s="434" t="s">
        <v>3328</v>
      </c>
      <c r="B836" s="434" t="s">
        <v>3904</v>
      </c>
      <c r="C836" s="735" t="s">
        <v>3147</v>
      </c>
      <c r="D836" s="691" t="s">
        <v>237</v>
      </c>
      <c r="E836" s="460">
        <v>0.82</v>
      </c>
      <c r="F836" s="423">
        <f>'Mapa de Cotação'!F45</f>
        <v>63.068370370370367</v>
      </c>
      <c r="G836" s="1175">
        <f t="shared" si="51"/>
        <v>51.71</v>
      </c>
    </row>
    <row r="837" spans="1:8" x14ac:dyDescent="0.25">
      <c r="A837" s="1347" t="s">
        <v>4722</v>
      </c>
      <c r="B837" s="1350"/>
      <c r="C837" s="1350"/>
      <c r="D837" s="1350"/>
      <c r="E837" s="1350"/>
      <c r="F837" s="1349"/>
      <c r="G837" s="1168">
        <f>TRUNC(SUM(G835),2)</f>
        <v>17.8</v>
      </c>
    </row>
    <row r="838" spans="1:8" s="529" customFormat="1" x14ac:dyDescent="0.25">
      <c r="A838" s="1347" t="s">
        <v>4723</v>
      </c>
      <c r="B838" s="1350"/>
      <c r="C838" s="1350"/>
      <c r="D838" s="1350"/>
      <c r="E838" s="1350"/>
      <c r="F838" s="1349"/>
      <c r="G838" s="1168">
        <f>TRUNC(SUM(G833:G834)+G836,2)</f>
        <v>61.31</v>
      </c>
      <c r="H838" s="1058"/>
    </row>
    <row r="839" spans="1:8" x14ac:dyDescent="0.25">
      <c r="A839" s="1172"/>
      <c r="B839" s="1170"/>
      <c r="C839" s="1170"/>
      <c r="D839" s="1170"/>
      <c r="E839" s="1170"/>
      <c r="F839" s="1171" t="s">
        <v>4915</v>
      </c>
      <c r="G839" s="1168">
        <f>TRUNC(SUM(G837:G838),2)</f>
        <v>79.11</v>
      </c>
    </row>
    <row r="840" spans="1:8" s="890" customFormat="1" x14ac:dyDescent="0.25">
      <c r="A840" s="917"/>
      <c r="B840" s="810"/>
      <c r="C840" s="917"/>
      <c r="D840" s="924"/>
      <c r="E840" s="917"/>
      <c r="F840" s="917"/>
      <c r="G840" s="921"/>
      <c r="H840" s="1056"/>
    </row>
    <row r="841" spans="1:8" s="890" customFormat="1" x14ac:dyDescent="0.25">
      <c r="A841" s="917"/>
      <c r="B841" s="810"/>
      <c r="C841" s="917"/>
      <c r="D841" s="924"/>
      <c r="E841" s="917"/>
      <c r="F841" s="917"/>
      <c r="G841" s="921"/>
      <c r="H841" s="1056"/>
    </row>
    <row r="842" spans="1:8" s="904" customFormat="1" ht="25.5" x14ac:dyDescent="0.25">
      <c r="A842" s="1157" t="s">
        <v>3136</v>
      </c>
      <c r="B842" s="1158" t="s">
        <v>3137</v>
      </c>
      <c r="C842" s="1159" t="s">
        <v>3138</v>
      </c>
      <c r="D842" s="1159" t="s">
        <v>3139</v>
      </c>
      <c r="E842" s="1160" t="s">
        <v>3140</v>
      </c>
      <c r="F842" s="1161" t="s">
        <v>4913</v>
      </c>
      <c r="G842" s="1162" t="s">
        <v>4914</v>
      </c>
      <c r="H842" s="1057"/>
    </row>
    <row r="843" spans="1:8" s="904" customFormat="1" ht="4.5" customHeight="1" x14ac:dyDescent="0.25">
      <c r="A843" s="728"/>
      <c r="B843" s="728"/>
      <c r="C843" s="729"/>
      <c r="D843" s="729"/>
      <c r="E843" s="730"/>
      <c r="F843" s="731"/>
      <c r="G843" s="732"/>
      <c r="H843" s="1057"/>
    </row>
    <row r="844" spans="1:8" x14ac:dyDescent="0.25">
      <c r="A844" s="451" t="s">
        <v>964</v>
      </c>
      <c r="B844" s="528" t="s">
        <v>3838</v>
      </c>
      <c r="C844" s="452"/>
      <c r="D844" s="735"/>
      <c r="E844" s="452"/>
      <c r="F844" s="452"/>
      <c r="G844" s="453"/>
    </row>
    <row r="845" spans="1:8" ht="38.25" x14ac:dyDescent="0.25">
      <c r="A845" s="451" t="s">
        <v>3846</v>
      </c>
      <c r="B845" s="528" t="s">
        <v>3855</v>
      </c>
      <c r="C845" s="455" t="s">
        <v>3142</v>
      </c>
      <c r="D845" s="455"/>
      <c r="E845" s="456"/>
      <c r="F845" s="457"/>
      <c r="G845" s="458"/>
    </row>
    <row r="846" spans="1:8" ht="25.5" x14ac:dyDescent="0.25">
      <c r="A846" s="538" t="s">
        <v>3930</v>
      </c>
      <c r="B846" s="538" t="s">
        <v>3931</v>
      </c>
      <c r="C846" s="1016" t="s">
        <v>3142</v>
      </c>
      <c r="D846" s="537" t="s">
        <v>237</v>
      </c>
      <c r="E846" s="531">
        <f>0.34*2</f>
        <v>0.68</v>
      </c>
      <c r="F846" s="1176">
        <v>22.88</v>
      </c>
      <c r="G846" s="1175">
        <f t="shared" ref="G846:G851" si="52">TRUNC(E846*F846,2)</f>
        <v>15.55</v>
      </c>
    </row>
    <row r="847" spans="1:8" ht="25.5" x14ac:dyDescent="0.25">
      <c r="A847" s="538" t="s">
        <v>3933</v>
      </c>
      <c r="B847" s="538" t="s">
        <v>3932</v>
      </c>
      <c r="C847" s="1016" t="s">
        <v>3142</v>
      </c>
      <c r="D847" s="537" t="s">
        <v>237</v>
      </c>
      <c r="E847" s="531">
        <f>0.34*2</f>
        <v>0.68</v>
      </c>
      <c r="F847" s="1176">
        <v>11.43</v>
      </c>
      <c r="G847" s="1175">
        <f t="shared" si="52"/>
        <v>7.77</v>
      </c>
    </row>
    <row r="848" spans="1:8" ht="25.5" x14ac:dyDescent="0.25">
      <c r="A848" s="434" t="s">
        <v>3905</v>
      </c>
      <c r="B848" s="434" t="s">
        <v>3906</v>
      </c>
      <c r="C848" s="735" t="s">
        <v>3147</v>
      </c>
      <c r="D848" s="691" t="s">
        <v>237</v>
      </c>
      <c r="E848" s="461">
        <v>1.51</v>
      </c>
      <c r="F848" s="754">
        <v>261.39999999999998</v>
      </c>
      <c r="G848" s="1175">
        <f t="shared" si="52"/>
        <v>394.71</v>
      </c>
    </row>
    <row r="849" spans="1:8" ht="38.25" x14ac:dyDescent="0.25">
      <c r="A849" s="434" t="s">
        <v>3968</v>
      </c>
      <c r="B849" s="434" t="s">
        <v>3969</v>
      </c>
      <c r="C849" s="735" t="s">
        <v>3142</v>
      </c>
      <c r="D849" s="691" t="s">
        <v>237</v>
      </c>
      <c r="E849" s="460">
        <v>1.51</v>
      </c>
      <c r="F849" s="754">
        <v>184.88</v>
      </c>
      <c r="G849" s="1175">
        <f t="shared" si="52"/>
        <v>279.16000000000003</v>
      </c>
    </row>
    <row r="850" spans="1:8" s="115" customFormat="1" x14ac:dyDescent="0.25">
      <c r="A850" s="555" t="s">
        <v>4077</v>
      </c>
      <c r="B850" s="750" t="s">
        <v>4076</v>
      </c>
      <c r="C850" s="753" t="s">
        <v>3142</v>
      </c>
      <c r="D850" s="692" t="s">
        <v>3143</v>
      </c>
      <c r="E850" s="559">
        <v>1.5</v>
      </c>
      <c r="F850" s="754">
        <v>19.010000000000002</v>
      </c>
      <c r="G850" s="1175">
        <f t="shared" si="52"/>
        <v>28.51</v>
      </c>
      <c r="H850" s="1056"/>
    </row>
    <row r="851" spans="1:8" s="115" customFormat="1" x14ac:dyDescent="0.25">
      <c r="A851" s="549" t="s">
        <v>3144</v>
      </c>
      <c r="B851" s="750" t="s">
        <v>4059</v>
      </c>
      <c r="C851" s="753" t="s">
        <v>3142</v>
      </c>
      <c r="D851" s="692" t="s">
        <v>3143</v>
      </c>
      <c r="E851" s="559">
        <v>1.5</v>
      </c>
      <c r="F851" s="754">
        <v>14.3</v>
      </c>
      <c r="G851" s="1175">
        <f t="shared" si="52"/>
        <v>21.45</v>
      </c>
      <c r="H851" s="1056"/>
    </row>
    <row r="852" spans="1:8" x14ac:dyDescent="0.25">
      <c r="A852" s="1347" t="s">
        <v>4722</v>
      </c>
      <c r="B852" s="1350"/>
      <c r="C852" s="1350"/>
      <c r="D852" s="1350"/>
      <c r="E852" s="1350"/>
      <c r="F852" s="1349"/>
      <c r="G852" s="1168">
        <f>TRUNC(SUM(G850:G851),2)</f>
        <v>49.96</v>
      </c>
    </row>
    <row r="853" spans="1:8" s="529" customFormat="1" x14ac:dyDescent="0.25">
      <c r="A853" s="1347" t="s">
        <v>4723</v>
      </c>
      <c r="B853" s="1350"/>
      <c r="C853" s="1350"/>
      <c r="D853" s="1350"/>
      <c r="E853" s="1350"/>
      <c r="F853" s="1349"/>
      <c r="G853" s="1168">
        <f>TRUNC(SUM(G846:G849),2)</f>
        <v>697.19</v>
      </c>
      <c r="H853" s="1058"/>
    </row>
    <row r="854" spans="1:8" x14ac:dyDescent="0.25">
      <c r="A854" s="1172" t="s">
        <v>4945</v>
      </c>
      <c r="B854" s="1170"/>
      <c r="C854" s="1170"/>
      <c r="D854" s="1170"/>
      <c r="E854" s="1170"/>
      <c r="F854" s="1171" t="s">
        <v>4915</v>
      </c>
      <c r="G854" s="1168">
        <f>TRUNC(SUM(G852:G853),2)</f>
        <v>747.15</v>
      </c>
    </row>
    <row r="855" spans="1:8" s="890" customFormat="1" x14ac:dyDescent="0.25">
      <c r="A855" s="917"/>
      <c r="B855" s="810"/>
      <c r="C855" s="917"/>
      <c r="D855" s="924"/>
      <c r="E855" s="917"/>
      <c r="F855" s="917"/>
      <c r="G855" s="921"/>
      <c r="H855" s="1056"/>
    </row>
    <row r="856" spans="1:8" s="890" customFormat="1" x14ac:dyDescent="0.25">
      <c r="A856" s="917"/>
      <c r="B856" s="810"/>
      <c r="C856" s="917"/>
      <c r="D856" s="924"/>
      <c r="E856" s="917"/>
      <c r="F856" s="917"/>
      <c r="G856" s="921"/>
      <c r="H856" s="1056"/>
    </row>
    <row r="857" spans="1:8" s="904" customFormat="1" ht="25.5" x14ac:dyDescent="0.25">
      <c r="A857" s="1157" t="s">
        <v>3136</v>
      </c>
      <c r="B857" s="1158" t="s">
        <v>3137</v>
      </c>
      <c r="C857" s="1159" t="s">
        <v>3138</v>
      </c>
      <c r="D857" s="1159" t="s">
        <v>3139</v>
      </c>
      <c r="E857" s="1160" t="s">
        <v>3140</v>
      </c>
      <c r="F857" s="1161" t="s">
        <v>4913</v>
      </c>
      <c r="G857" s="1162" t="s">
        <v>4914</v>
      </c>
      <c r="H857" s="1057"/>
    </row>
    <row r="858" spans="1:8" s="904" customFormat="1" ht="4.5" customHeight="1" x14ac:dyDescent="0.25">
      <c r="A858" s="728"/>
      <c r="B858" s="728"/>
      <c r="C858" s="729"/>
      <c r="D858" s="729"/>
      <c r="E858" s="730"/>
      <c r="F858" s="731"/>
      <c r="G858" s="732"/>
      <c r="H858" s="1057"/>
    </row>
    <row r="859" spans="1:8" x14ac:dyDescent="0.25">
      <c r="A859" s="451" t="s">
        <v>964</v>
      </c>
      <c r="B859" s="528" t="s">
        <v>3838</v>
      </c>
      <c r="C859" s="452"/>
      <c r="D859" s="735"/>
      <c r="E859" s="452"/>
      <c r="F859" s="452"/>
      <c r="G859" s="453"/>
    </row>
    <row r="860" spans="1:8" ht="38.25" x14ac:dyDescent="0.25">
      <c r="A860" s="451" t="s">
        <v>3847</v>
      </c>
      <c r="B860" s="528" t="s">
        <v>3856</v>
      </c>
      <c r="C860" s="455" t="s">
        <v>3142</v>
      </c>
      <c r="D860" s="455"/>
      <c r="E860" s="456"/>
      <c r="F860" s="457"/>
      <c r="G860" s="458"/>
    </row>
    <row r="861" spans="1:8" ht="25.5" x14ac:dyDescent="0.25">
      <c r="A861" s="538" t="s">
        <v>3930</v>
      </c>
      <c r="B861" s="538" t="s">
        <v>3931</v>
      </c>
      <c r="C861" s="1016" t="s">
        <v>3142</v>
      </c>
      <c r="D861" s="537" t="s">
        <v>237</v>
      </c>
      <c r="E861" s="531">
        <f>0.24*2</f>
        <v>0.48</v>
      </c>
      <c r="F861" s="1176">
        <v>22.88</v>
      </c>
      <c r="G861" s="1175">
        <f t="shared" ref="G861:G867" si="53">TRUNC(E861*F861,2)</f>
        <v>10.98</v>
      </c>
    </row>
    <row r="862" spans="1:8" ht="25.5" x14ac:dyDescent="0.25">
      <c r="A862" s="538" t="s">
        <v>3933</v>
      </c>
      <c r="B862" s="538" t="s">
        <v>3932</v>
      </c>
      <c r="C862" s="1016" t="s">
        <v>3142</v>
      </c>
      <c r="D862" s="537" t="s">
        <v>237</v>
      </c>
      <c r="E862" s="531">
        <f>0.24*2</f>
        <v>0.48</v>
      </c>
      <c r="F862" s="1176">
        <v>11.43</v>
      </c>
      <c r="G862" s="1175">
        <f t="shared" si="53"/>
        <v>5.48</v>
      </c>
    </row>
    <row r="863" spans="1:8" s="533" customFormat="1" x14ac:dyDescent="0.25">
      <c r="A863" s="555" t="s">
        <v>3868</v>
      </c>
      <c r="B863" s="555" t="s">
        <v>3867</v>
      </c>
      <c r="C863" s="753" t="s">
        <v>3147</v>
      </c>
      <c r="D863" s="692" t="s">
        <v>237</v>
      </c>
      <c r="E863" s="534">
        <v>1.4</v>
      </c>
      <c r="F863" s="754">
        <v>290</v>
      </c>
      <c r="G863" s="1175">
        <f t="shared" si="53"/>
        <v>406</v>
      </c>
      <c r="H863" s="1060"/>
    </row>
    <row r="864" spans="1:8" x14ac:dyDescent="0.25">
      <c r="A864" s="555" t="s">
        <v>4083</v>
      </c>
      <c r="B864" s="555" t="s">
        <v>4082</v>
      </c>
      <c r="C864" s="753" t="s">
        <v>3147</v>
      </c>
      <c r="D864" s="692" t="s">
        <v>3143</v>
      </c>
      <c r="E864" s="559">
        <v>1</v>
      </c>
      <c r="F864" s="754">
        <v>17.8</v>
      </c>
      <c r="G864" s="1175">
        <f t="shared" si="53"/>
        <v>17.8</v>
      </c>
    </row>
    <row r="865" spans="1:8" s="115" customFormat="1" x14ac:dyDescent="0.25">
      <c r="A865" s="555" t="s">
        <v>4077</v>
      </c>
      <c r="B865" s="750" t="s">
        <v>4076</v>
      </c>
      <c r="C865" s="753" t="s">
        <v>3142</v>
      </c>
      <c r="D865" s="692" t="s">
        <v>3143</v>
      </c>
      <c r="E865" s="559">
        <v>1.5</v>
      </c>
      <c r="F865" s="754">
        <v>19.010000000000002</v>
      </c>
      <c r="G865" s="1175">
        <f t="shared" si="53"/>
        <v>28.51</v>
      </c>
      <c r="H865" s="1057"/>
    </row>
    <row r="866" spans="1:8" s="115" customFormat="1" x14ac:dyDescent="0.25">
      <c r="A866" s="549" t="s">
        <v>3144</v>
      </c>
      <c r="B866" s="750" t="s">
        <v>4059</v>
      </c>
      <c r="C866" s="753" t="s">
        <v>3142</v>
      </c>
      <c r="D866" s="692" t="s">
        <v>3143</v>
      </c>
      <c r="E866" s="559">
        <v>1.5</v>
      </c>
      <c r="F866" s="754">
        <v>14.3</v>
      </c>
      <c r="G866" s="1175">
        <f t="shared" si="53"/>
        <v>21.45</v>
      </c>
      <c r="H866" s="1057"/>
    </row>
    <row r="867" spans="1:8" x14ac:dyDescent="0.25">
      <c r="A867" s="434" t="s">
        <v>3328</v>
      </c>
      <c r="B867" s="434" t="s">
        <v>3904</v>
      </c>
      <c r="C867" s="735" t="s">
        <v>3147</v>
      </c>
      <c r="D867" s="691" t="s">
        <v>237</v>
      </c>
      <c r="E867" s="460">
        <v>1.4</v>
      </c>
      <c r="F867" s="423">
        <f>'Mapa de Cotação'!F45</f>
        <v>63.068370370370367</v>
      </c>
      <c r="G867" s="1175">
        <f t="shared" si="53"/>
        <v>88.29</v>
      </c>
    </row>
    <row r="868" spans="1:8" x14ac:dyDescent="0.25">
      <c r="A868" s="1347" t="s">
        <v>4722</v>
      </c>
      <c r="B868" s="1350"/>
      <c r="C868" s="1350"/>
      <c r="D868" s="1350"/>
      <c r="E868" s="1350"/>
      <c r="F868" s="1349"/>
      <c r="G868" s="1168">
        <f>TRUNC(SUM(G864:G866),2)</f>
        <v>67.760000000000005</v>
      </c>
    </row>
    <row r="869" spans="1:8" s="529" customFormat="1" x14ac:dyDescent="0.25">
      <c r="A869" s="1347" t="s">
        <v>4723</v>
      </c>
      <c r="B869" s="1350"/>
      <c r="C869" s="1350"/>
      <c r="D869" s="1350"/>
      <c r="E869" s="1350"/>
      <c r="F869" s="1349"/>
      <c r="G869" s="1168">
        <f>TRUNC(SUM(G861:G863)+G867,2)</f>
        <v>510.75</v>
      </c>
      <c r="H869" s="1058"/>
    </row>
    <row r="870" spans="1:8" x14ac:dyDescent="0.25">
      <c r="A870" s="1172" t="s">
        <v>4945</v>
      </c>
      <c r="B870" s="1170"/>
      <c r="C870" s="1170"/>
      <c r="D870" s="1170"/>
      <c r="E870" s="1170"/>
      <c r="F870" s="1171" t="s">
        <v>4915</v>
      </c>
      <c r="G870" s="1168">
        <f>TRUNC(SUM(G868:G869),2)</f>
        <v>578.51</v>
      </c>
    </row>
    <row r="871" spans="1:8" s="890" customFormat="1" x14ac:dyDescent="0.25">
      <c r="A871" s="917"/>
      <c r="B871" s="810"/>
      <c r="C871" s="917"/>
      <c r="D871" s="924"/>
      <c r="E871" s="917"/>
      <c r="F871" s="917"/>
      <c r="G871" s="921"/>
      <c r="H871" s="1056"/>
    </row>
    <row r="872" spans="1:8" s="890" customFormat="1" x14ac:dyDescent="0.25">
      <c r="A872" s="917"/>
      <c r="B872" s="810"/>
      <c r="C872" s="917"/>
      <c r="D872" s="924"/>
      <c r="E872" s="917"/>
      <c r="F872" s="917"/>
      <c r="G872" s="921"/>
      <c r="H872" s="1056"/>
    </row>
    <row r="873" spans="1:8" s="904" customFormat="1" ht="25.5" x14ac:dyDescent="0.25">
      <c r="A873" s="1157" t="s">
        <v>3136</v>
      </c>
      <c r="B873" s="1158" t="s">
        <v>3137</v>
      </c>
      <c r="C873" s="1159" t="s">
        <v>3138</v>
      </c>
      <c r="D873" s="1159" t="s">
        <v>3139</v>
      </c>
      <c r="E873" s="1160" t="s">
        <v>3140</v>
      </c>
      <c r="F873" s="1161" t="s">
        <v>4913</v>
      </c>
      <c r="G873" s="1162" t="s">
        <v>4914</v>
      </c>
      <c r="H873" s="1057"/>
    </row>
    <row r="874" spans="1:8" s="904" customFormat="1" ht="4.5" customHeight="1" x14ac:dyDescent="0.25">
      <c r="A874" s="728"/>
      <c r="B874" s="728"/>
      <c r="C874" s="729"/>
      <c r="D874" s="729"/>
      <c r="E874" s="730"/>
      <c r="F874" s="731"/>
      <c r="G874" s="732"/>
      <c r="H874" s="1057"/>
    </row>
    <row r="875" spans="1:8" x14ac:dyDescent="0.25">
      <c r="A875" s="451" t="s">
        <v>964</v>
      </c>
      <c r="B875" s="528" t="s">
        <v>3838</v>
      </c>
      <c r="C875" s="452"/>
      <c r="D875" s="735"/>
      <c r="E875" s="452"/>
      <c r="F875" s="452"/>
      <c r="G875" s="453"/>
    </row>
    <row r="876" spans="1:8" ht="25.5" x14ac:dyDescent="0.25">
      <c r="A876" s="451" t="s">
        <v>3850</v>
      </c>
      <c r="B876" s="528" t="s">
        <v>3857</v>
      </c>
      <c r="C876" s="455" t="s">
        <v>3142</v>
      </c>
      <c r="D876" s="455"/>
      <c r="E876" s="456"/>
      <c r="F876" s="457"/>
      <c r="G876" s="458"/>
    </row>
    <row r="877" spans="1:8" ht="25.5" x14ac:dyDescent="0.25">
      <c r="A877" s="538" t="s">
        <v>3930</v>
      </c>
      <c r="B877" s="538" t="s">
        <v>3931</v>
      </c>
      <c r="C877" s="1016" t="s">
        <v>3142</v>
      </c>
      <c r="D877" s="537" t="s">
        <v>237</v>
      </c>
      <c r="E877" s="531">
        <f>0.34*2</f>
        <v>0.68</v>
      </c>
      <c r="F877" s="1176">
        <v>22.88</v>
      </c>
      <c r="G877" s="1175">
        <f t="shared" ref="G877:G881" si="54">TRUNC(E877*F877,2)</f>
        <v>15.55</v>
      </c>
    </row>
    <row r="878" spans="1:8" ht="25.5" x14ac:dyDescent="0.25">
      <c r="A878" s="538" t="s">
        <v>3933</v>
      </c>
      <c r="B878" s="538" t="s">
        <v>3932</v>
      </c>
      <c r="C878" s="1016" t="s">
        <v>3142</v>
      </c>
      <c r="D878" s="537" t="s">
        <v>237</v>
      </c>
      <c r="E878" s="531">
        <f>0.34*2</f>
        <v>0.68</v>
      </c>
      <c r="F878" s="1176">
        <v>11.43</v>
      </c>
      <c r="G878" s="1175">
        <f t="shared" si="54"/>
        <v>7.77</v>
      </c>
    </row>
    <row r="879" spans="1:8" s="115" customFormat="1" x14ac:dyDescent="0.25">
      <c r="A879" s="434" t="s">
        <v>3868</v>
      </c>
      <c r="B879" s="434" t="s">
        <v>3867</v>
      </c>
      <c r="C879" s="735" t="s">
        <v>3147</v>
      </c>
      <c r="D879" s="691" t="s">
        <v>237</v>
      </c>
      <c r="E879" s="461">
        <v>1.51</v>
      </c>
      <c r="F879" s="754">
        <v>290</v>
      </c>
      <c r="G879" s="1175">
        <f t="shared" si="54"/>
        <v>437.9</v>
      </c>
      <c r="H879" s="1057"/>
    </row>
    <row r="880" spans="1:8" s="115" customFormat="1" x14ac:dyDescent="0.25">
      <c r="A880" s="555" t="s">
        <v>4077</v>
      </c>
      <c r="B880" s="750" t="s">
        <v>4076</v>
      </c>
      <c r="C880" s="753" t="s">
        <v>3142</v>
      </c>
      <c r="D880" s="692" t="s">
        <v>3143</v>
      </c>
      <c r="E880" s="559">
        <v>1.5</v>
      </c>
      <c r="F880" s="754">
        <v>19.010000000000002</v>
      </c>
      <c r="G880" s="1175">
        <f t="shared" si="54"/>
        <v>28.51</v>
      </c>
      <c r="H880" s="1057"/>
    </row>
    <row r="881" spans="1:8" x14ac:dyDescent="0.25">
      <c r="A881" s="549" t="s">
        <v>3144</v>
      </c>
      <c r="B881" s="750" t="s">
        <v>4059</v>
      </c>
      <c r="C881" s="753" t="s">
        <v>3142</v>
      </c>
      <c r="D881" s="692" t="s">
        <v>3143</v>
      </c>
      <c r="E881" s="559">
        <v>1.5</v>
      </c>
      <c r="F881" s="754">
        <v>14.3</v>
      </c>
      <c r="G881" s="1175">
        <f t="shared" si="54"/>
        <v>21.45</v>
      </c>
    </row>
    <row r="882" spans="1:8" x14ac:dyDescent="0.25">
      <c r="A882" s="1347" t="s">
        <v>4722</v>
      </c>
      <c r="B882" s="1350"/>
      <c r="C882" s="1350"/>
      <c r="D882" s="1350"/>
      <c r="E882" s="1350"/>
      <c r="F882" s="1349"/>
      <c r="G882" s="1168">
        <f>TRUNC(SUM(G880:G881),2)</f>
        <v>49.96</v>
      </c>
    </row>
    <row r="883" spans="1:8" x14ac:dyDescent="0.25">
      <c r="A883" s="1347" t="s">
        <v>4723</v>
      </c>
      <c r="B883" s="1350"/>
      <c r="C883" s="1350"/>
      <c r="D883" s="1350"/>
      <c r="E883" s="1350"/>
      <c r="F883" s="1349"/>
      <c r="G883" s="1168">
        <f>TRUNC(SUM(G877:G879),2)</f>
        <v>461.22</v>
      </c>
    </row>
    <row r="884" spans="1:8" x14ac:dyDescent="0.25">
      <c r="A884" s="1172" t="s">
        <v>4946</v>
      </c>
      <c r="B884" s="1170"/>
      <c r="C884" s="1170"/>
      <c r="D884" s="1170"/>
      <c r="E884" s="1170"/>
      <c r="F884" s="1171" t="s">
        <v>4915</v>
      </c>
      <c r="G884" s="1168">
        <f>TRUNC(SUM(G882:G883),2)</f>
        <v>511.18</v>
      </c>
    </row>
    <row r="885" spans="1:8" s="890" customFormat="1" x14ac:dyDescent="0.25">
      <c r="A885" s="917"/>
      <c r="B885" s="810"/>
      <c r="C885" s="917"/>
      <c r="D885" s="924"/>
      <c r="E885" s="917"/>
      <c r="F885" s="917"/>
      <c r="G885" s="921"/>
      <c r="H885" s="1056"/>
    </row>
    <row r="886" spans="1:8" s="890" customFormat="1" x14ac:dyDescent="0.25">
      <c r="A886" s="917"/>
      <c r="B886" s="810"/>
      <c r="C886" s="917"/>
      <c r="D886" s="924"/>
      <c r="E886" s="917"/>
      <c r="F886" s="917"/>
      <c r="G886" s="921"/>
      <c r="H886" s="1056"/>
    </row>
    <row r="887" spans="1:8" s="904" customFormat="1" ht="25.5" x14ac:dyDescent="0.25">
      <c r="A887" s="1157" t="s">
        <v>3136</v>
      </c>
      <c r="B887" s="1158" t="s">
        <v>3137</v>
      </c>
      <c r="C887" s="1159" t="s">
        <v>3138</v>
      </c>
      <c r="D887" s="1159" t="s">
        <v>3139</v>
      </c>
      <c r="E887" s="1160" t="s">
        <v>3140</v>
      </c>
      <c r="F887" s="1161" t="s">
        <v>4913</v>
      </c>
      <c r="G887" s="1162" t="s">
        <v>4914</v>
      </c>
      <c r="H887" s="1057"/>
    </row>
    <row r="888" spans="1:8" s="904" customFormat="1" ht="4.5" customHeight="1" x14ac:dyDescent="0.25">
      <c r="A888" s="728"/>
      <c r="B888" s="728"/>
      <c r="C888" s="729"/>
      <c r="D888" s="729"/>
      <c r="E888" s="730"/>
      <c r="F888" s="731"/>
      <c r="G888" s="732"/>
      <c r="H888" s="1057"/>
    </row>
    <row r="889" spans="1:8" x14ac:dyDescent="0.25">
      <c r="A889" s="451" t="s">
        <v>964</v>
      </c>
      <c r="B889" s="528" t="s">
        <v>3838</v>
      </c>
      <c r="C889" s="452"/>
      <c r="D889" s="735"/>
      <c r="E889" s="452"/>
      <c r="F889" s="452"/>
      <c r="G889" s="453"/>
    </row>
    <row r="890" spans="1:8" ht="25.5" x14ac:dyDescent="0.25">
      <c r="A890" s="451" t="s">
        <v>3851</v>
      </c>
      <c r="B890" s="528" t="s">
        <v>3858</v>
      </c>
      <c r="C890" s="455" t="s">
        <v>3142</v>
      </c>
      <c r="D890" s="455"/>
      <c r="E890" s="456"/>
      <c r="F890" s="457"/>
      <c r="G890" s="458"/>
    </row>
    <row r="891" spans="1:8" s="115" customFormat="1" ht="38.25" x14ac:dyDescent="0.25">
      <c r="A891" s="434" t="s">
        <v>3590</v>
      </c>
      <c r="B891" s="434" t="s">
        <v>3591</v>
      </c>
      <c r="C891" s="735" t="s">
        <v>3147</v>
      </c>
      <c r="D891" s="691" t="s">
        <v>237</v>
      </c>
      <c r="E891" s="460">
        <v>3.07</v>
      </c>
      <c r="F891" s="754">
        <v>412.65</v>
      </c>
      <c r="G891" s="1175">
        <f t="shared" ref="G891:G893" si="55">TRUNC(E891*F891,2)</f>
        <v>1266.83</v>
      </c>
      <c r="H891" s="1057"/>
    </row>
    <row r="892" spans="1:8" s="115" customFormat="1" x14ac:dyDescent="0.25">
      <c r="A892" s="555" t="s">
        <v>4077</v>
      </c>
      <c r="B892" s="750" t="s">
        <v>4076</v>
      </c>
      <c r="C892" s="753" t="s">
        <v>3142</v>
      </c>
      <c r="D892" s="692" t="s">
        <v>3143</v>
      </c>
      <c r="E892" s="559">
        <v>3</v>
      </c>
      <c r="F892" s="754">
        <v>19.010000000000002</v>
      </c>
      <c r="G892" s="1175">
        <f t="shared" si="55"/>
        <v>57.03</v>
      </c>
      <c r="H892" s="1057"/>
    </row>
    <row r="893" spans="1:8" x14ac:dyDescent="0.25">
      <c r="A893" s="549" t="s">
        <v>3144</v>
      </c>
      <c r="B893" s="750" t="s">
        <v>4059</v>
      </c>
      <c r="C893" s="753" t="s">
        <v>3142</v>
      </c>
      <c r="D893" s="692" t="s">
        <v>3143</v>
      </c>
      <c r="E893" s="559">
        <v>3</v>
      </c>
      <c r="F893" s="754">
        <v>14.3</v>
      </c>
      <c r="G893" s="1175">
        <f t="shared" si="55"/>
        <v>42.9</v>
      </c>
    </row>
    <row r="894" spans="1:8" x14ac:dyDescent="0.25">
      <c r="A894" s="1347" t="s">
        <v>4722</v>
      </c>
      <c r="B894" s="1350"/>
      <c r="C894" s="1350"/>
      <c r="D894" s="1350"/>
      <c r="E894" s="1350"/>
      <c r="F894" s="1349"/>
      <c r="G894" s="1168">
        <f>TRUNC(SUM(G892:G893),2)</f>
        <v>99.93</v>
      </c>
    </row>
    <row r="895" spans="1:8" x14ac:dyDescent="0.25">
      <c r="A895" s="1347" t="s">
        <v>4723</v>
      </c>
      <c r="B895" s="1350"/>
      <c r="C895" s="1350"/>
      <c r="D895" s="1350"/>
      <c r="E895" s="1350"/>
      <c r="F895" s="1349"/>
      <c r="G895" s="1168">
        <f>TRUNC(SUM(G891),2)</f>
        <v>1266.83</v>
      </c>
    </row>
    <row r="896" spans="1:8" x14ac:dyDescent="0.25">
      <c r="A896" s="1172" t="s">
        <v>4948</v>
      </c>
      <c r="B896" s="1170"/>
      <c r="C896" s="1170"/>
      <c r="D896" s="1170"/>
      <c r="E896" s="1170"/>
      <c r="F896" s="1171" t="s">
        <v>4915</v>
      </c>
      <c r="G896" s="1168">
        <f>TRUNC(SUM(G894:G895),2)</f>
        <v>1366.76</v>
      </c>
    </row>
    <row r="897" spans="1:8" s="890" customFormat="1" x14ac:dyDescent="0.25">
      <c r="A897" s="917"/>
      <c r="B897" s="810"/>
      <c r="C897" s="917"/>
      <c r="D897" s="924"/>
      <c r="E897" s="917"/>
      <c r="F897" s="917"/>
      <c r="G897" s="921"/>
      <c r="H897" s="1056"/>
    </row>
    <row r="898" spans="1:8" s="890" customFormat="1" x14ac:dyDescent="0.25">
      <c r="A898" s="917"/>
      <c r="B898" s="810"/>
      <c r="C898" s="917"/>
      <c r="D898" s="924"/>
      <c r="E898" s="917"/>
      <c r="F898" s="917"/>
      <c r="G898" s="921"/>
      <c r="H898" s="1056"/>
    </row>
    <row r="899" spans="1:8" s="904" customFormat="1" ht="25.5" x14ac:dyDescent="0.25">
      <c r="A899" s="1157" t="s">
        <v>3136</v>
      </c>
      <c r="B899" s="1158" t="s">
        <v>3137</v>
      </c>
      <c r="C899" s="1159" t="s">
        <v>3138</v>
      </c>
      <c r="D899" s="1159" t="s">
        <v>3139</v>
      </c>
      <c r="E899" s="1160" t="s">
        <v>3140</v>
      </c>
      <c r="F899" s="1161" t="s">
        <v>4913</v>
      </c>
      <c r="G899" s="1162" t="s">
        <v>4914</v>
      </c>
      <c r="H899" s="1057"/>
    </row>
    <row r="900" spans="1:8" s="904" customFormat="1" ht="4.5" customHeight="1" x14ac:dyDescent="0.25">
      <c r="A900" s="728"/>
      <c r="B900" s="728"/>
      <c r="C900" s="729"/>
      <c r="D900" s="729"/>
      <c r="E900" s="730"/>
      <c r="F900" s="731"/>
      <c r="G900" s="732"/>
      <c r="H900" s="1057"/>
    </row>
    <row r="901" spans="1:8" x14ac:dyDescent="0.25">
      <c r="A901" s="451" t="s">
        <v>964</v>
      </c>
      <c r="B901" s="528" t="s">
        <v>3838</v>
      </c>
      <c r="C901" s="452"/>
      <c r="D901" s="735"/>
      <c r="E901" s="452"/>
      <c r="F901" s="452"/>
      <c r="G901" s="453"/>
    </row>
    <row r="902" spans="1:8" x14ac:dyDescent="0.25">
      <c r="A902" s="451" t="s">
        <v>3996</v>
      </c>
      <c r="B902" s="528" t="s">
        <v>3998</v>
      </c>
      <c r="C902" s="455" t="s">
        <v>3142</v>
      </c>
      <c r="D902" s="455"/>
      <c r="E902" s="456"/>
      <c r="F902" s="457"/>
      <c r="G902" s="458"/>
    </row>
    <row r="903" spans="1:8" x14ac:dyDescent="0.25">
      <c r="A903" s="555" t="s">
        <v>4077</v>
      </c>
      <c r="B903" s="750" t="s">
        <v>4076</v>
      </c>
      <c r="C903" s="753" t="s">
        <v>3142</v>
      </c>
      <c r="D903" s="692" t="s">
        <v>2558</v>
      </c>
      <c r="E903" s="559">
        <v>2</v>
      </c>
      <c r="F903" s="754">
        <v>19.010000000000002</v>
      </c>
      <c r="G903" s="1175">
        <f t="shared" ref="G903:G911" si="56">TRUNC(E903*F903,2)</f>
        <v>38.020000000000003</v>
      </c>
    </row>
    <row r="904" spans="1:8" x14ac:dyDescent="0.25">
      <c r="A904" s="549" t="s">
        <v>3144</v>
      </c>
      <c r="B904" s="750" t="s">
        <v>4059</v>
      </c>
      <c r="C904" s="753" t="s">
        <v>3142</v>
      </c>
      <c r="D904" s="692" t="s">
        <v>2558</v>
      </c>
      <c r="E904" s="559">
        <v>2</v>
      </c>
      <c r="F904" s="754">
        <v>14.3</v>
      </c>
      <c r="G904" s="1175">
        <f t="shared" si="56"/>
        <v>28.6</v>
      </c>
    </row>
    <row r="905" spans="1:8" ht="25.5" x14ac:dyDescent="0.25">
      <c r="A905" s="434" t="s">
        <v>4004</v>
      </c>
      <c r="B905" s="434" t="s">
        <v>4949</v>
      </c>
      <c r="C905" s="735" t="s">
        <v>3142</v>
      </c>
      <c r="D905" s="691" t="s">
        <v>237</v>
      </c>
      <c r="E905" s="460">
        <f>0.58*0.15</f>
        <v>8.6999999999999994E-2</v>
      </c>
      <c r="F905" s="754">
        <v>14.54</v>
      </c>
      <c r="G905" s="1175">
        <f t="shared" si="56"/>
        <v>1.26</v>
      </c>
    </row>
    <row r="906" spans="1:8" x14ac:dyDescent="0.25">
      <c r="A906" s="271" t="s">
        <v>3995</v>
      </c>
      <c r="B906" s="710" t="s">
        <v>3994</v>
      </c>
      <c r="C906" s="735" t="s">
        <v>3147</v>
      </c>
      <c r="D906" s="691" t="s">
        <v>210</v>
      </c>
      <c r="E906" s="396">
        <v>2</v>
      </c>
      <c r="F906" s="754">
        <v>10.83</v>
      </c>
      <c r="G906" s="1175">
        <f t="shared" si="56"/>
        <v>21.66</v>
      </c>
    </row>
    <row r="907" spans="1:8" x14ac:dyDescent="0.25">
      <c r="A907" s="555" t="s">
        <v>4131</v>
      </c>
      <c r="B907" s="752" t="s">
        <v>4132</v>
      </c>
      <c r="C907" s="735" t="s">
        <v>3147</v>
      </c>
      <c r="D907" s="691" t="s">
        <v>583</v>
      </c>
      <c r="E907" s="460">
        <f>0.7*0.45*26.3</f>
        <v>8.2844999999999995</v>
      </c>
      <c r="F907" s="754">
        <v>5.97</v>
      </c>
      <c r="G907" s="1175">
        <f t="shared" si="56"/>
        <v>49.45</v>
      </c>
    </row>
    <row r="908" spans="1:8" ht="25.5" x14ac:dyDescent="0.25">
      <c r="A908" s="538" t="s">
        <v>3930</v>
      </c>
      <c r="B908" s="538" t="s">
        <v>3931</v>
      </c>
      <c r="C908" s="1016" t="s">
        <v>3142</v>
      </c>
      <c r="D908" s="537" t="s">
        <v>237</v>
      </c>
      <c r="E908" s="531">
        <f>0.7*0.45*2*2</f>
        <v>1.26</v>
      </c>
      <c r="F908" s="1176">
        <v>22.88</v>
      </c>
      <c r="G908" s="1175">
        <f t="shared" si="56"/>
        <v>28.82</v>
      </c>
    </row>
    <row r="909" spans="1:8" x14ac:dyDescent="0.25">
      <c r="A909" s="434" t="s">
        <v>4000</v>
      </c>
      <c r="B909" s="434" t="s">
        <v>3999</v>
      </c>
      <c r="C909" s="735" t="s">
        <v>3147</v>
      </c>
      <c r="D909" s="691" t="s">
        <v>3297</v>
      </c>
      <c r="E909" s="460">
        <v>0.2</v>
      </c>
      <c r="F909" s="754">
        <v>48.18</v>
      </c>
      <c r="G909" s="1175">
        <f t="shared" si="56"/>
        <v>9.6300000000000008</v>
      </c>
    </row>
    <row r="910" spans="1:8" x14ac:dyDescent="0.25">
      <c r="A910" s="434" t="s">
        <v>4001</v>
      </c>
      <c r="B910" s="434" t="s">
        <v>4232</v>
      </c>
      <c r="C910" s="735" t="s">
        <v>3147</v>
      </c>
      <c r="D910" s="691" t="s">
        <v>210</v>
      </c>
      <c r="E910" s="460">
        <v>3</v>
      </c>
      <c r="F910" s="754">
        <v>8.07</v>
      </c>
      <c r="G910" s="1175">
        <f t="shared" si="56"/>
        <v>24.21</v>
      </c>
    </row>
    <row r="911" spans="1:8" ht="25.5" x14ac:dyDescent="0.25">
      <c r="A911" s="434" t="s">
        <v>4002</v>
      </c>
      <c r="B911" s="434" t="s">
        <v>4003</v>
      </c>
      <c r="C911" s="735" t="s">
        <v>3147</v>
      </c>
      <c r="D911" s="691" t="s">
        <v>60</v>
      </c>
      <c r="E911" s="460">
        <v>1</v>
      </c>
      <c r="F911" s="754">
        <v>22.2</v>
      </c>
      <c r="G911" s="1175">
        <f t="shared" si="56"/>
        <v>22.2</v>
      </c>
    </row>
    <row r="912" spans="1:8" x14ac:dyDescent="0.25">
      <c r="A912" s="1347" t="s">
        <v>4722</v>
      </c>
      <c r="B912" s="1350"/>
      <c r="C912" s="1350"/>
      <c r="D912" s="1350"/>
      <c r="E912" s="1350"/>
      <c r="F912" s="1349"/>
      <c r="G912" s="1168">
        <f>TRUNC(SUM(G903:G904),2)</f>
        <v>66.62</v>
      </c>
    </row>
    <row r="913" spans="1:8" x14ac:dyDescent="0.25">
      <c r="A913" s="1347" t="s">
        <v>4723</v>
      </c>
      <c r="B913" s="1350"/>
      <c r="C913" s="1350"/>
      <c r="D913" s="1350"/>
      <c r="E913" s="1350"/>
      <c r="F913" s="1349"/>
      <c r="G913" s="1168">
        <f>TRUNC(SUM(G905:G911),2)</f>
        <v>157.22999999999999</v>
      </c>
    </row>
    <row r="914" spans="1:8" x14ac:dyDescent="0.25">
      <c r="A914" s="1172"/>
      <c r="B914" s="1170"/>
      <c r="C914" s="1170"/>
      <c r="D914" s="1170"/>
      <c r="E914" s="1170"/>
      <c r="F914" s="1171" t="s">
        <v>4915</v>
      </c>
      <c r="G914" s="1168">
        <f>TRUNC(SUM(G912:G913),2)</f>
        <v>223.85</v>
      </c>
    </row>
    <row r="915" spans="1:8" s="890" customFormat="1" x14ac:dyDescent="0.25">
      <c r="A915" s="917"/>
      <c r="B915" s="810"/>
      <c r="C915" s="917"/>
      <c r="D915" s="924"/>
      <c r="E915" s="917"/>
      <c r="F915" s="917"/>
      <c r="G915" s="921"/>
      <c r="H915" s="1056"/>
    </row>
    <row r="916" spans="1:8" s="890" customFormat="1" x14ac:dyDescent="0.25">
      <c r="A916" s="917"/>
      <c r="B916" s="810"/>
      <c r="C916" s="917"/>
      <c r="D916" s="924"/>
      <c r="E916" s="917"/>
      <c r="F916" s="917"/>
      <c r="G916" s="921"/>
      <c r="H916" s="1056"/>
    </row>
    <row r="917" spans="1:8" s="904" customFormat="1" ht="25.5" x14ac:dyDescent="0.25">
      <c r="A917" s="1157" t="s">
        <v>3136</v>
      </c>
      <c r="B917" s="1158" t="s">
        <v>3137</v>
      </c>
      <c r="C917" s="1159" t="s">
        <v>3138</v>
      </c>
      <c r="D917" s="1159" t="s">
        <v>3139</v>
      </c>
      <c r="E917" s="1160" t="s">
        <v>3140</v>
      </c>
      <c r="F917" s="1161" t="s">
        <v>4913</v>
      </c>
      <c r="G917" s="1162" t="s">
        <v>4914</v>
      </c>
      <c r="H917" s="1057"/>
    </row>
    <row r="918" spans="1:8" s="904" customFormat="1" ht="4.5" customHeight="1" x14ac:dyDescent="0.25">
      <c r="A918" s="728"/>
      <c r="B918" s="728"/>
      <c r="C918" s="729"/>
      <c r="D918" s="729"/>
      <c r="E918" s="730"/>
      <c r="F918" s="731"/>
      <c r="G918" s="732"/>
      <c r="H918" s="1057"/>
    </row>
    <row r="919" spans="1:8" s="700" customFormat="1" x14ac:dyDescent="0.25">
      <c r="A919" s="748" t="s">
        <v>247</v>
      </c>
      <c r="B919" s="528" t="s">
        <v>945</v>
      </c>
      <c r="C919" s="452"/>
      <c r="D919" s="735"/>
      <c r="E919" s="452"/>
      <c r="F919" s="452"/>
      <c r="G919" s="453"/>
      <c r="H919" s="1056"/>
    </row>
    <row r="920" spans="1:8" s="700" customFormat="1" ht="38.25" x14ac:dyDescent="0.25">
      <c r="A920" s="748" t="s">
        <v>2780</v>
      </c>
      <c r="B920" s="528" t="s">
        <v>3926</v>
      </c>
      <c r="C920" s="455" t="s">
        <v>3142</v>
      </c>
      <c r="D920" s="455"/>
      <c r="E920" s="456"/>
      <c r="F920" s="457"/>
      <c r="G920" s="458"/>
      <c r="H920" s="1056"/>
    </row>
    <row r="921" spans="1:8" s="700" customFormat="1" ht="25.5" x14ac:dyDescent="0.25">
      <c r="A921" s="750" t="s">
        <v>4295</v>
      </c>
      <c r="B921" s="750" t="s">
        <v>4084</v>
      </c>
      <c r="C921" s="753" t="s">
        <v>3142</v>
      </c>
      <c r="D921" s="692" t="s">
        <v>3143</v>
      </c>
      <c r="E921" s="560">
        <v>19.132999999999999</v>
      </c>
      <c r="F921" s="754">
        <v>19.05</v>
      </c>
      <c r="G921" s="1175">
        <f t="shared" ref="G921:G930" si="57">TRUNC(E921*F921,2)</f>
        <v>364.48</v>
      </c>
      <c r="H921" s="1056"/>
    </row>
    <row r="922" spans="1:8" s="700" customFormat="1" ht="25.5" x14ac:dyDescent="0.25">
      <c r="A922" s="750" t="s">
        <v>4296</v>
      </c>
      <c r="B922" s="750" t="s">
        <v>4297</v>
      </c>
      <c r="C922" s="753" t="s">
        <v>3142</v>
      </c>
      <c r="D922" s="692" t="s">
        <v>3143</v>
      </c>
      <c r="E922" s="560">
        <v>13.5</v>
      </c>
      <c r="F922" s="597">
        <v>16.13</v>
      </c>
      <c r="G922" s="1175">
        <f t="shared" si="57"/>
        <v>217.75</v>
      </c>
      <c r="H922" s="1056"/>
    </row>
    <row r="923" spans="1:8" s="700" customFormat="1" x14ac:dyDescent="0.25">
      <c r="A923" s="555" t="s">
        <v>4298</v>
      </c>
      <c r="B923" s="555" t="s">
        <v>4299</v>
      </c>
      <c r="C923" s="753" t="s">
        <v>3147</v>
      </c>
      <c r="D923" s="692" t="s">
        <v>3314</v>
      </c>
      <c r="E923" s="559">
        <v>5.1840000000000002</v>
      </c>
      <c r="F923" s="754">
        <v>0.35</v>
      </c>
      <c r="G923" s="1175">
        <f t="shared" si="57"/>
        <v>1.81</v>
      </c>
      <c r="H923" s="1056"/>
    </row>
    <row r="924" spans="1:8" s="700" customFormat="1" ht="25.5" x14ac:dyDescent="0.25">
      <c r="A924" s="434" t="s">
        <v>4300</v>
      </c>
      <c r="B924" s="434" t="s">
        <v>4301</v>
      </c>
      <c r="C924" s="753" t="s">
        <v>3147</v>
      </c>
      <c r="D924" s="692" t="s">
        <v>4227</v>
      </c>
      <c r="E924" s="461">
        <v>1.2E-2</v>
      </c>
      <c r="F924" s="754">
        <v>95.39</v>
      </c>
      <c r="G924" s="1175">
        <f t="shared" si="57"/>
        <v>1.1399999999999999</v>
      </c>
      <c r="H924" s="1056"/>
    </row>
    <row r="925" spans="1:8" s="700" customFormat="1" x14ac:dyDescent="0.25">
      <c r="A925" s="434" t="s">
        <v>4303</v>
      </c>
      <c r="B925" s="434" t="s">
        <v>4302</v>
      </c>
      <c r="C925" s="753" t="s">
        <v>3147</v>
      </c>
      <c r="D925" s="691" t="s">
        <v>4108</v>
      </c>
      <c r="E925" s="461">
        <v>1</v>
      </c>
      <c r="F925" s="754">
        <v>73.5</v>
      </c>
      <c r="G925" s="1175">
        <f t="shared" si="57"/>
        <v>73.5</v>
      </c>
      <c r="H925" s="1056"/>
    </row>
    <row r="926" spans="1:8" s="700" customFormat="1" x14ac:dyDescent="0.25">
      <c r="A926" s="434" t="s">
        <v>4305</v>
      </c>
      <c r="B926" s="434" t="s">
        <v>4304</v>
      </c>
      <c r="C926" s="753" t="s">
        <v>3147</v>
      </c>
      <c r="D926" s="691" t="s">
        <v>3205</v>
      </c>
      <c r="E926" s="460">
        <v>12.76</v>
      </c>
      <c r="F926" s="754">
        <v>20</v>
      </c>
      <c r="G926" s="1175">
        <f t="shared" si="57"/>
        <v>255.2</v>
      </c>
      <c r="H926" s="1056"/>
    </row>
    <row r="927" spans="1:8" s="700" customFormat="1" x14ac:dyDescent="0.25">
      <c r="A927" s="434" t="s">
        <v>4307</v>
      </c>
      <c r="B927" s="434" t="s">
        <v>4306</v>
      </c>
      <c r="C927" s="753" t="s">
        <v>3147</v>
      </c>
      <c r="D927" s="691" t="s">
        <v>4108</v>
      </c>
      <c r="E927" s="461">
        <v>6</v>
      </c>
      <c r="F927" s="754">
        <v>0.52</v>
      </c>
      <c r="G927" s="1175">
        <f t="shared" si="57"/>
        <v>3.12</v>
      </c>
      <c r="H927" s="1056"/>
    </row>
    <row r="928" spans="1:8" s="700" customFormat="1" x14ac:dyDescent="0.25">
      <c r="A928" s="434" t="s">
        <v>4309</v>
      </c>
      <c r="B928" s="434" t="s">
        <v>4308</v>
      </c>
      <c r="C928" s="753" t="s">
        <v>3147</v>
      </c>
      <c r="D928" s="691" t="s">
        <v>3205</v>
      </c>
      <c r="E928" s="461">
        <v>0.98</v>
      </c>
      <c r="F928" s="754">
        <v>16</v>
      </c>
      <c r="G928" s="1175">
        <f t="shared" si="57"/>
        <v>15.68</v>
      </c>
      <c r="H928" s="1056"/>
    </row>
    <row r="929" spans="1:8" s="700" customFormat="1" x14ac:dyDescent="0.25">
      <c r="A929" s="434" t="s">
        <v>4311</v>
      </c>
      <c r="B929" s="434" t="s">
        <v>4310</v>
      </c>
      <c r="C929" s="753" t="s">
        <v>3147</v>
      </c>
      <c r="D929" s="691" t="s">
        <v>3205</v>
      </c>
      <c r="E929" s="460">
        <v>0.9</v>
      </c>
      <c r="F929" s="754">
        <v>27.41</v>
      </c>
      <c r="G929" s="1175">
        <f t="shared" si="57"/>
        <v>24.66</v>
      </c>
      <c r="H929" s="1056"/>
    </row>
    <row r="930" spans="1:8" s="700" customFormat="1" ht="25.5" x14ac:dyDescent="0.25">
      <c r="A930" s="434" t="s">
        <v>4313</v>
      </c>
      <c r="B930" s="434" t="s">
        <v>4312</v>
      </c>
      <c r="C930" s="753" t="s">
        <v>3147</v>
      </c>
      <c r="D930" s="691" t="s">
        <v>4108</v>
      </c>
      <c r="E930" s="460">
        <v>1</v>
      </c>
      <c r="F930" s="754">
        <v>61.86</v>
      </c>
      <c r="G930" s="1175">
        <f t="shared" si="57"/>
        <v>61.86</v>
      </c>
      <c r="H930" s="1056"/>
    </row>
    <row r="931" spans="1:8" s="706" customFormat="1" x14ac:dyDescent="0.25">
      <c r="A931" s="1347" t="s">
        <v>4722</v>
      </c>
      <c r="B931" s="1350"/>
      <c r="C931" s="1350"/>
      <c r="D931" s="1350"/>
      <c r="E931" s="1350"/>
      <c r="F931" s="1349"/>
      <c r="G931" s="1168">
        <f>TRUNC(SUM(G921:G922),2)</f>
        <v>582.23</v>
      </c>
      <c r="H931" s="1057"/>
    </row>
    <row r="932" spans="1:8" s="700" customFormat="1" x14ac:dyDescent="0.25">
      <c r="A932" s="1347" t="s">
        <v>4723</v>
      </c>
      <c r="B932" s="1350"/>
      <c r="C932" s="1350"/>
      <c r="D932" s="1350"/>
      <c r="E932" s="1350"/>
      <c r="F932" s="1349"/>
      <c r="G932" s="1168">
        <f>TRUNC(SUM(G923:G930),2)</f>
        <v>436.97</v>
      </c>
      <c r="H932" s="1056"/>
    </row>
    <row r="933" spans="1:8" s="700" customFormat="1" x14ac:dyDescent="0.25">
      <c r="A933" s="1172" t="s">
        <v>4950</v>
      </c>
      <c r="B933" s="1170"/>
      <c r="C933" s="1170"/>
      <c r="D933" s="1170"/>
      <c r="E933" s="1170"/>
      <c r="F933" s="1171" t="s">
        <v>4915</v>
      </c>
      <c r="G933" s="1168">
        <f>TRUNC(SUM(G931:G932),2)</f>
        <v>1019.2</v>
      </c>
      <c r="H933" s="1056"/>
    </row>
    <row r="934" spans="1:8" s="890" customFormat="1" x14ac:dyDescent="0.25">
      <c r="A934" s="917"/>
      <c r="B934" s="810"/>
      <c r="C934" s="917"/>
      <c r="D934" s="924"/>
      <c r="E934" s="917"/>
      <c r="F934" s="917"/>
      <c r="G934" s="921"/>
      <c r="H934" s="1056"/>
    </row>
    <row r="935" spans="1:8" s="890" customFormat="1" x14ac:dyDescent="0.25">
      <c r="A935" s="917"/>
      <c r="B935" s="810"/>
      <c r="C935" s="917"/>
      <c r="D935" s="924"/>
      <c r="E935" s="917"/>
      <c r="F935" s="917"/>
      <c r="G935" s="921"/>
      <c r="H935" s="1056"/>
    </row>
    <row r="936" spans="1:8" s="904" customFormat="1" ht="25.5" x14ac:dyDescent="0.25">
      <c r="A936" s="1157" t="s">
        <v>3136</v>
      </c>
      <c r="B936" s="1158" t="s">
        <v>3137</v>
      </c>
      <c r="C936" s="1159" t="s">
        <v>3138</v>
      </c>
      <c r="D936" s="1159" t="s">
        <v>3139</v>
      </c>
      <c r="E936" s="1160" t="s">
        <v>3140</v>
      </c>
      <c r="F936" s="1161" t="s">
        <v>4913</v>
      </c>
      <c r="G936" s="1162" t="s">
        <v>4914</v>
      </c>
      <c r="H936" s="1057"/>
    </row>
    <row r="937" spans="1:8" s="904" customFormat="1" ht="4.5" customHeight="1" x14ac:dyDescent="0.25">
      <c r="A937" s="728"/>
      <c r="B937" s="728"/>
      <c r="C937" s="729"/>
      <c r="D937" s="729"/>
      <c r="E937" s="730"/>
      <c r="F937" s="731"/>
      <c r="G937" s="732"/>
      <c r="H937" s="1057"/>
    </row>
    <row r="938" spans="1:8" x14ac:dyDescent="0.25">
      <c r="A938" s="451" t="s">
        <v>247</v>
      </c>
      <c r="B938" s="528" t="s">
        <v>945</v>
      </c>
      <c r="C938" s="452"/>
      <c r="D938" s="735"/>
      <c r="E938" s="452"/>
      <c r="F938" s="452"/>
      <c r="G938" s="453"/>
    </row>
    <row r="939" spans="1:8" ht="63.75" x14ac:dyDescent="0.25">
      <c r="A939" s="451" t="s">
        <v>2781</v>
      </c>
      <c r="B939" s="528" t="s">
        <v>4907</v>
      </c>
      <c r="C939" s="455" t="s">
        <v>3142</v>
      </c>
      <c r="D939" s="455"/>
      <c r="E939" s="456"/>
      <c r="F939" s="457"/>
      <c r="G939" s="458"/>
    </row>
    <row r="940" spans="1:8" x14ac:dyDescent="0.25">
      <c r="A940" s="549" t="s">
        <v>3144</v>
      </c>
      <c r="B940" s="750" t="s">
        <v>4059</v>
      </c>
      <c r="C940" s="530" t="s">
        <v>3142</v>
      </c>
      <c r="D940" s="692" t="s">
        <v>3143</v>
      </c>
      <c r="E940" s="560">
        <v>4.4950000000000001</v>
      </c>
      <c r="F940" s="754">
        <v>14.3</v>
      </c>
      <c r="G940" s="1175">
        <f t="shared" ref="G940:G958" si="58">TRUNC(E940*F940,2)</f>
        <v>64.27</v>
      </c>
    </row>
    <row r="941" spans="1:8" x14ac:dyDescent="0.25">
      <c r="A941" s="549" t="s">
        <v>4058</v>
      </c>
      <c r="B941" s="750" t="s">
        <v>4057</v>
      </c>
      <c r="C941" s="753" t="s">
        <v>3142</v>
      </c>
      <c r="D941" s="692" t="s">
        <v>3143</v>
      </c>
      <c r="E941" s="560">
        <v>1.617</v>
      </c>
      <c r="F941" s="597">
        <v>19.12</v>
      </c>
      <c r="G941" s="1175">
        <f t="shared" si="58"/>
        <v>30.91</v>
      </c>
    </row>
    <row r="942" spans="1:8" ht="25.5" x14ac:dyDescent="0.25">
      <c r="A942" s="555" t="s">
        <v>4085</v>
      </c>
      <c r="B942" s="555" t="s">
        <v>4084</v>
      </c>
      <c r="C942" s="753" t="s">
        <v>3147</v>
      </c>
      <c r="D942" s="692" t="s">
        <v>3143</v>
      </c>
      <c r="E942" s="559">
        <v>7.37</v>
      </c>
      <c r="F942" s="754">
        <v>19.05</v>
      </c>
      <c r="G942" s="1175">
        <f t="shared" si="58"/>
        <v>140.38999999999999</v>
      </c>
    </row>
    <row r="943" spans="1:8" x14ac:dyDescent="0.25">
      <c r="A943" s="434" t="s">
        <v>3532</v>
      </c>
      <c r="B943" s="434" t="s">
        <v>3533</v>
      </c>
      <c r="C943" s="735" t="s">
        <v>3147</v>
      </c>
      <c r="D943" s="691" t="s">
        <v>583</v>
      </c>
      <c r="E943" s="461">
        <v>2.35E-2</v>
      </c>
      <c r="F943" s="754">
        <v>10.119999999999999</v>
      </c>
      <c r="G943" s="1175">
        <f t="shared" si="58"/>
        <v>0.23</v>
      </c>
    </row>
    <row r="944" spans="1:8" x14ac:dyDescent="0.25">
      <c r="A944" s="434" t="s">
        <v>3534</v>
      </c>
      <c r="B944" s="434" t="s">
        <v>3535</v>
      </c>
      <c r="C944" s="735" t="s">
        <v>3147</v>
      </c>
      <c r="D944" s="691" t="s">
        <v>583</v>
      </c>
      <c r="E944" s="461">
        <v>1.0800000000000001E-2</v>
      </c>
      <c r="F944" s="754">
        <v>13.33</v>
      </c>
      <c r="G944" s="1175">
        <f t="shared" si="58"/>
        <v>0.14000000000000001</v>
      </c>
    </row>
    <row r="945" spans="1:8" x14ac:dyDescent="0.25">
      <c r="A945" s="434" t="s">
        <v>3536</v>
      </c>
      <c r="B945" s="434" t="s">
        <v>3537</v>
      </c>
      <c r="C945" s="735" t="s">
        <v>3147</v>
      </c>
      <c r="D945" s="691" t="s">
        <v>583</v>
      </c>
      <c r="E945" s="460">
        <v>0.2</v>
      </c>
      <c r="F945" s="754">
        <v>9.9499999999999993</v>
      </c>
      <c r="G945" s="1175">
        <f t="shared" si="58"/>
        <v>1.99</v>
      </c>
    </row>
    <row r="946" spans="1:8" ht="25.5" x14ac:dyDescent="0.25">
      <c r="A946" s="434" t="s">
        <v>3538</v>
      </c>
      <c r="B946" s="434" t="s">
        <v>3539</v>
      </c>
      <c r="C946" s="735" t="s">
        <v>3147</v>
      </c>
      <c r="D946" s="691" t="s">
        <v>3297</v>
      </c>
      <c r="E946" s="461">
        <v>0.17369999999999999</v>
      </c>
      <c r="F946" s="754">
        <v>7.06</v>
      </c>
      <c r="G946" s="1175">
        <f t="shared" si="58"/>
        <v>1.22</v>
      </c>
    </row>
    <row r="947" spans="1:8" ht="25.5" x14ac:dyDescent="0.25">
      <c r="A947" s="434" t="s">
        <v>3540</v>
      </c>
      <c r="B947" s="434" t="s">
        <v>3320</v>
      </c>
      <c r="C947" s="735" t="s">
        <v>3147</v>
      </c>
      <c r="D947" s="691" t="s">
        <v>3541</v>
      </c>
      <c r="E947" s="461">
        <v>2.29E-2</v>
      </c>
      <c r="F947" s="754">
        <v>402.89</v>
      </c>
      <c r="G947" s="1175">
        <f t="shared" si="58"/>
        <v>9.2200000000000006</v>
      </c>
    </row>
    <row r="948" spans="1:8" ht="38.25" x14ac:dyDescent="0.25">
      <c r="A948" s="434" t="s">
        <v>3556</v>
      </c>
      <c r="B948" s="434" t="s">
        <v>3555</v>
      </c>
      <c r="C948" s="735" t="s">
        <v>3147</v>
      </c>
      <c r="D948" s="691" t="s">
        <v>3315</v>
      </c>
      <c r="E948" s="460">
        <f>1*2.1</f>
        <v>2.1</v>
      </c>
      <c r="F948" s="754">
        <v>117.63</v>
      </c>
      <c r="G948" s="1175">
        <f t="shared" si="58"/>
        <v>247.02</v>
      </c>
    </row>
    <row r="949" spans="1:8" ht="51" x14ac:dyDescent="0.25">
      <c r="A949" s="434" t="s">
        <v>3542</v>
      </c>
      <c r="B949" s="434" t="s">
        <v>3543</v>
      </c>
      <c r="C949" s="735" t="s">
        <v>3147</v>
      </c>
      <c r="D949" s="691" t="s">
        <v>3544</v>
      </c>
      <c r="E949" s="460">
        <v>1</v>
      </c>
      <c r="F949" s="754">
        <v>161.54</v>
      </c>
      <c r="G949" s="1175">
        <f t="shared" si="58"/>
        <v>161.54</v>
      </c>
    </row>
    <row r="950" spans="1:8" ht="25.5" x14ac:dyDescent="0.25">
      <c r="A950" s="434" t="s">
        <v>3545</v>
      </c>
      <c r="B950" s="434" t="s">
        <v>3546</v>
      </c>
      <c r="C950" s="735" t="s">
        <v>3147</v>
      </c>
      <c r="D950" s="691" t="s">
        <v>3363</v>
      </c>
      <c r="E950" s="460">
        <v>19.8</v>
      </c>
      <c r="F950" s="754">
        <v>0.04</v>
      </c>
      <c r="G950" s="1175">
        <f t="shared" si="58"/>
        <v>0.79</v>
      </c>
    </row>
    <row r="951" spans="1:8" ht="25.5" x14ac:dyDescent="0.25">
      <c r="A951" s="434" t="s">
        <v>3557</v>
      </c>
      <c r="B951" s="434" t="s">
        <v>3558</v>
      </c>
      <c r="C951" s="735" t="s">
        <v>3147</v>
      </c>
      <c r="D951" s="691" t="s">
        <v>3205</v>
      </c>
      <c r="E951" s="460">
        <v>1</v>
      </c>
      <c r="F951" s="754">
        <v>22.75</v>
      </c>
      <c r="G951" s="1175">
        <f t="shared" si="58"/>
        <v>22.75</v>
      </c>
    </row>
    <row r="952" spans="1:8" ht="38.25" x14ac:dyDescent="0.25">
      <c r="A952" s="434" t="s">
        <v>3547</v>
      </c>
      <c r="B952" s="434" t="s">
        <v>3548</v>
      </c>
      <c r="C952" s="735" t="s">
        <v>3147</v>
      </c>
      <c r="D952" s="691" t="s">
        <v>210</v>
      </c>
      <c r="E952" s="460">
        <v>5.9</v>
      </c>
      <c r="F952" s="754">
        <v>4.8899999999999997</v>
      </c>
      <c r="G952" s="1175">
        <f t="shared" si="58"/>
        <v>28.85</v>
      </c>
    </row>
    <row r="953" spans="1:8" x14ac:dyDescent="0.25">
      <c r="A953" s="434" t="s">
        <v>3549</v>
      </c>
      <c r="B953" s="434" t="s">
        <v>3550</v>
      </c>
      <c r="C953" s="735" t="s">
        <v>3147</v>
      </c>
      <c r="D953" s="691" t="s">
        <v>583</v>
      </c>
      <c r="E953" s="460">
        <v>0.03</v>
      </c>
      <c r="F953" s="754">
        <v>11.38</v>
      </c>
      <c r="G953" s="1175">
        <f t="shared" si="58"/>
        <v>0.34</v>
      </c>
    </row>
    <row r="954" spans="1:8" x14ac:dyDescent="0.25">
      <c r="A954" s="434" t="s">
        <v>3551</v>
      </c>
      <c r="B954" s="434" t="s">
        <v>3552</v>
      </c>
      <c r="C954" s="735" t="s">
        <v>3147</v>
      </c>
      <c r="D954" s="691" t="s">
        <v>3362</v>
      </c>
      <c r="E954" s="460">
        <v>0.36</v>
      </c>
      <c r="F954" s="754">
        <v>701.82</v>
      </c>
      <c r="G954" s="1175">
        <f t="shared" si="58"/>
        <v>252.65</v>
      </c>
    </row>
    <row r="955" spans="1:8" ht="25.5" x14ac:dyDescent="0.25">
      <c r="A955" s="434" t="s">
        <v>3559</v>
      </c>
      <c r="B955" s="434" t="s">
        <v>3560</v>
      </c>
      <c r="C955" s="735" t="s">
        <v>3147</v>
      </c>
      <c r="D955" s="691" t="s">
        <v>3363</v>
      </c>
      <c r="E955" s="460">
        <v>4</v>
      </c>
      <c r="F955" s="754">
        <v>27.82</v>
      </c>
      <c r="G955" s="1175">
        <f t="shared" si="58"/>
        <v>111.28</v>
      </c>
    </row>
    <row r="956" spans="1:8" s="115" customFormat="1" ht="25.5" x14ac:dyDescent="0.25">
      <c r="A956" s="434" t="s">
        <v>3553</v>
      </c>
      <c r="B956" s="434" t="s">
        <v>3554</v>
      </c>
      <c r="C956" s="735" t="s">
        <v>3147</v>
      </c>
      <c r="D956" s="691" t="s">
        <v>3363</v>
      </c>
      <c r="E956" s="460">
        <v>1</v>
      </c>
      <c r="F956" s="754">
        <v>135.15</v>
      </c>
      <c r="G956" s="1175">
        <f t="shared" si="58"/>
        <v>135.15</v>
      </c>
      <c r="H956" s="1056"/>
    </row>
    <row r="957" spans="1:8" s="115" customFormat="1" ht="38.25" x14ac:dyDescent="0.25">
      <c r="A957" s="434" t="s">
        <v>3927</v>
      </c>
      <c r="B957" s="434" t="s">
        <v>3934</v>
      </c>
      <c r="C957" s="735" t="s">
        <v>3147</v>
      </c>
      <c r="D957" s="691" t="s">
        <v>3372</v>
      </c>
      <c r="E957" s="460">
        <v>1</v>
      </c>
      <c r="F957" s="754">
        <v>51.92</v>
      </c>
      <c r="G957" s="1175">
        <f t="shared" si="58"/>
        <v>51.92</v>
      </c>
      <c r="H957" s="1056"/>
    </row>
    <row r="958" spans="1:8" s="115" customFormat="1" ht="38.25" x14ac:dyDescent="0.25">
      <c r="A958" s="434" t="s">
        <v>3928</v>
      </c>
      <c r="B958" s="434" t="s">
        <v>3935</v>
      </c>
      <c r="C958" s="735" t="s">
        <v>3147</v>
      </c>
      <c r="D958" s="691" t="s">
        <v>3363</v>
      </c>
      <c r="E958" s="460">
        <v>1</v>
      </c>
      <c r="F958" s="754">
        <v>120.9</v>
      </c>
      <c r="G958" s="1175">
        <f t="shared" si="58"/>
        <v>120.9</v>
      </c>
      <c r="H958" s="1056"/>
    </row>
    <row r="959" spans="1:8" s="115" customFormat="1" x14ac:dyDescent="0.25">
      <c r="A959" s="1347" t="s">
        <v>4722</v>
      </c>
      <c r="B959" s="1350"/>
      <c r="C959" s="1350"/>
      <c r="D959" s="1350"/>
      <c r="E959" s="1350"/>
      <c r="F959" s="1349"/>
      <c r="G959" s="1168">
        <f>TRUNC(SUM(G940:G942),2)</f>
        <v>235.57</v>
      </c>
      <c r="H959" s="1057"/>
    </row>
    <row r="960" spans="1:8" x14ac:dyDescent="0.25">
      <c r="A960" s="1347" t="s">
        <v>4723</v>
      </c>
      <c r="B960" s="1350"/>
      <c r="C960" s="1350"/>
      <c r="D960" s="1350"/>
      <c r="E960" s="1350"/>
      <c r="F960" s="1349"/>
      <c r="G960" s="1168">
        <f>TRUNC(SUM(G943:G958),2)</f>
        <v>1145.99</v>
      </c>
    </row>
    <row r="961" spans="1:8" x14ac:dyDescent="0.25">
      <c r="A961" s="1172" t="s">
        <v>4951</v>
      </c>
      <c r="B961" s="1170"/>
      <c r="C961" s="1170"/>
      <c r="D961" s="1170"/>
      <c r="E961" s="1170"/>
      <c r="F961" s="1171" t="s">
        <v>4915</v>
      </c>
      <c r="G961" s="1168">
        <f>TRUNC(SUM(G959:G960),2)</f>
        <v>1381.56</v>
      </c>
    </row>
    <row r="962" spans="1:8" s="890" customFormat="1" x14ac:dyDescent="0.25">
      <c r="A962" s="917"/>
      <c r="B962" s="810"/>
      <c r="C962" s="917"/>
      <c r="D962" s="924"/>
      <c r="E962" s="917"/>
      <c r="F962" s="917"/>
      <c r="G962" s="921"/>
      <c r="H962" s="1056"/>
    </row>
    <row r="963" spans="1:8" s="890" customFormat="1" x14ac:dyDescent="0.25">
      <c r="A963" s="917"/>
      <c r="B963" s="810"/>
      <c r="C963" s="917"/>
      <c r="D963" s="924"/>
      <c r="E963" s="917"/>
      <c r="F963" s="917"/>
      <c r="G963" s="921"/>
      <c r="H963" s="1056"/>
    </row>
    <row r="964" spans="1:8" s="904" customFormat="1" ht="25.5" x14ac:dyDescent="0.25">
      <c r="A964" s="1157" t="s">
        <v>3136</v>
      </c>
      <c r="B964" s="1158" t="s">
        <v>3137</v>
      </c>
      <c r="C964" s="1159" t="s">
        <v>3138</v>
      </c>
      <c r="D964" s="1159" t="s">
        <v>3139</v>
      </c>
      <c r="E964" s="1160" t="s">
        <v>3140</v>
      </c>
      <c r="F964" s="1161" t="s">
        <v>4913</v>
      </c>
      <c r="G964" s="1162" t="s">
        <v>4914</v>
      </c>
      <c r="H964" s="1057"/>
    </row>
    <row r="965" spans="1:8" s="904" customFormat="1" ht="4.5" customHeight="1" x14ac:dyDescent="0.25">
      <c r="A965" s="728"/>
      <c r="B965" s="728"/>
      <c r="C965" s="729"/>
      <c r="D965" s="729"/>
      <c r="E965" s="730"/>
      <c r="F965" s="731"/>
      <c r="G965" s="732"/>
      <c r="H965" s="1057"/>
    </row>
    <row r="966" spans="1:8" x14ac:dyDescent="0.25">
      <c r="A966" s="451" t="s">
        <v>782</v>
      </c>
      <c r="B966" s="528" t="s">
        <v>1025</v>
      </c>
      <c r="C966" s="115"/>
      <c r="D966" s="735"/>
      <c r="E966" s="452"/>
      <c r="F966" s="452"/>
      <c r="G966" s="452"/>
    </row>
    <row r="967" spans="1:8" ht="63.75" x14ac:dyDescent="0.25">
      <c r="A967" s="451" t="s">
        <v>2792</v>
      </c>
      <c r="B967" s="528" t="s">
        <v>2719</v>
      </c>
      <c r="C967" s="455" t="s">
        <v>3142</v>
      </c>
      <c r="D967" s="735" t="s">
        <v>237</v>
      </c>
      <c r="E967" s="452">
        <f>1.5*2.1</f>
        <v>3.1500000000000004</v>
      </c>
      <c r="F967" s="452"/>
      <c r="G967" s="452"/>
    </row>
    <row r="968" spans="1:8" x14ac:dyDescent="0.25">
      <c r="A968" s="555" t="s">
        <v>4083</v>
      </c>
      <c r="B968" s="555" t="s">
        <v>4082</v>
      </c>
      <c r="C968" s="550" t="s">
        <v>3142</v>
      </c>
      <c r="D968" s="751" t="s">
        <v>3143</v>
      </c>
      <c r="E968" s="396">
        <f>1.5*3.15</f>
        <v>4.7249999999999996</v>
      </c>
      <c r="F968" s="754">
        <v>17.8</v>
      </c>
      <c r="G968" s="1175">
        <f t="shared" ref="G968:G974" si="59">TRUNC(E968*F968,2)</f>
        <v>84.1</v>
      </c>
    </row>
    <row r="969" spans="1:8" x14ac:dyDescent="0.25">
      <c r="A969" s="549" t="s">
        <v>3144</v>
      </c>
      <c r="B969" s="750" t="s">
        <v>4059</v>
      </c>
      <c r="C969" s="550" t="s">
        <v>3142</v>
      </c>
      <c r="D969" s="751" t="s">
        <v>3143</v>
      </c>
      <c r="E969" s="396">
        <f>1.5*3.15</f>
        <v>4.7249999999999996</v>
      </c>
      <c r="F969" s="754">
        <v>14.3</v>
      </c>
      <c r="G969" s="1175">
        <f t="shared" si="59"/>
        <v>67.56</v>
      </c>
    </row>
    <row r="970" spans="1:8" ht="51" x14ac:dyDescent="0.25">
      <c r="A970" s="434" t="s">
        <v>3370</v>
      </c>
      <c r="B970" s="434" t="s">
        <v>3371</v>
      </c>
      <c r="C970" s="278" t="s">
        <v>3133</v>
      </c>
      <c r="D970" s="711" t="s">
        <v>3372</v>
      </c>
      <c r="E970" s="396">
        <v>1</v>
      </c>
      <c r="F970" s="754">
        <v>417.73</v>
      </c>
      <c r="G970" s="1175">
        <f t="shared" si="59"/>
        <v>417.73</v>
      </c>
    </row>
    <row r="971" spans="1:8" s="115" customFormat="1" x14ac:dyDescent="0.25">
      <c r="A971" s="434" t="s">
        <v>3373</v>
      </c>
      <c r="B971" s="434" t="s">
        <v>3374</v>
      </c>
      <c r="C971" s="278" t="s">
        <v>3133</v>
      </c>
      <c r="D971" s="711" t="s">
        <v>3363</v>
      </c>
      <c r="E971" s="396">
        <v>1</v>
      </c>
      <c r="F971" s="754">
        <v>1246.57</v>
      </c>
      <c r="G971" s="1175">
        <f t="shared" si="59"/>
        <v>1246.57</v>
      </c>
      <c r="H971" s="1057"/>
    </row>
    <row r="972" spans="1:8" s="115" customFormat="1" x14ac:dyDescent="0.25">
      <c r="A972" s="434" t="s">
        <v>3369</v>
      </c>
      <c r="B972" s="434" t="s">
        <v>3364</v>
      </c>
      <c r="C972" s="278" t="s">
        <v>3133</v>
      </c>
      <c r="D972" s="711" t="s">
        <v>3362</v>
      </c>
      <c r="E972" s="396">
        <v>3.15</v>
      </c>
      <c r="F972" s="754">
        <v>160.87</v>
      </c>
      <c r="G972" s="1175">
        <f t="shared" si="59"/>
        <v>506.74</v>
      </c>
      <c r="H972" s="1057"/>
    </row>
    <row r="973" spans="1:8" s="115" customFormat="1" x14ac:dyDescent="0.25">
      <c r="A973" s="434" t="s">
        <v>3365</v>
      </c>
      <c r="B973" s="434" t="s">
        <v>3696</v>
      </c>
      <c r="C973" s="386" t="s">
        <v>3133</v>
      </c>
      <c r="D973" s="735" t="s">
        <v>3366</v>
      </c>
      <c r="E973" s="423">
        <v>1</v>
      </c>
      <c r="F973" s="423">
        <f>'Mapa de Cotação'!F49</f>
        <v>134.9</v>
      </c>
      <c r="G973" s="1175">
        <f t="shared" si="59"/>
        <v>134.9</v>
      </c>
      <c r="H973" s="1057"/>
    </row>
    <row r="974" spans="1:8" s="115" customFormat="1" ht="25.5" x14ac:dyDescent="0.25">
      <c r="A974" s="434" t="s">
        <v>3367</v>
      </c>
      <c r="B974" s="434" t="s">
        <v>3368</v>
      </c>
      <c r="C974" s="278" t="s">
        <v>3133</v>
      </c>
      <c r="D974" s="711" t="s">
        <v>210</v>
      </c>
      <c r="E974" s="396">
        <f>3*3.15</f>
        <v>9.4499999999999993</v>
      </c>
      <c r="F974" s="754">
        <v>21.48</v>
      </c>
      <c r="G974" s="1175">
        <f t="shared" si="59"/>
        <v>202.98</v>
      </c>
      <c r="H974" s="1057"/>
    </row>
    <row r="975" spans="1:8" s="115" customFormat="1" x14ac:dyDescent="0.25">
      <c r="A975" s="1347" t="s">
        <v>4722</v>
      </c>
      <c r="B975" s="1350"/>
      <c r="C975" s="1350"/>
      <c r="D975" s="1350"/>
      <c r="E975" s="1350"/>
      <c r="F975" s="1349"/>
      <c r="G975" s="1168">
        <f>TRUNC(SUM(G968:G969),2)</f>
        <v>151.66</v>
      </c>
      <c r="H975" s="1057"/>
    </row>
    <row r="976" spans="1:8" s="115" customFormat="1" x14ac:dyDescent="0.25">
      <c r="A976" s="1347" t="s">
        <v>4723</v>
      </c>
      <c r="B976" s="1350"/>
      <c r="C976" s="1350"/>
      <c r="D976" s="1350"/>
      <c r="E976" s="1350"/>
      <c r="F976" s="1349"/>
      <c r="G976" s="1168">
        <f>TRUNC(SUM(G970:G974),2)</f>
        <v>2508.92</v>
      </c>
      <c r="H976" s="1057"/>
    </row>
    <row r="977" spans="1:8" x14ac:dyDescent="0.25">
      <c r="A977" s="1172" t="s">
        <v>4952</v>
      </c>
      <c r="B977" s="1170"/>
      <c r="C977" s="1170"/>
      <c r="D977" s="1170"/>
      <c r="E977" s="1170"/>
      <c r="F977" s="1171" t="s">
        <v>4915</v>
      </c>
      <c r="G977" s="1168">
        <f>TRUNC(SUM(G975:G976),2)</f>
        <v>2660.58</v>
      </c>
    </row>
    <row r="978" spans="1:8" s="890" customFormat="1" x14ac:dyDescent="0.25">
      <c r="A978" s="917"/>
      <c r="B978" s="810"/>
      <c r="C978" s="917"/>
      <c r="D978" s="924"/>
      <c r="E978" s="917"/>
      <c r="F978" s="917"/>
      <c r="G978" s="921"/>
      <c r="H978" s="1056"/>
    </row>
    <row r="979" spans="1:8" s="890" customFormat="1" x14ac:dyDescent="0.25">
      <c r="A979" s="917"/>
      <c r="B979" s="810"/>
      <c r="C979" s="917"/>
      <c r="D979" s="924"/>
      <c r="E979" s="917"/>
      <c r="F979" s="917"/>
      <c r="G979" s="921"/>
      <c r="H979" s="1056"/>
    </row>
    <row r="980" spans="1:8" s="904" customFormat="1" ht="25.5" x14ac:dyDescent="0.25">
      <c r="A980" s="1157" t="s">
        <v>3136</v>
      </c>
      <c r="B980" s="1158" t="s">
        <v>3137</v>
      </c>
      <c r="C980" s="1159" t="s">
        <v>3138</v>
      </c>
      <c r="D980" s="1159" t="s">
        <v>3139</v>
      </c>
      <c r="E980" s="1160" t="s">
        <v>3140</v>
      </c>
      <c r="F980" s="1161" t="s">
        <v>4913</v>
      </c>
      <c r="G980" s="1162" t="s">
        <v>4914</v>
      </c>
      <c r="H980" s="1057"/>
    </row>
    <row r="981" spans="1:8" s="904" customFormat="1" ht="4.5" customHeight="1" x14ac:dyDescent="0.25">
      <c r="A981" s="728"/>
      <c r="B981" s="728"/>
      <c r="C981" s="729"/>
      <c r="D981" s="729"/>
      <c r="E981" s="730"/>
      <c r="F981" s="731"/>
      <c r="G981" s="732"/>
      <c r="H981" s="1057"/>
    </row>
    <row r="982" spans="1:8" s="700" customFormat="1" x14ac:dyDescent="0.25">
      <c r="A982" s="748" t="s">
        <v>257</v>
      </c>
      <c r="B982" s="528" t="s">
        <v>4315</v>
      </c>
      <c r="C982" s="452"/>
      <c r="D982" s="735"/>
      <c r="E982" s="452"/>
      <c r="F982" s="452"/>
      <c r="G982" s="452"/>
      <c r="H982" s="1056"/>
    </row>
    <row r="983" spans="1:8" s="700" customFormat="1" x14ac:dyDescent="0.25">
      <c r="A983" s="748" t="s">
        <v>814</v>
      </c>
      <c r="B983" s="528" t="s">
        <v>1106</v>
      </c>
      <c r="C983" s="452"/>
      <c r="D983" s="735"/>
      <c r="E983" s="452"/>
      <c r="F983" s="452"/>
      <c r="G983" s="452"/>
      <c r="H983" s="1056"/>
    </row>
    <row r="984" spans="1:8" s="700" customFormat="1" x14ac:dyDescent="0.25">
      <c r="A984" s="748" t="s">
        <v>3024</v>
      </c>
      <c r="B984" s="528" t="s">
        <v>2728</v>
      </c>
      <c r="C984" s="455" t="s">
        <v>3142</v>
      </c>
      <c r="D984" s="735"/>
      <c r="E984" s="452"/>
      <c r="F984" s="452"/>
      <c r="G984" s="452"/>
      <c r="H984" s="1056"/>
    </row>
    <row r="985" spans="1:8" s="706" customFormat="1" x14ac:dyDescent="0.25">
      <c r="A985" s="750" t="s">
        <v>4316</v>
      </c>
      <c r="B985" s="750" t="s">
        <v>4057</v>
      </c>
      <c r="C985" s="751" t="s">
        <v>3142</v>
      </c>
      <c r="D985" s="751" t="s">
        <v>3143</v>
      </c>
      <c r="E985" s="740">
        <v>0.64</v>
      </c>
      <c r="F985" s="754">
        <v>19.12</v>
      </c>
      <c r="G985" s="1175">
        <f t="shared" ref="G985:G988" si="60">TRUNC(E985*F985,2)</f>
        <v>12.23</v>
      </c>
      <c r="H985" s="1057"/>
    </row>
    <row r="986" spans="1:8" s="706" customFormat="1" x14ac:dyDescent="0.25">
      <c r="A986" s="561" t="s">
        <v>3144</v>
      </c>
      <c r="B986" s="555" t="s">
        <v>4059</v>
      </c>
      <c r="C986" s="751" t="s">
        <v>3142</v>
      </c>
      <c r="D986" s="751" t="s">
        <v>3143</v>
      </c>
      <c r="E986" s="740">
        <v>0.85</v>
      </c>
      <c r="F986" s="754">
        <v>14.3</v>
      </c>
      <c r="G986" s="1175">
        <f t="shared" si="60"/>
        <v>12.15</v>
      </c>
      <c r="H986" s="1057"/>
    </row>
    <row r="987" spans="1:8" s="706" customFormat="1" ht="25.5" x14ac:dyDescent="0.25">
      <c r="A987" s="434" t="s">
        <v>4300</v>
      </c>
      <c r="B987" s="434" t="s">
        <v>4301</v>
      </c>
      <c r="C987" s="711" t="s">
        <v>3133</v>
      </c>
      <c r="D987" s="711" t="s">
        <v>4227</v>
      </c>
      <c r="E987" s="433">
        <v>1E-3</v>
      </c>
      <c r="F987" s="754">
        <v>95.39</v>
      </c>
      <c r="G987" s="1175">
        <f t="shared" si="60"/>
        <v>0.09</v>
      </c>
      <c r="H987" s="1057"/>
    </row>
    <row r="988" spans="1:8" s="706" customFormat="1" x14ac:dyDescent="0.25">
      <c r="A988" s="434" t="s">
        <v>4298</v>
      </c>
      <c r="B988" s="746" t="s">
        <v>4299</v>
      </c>
      <c r="C988" s="711" t="s">
        <v>3133</v>
      </c>
      <c r="D988" s="711" t="s">
        <v>3314</v>
      </c>
      <c r="E988" s="433">
        <v>1.86</v>
      </c>
      <c r="F988" s="684">
        <v>0.35</v>
      </c>
      <c r="G988" s="1175">
        <f t="shared" si="60"/>
        <v>0.65</v>
      </c>
      <c r="H988" s="1057"/>
    </row>
    <row r="989" spans="1:8" s="700" customFormat="1" x14ac:dyDescent="0.25">
      <c r="A989" s="1347" t="s">
        <v>4722</v>
      </c>
      <c r="B989" s="1350"/>
      <c r="C989" s="1350"/>
      <c r="D989" s="1350"/>
      <c r="E989" s="1350"/>
      <c r="F989" s="1349"/>
      <c r="G989" s="1168">
        <f>TRUNC(SUM(G982:G983),2)</f>
        <v>0</v>
      </c>
      <c r="H989" s="1056"/>
    </row>
    <row r="990" spans="1:8" s="700" customFormat="1" x14ac:dyDescent="0.25">
      <c r="A990" s="1347" t="s">
        <v>4723</v>
      </c>
      <c r="B990" s="1350"/>
      <c r="C990" s="1350"/>
      <c r="D990" s="1350"/>
      <c r="E990" s="1350"/>
      <c r="F990" s="1349"/>
      <c r="G990" s="1168">
        <f>TRUNC(SUM(G985:G988),2)</f>
        <v>25.12</v>
      </c>
      <c r="H990" s="1056"/>
    </row>
    <row r="991" spans="1:8" s="700" customFormat="1" x14ac:dyDescent="0.25">
      <c r="A991" s="1172" t="s">
        <v>4953</v>
      </c>
      <c r="B991" s="1170"/>
      <c r="C991" s="1170"/>
      <c r="D991" s="1170"/>
      <c r="E991" s="1170"/>
      <c r="F991" s="1171" t="s">
        <v>4915</v>
      </c>
      <c r="G991" s="1168">
        <f>TRUNC(SUM(G989:G990),2)</f>
        <v>25.12</v>
      </c>
      <c r="H991" s="1056"/>
    </row>
    <row r="992" spans="1:8" s="890" customFormat="1" x14ac:dyDescent="0.25">
      <c r="A992" s="917"/>
      <c r="B992" s="810"/>
      <c r="C992" s="917"/>
      <c r="D992" s="924"/>
      <c r="E992" s="917"/>
      <c r="F992" s="917"/>
      <c r="G992" s="921"/>
      <c r="H992" s="1056"/>
    </row>
    <row r="993" spans="1:8" s="890" customFormat="1" x14ac:dyDescent="0.25">
      <c r="A993" s="917"/>
      <c r="B993" s="810"/>
      <c r="C993" s="917"/>
      <c r="D993" s="924"/>
      <c r="E993" s="917"/>
      <c r="F993" s="917"/>
      <c r="G993" s="921"/>
      <c r="H993" s="1056"/>
    </row>
    <row r="994" spans="1:8" s="904" customFormat="1" ht="25.5" x14ac:dyDescent="0.25">
      <c r="A994" s="1157" t="s">
        <v>3136</v>
      </c>
      <c r="B994" s="1158" t="s">
        <v>3137</v>
      </c>
      <c r="C994" s="1159" t="s">
        <v>3138</v>
      </c>
      <c r="D994" s="1159" t="s">
        <v>3139</v>
      </c>
      <c r="E994" s="1160" t="s">
        <v>3140</v>
      </c>
      <c r="F994" s="1161" t="s">
        <v>4913</v>
      </c>
      <c r="G994" s="1162" t="s">
        <v>4914</v>
      </c>
      <c r="H994" s="1057"/>
    </row>
    <row r="995" spans="1:8" s="904" customFormat="1" ht="4.5" customHeight="1" x14ac:dyDescent="0.25">
      <c r="A995" s="728"/>
      <c r="B995" s="728"/>
      <c r="C995" s="729"/>
      <c r="D995" s="729"/>
      <c r="E995" s="730"/>
      <c r="F995" s="731"/>
      <c r="G995" s="732"/>
      <c r="H995" s="1057"/>
    </row>
    <row r="996" spans="1:8" s="890" customFormat="1" x14ac:dyDescent="0.25">
      <c r="A996" s="882" t="s">
        <v>257</v>
      </c>
      <c r="B996" s="528" t="s">
        <v>4315</v>
      </c>
      <c r="C996" s="452"/>
      <c r="D996" s="735"/>
      <c r="E996" s="452"/>
      <c r="F996" s="452"/>
      <c r="G996" s="452"/>
      <c r="H996" s="1056"/>
    </row>
    <row r="997" spans="1:8" s="890" customFormat="1" x14ac:dyDescent="0.25">
      <c r="A997" s="882" t="s">
        <v>822</v>
      </c>
      <c r="B997" s="528" t="s">
        <v>4867</v>
      </c>
      <c r="C997" s="452"/>
      <c r="D997" s="735"/>
      <c r="E997" s="452"/>
      <c r="F997" s="452"/>
      <c r="G997" s="452"/>
      <c r="H997" s="1056"/>
    </row>
    <row r="998" spans="1:8" s="890" customFormat="1" ht="25.5" x14ac:dyDescent="0.25">
      <c r="A998" s="882" t="s">
        <v>2799</v>
      </c>
      <c r="B998" s="528" t="s">
        <v>4863</v>
      </c>
      <c r="C998" s="455" t="s">
        <v>3142</v>
      </c>
      <c r="D998" s="735"/>
      <c r="E998" s="452"/>
      <c r="F998" s="452"/>
      <c r="G998" s="452"/>
      <c r="H998" s="1056"/>
    </row>
    <row r="999" spans="1:8" s="890" customFormat="1" x14ac:dyDescent="0.25">
      <c r="A999" s="925" t="s">
        <v>4316</v>
      </c>
      <c r="B999" s="925" t="s">
        <v>4057</v>
      </c>
      <c r="C999" s="923" t="s">
        <v>3142</v>
      </c>
      <c r="D999" s="923" t="s">
        <v>3143</v>
      </c>
      <c r="E999" s="740">
        <v>0.5</v>
      </c>
      <c r="F999" s="754">
        <v>19.12</v>
      </c>
      <c r="G999" s="1175">
        <f t="shared" ref="G999:G1003" si="61">TRUNC(E999*F999,2)</f>
        <v>9.56</v>
      </c>
      <c r="H999" s="1056"/>
    </row>
    <row r="1000" spans="1:8" s="890" customFormat="1" x14ac:dyDescent="0.25">
      <c r="A1000" s="561" t="s">
        <v>3144</v>
      </c>
      <c r="B1000" s="555" t="s">
        <v>4059</v>
      </c>
      <c r="C1000" s="923" t="s">
        <v>3142</v>
      </c>
      <c r="D1000" s="923" t="s">
        <v>3143</v>
      </c>
      <c r="E1000" s="740">
        <v>1.2</v>
      </c>
      <c r="F1000" s="754">
        <v>14.3</v>
      </c>
      <c r="G1000" s="1175">
        <f t="shared" si="61"/>
        <v>17.16</v>
      </c>
      <c r="H1000" s="1056"/>
    </row>
    <row r="1001" spans="1:8" s="904" customFormat="1" x14ac:dyDescent="0.25">
      <c r="A1001" s="434" t="s">
        <v>4876</v>
      </c>
      <c r="B1001" s="434" t="s">
        <v>4870</v>
      </c>
      <c r="C1001" s="735" t="s">
        <v>3133</v>
      </c>
      <c r="D1001" s="735" t="s">
        <v>3314</v>
      </c>
      <c r="E1001" s="450">
        <v>0.52</v>
      </c>
      <c r="F1001" s="754">
        <v>2.9</v>
      </c>
      <c r="G1001" s="1175">
        <f t="shared" si="61"/>
        <v>1.5</v>
      </c>
      <c r="H1001" s="1057"/>
    </row>
    <row r="1002" spans="1:8" s="904" customFormat="1" ht="25.5" x14ac:dyDescent="0.25">
      <c r="A1002" s="434" t="s">
        <v>4878</v>
      </c>
      <c r="B1002" s="746" t="s">
        <v>4877</v>
      </c>
      <c r="C1002" s="735" t="s">
        <v>3133</v>
      </c>
      <c r="D1002" s="735" t="s">
        <v>3297</v>
      </c>
      <c r="E1002" s="450">
        <v>0.2</v>
      </c>
      <c r="F1002" s="684">
        <v>25.28</v>
      </c>
      <c r="G1002" s="1175">
        <f t="shared" si="61"/>
        <v>5.05</v>
      </c>
      <c r="H1002" s="1057"/>
    </row>
    <row r="1003" spans="1:8" s="904" customFormat="1" ht="25.5" x14ac:dyDescent="0.25">
      <c r="A1003" s="434" t="s">
        <v>4875</v>
      </c>
      <c r="B1003" s="746" t="s">
        <v>4874</v>
      </c>
      <c r="C1003" s="735" t="s">
        <v>3133</v>
      </c>
      <c r="D1003" s="735" t="s">
        <v>3699</v>
      </c>
      <c r="E1003" s="450">
        <v>1.05</v>
      </c>
      <c r="F1003" s="684">
        <v>147.83000000000001</v>
      </c>
      <c r="G1003" s="1175">
        <f t="shared" si="61"/>
        <v>155.22</v>
      </c>
      <c r="H1003" s="1057"/>
    </row>
    <row r="1004" spans="1:8" s="890" customFormat="1" x14ac:dyDescent="0.25">
      <c r="A1004" s="1347" t="s">
        <v>4722</v>
      </c>
      <c r="B1004" s="1350"/>
      <c r="C1004" s="1350"/>
      <c r="D1004" s="1350"/>
      <c r="E1004" s="1350"/>
      <c r="F1004" s="1349"/>
      <c r="G1004" s="1168">
        <f>TRUNC(SUM(G999:G1000),2)</f>
        <v>26.72</v>
      </c>
      <c r="H1004" s="1056"/>
    </row>
    <row r="1005" spans="1:8" s="890" customFormat="1" x14ac:dyDescent="0.25">
      <c r="A1005" s="1347" t="s">
        <v>4723</v>
      </c>
      <c r="B1005" s="1350"/>
      <c r="C1005" s="1350"/>
      <c r="D1005" s="1350"/>
      <c r="E1005" s="1350"/>
      <c r="F1005" s="1349"/>
      <c r="G1005" s="1168">
        <f>TRUNC(SUM(G1001:G1003),2)</f>
        <v>161.77000000000001</v>
      </c>
      <c r="H1005" s="1056"/>
    </row>
    <row r="1006" spans="1:8" s="890" customFormat="1" x14ac:dyDescent="0.25">
      <c r="A1006" s="1172" t="s">
        <v>4954</v>
      </c>
      <c r="B1006" s="1170"/>
      <c r="C1006" s="1170"/>
      <c r="D1006" s="1170"/>
      <c r="E1006" s="1170"/>
      <c r="F1006" s="1171" t="s">
        <v>4915</v>
      </c>
      <c r="G1006" s="1168">
        <f>TRUNC(SUM(G1004:G1005),2)</f>
        <v>188.49</v>
      </c>
      <c r="H1006" s="1056"/>
    </row>
    <row r="1007" spans="1:8" s="890" customFormat="1" x14ac:dyDescent="0.25">
      <c r="A1007" s="917"/>
      <c r="B1007" s="810"/>
      <c r="C1007" s="917"/>
      <c r="D1007" s="924"/>
      <c r="E1007" s="917"/>
      <c r="F1007" s="917"/>
      <c r="G1007" s="921"/>
      <c r="H1007" s="1056"/>
    </row>
    <row r="1008" spans="1:8" s="890" customFormat="1" x14ac:dyDescent="0.25">
      <c r="A1008" s="917"/>
      <c r="B1008" s="810"/>
      <c r="C1008" s="917"/>
      <c r="D1008" s="924"/>
      <c r="E1008" s="917"/>
      <c r="F1008" s="917"/>
      <c r="G1008" s="921"/>
      <c r="H1008" s="1056"/>
    </row>
    <row r="1009" spans="1:8" s="904" customFormat="1" ht="25.5" x14ac:dyDescent="0.25">
      <c r="A1009" s="1157" t="s">
        <v>3136</v>
      </c>
      <c r="B1009" s="1158" t="s">
        <v>3137</v>
      </c>
      <c r="C1009" s="1159" t="s">
        <v>3138</v>
      </c>
      <c r="D1009" s="1159" t="s">
        <v>3139</v>
      </c>
      <c r="E1009" s="1160" t="s">
        <v>3140</v>
      </c>
      <c r="F1009" s="1161" t="s">
        <v>4913</v>
      </c>
      <c r="G1009" s="1162" t="s">
        <v>4914</v>
      </c>
      <c r="H1009" s="1057"/>
    </row>
    <row r="1010" spans="1:8" s="904" customFormat="1" ht="4.5" customHeight="1" x14ac:dyDescent="0.25">
      <c r="A1010" s="728"/>
      <c r="B1010" s="728"/>
      <c r="C1010" s="729"/>
      <c r="D1010" s="729"/>
      <c r="E1010" s="730"/>
      <c r="F1010" s="731"/>
      <c r="G1010" s="732"/>
      <c r="H1010" s="1057"/>
    </row>
    <row r="1011" spans="1:8" s="890" customFormat="1" x14ac:dyDescent="0.25">
      <c r="A1011" s="882" t="s">
        <v>257</v>
      </c>
      <c r="B1011" s="528" t="s">
        <v>4315</v>
      </c>
      <c r="C1011" s="452"/>
      <c r="D1011" s="735"/>
      <c r="E1011" s="452"/>
      <c r="F1011" s="452"/>
      <c r="G1011" s="452"/>
      <c r="H1011" s="1056"/>
    </row>
    <row r="1012" spans="1:8" s="890" customFormat="1" x14ac:dyDescent="0.25">
      <c r="A1012" s="882" t="s">
        <v>822</v>
      </c>
      <c r="B1012" s="528" t="s">
        <v>4867</v>
      </c>
      <c r="C1012" s="452"/>
      <c r="D1012" s="735"/>
      <c r="E1012" s="452"/>
      <c r="F1012" s="452"/>
      <c r="G1012" s="452"/>
      <c r="H1012" s="1056"/>
    </row>
    <row r="1013" spans="1:8" s="890" customFormat="1" ht="25.5" x14ac:dyDescent="0.25">
      <c r="A1013" s="882" t="s">
        <v>4834</v>
      </c>
      <c r="B1013" s="528" t="s">
        <v>4864</v>
      </c>
      <c r="C1013" s="455" t="s">
        <v>3142</v>
      </c>
      <c r="D1013" s="735"/>
      <c r="E1013" s="452"/>
      <c r="F1013" s="452"/>
      <c r="G1013" s="452"/>
      <c r="H1013" s="1056"/>
    </row>
    <row r="1014" spans="1:8" s="890" customFormat="1" x14ac:dyDescent="0.25">
      <c r="A1014" s="925" t="s">
        <v>4316</v>
      </c>
      <c r="B1014" s="925" t="s">
        <v>4057</v>
      </c>
      <c r="C1014" s="923" t="s">
        <v>3142</v>
      </c>
      <c r="D1014" s="923" t="s">
        <v>3143</v>
      </c>
      <c r="E1014" s="740">
        <v>0.5</v>
      </c>
      <c r="F1014" s="754">
        <v>19.12</v>
      </c>
      <c r="G1014" s="1175">
        <f t="shared" ref="G1014:G1018" si="62">TRUNC(E1014*F1014,2)</f>
        <v>9.56</v>
      </c>
      <c r="H1014" s="1056"/>
    </row>
    <row r="1015" spans="1:8" s="890" customFormat="1" x14ac:dyDescent="0.25">
      <c r="A1015" s="561" t="s">
        <v>3144</v>
      </c>
      <c r="B1015" s="555" t="s">
        <v>4059</v>
      </c>
      <c r="C1015" s="923" t="s">
        <v>3142</v>
      </c>
      <c r="D1015" s="923" t="s">
        <v>3143</v>
      </c>
      <c r="E1015" s="740">
        <v>1.2</v>
      </c>
      <c r="F1015" s="754">
        <v>14.3</v>
      </c>
      <c r="G1015" s="1175">
        <f t="shared" si="62"/>
        <v>17.16</v>
      </c>
      <c r="H1015" s="1056"/>
    </row>
    <row r="1016" spans="1:8" s="904" customFormat="1" x14ac:dyDescent="0.25">
      <c r="A1016" s="434" t="s">
        <v>4871</v>
      </c>
      <c r="B1016" s="434" t="s">
        <v>4870</v>
      </c>
      <c r="C1016" s="735" t="s">
        <v>3133</v>
      </c>
      <c r="D1016" s="735" t="s">
        <v>3314</v>
      </c>
      <c r="E1016" s="450">
        <v>0.52</v>
      </c>
      <c r="F1016" s="754">
        <v>2.9</v>
      </c>
      <c r="G1016" s="1175">
        <f t="shared" si="62"/>
        <v>1.5</v>
      </c>
      <c r="H1016" s="1057"/>
    </row>
    <row r="1017" spans="1:8" s="904" customFormat="1" x14ac:dyDescent="0.25">
      <c r="A1017" s="434" t="s">
        <v>4872</v>
      </c>
      <c r="B1017" s="746" t="s">
        <v>4869</v>
      </c>
      <c r="C1017" s="735" t="s">
        <v>3133</v>
      </c>
      <c r="D1017" s="735" t="s">
        <v>3314</v>
      </c>
      <c r="E1017" s="450">
        <v>4</v>
      </c>
      <c r="F1017" s="684">
        <v>0.86</v>
      </c>
      <c r="G1017" s="1175">
        <f t="shared" si="62"/>
        <v>3.44</v>
      </c>
      <c r="H1017" s="1057"/>
    </row>
    <row r="1018" spans="1:8" s="904" customFormat="1" ht="25.5" x14ac:dyDescent="0.25">
      <c r="A1018" s="434" t="s">
        <v>4873</v>
      </c>
      <c r="B1018" s="746" t="s">
        <v>4868</v>
      </c>
      <c r="C1018" s="735" t="s">
        <v>3133</v>
      </c>
      <c r="D1018" s="735" t="s">
        <v>3699</v>
      </c>
      <c r="E1018" s="450">
        <v>1.05</v>
      </c>
      <c r="F1018" s="684">
        <v>42.56</v>
      </c>
      <c r="G1018" s="1175">
        <f t="shared" si="62"/>
        <v>44.68</v>
      </c>
      <c r="H1018" s="1057"/>
    </row>
    <row r="1019" spans="1:8" s="890" customFormat="1" x14ac:dyDescent="0.25">
      <c r="A1019" s="1347" t="s">
        <v>4722</v>
      </c>
      <c r="B1019" s="1350"/>
      <c r="C1019" s="1350"/>
      <c r="D1019" s="1350"/>
      <c r="E1019" s="1350"/>
      <c r="F1019" s="1349"/>
      <c r="G1019" s="1168">
        <f>TRUNC(SUM(G1014:G1015),2)</f>
        <v>26.72</v>
      </c>
      <c r="H1019" s="1056"/>
    </row>
    <row r="1020" spans="1:8" s="890" customFormat="1" x14ac:dyDescent="0.25">
      <c r="A1020" s="1347" t="s">
        <v>4723</v>
      </c>
      <c r="B1020" s="1350"/>
      <c r="C1020" s="1350"/>
      <c r="D1020" s="1350"/>
      <c r="E1020" s="1350"/>
      <c r="F1020" s="1349"/>
      <c r="G1020" s="1168">
        <f>TRUNC(SUM(G1016:G1018),2)</f>
        <v>49.62</v>
      </c>
      <c r="H1020" s="1056"/>
    </row>
    <row r="1021" spans="1:8" s="890" customFormat="1" x14ac:dyDescent="0.25">
      <c r="A1021" s="1172" t="s">
        <v>4954</v>
      </c>
      <c r="B1021" s="1170"/>
      <c r="C1021" s="1170"/>
      <c r="D1021" s="1170"/>
      <c r="E1021" s="1170"/>
      <c r="F1021" s="1171" t="s">
        <v>4915</v>
      </c>
      <c r="G1021" s="1168">
        <f>TRUNC(SUM(G1019:G1020),2)</f>
        <v>76.34</v>
      </c>
      <c r="H1021" s="1056"/>
    </row>
    <row r="1022" spans="1:8" s="890" customFormat="1" x14ac:dyDescent="0.25">
      <c r="A1022" s="917"/>
      <c r="B1022" s="810"/>
      <c r="C1022" s="917"/>
      <c r="D1022" s="924"/>
      <c r="E1022" s="917"/>
      <c r="F1022" s="917"/>
      <c r="G1022" s="921"/>
      <c r="H1022" s="1056"/>
    </row>
    <row r="1023" spans="1:8" s="890" customFormat="1" x14ac:dyDescent="0.25">
      <c r="A1023" s="917"/>
      <c r="B1023" s="810"/>
      <c r="C1023" s="917"/>
      <c r="D1023" s="924"/>
      <c r="E1023" s="917"/>
      <c r="F1023" s="917"/>
      <c r="G1023" s="921"/>
      <c r="H1023" s="1056"/>
    </row>
    <row r="1024" spans="1:8" s="904" customFormat="1" ht="25.5" x14ac:dyDescent="0.25">
      <c r="A1024" s="1157" t="s">
        <v>3136</v>
      </c>
      <c r="B1024" s="1158" t="s">
        <v>3137</v>
      </c>
      <c r="C1024" s="1159" t="s">
        <v>3138</v>
      </c>
      <c r="D1024" s="1159" t="s">
        <v>3139</v>
      </c>
      <c r="E1024" s="1160" t="s">
        <v>3140</v>
      </c>
      <c r="F1024" s="1161" t="s">
        <v>4913</v>
      </c>
      <c r="G1024" s="1162" t="s">
        <v>4914</v>
      </c>
      <c r="H1024" s="1057"/>
    </row>
    <row r="1025" spans="1:8" s="904" customFormat="1" ht="4.5" customHeight="1" x14ac:dyDescent="0.25">
      <c r="A1025" s="728"/>
      <c r="B1025" s="728"/>
      <c r="C1025" s="729"/>
      <c r="D1025" s="729"/>
      <c r="E1025" s="730"/>
      <c r="F1025" s="731"/>
      <c r="G1025" s="732"/>
      <c r="H1025" s="1057"/>
    </row>
    <row r="1026" spans="1:8" x14ac:dyDescent="0.25">
      <c r="A1026" s="451" t="s">
        <v>257</v>
      </c>
      <c r="B1026" s="528" t="s">
        <v>1070</v>
      </c>
      <c r="C1026" s="452"/>
      <c r="D1026" s="735"/>
      <c r="E1026" s="452"/>
      <c r="F1026" s="452"/>
      <c r="G1026" s="452"/>
    </row>
    <row r="1027" spans="1:8" x14ac:dyDescent="0.25">
      <c r="A1027" s="451" t="s">
        <v>845</v>
      </c>
      <c r="B1027" s="528" t="s">
        <v>1067</v>
      </c>
      <c r="C1027" s="452"/>
      <c r="D1027" s="735"/>
      <c r="E1027" s="452"/>
      <c r="F1027" s="452"/>
      <c r="G1027" s="452"/>
    </row>
    <row r="1028" spans="1:8" ht="76.5" x14ac:dyDescent="0.25">
      <c r="A1028" s="451" t="s">
        <v>2810</v>
      </c>
      <c r="B1028" s="528" t="s">
        <v>4819</v>
      </c>
      <c r="C1028" s="455" t="s">
        <v>3142</v>
      </c>
      <c r="D1028" s="735"/>
      <c r="E1028" s="452"/>
      <c r="F1028" s="452"/>
      <c r="G1028" s="452"/>
    </row>
    <row r="1029" spans="1:8" s="115" customFormat="1" ht="25.5" x14ac:dyDescent="0.25">
      <c r="A1029" s="434" t="s">
        <v>3379</v>
      </c>
      <c r="B1029" s="434" t="s">
        <v>3462</v>
      </c>
      <c r="C1029" s="278" t="s">
        <v>3133</v>
      </c>
      <c r="D1029" s="711" t="s">
        <v>3315</v>
      </c>
      <c r="E1029" s="396">
        <v>1</v>
      </c>
      <c r="F1029" s="754">
        <v>79.680000000000007</v>
      </c>
      <c r="G1029" s="1175">
        <f t="shared" ref="G1029" si="63">TRUNC(E1029*F1029,2)</f>
        <v>79.680000000000007</v>
      </c>
      <c r="H1029" s="1057"/>
    </row>
    <row r="1030" spans="1:8" x14ac:dyDescent="0.25">
      <c r="A1030" s="1347" t="s">
        <v>4722</v>
      </c>
      <c r="B1030" s="1350"/>
      <c r="C1030" s="1350"/>
      <c r="D1030" s="1350"/>
      <c r="E1030" s="1350"/>
      <c r="F1030" s="1349"/>
      <c r="G1030" s="1168">
        <f>TRUNC(SUM(G1025:G1026),2)</f>
        <v>0</v>
      </c>
    </row>
    <row r="1031" spans="1:8" x14ac:dyDescent="0.25">
      <c r="A1031" s="1347" t="s">
        <v>4723</v>
      </c>
      <c r="B1031" s="1350"/>
      <c r="C1031" s="1350"/>
      <c r="D1031" s="1350"/>
      <c r="E1031" s="1350"/>
      <c r="F1031" s="1349"/>
      <c r="G1031" s="1168">
        <f>TRUNC(SUM(G1027:G1029),2)</f>
        <v>79.680000000000007</v>
      </c>
    </row>
    <row r="1032" spans="1:8" x14ac:dyDescent="0.25">
      <c r="A1032" s="1172" t="s">
        <v>4955</v>
      </c>
      <c r="B1032" s="1170"/>
      <c r="C1032" s="1170"/>
      <c r="D1032" s="1170"/>
      <c r="E1032" s="1170"/>
      <c r="F1032" s="1171" t="s">
        <v>4915</v>
      </c>
      <c r="G1032" s="1168">
        <f>TRUNC(SUM(G1030:G1031),2)</f>
        <v>79.680000000000007</v>
      </c>
    </row>
    <row r="1033" spans="1:8" s="890" customFormat="1" x14ac:dyDescent="0.25">
      <c r="A1033" s="917"/>
      <c r="B1033" s="810"/>
      <c r="C1033" s="917"/>
      <c r="D1033" s="924"/>
      <c r="E1033" s="917"/>
      <c r="F1033" s="917"/>
      <c r="G1033" s="921"/>
      <c r="H1033" s="1056"/>
    </row>
    <row r="1034" spans="1:8" s="890" customFormat="1" x14ac:dyDescent="0.25">
      <c r="A1034" s="917"/>
      <c r="B1034" s="810"/>
      <c r="C1034" s="917"/>
      <c r="D1034" s="924"/>
      <c r="E1034" s="917"/>
      <c r="F1034" s="917"/>
      <c r="G1034" s="921"/>
      <c r="H1034" s="1056"/>
    </row>
    <row r="1035" spans="1:8" s="904" customFormat="1" ht="25.5" x14ac:dyDescent="0.25">
      <c r="A1035" s="1157" t="s">
        <v>3136</v>
      </c>
      <c r="B1035" s="1158" t="s">
        <v>3137</v>
      </c>
      <c r="C1035" s="1159" t="s">
        <v>3138</v>
      </c>
      <c r="D1035" s="1159" t="s">
        <v>3139</v>
      </c>
      <c r="E1035" s="1160" t="s">
        <v>3140</v>
      </c>
      <c r="F1035" s="1161" t="s">
        <v>4913</v>
      </c>
      <c r="G1035" s="1162" t="s">
        <v>4914</v>
      </c>
      <c r="H1035" s="1057"/>
    </row>
    <row r="1036" spans="1:8" s="904" customFormat="1" ht="4.5" customHeight="1" x14ac:dyDescent="0.25">
      <c r="A1036" s="728"/>
      <c r="B1036" s="728"/>
      <c r="C1036" s="729"/>
      <c r="D1036" s="729"/>
      <c r="E1036" s="730"/>
      <c r="F1036" s="731"/>
      <c r="G1036" s="732"/>
      <c r="H1036" s="1057"/>
    </row>
    <row r="1037" spans="1:8" s="890" customFormat="1" x14ac:dyDescent="0.25">
      <c r="A1037" s="882" t="s">
        <v>257</v>
      </c>
      <c r="B1037" s="528" t="s">
        <v>1070</v>
      </c>
      <c r="C1037" s="452"/>
      <c r="D1037" s="735"/>
      <c r="E1037" s="452"/>
      <c r="F1037" s="452"/>
      <c r="G1037" s="452"/>
      <c r="H1037" s="1056"/>
    </row>
    <row r="1038" spans="1:8" s="890" customFormat="1" x14ac:dyDescent="0.25">
      <c r="A1038" s="882" t="s">
        <v>845</v>
      </c>
      <c r="B1038" s="528" t="s">
        <v>1067</v>
      </c>
      <c r="C1038" s="452"/>
      <c r="D1038" s="735"/>
      <c r="E1038" s="452"/>
      <c r="F1038" s="452"/>
      <c r="G1038" s="452"/>
      <c r="H1038" s="1056"/>
    </row>
    <row r="1039" spans="1:8" s="890" customFormat="1" ht="63.75" x14ac:dyDescent="0.25">
      <c r="A1039" s="882" t="s">
        <v>2810</v>
      </c>
      <c r="B1039" s="528" t="s">
        <v>4818</v>
      </c>
      <c r="C1039" s="455" t="s">
        <v>3142</v>
      </c>
      <c r="D1039" s="735"/>
      <c r="E1039" s="452"/>
      <c r="F1039" s="452"/>
      <c r="G1039" s="452"/>
      <c r="H1039" s="1056"/>
    </row>
    <row r="1040" spans="1:8" s="904" customFormat="1" x14ac:dyDescent="0.25">
      <c r="A1040" s="925" t="s">
        <v>3144</v>
      </c>
      <c r="B1040" s="925" t="s">
        <v>4059</v>
      </c>
      <c r="C1040" s="923" t="s">
        <v>3142</v>
      </c>
      <c r="D1040" s="923" t="s">
        <v>3143</v>
      </c>
      <c r="E1040" s="740">
        <v>1.2</v>
      </c>
      <c r="F1040" s="754">
        <v>14.3</v>
      </c>
      <c r="G1040" s="1175">
        <f t="shared" ref="G1040:G1041" si="64">TRUNC(E1040*F1040,2)</f>
        <v>17.16</v>
      </c>
      <c r="H1040" s="1057"/>
    </row>
    <row r="1041" spans="1:8" s="904" customFormat="1" x14ac:dyDescent="0.25">
      <c r="A1041" s="561" t="s">
        <v>4087</v>
      </c>
      <c r="B1041" s="555" t="s">
        <v>4086</v>
      </c>
      <c r="C1041" s="923" t="s">
        <v>3133</v>
      </c>
      <c r="D1041" s="923" t="s">
        <v>3143</v>
      </c>
      <c r="E1041" s="740">
        <v>1.2</v>
      </c>
      <c r="F1041" s="754">
        <v>19.010000000000002</v>
      </c>
      <c r="G1041" s="1175">
        <f t="shared" si="64"/>
        <v>22.81</v>
      </c>
      <c r="H1041" s="1057"/>
    </row>
    <row r="1042" spans="1:8" s="890" customFormat="1" x14ac:dyDescent="0.25">
      <c r="A1042" s="1347" t="s">
        <v>4722</v>
      </c>
      <c r="B1042" s="1350"/>
      <c r="C1042" s="1350"/>
      <c r="D1042" s="1350"/>
      <c r="E1042" s="1350"/>
      <c r="F1042" s="1349"/>
      <c r="G1042" s="1168">
        <v>0</v>
      </c>
      <c r="H1042" s="1056"/>
    </row>
    <row r="1043" spans="1:8" s="890" customFormat="1" x14ac:dyDescent="0.25">
      <c r="A1043" s="1347" t="s">
        <v>4723</v>
      </c>
      <c r="B1043" s="1350"/>
      <c r="C1043" s="1350"/>
      <c r="D1043" s="1350"/>
      <c r="E1043" s="1350"/>
      <c r="F1043" s="1349"/>
      <c r="G1043" s="1168">
        <f>TRUNC(SUM(G1039:G1041),2)</f>
        <v>39.97</v>
      </c>
      <c r="H1043" s="1056"/>
    </row>
    <row r="1044" spans="1:8" s="890" customFormat="1" x14ac:dyDescent="0.25">
      <c r="A1044" s="1172" t="s">
        <v>4955</v>
      </c>
      <c r="B1044" s="1170"/>
      <c r="C1044" s="1170"/>
      <c r="D1044" s="1170"/>
      <c r="E1044" s="1170"/>
      <c r="F1044" s="1171" t="s">
        <v>4915</v>
      </c>
      <c r="G1044" s="1168">
        <f>TRUNC(SUM(G1042:G1043),2)</f>
        <v>39.97</v>
      </c>
      <c r="H1044" s="1056"/>
    </row>
    <row r="1045" spans="1:8" s="890" customFormat="1" x14ac:dyDescent="0.25">
      <c r="A1045" s="917"/>
      <c r="B1045" s="810"/>
      <c r="C1045" s="917"/>
      <c r="D1045" s="924"/>
      <c r="E1045" s="917"/>
      <c r="F1045" s="917"/>
      <c r="G1045" s="921"/>
      <c r="H1045" s="1056"/>
    </row>
    <row r="1046" spans="1:8" s="890" customFormat="1" x14ac:dyDescent="0.25">
      <c r="A1046" s="917"/>
      <c r="B1046" s="810"/>
      <c r="C1046" s="917"/>
      <c r="D1046" s="924"/>
      <c r="E1046" s="917"/>
      <c r="F1046" s="917"/>
      <c r="G1046" s="921"/>
      <c r="H1046" s="1056"/>
    </row>
    <row r="1047" spans="1:8" s="904" customFormat="1" ht="25.5" x14ac:dyDescent="0.25">
      <c r="A1047" s="1157" t="s">
        <v>3136</v>
      </c>
      <c r="B1047" s="1158" t="s">
        <v>3137</v>
      </c>
      <c r="C1047" s="1159" t="s">
        <v>3138</v>
      </c>
      <c r="D1047" s="1159" t="s">
        <v>3139</v>
      </c>
      <c r="E1047" s="1160" t="s">
        <v>3140</v>
      </c>
      <c r="F1047" s="1161" t="s">
        <v>4913</v>
      </c>
      <c r="G1047" s="1162" t="s">
        <v>4914</v>
      </c>
      <c r="H1047" s="1057"/>
    </row>
    <row r="1048" spans="1:8" s="904" customFormat="1" ht="4.5" customHeight="1" x14ac:dyDescent="0.25">
      <c r="A1048" s="728"/>
      <c r="B1048" s="728"/>
      <c r="C1048" s="729"/>
      <c r="D1048" s="729"/>
      <c r="E1048" s="730"/>
      <c r="F1048" s="731"/>
      <c r="G1048" s="732"/>
      <c r="H1048" s="1057"/>
    </row>
    <row r="1049" spans="1:8" x14ac:dyDescent="0.25">
      <c r="A1049" s="528" t="s">
        <v>258</v>
      </c>
      <c r="B1049" s="454" t="s">
        <v>1066</v>
      </c>
      <c r="C1049" s="452"/>
      <c r="D1049" s="735"/>
      <c r="E1049" s="452"/>
      <c r="F1049" s="452"/>
      <c r="G1049" s="453"/>
    </row>
    <row r="1050" spans="1:8" x14ac:dyDescent="0.25">
      <c r="A1050" s="424" t="s">
        <v>2812</v>
      </c>
      <c r="B1050" s="709" t="s">
        <v>2722</v>
      </c>
      <c r="C1050" s="392" t="s">
        <v>3142</v>
      </c>
      <c r="D1050" s="736" t="s">
        <v>3315</v>
      </c>
      <c r="E1050" s="393"/>
      <c r="F1050" s="394"/>
      <c r="G1050" s="395"/>
    </row>
    <row r="1051" spans="1:8" s="115" customFormat="1" x14ac:dyDescent="0.25">
      <c r="A1051" s="561" t="s">
        <v>4087</v>
      </c>
      <c r="B1051" s="555" t="s">
        <v>4086</v>
      </c>
      <c r="C1051" s="550" t="s">
        <v>3142</v>
      </c>
      <c r="D1051" s="751" t="s">
        <v>3143</v>
      </c>
      <c r="E1051" s="396">
        <v>1.5</v>
      </c>
      <c r="F1051" s="423">
        <v>19.02</v>
      </c>
      <c r="G1051" s="1175">
        <f t="shared" ref="G1051:G1053" si="65">TRUNC(E1051*F1051,2)</f>
        <v>28.53</v>
      </c>
      <c r="H1051" s="1057"/>
    </row>
    <row r="1052" spans="1:8" s="115" customFormat="1" x14ac:dyDescent="0.25">
      <c r="A1052" s="549" t="s">
        <v>3144</v>
      </c>
      <c r="B1052" s="750" t="s">
        <v>4059</v>
      </c>
      <c r="C1052" s="550" t="s">
        <v>3142</v>
      </c>
      <c r="D1052" s="751" t="s">
        <v>3143</v>
      </c>
      <c r="E1052" s="396">
        <v>1.5</v>
      </c>
      <c r="F1052" s="423">
        <v>14.31</v>
      </c>
      <c r="G1052" s="1175">
        <f t="shared" si="65"/>
        <v>21.46</v>
      </c>
      <c r="H1052" s="1057"/>
    </row>
    <row r="1053" spans="1:8" ht="38.25" x14ac:dyDescent="0.25">
      <c r="A1053" s="564" t="s">
        <v>3319</v>
      </c>
      <c r="B1053" s="750" t="s">
        <v>3318</v>
      </c>
      <c r="C1053" s="550" t="s">
        <v>3142</v>
      </c>
      <c r="D1053" s="751" t="s">
        <v>3315</v>
      </c>
      <c r="E1053" s="396">
        <v>2</v>
      </c>
      <c r="F1053" s="396">
        <v>54.27</v>
      </c>
      <c r="G1053" s="1175">
        <f t="shared" si="65"/>
        <v>108.54</v>
      </c>
    </row>
    <row r="1054" spans="1:8" x14ac:dyDescent="0.25">
      <c r="A1054" s="1347" t="s">
        <v>4722</v>
      </c>
      <c r="B1054" s="1350"/>
      <c r="C1054" s="1350"/>
      <c r="D1054" s="1350"/>
      <c r="E1054" s="1350"/>
      <c r="F1054" s="1349"/>
      <c r="G1054" s="1168">
        <f>TRUNC(SUM(G1051:G1052),2)</f>
        <v>49.99</v>
      </c>
    </row>
    <row r="1055" spans="1:8" x14ac:dyDescent="0.25">
      <c r="A1055" s="1347" t="s">
        <v>4723</v>
      </c>
      <c r="B1055" s="1350"/>
      <c r="C1055" s="1350"/>
      <c r="D1055" s="1350"/>
      <c r="E1055" s="1350"/>
      <c r="F1055" s="1349"/>
      <c r="G1055" s="1168">
        <f>TRUNC(SUM(G1053),2)</f>
        <v>108.54</v>
      </c>
    </row>
    <row r="1056" spans="1:8" x14ac:dyDescent="0.25">
      <c r="A1056" s="1172" t="s">
        <v>4956</v>
      </c>
      <c r="B1056" s="1170"/>
      <c r="C1056" s="1170"/>
      <c r="D1056" s="1170"/>
      <c r="E1056" s="1170"/>
      <c r="F1056" s="1171" t="s">
        <v>4915</v>
      </c>
      <c r="G1056" s="1168">
        <f>TRUNC(SUM(G1054:G1055),2)</f>
        <v>158.53</v>
      </c>
    </row>
    <row r="1057" spans="1:8" s="890" customFormat="1" x14ac:dyDescent="0.25">
      <c r="A1057" s="917"/>
      <c r="B1057" s="810"/>
      <c r="C1057" s="917"/>
      <c r="D1057" s="924"/>
      <c r="E1057" s="917"/>
      <c r="F1057" s="917"/>
      <c r="G1057" s="921"/>
      <c r="H1057" s="1056"/>
    </row>
    <row r="1058" spans="1:8" s="890" customFormat="1" x14ac:dyDescent="0.25">
      <c r="A1058" s="917"/>
      <c r="B1058" s="810"/>
      <c r="C1058" s="917"/>
      <c r="D1058" s="924"/>
      <c r="E1058" s="917"/>
      <c r="F1058" s="917"/>
      <c r="G1058" s="921"/>
      <c r="H1058" s="1056"/>
    </row>
    <row r="1059" spans="1:8" s="904" customFormat="1" ht="25.5" x14ac:dyDescent="0.25">
      <c r="A1059" s="1157" t="s">
        <v>3136</v>
      </c>
      <c r="B1059" s="1158" t="s">
        <v>3137</v>
      </c>
      <c r="C1059" s="1159" t="s">
        <v>3138</v>
      </c>
      <c r="D1059" s="1159" t="s">
        <v>3139</v>
      </c>
      <c r="E1059" s="1160" t="s">
        <v>3140</v>
      </c>
      <c r="F1059" s="1161" t="s">
        <v>4913</v>
      </c>
      <c r="G1059" s="1162" t="s">
        <v>4914</v>
      </c>
      <c r="H1059" s="1057"/>
    </row>
    <row r="1060" spans="1:8" s="904" customFormat="1" ht="4.5" customHeight="1" x14ac:dyDescent="0.25">
      <c r="A1060" s="728"/>
      <c r="B1060" s="728"/>
      <c r="C1060" s="729"/>
      <c r="D1060" s="729"/>
      <c r="E1060" s="730"/>
      <c r="F1060" s="731"/>
      <c r="G1060" s="732"/>
      <c r="H1060" s="1057"/>
    </row>
    <row r="1061" spans="1:8" x14ac:dyDescent="0.25">
      <c r="A1061" s="562" t="s">
        <v>259</v>
      </c>
      <c r="B1061" s="558" t="s">
        <v>1062</v>
      </c>
      <c r="C1061" s="557"/>
      <c r="D1061" s="753"/>
      <c r="E1061" s="557"/>
      <c r="F1061" s="557"/>
      <c r="G1061" s="453"/>
    </row>
    <row r="1062" spans="1:8" x14ac:dyDescent="0.25">
      <c r="A1062" s="562" t="s">
        <v>3775</v>
      </c>
      <c r="B1062" s="558" t="s">
        <v>3073</v>
      </c>
      <c r="C1062" s="563" t="s">
        <v>3142</v>
      </c>
      <c r="D1062" s="563" t="s">
        <v>3315</v>
      </c>
      <c r="E1062" s="546"/>
      <c r="F1062" s="396"/>
      <c r="G1062" s="395"/>
    </row>
    <row r="1063" spans="1:8" x14ac:dyDescent="0.25">
      <c r="A1063" s="564" t="s">
        <v>4089</v>
      </c>
      <c r="B1063" s="750" t="s">
        <v>4088</v>
      </c>
      <c r="C1063" s="550" t="s">
        <v>3142</v>
      </c>
      <c r="D1063" s="751" t="s">
        <v>3143</v>
      </c>
      <c r="E1063" s="532">
        <v>0.99399999999999999</v>
      </c>
      <c r="F1063" s="754">
        <v>19.05</v>
      </c>
      <c r="G1063" s="1175">
        <f t="shared" ref="G1063:G1066" si="66">TRUNC(E1063*F1063,2)</f>
        <v>18.93</v>
      </c>
    </row>
    <row r="1064" spans="1:8" x14ac:dyDescent="0.25">
      <c r="A1064" s="549" t="s">
        <v>3144</v>
      </c>
      <c r="B1064" s="750" t="s">
        <v>4059</v>
      </c>
      <c r="C1064" s="550" t="s">
        <v>3142</v>
      </c>
      <c r="D1064" s="751" t="s">
        <v>3143</v>
      </c>
      <c r="E1064" s="532">
        <v>0.248</v>
      </c>
      <c r="F1064" s="754">
        <v>14.3</v>
      </c>
      <c r="G1064" s="1175">
        <f t="shared" si="66"/>
        <v>3.54</v>
      </c>
    </row>
    <row r="1065" spans="1:8" ht="25.5" x14ac:dyDescent="0.25">
      <c r="A1065" s="271" t="s">
        <v>3973</v>
      </c>
      <c r="B1065" s="710" t="s">
        <v>3972</v>
      </c>
      <c r="C1065" s="278" t="s">
        <v>3133</v>
      </c>
      <c r="D1065" s="711" t="s">
        <v>3134</v>
      </c>
      <c r="E1065" s="532">
        <v>0.1</v>
      </c>
      <c r="F1065" s="754">
        <v>0.67</v>
      </c>
      <c r="G1065" s="1175">
        <f t="shared" si="66"/>
        <v>0.06</v>
      </c>
    </row>
    <row r="1066" spans="1:8" x14ac:dyDescent="0.25">
      <c r="A1066" s="271" t="s">
        <v>3975</v>
      </c>
      <c r="B1066" s="710" t="s">
        <v>3976</v>
      </c>
      <c r="C1066" s="278" t="s">
        <v>3133</v>
      </c>
      <c r="D1066" s="711" t="s">
        <v>3974</v>
      </c>
      <c r="E1066" s="532">
        <v>0.24399999999999999</v>
      </c>
      <c r="F1066" s="754">
        <v>15.38</v>
      </c>
      <c r="G1066" s="1175">
        <f t="shared" si="66"/>
        <v>3.75</v>
      </c>
    </row>
    <row r="1067" spans="1:8" x14ac:dyDescent="0.25">
      <c r="A1067" s="1347" t="s">
        <v>4722</v>
      </c>
      <c r="B1067" s="1350"/>
      <c r="C1067" s="1350"/>
      <c r="D1067" s="1350"/>
      <c r="E1067" s="1350"/>
      <c r="F1067" s="1349"/>
      <c r="G1067" s="1168">
        <f>TRUNC(SUM(G1063:G1064),2)</f>
        <v>22.47</v>
      </c>
    </row>
    <row r="1068" spans="1:8" x14ac:dyDescent="0.25">
      <c r="A1068" s="1347" t="s">
        <v>4723</v>
      </c>
      <c r="B1068" s="1350"/>
      <c r="C1068" s="1350"/>
      <c r="D1068" s="1350"/>
      <c r="E1068" s="1350"/>
      <c r="F1068" s="1349"/>
      <c r="G1068" s="1168">
        <f>TRUNC(SUM(G1065:G1066),2)</f>
        <v>3.81</v>
      </c>
    </row>
    <row r="1069" spans="1:8" x14ac:dyDescent="0.25">
      <c r="A1069" s="1172" t="s">
        <v>4957</v>
      </c>
      <c r="B1069" s="1170"/>
      <c r="C1069" s="1170"/>
      <c r="D1069" s="1170"/>
      <c r="E1069" s="1170"/>
      <c r="F1069" s="1171" t="s">
        <v>4915</v>
      </c>
      <c r="G1069" s="1168">
        <f>TRUNC(SUM(G1067:G1068),2)</f>
        <v>26.28</v>
      </c>
    </row>
    <row r="1070" spans="1:8" s="890" customFormat="1" x14ac:dyDescent="0.25">
      <c r="A1070" s="917"/>
      <c r="B1070" s="810"/>
      <c r="C1070" s="917"/>
      <c r="D1070" s="924"/>
      <c r="E1070" s="917"/>
      <c r="F1070" s="917"/>
      <c r="G1070" s="921"/>
      <c r="H1070" s="1056"/>
    </row>
    <row r="1071" spans="1:8" s="890" customFormat="1" x14ac:dyDescent="0.25">
      <c r="A1071" s="917"/>
      <c r="B1071" s="810"/>
      <c r="C1071" s="917"/>
      <c r="D1071" s="924"/>
      <c r="E1071" s="917"/>
      <c r="F1071" s="917"/>
      <c r="G1071" s="921"/>
      <c r="H1071" s="1056"/>
    </row>
    <row r="1072" spans="1:8" s="904" customFormat="1" ht="25.5" x14ac:dyDescent="0.25">
      <c r="A1072" s="1157" t="s">
        <v>3136</v>
      </c>
      <c r="B1072" s="1158" t="s">
        <v>3137</v>
      </c>
      <c r="C1072" s="1159" t="s">
        <v>3138</v>
      </c>
      <c r="D1072" s="1159" t="s">
        <v>3139</v>
      </c>
      <c r="E1072" s="1160" t="s">
        <v>3140</v>
      </c>
      <c r="F1072" s="1161" t="s">
        <v>4913</v>
      </c>
      <c r="G1072" s="1162" t="s">
        <v>4914</v>
      </c>
      <c r="H1072" s="1057"/>
    </row>
    <row r="1073" spans="1:8" s="904" customFormat="1" ht="4.5" customHeight="1" x14ac:dyDescent="0.25">
      <c r="A1073" s="728"/>
      <c r="B1073" s="728"/>
      <c r="C1073" s="729"/>
      <c r="D1073" s="729"/>
      <c r="E1073" s="730"/>
      <c r="F1073" s="731"/>
      <c r="G1073" s="732"/>
      <c r="H1073" s="1057"/>
    </row>
    <row r="1074" spans="1:8" s="700" customFormat="1" x14ac:dyDescent="0.25">
      <c r="A1074" s="562" t="s">
        <v>2818</v>
      </c>
      <c r="B1074" s="558" t="s">
        <v>4318</v>
      </c>
      <c r="C1074" s="557"/>
      <c r="D1074" s="753"/>
      <c r="E1074" s="557"/>
      <c r="F1074" s="557"/>
      <c r="G1074" s="453"/>
      <c r="H1074" s="1056"/>
    </row>
    <row r="1075" spans="1:8" s="700" customFormat="1" ht="25.5" x14ac:dyDescent="0.25">
      <c r="A1075" s="562" t="s">
        <v>2819</v>
      </c>
      <c r="B1075" s="558" t="s">
        <v>2724</v>
      </c>
      <c r="C1075" s="563" t="s">
        <v>3142</v>
      </c>
      <c r="D1075" s="563" t="s">
        <v>3315</v>
      </c>
      <c r="E1075" s="712"/>
      <c r="F1075" s="740"/>
      <c r="G1075" s="739"/>
      <c r="H1075" s="1056"/>
    </row>
    <row r="1076" spans="1:8" s="700" customFormat="1" x14ac:dyDescent="0.25">
      <c r="A1076" s="564" t="s">
        <v>4089</v>
      </c>
      <c r="B1076" s="750" t="s">
        <v>4088</v>
      </c>
      <c r="C1076" s="751" t="s">
        <v>3142</v>
      </c>
      <c r="D1076" s="751" t="s">
        <v>3143</v>
      </c>
      <c r="E1076" s="532">
        <v>0.3</v>
      </c>
      <c r="F1076" s="754">
        <v>19.05</v>
      </c>
      <c r="G1076" s="1175">
        <f t="shared" ref="G1076:G1078" si="67">TRUNC(E1076*F1076,2)</f>
        <v>5.71</v>
      </c>
      <c r="H1076" s="1056"/>
    </row>
    <row r="1077" spans="1:8" s="700" customFormat="1" x14ac:dyDescent="0.25">
      <c r="A1077" s="750" t="s">
        <v>3144</v>
      </c>
      <c r="B1077" s="750" t="s">
        <v>4059</v>
      </c>
      <c r="C1077" s="751" t="s">
        <v>3142</v>
      </c>
      <c r="D1077" s="751" t="s">
        <v>3143</v>
      </c>
      <c r="E1077" s="532">
        <v>0.3</v>
      </c>
      <c r="F1077" s="754">
        <v>14.3</v>
      </c>
      <c r="G1077" s="1175">
        <f t="shared" si="67"/>
        <v>4.29</v>
      </c>
      <c r="H1077" s="1056"/>
    </row>
    <row r="1078" spans="1:8" s="700" customFormat="1" ht="25.5" x14ac:dyDescent="0.25">
      <c r="A1078" s="708" t="s">
        <v>4320</v>
      </c>
      <c r="B1078" s="710" t="s">
        <v>4319</v>
      </c>
      <c r="C1078" s="711" t="s">
        <v>3133</v>
      </c>
      <c r="D1078" s="711" t="s">
        <v>3297</v>
      </c>
      <c r="E1078" s="532">
        <v>0.24</v>
      </c>
      <c r="F1078" s="754">
        <v>5.28</v>
      </c>
      <c r="G1078" s="1175">
        <f t="shared" si="67"/>
        <v>1.26</v>
      </c>
      <c r="H1078" s="1056"/>
    </row>
    <row r="1079" spans="1:8" s="700" customFormat="1" x14ac:dyDescent="0.25">
      <c r="A1079" s="1347" t="s">
        <v>4722</v>
      </c>
      <c r="B1079" s="1350"/>
      <c r="C1079" s="1350"/>
      <c r="D1079" s="1350"/>
      <c r="E1079" s="1350"/>
      <c r="F1079" s="1349"/>
      <c r="G1079" s="1168">
        <f>TRUNC(SUM(G1076:G1077),2)</f>
        <v>10</v>
      </c>
      <c r="H1079" s="1056"/>
    </row>
    <row r="1080" spans="1:8" s="700" customFormat="1" x14ac:dyDescent="0.25">
      <c r="A1080" s="1347" t="s">
        <v>4723</v>
      </c>
      <c r="B1080" s="1350"/>
      <c r="C1080" s="1350"/>
      <c r="D1080" s="1350"/>
      <c r="E1080" s="1350"/>
      <c r="F1080" s="1349"/>
      <c r="G1080" s="1168">
        <f>TRUNC(SUM(G1078),2)</f>
        <v>1.26</v>
      </c>
      <c r="H1080" s="1056"/>
    </row>
    <row r="1081" spans="1:8" s="700" customFormat="1" x14ac:dyDescent="0.25">
      <c r="A1081" s="1172" t="s">
        <v>4958</v>
      </c>
      <c r="B1081" s="1170"/>
      <c r="C1081" s="1170"/>
      <c r="D1081" s="1170"/>
      <c r="E1081" s="1170"/>
      <c r="F1081" s="1171" t="s">
        <v>4915</v>
      </c>
      <c r="G1081" s="1168">
        <f>TRUNC(SUM(G1079:G1080),2)</f>
        <v>11.26</v>
      </c>
      <c r="H1081" s="1056"/>
    </row>
    <row r="1082" spans="1:8" s="890" customFormat="1" x14ac:dyDescent="0.25">
      <c r="A1082" s="917"/>
      <c r="B1082" s="810"/>
      <c r="C1082" s="917"/>
      <c r="D1082" s="924"/>
      <c r="E1082" s="917"/>
      <c r="F1082" s="917"/>
      <c r="G1082" s="921"/>
      <c r="H1082" s="1056"/>
    </row>
    <row r="1083" spans="1:8" s="890" customFormat="1" x14ac:dyDescent="0.25">
      <c r="A1083" s="917"/>
      <c r="B1083" s="810"/>
      <c r="C1083" s="917"/>
      <c r="D1083" s="924"/>
      <c r="E1083" s="917"/>
      <c r="F1083" s="917"/>
      <c r="G1083" s="921"/>
      <c r="H1083" s="1056"/>
    </row>
    <row r="1084" spans="1:8" s="904" customFormat="1" ht="25.5" x14ac:dyDescent="0.25">
      <c r="A1084" s="1157" t="s">
        <v>3136</v>
      </c>
      <c r="B1084" s="1158" t="s">
        <v>3137</v>
      </c>
      <c r="C1084" s="1159" t="s">
        <v>3138</v>
      </c>
      <c r="D1084" s="1159" t="s">
        <v>3139</v>
      </c>
      <c r="E1084" s="1160" t="s">
        <v>3140</v>
      </c>
      <c r="F1084" s="1161" t="s">
        <v>4913</v>
      </c>
      <c r="G1084" s="1162" t="s">
        <v>4914</v>
      </c>
      <c r="H1084" s="1057"/>
    </row>
    <row r="1085" spans="1:8" s="904" customFormat="1" ht="4.5" customHeight="1" x14ac:dyDescent="0.25">
      <c r="A1085" s="728"/>
      <c r="B1085" s="728"/>
      <c r="C1085" s="729"/>
      <c r="D1085" s="729"/>
      <c r="E1085" s="730"/>
      <c r="F1085" s="731"/>
      <c r="G1085" s="732"/>
      <c r="H1085" s="1057"/>
    </row>
    <row r="1086" spans="1:8" x14ac:dyDescent="0.25">
      <c r="A1086" s="451" t="s">
        <v>3785</v>
      </c>
      <c r="B1086" s="528" t="s">
        <v>3334</v>
      </c>
      <c r="C1086" s="452"/>
      <c r="D1086" s="735"/>
      <c r="E1086" s="452"/>
      <c r="F1086" s="452"/>
      <c r="G1086" s="453"/>
    </row>
    <row r="1087" spans="1:8" ht="25.5" x14ac:dyDescent="0.25">
      <c r="A1087" s="451" t="s">
        <v>3786</v>
      </c>
      <c r="B1087" s="528" t="s">
        <v>3979</v>
      </c>
      <c r="C1087" s="455" t="s">
        <v>3142</v>
      </c>
      <c r="D1087" s="455"/>
      <c r="E1087" s="456"/>
      <c r="F1087" s="457"/>
      <c r="G1087" s="458"/>
    </row>
    <row r="1088" spans="1:8" x14ac:dyDescent="0.25">
      <c r="A1088" s="555" t="s">
        <v>4061</v>
      </c>
      <c r="B1088" s="555" t="s">
        <v>4060</v>
      </c>
      <c r="C1088" s="753" t="s">
        <v>3142</v>
      </c>
      <c r="D1088" s="753" t="s">
        <v>2558</v>
      </c>
      <c r="E1088" s="423">
        <v>1</v>
      </c>
      <c r="F1088" s="754">
        <v>19.350000000000001</v>
      </c>
      <c r="G1088" s="1175">
        <f t="shared" ref="G1088:G1090" si="68">TRUNC(E1088*F1088,2)</f>
        <v>19.350000000000001</v>
      </c>
    </row>
    <row r="1089" spans="1:8" x14ac:dyDescent="0.25">
      <c r="A1089" s="549" t="s">
        <v>3144</v>
      </c>
      <c r="B1089" s="750" t="s">
        <v>4059</v>
      </c>
      <c r="C1089" s="753" t="s">
        <v>3142</v>
      </c>
      <c r="D1089" s="753" t="s">
        <v>2558</v>
      </c>
      <c r="E1089" s="423">
        <v>1</v>
      </c>
      <c r="F1089" s="754">
        <v>14.3</v>
      </c>
      <c r="G1089" s="1175">
        <f t="shared" si="68"/>
        <v>14.3</v>
      </c>
    </row>
    <row r="1090" spans="1:8" x14ac:dyDescent="0.25">
      <c r="A1090" s="434" t="s">
        <v>3328</v>
      </c>
      <c r="B1090" s="734" t="s">
        <v>3787</v>
      </c>
      <c r="C1090" s="735" t="s">
        <v>3133</v>
      </c>
      <c r="D1090" s="735" t="s">
        <v>60</v>
      </c>
      <c r="E1090" s="423">
        <v>1</v>
      </c>
      <c r="F1090" s="423">
        <f>'Mapa de Cotação'!F75</f>
        <v>152.23333333333335</v>
      </c>
      <c r="G1090" s="1175">
        <f t="shared" si="68"/>
        <v>152.22999999999999</v>
      </c>
    </row>
    <row r="1091" spans="1:8" x14ac:dyDescent="0.25">
      <c r="A1091" s="1347" t="s">
        <v>4722</v>
      </c>
      <c r="B1091" s="1350"/>
      <c r="C1091" s="1350"/>
      <c r="D1091" s="1350"/>
      <c r="E1091" s="1350"/>
      <c r="F1091" s="1349"/>
      <c r="G1091" s="1168">
        <f>TRUNC(SUM(G1088:G1089),2)</f>
        <v>33.65</v>
      </c>
    </row>
    <row r="1092" spans="1:8" x14ac:dyDescent="0.25">
      <c r="A1092" s="1347" t="s">
        <v>4723</v>
      </c>
      <c r="B1092" s="1350"/>
      <c r="C1092" s="1350"/>
      <c r="D1092" s="1350"/>
      <c r="E1092" s="1350"/>
      <c r="F1092" s="1349"/>
      <c r="G1092" s="1168">
        <f>TRUNC(SUM(G1090),2)</f>
        <v>152.22999999999999</v>
      </c>
    </row>
    <row r="1093" spans="1:8" x14ac:dyDescent="0.25">
      <c r="A1093" s="1172" t="s">
        <v>4959</v>
      </c>
      <c r="B1093" s="1170"/>
      <c r="C1093" s="1170"/>
      <c r="D1093" s="1170"/>
      <c r="E1093" s="1170"/>
      <c r="F1093" s="1171" t="s">
        <v>4915</v>
      </c>
      <c r="G1093" s="1168">
        <f>TRUNC(SUM(G1091:G1092),2)</f>
        <v>185.88</v>
      </c>
    </row>
    <row r="1094" spans="1:8" s="890" customFormat="1" x14ac:dyDescent="0.25">
      <c r="A1094" s="917"/>
      <c r="B1094" s="810"/>
      <c r="C1094" s="917"/>
      <c r="D1094" s="924"/>
      <c r="E1094" s="917"/>
      <c r="F1094" s="917"/>
      <c r="G1094" s="921"/>
      <c r="H1094" s="1056"/>
    </row>
    <row r="1095" spans="1:8" s="890" customFormat="1" x14ac:dyDescent="0.25">
      <c r="A1095" s="917"/>
      <c r="B1095" s="810"/>
      <c r="C1095" s="917"/>
      <c r="D1095" s="924"/>
      <c r="E1095" s="917"/>
      <c r="F1095" s="917"/>
      <c r="G1095" s="921"/>
      <c r="H1095" s="1056"/>
    </row>
    <row r="1096" spans="1:8" s="904" customFormat="1" ht="25.5" x14ac:dyDescent="0.25">
      <c r="A1096" s="1157" t="s">
        <v>3136</v>
      </c>
      <c r="B1096" s="1158" t="s">
        <v>3137</v>
      </c>
      <c r="C1096" s="1159" t="s">
        <v>3138</v>
      </c>
      <c r="D1096" s="1159" t="s">
        <v>3139</v>
      </c>
      <c r="E1096" s="1160" t="s">
        <v>3140</v>
      </c>
      <c r="F1096" s="1161" t="s">
        <v>4913</v>
      </c>
      <c r="G1096" s="1162" t="s">
        <v>4914</v>
      </c>
      <c r="H1096" s="1057"/>
    </row>
    <row r="1097" spans="1:8" s="904" customFormat="1" ht="4.5" customHeight="1" x14ac:dyDescent="0.25">
      <c r="A1097" s="728"/>
      <c r="B1097" s="728"/>
      <c r="C1097" s="729"/>
      <c r="D1097" s="729"/>
      <c r="E1097" s="730"/>
      <c r="F1097" s="731"/>
      <c r="G1097" s="732"/>
      <c r="H1097" s="1057"/>
    </row>
    <row r="1098" spans="1:8" x14ac:dyDescent="0.25">
      <c r="A1098" s="451" t="s">
        <v>267</v>
      </c>
      <c r="B1098" s="528" t="s">
        <v>1117</v>
      </c>
      <c r="C1098" s="452"/>
      <c r="D1098" s="735"/>
      <c r="E1098" s="452"/>
      <c r="F1098" s="452"/>
      <c r="G1098" s="453"/>
    </row>
    <row r="1099" spans="1:8" ht="38.25" x14ac:dyDescent="0.25">
      <c r="A1099" s="451" t="s">
        <v>2827</v>
      </c>
      <c r="B1099" s="528" t="s">
        <v>4694</v>
      </c>
      <c r="C1099" s="455" t="s">
        <v>3142</v>
      </c>
      <c r="D1099" s="455"/>
      <c r="E1099" s="456"/>
      <c r="F1099" s="457"/>
      <c r="G1099" s="458"/>
    </row>
    <row r="1100" spans="1:8" ht="15.75" customHeight="1" x14ac:dyDescent="0.25">
      <c r="A1100" s="555" t="s">
        <v>4077</v>
      </c>
      <c r="B1100" s="750" t="s">
        <v>4076</v>
      </c>
      <c r="C1100" s="753" t="s">
        <v>3142</v>
      </c>
      <c r="D1100" s="753" t="s">
        <v>3143</v>
      </c>
      <c r="E1100" s="423">
        <v>0.2</v>
      </c>
      <c r="F1100" s="754">
        <v>19.010000000000002</v>
      </c>
      <c r="G1100" s="1175">
        <f t="shared" ref="G1100:G1104" si="69">TRUNC(E1100*F1100,2)</f>
        <v>3.8</v>
      </c>
    </row>
    <row r="1101" spans="1:8" ht="15.75" customHeight="1" x14ac:dyDescent="0.25">
      <c r="A1101" s="549" t="s">
        <v>3144</v>
      </c>
      <c r="B1101" s="750" t="s">
        <v>4059</v>
      </c>
      <c r="C1101" s="753" t="s">
        <v>3142</v>
      </c>
      <c r="D1101" s="753" t="s">
        <v>3143</v>
      </c>
      <c r="E1101" s="423">
        <v>0.2</v>
      </c>
      <c r="F1101" s="754">
        <v>14.3</v>
      </c>
      <c r="G1101" s="1175">
        <f t="shared" si="69"/>
        <v>2.86</v>
      </c>
    </row>
    <row r="1102" spans="1:8" ht="15.75" customHeight="1" x14ac:dyDescent="0.25">
      <c r="A1102" s="549" t="s">
        <v>4058</v>
      </c>
      <c r="B1102" s="750" t="s">
        <v>4057</v>
      </c>
      <c r="C1102" s="753" t="s">
        <v>3142</v>
      </c>
      <c r="D1102" s="753" t="s">
        <v>3143</v>
      </c>
      <c r="E1102" s="423">
        <v>0.1</v>
      </c>
      <c r="F1102" s="597">
        <v>19.12</v>
      </c>
      <c r="G1102" s="1175">
        <f t="shared" si="69"/>
        <v>1.91</v>
      </c>
    </row>
    <row r="1103" spans="1:8" ht="25.5" x14ac:dyDescent="0.25">
      <c r="A1103" s="538" t="s">
        <v>3930</v>
      </c>
      <c r="B1103" s="538" t="s">
        <v>3931</v>
      </c>
      <c r="C1103" s="1016" t="s">
        <v>3142</v>
      </c>
      <c r="D1103" s="537" t="s">
        <v>237</v>
      </c>
      <c r="E1103" s="531">
        <f>1*0.07*2</f>
        <v>0.14000000000000001</v>
      </c>
      <c r="F1103" s="1176">
        <v>22.88</v>
      </c>
      <c r="G1103" s="1175">
        <f t="shared" si="69"/>
        <v>3.2</v>
      </c>
    </row>
    <row r="1104" spans="1:8" s="519" customFormat="1" ht="15.75" customHeight="1" x14ac:dyDescent="0.25">
      <c r="A1104" s="434" t="s">
        <v>4703</v>
      </c>
      <c r="B1104" s="734" t="s">
        <v>4704</v>
      </c>
      <c r="C1104" s="386" t="s">
        <v>3147</v>
      </c>
      <c r="D1104" s="537" t="s">
        <v>237</v>
      </c>
      <c r="E1104" s="423">
        <f>1*0.125</f>
        <v>0.125</v>
      </c>
      <c r="F1104" s="754">
        <v>80.209999999999994</v>
      </c>
      <c r="G1104" s="1175">
        <f t="shared" si="69"/>
        <v>10.02</v>
      </c>
      <c r="H1104" s="1059"/>
    </row>
    <row r="1105" spans="1:8" s="519" customFormat="1" x14ac:dyDescent="0.25">
      <c r="A1105" s="1347" t="s">
        <v>4722</v>
      </c>
      <c r="B1105" s="1350"/>
      <c r="C1105" s="1350"/>
      <c r="D1105" s="1350"/>
      <c r="E1105" s="1350"/>
      <c r="F1105" s="1349"/>
      <c r="G1105" s="1168">
        <f>TRUNC(SUM(G1100:G1102),2)</f>
        <v>8.57</v>
      </c>
      <c r="H1105" s="1059"/>
    </row>
    <row r="1106" spans="1:8" s="519" customFormat="1" ht="15.75" customHeight="1" x14ac:dyDescent="0.25">
      <c r="A1106" s="1347" t="s">
        <v>4723</v>
      </c>
      <c r="B1106" s="1350"/>
      <c r="C1106" s="1350"/>
      <c r="D1106" s="1350"/>
      <c r="E1106" s="1350"/>
      <c r="F1106" s="1349"/>
      <c r="G1106" s="1168">
        <f>TRUNC(SUM(G1103:G1104),2)</f>
        <v>13.22</v>
      </c>
      <c r="H1106" s="1059"/>
    </row>
    <row r="1107" spans="1:8" s="519" customFormat="1" ht="15.75" customHeight="1" x14ac:dyDescent="0.25">
      <c r="A1107" s="1172"/>
      <c r="B1107" s="1170"/>
      <c r="C1107" s="1170"/>
      <c r="D1107" s="1170"/>
      <c r="E1107" s="1170"/>
      <c r="F1107" s="1171" t="s">
        <v>4915</v>
      </c>
      <c r="G1107" s="1168">
        <f>TRUNC(SUM(G1105:G1106),2)</f>
        <v>21.79</v>
      </c>
      <c r="H1107" s="1059"/>
    </row>
    <row r="1108" spans="1:8" s="890" customFormat="1" x14ac:dyDescent="0.25">
      <c r="A1108" s="917"/>
      <c r="B1108" s="810"/>
      <c r="C1108" s="917"/>
      <c r="D1108" s="924"/>
      <c r="E1108" s="917"/>
      <c r="F1108" s="917"/>
      <c r="G1108" s="921"/>
      <c r="H1108" s="1056"/>
    </row>
    <row r="1109" spans="1:8" s="890" customFormat="1" x14ac:dyDescent="0.25">
      <c r="A1109" s="917"/>
      <c r="B1109" s="810"/>
      <c r="C1109" s="917"/>
      <c r="D1109" s="924"/>
      <c r="E1109" s="917"/>
      <c r="F1109" s="917"/>
      <c r="G1109" s="921"/>
      <c r="H1109" s="1056"/>
    </row>
    <row r="1110" spans="1:8" s="904" customFormat="1" ht="25.5" x14ac:dyDescent="0.25">
      <c r="A1110" s="1157" t="s">
        <v>3136</v>
      </c>
      <c r="B1110" s="1158" t="s">
        <v>3137</v>
      </c>
      <c r="C1110" s="1159" t="s">
        <v>3138</v>
      </c>
      <c r="D1110" s="1159" t="s">
        <v>3139</v>
      </c>
      <c r="E1110" s="1160" t="s">
        <v>3140</v>
      </c>
      <c r="F1110" s="1161" t="s">
        <v>4913</v>
      </c>
      <c r="G1110" s="1162" t="s">
        <v>4914</v>
      </c>
      <c r="H1110" s="1057"/>
    </row>
    <row r="1111" spans="1:8" s="904" customFormat="1" ht="4.5" customHeight="1" x14ac:dyDescent="0.25">
      <c r="A1111" s="728"/>
      <c r="B1111" s="728"/>
      <c r="C1111" s="729"/>
      <c r="D1111" s="729"/>
      <c r="E1111" s="730"/>
      <c r="F1111" s="731"/>
      <c r="G1111" s="732"/>
      <c r="H1111" s="1057"/>
    </row>
    <row r="1112" spans="1:8" s="115" customFormat="1" ht="15.75" customHeight="1" x14ac:dyDescent="0.25">
      <c r="A1112" s="528" t="s">
        <v>877</v>
      </c>
      <c r="B1112" s="454" t="s">
        <v>1133</v>
      </c>
      <c r="C1112" s="452"/>
      <c r="D1112" s="735"/>
      <c r="E1112" s="452"/>
      <c r="F1112" s="452"/>
      <c r="G1112" s="453"/>
      <c r="H1112" s="1057"/>
    </row>
    <row r="1113" spans="1:8" s="115" customFormat="1" ht="38.25" x14ac:dyDescent="0.25">
      <c r="A1113" s="528" t="s">
        <v>2828</v>
      </c>
      <c r="B1113" s="454" t="s">
        <v>4821</v>
      </c>
      <c r="C1113" s="455" t="s">
        <v>3142</v>
      </c>
      <c r="D1113" s="455" t="s">
        <v>210</v>
      </c>
      <c r="E1113" s="456"/>
      <c r="F1113" s="457"/>
      <c r="G1113" s="458"/>
      <c r="H1113" s="1057"/>
    </row>
    <row r="1114" spans="1:8" s="115" customFormat="1" x14ac:dyDescent="0.25">
      <c r="A1114" s="434" t="s">
        <v>4851</v>
      </c>
      <c r="B1114" s="734" t="s">
        <v>4852</v>
      </c>
      <c r="C1114" s="386" t="s">
        <v>3133</v>
      </c>
      <c r="D1114" s="735" t="s">
        <v>3205</v>
      </c>
      <c r="E1114" s="423">
        <v>1</v>
      </c>
      <c r="F1114" s="754">
        <v>548.6</v>
      </c>
      <c r="G1114" s="1175">
        <f t="shared" ref="G1114" si="70">TRUNC(E1114*F1114,2)</f>
        <v>548.6</v>
      </c>
      <c r="H1114" s="1057"/>
    </row>
    <row r="1115" spans="1:8" s="115" customFormat="1" x14ac:dyDescent="0.25">
      <c r="A1115" s="1347" t="s">
        <v>4722</v>
      </c>
      <c r="B1115" s="1350"/>
      <c r="C1115" s="1350"/>
      <c r="D1115" s="1350"/>
      <c r="E1115" s="1350"/>
      <c r="F1115" s="1349"/>
      <c r="G1115" s="1168">
        <f>TRUNC(SUM(G1112:G1113),2)</f>
        <v>0</v>
      </c>
      <c r="H1115" s="1057"/>
    </row>
    <row r="1116" spans="1:8" s="115" customFormat="1" ht="15.75" customHeight="1" x14ac:dyDescent="0.25">
      <c r="A1116" s="1347" t="s">
        <v>4723</v>
      </c>
      <c r="B1116" s="1350"/>
      <c r="C1116" s="1350"/>
      <c r="D1116" s="1350"/>
      <c r="E1116" s="1350"/>
      <c r="F1116" s="1349"/>
      <c r="G1116" s="1168">
        <f>TRUNC(SUM(G1114),2)</f>
        <v>548.6</v>
      </c>
      <c r="H1116" s="1057"/>
    </row>
    <row r="1117" spans="1:8" s="115" customFormat="1" ht="15.75" customHeight="1" x14ac:dyDescent="0.25">
      <c r="A1117" s="1172" t="s">
        <v>4960</v>
      </c>
      <c r="B1117" s="1170"/>
      <c r="C1117" s="1170"/>
      <c r="D1117" s="1170"/>
      <c r="E1117" s="1170"/>
      <c r="F1117" s="1171" t="s">
        <v>4915</v>
      </c>
      <c r="G1117" s="1168">
        <f>TRUNC(SUM(G1115:G1116),2)</f>
        <v>548.6</v>
      </c>
      <c r="H1117" s="1057"/>
    </row>
    <row r="1118" spans="1:8" s="890" customFormat="1" x14ac:dyDescent="0.25">
      <c r="A1118" s="917"/>
      <c r="B1118" s="810"/>
      <c r="C1118" s="917"/>
      <c r="D1118" s="924"/>
      <c r="E1118" s="917"/>
      <c r="F1118" s="917"/>
      <c r="G1118" s="921"/>
      <c r="H1118" s="1056"/>
    </row>
    <row r="1119" spans="1:8" s="890" customFormat="1" x14ac:dyDescent="0.25">
      <c r="A1119" s="917"/>
      <c r="B1119" s="810"/>
      <c r="C1119" s="917"/>
      <c r="D1119" s="924"/>
      <c r="E1119" s="917"/>
      <c r="F1119" s="917"/>
      <c r="G1119" s="921"/>
      <c r="H1119" s="1056"/>
    </row>
    <row r="1120" spans="1:8" s="904" customFormat="1" ht="25.5" x14ac:dyDescent="0.25">
      <c r="A1120" s="1157" t="s">
        <v>3136</v>
      </c>
      <c r="B1120" s="1158" t="s">
        <v>3137</v>
      </c>
      <c r="C1120" s="1159" t="s">
        <v>3138</v>
      </c>
      <c r="D1120" s="1159" t="s">
        <v>3139</v>
      </c>
      <c r="E1120" s="1160" t="s">
        <v>3140</v>
      </c>
      <c r="F1120" s="1161" t="s">
        <v>4913</v>
      </c>
      <c r="G1120" s="1162" t="s">
        <v>4914</v>
      </c>
      <c r="H1120" s="1057"/>
    </row>
    <row r="1121" spans="1:8" s="904" customFormat="1" ht="4.5" customHeight="1" x14ac:dyDescent="0.25">
      <c r="A1121" s="728"/>
      <c r="B1121" s="728"/>
      <c r="C1121" s="729"/>
      <c r="D1121" s="729"/>
      <c r="E1121" s="730"/>
      <c r="F1121" s="731"/>
      <c r="G1121" s="732"/>
      <c r="H1121" s="1057"/>
    </row>
    <row r="1122" spans="1:8" s="904" customFormat="1" ht="15.75" customHeight="1" x14ac:dyDescent="0.25">
      <c r="A1122" s="528" t="s">
        <v>877</v>
      </c>
      <c r="B1122" s="454" t="s">
        <v>1133</v>
      </c>
      <c r="C1122" s="452"/>
      <c r="D1122" s="735"/>
      <c r="E1122" s="452"/>
      <c r="F1122" s="452"/>
      <c r="G1122" s="453"/>
      <c r="H1122" s="1057"/>
    </row>
    <row r="1123" spans="1:8" s="904" customFormat="1" ht="38.25" x14ac:dyDescent="0.25">
      <c r="A1123" s="528" t="s">
        <v>4820</v>
      </c>
      <c r="B1123" s="454" t="s">
        <v>4822</v>
      </c>
      <c r="C1123" s="455" t="s">
        <v>3142</v>
      </c>
      <c r="D1123" s="455" t="s">
        <v>210</v>
      </c>
      <c r="E1123" s="456"/>
      <c r="F1123" s="457"/>
      <c r="G1123" s="458"/>
      <c r="H1123" s="1057"/>
    </row>
    <row r="1124" spans="1:8" s="904" customFormat="1" ht="15.75" customHeight="1" x14ac:dyDescent="0.25">
      <c r="A1124" s="555" t="s">
        <v>4058</v>
      </c>
      <c r="B1124" s="925" t="s">
        <v>4166</v>
      </c>
      <c r="C1124" s="753" t="s">
        <v>3142</v>
      </c>
      <c r="D1124" s="753" t="s">
        <v>3143</v>
      </c>
      <c r="E1124" s="754">
        <v>1</v>
      </c>
      <c r="F1124" s="754">
        <v>19.010000000000002</v>
      </c>
      <c r="G1124" s="1175">
        <f t="shared" ref="G1124:G1126" si="71">TRUNC(E1124*F1124,2)</f>
        <v>19.010000000000002</v>
      </c>
      <c r="H1124" s="1057"/>
    </row>
    <row r="1125" spans="1:8" s="904" customFormat="1" ht="15.75" customHeight="1" x14ac:dyDescent="0.25">
      <c r="A1125" s="555" t="s">
        <v>3144</v>
      </c>
      <c r="B1125" s="925" t="s">
        <v>4165</v>
      </c>
      <c r="C1125" s="753" t="s">
        <v>3142</v>
      </c>
      <c r="D1125" s="753" t="s">
        <v>3143</v>
      </c>
      <c r="E1125" s="754">
        <v>1</v>
      </c>
      <c r="F1125" s="754">
        <v>14.3</v>
      </c>
      <c r="G1125" s="1175">
        <f t="shared" si="71"/>
        <v>14.3</v>
      </c>
      <c r="H1125" s="1057"/>
    </row>
    <row r="1126" spans="1:8" s="904" customFormat="1" x14ac:dyDescent="0.25">
      <c r="A1126" s="434" t="s">
        <v>4716</v>
      </c>
      <c r="B1126" s="734" t="s">
        <v>4715</v>
      </c>
      <c r="C1126" s="735" t="s">
        <v>3133</v>
      </c>
      <c r="D1126" s="735" t="s">
        <v>3134</v>
      </c>
      <c r="E1126" s="754">
        <v>6</v>
      </c>
      <c r="F1126" s="754">
        <v>0.74</v>
      </c>
      <c r="G1126" s="1175">
        <f t="shared" si="71"/>
        <v>4.4400000000000004</v>
      </c>
      <c r="H1126" s="1057"/>
    </row>
    <row r="1127" spans="1:8" s="904" customFormat="1" x14ac:dyDescent="0.25">
      <c r="A1127" s="1347" t="s">
        <v>4722</v>
      </c>
      <c r="B1127" s="1350"/>
      <c r="C1127" s="1350"/>
      <c r="D1127" s="1350"/>
      <c r="E1127" s="1350"/>
      <c r="F1127" s="1349"/>
      <c r="G1127" s="1168">
        <f>TRUNC(SUM(G1124:G1125),2)</f>
        <v>33.31</v>
      </c>
      <c r="H1127" s="1057"/>
    </row>
    <row r="1128" spans="1:8" s="904" customFormat="1" ht="15.75" customHeight="1" x14ac:dyDescent="0.25">
      <c r="A1128" s="1347" t="s">
        <v>4723</v>
      </c>
      <c r="B1128" s="1350"/>
      <c r="C1128" s="1350"/>
      <c r="D1128" s="1350"/>
      <c r="E1128" s="1350"/>
      <c r="F1128" s="1349"/>
      <c r="G1128" s="1168">
        <f>TRUNC(SUM(G1126),2)</f>
        <v>4.4400000000000004</v>
      </c>
      <c r="H1128" s="1057"/>
    </row>
    <row r="1129" spans="1:8" s="904" customFormat="1" ht="15.75" customHeight="1" x14ac:dyDescent="0.25">
      <c r="A1129" s="1172" t="s">
        <v>4960</v>
      </c>
      <c r="B1129" s="1170"/>
      <c r="C1129" s="1170"/>
      <c r="D1129" s="1170"/>
      <c r="E1129" s="1170"/>
      <c r="F1129" s="1171" t="s">
        <v>4915</v>
      </c>
      <c r="G1129" s="1168">
        <f>TRUNC(SUM(G1127:G1128),2)</f>
        <v>37.75</v>
      </c>
      <c r="H1129" s="1057"/>
    </row>
    <row r="1130" spans="1:8" s="890" customFormat="1" x14ac:dyDescent="0.25">
      <c r="A1130" s="917"/>
      <c r="B1130" s="810"/>
      <c r="C1130" s="917"/>
      <c r="D1130" s="924"/>
      <c r="E1130" s="917"/>
      <c r="F1130" s="917"/>
      <c r="G1130" s="921"/>
      <c r="H1130" s="1056"/>
    </row>
    <row r="1131" spans="1:8" s="890" customFormat="1" x14ac:dyDescent="0.25">
      <c r="A1131" s="917"/>
      <c r="B1131" s="810"/>
      <c r="C1131" s="917"/>
      <c r="D1131" s="924"/>
      <c r="E1131" s="917"/>
      <c r="F1131" s="917"/>
      <c r="G1131" s="921"/>
      <c r="H1131" s="1056"/>
    </row>
    <row r="1132" spans="1:8" s="904" customFormat="1" ht="25.5" x14ac:dyDescent="0.25">
      <c r="A1132" s="1157" t="s">
        <v>3136</v>
      </c>
      <c r="B1132" s="1158" t="s">
        <v>3137</v>
      </c>
      <c r="C1132" s="1159" t="s">
        <v>3138</v>
      </c>
      <c r="D1132" s="1159" t="s">
        <v>3139</v>
      </c>
      <c r="E1132" s="1160" t="s">
        <v>3140</v>
      </c>
      <c r="F1132" s="1161" t="s">
        <v>4913</v>
      </c>
      <c r="G1132" s="1162" t="s">
        <v>4914</v>
      </c>
      <c r="H1132" s="1057"/>
    </row>
    <row r="1133" spans="1:8" s="904" customFormat="1" ht="4.5" customHeight="1" x14ac:dyDescent="0.25">
      <c r="A1133" s="728"/>
      <c r="B1133" s="728"/>
      <c r="C1133" s="729"/>
      <c r="D1133" s="729"/>
      <c r="E1133" s="730"/>
      <c r="F1133" s="731"/>
      <c r="G1133" s="732"/>
      <c r="H1133" s="1057"/>
    </row>
    <row r="1134" spans="1:8" ht="15.75" customHeight="1" x14ac:dyDescent="0.25">
      <c r="A1134" s="528" t="s">
        <v>879</v>
      </c>
      <c r="B1134" s="454" t="s">
        <v>4156</v>
      </c>
      <c r="C1134" s="452"/>
      <c r="D1134" s="735"/>
      <c r="E1134" s="452"/>
      <c r="F1134" s="452"/>
      <c r="G1134" s="453"/>
    </row>
    <row r="1135" spans="1:8" ht="63.75" x14ac:dyDescent="0.25">
      <c r="A1135" s="528" t="s">
        <v>3780</v>
      </c>
      <c r="B1135" s="454" t="s">
        <v>4858</v>
      </c>
      <c r="C1135" s="455" t="s">
        <v>3142</v>
      </c>
      <c r="D1135" s="455" t="s">
        <v>210</v>
      </c>
      <c r="E1135" s="456"/>
      <c r="F1135" s="457"/>
      <c r="G1135" s="458"/>
    </row>
    <row r="1136" spans="1:8" ht="38.25" x14ac:dyDescent="0.25">
      <c r="A1136" s="434" t="s">
        <v>4717</v>
      </c>
      <c r="B1136" s="734" t="s">
        <v>4714</v>
      </c>
      <c r="C1136" s="386" t="s">
        <v>3133</v>
      </c>
      <c r="D1136" s="735" t="s">
        <v>3205</v>
      </c>
      <c r="E1136" s="423">
        <v>1</v>
      </c>
      <c r="F1136" s="754">
        <v>590.4</v>
      </c>
      <c r="G1136" s="1175">
        <f t="shared" ref="G1136" si="72">TRUNC(E1136*F1136,2)</f>
        <v>590.4</v>
      </c>
    </row>
    <row r="1137" spans="1:8" ht="15.75" customHeight="1" x14ac:dyDescent="0.25">
      <c r="A1137" s="1347" t="s">
        <v>4722</v>
      </c>
      <c r="B1137" s="1350"/>
      <c r="C1137" s="1350"/>
      <c r="D1137" s="1350"/>
      <c r="E1137" s="1350"/>
      <c r="F1137" s="1349"/>
      <c r="G1137" s="1168">
        <f>TRUNC(SUM(G1134:G1135),2)</f>
        <v>0</v>
      </c>
    </row>
    <row r="1138" spans="1:8" ht="15.75" customHeight="1" x14ac:dyDescent="0.25">
      <c r="A1138" s="1347" t="s">
        <v>4723</v>
      </c>
      <c r="B1138" s="1350"/>
      <c r="C1138" s="1350"/>
      <c r="D1138" s="1350"/>
      <c r="E1138" s="1350"/>
      <c r="F1138" s="1349"/>
      <c r="G1138" s="1168">
        <f>TRUNC(SUM(G1136),2)</f>
        <v>590.4</v>
      </c>
    </row>
    <row r="1139" spans="1:8" ht="15.75" customHeight="1" x14ac:dyDescent="0.25">
      <c r="A1139" s="1172" t="s">
        <v>4961</v>
      </c>
      <c r="B1139" s="1170"/>
      <c r="C1139" s="1170"/>
      <c r="D1139" s="1170"/>
      <c r="E1139" s="1170"/>
      <c r="F1139" s="1171" t="s">
        <v>4915</v>
      </c>
      <c r="G1139" s="1168">
        <f>TRUNC(SUM(G1137:G1138),2)</f>
        <v>590.4</v>
      </c>
    </row>
    <row r="1140" spans="1:8" s="890" customFormat="1" x14ac:dyDescent="0.25">
      <c r="A1140" s="917"/>
      <c r="B1140" s="810"/>
      <c r="C1140" s="917"/>
      <c r="D1140" s="924"/>
      <c r="E1140" s="917"/>
      <c r="F1140" s="917"/>
      <c r="G1140" s="921"/>
      <c r="H1140" s="1056"/>
    </row>
    <row r="1141" spans="1:8" s="890" customFormat="1" x14ac:dyDescent="0.25">
      <c r="A1141" s="917"/>
      <c r="B1141" s="810"/>
      <c r="C1141" s="917"/>
      <c r="D1141" s="924"/>
      <c r="E1141" s="917"/>
      <c r="F1141" s="917"/>
      <c r="G1141" s="921"/>
      <c r="H1141" s="1056"/>
    </row>
    <row r="1142" spans="1:8" s="904" customFormat="1" ht="25.5" x14ac:dyDescent="0.25">
      <c r="A1142" s="1157" t="s">
        <v>3136</v>
      </c>
      <c r="B1142" s="1158" t="s">
        <v>3137</v>
      </c>
      <c r="C1142" s="1159" t="s">
        <v>3138</v>
      </c>
      <c r="D1142" s="1159" t="s">
        <v>3139</v>
      </c>
      <c r="E1142" s="1160" t="s">
        <v>3140</v>
      </c>
      <c r="F1142" s="1161" t="s">
        <v>4913</v>
      </c>
      <c r="G1142" s="1162" t="s">
        <v>4914</v>
      </c>
      <c r="H1142" s="1057"/>
    </row>
    <row r="1143" spans="1:8" s="904" customFormat="1" ht="4.5" customHeight="1" x14ac:dyDescent="0.25">
      <c r="A1143" s="728"/>
      <c r="B1143" s="728"/>
      <c r="C1143" s="729"/>
      <c r="D1143" s="729"/>
      <c r="E1143" s="730"/>
      <c r="F1143" s="731"/>
      <c r="G1143" s="732"/>
      <c r="H1143" s="1057"/>
    </row>
    <row r="1144" spans="1:8" s="890" customFormat="1" ht="15.75" customHeight="1" x14ac:dyDescent="0.25">
      <c r="A1144" s="528" t="s">
        <v>879</v>
      </c>
      <c r="B1144" s="454" t="s">
        <v>4156</v>
      </c>
      <c r="C1144" s="452"/>
      <c r="D1144" s="735"/>
      <c r="E1144" s="452"/>
      <c r="F1144" s="452"/>
      <c r="G1144" s="453"/>
      <c r="H1144" s="1056"/>
    </row>
    <row r="1145" spans="1:8" s="890" customFormat="1" ht="63.75" x14ac:dyDescent="0.25">
      <c r="A1145" s="528" t="s">
        <v>4823</v>
      </c>
      <c r="B1145" s="454" t="s">
        <v>4859</v>
      </c>
      <c r="C1145" s="455" t="s">
        <v>3142</v>
      </c>
      <c r="D1145" s="455" t="s">
        <v>210</v>
      </c>
      <c r="E1145" s="456"/>
      <c r="F1145" s="457"/>
      <c r="G1145" s="458"/>
      <c r="H1145" s="1056"/>
    </row>
    <row r="1146" spans="1:8" x14ac:dyDescent="0.25">
      <c r="A1146" s="434" t="s">
        <v>4716</v>
      </c>
      <c r="B1146" s="734" t="s">
        <v>4715</v>
      </c>
      <c r="C1146" s="386" t="s">
        <v>3133</v>
      </c>
      <c r="D1146" s="735" t="s">
        <v>3372</v>
      </c>
      <c r="E1146" s="423">
        <v>8</v>
      </c>
      <c r="F1146" s="754">
        <v>0.74</v>
      </c>
      <c r="G1146" s="1175">
        <f t="shared" ref="G1146:G1148" si="73">TRUNC(E1146*F1146,2)</f>
        <v>5.92</v>
      </c>
    </row>
    <row r="1147" spans="1:8" s="890" customFormat="1" ht="15.75" customHeight="1" x14ac:dyDescent="0.25">
      <c r="A1147" s="555" t="s">
        <v>4058</v>
      </c>
      <c r="B1147" s="925" t="s">
        <v>4057</v>
      </c>
      <c r="C1147" s="753" t="s">
        <v>3142</v>
      </c>
      <c r="D1147" s="753" t="s">
        <v>3143</v>
      </c>
      <c r="E1147" s="754">
        <v>1</v>
      </c>
      <c r="F1147" s="754">
        <v>19.12</v>
      </c>
      <c r="G1147" s="1175">
        <f t="shared" si="73"/>
        <v>19.12</v>
      </c>
      <c r="H1147" s="1056"/>
    </row>
    <row r="1148" spans="1:8" s="890" customFormat="1" x14ac:dyDescent="0.25">
      <c r="A1148" s="555" t="s">
        <v>3144</v>
      </c>
      <c r="B1148" s="925" t="s">
        <v>4059</v>
      </c>
      <c r="C1148" s="753" t="s">
        <v>3142</v>
      </c>
      <c r="D1148" s="753" t="s">
        <v>3143</v>
      </c>
      <c r="E1148" s="754">
        <v>1</v>
      </c>
      <c r="F1148" s="754">
        <v>14.3</v>
      </c>
      <c r="G1148" s="1175">
        <f t="shared" si="73"/>
        <v>14.3</v>
      </c>
      <c r="H1148" s="1056"/>
    </row>
    <row r="1149" spans="1:8" s="890" customFormat="1" ht="15.75" customHeight="1" x14ac:dyDescent="0.25">
      <c r="A1149" s="1347" t="s">
        <v>4722</v>
      </c>
      <c r="B1149" s="1350"/>
      <c r="C1149" s="1350"/>
      <c r="D1149" s="1350"/>
      <c r="E1149" s="1350"/>
      <c r="F1149" s="1349"/>
      <c r="G1149" s="1168">
        <f>TRUNC(SUM(G1146:G1147),2)</f>
        <v>25.04</v>
      </c>
      <c r="H1149" s="1056"/>
    </row>
    <row r="1150" spans="1:8" s="890" customFormat="1" ht="15.75" customHeight="1" x14ac:dyDescent="0.25">
      <c r="A1150" s="1347" t="s">
        <v>4723</v>
      </c>
      <c r="B1150" s="1350"/>
      <c r="C1150" s="1350"/>
      <c r="D1150" s="1350"/>
      <c r="E1150" s="1350"/>
      <c r="F1150" s="1349"/>
      <c r="G1150" s="1168">
        <f>TRUNC(SUM(G1148),2)</f>
        <v>14.3</v>
      </c>
      <c r="H1150" s="1056"/>
    </row>
    <row r="1151" spans="1:8" s="890" customFormat="1" ht="15.75" customHeight="1" x14ac:dyDescent="0.25">
      <c r="A1151" s="1172" t="s">
        <v>4961</v>
      </c>
      <c r="B1151" s="1170"/>
      <c r="C1151" s="1170"/>
      <c r="D1151" s="1170"/>
      <c r="E1151" s="1170"/>
      <c r="F1151" s="1171" t="s">
        <v>4915</v>
      </c>
      <c r="G1151" s="1168">
        <f>TRUNC(SUM(G1149:G1150),2)</f>
        <v>39.340000000000003</v>
      </c>
      <c r="H1151" s="1056"/>
    </row>
    <row r="1152" spans="1:8" s="890" customFormat="1" x14ac:dyDescent="0.25">
      <c r="A1152" s="917"/>
      <c r="B1152" s="810"/>
      <c r="C1152" s="917"/>
      <c r="D1152" s="924"/>
      <c r="E1152" s="917"/>
      <c r="F1152" s="917"/>
      <c r="G1152" s="921"/>
      <c r="H1152" s="1056"/>
    </row>
    <row r="1153" spans="1:8" s="890" customFormat="1" x14ac:dyDescent="0.25">
      <c r="A1153" s="917"/>
      <c r="B1153" s="810"/>
      <c r="C1153" s="917"/>
      <c r="D1153" s="924"/>
      <c r="E1153" s="917"/>
      <c r="F1153" s="917"/>
      <c r="G1153" s="921"/>
      <c r="H1153" s="1056"/>
    </row>
    <row r="1154" spans="1:8" s="904" customFormat="1" ht="25.5" x14ac:dyDescent="0.25">
      <c r="A1154" s="1157" t="s">
        <v>3136</v>
      </c>
      <c r="B1154" s="1158" t="s">
        <v>3137</v>
      </c>
      <c r="C1154" s="1159" t="s">
        <v>3138</v>
      </c>
      <c r="D1154" s="1159" t="s">
        <v>3139</v>
      </c>
      <c r="E1154" s="1160" t="s">
        <v>3140</v>
      </c>
      <c r="F1154" s="1161" t="s">
        <v>4913</v>
      </c>
      <c r="G1154" s="1162" t="s">
        <v>4914</v>
      </c>
      <c r="H1154" s="1057"/>
    </row>
    <row r="1155" spans="1:8" s="904" customFormat="1" ht="4.5" customHeight="1" x14ac:dyDescent="0.25">
      <c r="A1155" s="728"/>
      <c r="B1155" s="728"/>
      <c r="C1155" s="729"/>
      <c r="D1155" s="729"/>
      <c r="E1155" s="730"/>
      <c r="F1155" s="731"/>
      <c r="G1155" s="732"/>
      <c r="H1155" s="1057"/>
    </row>
    <row r="1156" spans="1:8" ht="15.75" customHeight="1" x14ac:dyDescent="0.25">
      <c r="A1156" s="270" t="s">
        <v>270</v>
      </c>
      <c r="B1156" s="1354" t="s">
        <v>1196</v>
      </c>
      <c r="C1156" s="1355"/>
      <c r="D1156" s="1355"/>
      <c r="E1156" s="1355"/>
      <c r="F1156" s="1355"/>
      <c r="G1156" s="1356"/>
    </row>
    <row r="1157" spans="1:8" ht="127.5" x14ac:dyDescent="0.25">
      <c r="A1157" s="270" t="s">
        <v>2472</v>
      </c>
      <c r="B1157" s="813" t="s">
        <v>4719</v>
      </c>
      <c r="C1157" s="371" t="s">
        <v>3142</v>
      </c>
      <c r="D1157" s="718" t="s">
        <v>3093</v>
      </c>
      <c r="E1157" s="383"/>
      <c r="F1157" s="383"/>
      <c r="G1157" s="384"/>
    </row>
    <row r="1158" spans="1:8" s="115" customFormat="1" x14ac:dyDescent="0.25">
      <c r="A1158" s="549" t="s">
        <v>3144</v>
      </c>
      <c r="B1158" s="750" t="s">
        <v>4059</v>
      </c>
      <c r="C1158" s="550" t="s">
        <v>3142</v>
      </c>
      <c r="D1158" s="751" t="s">
        <v>2558</v>
      </c>
      <c r="E1158" s="382">
        <v>0.3</v>
      </c>
      <c r="F1158" s="754">
        <v>14.3</v>
      </c>
      <c r="G1158" s="1175">
        <f t="shared" ref="G1158:G1160" si="74">TRUNC(E1158*F1158,2)</f>
        <v>4.29</v>
      </c>
      <c r="H1158" s="1057"/>
    </row>
    <row r="1159" spans="1:8" s="115" customFormat="1" ht="51" x14ac:dyDescent="0.25">
      <c r="A1159" s="277" t="s">
        <v>4120</v>
      </c>
      <c r="B1159" s="710" t="s">
        <v>4121</v>
      </c>
      <c r="C1159" s="584" t="s">
        <v>3133</v>
      </c>
      <c r="D1159" s="711" t="s">
        <v>3093</v>
      </c>
      <c r="E1159" s="382">
        <v>1</v>
      </c>
      <c r="F1159" s="754">
        <v>28.91</v>
      </c>
      <c r="G1159" s="1175">
        <f t="shared" si="74"/>
        <v>28.91</v>
      </c>
      <c r="H1159" s="1057"/>
    </row>
    <row r="1160" spans="1:8" ht="15.75" customHeight="1" x14ac:dyDescent="0.25">
      <c r="A1160" s="459" t="s">
        <v>3204</v>
      </c>
      <c r="B1160" s="752" t="s">
        <v>3795</v>
      </c>
      <c r="C1160" s="535" t="s">
        <v>3133</v>
      </c>
      <c r="D1160" s="753" t="s">
        <v>210</v>
      </c>
      <c r="E1160" s="382">
        <v>1</v>
      </c>
      <c r="F1160" s="754">
        <f>TRUNC('Mapa de Cotação'!F72,2)</f>
        <v>5.15</v>
      </c>
      <c r="G1160" s="1175">
        <f t="shared" si="74"/>
        <v>5.15</v>
      </c>
    </row>
    <row r="1161" spans="1:8" x14ac:dyDescent="0.25">
      <c r="A1161" s="1347" t="s">
        <v>4722</v>
      </c>
      <c r="B1161" s="1350"/>
      <c r="C1161" s="1350"/>
      <c r="D1161" s="1350"/>
      <c r="E1161" s="1350"/>
      <c r="F1161" s="1349"/>
      <c r="G1161" s="1168">
        <f>TRUNC(SUM(G1158),2)</f>
        <v>4.29</v>
      </c>
    </row>
    <row r="1162" spans="1:8" ht="15.75" customHeight="1" x14ac:dyDescent="0.25">
      <c r="A1162" s="1347" t="s">
        <v>4723</v>
      </c>
      <c r="B1162" s="1350"/>
      <c r="C1162" s="1350"/>
      <c r="D1162" s="1350"/>
      <c r="E1162" s="1350"/>
      <c r="F1162" s="1349"/>
      <c r="G1162" s="1168">
        <f>TRUNC(SUM(G1159:G1160),2)</f>
        <v>34.06</v>
      </c>
    </row>
    <row r="1163" spans="1:8" ht="15.75" customHeight="1" x14ac:dyDescent="0.25">
      <c r="A1163" s="1172" t="s">
        <v>4962</v>
      </c>
      <c r="B1163" s="1170"/>
      <c r="C1163" s="1170"/>
      <c r="D1163" s="1170"/>
      <c r="E1163" s="1170"/>
      <c r="F1163" s="1171" t="s">
        <v>4915</v>
      </c>
      <c r="G1163" s="1168">
        <f>TRUNC(SUM(G1161:G1162),2)</f>
        <v>38.35</v>
      </c>
    </row>
    <row r="1164" spans="1:8" s="890" customFormat="1" x14ac:dyDescent="0.25">
      <c r="A1164" s="917"/>
      <c r="B1164" s="810"/>
      <c r="C1164" s="917"/>
      <c r="D1164" s="924"/>
      <c r="E1164" s="917"/>
      <c r="F1164" s="917"/>
      <c r="G1164" s="921"/>
      <c r="H1164" s="1056"/>
    </row>
    <row r="1165" spans="1:8" s="890" customFormat="1" x14ac:dyDescent="0.25">
      <c r="A1165" s="917"/>
      <c r="B1165" s="810"/>
      <c r="C1165" s="917"/>
      <c r="D1165" s="924"/>
      <c r="E1165" s="917"/>
      <c r="F1165" s="917"/>
      <c r="G1165" s="921"/>
      <c r="H1165" s="1056"/>
    </row>
    <row r="1166" spans="1:8" s="904" customFormat="1" ht="25.5" x14ac:dyDescent="0.25">
      <c r="A1166" s="1157" t="s">
        <v>3136</v>
      </c>
      <c r="B1166" s="1158" t="s">
        <v>3137</v>
      </c>
      <c r="C1166" s="1159" t="s">
        <v>3138</v>
      </c>
      <c r="D1166" s="1159" t="s">
        <v>3139</v>
      </c>
      <c r="E1166" s="1160" t="s">
        <v>3140</v>
      </c>
      <c r="F1166" s="1161" t="s">
        <v>4913</v>
      </c>
      <c r="G1166" s="1162" t="s">
        <v>4914</v>
      </c>
      <c r="H1166" s="1057"/>
    </row>
    <row r="1167" spans="1:8" s="904" customFormat="1" ht="4.5" customHeight="1" x14ac:dyDescent="0.25">
      <c r="A1167" s="728"/>
      <c r="B1167" s="728"/>
      <c r="C1167" s="729"/>
      <c r="D1167" s="729"/>
      <c r="E1167" s="730"/>
      <c r="F1167" s="731"/>
      <c r="G1167" s="732"/>
      <c r="H1167" s="1057"/>
    </row>
    <row r="1168" spans="1:8" ht="15.75" customHeight="1" x14ac:dyDescent="0.25">
      <c r="A1168" s="270" t="s">
        <v>270</v>
      </c>
      <c r="B1168" s="1354" t="s">
        <v>1196</v>
      </c>
      <c r="C1168" s="1355"/>
      <c r="D1168" s="1355"/>
      <c r="E1168" s="1355"/>
      <c r="F1168" s="1355"/>
      <c r="G1168" s="1356"/>
    </row>
    <row r="1169" spans="1:8" ht="140.25" x14ac:dyDescent="0.25">
      <c r="A1169" s="270" t="s">
        <v>3222</v>
      </c>
      <c r="B1169" s="813" t="s">
        <v>4862</v>
      </c>
      <c r="C1169" s="371" t="s">
        <v>3142</v>
      </c>
      <c r="D1169" s="718" t="s">
        <v>3093</v>
      </c>
      <c r="E1169" s="383"/>
      <c r="F1169" s="383"/>
      <c r="G1169" s="384"/>
    </row>
    <row r="1170" spans="1:8" s="115" customFormat="1" ht="15.75" customHeight="1" x14ac:dyDescent="0.25">
      <c r="A1170" s="549" t="s">
        <v>3144</v>
      </c>
      <c r="B1170" s="750" t="s">
        <v>4059</v>
      </c>
      <c r="C1170" s="550" t="s">
        <v>3142</v>
      </c>
      <c r="D1170" s="751" t="s">
        <v>2558</v>
      </c>
      <c r="E1170" s="382">
        <v>0.3</v>
      </c>
      <c r="F1170" s="754">
        <v>14.3</v>
      </c>
      <c r="G1170" s="1175">
        <f t="shared" ref="G1170:G1172" si="75">TRUNC(E1170*F1170,2)</f>
        <v>4.29</v>
      </c>
      <c r="H1170" s="1057"/>
    </row>
    <row r="1171" spans="1:8" s="115" customFormat="1" ht="51" x14ac:dyDescent="0.25">
      <c r="A1171" s="277" t="s">
        <v>4120</v>
      </c>
      <c r="B1171" s="710" t="s">
        <v>4121</v>
      </c>
      <c r="C1171" s="584" t="s">
        <v>3133</v>
      </c>
      <c r="D1171" s="711" t="s">
        <v>3093</v>
      </c>
      <c r="E1171" s="382">
        <v>1</v>
      </c>
      <c r="F1171" s="754">
        <v>28.91</v>
      </c>
      <c r="G1171" s="1175">
        <f t="shared" si="75"/>
        <v>28.91</v>
      </c>
      <c r="H1171" s="1057"/>
    </row>
    <row r="1172" spans="1:8" ht="15.75" customHeight="1" x14ac:dyDescent="0.25">
      <c r="A1172" s="385" t="s">
        <v>3204</v>
      </c>
      <c r="B1172" s="734" t="s">
        <v>3795</v>
      </c>
      <c r="C1172" s="386" t="s">
        <v>3133</v>
      </c>
      <c r="D1172" s="735" t="s">
        <v>210</v>
      </c>
      <c r="E1172" s="382">
        <v>1</v>
      </c>
      <c r="F1172" s="754">
        <f>TRUNC('Mapa de Cotação'!F72,2)</f>
        <v>5.15</v>
      </c>
      <c r="G1172" s="1175">
        <f t="shared" si="75"/>
        <v>5.15</v>
      </c>
    </row>
    <row r="1173" spans="1:8" x14ac:dyDescent="0.25">
      <c r="A1173" s="1347" t="s">
        <v>4722</v>
      </c>
      <c r="B1173" s="1350"/>
      <c r="C1173" s="1350"/>
      <c r="D1173" s="1350"/>
      <c r="E1173" s="1350"/>
      <c r="F1173" s="1349"/>
      <c r="G1173" s="1168">
        <f>TRUNC(SUM(G1170),2)</f>
        <v>4.29</v>
      </c>
    </row>
    <row r="1174" spans="1:8" ht="15.75" customHeight="1" x14ac:dyDescent="0.25">
      <c r="A1174" s="1347" t="s">
        <v>4723</v>
      </c>
      <c r="B1174" s="1350"/>
      <c r="C1174" s="1350"/>
      <c r="D1174" s="1350"/>
      <c r="E1174" s="1350"/>
      <c r="F1174" s="1349"/>
      <c r="G1174" s="1168">
        <f>TRUNC(SUM(G1171:G1172),2)</f>
        <v>34.06</v>
      </c>
    </row>
    <row r="1175" spans="1:8" ht="15.75" customHeight="1" x14ac:dyDescent="0.25">
      <c r="A1175" s="1172" t="s">
        <v>4962</v>
      </c>
      <c r="B1175" s="1170"/>
      <c r="C1175" s="1170"/>
      <c r="D1175" s="1170"/>
      <c r="E1175" s="1170"/>
      <c r="F1175" s="1171" t="s">
        <v>4915</v>
      </c>
      <c r="G1175" s="1168">
        <f>TRUNC(SUM(G1173:G1174),2)</f>
        <v>38.35</v>
      </c>
    </row>
    <row r="1176" spans="1:8" s="890" customFormat="1" x14ac:dyDescent="0.25">
      <c r="A1176" s="917"/>
      <c r="B1176" s="810"/>
      <c r="C1176" s="917"/>
      <c r="D1176" s="924"/>
      <c r="E1176" s="917"/>
      <c r="F1176" s="917"/>
      <c r="G1176" s="921"/>
      <c r="H1176" s="1056"/>
    </row>
    <row r="1177" spans="1:8" s="890" customFormat="1" x14ac:dyDescent="0.25">
      <c r="A1177" s="917"/>
      <c r="B1177" s="810"/>
      <c r="C1177" s="917"/>
      <c r="D1177" s="924"/>
      <c r="E1177" s="917"/>
      <c r="F1177" s="917"/>
      <c r="G1177" s="921"/>
      <c r="H1177" s="1056"/>
    </row>
    <row r="1178" spans="1:8" s="904" customFormat="1" ht="25.5" x14ac:dyDescent="0.25">
      <c r="A1178" s="1157" t="s">
        <v>3136</v>
      </c>
      <c r="B1178" s="1158" t="s">
        <v>3137</v>
      </c>
      <c r="C1178" s="1159" t="s">
        <v>3138</v>
      </c>
      <c r="D1178" s="1159" t="s">
        <v>3139</v>
      </c>
      <c r="E1178" s="1160" t="s">
        <v>3140</v>
      </c>
      <c r="F1178" s="1161" t="s">
        <v>4913</v>
      </c>
      <c r="G1178" s="1162" t="s">
        <v>4914</v>
      </c>
      <c r="H1178" s="1057"/>
    </row>
    <row r="1179" spans="1:8" s="904" customFormat="1" ht="4.5" customHeight="1" x14ac:dyDescent="0.25">
      <c r="A1179" s="728"/>
      <c r="B1179" s="728"/>
      <c r="C1179" s="729"/>
      <c r="D1179" s="729"/>
      <c r="E1179" s="730"/>
      <c r="F1179" s="731"/>
      <c r="G1179" s="732"/>
      <c r="H1179" s="1057"/>
    </row>
    <row r="1180" spans="1:8" ht="15.75" customHeight="1" x14ac:dyDescent="0.25">
      <c r="A1180" s="270" t="s">
        <v>270</v>
      </c>
      <c r="B1180" s="1354" t="s">
        <v>1196</v>
      </c>
      <c r="C1180" s="1355"/>
      <c r="D1180" s="1355"/>
      <c r="E1180" s="1355"/>
      <c r="F1180" s="1355"/>
      <c r="G1180" s="1356"/>
    </row>
    <row r="1181" spans="1:8" ht="102" x14ac:dyDescent="0.25">
      <c r="A1181" s="446" t="s">
        <v>2474</v>
      </c>
      <c r="B1181" s="813" t="s">
        <v>4720</v>
      </c>
      <c r="C1181" s="371" t="s">
        <v>3142</v>
      </c>
      <c r="D1181" s="718" t="s">
        <v>3093</v>
      </c>
      <c r="E1181" s="383"/>
      <c r="F1181" s="383"/>
      <c r="G1181" s="384"/>
    </row>
    <row r="1182" spans="1:8" s="115" customFormat="1" ht="15.75" customHeight="1" x14ac:dyDescent="0.25">
      <c r="A1182" s="549" t="s">
        <v>3144</v>
      </c>
      <c r="B1182" s="750" t="s">
        <v>4059</v>
      </c>
      <c r="C1182" s="550" t="s">
        <v>3142</v>
      </c>
      <c r="D1182" s="751" t="s">
        <v>2558</v>
      </c>
      <c r="E1182" s="382">
        <v>0.3</v>
      </c>
      <c r="F1182" s="754">
        <v>14.3</v>
      </c>
      <c r="G1182" s="1175">
        <f t="shared" ref="G1182:G1184" si="76">TRUNC(E1182*F1182,2)</f>
        <v>4.29</v>
      </c>
      <c r="H1182" s="1057"/>
    </row>
    <row r="1183" spans="1:8" s="115" customFormat="1" ht="51" x14ac:dyDescent="0.25">
      <c r="A1183" s="277" t="s">
        <v>4122</v>
      </c>
      <c r="B1183" s="710" t="s">
        <v>4123</v>
      </c>
      <c r="C1183" s="584" t="s">
        <v>3133</v>
      </c>
      <c r="D1183" s="711" t="s">
        <v>3093</v>
      </c>
      <c r="E1183" s="382">
        <v>1</v>
      </c>
      <c r="F1183" s="754">
        <v>25</v>
      </c>
      <c r="G1183" s="1175">
        <f t="shared" si="76"/>
        <v>25</v>
      </c>
      <c r="H1183" s="1057"/>
    </row>
    <row r="1184" spans="1:8" ht="15.75" customHeight="1" x14ac:dyDescent="0.25">
      <c r="A1184" s="385" t="s">
        <v>3204</v>
      </c>
      <c r="B1184" s="734" t="s">
        <v>3795</v>
      </c>
      <c r="C1184" s="386" t="s">
        <v>3133</v>
      </c>
      <c r="D1184" s="735" t="s">
        <v>210</v>
      </c>
      <c r="E1184" s="382">
        <v>1</v>
      </c>
      <c r="F1184" s="754">
        <f>TRUNC('Mapa de Cotação'!F72,2)</f>
        <v>5.15</v>
      </c>
      <c r="G1184" s="1175">
        <f t="shared" si="76"/>
        <v>5.15</v>
      </c>
    </row>
    <row r="1185" spans="1:8" x14ac:dyDescent="0.25">
      <c r="A1185" s="1347" t="s">
        <v>4722</v>
      </c>
      <c r="B1185" s="1350"/>
      <c r="C1185" s="1350"/>
      <c r="D1185" s="1350"/>
      <c r="E1185" s="1350"/>
      <c r="F1185" s="1349"/>
      <c r="G1185" s="1168">
        <f>TRUNC(SUM(G1182),2)</f>
        <v>4.29</v>
      </c>
    </row>
    <row r="1186" spans="1:8" ht="15.75" customHeight="1" x14ac:dyDescent="0.25">
      <c r="A1186" s="1347" t="s">
        <v>4723</v>
      </c>
      <c r="B1186" s="1350"/>
      <c r="C1186" s="1350"/>
      <c r="D1186" s="1350"/>
      <c r="E1186" s="1350"/>
      <c r="F1186" s="1349"/>
      <c r="G1186" s="1168">
        <f>TRUNC(SUM(G1183:G1184),2)</f>
        <v>30.15</v>
      </c>
    </row>
    <row r="1187" spans="1:8" ht="15.75" customHeight="1" x14ac:dyDescent="0.25">
      <c r="A1187" s="1172" t="s">
        <v>4962</v>
      </c>
      <c r="B1187" s="1170"/>
      <c r="C1187" s="1170"/>
      <c r="D1187" s="1170"/>
      <c r="E1187" s="1170"/>
      <c r="F1187" s="1171" t="s">
        <v>4915</v>
      </c>
      <c r="G1187" s="1168">
        <f>TRUNC(SUM(G1185:G1186),2)</f>
        <v>34.44</v>
      </c>
    </row>
    <row r="1188" spans="1:8" s="890" customFormat="1" x14ac:dyDescent="0.25">
      <c r="A1188" s="917"/>
      <c r="B1188" s="810"/>
      <c r="C1188" s="917"/>
      <c r="D1188" s="924"/>
      <c r="E1188" s="917"/>
      <c r="F1188" s="917"/>
      <c r="G1188" s="921"/>
      <c r="H1188" s="1056"/>
    </row>
    <row r="1189" spans="1:8" s="890" customFormat="1" x14ac:dyDescent="0.25">
      <c r="A1189" s="917"/>
      <c r="B1189" s="810"/>
      <c r="C1189" s="917"/>
      <c r="D1189" s="924"/>
      <c r="E1189" s="917"/>
      <c r="F1189" s="917"/>
      <c r="G1189" s="921"/>
      <c r="H1189" s="1056"/>
    </row>
    <row r="1190" spans="1:8" s="904" customFormat="1" ht="25.5" x14ac:dyDescent="0.25">
      <c r="A1190" s="1157" t="s">
        <v>3136</v>
      </c>
      <c r="B1190" s="1158" t="s">
        <v>3137</v>
      </c>
      <c r="C1190" s="1159" t="s">
        <v>3138</v>
      </c>
      <c r="D1190" s="1159" t="s">
        <v>3139</v>
      </c>
      <c r="E1190" s="1160" t="s">
        <v>3140</v>
      </c>
      <c r="F1190" s="1161" t="s">
        <v>4913</v>
      </c>
      <c r="G1190" s="1162" t="s">
        <v>4914</v>
      </c>
      <c r="H1190" s="1057"/>
    </row>
    <row r="1191" spans="1:8" s="904" customFormat="1" ht="4.5" customHeight="1" x14ac:dyDescent="0.25">
      <c r="A1191" s="728"/>
      <c r="B1191" s="728"/>
      <c r="C1191" s="729"/>
      <c r="D1191" s="729"/>
      <c r="E1191" s="730"/>
      <c r="F1191" s="731"/>
      <c r="G1191" s="732"/>
      <c r="H1191" s="1057"/>
    </row>
    <row r="1192" spans="1:8" ht="15.75" customHeight="1" x14ac:dyDescent="0.25">
      <c r="A1192" s="270" t="s">
        <v>270</v>
      </c>
      <c r="B1192" s="1354" t="s">
        <v>1196</v>
      </c>
      <c r="C1192" s="1355"/>
      <c r="D1192" s="1355"/>
      <c r="E1192" s="1355"/>
      <c r="F1192" s="1355"/>
      <c r="G1192" s="1356"/>
    </row>
    <row r="1193" spans="1:8" ht="15.75" customHeight="1" x14ac:dyDescent="0.25">
      <c r="A1193" s="270" t="s">
        <v>2475</v>
      </c>
      <c r="B1193" s="813" t="s">
        <v>3778</v>
      </c>
      <c r="C1193" s="371" t="s">
        <v>3142</v>
      </c>
      <c r="D1193" s="718" t="s">
        <v>3093</v>
      </c>
      <c r="E1193" s="383"/>
      <c r="F1193" s="383"/>
      <c r="G1193" s="384"/>
    </row>
    <row r="1194" spans="1:8" ht="15.75" customHeight="1" x14ac:dyDescent="0.25">
      <c r="A1194" s="549" t="s">
        <v>3144</v>
      </c>
      <c r="B1194" s="750" t="s">
        <v>4059</v>
      </c>
      <c r="C1194" s="550" t="s">
        <v>3142</v>
      </c>
      <c r="D1194" s="751" t="s">
        <v>2558</v>
      </c>
      <c r="E1194" s="382">
        <v>0.3</v>
      </c>
      <c r="F1194" s="754">
        <v>14.3</v>
      </c>
      <c r="G1194" s="1175">
        <f t="shared" ref="G1194:G1195" si="77">TRUNC(E1194*F1194,2)</f>
        <v>4.29</v>
      </c>
    </row>
    <row r="1195" spans="1:8" ht="15.75" customHeight="1" x14ac:dyDescent="0.25">
      <c r="A1195" s="385" t="s">
        <v>3204</v>
      </c>
      <c r="B1195" s="734" t="s">
        <v>3796</v>
      </c>
      <c r="C1195" s="386" t="s">
        <v>3133</v>
      </c>
      <c r="D1195" s="735" t="s">
        <v>3205</v>
      </c>
      <c r="E1195" s="382">
        <v>2.04</v>
      </c>
      <c r="F1195" s="754">
        <f>'Mapa de Cotação'!F73</f>
        <v>3.8622222222222224</v>
      </c>
      <c r="G1195" s="1175">
        <f t="shared" si="77"/>
        <v>7.87</v>
      </c>
    </row>
    <row r="1196" spans="1:8" x14ac:dyDescent="0.25">
      <c r="A1196" s="1347" t="s">
        <v>4722</v>
      </c>
      <c r="B1196" s="1350"/>
      <c r="C1196" s="1350"/>
      <c r="D1196" s="1350"/>
      <c r="E1196" s="1350"/>
      <c r="F1196" s="1349"/>
      <c r="G1196" s="1168">
        <f>TRUNC(SUM(G1194),2)</f>
        <v>4.29</v>
      </c>
    </row>
    <row r="1197" spans="1:8" ht="15.75" customHeight="1" x14ac:dyDescent="0.25">
      <c r="A1197" s="1347" t="s">
        <v>4723</v>
      </c>
      <c r="B1197" s="1350"/>
      <c r="C1197" s="1350"/>
      <c r="D1197" s="1350"/>
      <c r="E1197" s="1350"/>
      <c r="F1197" s="1349"/>
      <c r="G1197" s="1168">
        <f>TRUNC(SUM(G1195),2)</f>
        <v>7.87</v>
      </c>
    </row>
    <row r="1198" spans="1:8" ht="15.75" customHeight="1" x14ac:dyDescent="0.25">
      <c r="A1198" s="1172" t="s">
        <v>4962</v>
      </c>
      <c r="B1198" s="1170"/>
      <c r="C1198" s="1170"/>
      <c r="D1198" s="1170"/>
      <c r="E1198" s="1170"/>
      <c r="F1198" s="1171" t="s">
        <v>4915</v>
      </c>
      <c r="G1198" s="1168">
        <f>TRUNC(SUM(G1196:G1197),2)</f>
        <v>12.16</v>
      </c>
    </row>
    <row r="1199" spans="1:8" s="890" customFormat="1" x14ac:dyDescent="0.25">
      <c r="A1199" s="917"/>
      <c r="B1199" s="810"/>
      <c r="C1199" s="917"/>
      <c r="D1199" s="924"/>
      <c r="E1199" s="917"/>
      <c r="F1199" s="917"/>
      <c r="G1199" s="921"/>
      <c r="H1199" s="1056"/>
    </row>
    <row r="1200" spans="1:8" s="890" customFormat="1" x14ac:dyDescent="0.25">
      <c r="A1200" s="917"/>
      <c r="B1200" s="810"/>
      <c r="C1200" s="917"/>
      <c r="D1200" s="924"/>
      <c r="E1200" s="917"/>
      <c r="F1200" s="917"/>
      <c r="G1200" s="921"/>
      <c r="H1200" s="1056"/>
    </row>
    <row r="1201" spans="1:8" s="904" customFormat="1" ht="25.5" x14ac:dyDescent="0.25">
      <c r="A1201" s="1157" t="s">
        <v>3136</v>
      </c>
      <c r="B1201" s="1158" t="s">
        <v>3137</v>
      </c>
      <c r="C1201" s="1159" t="s">
        <v>3138</v>
      </c>
      <c r="D1201" s="1159" t="s">
        <v>3139</v>
      </c>
      <c r="E1201" s="1160" t="s">
        <v>3140</v>
      </c>
      <c r="F1201" s="1161" t="s">
        <v>4913</v>
      </c>
      <c r="G1201" s="1162" t="s">
        <v>4914</v>
      </c>
      <c r="H1201" s="1057"/>
    </row>
    <row r="1202" spans="1:8" s="904" customFormat="1" ht="4.5" customHeight="1" x14ac:dyDescent="0.25">
      <c r="A1202" s="728"/>
      <c r="B1202" s="728"/>
      <c r="C1202" s="729"/>
      <c r="D1202" s="729"/>
      <c r="E1202" s="730"/>
      <c r="F1202" s="731"/>
      <c r="G1202" s="732"/>
      <c r="H1202" s="1057"/>
    </row>
    <row r="1203" spans="1:8" ht="15.75" customHeight="1" x14ac:dyDescent="0.25">
      <c r="A1203" s="270" t="s">
        <v>270</v>
      </c>
      <c r="B1203" s="1354" t="s">
        <v>1196</v>
      </c>
      <c r="C1203" s="1355"/>
      <c r="D1203" s="1355"/>
      <c r="E1203" s="1355"/>
      <c r="F1203" s="1355"/>
      <c r="G1203" s="1356"/>
    </row>
    <row r="1204" spans="1:8" s="115" customFormat="1" ht="15.75" customHeight="1" x14ac:dyDescent="0.25">
      <c r="A1204" s="270" t="s">
        <v>3224</v>
      </c>
      <c r="B1204" s="813" t="s">
        <v>3779</v>
      </c>
      <c r="C1204" s="371" t="s">
        <v>3142</v>
      </c>
      <c r="D1204" s="718" t="s">
        <v>3093</v>
      </c>
      <c r="E1204" s="383"/>
      <c r="F1204" s="383"/>
      <c r="G1204" s="384"/>
      <c r="H1204" s="1057"/>
    </row>
    <row r="1205" spans="1:8" s="115" customFormat="1" ht="15.75" customHeight="1" x14ac:dyDescent="0.25">
      <c r="A1205" s="549" t="s">
        <v>3144</v>
      </c>
      <c r="B1205" s="750" t="s">
        <v>4059</v>
      </c>
      <c r="C1205" s="550" t="s">
        <v>3142</v>
      </c>
      <c r="D1205" s="751" t="s">
        <v>2558</v>
      </c>
      <c r="E1205" s="382">
        <v>0.3</v>
      </c>
      <c r="F1205" s="754">
        <v>14.3</v>
      </c>
      <c r="G1205" s="1175">
        <f t="shared" ref="G1205:G1206" si="78">TRUNC(E1205*F1205,2)</f>
        <v>4.29</v>
      </c>
      <c r="H1205" s="1057"/>
    </row>
    <row r="1206" spans="1:8" x14ac:dyDescent="0.25">
      <c r="A1206" s="385" t="s">
        <v>3204</v>
      </c>
      <c r="B1206" s="734" t="s">
        <v>3796</v>
      </c>
      <c r="C1206" s="386" t="s">
        <v>3133</v>
      </c>
      <c r="D1206" s="735" t="s">
        <v>3205</v>
      </c>
      <c r="E1206" s="382">
        <v>2.04</v>
      </c>
      <c r="F1206" s="754">
        <f>'Mapa de Cotação'!F73</f>
        <v>3.8622222222222224</v>
      </c>
      <c r="G1206" s="1175">
        <f t="shared" si="78"/>
        <v>7.87</v>
      </c>
    </row>
    <row r="1207" spans="1:8" x14ac:dyDescent="0.25">
      <c r="A1207" s="1347" t="s">
        <v>4722</v>
      </c>
      <c r="B1207" s="1350"/>
      <c r="C1207" s="1350"/>
      <c r="D1207" s="1350"/>
      <c r="E1207" s="1350"/>
      <c r="F1207" s="1349"/>
      <c r="G1207" s="1168">
        <f>TRUNC(SUM(G1205),2)</f>
        <v>4.29</v>
      </c>
    </row>
    <row r="1208" spans="1:8" x14ac:dyDescent="0.25">
      <c r="A1208" s="1347" t="s">
        <v>4723</v>
      </c>
      <c r="B1208" s="1350"/>
      <c r="C1208" s="1350"/>
      <c r="D1208" s="1350"/>
      <c r="E1208" s="1350"/>
      <c r="F1208" s="1349"/>
      <c r="G1208" s="1168">
        <f>TRUNC(SUM(G1206),2)</f>
        <v>7.87</v>
      </c>
    </row>
    <row r="1209" spans="1:8" ht="15.75" customHeight="1" x14ac:dyDescent="0.25">
      <c r="A1209" s="1172" t="s">
        <v>4962</v>
      </c>
      <c r="B1209" s="1170"/>
      <c r="C1209" s="1170"/>
      <c r="D1209" s="1170"/>
      <c r="E1209" s="1170"/>
      <c r="F1209" s="1171" t="s">
        <v>4915</v>
      </c>
      <c r="G1209" s="1168">
        <f>TRUNC(SUM(G1207:G1208),2)</f>
        <v>12.16</v>
      </c>
    </row>
    <row r="1210" spans="1:8" s="890" customFormat="1" x14ac:dyDescent="0.25">
      <c r="A1210" s="917"/>
      <c r="B1210" s="810"/>
      <c r="C1210" s="917"/>
      <c r="D1210" s="924"/>
      <c r="E1210" s="917"/>
      <c r="F1210" s="917"/>
      <c r="G1210" s="921"/>
      <c r="H1210" s="1056"/>
    </row>
    <row r="1211" spans="1:8" s="890" customFormat="1" x14ac:dyDescent="0.25">
      <c r="A1211" s="917"/>
      <c r="B1211" s="810"/>
      <c r="C1211" s="917"/>
      <c r="D1211" s="924"/>
      <c r="E1211" s="917"/>
      <c r="F1211" s="917"/>
      <c r="G1211" s="921"/>
      <c r="H1211" s="1056"/>
    </row>
    <row r="1212" spans="1:8" s="904" customFormat="1" ht="25.5" x14ac:dyDescent="0.25">
      <c r="A1212" s="1157" t="s">
        <v>3136</v>
      </c>
      <c r="B1212" s="1158" t="s">
        <v>3137</v>
      </c>
      <c r="C1212" s="1159" t="s">
        <v>3138</v>
      </c>
      <c r="D1212" s="1159" t="s">
        <v>3139</v>
      </c>
      <c r="E1212" s="1160" t="s">
        <v>3140</v>
      </c>
      <c r="F1212" s="1161" t="s">
        <v>4913</v>
      </c>
      <c r="G1212" s="1162" t="s">
        <v>4914</v>
      </c>
      <c r="H1212" s="1057"/>
    </row>
    <row r="1213" spans="1:8" s="904" customFormat="1" ht="4.5" customHeight="1" x14ac:dyDescent="0.25">
      <c r="A1213" s="728"/>
      <c r="B1213" s="728"/>
      <c r="C1213" s="729"/>
      <c r="D1213" s="729"/>
      <c r="E1213" s="730"/>
      <c r="F1213" s="731"/>
      <c r="G1213" s="732"/>
      <c r="H1213" s="1057"/>
    </row>
    <row r="1214" spans="1:8" s="700" customFormat="1" ht="15.75" customHeight="1" x14ac:dyDescent="0.25">
      <c r="A1214" s="270" t="s">
        <v>270</v>
      </c>
      <c r="B1214" s="1354" t="s">
        <v>1196</v>
      </c>
      <c r="C1214" s="1355"/>
      <c r="D1214" s="1355"/>
      <c r="E1214" s="1355"/>
      <c r="F1214" s="1355"/>
      <c r="G1214" s="1356"/>
      <c r="H1214" s="1056"/>
    </row>
    <row r="1215" spans="1:8" s="700" customFormat="1" ht="110.25" customHeight="1" x14ac:dyDescent="0.25">
      <c r="A1215" s="446" t="s">
        <v>4138</v>
      </c>
      <c r="B1215" s="813" t="s">
        <v>4718</v>
      </c>
      <c r="C1215" s="718" t="s">
        <v>3142</v>
      </c>
      <c r="D1215" s="718" t="s">
        <v>3093</v>
      </c>
      <c r="E1215" s="383"/>
      <c r="F1215" s="383"/>
      <c r="G1215" s="384"/>
      <c r="H1215" s="1056"/>
    </row>
    <row r="1216" spans="1:8" s="706" customFormat="1" ht="15.75" customHeight="1" x14ac:dyDescent="0.25">
      <c r="A1216" s="750" t="s">
        <v>3144</v>
      </c>
      <c r="B1216" s="750" t="s">
        <v>4059</v>
      </c>
      <c r="C1216" s="751" t="s">
        <v>3142</v>
      </c>
      <c r="D1216" s="751" t="s">
        <v>2558</v>
      </c>
      <c r="E1216" s="733">
        <v>0.2</v>
      </c>
      <c r="F1216" s="754">
        <v>14.3</v>
      </c>
      <c r="G1216" s="1175">
        <f t="shared" ref="G1216:G1217" si="79">TRUNC(E1216*F1216,2)</f>
        <v>2.86</v>
      </c>
      <c r="H1216" s="1057"/>
    </row>
    <row r="1217" spans="1:8" s="706" customFormat="1" ht="51" x14ac:dyDescent="0.25">
      <c r="A1217" s="734" t="s">
        <v>4511</v>
      </c>
      <c r="B1217" s="734" t="s">
        <v>4121</v>
      </c>
      <c r="C1217" s="735" t="s">
        <v>3133</v>
      </c>
      <c r="D1217" s="735" t="s">
        <v>3093</v>
      </c>
      <c r="E1217" s="733">
        <v>1</v>
      </c>
      <c r="F1217" s="754">
        <v>28.91</v>
      </c>
      <c r="G1217" s="1175">
        <f t="shared" si="79"/>
        <v>28.91</v>
      </c>
      <c r="H1217" s="1057"/>
    </row>
    <row r="1218" spans="1:8" s="700" customFormat="1" x14ac:dyDescent="0.25">
      <c r="A1218" s="1347" t="s">
        <v>4722</v>
      </c>
      <c r="B1218" s="1350"/>
      <c r="C1218" s="1350"/>
      <c r="D1218" s="1350"/>
      <c r="E1218" s="1350"/>
      <c r="F1218" s="1349"/>
      <c r="G1218" s="1168">
        <f>TRUNC(SUM(G1216),2)</f>
        <v>2.86</v>
      </c>
      <c r="H1218" s="1056"/>
    </row>
    <row r="1219" spans="1:8" s="700" customFormat="1" ht="15.75" customHeight="1" x14ac:dyDescent="0.25">
      <c r="A1219" s="1347" t="s">
        <v>4723</v>
      </c>
      <c r="B1219" s="1350"/>
      <c r="C1219" s="1350"/>
      <c r="D1219" s="1350"/>
      <c r="E1219" s="1350"/>
      <c r="F1219" s="1349"/>
      <c r="G1219" s="1168">
        <f>TRUNC(SUM(G1217),2)</f>
        <v>28.91</v>
      </c>
      <c r="H1219" s="1056"/>
    </row>
    <row r="1220" spans="1:8" s="700" customFormat="1" ht="15.75" customHeight="1" x14ac:dyDescent="0.25">
      <c r="A1220" s="1172" t="s">
        <v>4963</v>
      </c>
      <c r="B1220" s="1170"/>
      <c r="C1220" s="1170"/>
      <c r="D1220" s="1170"/>
      <c r="E1220" s="1170"/>
      <c r="F1220" s="1171" t="s">
        <v>4915</v>
      </c>
      <c r="G1220" s="1168">
        <f>TRUNC(SUM(G1218:G1219),2)</f>
        <v>31.77</v>
      </c>
      <c r="H1220" s="1056"/>
    </row>
    <row r="1221" spans="1:8" s="890" customFormat="1" x14ac:dyDescent="0.25">
      <c r="A1221" s="917"/>
      <c r="B1221" s="810"/>
      <c r="C1221" s="917"/>
      <c r="D1221" s="924"/>
      <c r="E1221" s="917"/>
      <c r="F1221" s="917"/>
      <c r="G1221" s="921"/>
      <c r="H1221" s="1056"/>
    </row>
    <row r="1222" spans="1:8" s="890" customFormat="1" x14ac:dyDescent="0.25">
      <c r="A1222" s="917"/>
      <c r="B1222" s="810"/>
      <c r="C1222" s="917"/>
      <c r="D1222" s="924"/>
      <c r="E1222" s="917"/>
      <c r="F1222" s="917"/>
      <c r="G1222" s="921"/>
      <c r="H1222" s="1056"/>
    </row>
    <row r="1223" spans="1:8" s="904" customFormat="1" ht="25.5" x14ac:dyDescent="0.25">
      <c r="A1223" s="1157" t="s">
        <v>3136</v>
      </c>
      <c r="B1223" s="1158" t="s">
        <v>3137</v>
      </c>
      <c r="C1223" s="1159" t="s">
        <v>3138</v>
      </c>
      <c r="D1223" s="1159" t="s">
        <v>3139</v>
      </c>
      <c r="E1223" s="1160" t="s">
        <v>3140</v>
      </c>
      <c r="F1223" s="1161" t="s">
        <v>4913</v>
      </c>
      <c r="G1223" s="1162" t="s">
        <v>4914</v>
      </c>
      <c r="H1223" s="1057"/>
    </row>
    <row r="1224" spans="1:8" s="904" customFormat="1" ht="4.5" customHeight="1" x14ac:dyDescent="0.25">
      <c r="A1224" s="728"/>
      <c r="B1224" s="728"/>
      <c r="C1224" s="729"/>
      <c r="D1224" s="729"/>
      <c r="E1224" s="730"/>
      <c r="F1224" s="731"/>
      <c r="G1224" s="732"/>
      <c r="H1224" s="1057"/>
    </row>
    <row r="1225" spans="1:8" s="700" customFormat="1" ht="15.75" customHeight="1" x14ac:dyDescent="0.25">
      <c r="A1225" s="270" t="s">
        <v>270</v>
      </c>
      <c r="B1225" s="1354" t="s">
        <v>1196</v>
      </c>
      <c r="C1225" s="1355"/>
      <c r="D1225" s="1355"/>
      <c r="E1225" s="1355"/>
      <c r="F1225" s="1355"/>
      <c r="G1225" s="1356"/>
      <c r="H1225" s="1056"/>
    </row>
    <row r="1226" spans="1:8" s="700" customFormat="1" ht="25.5" x14ac:dyDescent="0.25">
      <c r="A1226" s="446" t="s">
        <v>4139</v>
      </c>
      <c r="B1226" s="813" t="s">
        <v>4140</v>
      </c>
      <c r="C1226" s="718" t="s">
        <v>3142</v>
      </c>
      <c r="D1226" s="718" t="s">
        <v>3093</v>
      </c>
      <c r="E1226" s="383"/>
      <c r="F1226" s="383"/>
      <c r="G1226" s="384"/>
      <c r="H1226" s="1056"/>
    </row>
    <row r="1227" spans="1:8" s="706" customFormat="1" ht="15.75" customHeight="1" x14ac:dyDescent="0.25">
      <c r="A1227" s="750" t="s">
        <v>3144</v>
      </c>
      <c r="B1227" s="750" t="s">
        <v>4059</v>
      </c>
      <c r="C1227" s="751" t="s">
        <v>3142</v>
      </c>
      <c r="D1227" s="751" t="s">
        <v>2558</v>
      </c>
      <c r="E1227" s="733">
        <v>0.2</v>
      </c>
      <c r="F1227" s="754">
        <v>14.3</v>
      </c>
      <c r="G1227" s="1175">
        <f t="shared" ref="G1227:G1228" si="80">TRUNC(E1227*F1227,2)</f>
        <v>2.86</v>
      </c>
      <c r="H1227" s="1057"/>
    </row>
    <row r="1228" spans="1:8" s="706" customFormat="1" ht="171.75" customHeight="1" x14ac:dyDescent="0.25">
      <c r="A1228" s="855" t="s">
        <v>3365</v>
      </c>
      <c r="B1228" s="855" t="s">
        <v>4538</v>
      </c>
      <c r="C1228" s="856" t="s">
        <v>3133</v>
      </c>
      <c r="D1228" s="856" t="s">
        <v>3093</v>
      </c>
      <c r="E1228" s="755">
        <v>1</v>
      </c>
      <c r="F1228" s="1173">
        <f>'Mapa de Cotação'!F77</f>
        <v>380</v>
      </c>
      <c r="G1228" s="1175">
        <f t="shared" si="80"/>
        <v>380</v>
      </c>
      <c r="H1228" s="1057"/>
    </row>
    <row r="1229" spans="1:8" s="700" customFormat="1" x14ac:dyDescent="0.25">
      <c r="A1229" s="1347" t="s">
        <v>4722</v>
      </c>
      <c r="B1229" s="1350"/>
      <c r="C1229" s="1350"/>
      <c r="D1229" s="1350"/>
      <c r="E1229" s="1350"/>
      <c r="F1229" s="1349"/>
      <c r="G1229" s="1168">
        <f>TRUNC(SUM(G1227),2)</f>
        <v>2.86</v>
      </c>
      <c r="H1229" s="1056"/>
    </row>
    <row r="1230" spans="1:8" s="700" customFormat="1" ht="15.75" customHeight="1" x14ac:dyDescent="0.25">
      <c r="A1230" s="1347" t="s">
        <v>4723</v>
      </c>
      <c r="B1230" s="1350"/>
      <c r="C1230" s="1350"/>
      <c r="D1230" s="1350"/>
      <c r="E1230" s="1350"/>
      <c r="F1230" s="1349"/>
      <c r="G1230" s="1168">
        <f>TRUNC(SUM(G1228),2)</f>
        <v>380</v>
      </c>
      <c r="H1230" s="1056"/>
    </row>
    <row r="1231" spans="1:8" s="700" customFormat="1" ht="15.75" customHeight="1" x14ac:dyDescent="0.25">
      <c r="A1231" s="1172" t="s">
        <v>4963</v>
      </c>
      <c r="B1231" s="1170"/>
      <c r="C1231" s="1170"/>
      <c r="D1231" s="1170"/>
      <c r="E1231" s="1170"/>
      <c r="F1231" s="1171" t="s">
        <v>4915</v>
      </c>
      <c r="G1231" s="1168">
        <f>TRUNC(SUM(G1229:G1230),2)</f>
        <v>382.86</v>
      </c>
      <c r="H1231" s="1056"/>
    </row>
    <row r="1232" spans="1:8" s="890" customFormat="1" x14ac:dyDescent="0.25">
      <c r="A1232" s="917"/>
      <c r="B1232" s="810"/>
      <c r="C1232" s="917"/>
      <c r="D1232" s="924"/>
      <c r="E1232" s="917"/>
      <c r="F1232" s="917"/>
      <c r="G1232" s="921"/>
      <c r="H1232" s="1056"/>
    </row>
    <row r="1233" spans="1:8" s="890" customFormat="1" x14ac:dyDescent="0.25">
      <c r="A1233" s="917"/>
      <c r="B1233" s="810"/>
      <c r="C1233" s="917"/>
      <c r="D1233" s="924"/>
      <c r="E1233" s="917"/>
      <c r="F1233" s="917"/>
      <c r="G1233" s="921"/>
      <c r="H1233" s="1056"/>
    </row>
    <row r="1234" spans="1:8" s="904" customFormat="1" ht="25.5" x14ac:dyDescent="0.25">
      <c r="A1234" s="1157" t="s">
        <v>3136</v>
      </c>
      <c r="B1234" s="1158" t="s">
        <v>3137</v>
      </c>
      <c r="C1234" s="1159" t="s">
        <v>3138</v>
      </c>
      <c r="D1234" s="1159" t="s">
        <v>3139</v>
      </c>
      <c r="E1234" s="1160" t="s">
        <v>3140</v>
      </c>
      <c r="F1234" s="1161" t="s">
        <v>4913</v>
      </c>
      <c r="G1234" s="1162" t="s">
        <v>4914</v>
      </c>
      <c r="H1234" s="1057"/>
    </row>
    <row r="1235" spans="1:8" s="904" customFormat="1" ht="4.5" customHeight="1" x14ac:dyDescent="0.25">
      <c r="A1235" s="728"/>
      <c r="B1235" s="728"/>
      <c r="C1235" s="729"/>
      <c r="D1235" s="729"/>
      <c r="E1235" s="730"/>
      <c r="F1235" s="731"/>
      <c r="G1235" s="732"/>
      <c r="H1235" s="1057"/>
    </row>
    <row r="1236" spans="1:8" s="700" customFormat="1" ht="15.75" customHeight="1" x14ac:dyDescent="0.25">
      <c r="A1236" s="270" t="s">
        <v>270</v>
      </c>
      <c r="B1236" s="1354" t="s">
        <v>1196</v>
      </c>
      <c r="C1236" s="1355"/>
      <c r="D1236" s="1355"/>
      <c r="E1236" s="1355"/>
      <c r="F1236" s="1355"/>
      <c r="G1236" s="1356"/>
      <c r="H1236" s="1056"/>
    </row>
    <row r="1237" spans="1:8" s="700" customFormat="1" ht="25.5" x14ac:dyDescent="0.25">
      <c r="A1237" s="446" t="s">
        <v>4142</v>
      </c>
      <c r="B1237" s="813" t="s">
        <v>4141</v>
      </c>
      <c r="C1237" s="718" t="s">
        <v>3142</v>
      </c>
      <c r="D1237" s="718" t="s">
        <v>3093</v>
      </c>
      <c r="E1237" s="383"/>
      <c r="F1237" s="383"/>
      <c r="G1237" s="384"/>
      <c r="H1237" s="1056"/>
    </row>
    <row r="1238" spans="1:8" s="706" customFormat="1" ht="15.75" customHeight="1" x14ac:dyDescent="0.25">
      <c r="A1238" s="750" t="s">
        <v>3144</v>
      </c>
      <c r="B1238" s="750" t="s">
        <v>4059</v>
      </c>
      <c r="C1238" s="751" t="s">
        <v>3142</v>
      </c>
      <c r="D1238" s="751" t="s">
        <v>2558</v>
      </c>
      <c r="E1238" s="733">
        <v>0.2</v>
      </c>
      <c r="F1238" s="754">
        <v>14.3</v>
      </c>
      <c r="G1238" s="1175">
        <f t="shared" ref="G1238:G1239" si="81">TRUNC(E1238*F1238,2)</f>
        <v>2.86</v>
      </c>
      <c r="H1238" s="1057"/>
    </row>
    <row r="1239" spans="1:8" s="706" customFormat="1" ht="171.75" customHeight="1" x14ac:dyDescent="0.25">
      <c r="A1239" s="855" t="s">
        <v>3365</v>
      </c>
      <c r="B1239" s="855" t="s">
        <v>4538</v>
      </c>
      <c r="C1239" s="856" t="s">
        <v>3133</v>
      </c>
      <c r="D1239" s="856" t="s">
        <v>3093</v>
      </c>
      <c r="E1239" s="755">
        <v>1</v>
      </c>
      <c r="F1239" s="755">
        <f>'Mapa de Cotação'!F78</f>
        <v>380</v>
      </c>
      <c r="G1239" s="1179">
        <f t="shared" si="81"/>
        <v>380</v>
      </c>
      <c r="H1239" s="1057"/>
    </row>
    <row r="1240" spans="1:8" s="700" customFormat="1" x14ac:dyDescent="0.25">
      <c r="A1240" s="1347" t="s">
        <v>4722</v>
      </c>
      <c r="B1240" s="1350"/>
      <c r="C1240" s="1350"/>
      <c r="D1240" s="1350"/>
      <c r="E1240" s="1350"/>
      <c r="F1240" s="1349"/>
      <c r="G1240" s="1168">
        <f>TRUNC(SUM(G1238),2)</f>
        <v>2.86</v>
      </c>
      <c r="H1240" s="1056"/>
    </row>
    <row r="1241" spans="1:8" s="700" customFormat="1" ht="15.75" customHeight="1" x14ac:dyDescent="0.25">
      <c r="A1241" s="1347" t="s">
        <v>4723</v>
      </c>
      <c r="B1241" s="1350"/>
      <c r="C1241" s="1350"/>
      <c r="D1241" s="1350"/>
      <c r="E1241" s="1350"/>
      <c r="F1241" s="1349"/>
      <c r="G1241" s="1168">
        <f>TRUNC(SUM(G1239),2)</f>
        <v>380</v>
      </c>
      <c r="H1241" s="1056"/>
    </row>
    <row r="1242" spans="1:8" s="700" customFormat="1" ht="15.75" customHeight="1" x14ac:dyDescent="0.25">
      <c r="A1242" s="1172" t="s">
        <v>4963</v>
      </c>
      <c r="B1242" s="1170"/>
      <c r="C1242" s="1170"/>
      <c r="D1242" s="1170"/>
      <c r="E1242" s="1170"/>
      <c r="F1242" s="1171" t="s">
        <v>4915</v>
      </c>
      <c r="G1242" s="1168">
        <f>TRUNC(SUM(G1240:G1241),2)</f>
        <v>382.86</v>
      </c>
      <c r="H1242" s="1056"/>
    </row>
    <row r="1243" spans="1:8" s="890" customFormat="1" x14ac:dyDescent="0.25">
      <c r="A1243" s="917"/>
      <c r="B1243" s="810"/>
      <c r="C1243" s="917"/>
      <c r="D1243" s="924"/>
      <c r="E1243" s="917"/>
      <c r="F1243" s="917"/>
      <c r="G1243" s="921"/>
      <c r="H1243" s="1056"/>
    </row>
    <row r="1244" spans="1:8" s="890" customFormat="1" x14ac:dyDescent="0.25">
      <c r="A1244" s="917"/>
      <c r="B1244" s="810"/>
      <c r="C1244" s="917"/>
      <c r="D1244" s="924"/>
      <c r="E1244" s="917"/>
      <c r="F1244" s="917"/>
      <c r="G1244" s="921"/>
      <c r="H1244" s="1056"/>
    </row>
    <row r="1245" spans="1:8" s="904" customFormat="1" ht="25.5" x14ac:dyDescent="0.25">
      <c r="A1245" s="1157" t="s">
        <v>3136</v>
      </c>
      <c r="B1245" s="1158" t="s">
        <v>3137</v>
      </c>
      <c r="C1245" s="1159" t="s">
        <v>3138</v>
      </c>
      <c r="D1245" s="1159" t="s">
        <v>3139</v>
      </c>
      <c r="E1245" s="1160" t="s">
        <v>3140</v>
      </c>
      <c r="F1245" s="1161" t="s">
        <v>4913</v>
      </c>
      <c r="G1245" s="1162" t="s">
        <v>4914</v>
      </c>
      <c r="H1245" s="1057"/>
    </row>
    <row r="1246" spans="1:8" s="904" customFormat="1" ht="4.5" customHeight="1" x14ac:dyDescent="0.25">
      <c r="A1246" s="728"/>
      <c r="B1246" s="728"/>
      <c r="C1246" s="729"/>
      <c r="D1246" s="729"/>
      <c r="E1246" s="730"/>
      <c r="F1246" s="731"/>
      <c r="G1246" s="732"/>
      <c r="H1246" s="1057"/>
    </row>
    <row r="1247" spans="1:8" s="700" customFormat="1" ht="15.75" customHeight="1" x14ac:dyDescent="0.25">
      <c r="A1247" s="270" t="s">
        <v>270</v>
      </c>
      <c r="B1247" s="1354" t="s">
        <v>1196</v>
      </c>
      <c r="C1247" s="1355"/>
      <c r="D1247" s="1355"/>
      <c r="E1247" s="1355"/>
      <c r="F1247" s="1355"/>
      <c r="G1247" s="1356"/>
      <c r="H1247" s="1056"/>
    </row>
    <row r="1248" spans="1:8" s="700" customFormat="1" ht="25.5" x14ac:dyDescent="0.25">
      <c r="A1248" s="446" t="s">
        <v>4144</v>
      </c>
      <c r="B1248" s="813" t="s">
        <v>4908</v>
      </c>
      <c r="C1248" s="718" t="s">
        <v>3142</v>
      </c>
      <c r="D1248" s="718" t="s">
        <v>3093</v>
      </c>
      <c r="E1248" s="383"/>
      <c r="F1248" s="383"/>
      <c r="G1248" s="384"/>
      <c r="H1248" s="1056"/>
    </row>
    <row r="1249" spans="1:8" s="706" customFormat="1" ht="15.75" customHeight="1" x14ac:dyDescent="0.25">
      <c r="A1249" s="750" t="s">
        <v>3144</v>
      </c>
      <c r="B1249" s="750" t="s">
        <v>4059</v>
      </c>
      <c r="C1249" s="751" t="s">
        <v>3142</v>
      </c>
      <c r="D1249" s="751" t="s">
        <v>2558</v>
      </c>
      <c r="E1249" s="733">
        <v>0.2</v>
      </c>
      <c r="F1249" s="754">
        <v>14.3</v>
      </c>
      <c r="G1249" s="1175">
        <f t="shared" ref="G1249:G1250" si="82">TRUNC(E1249*F1249,2)</f>
        <v>2.86</v>
      </c>
      <c r="H1249" s="1057"/>
    </row>
    <row r="1250" spans="1:8" s="706" customFormat="1" ht="171.75" customHeight="1" x14ac:dyDescent="0.25">
      <c r="A1250" s="855" t="s">
        <v>3365</v>
      </c>
      <c r="B1250" s="855" t="s">
        <v>4538</v>
      </c>
      <c r="C1250" s="856" t="s">
        <v>3133</v>
      </c>
      <c r="D1250" s="856" t="s">
        <v>3093</v>
      </c>
      <c r="E1250" s="755">
        <v>1</v>
      </c>
      <c r="F1250" s="1173">
        <f>'Mapa de Cotação'!F79</f>
        <v>380</v>
      </c>
      <c r="G1250" s="1179">
        <f t="shared" si="82"/>
        <v>380</v>
      </c>
      <c r="H1250" s="1057"/>
    </row>
    <row r="1251" spans="1:8" s="700" customFormat="1" x14ac:dyDescent="0.25">
      <c r="A1251" s="1347" t="s">
        <v>4722</v>
      </c>
      <c r="B1251" s="1350"/>
      <c r="C1251" s="1350"/>
      <c r="D1251" s="1350"/>
      <c r="E1251" s="1350"/>
      <c r="F1251" s="1349"/>
      <c r="G1251" s="1168">
        <f>TRUNC(SUM(G1249),2)</f>
        <v>2.86</v>
      </c>
      <c r="H1251" s="1056"/>
    </row>
    <row r="1252" spans="1:8" s="700" customFormat="1" ht="15.75" customHeight="1" x14ac:dyDescent="0.25">
      <c r="A1252" s="1347" t="s">
        <v>4723</v>
      </c>
      <c r="B1252" s="1350"/>
      <c r="C1252" s="1350"/>
      <c r="D1252" s="1350"/>
      <c r="E1252" s="1350"/>
      <c r="F1252" s="1349"/>
      <c r="G1252" s="1168">
        <f>TRUNC(SUM(G1250),2)</f>
        <v>380</v>
      </c>
      <c r="H1252" s="1056"/>
    </row>
    <row r="1253" spans="1:8" s="700" customFormat="1" ht="15.75" customHeight="1" x14ac:dyDescent="0.25">
      <c r="A1253" s="1172" t="s">
        <v>4963</v>
      </c>
      <c r="B1253" s="1170"/>
      <c r="C1253" s="1170"/>
      <c r="D1253" s="1170"/>
      <c r="E1253" s="1170"/>
      <c r="F1253" s="1171" t="s">
        <v>4915</v>
      </c>
      <c r="G1253" s="1168">
        <f>TRUNC(SUM(G1251:G1252),2)</f>
        <v>382.86</v>
      </c>
      <c r="H1253" s="1056"/>
    </row>
    <row r="1254" spans="1:8" s="890" customFormat="1" x14ac:dyDescent="0.25">
      <c r="A1254" s="917"/>
      <c r="B1254" s="810"/>
      <c r="C1254" s="917"/>
      <c r="D1254" s="924"/>
      <c r="E1254" s="917"/>
      <c r="F1254" s="917"/>
      <c r="G1254" s="921"/>
      <c r="H1254" s="1056"/>
    </row>
    <row r="1255" spans="1:8" s="890" customFormat="1" x14ac:dyDescent="0.25">
      <c r="A1255" s="917"/>
      <c r="B1255" s="810"/>
      <c r="C1255" s="917"/>
      <c r="D1255" s="924"/>
      <c r="E1255" s="917"/>
      <c r="F1255" s="917"/>
      <c r="G1255" s="921"/>
      <c r="H1255" s="1056"/>
    </row>
    <row r="1256" spans="1:8" s="904" customFormat="1" ht="25.5" x14ac:dyDescent="0.25">
      <c r="A1256" s="1157" t="s">
        <v>3136</v>
      </c>
      <c r="B1256" s="1158" t="s">
        <v>3137</v>
      </c>
      <c r="C1256" s="1159" t="s">
        <v>3138</v>
      </c>
      <c r="D1256" s="1159" t="s">
        <v>3139</v>
      </c>
      <c r="E1256" s="1160" t="s">
        <v>3140</v>
      </c>
      <c r="F1256" s="1161" t="s">
        <v>4913</v>
      </c>
      <c r="G1256" s="1162" t="s">
        <v>4914</v>
      </c>
      <c r="H1256" s="1057"/>
    </row>
    <row r="1257" spans="1:8" s="904" customFormat="1" ht="4.5" customHeight="1" x14ac:dyDescent="0.25">
      <c r="A1257" s="728"/>
      <c r="B1257" s="728"/>
      <c r="C1257" s="729"/>
      <c r="D1257" s="729"/>
      <c r="E1257" s="730"/>
      <c r="F1257" s="731"/>
      <c r="G1257" s="732"/>
      <c r="H1257" s="1057"/>
    </row>
    <row r="1258" spans="1:8" s="700" customFormat="1" ht="15.75" customHeight="1" x14ac:dyDescent="0.25">
      <c r="A1258" s="270" t="s">
        <v>270</v>
      </c>
      <c r="B1258" s="1354" t="s">
        <v>1196</v>
      </c>
      <c r="C1258" s="1355"/>
      <c r="D1258" s="1355"/>
      <c r="E1258" s="1355"/>
      <c r="F1258" s="1355"/>
      <c r="G1258" s="1356"/>
      <c r="H1258" s="1056"/>
    </row>
    <row r="1259" spans="1:8" s="700" customFormat="1" ht="25.5" x14ac:dyDescent="0.25">
      <c r="A1259" s="446" t="s">
        <v>4146</v>
      </c>
      <c r="B1259" s="813" t="s">
        <v>4143</v>
      </c>
      <c r="C1259" s="718" t="s">
        <v>3142</v>
      </c>
      <c r="D1259" s="718" t="s">
        <v>3093</v>
      </c>
      <c r="E1259" s="383"/>
      <c r="F1259" s="383"/>
      <c r="G1259" s="384"/>
      <c r="H1259" s="1056"/>
    </row>
    <row r="1260" spans="1:8" s="706" customFormat="1" ht="15.75" customHeight="1" x14ac:dyDescent="0.25">
      <c r="A1260" s="750" t="s">
        <v>3144</v>
      </c>
      <c r="B1260" s="750" t="s">
        <v>4059</v>
      </c>
      <c r="C1260" s="751" t="s">
        <v>3142</v>
      </c>
      <c r="D1260" s="751" t="s">
        <v>2558</v>
      </c>
      <c r="E1260" s="733">
        <v>0.2</v>
      </c>
      <c r="F1260" s="754">
        <v>14.3</v>
      </c>
      <c r="G1260" s="1179">
        <f t="shared" ref="G1260:G1261" si="83">TRUNC(E1260*F1260,2)</f>
        <v>2.86</v>
      </c>
      <c r="H1260" s="1057"/>
    </row>
    <row r="1261" spans="1:8" s="706" customFormat="1" ht="171.75" customHeight="1" x14ac:dyDescent="0.25">
      <c r="A1261" s="855" t="s">
        <v>3365</v>
      </c>
      <c r="B1261" s="855" t="s">
        <v>4538</v>
      </c>
      <c r="C1261" s="856" t="s">
        <v>3133</v>
      </c>
      <c r="D1261" s="856" t="s">
        <v>3093</v>
      </c>
      <c r="E1261" s="755">
        <v>1</v>
      </c>
      <c r="F1261" s="1173">
        <f>'Mapa de Cotação'!F80</f>
        <v>380</v>
      </c>
      <c r="G1261" s="1179">
        <f t="shared" si="83"/>
        <v>380</v>
      </c>
      <c r="H1261" s="1057"/>
    </row>
    <row r="1262" spans="1:8" s="700" customFormat="1" x14ac:dyDescent="0.25">
      <c r="A1262" s="1347" t="s">
        <v>4722</v>
      </c>
      <c r="B1262" s="1350"/>
      <c r="C1262" s="1350"/>
      <c r="D1262" s="1350"/>
      <c r="E1262" s="1350"/>
      <c r="F1262" s="1349"/>
      <c r="G1262" s="1168">
        <f>TRUNC(SUM(G1260),2)</f>
        <v>2.86</v>
      </c>
      <c r="H1262" s="1056"/>
    </row>
    <row r="1263" spans="1:8" s="700" customFormat="1" ht="15.75" customHeight="1" x14ac:dyDescent="0.25">
      <c r="A1263" s="1347" t="s">
        <v>4723</v>
      </c>
      <c r="B1263" s="1350"/>
      <c r="C1263" s="1350"/>
      <c r="D1263" s="1350"/>
      <c r="E1263" s="1350"/>
      <c r="F1263" s="1349"/>
      <c r="G1263" s="1168">
        <f>TRUNC(SUM(G1261),2)</f>
        <v>380</v>
      </c>
      <c r="H1263" s="1056"/>
    </row>
    <row r="1264" spans="1:8" s="700" customFormat="1" ht="15.75" customHeight="1" x14ac:dyDescent="0.25">
      <c r="A1264" s="1172" t="s">
        <v>4963</v>
      </c>
      <c r="B1264" s="1170"/>
      <c r="C1264" s="1170"/>
      <c r="D1264" s="1170"/>
      <c r="E1264" s="1170"/>
      <c r="F1264" s="1171" t="s">
        <v>4915</v>
      </c>
      <c r="G1264" s="1168">
        <f>TRUNC(SUM(G1262:G1263),2)</f>
        <v>382.86</v>
      </c>
      <c r="H1264" s="1056"/>
    </row>
    <row r="1265" spans="1:8" s="890" customFormat="1" x14ac:dyDescent="0.25">
      <c r="A1265" s="917"/>
      <c r="B1265" s="810"/>
      <c r="C1265" s="917"/>
      <c r="D1265" s="924"/>
      <c r="E1265" s="917"/>
      <c r="F1265" s="917"/>
      <c r="G1265" s="921"/>
      <c r="H1265" s="1056"/>
    </row>
    <row r="1266" spans="1:8" s="890" customFormat="1" x14ac:dyDescent="0.25">
      <c r="A1266" s="917"/>
      <c r="B1266" s="810"/>
      <c r="C1266" s="917"/>
      <c r="D1266" s="924"/>
      <c r="E1266" s="917"/>
      <c r="F1266" s="917"/>
      <c r="G1266" s="921"/>
      <c r="H1266" s="1056"/>
    </row>
    <row r="1267" spans="1:8" s="904" customFormat="1" ht="25.5" x14ac:dyDescent="0.25">
      <c r="A1267" s="1157" t="s">
        <v>3136</v>
      </c>
      <c r="B1267" s="1158" t="s">
        <v>3137</v>
      </c>
      <c r="C1267" s="1159" t="s">
        <v>3138</v>
      </c>
      <c r="D1267" s="1159" t="s">
        <v>3139</v>
      </c>
      <c r="E1267" s="1160" t="s">
        <v>3140</v>
      </c>
      <c r="F1267" s="1161" t="s">
        <v>4913</v>
      </c>
      <c r="G1267" s="1162" t="s">
        <v>4914</v>
      </c>
      <c r="H1267" s="1057"/>
    </row>
    <row r="1268" spans="1:8" s="904" customFormat="1" ht="4.5" customHeight="1" x14ac:dyDescent="0.25">
      <c r="A1268" s="728"/>
      <c r="B1268" s="728"/>
      <c r="C1268" s="729"/>
      <c r="D1268" s="729"/>
      <c r="E1268" s="730"/>
      <c r="F1268" s="731"/>
      <c r="G1268" s="732"/>
      <c r="H1268" s="1057"/>
    </row>
    <row r="1269" spans="1:8" s="700" customFormat="1" ht="15.75" customHeight="1" x14ac:dyDescent="0.25">
      <c r="A1269" s="270" t="s">
        <v>270</v>
      </c>
      <c r="B1269" s="1354" t="s">
        <v>1196</v>
      </c>
      <c r="C1269" s="1355"/>
      <c r="D1269" s="1355"/>
      <c r="E1269" s="1355"/>
      <c r="F1269" s="1355"/>
      <c r="G1269" s="1356"/>
      <c r="H1269" s="1056"/>
    </row>
    <row r="1270" spans="1:8" s="700" customFormat="1" ht="25.5" x14ac:dyDescent="0.25">
      <c r="A1270" s="446" t="s">
        <v>4147</v>
      </c>
      <c r="B1270" s="813" t="s">
        <v>4145</v>
      </c>
      <c r="C1270" s="718" t="s">
        <v>3142</v>
      </c>
      <c r="D1270" s="718" t="s">
        <v>3093</v>
      </c>
      <c r="E1270" s="383"/>
      <c r="F1270" s="383"/>
      <c r="G1270" s="384"/>
      <c r="H1270" s="1056"/>
    </row>
    <row r="1271" spans="1:8" s="706" customFormat="1" ht="15.75" customHeight="1" x14ac:dyDescent="0.25">
      <c r="A1271" s="750" t="s">
        <v>3144</v>
      </c>
      <c r="B1271" s="750" t="s">
        <v>4059</v>
      </c>
      <c r="C1271" s="751" t="s">
        <v>3142</v>
      </c>
      <c r="D1271" s="751" t="s">
        <v>2558</v>
      </c>
      <c r="E1271" s="733">
        <v>0.2</v>
      </c>
      <c r="F1271" s="754">
        <v>14.3</v>
      </c>
      <c r="G1271" s="1179">
        <f t="shared" ref="G1271:G1272" si="84">TRUNC(E1271*F1271,2)</f>
        <v>2.86</v>
      </c>
      <c r="H1271" s="1057"/>
    </row>
    <row r="1272" spans="1:8" s="706" customFormat="1" ht="171.75" customHeight="1" x14ac:dyDescent="0.25">
      <c r="A1272" s="855" t="s">
        <v>3365</v>
      </c>
      <c r="B1272" s="855" t="s">
        <v>4538</v>
      </c>
      <c r="C1272" s="856" t="s">
        <v>3133</v>
      </c>
      <c r="D1272" s="856" t="s">
        <v>3093</v>
      </c>
      <c r="E1272" s="755">
        <v>1</v>
      </c>
      <c r="F1272" s="1173">
        <f>'Mapa de Cotação'!F81</f>
        <v>380</v>
      </c>
      <c r="G1272" s="1179">
        <f t="shared" si="84"/>
        <v>380</v>
      </c>
      <c r="H1272" s="1057"/>
    </row>
    <row r="1273" spans="1:8" s="700" customFormat="1" x14ac:dyDescent="0.25">
      <c r="A1273" s="1347" t="s">
        <v>4722</v>
      </c>
      <c r="B1273" s="1350"/>
      <c r="C1273" s="1350"/>
      <c r="D1273" s="1350"/>
      <c r="E1273" s="1350"/>
      <c r="F1273" s="1349"/>
      <c r="G1273" s="1168">
        <f>TRUNC(SUM(G1271),2)</f>
        <v>2.86</v>
      </c>
      <c r="H1273" s="1056"/>
    </row>
    <row r="1274" spans="1:8" s="700" customFormat="1" ht="15.75" customHeight="1" x14ac:dyDescent="0.25">
      <c r="A1274" s="1347" t="s">
        <v>4723</v>
      </c>
      <c r="B1274" s="1350"/>
      <c r="C1274" s="1350"/>
      <c r="D1274" s="1350"/>
      <c r="E1274" s="1350"/>
      <c r="F1274" s="1349"/>
      <c r="G1274" s="1168">
        <f>TRUNC(SUM(G1272),2)</f>
        <v>380</v>
      </c>
      <c r="H1274" s="1056"/>
    </row>
    <row r="1275" spans="1:8" s="700" customFormat="1" ht="15.75" customHeight="1" x14ac:dyDescent="0.25">
      <c r="A1275" s="1172" t="s">
        <v>4963</v>
      </c>
      <c r="B1275" s="1170"/>
      <c r="C1275" s="1170"/>
      <c r="D1275" s="1170"/>
      <c r="E1275" s="1170"/>
      <c r="F1275" s="1171" t="s">
        <v>4915</v>
      </c>
      <c r="G1275" s="1168">
        <f>TRUNC(SUM(G1273:G1274),2)</f>
        <v>382.86</v>
      </c>
      <c r="H1275" s="1056"/>
    </row>
    <row r="1276" spans="1:8" s="890" customFormat="1" x14ac:dyDescent="0.25">
      <c r="A1276" s="917"/>
      <c r="B1276" s="810"/>
      <c r="C1276" s="917"/>
      <c r="D1276" s="924"/>
      <c r="E1276" s="917"/>
      <c r="F1276" s="917"/>
      <c r="G1276" s="921"/>
      <c r="H1276" s="1056"/>
    </row>
    <row r="1277" spans="1:8" s="890" customFormat="1" x14ac:dyDescent="0.25">
      <c r="A1277" s="917"/>
      <c r="B1277" s="810"/>
      <c r="C1277" s="917"/>
      <c r="D1277" s="924"/>
      <c r="E1277" s="917"/>
      <c r="F1277" s="917"/>
      <c r="G1277" s="921"/>
      <c r="H1277" s="1056"/>
    </row>
    <row r="1278" spans="1:8" s="904" customFormat="1" ht="25.5" x14ac:dyDescent="0.25">
      <c r="A1278" s="1157" t="s">
        <v>3136</v>
      </c>
      <c r="B1278" s="1158" t="s">
        <v>3137</v>
      </c>
      <c r="C1278" s="1159" t="s">
        <v>3138</v>
      </c>
      <c r="D1278" s="1159" t="s">
        <v>3139</v>
      </c>
      <c r="E1278" s="1160" t="s">
        <v>3140</v>
      </c>
      <c r="F1278" s="1161" t="s">
        <v>4913</v>
      </c>
      <c r="G1278" s="1162" t="s">
        <v>4914</v>
      </c>
      <c r="H1278" s="1057"/>
    </row>
    <row r="1279" spans="1:8" s="904" customFormat="1" ht="4.5" customHeight="1" x14ac:dyDescent="0.25">
      <c r="A1279" s="728"/>
      <c r="B1279" s="728"/>
      <c r="C1279" s="729"/>
      <c r="D1279" s="729"/>
      <c r="E1279" s="730"/>
      <c r="F1279" s="731"/>
      <c r="G1279" s="732"/>
      <c r="H1279" s="1057"/>
    </row>
    <row r="1280" spans="1:8" s="700" customFormat="1" ht="15.75" customHeight="1" x14ac:dyDescent="0.25">
      <c r="A1280" s="270" t="s">
        <v>270</v>
      </c>
      <c r="B1280" s="1354" t="s">
        <v>1196</v>
      </c>
      <c r="C1280" s="1355"/>
      <c r="D1280" s="1355"/>
      <c r="E1280" s="1355"/>
      <c r="F1280" s="1355"/>
      <c r="G1280" s="1356"/>
      <c r="H1280" s="1056"/>
    </row>
    <row r="1281" spans="1:8" s="700" customFormat="1" ht="25.5" x14ac:dyDescent="0.25">
      <c r="A1281" s="446" t="s">
        <v>4148</v>
      </c>
      <c r="B1281" s="813" t="s">
        <v>4149</v>
      </c>
      <c r="C1281" s="718" t="s">
        <v>3142</v>
      </c>
      <c r="D1281" s="718" t="s">
        <v>3093</v>
      </c>
      <c r="E1281" s="383"/>
      <c r="F1281" s="383"/>
      <c r="G1281" s="384"/>
      <c r="H1281" s="1056"/>
    </row>
    <row r="1282" spans="1:8" s="706" customFormat="1" ht="15.75" customHeight="1" x14ac:dyDescent="0.25">
      <c r="A1282" s="750" t="s">
        <v>3144</v>
      </c>
      <c r="B1282" s="750" t="s">
        <v>4059</v>
      </c>
      <c r="C1282" s="751" t="s">
        <v>3142</v>
      </c>
      <c r="D1282" s="751" t="s">
        <v>2558</v>
      </c>
      <c r="E1282" s="733">
        <v>0.2</v>
      </c>
      <c r="F1282" s="754">
        <v>14.3</v>
      </c>
      <c r="G1282" s="1179">
        <f t="shared" ref="G1282:G1283" si="85">TRUNC(E1282*F1282,2)</f>
        <v>2.86</v>
      </c>
      <c r="H1282" s="1057"/>
    </row>
    <row r="1283" spans="1:8" s="706" customFormat="1" ht="171.75" customHeight="1" x14ac:dyDescent="0.25">
      <c r="A1283" s="855" t="s">
        <v>3365</v>
      </c>
      <c r="B1283" s="855" t="s">
        <v>4538</v>
      </c>
      <c r="C1283" s="856" t="s">
        <v>3133</v>
      </c>
      <c r="D1283" s="856" t="s">
        <v>3093</v>
      </c>
      <c r="E1283" s="755">
        <v>1</v>
      </c>
      <c r="F1283" s="1173">
        <f>'Mapa de Cotação'!F82</f>
        <v>380</v>
      </c>
      <c r="G1283" s="1179">
        <f t="shared" si="85"/>
        <v>380</v>
      </c>
      <c r="H1283" s="1057"/>
    </row>
    <row r="1284" spans="1:8" s="700" customFormat="1" x14ac:dyDescent="0.25">
      <c r="A1284" s="1347" t="s">
        <v>4722</v>
      </c>
      <c r="B1284" s="1350"/>
      <c r="C1284" s="1350"/>
      <c r="D1284" s="1350"/>
      <c r="E1284" s="1350"/>
      <c r="F1284" s="1349"/>
      <c r="G1284" s="1168">
        <f>TRUNC(SUM(G1282),2)</f>
        <v>2.86</v>
      </c>
      <c r="H1284" s="1056"/>
    </row>
    <row r="1285" spans="1:8" s="700" customFormat="1" ht="15.75" customHeight="1" x14ac:dyDescent="0.25">
      <c r="A1285" s="1347" t="s">
        <v>4723</v>
      </c>
      <c r="B1285" s="1350"/>
      <c r="C1285" s="1350"/>
      <c r="D1285" s="1350"/>
      <c r="E1285" s="1350"/>
      <c r="F1285" s="1349"/>
      <c r="G1285" s="1168">
        <f>TRUNC(SUM(G1283),2)</f>
        <v>380</v>
      </c>
      <c r="H1285" s="1056"/>
    </row>
    <row r="1286" spans="1:8" s="700" customFormat="1" ht="15.75" customHeight="1" x14ac:dyDescent="0.25">
      <c r="A1286" s="1172" t="s">
        <v>4963</v>
      </c>
      <c r="B1286" s="1170"/>
      <c r="C1286" s="1170"/>
      <c r="D1286" s="1170"/>
      <c r="E1286" s="1170"/>
      <c r="F1286" s="1171" t="s">
        <v>4915</v>
      </c>
      <c r="G1286" s="1168">
        <f>TRUNC(SUM(G1284:G1285),2)</f>
        <v>382.86</v>
      </c>
      <c r="H1286" s="1056"/>
    </row>
    <row r="1287" spans="1:8" s="890" customFormat="1" x14ac:dyDescent="0.25">
      <c r="A1287" s="917"/>
      <c r="B1287" s="810"/>
      <c r="C1287" s="917"/>
      <c r="D1287" s="924"/>
      <c r="E1287" s="917"/>
      <c r="F1287" s="917"/>
      <c r="G1287" s="921"/>
      <c r="H1287" s="1056"/>
    </row>
    <row r="1288" spans="1:8" s="890" customFormat="1" x14ac:dyDescent="0.25">
      <c r="A1288" s="917"/>
      <c r="B1288" s="810"/>
      <c r="C1288" s="917"/>
      <c r="D1288" s="924"/>
      <c r="E1288" s="917"/>
      <c r="F1288" s="917"/>
      <c r="G1288" s="921"/>
      <c r="H1288" s="1056"/>
    </row>
    <row r="1289" spans="1:8" s="904" customFormat="1" ht="25.5" x14ac:dyDescent="0.25">
      <c r="A1289" s="1157" t="s">
        <v>3136</v>
      </c>
      <c r="B1289" s="1158" t="s">
        <v>3137</v>
      </c>
      <c r="C1289" s="1159" t="s">
        <v>3138</v>
      </c>
      <c r="D1289" s="1159" t="s">
        <v>3139</v>
      </c>
      <c r="E1289" s="1160" t="s">
        <v>3140</v>
      </c>
      <c r="F1289" s="1161" t="s">
        <v>4913</v>
      </c>
      <c r="G1289" s="1162" t="s">
        <v>4914</v>
      </c>
      <c r="H1289" s="1057"/>
    </row>
    <row r="1290" spans="1:8" s="904" customFormat="1" ht="4.5" customHeight="1" x14ac:dyDescent="0.25">
      <c r="A1290" s="728"/>
      <c r="B1290" s="728"/>
      <c r="C1290" s="729"/>
      <c r="D1290" s="729"/>
      <c r="E1290" s="730"/>
      <c r="F1290" s="731"/>
      <c r="G1290" s="732"/>
      <c r="H1290" s="1057"/>
    </row>
    <row r="1291" spans="1:8" s="700" customFormat="1" ht="15.75" customHeight="1" x14ac:dyDescent="0.25">
      <c r="A1291" s="270" t="s">
        <v>270</v>
      </c>
      <c r="B1291" s="1354" t="s">
        <v>1196</v>
      </c>
      <c r="C1291" s="1355"/>
      <c r="D1291" s="1355"/>
      <c r="E1291" s="1355"/>
      <c r="F1291" s="1355"/>
      <c r="G1291" s="1356"/>
      <c r="H1291" s="1056"/>
    </row>
    <row r="1292" spans="1:8" s="700" customFormat="1" ht="25.5" x14ac:dyDescent="0.25">
      <c r="A1292" s="446" t="s">
        <v>4153</v>
      </c>
      <c r="B1292" s="813" t="s">
        <v>4906</v>
      </c>
      <c r="C1292" s="718" t="s">
        <v>3142</v>
      </c>
      <c r="D1292" s="718" t="s">
        <v>3093</v>
      </c>
      <c r="E1292" s="383"/>
      <c r="F1292" s="383"/>
      <c r="G1292" s="384"/>
      <c r="H1292" s="1056"/>
    </row>
    <row r="1293" spans="1:8" s="706" customFormat="1" ht="15.75" customHeight="1" x14ac:dyDescent="0.25">
      <c r="A1293" s="750" t="s">
        <v>3144</v>
      </c>
      <c r="B1293" s="750" t="s">
        <v>4059</v>
      </c>
      <c r="C1293" s="751" t="s">
        <v>3142</v>
      </c>
      <c r="D1293" s="751" t="s">
        <v>2558</v>
      </c>
      <c r="E1293" s="733">
        <v>0.2</v>
      </c>
      <c r="F1293" s="754">
        <v>14.3</v>
      </c>
      <c r="G1293" s="1179">
        <f t="shared" ref="G1293:G1294" si="86">TRUNC(E1293*F1293,2)</f>
        <v>2.86</v>
      </c>
      <c r="H1293" s="1057"/>
    </row>
    <row r="1294" spans="1:8" s="706" customFormat="1" ht="171.75" customHeight="1" x14ac:dyDescent="0.25">
      <c r="A1294" s="855" t="s">
        <v>3365</v>
      </c>
      <c r="B1294" s="855" t="s">
        <v>4538</v>
      </c>
      <c r="C1294" s="856" t="s">
        <v>3133</v>
      </c>
      <c r="D1294" s="856" t="s">
        <v>3093</v>
      </c>
      <c r="E1294" s="755">
        <v>1</v>
      </c>
      <c r="F1294" s="1173">
        <f>'Mapa de Cotação'!F83</f>
        <v>380</v>
      </c>
      <c r="G1294" s="1179">
        <f t="shared" si="86"/>
        <v>380</v>
      </c>
      <c r="H1294" s="1057"/>
    </row>
    <row r="1295" spans="1:8" s="700" customFormat="1" x14ac:dyDescent="0.25">
      <c r="A1295" s="1347" t="s">
        <v>4722</v>
      </c>
      <c r="B1295" s="1350"/>
      <c r="C1295" s="1350"/>
      <c r="D1295" s="1350"/>
      <c r="E1295" s="1350"/>
      <c r="F1295" s="1349"/>
      <c r="G1295" s="1168">
        <f>TRUNC(SUM(G1293),2)</f>
        <v>2.86</v>
      </c>
      <c r="H1295" s="1056"/>
    </row>
    <row r="1296" spans="1:8" s="700" customFormat="1" ht="15.75" customHeight="1" x14ac:dyDescent="0.25">
      <c r="A1296" s="1347" t="s">
        <v>4723</v>
      </c>
      <c r="B1296" s="1350"/>
      <c r="C1296" s="1350"/>
      <c r="D1296" s="1350"/>
      <c r="E1296" s="1350"/>
      <c r="F1296" s="1349"/>
      <c r="G1296" s="1168">
        <f>TRUNC(SUM(G1294),2)</f>
        <v>380</v>
      </c>
      <c r="H1296" s="1056"/>
    </row>
    <row r="1297" spans="1:8" s="700" customFormat="1" ht="15.75" customHeight="1" x14ac:dyDescent="0.25">
      <c r="A1297" s="1172" t="s">
        <v>4963</v>
      </c>
      <c r="B1297" s="1170"/>
      <c r="C1297" s="1170"/>
      <c r="D1297" s="1170"/>
      <c r="E1297" s="1170"/>
      <c r="F1297" s="1171" t="s">
        <v>4915</v>
      </c>
      <c r="G1297" s="1168">
        <f>TRUNC(SUM(G1295:G1296),2)</f>
        <v>382.86</v>
      </c>
      <c r="H1297" s="1056"/>
    </row>
    <row r="1298" spans="1:8" s="890" customFormat="1" x14ac:dyDescent="0.25">
      <c r="A1298" s="917"/>
      <c r="B1298" s="810"/>
      <c r="C1298" s="917"/>
      <c r="D1298" s="924"/>
      <c r="E1298" s="917"/>
      <c r="F1298" s="917"/>
      <c r="G1298" s="921"/>
      <c r="H1298" s="1056"/>
    </row>
    <row r="1299" spans="1:8" s="890" customFormat="1" x14ac:dyDescent="0.25">
      <c r="A1299" s="917"/>
      <c r="B1299" s="810"/>
      <c r="C1299" s="917"/>
      <c r="D1299" s="924"/>
      <c r="E1299" s="917"/>
      <c r="F1299" s="917"/>
      <c r="G1299" s="921"/>
      <c r="H1299" s="1056"/>
    </row>
    <row r="1300" spans="1:8" s="904" customFormat="1" ht="25.5" x14ac:dyDescent="0.25">
      <c r="A1300" s="1157" t="s">
        <v>3136</v>
      </c>
      <c r="B1300" s="1158" t="s">
        <v>3137</v>
      </c>
      <c r="C1300" s="1159" t="s">
        <v>3138</v>
      </c>
      <c r="D1300" s="1159" t="s">
        <v>3139</v>
      </c>
      <c r="E1300" s="1160" t="s">
        <v>3140</v>
      </c>
      <c r="F1300" s="1161" t="s">
        <v>4913</v>
      </c>
      <c r="G1300" s="1162" t="s">
        <v>4914</v>
      </c>
      <c r="H1300" s="1057"/>
    </row>
    <row r="1301" spans="1:8" s="904" customFormat="1" ht="4.5" customHeight="1" x14ac:dyDescent="0.25">
      <c r="A1301" s="728"/>
      <c r="B1301" s="728"/>
      <c r="C1301" s="729"/>
      <c r="D1301" s="729"/>
      <c r="E1301" s="730"/>
      <c r="F1301" s="731"/>
      <c r="G1301" s="732"/>
      <c r="H1301" s="1057"/>
    </row>
    <row r="1302" spans="1:8" s="700" customFormat="1" ht="15.75" customHeight="1" x14ac:dyDescent="0.25">
      <c r="A1302" s="270" t="s">
        <v>270</v>
      </c>
      <c r="B1302" s="1354" t="s">
        <v>1196</v>
      </c>
      <c r="C1302" s="1355"/>
      <c r="D1302" s="1355"/>
      <c r="E1302" s="1355"/>
      <c r="F1302" s="1355"/>
      <c r="G1302" s="1356"/>
      <c r="H1302" s="1056"/>
    </row>
    <row r="1303" spans="1:8" s="700" customFormat="1" ht="25.5" x14ac:dyDescent="0.25">
      <c r="A1303" s="446" t="s">
        <v>4154</v>
      </c>
      <c r="B1303" s="813" t="s">
        <v>4150</v>
      </c>
      <c r="C1303" s="718" t="s">
        <v>3142</v>
      </c>
      <c r="D1303" s="718" t="s">
        <v>3093</v>
      </c>
      <c r="E1303" s="383"/>
      <c r="F1303" s="383"/>
      <c r="G1303" s="384"/>
      <c r="H1303" s="1056"/>
    </row>
    <row r="1304" spans="1:8" s="706" customFormat="1" ht="15.75" customHeight="1" x14ac:dyDescent="0.25">
      <c r="A1304" s="750" t="s">
        <v>3144</v>
      </c>
      <c r="B1304" s="750" t="s">
        <v>4059</v>
      </c>
      <c r="C1304" s="751" t="s">
        <v>3142</v>
      </c>
      <c r="D1304" s="751" t="s">
        <v>2558</v>
      </c>
      <c r="E1304" s="733">
        <v>0.2</v>
      </c>
      <c r="F1304" s="754">
        <v>14.3</v>
      </c>
      <c r="G1304" s="1179">
        <f t="shared" ref="G1304:G1305" si="87">TRUNC(E1304*F1304,2)</f>
        <v>2.86</v>
      </c>
      <c r="H1304" s="1057"/>
    </row>
    <row r="1305" spans="1:8" s="706" customFormat="1" ht="171.75" customHeight="1" x14ac:dyDescent="0.25">
      <c r="A1305" s="855" t="s">
        <v>3365</v>
      </c>
      <c r="B1305" s="855" t="s">
        <v>4538</v>
      </c>
      <c r="C1305" s="856" t="s">
        <v>3133</v>
      </c>
      <c r="D1305" s="856" t="s">
        <v>3093</v>
      </c>
      <c r="E1305" s="755">
        <v>1</v>
      </c>
      <c r="F1305" s="1173">
        <f>'Mapa de Cotação'!F84</f>
        <v>380</v>
      </c>
      <c r="G1305" s="1179">
        <f t="shared" si="87"/>
        <v>380</v>
      </c>
      <c r="H1305" s="1057"/>
    </row>
    <row r="1306" spans="1:8" s="700" customFormat="1" x14ac:dyDescent="0.25">
      <c r="A1306" s="1347" t="s">
        <v>4722</v>
      </c>
      <c r="B1306" s="1350"/>
      <c r="C1306" s="1350"/>
      <c r="D1306" s="1350"/>
      <c r="E1306" s="1350"/>
      <c r="F1306" s="1349"/>
      <c r="G1306" s="1168">
        <f>TRUNC(SUM(G1304),2)</f>
        <v>2.86</v>
      </c>
      <c r="H1306" s="1056"/>
    </row>
    <row r="1307" spans="1:8" s="700" customFormat="1" ht="15.75" customHeight="1" x14ac:dyDescent="0.25">
      <c r="A1307" s="1347" t="s">
        <v>4723</v>
      </c>
      <c r="B1307" s="1350"/>
      <c r="C1307" s="1350"/>
      <c r="D1307" s="1350"/>
      <c r="E1307" s="1350"/>
      <c r="F1307" s="1349"/>
      <c r="G1307" s="1168">
        <f>TRUNC(SUM(G1305),2)</f>
        <v>380</v>
      </c>
      <c r="H1307" s="1056"/>
    </row>
    <row r="1308" spans="1:8" s="700" customFormat="1" ht="15.75" customHeight="1" x14ac:dyDescent="0.25">
      <c r="A1308" s="1172" t="s">
        <v>4963</v>
      </c>
      <c r="B1308" s="1170"/>
      <c r="C1308" s="1170"/>
      <c r="D1308" s="1170"/>
      <c r="E1308" s="1170"/>
      <c r="F1308" s="1171" t="s">
        <v>4915</v>
      </c>
      <c r="G1308" s="1168">
        <f>TRUNC(SUM(G1306:G1307),2)</f>
        <v>382.86</v>
      </c>
      <c r="H1308" s="1056"/>
    </row>
    <row r="1309" spans="1:8" s="890" customFormat="1" x14ac:dyDescent="0.25">
      <c r="A1309" s="917"/>
      <c r="B1309" s="810"/>
      <c r="C1309" s="917"/>
      <c r="D1309" s="924"/>
      <c r="E1309" s="917"/>
      <c r="F1309" s="917"/>
      <c r="G1309" s="921"/>
      <c r="H1309" s="1056"/>
    </row>
    <row r="1310" spans="1:8" s="890" customFormat="1" x14ac:dyDescent="0.25">
      <c r="A1310" s="917"/>
      <c r="B1310" s="810"/>
      <c r="C1310" s="917"/>
      <c r="D1310" s="924"/>
      <c r="E1310" s="917"/>
      <c r="F1310" s="917"/>
      <c r="G1310" s="921"/>
      <c r="H1310" s="1056"/>
    </row>
    <row r="1311" spans="1:8" s="904" customFormat="1" ht="25.5" x14ac:dyDescent="0.25">
      <c r="A1311" s="1157" t="s">
        <v>3136</v>
      </c>
      <c r="B1311" s="1158" t="s">
        <v>3137</v>
      </c>
      <c r="C1311" s="1159" t="s">
        <v>3138</v>
      </c>
      <c r="D1311" s="1159" t="s">
        <v>3139</v>
      </c>
      <c r="E1311" s="1160" t="s">
        <v>3140</v>
      </c>
      <c r="F1311" s="1161" t="s">
        <v>4913</v>
      </c>
      <c r="G1311" s="1162" t="s">
        <v>4914</v>
      </c>
      <c r="H1311" s="1057"/>
    </row>
    <row r="1312" spans="1:8" s="904" customFormat="1" ht="4.5" customHeight="1" x14ac:dyDescent="0.25">
      <c r="A1312" s="728"/>
      <c r="B1312" s="728"/>
      <c r="C1312" s="729"/>
      <c r="D1312" s="729"/>
      <c r="E1312" s="730"/>
      <c r="F1312" s="731"/>
      <c r="G1312" s="732"/>
      <c r="H1312" s="1057"/>
    </row>
    <row r="1313" spans="1:8" s="700" customFormat="1" ht="15.75" customHeight="1" x14ac:dyDescent="0.25">
      <c r="A1313" s="270" t="s">
        <v>270</v>
      </c>
      <c r="B1313" s="1354" t="s">
        <v>1196</v>
      </c>
      <c r="C1313" s="1355"/>
      <c r="D1313" s="1355"/>
      <c r="E1313" s="1355"/>
      <c r="F1313" s="1355"/>
      <c r="G1313" s="1356"/>
      <c r="H1313" s="1056"/>
    </row>
    <row r="1314" spans="1:8" s="700" customFormat="1" ht="25.5" x14ac:dyDescent="0.25">
      <c r="A1314" s="446" t="s">
        <v>4155</v>
      </c>
      <c r="B1314" s="813" t="s">
        <v>4151</v>
      </c>
      <c r="C1314" s="718" t="s">
        <v>3142</v>
      </c>
      <c r="D1314" s="718" t="s">
        <v>3093</v>
      </c>
      <c r="E1314" s="383"/>
      <c r="F1314" s="383"/>
      <c r="G1314" s="384"/>
      <c r="H1314" s="1056"/>
    </row>
    <row r="1315" spans="1:8" s="706" customFormat="1" ht="15.75" customHeight="1" x14ac:dyDescent="0.25">
      <c r="A1315" s="750" t="s">
        <v>3144</v>
      </c>
      <c r="B1315" s="750" t="s">
        <v>4059</v>
      </c>
      <c r="C1315" s="751" t="s">
        <v>3142</v>
      </c>
      <c r="D1315" s="751" t="s">
        <v>2558</v>
      </c>
      <c r="E1315" s="733">
        <v>0.2</v>
      </c>
      <c r="F1315" s="754">
        <v>14.3</v>
      </c>
      <c r="G1315" s="1179">
        <f t="shared" ref="G1315:G1316" si="88">TRUNC(E1315*F1315,2)</f>
        <v>2.86</v>
      </c>
      <c r="H1315" s="1057"/>
    </row>
    <row r="1316" spans="1:8" s="706" customFormat="1" ht="171.75" customHeight="1" x14ac:dyDescent="0.25">
      <c r="A1316" s="855" t="s">
        <v>3365</v>
      </c>
      <c r="B1316" s="855" t="s">
        <v>4538</v>
      </c>
      <c r="C1316" s="856" t="s">
        <v>3133</v>
      </c>
      <c r="D1316" s="856" t="s">
        <v>3093</v>
      </c>
      <c r="E1316" s="755">
        <v>1</v>
      </c>
      <c r="F1316" s="1173">
        <f>'Mapa de Cotação'!F85</f>
        <v>882</v>
      </c>
      <c r="G1316" s="1179">
        <f t="shared" si="88"/>
        <v>882</v>
      </c>
      <c r="H1316" s="1057"/>
    </row>
    <row r="1317" spans="1:8" s="700" customFormat="1" x14ac:dyDescent="0.25">
      <c r="A1317" s="1347" t="s">
        <v>4722</v>
      </c>
      <c r="B1317" s="1350"/>
      <c r="C1317" s="1350"/>
      <c r="D1317" s="1350"/>
      <c r="E1317" s="1350"/>
      <c r="F1317" s="1349"/>
      <c r="G1317" s="1168">
        <f>TRUNC(SUM(G1315),2)</f>
        <v>2.86</v>
      </c>
      <c r="H1317" s="1056"/>
    </row>
    <row r="1318" spans="1:8" s="700" customFormat="1" ht="15.75" customHeight="1" x14ac:dyDescent="0.25">
      <c r="A1318" s="1347" t="s">
        <v>4723</v>
      </c>
      <c r="B1318" s="1350"/>
      <c r="C1318" s="1350"/>
      <c r="D1318" s="1350"/>
      <c r="E1318" s="1350"/>
      <c r="F1318" s="1349"/>
      <c r="G1318" s="1168">
        <f>TRUNC(SUM(G1316),2)</f>
        <v>882</v>
      </c>
      <c r="H1318" s="1056"/>
    </row>
    <row r="1319" spans="1:8" s="700" customFormat="1" ht="15.75" customHeight="1" x14ac:dyDescent="0.25">
      <c r="A1319" s="1172" t="s">
        <v>4963</v>
      </c>
      <c r="B1319" s="1170"/>
      <c r="C1319" s="1170"/>
      <c r="D1319" s="1170"/>
      <c r="E1319" s="1170"/>
      <c r="F1319" s="1171" t="s">
        <v>4915</v>
      </c>
      <c r="G1319" s="1168">
        <f>TRUNC(SUM(G1317:G1318),2)</f>
        <v>884.86</v>
      </c>
      <c r="H1319" s="1056"/>
    </row>
    <row r="1320" spans="1:8" s="890" customFormat="1" x14ac:dyDescent="0.25">
      <c r="A1320" s="917"/>
      <c r="B1320" s="810"/>
      <c r="C1320" s="917"/>
      <c r="D1320" s="924"/>
      <c r="E1320" s="917"/>
      <c r="F1320" s="917"/>
      <c r="G1320" s="921"/>
      <c r="H1320" s="1056"/>
    </row>
    <row r="1321" spans="1:8" s="890" customFormat="1" x14ac:dyDescent="0.25">
      <c r="A1321" s="917"/>
      <c r="B1321" s="810"/>
      <c r="C1321" s="917"/>
      <c r="D1321" s="924"/>
      <c r="E1321" s="917"/>
      <c r="F1321" s="917"/>
      <c r="G1321" s="921"/>
      <c r="H1321" s="1056"/>
    </row>
    <row r="1322" spans="1:8" s="904" customFormat="1" ht="25.5" x14ac:dyDescent="0.25">
      <c r="A1322" s="1157" t="s">
        <v>3136</v>
      </c>
      <c r="B1322" s="1158" t="s">
        <v>3137</v>
      </c>
      <c r="C1322" s="1159" t="s">
        <v>3138</v>
      </c>
      <c r="D1322" s="1159" t="s">
        <v>3139</v>
      </c>
      <c r="E1322" s="1160" t="s">
        <v>3140</v>
      </c>
      <c r="F1322" s="1161" t="s">
        <v>4913</v>
      </c>
      <c r="G1322" s="1162" t="s">
        <v>4914</v>
      </c>
      <c r="H1322" s="1057"/>
    </row>
    <row r="1323" spans="1:8" s="904" customFormat="1" ht="4.5" customHeight="1" x14ac:dyDescent="0.25">
      <c r="A1323" s="728"/>
      <c r="B1323" s="728"/>
      <c r="C1323" s="729"/>
      <c r="D1323" s="729"/>
      <c r="E1323" s="730"/>
      <c r="F1323" s="731"/>
      <c r="G1323" s="732"/>
      <c r="H1323" s="1057"/>
    </row>
    <row r="1324" spans="1:8" s="700" customFormat="1" ht="15.75" customHeight="1" x14ac:dyDescent="0.25">
      <c r="A1324" s="270" t="s">
        <v>270</v>
      </c>
      <c r="B1324" s="1354" t="s">
        <v>1196</v>
      </c>
      <c r="C1324" s="1355"/>
      <c r="D1324" s="1355"/>
      <c r="E1324" s="1355"/>
      <c r="F1324" s="1355"/>
      <c r="G1324" s="1356"/>
      <c r="H1324" s="1056"/>
    </row>
    <row r="1325" spans="1:8" s="700" customFormat="1" ht="25.5" x14ac:dyDescent="0.25">
      <c r="A1325" s="446" t="s">
        <v>4537</v>
      </c>
      <c r="B1325" s="813" t="s">
        <v>4152</v>
      </c>
      <c r="C1325" s="718" t="s">
        <v>3142</v>
      </c>
      <c r="D1325" s="718" t="s">
        <v>3093</v>
      </c>
      <c r="E1325" s="383"/>
      <c r="F1325" s="383"/>
      <c r="G1325" s="384"/>
      <c r="H1325" s="1056"/>
    </row>
    <row r="1326" spans="1:8" s="706" customFormat="1" ht="15.75" customHeight="1" x14ac:dyDescent="0.25">
      <c r="A1326" s="750" t="s">
        <v>3144</v>
      </c>
      <c r="B1326" s="750" t="s">
        <v>4059</v>
      </c>
      <c r="C1326" s="751" t="s">
        <v>3142</v>
      </c>
      <c r="D1326" s="751" t="s">
        <v>2558</v>
      </c>
      <c r="E1326" s="733">
        <v>0.2</v>
      </c>
      <c r="F1326" s="754">
        <v>14.3</v>
      </c>
      <c r="G1326" s="1179">
        <f t="shared" ref="G1326:G1327" si="89">TRUNC(E1326*F1326,2)</f>
        <v>2.86</v>
      </c>
      <c r="H1326" s="1057"/>
    </row>
    <row r="1327" spans="1:8" s="706" customFormat="1" ht="171.75" customHeight="1" x14ac:dyDescent="0.25">
      <c r="A1327" s="855" t="s">
        <v>3365</v>
      </c>
      <c r="B1327" s="855" t="s">
        <v>4538</v>
      </c>
      <c r="C1327" s="856" t="s">
        <v>3133</v>
      </c>
      <c r="D1327" s="856" t="s">
        <v>3093</v>
      </c>
      <c r="E1327" s="755">
        <v>1</v>
      </c>
      <c r="F1327" s="1173">
        <f>'Mapa de Cotação'!F86</f>
        <v>400</v>
      </c>
      <c r="G1327" s="1179">
        <f t="shared" si="89"/>
        <v>400</v>
      </c>
      <c r="H1327" s="1057"/>
    </row>
    <row r="1328" spans="1:8" s="700" customFormat="1" x14ac:dyDescent="0.25">
      <c r="A1328" s="1347" t="s">
        <v>4722</v>
      </c>
      <c r="B1328" s="1350"/>
      <c r="C1328" s="1350"/>
      <c r="D1328" s="1350"/>
      <c r="E1328" s="1350"/>
      <c r="F1328" s="1349"/>
      <c r="G1328" s="1168">
        <f>TRUNC(SUM(G1326),2)</f>
        <v>2.86</v>
      </c>
      <c r="H1328" s="1056"/>
    </row>
    <row r="1329" spans="1:8" s="700" customFormat="1" ht="15.75" customHeight="1" x14ac:dyDescent="0.25">
      <c r="A1329" s="1347" t="s">
        <v>4723</v>
      </c>
      <c r="B1329" s="1350"/>
      <c r="C1329" s="1350"/>
      <c r="D1329" s="1350"/>
      <c r="E1329" s="1350"/>
      <c r="F1329" s="1349"/>
      <c r="G1329" s="1168">
        <f>TRUNC(SUM(G1327),2)</f>
        <v>400</v>
      </c>
      <c r="H1329" s="1056"/>
    </row>
    <row r="1330" spans="1:8" s="700" customFormat="1" ht="15.75" customHeight="1" x14ac:dyDescent="0.25">
      <c r="A1330" s="1172" t="s">
        <v>4963</v>
      </c>
      <c r="B1330" s="1170"/>
      <c r="C1330" s="1170"/>
      <c r="D1330" s="1170"/>
      <c r="E1330" s="1170"/>
      <c r="F1330" s="1171" t="s">
        <v>4915</v>
      </c>
      <c r="G1330" s="1168">
        <f>TRUNC(SUM(G1328:G1329),2)</f>
        <v>402.86</v>
      </c>
      <c r="H1330" s="1056"/>
    </row>
    <row r="1331" spans="1:8" s="890" customFormat="1" x14ac:dyDescent="0.25">
      <c r="A1331" s="917"/>
      <c r="B1331" s="810"/>
      <c r="C1331" s="917"/>
      <c r="D1331" s="924"/>
      <c r="E1331" s="917"/>
      <c r="F1331" s="917"/>
      <c r="G1331" s="921"/>
      <c r="H1331" s="1056"/>
    </row>
    <row r="1332" spans="1:8" s="890" customFormat="1" x14ac:dyDescent="0.25">
      <c r="A1332" s="917"/>
      <c r="B1332" s="810"/>
      <c r="C1332" s="917"/>
      <c r="D1332" s="924"/>
      <c r="E1332" s="917"/>
      <c r="F1332" s="917"/>
      <c r="G1332" s="921"/>
      <c r="H1332" s="1056"/>
    </row>
    <row r="1333" spans="1:8" s="904" customFormat="1" ht="25.5" x14ac:dyDescent="0.25">
      <c r="A1333" s="1157" t="s">
        <v>3136</v>
      </c>
      <c r="B1333" s="1158" t="s">
        <v>3137</v>
      </c>
      <c r="C1333" s="1159" t="s">
        <v>3138</v>
      </c>
      <c r="D1333" s="1159" t="s">
        <v>3139</v>
      </c>
      <c r="E1333" s="1160" t="s">
        <v>3140</v>
      </c>
      <c r="F1333" s="1161" t="s">
        <v>4913</v>
      </c>
      <c r="G1333" s="1162" t="s">
        <v>4914</v>
      </c>
      <c r="H1333" s="1057"/>
    </row>
    <row r="1334" spans="1:8" s="904" customFormat="1" ht="4.5" customHeight="1" x14ac:dyDescent="0.25">
      <c r="A1334" s="728"/>
      <c r="B1334" s="728"/>
      <c r="C1334" s="729"/>
      <c r="D1334" s="729"/>
      <c r="E1334" s="730"/>
      <c r="F1334" s="731"/>
      <c r="G1334" s="732"/>
      <c r="H1334" s="1057"/>
    </row>
    <row r="1335" spans="1:8" s="890" customFormat="1" ht="15.75" customHeight="1" x14ac:dyDescent="0.25">
      <c r="A1335" s="908" t="s">
        <v>270</v>
      </c>
      <c r="B1335" s="1354" t="s">
        <v>1196</v>
      </c>
      <c r="C1335" s="1355"/>
      <c r="D1335" s="1355"/>
      <c r="E1335" s="1355"/>
      <c r="F1335" s="1355"/>
      <c r="G1335" s="1356"/>
      <c r="H1335" s="1056"/>
    </row>
    <row r="1336" spans="1:8" s="890" customFormat="1" ht="25.5" x14ac:dyDescent="0.25">
      <c r="A1336" s="922" t="s">
        <v>4649</v>
      </c>
      <c r="B1336" s="813" t="s">
        <v>4650</v>
      </c>
      <c r="C1336" s="910" t="s">
        <v>3142</v>
      </c>
      <c r="D1336" s="910" t="s">
        <v>3093</v>
      </c>
      <c r="E1336" s="912"/>
      <c r="F1336" s="912"/>
      <c r="G1336" s="913"/>
      <c r="H1336" s="1056"/>
    </row>
    <row r="1337" spans="1:8" s="904" customFormat="1" ht="15.75" customHeight="1" x14ac:dyDescent="0.25">
      <c r="A1337" s="925" t="s">
        <v>3144</v>
      </c>
      <c r="B1337" s="925" t="s">
        <v>4059</v>
      </c>
      <c r="C1337" s="923" t="s">
        <v>3142</v>
      </c>
      <c r="D1337" s="923" t="s">
        <v>2558</v>
      </c>
      <c r="E1337" s="911">
        <v>0.2</v>
      </c>
      <c r="F1337" s="754">
        <v>14.3</v>
      </c>
      <c r="G1337" s="1179">
        <f t="shared" ref="G1337:G1338" si="90">TRUNC(E1337*F1337,2)</f>
        <v>2.86</v>
      </c>
      <c r="H1337" s="1057"/>
    </row>
    <row r="1338" spans="1:8" s="904" customFormat="1" ht="171.75" customHeight="1" x14ac:dyDescent="0.25">
      <c r="A1338" s="855" t="s">
        <v>3365</v>
      </c>
      <c r="B1338" s="855" t="s">
        <v>4538</v>
      </c>
      <c r="C1338" s="856" t="s">
        <v>3133</v>
      </c>
      <c r="D1338" s="856" t="s">
        <v>3093</v>
      </c>
      <c r="E1338" s="755">
        <v>1</v>
      </c>
      <c r="F1338" s="1173">
        <f>'Mapa de Cotação'!F82</f>
        <v>380</v>
      </c>
      <c r="G1338" s="1179">
        <f t="shared" si="90"/>
        <v>380</v>
      </c>
      <c r="H1338" s="1057"/>
    </row>
    <row r="1339" spans="1:8" s="890" customFormat="1" x14ac:dyDescent="0.25">
      <c r="A1339" s="1347" t="s">
        <v>4722</v>
      </c>
      <c r="B1339" s="1350"/>
      <c r="C1339" s="1350"/>
      <c r="D1339" s="1350"/>
      <c r="E1339" s="1350"/>
      <c r="F1339" s="1349"/>
      <c r="G1339" s="1168">
        <f>TRUNC(SUM(G1337),2)</f>
        <v>2.86</v>
      </c>
      <c r="H1339" s="1056"/>
    </row>
    <row r="1340" spans="1:8" s="890" customFormat="1" ht="15.75" customHeight="1" x14ac:dyDescent="0.25">
      <c r="A1340" s="1347" t="s">
        <v>4723</v>
      </c>
      <c r="B1340" s="1350"/>
      <c r="C1340" s="1350"/>
      <c r="D1340" s="1350"/>
      <c r="E1340" s="1350"/>
      <c r="F1340" s="1349"/>
      <c r="G1340" s="1168">
        <f>TRUNC(SUM(G1338),2)</f>
        <v>380</v>
      </c>
      <c r="H1340" s="1056"/>
    </row>
    <row r="1341" spans="1:8" s="890" customFormat="1" ht="15.75" customHeight="1" x14ac:dyDescent="0.25">
      <c r="A1341" s="1172" t="s">
        <v>4963</v>
      </c>
      <c r="B1341" s="1170"/>
      <c r="C1341" s="1170"/>
      <c r="D1341" s="1170"/>
      <c r="E1341" s="1170"/>
      <c r="F1341" s="1171" t="s">
        <v>4915</v>
      </c>
      <c r="G1341" s="1168">
        <f>TRUNC(SUM(G1339:G1340),2)</f>
        <v>382.86</v>
      </c>
      <c r="H1341" s="1056"/>
    </row>
    <row r="1342" spans="1:8" s="890" customFormat="1" x14ac:dyDescent="0.25">
      <c r="A1342" s="917"/>
      <c r="B1342" s="810"/>
      <c r="C1342" s="917"/>
      <c r="D1342" s="924"/>
      <c r="E1342" s="917"/>
      <c r="F1342" s="917"/>
      <c r="G1342" s="921"/>
      <c r="H1342" s="1056"/>
    </row>
    <row r="1343" spans="1:8" s="890" customFormat="1" x14ac:dyDescent="0.25">
      <c r="A1343" s="917"/>
      <c r="B1343" s="810"/>
      <c r="C1343" s="917"/>
      <c r="D1343" s="924"/>
      <c r="E1343" s="917"/>
      <c r="F1343" s="917"/>
      <c r="G1343" s="921"/>
      <c r="H1343" s="1056"/>
    </row>
    <row r="1344" spans="1:8" s="904" customFormat="1" ht="25.5" x14ac:dyDescent="0.25">
      <c r="A1344" s="1157" t="s">
        <v>3136</v>
      </c>
      <c r="B1344" s="1158" t="s">
        <v>3137</v>
      </c>
      <c r="C1344" s="1159" t="s">
        <v>3138</v>
      </c>
      <c r="D1344" s="1159" t="s">
        <v>3139</v>
      </c>
      <c r="E1344" s="1160" t="s">
        <v>3140</v>
      </c>
      <c r="F1344" s="1161" t="s">
        <v>4913</v>
      </c>
      <c r="G1344" s="1162" t="s">
        <v>4914</v>
      </c>
      <c r="H1344" s="1057"/>
    </row>
    <row r="1345" spans="1:8" s="904" customFormat="1" ht="4.5" customHeight="1" x14ac:dyDescent="0.25">
      <c r="A1345" s="728"/>
      <c r="B1345" s="728"/>
      <c r="C1345" s="729"/>
      <c r="D1345" s="729"/>
      <c r="E1345" s="730"/>
      <c r="F1345" s="731"/>
      <c r="G1345" s="732"/>
      <c r="H1345" s="1057"/>
    </row>
    <row r="1346" spans="1:8" s="890" customFormat="1" ht="15.75" customHeight="1" x14ac:dyDescent="0.25">
      <c r="A1346" s="908" t="s">
        <v>270</v>
      </c>
      <c r="B1346" s="1354" t="s">
        <v>1196</v>
      </c>
      <c r="C1346" s="1355"/>
      <c r="D1346" s="1355"/>
      <c r="E1346" s="1355"/>
      <c r="F1346" s="1355"/>
      <c r="G1346" s="1356"/>
      <c r="H1346" s="1056"/>
    </row>
    <row r="1347" spans="1:8" s="890" customFormat="1" ht="127.5" x14ac:dyDescent="0.25">
      <c r="A1347" s="922" t="s">
        <v>4861</v>
      </c>
      <c r="B1347" s="813" t="s">
        <v>4860</v>
      </c>
      <c r="C1347" s="910" t="s">
        <v>3142</v>
      </c>
      <c r="D1347" s="910" t="s">
        <v>3093</v>
      </c>
      <c r="E1347" s="912"/>
      <c r="F1347" s="912"/>
      <c r="G1347" s="913"/>
      <c r="H1347" s="1056"/>
    </row>
    <row r="1348" spans="1:8" s="904" customFormat="1" x14ac:dyDescent="0.25">
      <c r="A1348" s="925" t="s">
        <v>3144</v>
      </c>
      <c r="B1348" s="925" t="s">
        <v>4059</v>
      </c>
      <c r="C1348" s="923" t="s">
        <v>3142</v>
      </c>
      <c r="D1348" s="923" t="s">
        <v>2558</v>
      </c>
      <c r="E1348" s="911">
        <v>0.3</v>
      </c>
      <c r="F1348" s="754">
        <v>14.3</v>
      </c>
      <c r="G1348" s="1179">
        <f t="shared" ref="G1348:G1350" si="91">TRUNC(E1348*F1348,2)</f>
        <v>4.29</v>
      </c>
      <c r="H1348" s="1057"/>
    </row>
    <row r="1349" spans="1:8" s="904" customFormat="1" ht="51" x14ac:dyDescent="0.25">
      <c r="A1349" s="874" t="s">
        <v>4120</v>
      </c>
      <c r="B1349" s="874" t="s">
        <v>4121</v>
      </c>
      <c r="C1349" s="875" t="s">
        <v>3133</v>
      </c>
      <c r="D1349" s="875" t="s">
        <v>3093</v>
      </c>
      <c r="E1349" s="911">
        <v>1</v>
      </c>
      <c r="F1349" s="754">
        <v>28.91</v>
      </c>
      <c r="G1349" s="1179">
        <f t="shared" si="91"/>
        <v>28.91</v>
      </c>
      <c r="H1349" s="1057"/>
    </row>
    <row r="1350" spans="1:8" s="890" customFormat="1" ht="15.75" customHeight="1" x14ac:dyDescent="0.25">
      <c r="A1350" s="752" t="s">
        <v>3204</v>
      </c>
      <c r="B1350" s="752" t="s">
        <v>3795</v>
      </c>
      <c r="C1350" s="753" t="s">
        <v>3133</v>
      </c>
      <c r="D1350" s="753" t="s">
        <v>210</v>
      </c>
      <c r="E1350" s="911">
        <v>1</v>
      </c>
      <c r="F1350" s="754">
        <f>'Mapa de Cotação'!F72</f>
        <v>5.1520000000000001</v>
      </c>
      <c r="G1350" s="1179">
        <f t="shared" si="91"/>
        <v>5.15</v>
      </c>
      <c r="H1350" s="1056"/>
    </row>
    <row r="1351" spans="1:8" s="890" customFormat="1" x14ac:dyDescent="0.25">
      <c r="A1351" s="1347" t="s">
        <v>4722</v>
      </c>
      <c r="B1351" s="1350"/>
      <c r="C1351" s="1350"/>
      <c r="D1351" s="1350"/>
      <c r="E1351" s="1350"/>
      <c r="F1351" s="1349"/>
      <c r="G1351" s="1168">
        <f>TRUNC(SUM(G1348),2)</f>
        <v>4.29</v>
      </c>
      <c r="H1351" s="1056"/>
    </row>
    <row r="1352" spans="1:8" s="890" customFormat="1" ht="15.75" customHeight="1" x14ac:dyDescent="0.25">
      <c r="A1352" s="1347" t="s">
        <v>4723</v>
      </c>
      <c r="B1352" s="1350"/>
      <c r="C1352" s="1350"/>
      <c r="D1352" s="1350"/>
      <c r="E1352" s="1350"/>
      <c r="F1352" s="1349"/>
      <c r="G1352" s="1168">
        <f>TRUNC(SUM(G1349:G1350),2)</f>
        <v>34.06</v>
      </c>
      <c r="H1352" s="1056"/>
    </row>
    <row r="1353" spans="1:8" s="890" customFormat="1" ht="15.75" customHeight="1" x14ac:dyDescent="0.25">
      <c r="A1353" s="1172" t="s">
        <v>4962</v>
      </c>
      <c r="B1353" s="1170"/>
      <c r="C1353" s="1170"/>
      <c r="D1353" s="1170"/>
      <c r="E1353" s="1170"/>
      <c r="F1353" s="1171" t="s">
        <v>4915</v>
      </c>
      <c r="G1353" s="1168">
        <f>TRUNC(SUM(G1351:G1352),2)</f>
        <v>38.35</v>
      </c>
      <c r="H1353" s="1056"/>
    </row>
    <row r="1354" spans="1:8" s="890" customFormat="1" x14ac:dyDescent="0.25">
      <c r="A1354" s="917"/>
      <c r="B1354" s="810"/>
      <c r="C1354" s="917"/>
      <c r="D1354" s="924"/>
      <c r="E1354" s="917"/>
      <c r="F1354" s="917"/>
      <c r="G1354" s="921"/>
      <c r="H1354" s="1056"/>
    </row>
    <row r="1355" spans="1:8" s="890" customFormat="1" x14ac:dyDescent="0.25">
      <c r="A1355" s="917"/>
      <c r="B1355" s="810"/>
      <c r="C1355" s="917"/>
      <c r="D1355" s="924"/>
      <c r="E1355" s="917"/>
      <c r="F1355" s="917"/>
      <c r="G1355" s="921"/>
      <c r="H1355" s="1056"/>
    </row>
    <row r="1356" spans="1:8" s="904" customFormat="1" ht="25.5" x14ac:dyDescent="0.25">
      <c r="A1356" s="1157" t="s">
        <v>3136</v>
      </c>
      <c r="B1356" s="1158" t="s">
        <v>3137</v>
      </c>
      <c r="C1356" s="1159" t="s">
        <v>3138</v>
      </c>
      <c r="D1356" s="1159" t="s">
        <v>3139</v>
      </c>
      <c r="E1356" s="1160" t="s">
        <v>3140</v>
      </c>
      <c r="F1356" s="1161" t="s">
        <v>4913</v>
      </c>
      <c r="G1356" s="1162" t="s">
        <v>4914</v>
      </c>
      <c r="H1356" s="1057"/>
    </row>
    <row r="1357" spans="1:8" s="904" customFormat="1" ht="4.5" customHeight="1" x14ac:dyDescent="0.25">
      <c r="A1357" s="728"/>
      <c r="B1357" s="728"/>
      <c r="C1357" s="729"/>
      <c r="D1357" s="729"/>
      <c r="E1357" s="730"/>
      <c r="F1357" s="731"/>
      <c r="G1357" s="732"/>
      <c r="H1357" s="1057"/>
    </row>
    <row r="1358" spans="1:8" s="890" customFormat="1" ht="15.75" customHeight="1" x14ac:dyDescent="0.25">
      <c r="A1358" s="908" t="s">
        <v>270</v>
      </c>
      <c r="B1358" s="1354" t="s">
        <v>1196</v>
      </c>
      <c r="C1358" s="1355"/>
      <c r="D1358" s="1355"/>
      <c r="E1358" s="1355"/>
      <c r="F1358" s="1355"/>
      <c r="G1358" s="1356"/>
      <c r="H1358" s="1056"/>
    </row>
    <row r="1359" spans="1:8" s="890" customFormat="1" ht="25.5" x14ac:dyDescent="0.25">
      <c r="A1359" s="922" t="s">
        <v>4865</v>
      </c>
      <c r="B1359" s="813" t="s">
        <v>4866</v>
      </c>
      <c r="C1359" s="910" t="s">
        <v>3142</v>
      </c>
      <c r="D1359" s="910" t="s">
        <v>3093</v>
      </c>
      <c r="E1359" s="912"/>
      <c r="F1359" s="912"/>
      <c r="G1359" s="913"/>
      <c r="H1359" s="1056"/>
    </row>
    <row r="1360" spans="1:8" s="890" customFormat="1" ht="15.75" customHeight="1" x14ac:dyDescent="0.25">
      <c r="A1360" s="925" t="s">
        <v>3144</v>
      </c>
      <c r="B1360" s="925" t="s">
        <v>4059</v>
      </c>
      <c r="C1360" s="923" t="s">
        <v>3142</v>
      </c>
      <c r="D1360" s="923" t="s">
        <v>2558</v>
      </c>
      <c r="E1360" s="911">
        <v>0.08</v>
      </c>
      <c r="F1360" s="754">
        <v>14.3</v>
      </c>
      <c r="G1360" s="1179">
        <f t="shared" ref="G1360:G1361" si="92">TRUNC(E1360*F1360,2)</f>
        <v>1.1399999999999999</v>
      </c>
      <c r="H1360" s="1056"/>
    </row>
    <row r="1361" spans="1:8" s="890" customFormat="1" x14ac:dyDescent="0.25">
      <c r="A1361" s="874" t="s">
        <v>4881</v>
      </c>
      <c r="B1361" s="874" t="s">
        <v>4886</v>
      </c>
      <c r="C1361" s="875" t="s">
        <v>3133</v>
      </c>
      <c r="D1361" s="875" t="s">
        <v>3205</v>
      </c>
      <c r="E1361" s="911">
        <v>1</v>
      </c>
      <c r="F1361" s="754">
        <v>41.41</v>
      </c>
      <c r="G1361" s="1179">
        <f t="shared" si="92"/>
        <v>41.41</v>
      </c>
      <c r="H1361" s="1056"/>
    </row>
    <row r="1362" spans="1:8" s="890" customFormat="1" ht="15.75" customHeight="1" x14ac:dyDescent="0.25">
      <c r="A1362" s="1347" t="s">
        <v>4722</v>
      </c>
      <c r="B1362" s="1350"/>
      <c r="C1362" s="1350"/>
      <c r="D1362" s="1350"/>
      <c r="E1362" s="1350"/>
      <c r="F1362" s="1349"/>
      <c r="G1362" s="1168">
        <f>TRUNC(SUM(G1360),2)</f>
        <v>1.1399999999999999</v>
      </c>
      <c r="H1362" s="1056"/>
    </row>
    <row r="1363" spans="1:8" s="890" customFormat="1" ht="15.75" customHeight="1" x14ac:dyDescent="0.25">
      <c r="A1363" s="1347" t="s">
        <v>4723</v>
      </c>
      <c r="B1363" s="1350"/>
      <c r="C1363" s="1350"/>
      <c r="D1363" s="1350"/>
      <c r="E1363" s="1350"/>
      <c r="F1363" s="1349"/>
      <c r="G1363" s="1168">
        <f>TRUNC(SUM(G1361),2)</f>
        <v>41.41</v>
      </c>
      <c r="H1363" s="1056"/>
    </row>
    <row r="1364" spans="1:8" s="890" customFormat="1" ht="15.75" customHeight="1" x14ac:dyDescent="0.25">
      <c r="A1364" s="1172" t="s">
        <v>4964</v>
      </c>
      <c r="B1364" s="1170"/>
      <c r="C1364" s="1170"/>
      <c r="D1364" s="1170"/>
      <c r="E1364" s="1170"/>
      <c r="F1364" s="1171" t="s">
        <v>4915</v>
      </c>
      <c r="G1364" s="1168">
        <f>TRUNC(SUM(G1362:G1363),2)</f>
        <v>42.55</v>
      </c>
      <c r="H1364" s="1056"/>
    </row>
    <row r="1365" spans="1:8" s="890" customFormat="1" x14ac:dyDescent="0.25">
      <c r="A1365" s="917"/>
      <c r="B1365" s="810"/>
      <c r="C1365" s="917"/>
      <c r="D1365" s="924"/>
      <c r="E1365" s="917"/>
      <c r="F1365" s="917"/>
      <c r="G1365" s="921"/>
      <c r="H1365" s="1056"/>
    </row>
    <row r="1366" spans="1:8" s="890" customFormat="1" x14ac:dyDescent="0.25">
      <c r="A1366" s="917"/>
      <c r="B1366" s="810"/>
      <c r="C1366" s="917"/>
      <c r="D1366" s="924"/>
      <c r="E1366" s="917"/>
      <c r="F1366" s="917"/>
      <c r="G1366" s="921"/>
      <c r="H1366" s="1056"/>
    </row>
    <row r="1367" spans="1:8" s="904" customFormat="1" ht="25.5" x14ac:dyDescent="0.25">
      <c r="A1367" s="1157" t="s">
        <v>3136</v>
      </c>
      <c r="B1367" s="1158" t="s">
        <v>3137</v>
      </c>
      <c r="C1367" s="1159" t="s">
        <v>3138</v>
      </c>
      <c r="D1367" s="1159" t="s">
        <v>3139</v>
      </c>
      <c r="E1367" s="1160" t="s">
        <v>3140</v>
      </c>
      <c r="F1367" s="1161" t="s">
        <v>4913</v>
      </c>
      <c r="G1367" s="1162" t="s">
        <v>4914</v>
      </c>
      <c r="H1367" s="1057"/>
    </row>
    <row r="1368" spans="1:8" s="904" customFormat="1" ht="4.5" customHeight="1" x14ac:dyDescent="0.25">
      <c r="A1368" s="728"/>
      <c r="B1368" s="728"/>
      <c r="C1368" s="729"/>
      <c r="D1368" s="729"/>
      <c r="E1368" s="730"/>
      <c r="F1368" s="731"/>
      <c r="G1368" s="732"/>
      <c r="H1368" s="1057"/>
    </row>
    <row r="1369" spans="1:8" s="890" customFormat="1" ht="15.75" customHeight="1" x14ac:dyDescent="0.25">
      <c r="A1369" s="908" t="s">
        <v>270</v>
      </c>
      <c r="B1369" s="1354" t="s">
        <v>1196</v>
      </c>
      <c r="C1369" s="1355"/>
      <c r="D1369" s="1355"/>
      <c r="E1369" s="1355"/>
      <c r="F1369" s="1355"/>
      <c r="G1369" s="1356"/>
      <c r="H1369" s="1056"/>
    </row>
    <row r="1370" spans="1:8" s="890" customFormat="1" ht="25.5" x14ac:dyDescent="0.25">
      <c r="A1370" s="922" t="s">
        <v>4892</v>
      </c>
      <c r="B1370" s="813" t="s">
        <v>4890</v>
      </c>
      <c r="C1370" s="910" t="s">
        <v>3142</v>
      </c>
      <c r="D1370" s="910" t="s">
        <v>3093</v>
      </c>
      <c r="E1370" s="912"/>
      <c r="F1370" s="912"/>
      <c r="G1370" s="913"/>
      <c r="H1370" s="1056"/>
    </row>
    <row r="1371" spans="1:8" s="890" customFormat="1" ht="15.75" customHeight="1" x14ac:dyDescent="0.25">
      <c r="A1371" s="925" t="s">
        <v>3144</v>
      </c>
      <c r="B1371" s="925" t="s">
        <v>4059</v>
      </c>
      <c r="C1371" s="923" t="s">
        <v>3142</v>
      </c>
      <c r="D1371" s="923" t="s">
        <v>2558</v>
      </c>
      <c r="E1371" s="911">
        <v>0.2</v>
      </c>
      <c r="F1371" s="754">
        <v>14.3</v>
      </c>
      <c r="G1371" s="1179">
        <f t="shared" ref="G1371:G1372" si="93">TRUNC(E1371*F1371,2)</f>
        <v>2.86</v>
      </c>
      <c r="H1371" s="1056"/>
    </row>
    <row r="1372" spans="1:8" s="890" customFormat="1" ht="25.5" x14ac:dyDescent="0.25">
      <c r="A1372" s="874" t="s">
        <v>4897</v>
      </c>
      <c r="B1372" s="874" t="s">
        <v>4890</v>
      </c>
      <c r="C1372" s="875" t="s">
        <v>3133</v>
      </c>
      <c r="D1372" s="875" t="s">
        <v>3205</v>
      </c>
      <c r="E1372" s="911">
        <v>1</v>
      </c>
      <c r="F1372" s="754">
        <v>13.78</v>
      </c>
      <c r="G1372" s="1179">
        <f t="shared" si="93"/>
        <v>13.78</v>
      </c>
      <c r="H1372" s="1056"/>
    </row>
    <row r="1373" spans="1:8" s="890" customFormat="1" ht="15.75" customHeight="1" x14ac:dyDescent="0.25">
      <c r="A1373" s="1347" t="s">
        <v>4722</v>
      </c>
      <c r="B1373" s="1350"/>
      <c r="C1373" s="1350"/>
      <c r="D1373" s="1350"/>
      <c r="E1373" s="1350"/>
      <c r="F1373" s="1349"/>
      <c r="G1373" s="1168">
        <f>TRUNC(SUM(G1371),2)</f>
        <v>2.86</v>
      </c>
      <c r="H1373" s="1056"/>
    </row>
    <row r="1374" spans="1:8" s="890" customFormat="1" ht="15.75" customHeight="1" x14ac:dyDescent="0.25">
      <c r="A1374" s="1347" t="s">
        <v>4723</v>
      </c>
      <c r="B1374" s="1350"/>
      <c r="C1374" s="1350"/>
      <c r="D1374" s="1350"/>
      <c r="E1374" s="1350"/>
      <c r="F1374" s="1349"/>
      <c r="G1374" s="1168">
        <f>TRUNC(SUM(G1372),2)</f>
        <v>13.78</v>
      </c>
      <c r="H1374" s="1056"/>
    </row>
    <row r="1375" spans="1:8" s="890" customFormat="1" ht="15.75" customHeight="1" x14ac:dyDescent="0.25">
      <c r="A1375" s="1172" t="s">
        <v>4965</v>
      </c>
      <c r="B1375" s="1170"/>
      <c r="C1375" s="1170"/>
      <c r="D1375" s="1170"/>
      <c r="E1375" s="1170"/>
      <c r="F1375" s="1171" t="s">
        <v>4915</v>
      </c>
      <c r="G1375" s="1168">
        <f>TRUNC(SUM(G1373:G1374),2)</f>
        <v>16.64</v>
      </c>
      <c r="H1375" s="1056"/>
    </row>
    <row r="1376" spans="1:8" s="890" customFormat="1" x14ac:dyDescent="0.25">
      <c r="A1376" s="917"/>
      <c r="B1376" s="810"/>
      <c r="C1376" s="917"/>
      <c r="D1376" s="924"/>
      <c r="E1376" s="917"/>
      <c r="F1376" s="917"/>
      <c r="G1376" s="921"/>
      <c r="H1376" s="1056"/>
    </row>
    <row r="1377" spans="1:8" s="890" customFormat="1" x14ac:dyDescent="0.25">
      <c r="A1377" s="917"/>
      <c r="B1377" s="810"/>
      <c r="C1377" s="917"/>
      <c r="D1377" s="924"/>
      <c r="E1377" s="917"/>
      <c r="F1377" s="917"/>
      <c r="G1377" s="921"/>
      <c r="H1377" s="1056"/>
    </row>
    <row r="1378" spans="1:8" s="904" customFormat="1" ht="25.5" x14ac:dyDescent="0.25">
      <c r="A1378" s="1157" t="s">
        <v>3136</v>
      </c>
      <c r="B1378" s="1158" t="s">
        <v>3137</v>
      </c>
      <c r="C1378" s="1159" t="s">
        <v>3138</v>
      </c>
      <c r="D1378" s="1159" t="s">
        <v>3139</v>
      </c>
      <c r="E1378" s="1160" t="s">
        <v>3140</v>
      </c>
      <c r="F1378" s="1161" t="s">
        <v>4913</v>
      </c>
      <c r="G1378" s="1162" t="s">
        <v>4914</v>
      </c>
      <c r="H1378" s="1057"/>
    </row>
    <row r="1379" spans="1:8" s="904" customFormat="1" ht="4.5" customHeight="1" x14ac:dyDescent="0.25">
      <c r="A1379" s="728"/>
      <c r="B1379" s="728"/>
      <c r="C1379" s="729"/>
      <c r="D1379" s="729"/>
      <c r="E1379" s="730"/>
      <c r="F1379" s="731"/>
      <c r="G1379" s="732"/>
      <c r="H1379" s="1057"/>
    </row>
    <row r="1380" spans="1:8" s="890" customFormat="1" ht="15.75" customHeight="1" x14ac:dyDescent="0.25">
      <c r="A1380" s="908" t="s">
        <v>270</v>
      </c>
      <c r="B1380" s="1354" t="s">
        <v>1196</v>
      </c>
      <c r="C1380" s="1355"/>
      <c r="D1380" s="1355"/>
      <c r="E1380" s="1355"/>
      <c r="F1380" s="1355"/>
      <c r="G1380" s="1356"/>
      <c r="H1380" s="1056"/>
    </row>
    <row r="1381" spans="1:8" s="890" customFormat="1" ht="25.5" x14ac:dyDescent="0.25">
      <c r="A1381" s="922" t="s">
        <v>4893</v>
      </c>
      <c r="B1381" s="813" t="s">
        <v>4891</v>
      </c>
      <c r="C1381" s="910" t="s">
        <v>3142</v>
      </c>
      <c r="D1381" s="910" t="s">
        <v>3093</v>
      </c>
      <c r="E1381" s="912"/>
      <c r="F1381" s="912"/>
      <c r="G1381" s="913"/>
      <c r="H1381" s="1056"/>
    </row>
    <row r="1382" spans="1:8" s="890" customFormat="1" ht="15.75" customHeight="1" x14ac:dyDescent="0.25">
      <c r="A1382" s="925" t="s">
        <v>3144</v>
      </c>
      <c r="B1382" s="925" t="s">
        <v>4059</v>
      </c>
      <c r="C1382" s="923" t="s">
        <v>3142</v>
      </c>
      <c r="D1382" s="923" t="s">
        <v>2558</v>
      </c>
      <c r="E1382" s="911">
        <v>0.2</v>
      </c>
      <c r="F1382" s="754">
        <v>14.3</v>
      </c>
      <c r="G1382" s="1179">
        <f t="shared" ref="G1382:G1383" si="94">TRUNC(E1382*F1382,2)</f>
        <v>2.86</v>
      </c>
      <c r="H1382" s="1056"/>
    </row>
    <row r="1383" spans="1:8" s="890" customFormat="1" ht="25.5" x14ac:dyDescent="0.25">
      <c r="A1383" s="874" t="s">
        <v>4899</v>
      </c>
      <c r="B1383" s="874" t="s">
        <v>4898</v>
      </c>
      <c r="C1383" s="875" t="s">
        <v>3133</v>
      </c>
      <c r="D1383" s="875" t="s">
        <v>3205</v>
      </c>
      <c r="E1383" s="911">
        <v>1</v>
      </c>
      <c r="F1383" s="754">
        <v>33.65</v>
      </c>
      <c r="G1383" s="1179">
        <f t="shared" si="94"/>
        <v>33.65</v>
      </c>
      <c r="H1383" s="1056"/>
    </row>
    <row r="1384" spans="1:8" s="890" customFormat="1" ht="15.75" customHeight="1" x14ac:dyDescent="0.25">
      <c r="A1384" s="1347" t="s">
        <v>4722</v>
      </c>
      <c r="B1384" s="1350"/>
      <c r="C1384" s="1350"/>
      <c r="D1384" s="1350"/>
      <c r="E1384" s="1350"/>
      <c r="F1384" s="1349"/>
      <c r="G1384" s="1168">
        <f>TRUNC(SUM(G1382),2)</f>
        <v>2.86</v>
      </c>
      <c r="H1384" s="1056"/>
    </row>
    <row r="1385" spans="1:8" s="890" customFormat="1" ht="15.75" customHeight="1" x14ac:dyDescent="0.25">
      <c r="A1385" s="1347" t="s">
        <v>4723</v>
      </c>
      <c r="B1385" s="1350"/>
      <c r="C1385" s="1350"/>
      <c r="D1385" s="1350"/>
      <c r="E1385" s="1350"/>
      <c r="F1385" s="1349"/>
      <c r="G1385" s="1168">
        <f>TRUNC(SUM(G1383),2)</f>
        <v>33.65</v>
      </c>
      <c r="H1385" s="1056"/>
    </row>
    <row r="1386" spans="1:8" s="890" customFormat="1" ht="15.75" customHeight="1" x14ac:dyDescent="0.25">
      <c r="A1386" s="1172" t="s">
        <v>4966</v>
      </c>
      <c r="B1386" s="1170"/>
      <c r="C1386" s="1170"/>
      <c r="D1386" s="1170"/>
      <c r="E1386" s="1170"/>
      <c r="F1386" s="1171" t="s">
        <v>4915</v>
      </c>
      <c r="G1386" s="1168">
        <f>TRUNC(SUM(G1384:G1385),2)</f>
        <v>36.51</v>
      </c>
      <c r="H1386" s="1056"/>
    </row>
    <row r="1387" spans="1:8" s="890" customFormat="1" x14ac:dyDescent="0.25">
      <c r="A1387" s="917"/>
      <c r="B1387" s="810"/>
      <c r="C1387" s="917"/>
      <c r="D1387" s="924"/>
      <c r="E1387" s="917"/>
      <c r="F1387" s="917"/>
      <c r="G1387" s="921"/>
      <c r="H1387" s="1056"/>
    </row>
    <row r="1388" spans="1:8" s="890" customFormat="1" x14ac:dyDescent="0.25">
      <c r="A1388" s="917"/>
      <c r="B1388" s="810"/>
      <c r="C1388" s="917"/>
      <c r="D1388" s="924"/>
      <c r="E1388" s="917"/>
      <c r="F1388" s="917"/>
      <c r="G1388" s="921"/>
      <c r="H1388" s="1056"/>
    </row>
    <row r="1389" spans="1:8" s="904" customFormat="1" ht="25.5" x14ac:dyDescent="0.25">
      <c r="A1389" s="1157" t="s">
        <v>3136</v>
      </c>
      <c r="B1389" s="1158" t="s">
        <v>3137</v>
      </c>
      <c r="C1389" s="1159" t="s">
        <v>3138</v>
      </c>
      <c r="D1389" s="1159" t="s">
        <v>3139</v>
      </c>
      <c r="E1389" s="1160" t="s">
        <v>3140</v>
      </c>
      <c r="F1389" s="1161" t="s">
        <v>4913</v>
      </c>
      <c r="G1389" s="1162" t="s">
        <v>4914</v>
      </c>
      <c r="H1389" s="1057"/>
    </row>
    <row r="1390" spans="1:8" s="904" customFormat="1" ht="4.5" customHeight="1" x14ac:dyDescent="0.25">
      <c r="A1390" s="728"/>
      <c r="B1390" s="728"/>
      <c r="C1390" s="729"/>
      <c r="D1390" s="729"/>
      <c r="E1390" s="730"/>
      <c r="F1390" s="731"/>
      <c r="G1390" s="732"/>
      <c r="H1390" s="1057"/>
    </row>
    <row r="1391" spans="1:8" s="890" customFormat="1" ht="15.75" customHeight="1" x14ac:dyDescent="0.25">
      <c r="A1391" s="908" t="s">
        <v>270</v>
      </c>
      <c r="B1391" s="1354" t="s">
        <v>1196</v>
      </c>
      <c r="C1391" s="1355"/>
      <c r="D1391" s="1355"/>
      <c r="E1391" s="1355"/>
      <c r="F1391" s="1355"/>
      <c r="G1391" s="1356"/>
      <c r="H1391" s="1056"/>
    </row>
    <row r="1392" spans="1:8" s="890" customFormat="1" ht="15.75" customHeight="1" x14ac:dyDescent="0.25">
      <c r="A1392" s="922" t="s">
        <v>4894</v>
      </c>
      <c r="B1392" s="813" t="s">
        <v>4896</v>
      </c>
      <c r="C1392" s="910" t="s">
        <v>3142</v>
      </c>
      <c r="D1392" s="910" t="s">
        <v>3093</v>
      </c>
      <c r="E1392" s="912"/>
      <c r="F1392" s="912"/>
      <c r="G1392" s="913"/>
      <c r="H1392" s="1056"/>
    </row>
    <row r="1393" spans="1:8" s="890" customFormat="1" ht="15.75" customHeight="1" x14ac:dyDescent="0.25">
      <c r="A1393" s="925" t="s">
        <v>3144</v>
      </c>
      <c r="B1393" s="925" t="s">
        <v>4059</v>
      </c>
      <c r="C1393" s="923" t="s">
        <v>3142</v>
      </c>
      <c r="D1393" s="923" t="s">
        <v>2558</v>
      </c>
      <c r="E1393" s="911">
        <v>0.2</v>
      </c>
      <c r="F1393" s="754">
        <v>14.3</v>
      </c>
      <c r="G1393" s="1179">
        <f t="shared" ref="G1393:G1394" si="95">TRUNC(E1393*F1393,2)</f>
        <v>2.86</v>
      </c>
      <c r="H1393" s="1056"/>
    </row>
    <row r="1394" spans="1:8" s="890" customFormat="1" ht="15.75" customHeight="1" x14ac:dyDescent="0.25">
      <c r="A1394" s="874" t="s">
        <v>4900</v>
      </c>
      <c r="B1394" s="874" t="s">
        <v>4896</v>
      </c>
      <c r="C1394" s="875" t="s">
        <v>3133</v>
      </c>
      <c r="D1394" s="875" t="s">
        <v>3205</v>
      </c>
      <c r="E1394" s="911">
        <v>1</v>
      </c>
      <c r="F1394" s="754">
        <v>25.92</v>
      </c>
      <c r="G1394" s="1179">
        <f t="shared" si="95"/>
        <v>25.92</v>
      </c>
      <c r="H1394" s="1056"/>
    </row>
    <row r="1395" spans="1:8" s="890" customFormat="1" ht="15.75" customHeight="1" x14ac:dyDescent="0.25">
      <c r="A1395" s="1347" t="s">
        <v>4722</v>
      </c>
      <c r="B1395" s="1350"/>
      <c r="C1395" s="1350"/>
      <c r="D1395" s="1350"/>
      <c r="E1395" s="1350"/>
      <c r="F1395" s="1349"/>
      <c r="G1395" s="1168">
        <f>TRUNC(SUM(G1393),2)</f>
        <v>2.86</v>
      </c>
      <c r="H1395" s="1056"/>
    </row>
    <row r="1396" spans="1:8" s="890" customFormat="1" ht="15.75" customHeight="1" x14ac:dyDescent="0.25">
      <c r="A1396" s="1347" t="s">
        <v>4723</v>
      </c>
      <c r="B1396" s="1350"/>
      <c r="C1396" s="1350"/>
      <c r="D1396" s="1350"/>
      <c r="E1396" s="1350"/>
      <c r="F1396" s="1349"/>
      <c r="G1396" s="1168">
        <f>TRUNC(SUM(G1394),2)</f>
        <v>25.92</v>
      </c>
      <c r="H1396" s="1056"/>
    </row>
    <row r="1397" spans="1:8" s="890" customFormat="1" ht="15.75" customHeight="1" x14ac:dyDescent="0.25">
      <c r="A1397" s="1172" t="s">
        <v>4967</v>
      </c>
      <c r="B1397" s="1170"/>
      <c r="C1397" s="1170"/>
      <c r="D1397" s="1170"/>
      <c r="E1397" s="1170"/>
      <c r="F1397" s="1171" t="s">
        <v>4915</v>
      </c>
      <c r="G1397" s="1168">
        <f>TRUNC(SUM(G1395:G1396),2)</f>
        <v>28.78</v>
      </c>
      <c r="H1397" s="1056"/>
    </row>
    <row r="1398" spans="1:8" s="890" customFormat="1" ht="5.25" customHeight="1" x14ac:dyDescent="0.25">
      <c r="A1398" s="917"/>
      <c r="B1398" s="810"/>
      <c r="C1398" s="917"/>
      <c r="D1398" s="924"/>
      <c r="E1398" s="917"/>
      <c r="F1398" s="917"/>
      <c r="G1398" s="921"/>
      <c r="H1398" s="1056"/>
    </row>
    <row r="1399" spans="1:8" s="890" customFormat="1" ht="5.25" customHeight="1" x14ac:dyDescent="0.25">
      <c r="A1399" s="917"/>
      <c r="B1399" s="810"/>
      <c r="C1399" s="917"/>
      <c r="D1399" s="924"/>
      <c r="E1399" s="917"/>
      <c r="F1399" s="917"/>
      <c r="G1399" s="921"/>
      <c r="H1399" s="1056"/>
    </row>
    <row r="1400" spans="1:8" s="904" customFormat="1" ht="25.5" x14ac:dyDescent="0.25">
      <c r="A1400" s="1157" t="s">
        <v>3136</v>
      </c>
      <c r="B1400" s="1158" t="s">
        <v>3137</v>
      </c>
      <c r="C1400" s="1159" t="s">
        <v>3138</v>
      </c>
      <c r="D1400" s="1159" t="s">
        <v>3139</v>
      </c>
      <c r="E1400" s="1160" t="s">
        <v>3140</v>
      </c>
      <c r="F1400" s="1161" t="s">
        <v>4913</v>
      </c>
      <c r="G1400" s="1162" t="s">
        <v>4914</v>
      </c>
      <c r="H1400" s="1057"/>
    </row>
    <row r="1401" spans="1:8" s="904" customFormat="1" ht="4.5" customHeight="1" x14ac:dyDescent="0.25">
      <c r="A1401" s="728"/>
      <c r="B1401" s="728"/>
      <c r="C1401" s="729"/>
      <c r="D1401" s="729"/>
      <c r="E1401" s="730"/>
      <c r="F1401" s="731"/>
      <c r="G1401" s="732"/>
      <c r="H1401" s="1057"/>
    </row>
    <row r="1402" spans="1:8" s="700" customFormat="1" ht="15.75" customHeight="1" x14ac:dyDescent="0.25">
      <c r="A1402" s="709" t="s">
        <v>276</v>
      </c>
      <c r="B1402" s="709" t="s">
        <v>1308</v>
      </c>
      <c r="C1402" s="743"/>
      <c r="D1402" s="794"/>
      <c r="E1402" s="743"/>
      <c r="F1402" s="743"/>
      <c r="G1402" s="747"/>
      <c r="H1402" s="1056"/>
    </row>
    <row r="1403" spans="1:8" s="700" customFormat="1" x14ac:dyDescent="0.25">
      <c r="A1403" s="709" t="s">
        <v>2576</v>
      </c>
      <c r="B1403" s="709" t="s">
        <v>3323</v>
      </c>
      <c r="C1403" s="718" t="s">
        <v>3142</v>
      </c>
      <c r="D1403" s="718" t="s">
        <v>3093</v>
      </c>
      <c r="E1403" s="718"/>
      <c r="F1403" s="718"/>
      <c r="G1403" s="718"/>
      <c r="H1403" s="1056"/>
    </row>
    <row r="1404" spans="1:8" s="700" customFormat="1" ht="25.5" x14ac:dyDescent="0.25">
      <c r="A1404" s="750" t="s">
        <v>4065</v>
      </c>
      <c r="B1404" s="750" t="s">
        <v>4064</v>
      </c>
      <c r="C1404" s="751" t="s">
        <v>3142</v>
      </c>
      <c r="D1404" s="751" t="s">
        <v>3143</v>
      </c>
      <c r="E1404" s="712">
        <v>0.24</v>
      </c>
      <c r="F1404" s="754">
        <v>19.14</v>
      </c>
      <c r="G1404" s="1179">
        <f t="shared" ref="G1404:G1408" si="96">TRUNC(E1404*F1404,2)</f>
        <v>4.59</v>
      </c>
      <c r="H1404" s="1056"/>
    </row>
    <row r="1405" spans="1:8" s="700" customFormat="1" ht="15.75" customHeight="1" x14ac:dyDescent="0.25">
      <c r="A1405" s="750" t="s">
        <v>3144</v>
      </c>
      <c r="B1405" s="750" t="s">
        <v>4059</v>
      </c>
      <c r="C1405" s="751" t="s">
        <v>3142</v>
      </c>
      <c r="D1405" s="751" t="s">
        <v>3143</v>
      </c>
      <c r="E1405" s="712">
        <v>0.24</v>
      </c>
      <c r="F1405" s="754">
        <v>14.3</v>
      </c>
      <c r="G1405" s="1179">
        <f t="shared" si="96"/>
        <v>3.43</v>
      </c>
      <c r="H1405" s="1056"/>
    </row>
    <row r="1406" spans="1:8" s="700" customFormat="1" ht="25.5" x14ac:dyDescent="0.25">
      <c r="A1406" s="710" t="s">
        <v>4323</v>
      </c>
      <c r="B1406" s="710" t="s">
        <v>4322</v>
      </c>
      <c r="C1406" s="711" t="s">
        <v>3147</v>
      </c>
      <c r="D1406" s="711" t="s">
        <v>4108</v>
      </c>
      <c r="E1406" s="712">
        <v>1</v>
      </c>
      <c r="F1406" s="754">
        <v>2.84</v>
      </c>
      <c r="G1406" s="1179">
        <f t="shared" si="96"/>
        <v>2.84</v>
      </c>
      <c r="H1406" s="1056"/>
    </row>
    <row r="1407" spans="1:8" s="700" customFormat="1" ht="15.75" customHeight="1" x14ac:dyDescent="0.25">
      <c r="A1407" s="710" t="s">
        <v>4325</v>
      </c>
      <c r="B1407" s="710" t="s">
        <v>4324</v>
      </c>
      <c r="C1407" s="711" t="s">
        <v>3147</v>
      </c>
      <c r="D1407" s="711" t="s">
        <v>3297</v>
      </c>
      <c r="E1407" s="712">
        <v>4.5999999999999999E-2</v>
      </c>
      <c r="F1407" s="754">
        <v>42.12</v>
      </c>
      <c r="G1407" s="1179">
        <f t="shared" si="96"/>
        <v>1.93</v>
      </c>
      <c r="H1407" s="1056"/>
    </row>
    <row r="1408" spans="1:8" s="700" customFormat="1" ht="15.75" customHeight="1" x14ac:dyDescent="0.25">
      <c r="A1408" s="710" t="s">
        <v>4327</v>
      </c>
      <c r="B1408" s="710" t="s">
        <v>4326</v>
      </c>
      <c r="C1408" s="711" t="s">
        <v>3147</v>
      </c>
      <c r="D1408" s="711" t="s">
        <v>3314</v>
      </c>
      <c r="E1408" s="712">
        <v>3.0000000000000001E-3</v>
      </c>
      <c r="F1408" s="754">
        <v>57.07</v>
      </c>
      <c r="G1408" s="1179">
        <f t="shared" si="96"/>
        <v>0.17</v>
      </c>
      <c r="H1408" s="1056"/>
    </row>
    <row r="1409" spans="1:8" s="700" customFormat="1" ht="15.75" customHeight="1" x14ac:dyDescent="0.25">
      <c r="A1409" s="1347" t="s">
        <v>4722</v>
      </c>
      <c r="B1409" s="1350"/>
      <c r="C1409" s="1350"/>
      <c r="D1409" s="1350"/>
      <c r="E1409" s="1350"/>
      <c r="F1409" s="1349"/>
      <c r="G1409" s="1168">
        <f>TRUNC(SUM(G1404:G1405),2)</f>
        <v>8.02</v>
      </c>
      <c r="H1409" s="1056"/>
    </row>
    <row r="1410" spans="1:8" s="700" customFormat="1" ht="15.75" customHeight="1" x14ac:dyDescent="0.25">
      <c r="A1410" s="1347" t="s">
        <v>4723</v>
      </c>
      <c r="B1410" s="1350"/>
      <c r="C1410" s="1350"/>
      <c r="D1410" s="1350"/>
      <c r="E1410" s="1350"/>
      <c r="F1410" s="1349"/>
      <c r="G1410" s="1168">
        <f>TRUNC(SUM(G1406:G1408),2)</f>
        <v>4.9400000000000004</v>
      </c>
      <c r="H1410" s="1056"/>
    </row>
    <row r="1411" spans="1:8" s="700" customFormat="1" ht="15.75" customHeight="1" x14ac:dyDescent="0.25">
      <c r="A1411" s="1172" t="s">
        <v>4968</v>
      </c>
      <c r="B1411" s="1170"/>
      <c r="C1411" s="1170"/>
      <c r="D1411" s="1170"/>
      <c r="E1411" s="1170"/>
      <c r="F1411" s="1171" t="s">
        <v>4915</v>
      </c>
      <c r="G1411" s="1168">
        <f>TRUNC(SUM(G1409:G1410),2)</f>
        <v>12.96</v>
      </c>
      <c r="H1411" s="1056"/>
    </row>
    <row r="1412" spans="1:8" s="890" customFormat="1" ht="9" customHeight="1" x14ac:dyDescent="0.25">
      <c r="A1412" s="917"/>
      <c r="B1412" s="810"/>
      <c r="C1412" s="917"/>
      <c r="D1412" s="924"/>
      <c r="E1412" s="917"/>
      <c r="F1412" s="917"/>
      <c r="G1412" s="921"/>
      <c r="H1412" s="1056"/>
    </row>
    <row r="1413" spans="1:8" s="890" customFormat="1" ht="9" customHeight="1" x14ac:dyDescent="0.25">
      <c r="A1413" s="917"/>
      <c r="B1413" s="810"/>
      <c r="C1413" s="917"/>
      <c r="D1413" s="924"/>
      <c r="E1413" s="917"/>
      <c r="F1413" s="917"/>
      <c r="G1413" s="921"/>
      <c r="H1413" s="1056"/>
    </row>
    <row r="1414" spans="1:8" s="904" customFormat="1" ht="25.5" x14ac:dyDescent="0.25">
      <c r="A1414" s="1157" t="s">
        <v>3136</v>
      </c>
      <c r="B1414" s="1158" t="s">
        <v>3137</v>
      </c>
      <c r="C1414" s="1159" t="s">
        <v>3138</v>
      </c>
      <c r="D1414" s="1159" t="s">
        <v>3139</v>
      </c>
      <c r="E1414" s="1160" t="s">
        <v>3140</v>
      </c>
      <c r="F1414" s="1161" t="s">
        <v>4913</v>
      </c>
      <c r="G1414" s="1162" t="s">
        <v>4914</v>
      </c>
      <c r="H1414" s="1057"/>
    </row>
    <row r="1415" spans="1:8" s="904" customFormat="1" ht="4.5" customHeight="1" x14ac:dyDescent="0.25">
      <c r="A1415" s="728"/>
      <c r="B1415" s="728"/>
      <c r="C1415" s="729"/>
      <c r="D1415" s="729"/>
      <c r="E1415" s="730"/>
      <c r="F1415" s="731"/>
      <c r="G1415" s="732"/>
      <c r="H1415" s="1057"/>
    </row>
    <row r="1416" spans="1:8" s="700" customFormat="1" ht="15.75" customHeight="1" x14ac:dyDescent="0.25">
      <c r="A1416" s="709" t="s">
        <v>276</v>
      </c>
      <c r="B1416" s="709" t="s">
        <v>1308</v>
      </c>
      <c r="C1416" s="743"/>
      <c r="D1416" s="794"/>
      <c r="E1416" s="743"/>
      <c r="F1416" s="743"/>
      <c r="G1416" s="747"/>
      <c r="H1416" s="1056"/>
    </row>
    <row r="1417" spans="1:8" s="700" customFormat="1" ht="25.5" x14ac:dyDescent="0.25">
      <c r="A1417" s="709" t="s">
        <v>2577</v>
      </c>
      <c r="B1417" s="709" t="s">
        <v>2621</v>
      </c>
      <c r="C1417" s="718" t="s">
        <v>3142</v>
      </c>
      <c r="D1417" s="718" t="s">
        <v>3093</v>
      </c>
      <c r="E1417" s="718"/>
      <c r="F1417" s="718"/>
      <c r="G1417" s="718"/>
      <c r="H1417" s="1056"/>
    </row>
    <row r="1418" spans="1:8" s="700" customFormat="1" ht="25.5" x14ac:dyDescent="0.25">
      <c r="A1418" s="750" t="s">
        <v>4065</v>
      </c>
      <c r="B1418" s="750" t="s">
        <v>4064</v>
      </c>
      <c r="C1418" s="751" t="s">
        <v>3142</v>
      </c>
      <c r="D1418" s="751" t="s">
        <v>3143</v>
      </c>
      <c r="E1418" s="712">
        <v>0.19</v>
      </c>
      <c r="F1418" s="754">
        <v>19.14</v>
      </c>
      <c r="G1418" s="1179">
        <f t="shared" ref="G1418:G1422" si="97">TRUNC(E1418*F1418,2)</f>
        <v>3.63</v>
      </c>
      <c r="H1418" s="1056"/>
    </row>
    <row r="1419" spans="1:8" s="700" customFormat="1" x14ac:dyDescent="0.25">
      <c r="A1419" s="750" t="s">
        <v>3144</v>
      </c>
      <c r="B1419" s="750" t="s">
        <v>4059</v>
      </c>
      <c r="C1419" s="751" t="s">
        <v>3142</v>
      </c>
      <c r="D1419" s="751" t="s">
        <v>3143</v>
      </c>
      <c r="E1419" s="712">
        <v>0.19</v>
      </c>
      <c r="F1419" s="754">
        <v>14.3</v>
      </c>
      <c r="G1419" s="1179">
        <f t="shared" si="97"/>
        <v>2.71</v>
      </c>
      <c r="H1419" s="1056"/>
    </row>
    <row r="1420" spans="1:8" s="700" customFormat="1" ht="25.5" x14ac:dyDescent="0.25">
      <c r="A1420" s="710" t="s">
        <v>4329</v>
      </c>
      <c r="B1420" s="710" t="s">
        <v>4330</v>
      </c>
      <c r="C1420" s="711" t="s">
        <v>3147</v>
      </c>
      <c r="D1420" s="711" t="s">
        <v>4108</v>
      </c>
      <c r="E1420" s="712">
        <v>1</v>
      </c>
      <c r="F1420" s="754">
        <v>11.12</v>
      </c>
      <c r="G1420" s="1179">
        <f t="shared" si="97"/>
        <v>11.12</v>
      </c>
      <c r="H1420" s="1056"/>
    </row>
    <row r="1421" spans="1:8" s="700" customFormat="1" ht="15.75" customHeight="1" x14ac:dyDescent="0.25">
      <c r="A1421" s="710" t="s">
        <v>4325</v>
      </c>
      <c r="B1421" s="710" t="s">
        <v>4324</v>
      </c>
      <c r="C1421" s="711" t="s">
        <v>3147</v>
      </c>
      <c r="D1421" s="711" t="s">
        <v>3297</v>
      </c>
      <c r="E1421" s="712">
        <v>4.1000000000000002E-2</v>
      </c>
      <c r="F1421" s="754">
        <v>42.12</v>
      </c>
      <c r="G1421" s="1179">
        <f t="shared" si="97"/>
        <v>1.72</v>
      </c>
      <c r="H1421" s="1056"/>
    </row>
    <row r="1422" spans="1:8" s="700" customFormat="1" ht="15.75" customHeight="1" x14ac:dyDescent="0.25">
      <c r="A1422" s="710" t="s">
        <v>4327</v>
      </c>
      <c r="B1422" s="710" t="s">
        <v>4326</v>
      </c>
      <c r="C1422" s="711" t="s">
        <v>3147</v>
      </c>
      <c r="D1422" s="711" t="s">
        <v>3314</v>
      </c>
      <c r="E1422" s="712">
        <v>2.7E-2</v>
      </c>
      <c r="F1422" s="754">
        <v>57.07</v>
      </c>
      <c r="G1422" s="1179">
        <f t="shared" si="97"/>
        <v>1.54</v>
      </c>
      <c r="H1422" s="1056"/>
    </row>
    <row r="1423" spans="1:8" s="700" customFormat="1" ht="15.75" customHeight="1" x14ac:dyDescent="0.25">
      <c r="A1423" s="1347" t="s">
        <v>4722</v>
      </c>
      <c r="B1423" s="1350"/>
      <c r="C1423" s="1350"/>
      <c r="D1423" s="1350"/>
      <c r="E1423" s="1350"/>
      <c r="F1423" s="1349"/>
      <c r="G1423" s="1168">
        <f>TRUNC(SUM(G1418:G1419),2)</f>
        <v>6.34</v>
      </c>
      <c r="H1423" s="1056"/>
    </row>
    <row r="1424" spans="1:8" s="700" customFormat="1" ht="15.75" customHeight="1" x14ac:dyDescent="0.25">
      <c r="A1424" s="1347" t="s">
        <v>4723</v>
      </c>
      <c r="B1424" s="1350"/>
      <c r="C1424" s="1350"/>
      <c r="D1424" s="1350"/>
      <c r="E1424" s="1350"/>
      <c r="F1424" s="1349"/>
      <c r="G1424" s="1168">
        <f>TRUNC(SUM(G1420:G1422),2)</f>
        <v>14.38</v>
      </c>
      <c r="H1424" s="1056"/>
    </row>
    <row r="1425" spans="1:8" s="700" customFormat="1" ht="15.75" customHeight="1" x14ac:dyDescent="0.25">
      <c r="A1425" s="1172" t="s">
        <v>4969</v>
      </c>
      <c r="B1425" s="1170"/>
      <c r="C1425" s="1170"/>
      <c r="D1425" s="1170"/>
      <c r="E1425" s="1170"/>
      <c r="F1425" s="1171" t="s">
        <v>4915</v>
      </c>
      <c r="G1425" s="1168">
        <f>TRUNC(SUM(G1423:G1424),2)</f>
        <v>20.72</v>
      </c>
      <c r="H1425" s="1056"/>
    </row>
    <row r="1426" spans="1:8" s="890" customFormat="1" ht="3.75" customHeight="1" x14ac:dyDescent="0.25">
      <c r="A1426" s="917"/>
      <c r="B1426" s="810"/>
      <c r="C1426" s="917"/>
      <c r="D1426" s="924"/>
      <c r="E1426" s="917"/>
      <c r="F1426" s="917"/>
      <c r="G1426" s="921"/>
      <c r="H1426" s="1056"/>
    </row>
    <row r="1427" spans="1:8" s="890" customFormat="1" ht="3.75" customHeight="1" x14ac:dyDescent="0.25">
      <c r="A1427" s="917"/>
      <c r="B1427" s="810"/>
      <c r="C1427" s="917"/>
      <c r="D1427" s="924"/>
      <c r="E1427" s="917"/>
      <c r="F1427" s="917"/>
      <c r="G1427" s="921"/>
      <c r="H1427" s="1056"/>
    </row>
    <row r="1428" spans="1:8" s="904" customFormat="1" ht="25.5" x14ac:dyDescent="0.25">
      <c r="A1428" s="1157" t="s">
        <v>3136</v>
      </c>
      <c r="B1428" s="1158" t="s">
        <v>3137</v>
      </c>
      <c r="C1428" s="1159" t="s">
        <v>3138</v>
      </c>
      <c r="D1428" s="1159" t="s">
        <v>3139</v>
      </c>
      <c r="E1428" s="1160" t="s">
        <v>3140</v>
      </c>
      <c r="F1428" s="1161" t="s">
        <v>4913</v>
      </c>
      <c r="G1428" s="1162" t="s">
        <v>4914</v>
      </c>
      <c r="H1428" s="1057"/>
    </row>
    <row r="1429" spans="1:8" s="904" customFormat="1" ht="4.5" customHeight="1" x14ac:dyDescent="0.25">
      <c r="A1429" s="728"/>
      <c r="B1429" s="728"/>
      <c r="C1429" s="729"/>
      <c r="D1429" s="729"/>
      <c r="E1429" s="730"/>
      <c r="F1429" s="731"/>
      <c r="G1429" s="732"/>
      <c r="H1429" s="1057"/>
    </row>
    <row r="1430" spans="1:8" s="700" customFormat="1" ht="15.75" customHeight="1" x14ac:dyDescent="0.25">
      <c r="A1430" s="709" t="s">
        <v>276</v>
      </c>
      <c r="B1430" s="709" t="s">
        <v>1308</v>
      </c>
      <c r="C1430" s="743"/>
      <c r="D1430" s="794"/>
      <c r="E1430" s="743"/>
      <c r="F1430" s="743"/>
      <c r="G1430" s="747"/>
      <c r="H1430" s="1056"/>
    </row>
    <row r="1431" spans="1:8" s="700" customFormat="1" ht="25.5" x14ac:dyDescent="0.25">
      <c r="A1431" s="709" t="s">
        <v>2578</v>
      </c>
      <c r="B1431" s="709" t="s">
        <v>2620</v>
      </c>
      <c r="C1431" s="718" t="s">
        <v>3142</v>
      </c>
      <c r="D1431" s="718" t="s">
        <v>3093</v>
      </c>
      <c r="E1431" s="718"/>
      <c r="F1431" s="718"/>
      <c r="G1431" s="718"/>
      <c r="H1431" s="1056"/>
    </row>
    <row r="1432" spans="1:8" s="700" customFormat="1" ht="15.75" customHeight="1" x14ac:dyDescent="0.25">
      <c r="A1432" s="750" t="s">
        <v>4065</v>
      </c>
      <c r="B1432" s="750" t="s">
        <v>4064</v>
      </c>
      <c r="C1432" s="751" t="s">
        <v>3142</v>
      </c>
      <c r="D1432" s="751" t="s">
        <v>3143</v>
      </c>
      <c r="E1432" s="712">
        <v>0.14000000000000001</v>
      </c>
      <c r="F1432" s="754">
        <v>19.14</v>
      </c>
      <c r="G1432" s="1179">
        <f t="shared" ref="G1432:G1436" si="98">TRUNC(E1432*F1432,2)</f>
        <v>2.67</v>
      </c>
      <c r="H1432" s="1056"/>
    </row>
    <row r="1433" spans="1:8" s="700" customFormat="1" ht="15.75" customHeight="1" x14ac:dyDescent="0.25">
      <c r="A1433" s="750" t="s">
        <v>3144</v>
      </c>
      <c r="B1433" s="750" t="s">
        <v>4059</v>
      </c>
      <c r="C1433" s="751" t="s">
        <v>3142</v>
      </c>
      <c r="D1433" s="751" t="s">
        <v>3143</v>
      </c>
      <c r="E1433" s="712">
        <v>0.14000000000000001</v>
      </c>
      <c r="F1433" s="754">
        <v>14.3</v>
      </c>
      <c r="G1433" s="1179">
        <f t="shared" si="98"/>
        <v>2</v>
      </c>
      <c r="H1433" s="1056"/>
    </row>
    <row r="1434" spans="1:8" s="700" customFormat="1" ht="15.75" customHeight="1" x14ac:dyDescent="0.25">
      <c r="A1434" s="710" t="s">
        <v>4333</v>
      </c>
      <c r="B1434" s="710" t="s">
        <v>4332</v>
      </c>
      <c r="C1434" s="711" t="s">
        <v>3147</v>
      </c>
      <c r="D1434" s="711" t="s">
        <v>4108</v>
      </c>
      <c r="E1434" s="712">
        <v>1</v>
      </c>
      <c r="F1434" s="754">
        <v>3.69</v>
      </c>
      <c r="G1434" s="1179">
        <f t="shared" si="98"/>
        <v>3.69</v>
      </c>
      <c r="H1434" s="1056"/>
    </row>
    <row r="1435" spans="1:8" s="700" customFormat="1" ht="15.75" customHeight="1" x14ac:dyDescent="0.25">
      <c r="A1435" s="710" t="s">
        <v>4325</v>
      </c>
      <c r="B1435" s="710" t="s">
        <v>4324</v>
      </c>
      <c r="C1435" s="711" t="s">
        <v>3147</v>
      </c>
      <c r="D1435" s="711" t="s">
        <v>3297</v>
      </c>
      <c r="E1435" s="712">
        <v>0.02</v>
      </c>
      <c r="F1435" s="754">
        <v>42.12</v>
      </c>
      <c r="G1435" s="1179">
        <f t="shared" si="98"/>
        <v>0.84</v>
      </c>
      <c r="H1435" s="1056"/>
    </row>
    <row r="1436" spans="1:8" s="700" customFormat="1" ht="15.75" customHeight="1" x14ac:dyDescent="0.25">
      <c r="A1436" s="710" t="s">
        <v>4327</v>
      </c>
      <c r="B1436" s="710" t="s">
        <v>4326</v>
      </c>
      <c r="C1436" s="711" t="s">
        <v>3147</v>
      </c>
      <c r="D1436" s="711" t="s">
        <v>3314</v>
      </c>
      <c r="E1436" s="712">
        <v>1.4E-2</v>
      </c>
      <c r="F1436" s="754">
        <v>57.07</v>
      </c>
      <c r="G1436" s="1179">
        <f t="shared" si="98"/>
        <v>0.79</v>
      </c>
      <c r="H1436" s="1056"/>
    </row>
    <row r="1437" spans="1:8" s="700" customFormat="1" ht="15.75" customHeight="1" x14ac:dyDescent="0.25">
      <c r="A1437" s="1347" t="s">
        <v>4722</v>
      </c>
      <c r="B1437" s="1350"/>
      <c r="C1437" s="1350"/>
      <c r="D1437" s="1350"/>
      <c r="E1437" s="1350"/>
      <c r="F1437" s="1349"/>
      <c r="G1437" s="1168">
        <f>TRUNC(SUM(G1432:G1433),2)</f>
        <v>4.67</v>
      </c>
      <c r="H1437" s="1056"/>
    </row>
    <row r="1438" spans="1:8" s="700" customFormat="1" ht="15.75" customHeight="1" x14ac:dyDescent="0.25">
      <c r="A1438" s="1347" t="s">
        <v>4723</v>
      </c>
      <c r="B1438" s="1350"/>
      <c r="C1438" s="1350"/>
      <c r="D1438" s="1350"/>
      <c r="E1438" s="1350"/>
      <c r="F1438" s="1349"/>
      <c r="G1438" s="1168">
        <f>TRUNC(SUM(G1434:G1436),2)</f>
        <v>5.32</v>
      </c>
      <c r="H1438" s="1056"/>
    </row>
    <row r="1439" spans="1:8" s="700" customFormat="1" ht="15.75" customHeight="1" x14ac:dyDescent="0.25">
      <c r="A1439" s="1172" t="s">
        <v>4970</v>
      </c>
      <c r="B1439" s="1170"/>
      <c r="C1439" s="1170"/>
      <c r="D1439" s="1170"/>
      <c r="E1439" s="1170"/>
      <c r="F1439" s="1171" t="s">
        <v>4915</v>
      </c>
      <c r="G1439" s="1168">
        <f>TRUNC(SUM(G1437:G1438),2)</f>
        <v>9.99</v>
      </c>
      <c r="H1439" s="1056"/>
    </row>
    <row r="1440" spans="1:8" s="890" customFormat="1" x14ac:dyDescent="0.25">
      <c r="A1440" s="917"/>
      <c r="B1440" s="810"/>
      <c r="C1440" s="917"/>
      <c r="D1440" s="924"/>
      <c r="E1440" s="917"/>
      <c r="F1440" s="917"/>
      <c r="G1440" s="921"/>
      <c r="H1440" s="1056"/>
    </row>
    <row r="1441" spans="1:8" s="890" customFormat="1" x14ac:dyDescent="0.25">
      <c r="A1441" s="917"/>
      <c r="B1441" s="810"/>
      <c r="C1441" s="917"/>
      <c r="D1441" s="924"/>
      <c r="E1441" s="917"/>
      <c r="F1441" s="917"/>
      <c r="G1441" s="921"/>
      <c r="H1441" s="1056"/>
    </row>
    <row r="1442" spans="1:8" s="904" customFormat="1" ht="25.5" x14ac:dyDescent="0.25">
      <c r="A1442" s="1157" t="s">
        <v>3136</v>
      </c>
      <c r="B1442" s="1158" t="s">
        <v>3137</v>
      </c>
      <c r="C1442" s="1159" t="s">
        <v>3138</v>
      </c>
      <c r="D1442" s="1159" t="s">
        <v>3139</v>
      </c>
      <c r="E1442" s="1160" t="s">
        <v>3140</v>
      </c>
      <c r="F1442" s="1161" t="s">
        <v>4913</v>
      </c>
      <c r="G1442" s="1162" t="s">
        <v>4914</v>
      </c>
      <c r="H1442" s="1057"/>
    </row>
    <row r="1443" spans="1:8" s="904" customFormat="1" ht="4.5" customHeight="1" x14ac:dyDescent="0.25">
      <c r="A1443" s="728"/>
      <c r="B1443" s="728"/>
      <c r="C1443" s="729"/>
      <c r="D1443" s="729"/>
      <c r="E1443" s="730"/>
      <c r="F1443" s="731"/>
      <c r="G1443" s="732"/>
      <c r="H1443" s="1057"/>
    </row>
    <row r="1444" spans="1:8" s="700" customFormat="1" ht="15.75" customHeight="1" x14ac:dyDescent="0.25">
      <c r="A1444" s="709" t="s">
        <v>276</v>
      </c>
      <c r="B1444" s="709" t="s">
        <v>1308</v>
      </c>
      <c r="C1444" s="743"/>
      <c r="D1444" s="794"/>
      <c r="E1444" s="743"/>
      <c r="F1444" s="743"/>
      <c r="G1444" s="747"/>
      <c r="H1444" s="1056"/>
    </row>
    <row r="1445" spans="1:8" s="700" customFormat="1" ht="25.5" x14ac:dyDescent="0.25">
      <c r="A1445" s="709" t="s">
        <v>3937</v>
      </c>
      <c r="B1445" s="709" t="s">
        <v>3938</v>
      </c>
      <c r="C1445" s="718" t="s">
        <v>3142</v>
      </c>
      <c r="D1445" s="718" t="s">
        <v>3093</v>
      </c>
      <c r="E1445" s="718"/>
      <c r="F1445" s="718"/>
      <c r="G1445" s="718"/>
      <c r="H1445" s="1056"/>
    </row>
    <row r="1446" spans="1:8" s="700" customFormat="1" ht="25.5" x14ac:dyDescent="0.25">
      <c r="A1446" s="750" t="s">
        <v>4065</v>
      </c>
      <c r="B1446" s="750" t="s">
        <v>4064</v>
      </c>
      <c r="C1446" s="751" t="s">
        <v>3142</v>
      </c>
      <c r="D1446" s="751" t="s">
        <v>3143</v>
      </c>
      <c r="E1446" s="712">
        <v>0.19</v>
      </c>
      <c r="F1446" s="754">
        <v>19.14</v>
      </c>
      <c r="G1446" s="1179">
        <f t="shared" ref="G1446:G1450" si="99">TRUNC(E1446*F1446,2)</f>
        <v>3.63</v>
      </c>
      <c r="H1446" s="1056"/>
    </row>
    <row r="1447" spans="1:8" s="700" customFormat="1" ht="15.75" customHeight="1" x14ac:dyDescent="0.25">
      <c r="A1447" s="750" t="s">
        <v>3144</v>
      </c>
      <c r="B1447" s="750" t="s">
        <v>4059</v>
      </c>
      <c r="C1447" s="751" t="s">
        <v>3142</v>
      </c>
      <c r="D1447" s="751" t="s">
        <v>3143</v>
      </c>
      <c r="E1447" s="712">
        <v>0.19</v>
      </c>
      <c r="F1447" s="754">
        <v>14.3</v>
      </c>
      <c r="G1447" s="1179">
        <f t="shared" si="99"/>
        <v>2.71</v>
      </c>
      <c r="H1447" s="1056"/>
    </row>
    <row r="1448" spans="1:8" s="700" customFormat="1" ht="25.5" x14ac:dyDescent="0.25">
      <c r="A1448" s="710" t="s">
        <v>4336</v>
      </c>
      <c r="B1448" s="710" t="s">
        <v>4335</v>
      </c>
      <c r="C1448" s="711" t="s">
        <v>3147</v>
      </c>
      <c r="D1448" s="711" t="s">
        <v>4108</v>
      </c>
      <c r="E1448" s="712">
        <v>1</v>
      </c>
      <c r="F1448" s="754">
        <v>9.16</v>
      </c>
      <c r="G1448" s="1179">
        <f t="shared" si="99"/>
        <v>9.16</v>
      </c>
      <c r="H1448" s="1056"/>
    </row>
    <row r="1449" spans="1:8" s="700" customFormat="1" ht="15.75" customHeight="1" x14ac:dyDescent="0.25">
      <c r="A1449" s="710" t="s">
        <v>4325</v>
      </c>
      <c r="B1449" s="710" t="s">
        <v>4324</v>
      </c>
      <c r="C1449" s="711" t="s">
        <v>3147</v>
      </c>
      <c r="D1449" s="711" t="s">
        <v>3297</v>
      </c>
      <c r="E1449" s="712">
        <v>5.6000000000000001E-2</v>
      </c>
      <c r="F1449" s="754">
        <v>42.12</v>
      </c>
      <c r="G1449" s="1179">
        <f t="shared" si="99"/>
        <v>2.35</v>
      </c>
      <c r="H1449" s="1056"/>
    </row>
    <row r="1450" spans="1:8" s="700" customFormat="1" ht="15.75" customHeight="1" x14ac:dyDescent="0.25">
      <c r="A1450" s="710" t="s">
        <v>4327</v>
      </c>
      <c r="B1450" s="710" t="s">
        <v>4326</v>
      </c>
      <c r="C1450" s="711" t="s">
        <v>3147</v>
      </c>
      <c r="D1450" s="711" t="s">
        <v>3314</v>
      </c>
      <c r="E1450" s="712">
        <v>3.6999999999999998E-2</v>
      </c>
      <c r="F1450" s="754">
        <v>57.07</v>
      </c>
      <c r="G1450" s="1179">
        <f t="shared" si="99"/>
        <v>2.11</v>
      </c>
      <c r="H1450" s="1056"/>
    </row>
    <row r="1451" spans="1:8" s="700" customFormat="1" ht="15.75" customHeight="1" x14ac:dyDescent="0.25">
      <c r="A1451" s="1347" t="s">
        <v>4722</v>
      </c>
      <c r="B1451" s="1350"/>
      <c r="C1451" s="1350"/>
      <c r="D1451" s="1350"/>
      <c r="E1451" s="1350"/>
      <c r="F1451" s="1349"/>
      <c r="G1451" s="1168">
        <f>TRUNC(SUM(G1446:G1447),2)</f>
        <v>6.34</v>
      </c>
      <c r="H1451" s="1056"/>
    </row>
    <row r="1452" spans="1:8" s="700" customFormat="1" ht="15.75" customHeight="1" x14ac:dyDescent="0.25">
      <c r="A1452" s="1347" t="s">
        <v>4723</v>
      </c>
      <c r="B1452" s="1350"/>
      <c r="C1452" s="1350"/>
      <c r="D1452" s="1350"/>
      <c r="E1452" s="1350"/>
      <c r="F1452" s="1349"/>
      <c r="G1452" s="1168">
        <f>TRUNC(SUM(G1448:G1450),2)</f>
        <v>13.62</v>
      </c>
      <c r="H1452" s="1056"/>
    </row>
    <row r="1453" spans="1:8" s="700" customFormat="1" ht="15.75" customHeight="1" x14ac:dyDescent="0.25">
      <c r="A1453" s="1172" t="s">
        <v>4971</v>
      </c>
      <c r="B1453" s="1170"/>
      <c r="C1453" s="1170"/>
      <c r="D1453" s="1170"/>
      <c r="E1453" s="1170"/>
      <c r="F1453" s="1171" t="s">
        <v>4915</v>
      </c>
      <c r="G1453" s="1168">
        <f>TRUNC(SUM(G1451:G1452),2)</f>
        <v>19.96</v>
      </c>
      <c r="H1453" s="1056"/>
    </row>
    <row r="1454" spans="1:8" s="890" customFormat="1" x14ac:dyDescent="0.25">
      <c r="A1454" s="917"/>
      <c r="B1454" s="810"/>
      <c r="C1454" s="917"/>
      <c r="D1454" s="924"/>
      <c r="E1454" s="917"/>
      <c r="F1454" s="917"/>
      <c r="G1454" s="921"/>
      <c r="H1454" s="1056"/>
    </row>
    <row r="1455" spans="1:8" s="890" customFormat="1" x14ac:dyDescent="0.25">
      <c r="A1455" s="917"/>
      <c r="B1455" s="810"/>
      <c r="C1455" s="917"/>
      <c r="D1455" s="924"/>
      <c r="E1455" s="917"/>
      <c r="F1455" s="917"/>
      <c r="G1455" s="921"/>
      <c r="H1455" s="1056"/>
    </row>
    <row r="1456" spans="1:8" s="904" customFormat="1" ht="25.5" x14ac:dyDescent="0.25">
      <c r="A1456" s="1157" t="s">
        <v>3136</v>
      </c>
      <c r="B1456" s="1158" t="s">
        <v>3137</v>
      </c>
      <c r="C1456" s="1159" t="s">
        <v>3138</v>
      </c>
      <c r="D1456" s="1159" t="s">
        <v>3139</v>
      </c>
      <c r="E1456" s="1160" t="s">
        <v>3140</v>
      </c>
      <c r="F1456" s="1161" t="s">
        <v>4913</v>
      </c>
      <c r="G1456" s="1162" t="s">
        <v>4914</v>
      </c>
      <c r="H1456" s="1057"/>
    </row>
    <row r="1457" spans="1:8" s="904" customFormat="1" ht="4.5" customHeight="1" x14ac:dyDescent="0.25">
      <c r="A1457" s="728"/>
      <c r="B1457" s="728"/>
      <c r="C1457" s="729"/>
      <c r="D1457" s="729"/>
      <c r="E1457" s="730"/>
      <c r="F1457" s="731"/>
      <c r="G1457" s="732"/>
      <c r="H1457" s="1057"/>
    </row>
    <row r="1458" spans="1:8" s="700" customFormat="1" ht="15.75" customHeight="1" x14ac:dyDescent="0.25">
      <c r="A1458" s="709" t="s">
        <v>279</v>
      </c>
      <c r="B1458" s="709" t="s">
        <v>1308</v>
      </c>
      <c r="C1458" s="743"/>
      <c r="D1458" s="794"/>
      <c r="E1458" s="743"/>
      <c r="F1458" s="743"/>
      <c r="G1458" s="747"/>
      <c r="H1458" s="1056"/>
    </row>
    <row r="1459" spans="1:8" s="700" customFormat="1" ht="25.5" x14ac:dyDescent="0.25">
      <c r="A1459" s="709" t="s">
        <v>2832</v>
      </c>
      <c r="B1459" s="709" t="s">
        <v>3938</v>
      </c>
      <c r="C1459" s="718" t="s">
        <v>3142</v>
      </c>
      <c r="D1459" s="718" t="s">
        <v>3093</v>
      </c>
      <c r="E1459" s="718"/>
      <c r="F1459" s="718"/>
      <c r="G1459" s="718"/>
      <c r="H1459" s="1056"/>
    </row>
    <row r="1460" spans="1:8" s="700" customFormat="1" ht="25.5" x14ac:dyDescent="0.25">
      <c r="A1460" s="750" t="s">
        <v>4065</v>
      </c>
      <c r="B1460" s="750" t="s">
        <v>4064</v>
      </c>
      <c r="C1460" s="751" t="s">
        <v>3142</v>
      </c>
      <c r="D1460" s="751" t="s">
        <v>3143</v>
      </c>
      <c r="E1460" s="712">
        <v>0.45</v>
      </c>
      <c r="F1460" s="754">
        <v>19.14</v>
      </c>
      <c r="G1460" s="1179">
        <f t="shared" ref="G1460:G1464" si="100">TRUNC(E1460*F1460,2)</f>
        <v>8.61</v>
      </c>
      <c r="H1460" s="1056"/>
    </row>
    <row r="1461" spans="1:8" s="700" customFormat="1" ht="15.75" customHeight="1" x14ac:dyDescent="0.25">
      <c r="A1461" s="750" t="s">
        <v>3144</v>
      </c>
      <c r="B1461" s="750" t="s">
        <v>4059</v>
      </c>
      <c r="C1461" s="751" t="s">
        <v>3142</v>
      </c>
      <c r="D1461" s="751" t="s">
        <v>3143</v>
      </c>
      <c r="E1461" s="712">
        <v>0.45</v>
      </c>
      <c r="F1461" s="754">
        <v>14.3</v>
      </c>
      <c r="G1461" s="1179">
        <f t="shared" si="100"/>
        <v>6.43</v>
      </c>
      <c r="H1461" s="1056"/>
    </row>
    <row r="1462" spans="1:8" s="700" customFormat="1" ht="15.75" customHeight="1" x14ac:dyDescent="0.25">
      <c r="A1462" s="710" t="s">
        <v>4339</v>
      </c>
      <c r="B1462" s="710" t="s">
        <v>4338</v>
      </c>
      <c r="C1462" s="711" t="s">
        <v>3147</v>
      </c>
      <c r="D1462" s="711" t="s">
        <v>4108</v>
      </c>
      <c r="E1462" s="712">
        <v>1</v>
      </c>
      <c r="F1462" s="754">
        <v>39.9</v>
      </c>
      <c r="G1462" s="1179">
        <f t="shared" si="100"/>
        <v>39.9</v>
      </c>
      <c r="H1462" s="1056"/>
    </row>
    <row r="1463" spans="1:8" s="700" customFormat="1" ht="15.75" customHeight="1" x14ac:dyDescent="0.25">
      <c r="A1463" s="710" t="s">
        <v>4325</v>
      </c>
      <c r="B1463" s="710" t="s">
        <v>4324</v>
      </c>
      <c r="C1463" s="711" t="s">
        <v>3147</v>
      </c>
      <c r="D1463" s="711" t="s">
        <v>3297</v>
      </c>
      <c r="E1463" s="712">
        <v>6.7000000000000004E-2</v>
      </c>
      <c r="F1463" s="754">
        <v>42.12</v>
      </c>
      <c r="G1463" s="1179">
        <f t="shared" si="100"/>
        <v>2.82</v>
      </c>
      <c r="H1463" s="1056"/>
    </row>
    <row r="1464" spans="1:8" s="700" customFormat="1" ht="15.75" customHeight="1" x14ac:dyDescent="0.25">
      <c r="A1464" s="710" t="s">
        <v>4327</v>
      </c>
      <c r="B1464" s="710" t="s">
        <v>4326</v>
      </c>
      <c r="C1464" s="711" t="s">
        <v>3147</v>
      </c>
      <c r="D1464" s="711" t="s">
        <v>3314</v>
      </c>
      <c r="E1464" s="712">
        <v>4.3999999999999997E-2</v>
      </c>
      <c r="F1464" s="754">
        <v>57.07</v>
      </c>
      <c r="G1464" s="1179">
        <f t="shared" si="100"/>
        <v>2.5099999999999998</v>
      </c>
      <c r="H1464" s="1056"/>
    </row>
    <row r="1465" spans="1:8" s="700" customFormat="1" ht="15.75" customHeight="1" x14ac:dyDescent="0.25">
      <c r="A1465" s="1347" t="s">
        <v>4722</v>
      </c>
      <c r="B1465" s="1350"/>
      <c r="C1465" s="1350"/>
      <c r="D1465" s="1350"/>
      <c r="E1465" s="1350"/>
      <c r="F1465" s="1349"/>
      <c r="G1465" s="1168">
        <f>TRUNC(SUM(G1460:G1461),2)</f>
        <v>15.04</v>
      </c>
      <c r="H1465" s="1056"/>
    </row>
    <row r="1466" spans="1:8" s="700" customFormat="1" ht="15.75" customHeight="1" x14ac:dyDescent="0.25">
      <c r="A1466" s="1347" t="s">
        <v>4723</v>
      </c>
      <c r="B1466" s="1350"/>
      <c r="C1466" s="1350"/>
      <c r="D1466" s="1350"/>
      <c r="E1466" s="1350"/>
      <c r="F1466" s="1349"/>
      <c r="G1466" s="1168">
        <f>TRUNC(SUM(G1462:G1464),2)</f>
        <v>45.23</v>
      </c>
      <c r="H1466" s="1056"/>
    </row>
    <row r="1467" spans="1:8" s="700" customFormat="1" ht="15.75" customHeight="1" x14ac:dyDescent="0.25">
      <c r="A1467" s="1172" t="s">
        <v>4972</v>
      </c>
      <c r="B1467" s="1170"/>
      <c r="C1467" s="1170"/>
      <c r="D1467" s="1170"/>
      <c r="E1467" s="1170"/>
      <c r="F1467" s="1171" t="s">
        <v>4915</v>
      </c>
      <c r="G1467" s="1168">
        <f>TRUNC(SUM(G1465:G1466),2)</f>
        <v>60.27</v>
      </c>
      <c r="H1467" s="1056"/>
    </row>
    <row r="1468" spans="1:8" s="890" customFormat="1" x14ac:dyDescent="0.25">
      <c r="A1468" s="917"/>
      <c r="B1468" s="810"/>
      <c r="C1468" s="917"/>
      <c r="D1468" s="924"/>
      <c r="E1468" s="917"/>
      <c r="F1468" s="917"/>
      <c r="G1468" s="921"/>
      <c r="H1468" s="1056"/>
    </row>
    <row r="1469" spans="1:8" s="890" customFormat="1" x14ac:dyDescent="0.25">
      <c r="A1469" s="917"/>
      <c r="B1469" s="810"/>
      <c r="C1469" s="917"/>
      <c r="D1469" s="924"/>
      <c r="E1469" s="917"/>
      <c r="F1469" s="917"/>
      <c r="G1469" s="921"/>
      <c r="H1469" s="1056"/>
    </row>
    <row r="1470" spans="1:8" s="904" customFormat="1" ht="25.5" x14ac:dyDescent="0.25">
      <c r="A1470" s="1157" t="s">
        <v>3136</v>
      </c>
      <c r="B1470" s="1158" t="s">
        <v>3137</v>
      </c>
      <c r="C1470" s="1159" t="s">
        <v>3138</v>
      </c>
      <c r="D1470" s="1159" t="s">
        <v>3139</v>
      </c>
      <c r="E1470" s="1160" t="s">
        <v>3140</v>
      </c>
      <c r="F1470" s="1161" t="s">
        <v>4913</v>
      </c>
      <c r="G1470" s="1162" t="s">
        <v>4914</v>
      </c>
      <c r="H1470" s="1057"/>
    </row>
    <row r="1471" spans="1:8" s="904" customFormat="1" ht="4.5" customHeight="1" x14ac:dyDescent="0.25">
      <c r="A1471" s="728"/>
      <c r="B1471" s="728"/>
      <c r="C1471" s="729"/>
      <c r="D1471" s="729"/>
      <c r="E1471" s="730"/>
      <c r="F1471" s="731"/>
      <c r="G1471" s="732"/>
      <c r="H1471" s="1057"/>
    </row>
    <row r="1472" spans="1:8" s="700" customFormat="1" ht="15.75" customHeight="1" x14ac:dyDescent="0.25">
      <c r="A1472" s="709" t="s">
        <v>281</v>
      </c>
      <c r="B1472" s="709" t="s">
        <v>1327</v>
      </c>
      <c r="C1472" s="743"/>
      <c r="D1472" s="794"/>
      <c r="E1472" s="743"/>
      <c r="F1472" s="743"/>
      <c r="G1472" s="747"/>
      <c r="H1472" s="1056"/>
    </row>
    <row r="1473" spans="1:8" s="700" customFormat="1" ht="51" x14ac:dyDescent="0.25">
      <c r="A1473" s="709" t="s">
        <v>4013</v>
      </c>
      <c r="B1473" s="709" t="s">
        <v>4024</v>
      </c>
      <c r="C1473" s="718" t="s">
        <v>3142</v>
      </c>
      <c r="D1473" s="718" t="s">
        <v>3093</v>
      </c>
      <c r="E1473" s="718"/>
      <c r="F1473" s="718"/>
      <c r="G1473" s="718"/>
      <c r="H1473" s="1056"/>
    </row>
    <row r="1474" spans="1:8" s="700" customFormat="1" ht="15.75" customHeight="1" x14ac:dyDescent="0.25">
      <c r="A1474" s="750" t="s">
        <v>4090</v>
      </c>
      <c r="B1474" s="750" t="s">
        <v>4091</v>
      </c>
      <c r="C1474" s="751" t="s">
        <v>3142</v>
      </c>
      <c r="D1474" s="751" t="s">
        <v>3143</v>
      </c>
      <c r="E1474" s="712">
        <v>1.49</v>
      </c>
      <c r="F1474" s="754">
        <v>16.02</v>
      </c>
      <c r="G1474" s="1179">
        <f t="shared" ref="G1474:G1483" si="101">TRUNC(E1474*F1474,2)</f>
        <v>23.86</v>
      </c>
      <c r="H1474" s="1056"/>
    </row>
    <row r="1475" spans="1:8" s="700" customFormat="1" ht="15.75" customHeight="1" x14ac:dyDescent="0.25">
      <c r="A1475" s="750" t="s">
        <v>3144</v>
      </c>
      <c r="B1475" s="750" t="s">
        <v>4059</v>
      </c>
      <c r="C1475" s="751" t="s">
        <v>3142</v>
      </c>
      <c r="D1475" s="751" t="s">
        <v>3143</v>
      </c>
      <c r="E1475" s="712">
        <v>0.98</v>
      </c>
      <c r="F1475" s="754">
        <v>14.3</v>
      </c>
      <c r="G1475" s="1179">
        <f t="shared" si="101"/>
        <v>14.01</v>
      </c>
      <c r="H1475" s="1056"/>
    </row>
    <row r="1476" spans="1:8" s="700" customFormat="1" ht="15.75" customHeight="1" x14ac:dyDescent="0.25">
      <c r="A1476" s="710" t="s">
        <v>4033</v>
      </c>
      <c r="B1476" s="710" t="s">
        <v>4034</v>
      </c>
      <c r="C1476" s="711" t="s">
        <v>3147</v>
      </c>
      <c r="D1476" s="711" t="s">
        <v>3314</v>
      </c>
      <c r="E1476" s="712">
        <v>0.52280000000000004</v>
      </c>
      <c r="F1476" s="754">
        <v>28.35</v>
      </c>
      <c r="G1476" s="1179">
        <f t="shared" si="101"/>
        <v>14.82</v>
      </c>
      <c r="H1476" s="1056"/>
    </row>
    <row r="1477" spans="1:8" s="700" customFormat="1" ht="38.25" x14ac:dyDescent="0.25">
      <c r="A1477" s="710" t="s">
        <v>4035</v>
      </c>
      <c r="B1477" s="710" t="s">
        <v>4036</v>
      </c>
      <c r="C1477" s="711" t="s">
        <v>3147</v>
      </c>
      <c r="D1477" s="711" t="s">
        <v>3616</v>
      </c>
      <c r="E1477" s="712">
        <v>6</v>
      </c>
      <c r="F1477" s="754">
        <v>0.61</v>
      </c>
      <c r="G1477" s="1179">
        <f t="shared" si="101"/>
        <v>3.66</v>
      </c>
      <c r="H1477" s="1056"/>
    </row>
    <row r="1478" spans="1:8" s="700" customFormat="1" ht="38.25" x14ac:dyDescent="0.25">
      <c r="A1478" s="710" t="s">
        <v>4037</v>
      </c>
      <c r="B1478" s="710" t="s">
        <v>4038</v>
      </c>
      <c r="C1478" s="711" t="s">
        <v>3147</v>
      </c>
      <c r="D1478" s="711" t="s">
        <v>3699</v>
      </c>
      <c r="E1478" s="712">
        <v>0.6</v>
      </c>
      <c r="F1478" s="754">
        <v>299.62</v>
      </c>
      <c r="G1478" s="1179">
        <f t="shared" si="101"/>
        <v>179.77</v>
      </c>
      <c r="H1478" s="1056"/>
    </row>
    <row r="1479" spans="1:8" s="700" customFormat="1" ht="15.75" customHeight="1" x14ac:dyDescent="0.25">
      <c r="A1479" s="710" t="s">
        <v>4039</v>
      </c>
      <c r="B1479" s="710" t="s">
        <v>4040</v>
      </c>
      <c r="C1479" s="711" t="s">
        <v>3147</v>
      </c>
      <c r="D1479" s="711" t="s">
        <v>3314</v>
      </c>
      <c r="E1479" s="712">
        <v>3.5099999999999999E-2</v>
      </c>
      <c r="F1479" s="754">
        <v>33.67</v>
      </c>
      <c r="G1479" s="1179">
        <f t="shared" si="101"/>
        <v>1.18</v>
      </c>
      <c r="H1479" s="1056"/>
    </row>
    <row r="1480" spans="1:8" s="700" customFormat="1" ht="25.5" x14ac:dyDescent="0.25">
      <c r="A1480" s="710" t="s">
        <v>4041</v>
      </c>
      <c r="B1480" s="710" t="s">
        <v>4042</v>
      </c>
      <c r="C1480" s="711" t="s">
        <v>3147</v>
      </c>
      <c r="D1480" s="711" t="s">
        <v>3616</v>
      </c>
      <c r="E1480" s="712">
        <v>2</v>
      </c>
      <c r="F1480" s="754">
        <v>32.909999999999997</v>
      </c>
      <c r="G1480" s="1179">
        <f t="shared" si="101"/>
        <v>65.819999999999993</v>
      </c>
      <c r="H1480" s="1056"/>
    </row>
    <row r="1481" spans="1:8" s="700" customFormat="1" ht="15.75" customHeight="1" x14ac:dyDescent="0.25">
      <c r="A1481" s="710" t="s">
        <v>4037</v>
      </c>
      <c r="B1481" s="710" t="s">
        <v>4043</v>
      </c>
      <c r="C1481" s="711" t="s">
        <v>3147</v>
      </c>
      <c r="D1481" s="711" t="s">
        <v>3699</v>
      </c>
      <c r="E1481" s="712">
        <v>0.154</v>
      </c>
      <c r="F1481" s="754">
        <v>299.62</v>
      </c>
      <c r="G1481" s="1179">
        <f t="shared" si="101"/>
        <v>46.14</v>
      </c>
      <c r="H1481" s="1056"/>
    </row>
    <row r="1482" spans="1:8" s="700" customFormat="1" ht="15.75" customHeight="1" x14ac:dyDescent="0.25">
      <c r="A1482" s="710" t="s">
        <v>4037</v>
      </c>
      <c r="B1482" s="710" t="s">
        <v>4044</v>
      </c>
      <c r="C1482" s="711" t="s">
        <v>3147</v>
      </c>
      <c r="D1482" s="711" t="s">
        <v>3699</v>
      </c>
      <c r="E1482" s="712">
        <v>0.15</v>
      </c>
      <c r="F1482" s="754">
        <v>299.62</v>
      </c>
      <c r="G1482" s="1179">
        <f t="shared" si="101"/>
        <v>44.94</v>
      </c>
      <c r="H1482" s="1056"/>
    </row>
    <row r="1483" spans="1:8" s="700" customFormat="1" ht="25.5" x14ac:dyDescent="0.25">
      <c r="A1483" s="710" t="s">
        <v>4617</v>
      </c>
      <c r="B1483" s="710" t="s">
        <v>4618</v>
      </c>
      <c r="C1483" s="711" t="s">
        <v>3147</v>
      </c>
      <c r="D1483" s="711" t="s">
        <v>4108</v>
      </c>
      <c r="E1483" s="712">
        <v>1</v>
      </c>
      <c r="F1483" s="754">
        <v>104.69</v>
      </c>
      <c r="G1483" s="1179">
        <f t="shared" si="101"/>
        <v>104.69</v>
      </c>
      <c r="H1483" s="1056"/>
    </row>
    <row r="1484" spans="1:8" s="700" customFormat="1" ht="15.75" customHeight="1" x14ac:dyDescent="0.25">
      <c r="A1484" s="1347" t="s">
        <v>4722</v>
      </c>
      <c r="B1484" s="1350"/>
      <c r="C1484" s="1350"/>
      <c r="D1484" s="1350"/>
      <c r="E1484" s="1350"/>
      <c r="F1484" s="1349"/>
      <c r="G1484" s="1168">
        <f>TRUNC(SUM(G1474:G1475),2)</f>
        <v>37.869999999999997</v>
      </c>
      <c r="H1484" s="1056"/>
    </row>
    <row r="1485" spans="1:8" s="700" customFormat="1" ht="15.75" customHeight="1" x14ac:dyDescent="0.25">
      <c r="A1485" s="1347" t="s">
        <v>4723</v>
      </c>
      <c r="B1485" s="1350"/>
      <c r="C1485" s="1350"/>
      <c r="D1485" s="1350"/>
      <c r="E1485" s="1350"/>
      <c r="F1485" s="1349"/>
      <c r="G1485" s="1168">
        <f>TRUNC(SUM(G1476:G1483),2)</f>
        <v>461.02</v>
      </c>
      <c r="H1485" s="1056"/>
    </row>
    <row r="1486" spans="1:8" s="700" customFormat="1" ht="15.75" customHeight="1" x14ac:dyDescent="0.25">
      <c r="A1486" s="1172" t="s">
        <v>4973</v>
      </c>
      <c r="B1486" s="1170"/>
      <c r="C1486" s="1170"/>
      <c r="D1486" s="1170"/>
      <c r="E1486" s="1170"/>
      <c r="F1486" s="1171" t="s">
        <v>4915</v>
      </c>
      <c r="G1486" s="1168">
        <f>TRUNC(SUM(G1484:G1485),2)</f>
        <v>498.89</v>
      </c>
      <c r="H1486" s="1056"/>
    </row>
    <row r="1487" spans="1:8" s="890" customFormat="1" x14ac:dyDescent="0.25">
      <c r="A1487" s="917"/>
      <c r="B1487" s="810"/>
      <c r="C1487" s="917"/>
      <c r="D1487" s="924"/>
      <c r="E1487" s="917"/>
      <c r="F1487" s="917"/>
      <c r="G1487" s="921"/>
      <c r="H1487" s="1056"/>
    </row>
    <row r="1488" spans="1:8" s="890" customFormat="1" x14ac:dyDescent="0.25">
      <c r="A1488" s="917"/>
      <c r="B1488" s="810"/>
      <c r="C1488" s="917"/>
      <c r="D1488" s="924"/>
      <c r="E1488" s="917"/>
      <c r="F1488" s="917"/>
      <c r="G1488" s="921"/>
      <c r="H1488" s="1056"/>
    </row>
    <row r="1489" spans="1:8" s="904" customFormat="1" ht="25.5" x14ac:dyDescent="0.25">
      <c r="A1489" s="1157" t="s">
        <v>3136</v>
      </c>
      <c r="B1489" s="1158" t="s">
        <v>3137</v>
      </c>
      <c r="C1489" s="1159" t="s">
        <v>3138</v>
      </c>
      <c r="D1489" s="1159" t="s">
        <v>3139</v>
      </c>
      <c r="E1489" s="1160" t="s">
        <v>3140</v>
      </c>
      <c r="F1489" s="1161" t="s">
        <v>4913</v>
      </c>
      <c r="G1489" s="1162" t="s">
        <v>4914</v>
      </c>
      <c r="H1489" s="1057"/>
    </row>
    <row r="1490" spans="1:8" s="904" customFormat="1" ht="4.5" customHeight="1" x14ac:dyDescent="0.25">
      <c r="A1490" s="728"/>
      <c r="B1490" s="728"/>
      <c r="C1490" s="729"/>
      <c r="D1490" s="729"/>
      <c r="E1490" s="730"/>
      <c r="F1490" s="731"/>
      <c r="G1490" s="732"/>
      <c r="H1490" s="1057"/>
    </row>
    <row r="1491" spans="1:8" ht="15.75" customHeight="1" x14ac:dyDescent="0.25">
      <c r="A1491" s="272" t="s">
        <v>282</v>
      </c>
      <c r="B1491" s="709" t="s">
        <v>4341</v>
      </c>
      <c r="C1491" s="436"/>
      <c r="D1491" s="794"/>
      <c r="E1491" s="436"/>
      <c r="F1491" s="436"/>
      <c r="G1491" s="437"/>
    </row>
    <row r="1492" spans="1:8" x14ac:dyDescent="0.25">
      <c r="A1492" s="272" t="s">
        <v>2840</v>
      </c>
      <c r="B1492" s="709" t="s">
        <v>2730</v>
      </c>
      <c r="C1492" s="371" t="s">
        <v>3142</v>
      </c>
      <c r="D1492" s="718" t="s">
        <v>3093</v>
      </c>
      <c r="E1492" s="371"/>
      <c r="F1492" s="371"/>
      <c r="G1492" s="371"/>
    </row>
    <row r="1493" spans="1:8" ht="15.75" customHeight="1" x14ac:dyDescent="0.25">
      <c r="A1493" s="549" t="s">
        <v>4343</v>
      </c>
      <c r="B1493" s="750" t="s">
        <v>4342</v>
      </c>
      <c r="C1493" s="711" t="s">
        <v>3147</v>
      </c>
      <c r="D1493" s="751" t="s">
        <v>4108</v>
      </c>
      <c r="E1493" s="546">
        <v>1</v>
      </c>
      <c r="F1493" s="754">
        <v>24.4</v>
      </c>
      <c r="G1493" s="1179">
        <f t="shared" ref="G1493:G1494" si="102">TRUNC(E1493*F1493,2)</f>
        <v>24.4</v>
      </c>
    </row>
    <row r="1494" spans="1:8" ht="15.75" customHeight="1" x14ac:dyDescent="0.25">
      <c r="A1494" s="549" t="s">
        <v>3144</v>
      </c>
      <c r="B1494" s="750" t="s">
        <v>4059</v>
      </c>
      <c r="C1494" s="550" t="s">
        <v>3142</v>
      </c>
      <c r="D1494" s="751" t="s">
        <v>3143</v>
      </c>
      <c r="E1494" s="546">
        <v>1</v>
      </c>
      <c r="F1494" s="754">
        <v>14.3</v>
      </c>
      <c r="G1494" s="1179">
        <f t="shared" si="102"/>
        <v>14.3</v>
      </c>
    </row>
    <row r="1495" spans="1:8" ht="15.75" customHeight="1" x14ac:dyDescent="0.25">
      <c r="A1495" s="1347" t="s">
        <v>4722</v>
      </c>
      <c r="B1495" s="1350"/>
      <c r="C1495" s="1350"/>
      <c r="D1495" s="1350"/>
      <c r="E1495" s="1350"/>
      <c r="F1495" s="1349"/>
      <c r="G1495" s="1168">
        <f>TRUNC(SUM(G1494),2)</f>
        <v>14.3</v>
      </c>
    </row>
    <row r="1496" spans="1:8" ht="15.75" customHeight="1" x14ac:dyDescent="0.25">
      <c r="A1496" s="1347" t="s">
        <v>4723</v>
      </c>
      <c r="B1496" s="1350"/>
      <c r="C1496" s="1350"/>
      <c r="D1496" s="1350"/>
      <c r="E1496" s="1350"/>
      <c r="F1496" s="1349"/>
      <c r="G1496" s="1168">
        <f>TRUNC(SUM(G1493),2)</f>
        <v>24.4</v>
      </c>
    </row>
    <row r="1497" spans="1:8" ht="15.75" customHeight="1" x14ac:dyDescent="0.25">
      <c r="A1497" s="1172" t="s">
        <v>4974</v>
      </c>
      <c r="B1497" s="1170"/>
      <c r="C1497" s="1170"/>
      <c r="D1497" s="1170"/>
      <c r="E1497" s="1170"/>
      <c r="F1497" s="1171" t="s">
        <v>4915</v>
      </c>
      <c r="G1497" s="1168">
        <f>TRUNC(SUM(G1495:G1496),2)</f>
        <v>38.700000000000003</v>
      </c>
    </row>
    <row r="1498" spans="1:8" s="890" customFormat="1" x14ac:dyDescent="0.25">
      <c r="A1498" s="917"/>
      <c r="B1498" s="810"/>
      <c r="C1498" s="917"/>
      <c r="D1498" s="924"/>
      <c r="E1498" s="917"/>
      <c r="F1498" s="917"/>
      <c r="G1498" s="921"/>
      <c r="H1498" s="1056"/>
    </row>
    <row r="1499" spans="1:8" s="890" customFormat="1" x14ac:dyDescent="0.25">
      <c r="A1499" s="917"/>
      <c r="B1499" s="810"/>
      <c r="C1499" s="917"/>
      <c r="D1499" s="924"/>
      <c r="E1499" s="917"/>
      <c r="F1499" s="917"/>
      <c r="G1499" s="921"/>
      <c r="H1499" s="1056"/>
    </row>
    <row r="1500" spans="1:8" s="904" customFormat="1" ht="25.5" x14ac:dyDescent="0.25">
      <c r="A1500" s="1157" t="s">
        <v>3136</v>
      </c>
      <c r="B1500" s="1158" t="s">
        <v>3137</v>
      </c>
      <c r="C1500" s="1159" t="s">
        <v>3138</v>
      </c>
      <c r="D1500" s="1159" t="s">
        <v>3139</v>
      </c>
      <c r="E1500" s="1160" t="s">
        <v>3140</v>
      </c>
      <c r="F1500" s="1161" t="s">
        <v>4913</v>
      </c>
      <c r="G1500" s="1162" t="s">
        <v>4914</v>
      </c>
      <c r="H1500" s="1057"/>
    </row>
    <row r="1501" spans="1:8" s="904" customFormat="1" ht="4.5" customHeight="1" x14ac:dyDescent="0.25">
      <c r="A1501" s="728"/>
      <c r="B1501" s="728"/>
      <c r="C1501" s="729"/>
      <c r="D1501" s="729"/>
      <c r="E1501" s="730"/>
      <c r="F1501" s="731"/>
      <c r="G1501" s="732"/>
      <c r="H1501" s="1057"/>
    </row>
    <row r="1502" spans="1:8" s="700" customFormat="1" ht="15.75" customHeight="1" x14ac:dyDescent="0.25">
      <c r="A1502" s="709" t="s">
        <v>282</v>
      </c>
      <c r="B1502" s="709" t="s">
        <v>4341</v>
      </c>
      <c r="C1502" s="743"/>
      <c r="D1502" s="794"/>
      <c r="E1502" s="743"/>
      <c r="F1502" s="743"/>
      <c r="G1502" s="747"/>
      <c r="H1502" s="1056"/>
    </row>
    <row r="1503" spans="1:8" s="700" customFormat="1" ht="38.25" x14ac:dyDescent="0.25">
      <c r="A1503" s="709" t="s">
        <v>2841</v>
      </c>
      <c r="B1503" s="709" t="s">
        <v>4005</v>
      </c>
      <c r="C1503" s="718" t="s">
        <v>3142</v>
      </c>
      <c r="D1503" s="718" t="s">
        <v>3093</v>
      </c>
      <c r="E1503" s="718"/>
      <c r="F1503" s="718"/>
      <c r="G1503" s="718"/>
      <c r="H1503" s="1056"/>
    </row>
    <row r="1504" spans="1:8" s="700" customFormat="1" ht="25.5" x14ac:dyDescent="0.25">
      <c r="A1504" s="750" t="s">
        <v>4067</v>
      </c>
      <c r="B1504" s="750" t="s">
        <v>4066</v>
      </c>
      <c r="C1504" s="751" t="s">
        <v>3142</v>
      </c>
      <c r="D1504" s="751" t="s">
        <v>3143</v>
      </c>
      <c r="E1504" s="712">
        <v>0.309</v>
      </c>
      <c r="F1504" s="754">
        <v>15.11</v>
      </c>
      <c r="G1504" s="1179">
        <f t="shared" ref="G1504:G1505" si="103">TRUNC(E1504*F1504,2)</f>
        <v>4.66</v>
      </c>
      <c r="H1504" s="1056"/>
    </row>
    <row r="1505" spans="1:8" s="700" customFormat="1" ht="15.75" customHeight="1" x14ac:dyDescent="0.25">
      <c r="A1505" s="750" t="s">
        <v>4345</v>
      </c>
      <c r="B1505" s="750" t="s">
        <v>4909</v>
      </c>
      <c r="C1505" s="751" t="s">
        <v>3133</v>
      </c>
      <c r="D1505" s="751" t="s">
        <v>4108</v>
      </c>
      <c r="E1505" s="712">
        <v>1</v>
      </c>
      <c r="F1505" s="754">
        <v>407.9</v>
      </c>
      <c r="G1505" s="1179">
        <f t="shared" si="103"/>
        <v>407.9</v>
      </c>
      <c r="H1505" s="1056"/>
    </row>
    <row r="1506" spans="1:8" s="700" customFormat="1" ht="15.75" customHeight="1" x14ac:dyDescent="0.25">
      <c r="A1506" s="1347" t="s">
        <v>4722</v>
      </c>
      <c r="B1506" s="1350"/>
      <c r="C1506" s="1350"/>
      <c r="D1506" s="1350"/>
      <c r="E1506" s="1350"/>
      <c r="F1506" s="1349"/>
      <c r="G1506" s="1168">
        <f>TRUNC(SUM(G1505),2)</f>
        <v>407.9</v>
      </c>
      <c r="H1506" s="1056"/>
    </row>
    <row r="1507" spans="1:8" s="700" customFormat="1" ht="15.75" customHeight="1" x14ac:dyDescent="0.25">
      <c r="A1507" s="1347" t="s">
        <v>4723</v>
      </c>
      <c r="B1507" s="1350"/>
      <c r="C1507" s="1350"/>
      <c r="D1507" s="1350"/>
      <c r="E1507" s="1350"/>
      <c r="F1507" s="1349"/>
      <c r="G1507" s="1168">
        <f>TRUNC(SUM(G1504),2)</f>
        <v>4.66</v>
      </c>
      <c r="H1507" s="1056"/>
    </row>
    <row r="1508" spans="1:8" s="700" customFormat="1" ht="15.75" customHeight="1" x14ac:dyDescent="0.25">
      <c r="A1508" s="1172" t="s">
        <v>4974</v>
      </c>
      <c r="B1508" s="1170"/>
      <c r="C1508" s="1170"/>
      <c r="D1508" s="1170"/>
      <c r="E1508" s="1170"/>
      <c r="F1508" s="1171" t="s">
        <v>4915</v>
      </c>
      <c r="G1508" s="1168">
        <f>TRUNC(SUM(G1506:G1507),2)</f>
        <v>412.56</v>
      </c>
      <c r="H1508" s="1056"/>
    </row>
    <row r="1509" spans="1:8" s="890" customFormat="1" x14ac:dyDescent="0.25">
      <c r="A1509" s="917"/>
      <c r="B1509" s="810"/>
      <c r="C1509" s="917"/>
      <c r="D1509" s="924"/>
      <c r="E1509" s="917"/>
      <c r="F1509" s="917"/>
      <c r="G1509" s="921"/>
      <c r="H1509" s="1056"/>
    </row>
    <row r="1510" spans="1:8" s="890" customFormat="1" x14ac:dyDescent="0.25">
      <c r="A1510" s="917"/>
      <c r="B1510" s="810"/>
      <c r="C1510" s="917"/>
      <c r="D1510" s="924"/>
      <c r="E1510" s="917"/>
      <c r="F1510" s="917"/>
      <c r="G1510" s="921"/>
      <c r="H1510" s="1056"/>
    </row>
    <row r="1511" spans="1:8" s="904" customFormat="1" ht="25.5" x14ac:dyDescent="0.25">
      <c r="A1511" s="1157" t="s">
        <v>3136</v>
      </c>
      <c r="B1511" s="1158" t="s">
        <v>3137</v>
      </c>
      <c r="C1511" s="1159" t="s">
        <v>3138</v>
      </c>
      <c r="D1511" s="1159" t="s">
        <v>3139</v>
      </c>
      <c r="E1511" s="1160" t="s">
        <v>3140</v>
      </c>
      <c r="F1511" s="1161" t="s">
        <v>4913</v>
      </c>
      <c r="G1511" s="1162" t="s">
        <v>4914</v>
      </c>
      <c r="H1511" s="1057"/>
    </row>
    <row r="1512" spans="1:8" s="904" customFormat="1" ht="4.5" customHeight="1" x14ac:dyDescent="0.25">
      <c r="A1512" s="728"/>
      <c r="B1512" s="728"/>
      <c r="C1512" s="729"/>
      <c r="D1512" s="729"/>
      <c r="E1512" s="730"/>
      <c r="F1512" s="731"/>
      <c r="G1512" s="732"/>
      <c r="H1512" s="1057"/>
    </row>
    <row r="1513" spans="1:8" s="890" customFormat="1" ht="15.75" customHeight="1" x14ac:dyDescent="0.25">
      <c r="A1513" s="713" t="s">
        <v>286</v>
      </c>
      <c r="B1513" s="709" t="s">
        <v>3326</v>
      </c>
      <c r="C1513" s="714"/>
      <c r="D1513" s="875"/>
      <c r="E1513" s="714"/>
      <c r="F1513" s="714"/>
      <c r="G1513" s="715"/>
      <c r="H1513" s="1056"/>
    </row>
    <row r="1514" spans="1:8" s="890" customFormat="1" ht="25.5" x14ac:dyDescent="0.25">
      <c r="A1514" s="713" t="s">
        <v>2845</v>
      </c>
      <c r="B1514" s="709" t="s">
        <v>3784</v>
      </c>
      <c r="C1514" s="736" t="s">
        <v>3142</v>
      </c>
      <c r="D1514" s="736" t="s">
        <v>3134</v>
      </c>
      <c r="E1514" s="737"/>
      <c r="F1514" s="738"/>
      <c r="G1514" s="739"/>
      <c r="H1514" s="1056"/>
    </row>
    <row r="1515" spans="1:8" s="890" customFormat="1" x14ac:dyDescent="0.25">
      <c r="A1515" s="434" t="s">
        <v>3328</v>
      </c>
      <c r="B1515" s="734" t="s">
        <v>3982</v>
      </c>
      <c r="C1515" s="735" t="s">
        <v>3147</v>
      </c>
      <c r="D1515" s="735" t="s">
        <v>3134</v>
      </c>
      <c r="E1515" s="754">
        <v>1</v>
      </c>
      <c r="F1515" s="754">
        <f>'Mapa de Cotação'!F63</f>
        <v>7.9</v>
      </c>
      <c r="G1515" s="1179">
        <f t="shared" ref="G1515:G1518" si="104">TRUNC(E1515*F1515,2)</f>
        <v>7.9</v>
      </c>
      <c r="H1515" s="1056"/>
    </row>
    <row r="1516" spans="1:8" s="890" customFormat="1" x14ac:dyDescent="0.25">
      <c r="A1516" s="708" t="s">
        <v>3329</v>
      </c>
      <c r="B1516" s="874" t="s">
        <v>3327</v>
      </c>
      <c r="C1516" s="875" t="s">
        <v>3147</v>
      </c>
      <c r="D1516" s="875" t="s">
        <v>3134</v>
      </c>
      <c r="E1516" s="432">
        <v>3.04E-2</v>
      </c>
      <c r="F1516" s="754">
        <v>2.3199999999999998</v>
      </c>
      <c r="G1516" s="1179">
        <f t="shared" si="104"/>
        <v>7.0000000000000007E-2</v>
      </c>
      <c r="H1516" s="1056"/>
    </row>
    <row r="1517" spans="1:8" s="890" customFormat="1" ht="25.5" x14ac:dyDescent="0.25">
      <c r="A1517" s="925" t="s">
        <v>4067</v>
      </c>
      <c r="B1517" s="925" t="s">
        <v>4066</v>
      </c>
      <c r="C1517" s="923" t="s">
        <v>3142</v>
      </c>
      <c r="D1517" s="923" t="s">
        <v>3143</v>
      </c>
      <c r="E1517" s="740">
        <v>0.03</v>
      </c>
      <c r="F1517" s="754">
        <v>15.11</v>
      </c>
      <c r="G1517" s="1179">
        <f t="shared" si="104"/>
        <v>0.45</v>
      </c>
      <c r="H1517" s="1056"/>
    </row>
    <row r="1518" spans="1:8" s="890" customFormat="1" ht="25.5" x14ac:dyDescent="0.25">
      <c r="A1518" s="925" t="s">
        <v>4065</v>
      </c>
      <c r="B1518" s="925" t="s">
        <v>4064</v>
      </c>
      <c r="C1518" s="923" t="s">
        <v>3142</v>
      </c>
      <c r="D1518" s="923" t="s">
        <v>3143</v>
      </c>
      <c r="E1518" s="740">
        <v>0.1</v>
      </c>
      <c r="F1518" s="597">
        <v>19.14</v>
      </c>
      <c r="G1518" s="1179">
        <f t="shared" si="104"/>
        <v>1.91</v>
      </c>
      <c r="H1518" s="1056"/>
    </row>
    <row r="1519" spans="1:8" s="890" customFormat="1" ht="15.75" customHeight="1" x14ac:dyDescent="0.25">
      <c r="A1519" s="1347" t="s">
        <v>4722</v>
      </c>
      <c r="B1519" s="1350"/>
      <c r="C1519" s="1350"/>
      <c r="D1519" s="1350"/>
      <c r="E1519" s="1350"/>
      <c r="F1519" s="1349"/>
      <c r="G1519" s="1168">
        <f>TRUNC(SUM(G1517:G1518),2)</f>
        <v>2.36</v>
      </c>
      <c r="H1519" s="1056"/>
    </row>
    <row r="1520" spans="1:8" s="890" customFormat="1" ht="15.75" customHeight="1" x14ac:dyDescent="0.25">
      <c r="A1520" s="1347" t="s">
        <v>4723</v>
      </c>
      <c r="B1520" s="1350"/>
      <c r="C1520" s="1350"/>
      <c r="D1520" s="1350"/>
      <c r="E1520" s="1350"/>
      <c r="F1520" s="1349"/>
      <c r="G1520" s="1168">
        <f>TRUNC(SUM(G1515:G1516),2)</f>
        <v>7.97</v>
      </c>
      <c r="H1520" s="1056"/>
    </row>
    <row r="1521" spans="1:8" s="890" customFormat="1" ht="15.75" customHeight="1" x14ac:dyDescent="0.25">
      <c r="A1521" s="1172" t="s">
        <v>4975</v>
      </c>
      <c r="B1521" s="1170"/>
      <c r="C1521" s="1170"/>
      <c r="D1521" s="1170"/>
      <c r="E1521" s="1170"/>
      <c r="F1521" s="1171" t="s">
        <v>4915</v>
      </c>
      <c r="G1521" s="1168">
        <f>TRUNC(SUM(G1519:G1520),2)</f>
        <v>10.33</v>
      </c>
      <c r="H1521" s="1056"/>
    </row>
    <row r="1522" spans="1:8" s="890" customFormat="1" x14ac:dyDescent="0.25">
      <c r="A1522" s="917"/>
      <c r="B1522" s="810"/>
      <c r="C1522" s="917"/>
      <c r="D1522" s="924"/>
      <c r="E1522" s="917"/>
      <c r="F1522" s="917"/>
      <c r="G1522" s="921"/>
      <c r="H1522" s="1056"/>
    </row>
    <row r="1523" spans="1:8" s="890" customFormat="1" x14ac:dyDescent="0.25">
      <c r="A1523" s="917"/>
      <c r="B1523" s="810"/>
      <c r="C1523" s="917"/>
      <c r="D1523" s="924"/>
      <c r="E1523" s="917"/>
      <c r="F1523" s="917"/>
      <c r="G1523" s="921"/>
      <c r="H1523" s="1056"/>
    </row>
    <row r="1524" spans="1:8" s="904" customFormat="1" ht="25.5" x14ac:dyDescent="0.25">
      <c r="A1524" s="1157" t="s">
        <v>3136</v>
      </c>
      <c r="B1524" s="1158" t="s">
        <v>3137</v>
      </c>
      <c r="C1524" s="1159" t="s">
        <v>3138</v>
      </c>
      <c r="D1524" s="1159" t="s">
        <v>3139</v>
      </c>
      <c r="E1524" s="1160" t="s">
        <v>3140</v>
      </c>
      <c r="F1524" s="1161" t="s">
        <v>4913</v>
      </c>
      <c r="G1524" s="1162" t="s">
        <v>4914</v>
      </c>
      <c r="H1524" s="1057"/>
    </row>
    <row r="1525" spans="1:8" s="904" customFormat="1" ht="4.5" customHeight="1" x14ac:dyDescent="0.25">
      <c r="A1525" s="728"/>
      <c r="B1525" s="728"/>
      <c r="C1525" s="729"/>
      <c r="D1525" s="729"/>
      <c r="E1525" s="730"/>
      <c r="F1525" s="731"/>
      <c r="G1525" s="732"/>
      <c r="H1525" s="1057"/>
    </row>
    <row r="1526" spans="1:8" ht="15.75" customHeight="1" x14ac:dyDescent="0.25">
      <c r="A1526" s="367" t="s">
        <v>287</v>
      </c>
      <c r="B1526" s="709" t="s">
        <v>4662</v>
      </c>
      <c r="C1526" s="368"/>
      <c r="D1526" s="711"/>
      <c r="E1526" s="368"/>
      <c r="F1526" s="368"/>
      <c r="G1526" s="369"/>
    </row>
    <row r="1527" spans="1:8" ht="25.5" x14ac:dyDescent="0.25">
      <c r="A1527" s="367" t="s">
        <v>4655</v>
      </c>
      <c r="B1527" s="709" t="s">
        <v>4656</v>
      </c>
      <c r="C1527" s="392" t="s">
        <v>3142</v>
      </c>
      <c r="D1527" s="736" t="s">
        <v>3134</v>
      </c>
      <c r="E1527" s="393"/>
      <c r="F1527" s="394"/>
      <c r="G1527" s="395"/>
    </row>
    <row r="1528" spans="1:8" x14ac:dyDescent="0.25">
      <c r="A1528" s="434" t="s">
        <v>3328</v>
      </c>
      <c r="B1528" s="734" t="s">
        <v>4663</v>
      </c>
      <c r="C1528" s="386" t="s">
        <v>3147</v>
      </c>
      <c r="D1528" s="735" t="s">
        <v>3134</v>
      </c>
      <c r="E1528" s="423">
        <v>1</v>
      </c>
      <c r="F1528" s="423">
        <f>'Mapa de Cotação'!F87</f>
        <v>421.16666666666669</v>
      </c>
      <c r="G1528" s="1179">
        <f t="shared" ref="G1528:G1531" si="105">TRUNC(E1528*F1528,2)</f>
        <v>421.16</v>
      </c>
    </row>
    <row r="1529" spans="1:8" x14ac:dyDescent="0.25">
      <c r="A1529" s="271" t="s">
        <v>3329</v>
      </c>
      <c r="B1529" s="710" t="s">
        <v>3327</v>
      </c>
      <c r="C1529" s="278" t="s">
        <v>3147</v>
      </c>
      <c r="D1529" s="711" t="s">
        <v>3134</v>
      </c>
      <c r="E1529" s="740">
        <v>0.02</v>
      </c>
      <c r="F1529" s="754">
        <v>2.3199999999999998</v>
      </c>
      <c r="G1529" s="1179">
        <f t="shared" si="105"/>
        <v>0.04</v>
      </c>
    </row>
    <row r="1530" spans="1:8" ht="25.5" x14ac:dyDescent="0.25">
      <c r="A1530" s="549" t="s">
        <v>4067</v>
      </c>
      <c r="B1530" s="750" t="s">
        <v>4066</v>
      </c>
      <c r="C1530" s="550" t="s">
        <v>3142</v>
      </c>
      <c r="D1530" s="751" t="s">
        <v>3143</v>
      </c>
      <c r="E1530" s="396">
        <v>0.23</v>
      </c>
      <c r="F1530" s="754">
        <v>15.11</v>
      </c>
      <c r="G1530" s="1179">
        <f>TRUNC(E1530*F1530,2)</f>
        <v>3.47</v>
      </c>
    </row>
    <row r="1531" spans="1:8" ht="25.5" x14ac:dyDescent="0.25">
      <c r="A1531" s="549" t="s">
        <v>4065</v>
      </c>
      <c r="B1531" s="750" t="s">
        <v>4064</v>
      </c>
      <c r="C1531" s="550" t="s">
        <v>3142</v>
      </c>
      <c r="D1531" s="751" t="s">
        <v>3143</v>
      </c>
      <c r="E1531" s="396">
        <v>0.3</v>
      </c>
      <c r="F1531" s="597">
        <v>19.14</v>
      </c>
      <c r="G1531" s="1179">
        <f t="shared" si="105"/>
        <v>5.74</v>
      </c>
    </row>
    <row r="1532" spans="1:8" ht="15.75" customHeight="1" x14ac:dyDescent="0.25">
      <c r="A1532" s="1347" t="s">
        <v>4722</v>
      </c>
      <c r="B1532" s="1350"/>
      <c r="C1532" s="1350"/>
      <c r="D1532" s="1350"/>
      <c r="E1532" s="1350"/>
      <c r="F1532" s="1349"/>
      <c r="G1532" s="1168">
        <f>TRUNC(SUM(G1530:G1531),2)</f>
        <v>9.2100000000000009</v>
      </c>
    </row>
    <row r="1533" spans="1:8" ht="15.75" customHeight="1" x14ac:dyDescent="0.25">
      <c r="A1533" s="1347" t="s">
        <v>4723</v>
      </c>
      <c r="B1533" s="1350"/>
      <c r="C1533" s="1350"/>
      <c r="D1533" s="1350"/>
      <c r="E1533" s="1350"/>
      <c r="F1533" s="1349"/>
      <c r="G1533" s="1168">
        <f>TRUNC(SUM(G1528:G1529),2)</f>
        <v>421.2</v>
      </c>
    </row>
    <row r="1534" spans="1:8" ht="15.75" customHeight="1" x14ac:dyDescent="0.25">
      <c r="A1534" s="1172" t="s">
        <v>4976</v>
      </c>
      <c r="B1534" s="1170"/>
      <c r="C1534" s="1170"/>
      <c r="D1534" s="1170"/>
      <c r="E1534" s="1170"/>
      <c r="F1534" s="1171" t="s">
        <v>4915</v>
      </c>
      <c r="G1534" s="1168">
        <f>TRUNC(SUM(G1532:G1533),2)</f>
        <v>430.41</v>
      </c>
    </row>
    <row r="1535" spans="1:8" s="890" customFormat="1" x14ac:dyDescent="0.25">
      <c r="A1535" s="917"/>
      <c r="B1535" s="810"/>
      <c r="C1535" s="917"/>
      <c r="D1535" s="924"/>
      <c r="E1535" s="917"/>
      <c r="F1535" s="917"/>
      <c r="G1535" s="921"/>
      <c r="H1535" s="1056"/>
    </row>
    <row r="1536" spans="1:8" s="890" customFormat="1" x14ac:dyDescent="0.25">
      <c r="A1536" s="917"/>
      <c r="B1536" s="810"/>
      <c r="C1536" s="917"/>
      <c r="D1536" s="924"/>
      <c r="E1536" s="917"/>
      <c r="F1536" s="917"/>
      <c r="G1536" s="921"/>
      <c r="H1536" s="1056"/>
    </row>
    <row r="1537" spans="1:8" s="904" customFormat="1" ht="25.5" x14ac:dyDescent="0.25">
      <c r="A1537" s="1157" t="s">
        <v>3136</v>
      </c>
      <c r="B1537" s="1158" t="s">
        <v>3137</v>
      </c>
      <c r="C1537" s="1159" t="s">
        <v>3138</v>
      </c>
      <c r="D1537" s="1159" t="s">
        <v>3139</v>
      </c>
      <c r="E1537" s="1160" t="s">
        <v>3140</v>
      </c>
      <c r="F1537" s="1161" t="s">
        <v>4913</v>
      </c>
      <c r="G1537" s="1162" t="s">
        <v>4914</v>
      </c>
      <c r="H1537" s="1057"/>
    </row>
    <row r="1538" spans="1:8" s="904" customFormat="1" ht="4.5" customHeight="1" x14ac:dyDescent="0.25">
      <c r="A1538" s="728"/>
      <c r="B1538" s="728"/>
      <c r="C1538" s="729"/>
      <c r="D1538" s="729"/>
      <c r="E1538" s="730"/>
      <c r="F1538" s="731"/>
      <c r="G1538" s="732"/>
      <c r="H1538" s="1057"/>
    </row>
    <row r="1539" spans="1:8" s="700" customFormat="1" ht="15.75" customHeight="1" x14ac:dyDescent="0.25">
      <c r="A1539" s="713" t="s">
        <v>1285</v>
      </c>
      <c r="B1539" s="709" t="s">
        <v>3326</v>
      </c>
      <c r="C1539" s="714"/>
      <c r="D1539" s="711"/>
      <c r="E1539" s="714"/>
      <c r="F1539" s="714"/>
      <c r="G1539" s="715"/>
      <c r="H1539" s="1056"/>
    </row>
    <row r="1540" spans="1:8" s="700" customFormat="1" ht="25.5" x14ac:dyDescent="0.25">
      <c r="A1540" s="713" t="s">
        <v>2849</v>
      </c>
      <c r="B1540" s="709" t="s">
        <v>3801</v>
      </c>
      <c r="C1540" s="736" t="s">
        <v>3142</v>
      </c>
      <c r="D1540" s="736" t="s">
        <v>3134</v>
      </c>
      <c r="E1540" s="737"/>
      <c r="F1540" s="738"/>
      <c r="G1540" s="739"/>
      <c r="H1540" s="1056"/>
    </row>
    <row r="1541" spans="1:8" s="700" customFormat="1" ht="25.5" x14ac:dyDescent="0.25">
      <c r="A1541" s="708" t="s">
        <v>4348</v>
      </c>
      <c r="B1541" s="710" t="s">
        <v>4347</v>
      </c>
      <c r="C1541" s="711" t="s">
        <v>3147</v>
      </c>
      <c r="D1541" s="711" t="s">
        <v>3134</v>
      </c>
      <c r="E1541" s="432">
        <v>1</v>
      </c>
      <c r="F1541" s="754">
        <v>5.24</v>
      </c>
      <c r="G1541" s="1179">
        <f t="shared" ref="G1541:G1542" si="106">TRUNC(E1541*F1541,2)</f>
        <v>5.24</v>
      </c>
      <c r="H1541" s="1056"/>
    </row>
    <row r="1542" spans="1:8" s="700" customFormat="1" x14ac:dyDescent="0.25">
      <c r="A1542" s="750" t="s">
        <v>3144</v>
      </c>
      <c r="B1542" s="750" t="s">
        <v>4059</v>
      </c>
      <c r="C1542" s="751" t="s">
        <v>3142</v>
      </c>
      <c r="D1542" s="751" t="s">
        <v>3143</v>
      </c>
      <c r="E1542" s="712">
        <v>0.4</v>
      </c>
      <c r="F1542" s="754">
        <v>14.3</v>
      </c>
      <c r="G1542" s="1179">
        <f t="shared" si="106"/>
        <v>5.72</v>
      </c>
      <c r="H1542" s="1056"/>
    </row>
    <row r="1543" spans="1:8" s="700" customFormat="1" ht="25.5" x14ac:dyDescent="0.25">
      <c r="A1543" s="750" t="s">
        <v>4065</v>
      </c>
      <c r="B1543" s="750" t="s">
        <v>4064</v>
      </c>
      <c r="C1543" s="751" t="s">
        <v>3142</v>
      </c>
      <c r="D1543" s="751" t="s">
        <v>3143</v>
      </c>
      <c r="E1543" s="740">
        <v>0.4</v>
      </c>
      <c r="F1543" s="597">
        <v>19.14</v>
      </c>
      <c r="G1543" s="1179">
        <f>TRUNC(E1543*F1543,2)</f>
        <v>7.65</v>
      </c>
      <c r="H1543" s="1056"/>
    </row>
    <row r="1544" spans="1:8" s="700" customFormat="1" ht="15.75" customHeight="1" x14ac:dyDescent="0.25">
      <c r="A1544" s="1347" t="s">
        <v>4722</v>
      </c>
      <c r="B1544" s="1350"/>
      <c r="C1544" s="1350"/>
      <c r="D1544" s="1350"/>
      <c r="E1544" s="1350"/>
      <c r="F1544" s="1349"/>
      <c r="G1544" s="1168">
        <f>TRUNC(SUM(G1542:G1543),2)</f>
        <v>13.37</v>
      </c>
      <c r="H1544" s="1056"/>
    </row>
    <row r="1545" spans="1:8" s="700" customFormat="1" ht="15.75" customHeight="1" x14ac:dyDescent="0.25">
      <c r="A1545" s="1347" t="s">
        <v>4723</v>
      </c>
      <c r="B1545" s="1350"/>
      <c r="C1545" s="1350"/>
      <c r="D1545" s="1350"/>
      <c r="E1545" s="1350"/>
      <c r="F1545" s="1349"/>
      <c r="G1545" s="1168">
        <f>TRUNC(SUM(G1541),2)</f>
        <v>5.24</v>
      </c>
      <c r="H1545" s="1056"/>
    </row>
    <row r="1546" spans="1:8" s="700" customFormat="1" ht="15.75" customHeight="1" x14ac:dyDescent="0.25">
      <c r="A1546" s="1172" t="s">
        <v>4977</v>
      </c>
      <c r="B1546" s="1170"/>
      <c r="C1546" s="1170"/>
      <c r="D1546" s="1170"/>
      <c r="E1546" s="1170"/>
      <c r="F1546" s="1171" t="s">
        <v>4915</v>
      </c>
      <c r="G1546" s="1168">
        <f>TRUNC(SUM(G1544:G1545),2)</f>
        <v>18.61</v>
      </c>
      <c r="H1546" s="1056"/>
    </row>
    <row r="1547" spans="1:8" s="890" customFormat="1" x14ac:dyDescent="0.25">
      <c r="A1547" s="917"/>
      <c r="B1547" s="810"/>
      <c r="C1547" s="917"/>
      <c r="D1547" s="924"/>
      <c r="E1547" s="917"/>
      <c r="F1547" s="917"/>
      <c r="G1547" s="921"/>
      <c r="H1547" s="1056"/>
    </row>
    <row r="1548" spans="1:8" s="890" customFormat="1" x14ac:dyDescent="0.25">
      <c r="A1548" s="917"/>
      <c r="B1548" s="810"/>
      <c r="C1548" s="917"/>
      <c r="D1548" s="924"/>
      <c r="E1548" s="917"/>
      <c r="F1548" s="917"/>
      <c r="G1548" s="921"/>
      <c r="H1548" s="1056"/>
    </row>
    <row r="1549" spans="1:8" s="904" customFormat="1" ht="25.5" x14ac:dyDescent="0.25">
      <c r="A1549" s="1157" t="s">
        <v>3136</v>
      </c>
      <c r="B1549" s="1158" t="s">
        <v>3137</v>
      </c>
      <c r="C1549" s="1159" t="s">
        <v>3138</v>
      </c>
      <c r="D1549" s="1159" t="s">
        <v>3139</v>
      </c>
      <c r="E1549" s="1160" t="s">
        <v>3140</v>
      </c>
      <c r="F1549" s="1161" t="s">
        <v>4913</v>
      </c>
      <c r="G1549" s="1162" t="s">
        <v>4914</v>
      </c>
      <c r="H1549" s="1057"/>
    </row>
    <row r="1550" spans="1:8" s="904" customFormat="1" ht="4.5" customHeight="1" x14ac:dyDescent="0.25">
      <c r="A1550" s="728"/>
      <c r="B1550" s="728"/>
      <c r="C1550" s="729"/>
      <c r="D1550" s="729"/>
      <c r="E1550" s="730"/>
      <c r="F1550" s="731"/>
      <c r="G1550" s="732"/>
      <c r="H1550" s="1057"/>
    </row>
    <row r="1551" spans="1:8" ht="15.75" customHeight="1" x14ac:dyDescent="0.25">
      <c r="A1551" s="272" t="s">
        <v>4015</v>
      </c>
      <c r="B1551" s="709" t="s">
        <v>4047</v>
      </c>
      <c r="C1551" s="436"/>
      <c r="D1551" s="794"/>
      <c r="E1551" s="436"/>
      <c r="F1551" s="436"/>
      <c r="G1551" s="437"/>
    </row>
    <row r="1552" spans="1:8" ht="15.75" customHeight="1" x14ac:dyDescent="0.25">
      <c r="A1552" s="272" t="s">
        <v>4048</v>
      </c>
      <c r="B1552" s="709" t="s">
        <v>4017</v>
      </c>
      <c r="C1552" s="273"/>
      <c r="D1552" s="798"/>
      <c r="E1552" s="274"/>
      <c r="F1552" s="275"/>
      <c r="G1552" s="276"/>
    </row>
    <row r="1553" spans="1:8" x14ac:dyDescent="0.25">
      <c r="A1553" s="549" t="s">
        <v>4090</v>
      </c>
      <c r="B1553" s="750" t="s">
        <v>4091</v>
      </c>
      <c r="C1553" s="550" t="s">
        <v>3142</v>
      </c>
      <c r="D1553" s="751" t="s">
        <v>3143</v>
      </c>
      <c r="E1553" s="546">
        <v>1.49</v>
      </c>
      <c r="F1553" s="754">
        <v>16.02</v>
      </c>
      <c r="G1553" s="1179">
        <f t="shared" ref="G1553:G1556" si="107">TRUNC(E1553*F1553,2)</f>
        <v>23.86</v>
      </c>
    </row>
    <row r="1554" spans="1:8" x14ac:dyDescent="0.25">
      <c r="A1554" s="549" t="s">
        <v>3144</v>
      </c>
      <c r="B1554" s="750" t="s">
        <v>4059</v>
      </c>
      <c r="C1554" s="550" t="s">
        <v>3142</v>
      </c>
      <c r="D1554" s="751" t="s">
        <v>3143</v>
      </c>
      <c r="E1554" s="546">
        <v>0.98</v>
      </c>
      <c r="F1554" s="754">
        <v>14.3</v>
      </c>
      <c r="G1554" s="1179">
        <f t="shared" si="107"/>
        <v>14.01</v>
      </c>
    </row>
    <row r="1555" spans="1:8" ht="25.5" x14ac:dyDescent="0.25">
      <c r="A1555" s="549" t="s">
        <v>4045</v>
      </c>
      <c r="B1555" s="750" t="s">
        <v>4046</v>
      </c>
      <c r="C1555" s="550" t="s">
        <v>3147</v>
      </c>
      <c r="D1555" s="751" t="s">
        <v>238</v>
      </c>
      <c r="E1555" s="546">
        <v>3.3E-3</v>
      </c>
      <c r="F1555" s="754">
        <v>376.01</v>
      </c>
      <c r="G1555" s="1179">
        <f t="shared" si="107"/>
        <v>1.24</v>
      </c>
    </row>
    <row r="1556" spans="1:8" ht="38.25" x14ac:dyDescent="0.25">
      <c r="A1556" s="549" t="s">
        <v>4037</v>
      </c>
      <c r="B1556" s="750" t="s">
        <v>4038</v>
      </c>
      <c r="C1556" s="550" t="s">
        <v>3147</v>
      </c>
      <c r="D1556" s="751" t="s">
        <v>3699</v>
      </c>
      <c r="E1556" s="546">
        <v>0.1</v>
      </c>
      <c r="F1556" s="754">
        <v>299.62</v>
      </c>
      <c r="G1556" s="1179">
        <f t="shared" si="107"/>
        <v>29.96</v>
      </c>
    </row>
    <row r="1557" spans="1:8" ht="15.75" customHeight="1" x14ac:dyDescent="0.25">
      <c r="A1557" s="1347" t="s">
        <v>4722</v>
      </c>
      <c r="B1557" s="1350"/>
      <c r="C1557" s="1350"/>
      <c r="D1557" s="1350"/>
      <c r="E1557" s="1350"/>
      <c r="F1557" s="1349"/>
      <c r="G1557" s="1168">
        <f>TRUNC(SUM(G1553:G1554),2)</f>
        <v>37.869999999999997</v>
      </c>
    </row>
    <row r="1558" spans="1:8" ht="15.75" customHeight="1" x14ac:dyDescent="0.25">
      <c r="A1558" s="1347" t="s">
        <v>4723</v>
      </c>
      <c r="B1558" s="1350"/>
      <c r="C1558" s="1350"/>
      <c r="D1558" s="1350"/>
      <c r="E1558" s="1350"/>
      <c r="F1558" s="1349"/>
      <c r="G1558" s="1168">
        <f>TRUNC(SUM(G1555:G1556),2)</f>
        <v>31.2</v>
      </c>
    </row>
    <row r="1559" spans="1:8" ht="15.75" customHeight="1" x14ac:dyDescent="0.25">
      <c r="A1559" s="1172" t="s">
        <v>4978</v>
      </c>
      <c r="B1559" s="1170"/>
      <c r="C1559" s="1170"/>
      <c r="D1559" s="1170"/>
      <c r="E1559" s="1170"/>
      <c r="F1559" s="1171" t="s">
        <v>4915</v>
      </c>
      <c r="G1559" s="1168">
        <f>TRUNC(SUM(G1557:G1558),2)</f>
        <v>69.069999999999993</v>
      </c>
    </row>
    <row r="1560" spans="1:8" s="890" customFormat="1" x14ac:dyDescent="0.25">
      <c r="A1560" s="917"/>
      <c r="B1560" s="810"/>
      <c r="C1560" s="917"/>
      <c r="D1560" s="924"/>
      <c r="E1560" s="917"/>
      <c r="F1560" s="917"/>
      <c r="G1560" s="921"/>
      <c r="H1560" s="1056"/>
    </row>
    <row r="1561" spans="1:8" s="890" customFormat="1" x14ac:dyDescent="0.25">
      <c r="A1561" s="917"/>
      <c r="B1561" s="810"/>
      <c r="C1561" s="917"/>
      <c r="D1561" s="924"/>
      <c r="E1561" s="917"/>
      <c r="F1561" s="917"/>
      <c r="G1561" s="921"/>
      <c r="H1561" s="1056"/>
    </row>
    <row r="1562" spans="1:8" s="904" customFormat="1" ht="25.5" x14ac:dyDescent="0.25">
      <c r="A1562" s="1157" t="s">
        <v>3136</v>
      </c>
      <c r="B1562" s="1158" t="s">
        <v>3137</v>
      </c>
      <c r="C1562" s="1159" t="s">
        <v>3138</v>
      </c>
      <c r="D1562" s="1159" t="s">
        <v>3139</v>
      </c>
      <c r="E1562" s="1160" t="s">
        <v>3140</v>
      </c>
      <c r="F1562" s="1161" t="s">
        <v>4913</v>
      </c>
      <c r="G1562" s="1162" t="s">
        <v>4914</v>
      </c>
      <c r="H1562" s="1057"/>
    </row>
    <row r="1563" spans="1:8" s="904" customFormat="1" ht="4.5" customHeight="1" x14ac:dyDescent="0.25">
      <c r="A1563" s="728"/>
      <c r="B1563" s="728"/>
      <c r="C1563" s="729"/>
      <c r="D1563" s="729"/>
      <c r="E1563" s="730"/>
      <c r="F1563" s="731"/>
      <c r="G1563" s="732"/>
      <c r="H1563" s="1057"/>
    </row>
    <row r="1564" spans="1:8" ht="15.75" customHeight="1" x14ac:dyDescent="0.25">
      <c r="A1564" s="272" t="s">
        <v>4015</v>
      </c>
      <c r="B1564" s="709" t="s">
        <v>4047</v>
      </c>
    </row>
    <row r="1565" spans="1:8" ht="15.75" customHeight="1" x14ac:dyDescent="0.25">
      <c r="A1565" s="272" t="s">
        <v>4049</v>
      </c>
      <c r="B1565" s="709" t="s">
        <v>4018</v>
      </c>
      <c r="C1565" s="272"/>
      <c r="D1565" s="736"/>
      <c r="E1565" s="272"/>
      <c r="F1565" s="272"/>
      <c r="G1565" s="272"/>
    </row>
    <row r="1566" spans="1:8" x14ac:dyDescent="0.25">
      <c r="A1566" s="549" t="s">
        <v>4090</v>
      </c>
      <c r="B1566" s="750" t="s">
        <v>4091</v>
      </c>
      <c r="C1566" s="550" t="s">
        <v>3142</v>
      </c>
      <c r="D1566" s="751" t="s">
        <v>3143</v>
      </c>
      <c r="E1566" s="546">
        <v>1.49</v>
      </c>
      <c r="F1566" s="754">
        <v>16.02</v>
      </c>
      <c r="G1566" s="1179">
        <f t="shared" ref="G1566:G1569" si="108">TRUNC(E1566*F1566,2)</f>
        <v>23.86</v>
      </c>
    </row>
    <row r="1567" spans="1:8" x14ac:dyDescent="0.25">
      <c r="A1567" s="549" t="s">
        <v>3144</v>
      </c>
      <c r="B1567" s="750" t="s">
        <v>4059</v>
      </c>
      <c r="C1567" s="550" t="s">
        <v>3142</v>
      </c>
      <c r="D1567" s="751" t="s">
        <v>3143</v>
      </c>
      <c r="E1567" s="546">
        <v>0.98</v>
      </c>
      <c r="F1567" s="754">
        <v>14.3</v>
      </c>
      <c r="G1567" s="1179">
        <f t="shared" si="108"/>
        <v>14.01</v>
      </c>
    </row>
    <row r="1568" spans="1:8" ht="25.5" x14ac:dyDescent="0.25">
      <c r="A1568" s="549" t="s">
        <v>4045</v>
      </c>
      <c r="B1568" s="750" t="s">
        <v>4046</v>
      </c>
      <c r="C1568" s="550" t="s">
        <v>3147</v>
      </c>
      <c r="D1568" s="751" t="s">
        <v>238</v>
      </c>
      <c r="E1568" s="546">
        <v>3.3E-3</v>
      </c>
      <c r="F1568" s="754">
        <v>376.01</v>
      </c>
      <c r="G1568" s="1179">
        <f t="shared" si="108"/>
        <v>1.24</v>
      </c>
    </row>
    <row r="1569" spans="1:8" ht="38.25" x14ac:dyDescent="0.25">
      <c r="A1569" s="549" t="s">
        <v>4037</v>
      </c>
      <c r="B1569" s="750" t="s">
        <v>4038</v>
      </c>
      <c r="C1569" s="550" t="s">
        <v>3147</v>
      </c>
      <c r="D1569" s="751" t="s">
        <v>3699</v>
      </c>
      <c r="E1569" s="546">
        <v>0.16</v>
      </c>
      <c r="F1569" s="754">
        <v>299.62</v>
      </c>
      <c r="G1569" s="1179">
        <f t="shared" si="108"/>
        <v>47.93</v>
      </c>
    </row>
    <row r="1570" spans="1:8" ht="15.75" customHeight="1" x14ac:dyDescent="0.25">
      <c r="A1570" s="1347" t="s">
        <v>4722</v>
      </c>
      <c r="B1570" s="1350"/>
      <c r="C1570" s="1350"/>
      <c r="D1570" s="1350"/>
      <c r="E1570" s="1350"/>
      <c r="F1570" s="1349"/>
      <c r="G1570" s="1168">
        <f>TRUNC(SUM(G1566:G1567),2)</f>
        <v>37.869999999999997</v>
      </c>
    </row>
    <row r="1571" spans="1:8" ht="15.75" customHeight="1" x14ac:dyDescent="0.25">
      <c r="A1571" s="1347" t="s">
        <v>4723</v>
      </c>
      <c r="B1571" s="1350"/>
      <c r="C1571" s="1350"/>
      <c r="D1571" s="1350"/>
      <c r="E1571" s="1350"/>
      <c r="F1571" s="1349"/>
      <c r="G1571" s="1168">
        <f>TRUNC(SUM(G1568:G1569),2)</f>
        <v>49.17</v>
      </c>
    </row>
    <row r="1572" spans="1:8" ht="15.75" customHeight="1" x14ac:dyDescent="0.25">
      <c r="A1572" s="1172" t="s">
        <v>4978</v>
      </c>
      <c r="B1572" s="1170"/>
      <c r="C1572" s="1170"/>
      <c r="D1572" s="1170"/>
      <c r="E1572" s="1170"/>
      <c r="F1572" s="1171" t="s">
        <v>4915</v>
      </c>
      <c r="G1572" s="1168">
        <f>TRUNC(SUM(G1570:G1571),2)</f>
        <v>87.04</v>
      </c>
    </row>
    <row r="1573" spans="1:8" s="890" customFormat="1" ht="9" customHeight="1" x14ac:dyDescent="0.25">
      <c r="A1573" s="917"/>
      <c r="B1573" s="810"/>
      <c r="C1573" s="917"/>
      <c r="D1573" s="924"/>
      <c r="E1573" s="917"/>
      <c r="F1573" s="917"/>
      <c r="G1573" s="921"/>
      <c r="H1573" s="1056"/>
    </row>
    <row r="1574" spans="1:8" s="890" customFormat="1" ht="9" customHeight="1" x14ac:dyDescent="0.25">
      <c r="A1574" s="917"/>
      <c r="B1574" s="810"/>
      <c r="C1574" s="917"/>
      <c r="D1574" s="924"/>
      <c r="E1574" s="917"/>
      <c r="F1574" s="917"/>
      <c r="G1574" s="921"/>
      <c r="H1574" s="1056"/>
    </row>
    <row r="1575" spans="1:8" s="904" customFormat="1" ht="25.5" x14ac:dyDescent="0.25">
      <c r="A1575" s="1157" t="s">
        <v>3136</v>
      </c>
      <c r="B1575" s="1158" t="s">
        <v>3137</v>
      </c>
      <c r="C1575" s="1159" t="s">
        <v>3138</v>
      </c>
      <c r="D1575" s="1159" t="s">
        <v>3139</v>
      </c>
      <c r="E1575" s="1160" t="s">
        <v>3140</v>
      </c>
      <c r="F1575" s="1161" t="s">
        <v>4913</v>
      </c>
      <c r="G1575" s="1162" t="s">
        <v>4914</v>
      </c>
      <c r="H1575" s="1057"/>
    </row>
    <row r="1576" spans="1:8" s="904" customFormat="1" ht="4.5" customHeight="1" x14ac:dyDescent="0.25">
      <c r="A1576" s="728"/>
      <c r="B1576" s="728"/>
      <c r="C1576" s="729"/>
      <c r="D1576" s="729"/>
      <c r="E1576" s="730"/>
      <c r="F1576" s="731"/>
      <c r="G1576" s="732"/>
      <c r="H1576" s="1057"/>
    </row>
    <row r="1577" spans="1:8" ht="15.75" customHeight="1" x14ac:dyDescent="0.25">
      <c r="A1577" s="272" t="s">
        <v>2850</v>
      </c>
      <c r="B1577" s="709" t="s">
        <v>3334</v>
      </c>
      <c r="C1577" s="368"/>
      <c r="D1577" s="711"/>
      <c r="E1577" s="368"/>
      <c r="F1577" s="368"/>
      <c r="G1577" s="369"/>
    </row>
    <row r="1578" spans="1:8" ht="25.5" x14ac:dyDescent="0.25">
      <c r="A1578" s="272" t="s">
        <v>2851</v>
      </c>
      <c r="B1578" s="709" t="s">
        <v>2737</v>
      </c>
      <c r="C1578" s="392" t="s">
        <v>3142</v>
      </c>
      <c r="D1578" s="736" t="s">
        <v>3134</v>
      </c>
      <c r="E1578" s="393"/>
      <c r="F1578" s="394"/>
      <c r="G1578" s="395"/>
    </row>
    <row r="1579" spans="1:8" ht="38.25" x14ac:dyDescent="0.25">
      <c r="A1579" s="271" t="s">
        <v>3332</v>
      </c>
      <c r="B1579" s="710" t="s">
        <v>3330</v>
      </c>
      <c r="C1579" s="278" t="s">
        <v>3147</v>
      </c>
      <c r="D1579" s="711" t="s">
        <v>3134</v>
      </c>
      <c r="E1579" s="396">
        <v>4</v>
      </c>
      <c r="F1579" s="754">
        <v>0.2</v>
      </c>
      <c r="G1579" s="1179">
        <f t="shared" ref="G1579:G1582" si="109">TRUNC(E1579*F1579,2)</f>
        <v>0.8</v>
      </c>
    </row>
    <row r="1580" spans="1:8" s="115" customFormat="1" ht="25.5" x14ac:dyDescent="0.25">
      <c r="A1580" s="271" t="s">
        <v>3333</v>
      </c>
      <c r="B1580" s="710" t="s">
        <v>3331</v>
      </c>
      <c r="C1580" s="278" t="s">
        <v>3147</v>
      </c>
      <c r="D1580" s="711" t="s">
        <v>3134</v>
      </c>
      <c r="E1580" s="396">
        <v>1</v>
      </c>
      <c r="F1580" s="754">
        <v>36.85</v>
      </c>
      <c r="G1580" s="1179">
        <f t="shared" si="109"/>
        <v>36.85</v>
      </c>
      <c r="H1580" s="1057"/>
    </row>
    <row r="1581" spans="1:8" s="115" customFormat="1" ht="25.5" x14ac:dyDescent="0.25">
      <c r="A1581" s="549" t="s">
        <v>4067</v>
      </c>
      <c r="B1581" s="750" t="s">
        <v>4066</v>
      </c>
      <c r="C1581" s="550" t="s">
        <v>3142</v>
      </c>
      <c r="D1581" s="751" t="s">
        <v>3143</v>
      </c>
      <c r="E1581" s="396">
        <v>0.2</v>
      </c>
      <c r="F1581" s="754">
        <v>15.11</v>
      </c>
      <c r="G1581" s="1179">
        <f t="shared" si="109"/>
        <v>3.02</v>
      </c>
      <c r="H1581" s="1057"/>
    </row>
    <row r="1582" spans="1:8" ht="25.5" x14ac:dyDescent="0.25">
      <c r="A1582" s="549" t="s">
        <v>4065</v>
      </c>
      <c r="B1582" s="750" t="s">
        <v>4064</v>
      </c>
      <c r="C1582" s="550" t="s">
        <v>3142</v>
      </c>
      <c r="D1582" s="751" t="s">
        <v>3143</v>
      </c>
      <c r="E1582" s="396">
        <v>0.2</v>
      </c>
      <c r="F1582" s="597">
        <v>19.14</v>
      </c>
      <c r="G1582" s="1179">
        <f t="shared" si="109"/>
        <v>3.82</v>
      </c>
    </row>
    <row r="1583" spans="1:8" x14ac:dyDescent="0.25">
      <c r="A1583" s="1347" t="s">
        <v>4722</v>
      </c>
      <c r="B1583" s="1350"/>
      <c r="C1583" s="1350"/>
      <c r="D1583" s="1350"/>
      <c r="E1583" s="1350"/>
      <c r="F1583" s="1349"/>
      <c r="G1583" s="1168">
        <f>TRUNC(SUM(G1581:G1582),2)</f>
        <v>6.84</v>
      </c>
    </row>
    <row r="1584" spans="1:8" x14ac:dyDescent="0.25">
      <c r="A1584" s="1347" t="s">
        <v>4723</v>
      </c>
      <c r="B1584" s="1350"/>
      <c r="C1584" s="1350"/>
      <c r="D1584" s="1350"/>
      <c r="E1584" s="1350"/>
      <c r="F1584" s="1349"/>
      <c r="G1584" s="1168">
        <f>TRUNC(SUM(G1579:G1580),2)</f>
        <v>37.65</v>
      </c>
    </row>
    <row r="1585" spans="1:8" x14ac:dyDescent="0.25">
      <c r="A1585" s="1172" t="s">
        <v>4979</v>
      </c>
      <c r="B1585" s="1170"/>
      <c r="C1585" s="1170"/>
      <c r="D1585" s="1170"/>
      <c r="E1585" s="1170"/>
      <c r="F1585" s="1171" t="s">
        <v>4915</v>
      </c>
      <c r="G1585" s="1168">
        <f>TRUNC(SUM(G1583:G1584),2)</f>
        <v>44.49</v>
      </c>
    </row>
    <row r="1586" spans="1:8" s="890" customFormat="1" x14ac:dyDescent="0.25">
      <c r="A1586" s="917"/>
      <c r="B1586" s="810"/>
      <c r="C1586" s="917"/>
      <c r="D1586" s="924"/>
      <c r="E1586" s="917"/>
      <c r="F1586" s="917"/>
      <c r="G1586" s="921"/>
      <c r="H1586" s="1056"/>
    </row>
    <row r="1587" spans="1:8" s="890" customFormat="1" x14ac:dyDescent="0.25">
      <c r="A1587" s="917"/>
      <c r="B1587" s="810"/>
      <c r="C1587" s="917"/>
      <c r="D1587" s="924"/>
      <c r="E1587" s="917"/>
      <c r="F1587" s="917"/>
      <c r="G1587" s="921"/>
      <c r="H1587" s="1056"/>
    </row>
    <row r="1588" spans="1:8" s="904" customFormat="1" ht="25.5" x14ac:dyDescent="0.25">
      <c r="A1588" s="1157" t="s">
        <v>3136</v>
      </c>
      <c r="B1588" s="1158" t="s">
        <v>3137</v>
      </c>
      <c r="C1588" s="1159" t="s">
        <v>3138</v>
      </c>
      <c r="D1588" s="1159" t="s">
        <v>3139</v>
      </c>
      <c r="E1588" s="1160" t="s">
        <v>3140</v>
      </c>
      <c r="F1588" s="1161" t="s">
        <v>4913</v>
      </c>
      <c r="G1588" s="1162" t="s">
        <v>4914</v>
      </c>
      <c r="H1588" s="1057"/>
    </row>
    <row r="1589" spans="1:8" s="904" customFormat="1" ht="4.5" customHeight="1" x14ac:dyDescent="0.25">
      <c r="A1589" s="728"/>
      <c r="B1589" s="728"/>
      <c r="C1589" s="729"/>
      <c r="D1589" s="729"/>
      <c r="E1589" s="730"/>
      <c r="F1589" s="731"/>
      <c r="G1589" s="732"/>
      <c r="H1589" s="1057"/>
    </row>
    <row r="1590" spans="1:8" s="700" customFormat="1" ht="15.75" customHeight="1" x14ac:dyDescent="0.25">
      <c r="A1590" s="709" t="s">
        <v>2850</v>
      </c>
      <c r="B1590" s="709" t="s">
        <v>3334</v>
      </c>
      <c r="C1590" s="714"/>
      <c r="D1590" s="711"/>
      <c r="E1590" s="714"/>
      <c r="F1590" s="714"/>
      <c r="G1590" s="715"/>
      <c r="H1590" s="1056"/>
    </row>
    <row r="1591" spans="1:8" s="700" customFormat="1" ht="25.5" x14ac:dyDescent="0.25">
      <c r="A1591" s="709" t="s">
        <v>2855</v>
      </c>
      <c r="B1591" s="709" t="s">
        <v>2713</v>
      </c>
      <c r="C1591" s="736" t="s">
        <v>3142</v>
      </c>
      <c r="D1591" s="736" t="s">
        <v>3134</v>
      </c>
      <c r="E1591" s="737"/>
      <c r="F1591" s="738"/>
      <c r="G1591" s="739"/>
      <c r="H1591" s="1056"/>
    </row>
    <row r="1592" spans="1:8" s="700" customFormat="1" ht="38.25" x14ac:dyDescent="0.25">
      <c r="A1592" s="708" t="s">
        <v>3332</v>
      </c>
      <c r="B1592" s="710" t="s">
        <v>3330</v>
      </c>
      <c r="C1592" s="711" t="s">
        <v>3147</v>
      </c>
      <c r="D1592" s="711" t="s">
        <v>3134</v>
      </c>
      <c r="E1592" s="740">
        <v>6</v>
      </c>
      <c r="F1592" s="754">
        <v>0.2</v>
      </c>
      <c r="G1592" s="1179">
        <f t="shared" ref="G1592:G1595" si="110">TRUNC(E1592*F1592,2)</f>
        <v>1.2</v>
      </c>
      <c r="H1592" s="1056"/>
    </row>
    <row r="1593" spans="1:8" s="706" customFormat="1" ht="25.5" x14ac:dyDescent="0.25">
      <c r="A1593" s="708" t="s">
        <v>4350</v>
      </c>
      <c r="B1593" s="710" t="s">
        <v>4349</v>
      </c>
      <c r="C1593" s="711" t="s">
        <v>3147</v>
      </c>
      <c r="D1593" s="711" t="s">
        <v>3134</v>
      </c>
      <c r="E1593" s="740">
        <v>1</v>
      </c>
      <c r="F1593" s="754">
        <v>121.16</v>
      </c>
      <c r="G1593" s="1179">
        <f t="shared" si="110"/>
        <v>121.16</v>
      </c>
      <c r="H1593" s="1057"/>
    </row>
    <row r="1594" spans="1:8" s="706" customFormat="1" ht="25.5" x14ac:dyDescent="0.25">
      <c r="A1594" s="750" t="s">
        <v>4067</v>
      </c>
      <c r="B1594" s="750" t="s">
        <v>4066</v>
      </c>
      <c r="C1594" s="751" t="s">
        <v>3142</v>
      </c>
      <c r="D1594" s="751" t="s">
        <v>3143</v>
      </c>
      <c r="E1594" s="740">
        <v>1</v>
      </c>
      <c r="F1594" s="754">
        <v>15.11</v>
      </c>
      <c r="G1594" s="1179">
        <f t="shared" si="110"/>
        <v>15.11</v>
      </c>
      <c r="H1594" s="1057"/>
    </row>
    <row r="1595" spans="1:8" s="700" customFormat="1" ht="25.5" x14ac:dyDescent="0.25">
      <c r="A1595" s="750" t="s">
        <v>4065</v>
      </c>
      <c r="B1595" s="750" t="s">
        <v>4064</v>
      </c>
      <c r="C1595" s="751" t="s">
        <v>3142</v>
      </c>
      <c r="D1595" s="751" t="s">
        <v>3143</v>
      </c>
      <c r="E1595" s="740">
        <v>1</v>
      </c>
      <c r="F1595" s="597">
        <v>19.14</v>
      </c>
      <c r="G1595" s="1179">
        <f t="shared" si="110"/>
        <v>19.14</v>
      </c>
      <c r="H1595" s="1056"/>
    </row>
    <row r="1596" spans="1:8" s="700" customFormat="1" x14ac:dyDescent="0.25">
      <c r="A1596" s="1347" t="s">
        <v>4722</v>
      </c>
      <c r="B1596" s="1350"/>
      <c r="C1596" s="1350"/>
      <c r="D1596" s="1350"/>
      <c r="E1596" s="1350"/>
      <c r="F1596" s="1349"/>
      <c r="G1596" s="1168">
        <f>TRUNC(SUM(G1594:G1595),2)</f>
        <v>34.25</v>
      </c>
      <c r="H1596" s="1056"/>
    </row>
    <row r="1597" spans="1:8" s="700" customFormat="1" x14ac:dyDescent="0.25">
      <c r="A1597" s="1347" t="s">
        <v>4723</v>
      </c>
      <c r="B1597" s="1350"/>
      <c r="C1597" s="1350"/>
      <c r="D1597" s="1350"/>
      <c r="E1597" s="1350"/>
      <c r="F1597" s="1349"/>
      <c r="G1597" s="1168">
        <f>TRUNC(SUM(G1592:G1593),2)</f>
        <v>122.36</v>
      </c>
      <c r="H1597" s="1056"/>
    </row>
    <row r="1598" spans="1:8" s="700" customFormat="1" x14ac:dyDescent="0.25">
      <c r="A1598" s="1172" t="s">
        <v>4980</v>
      </c>
      <c r="B1598" s="1170"/>
      <c r="C1598" s="1170"/>
      <c r="D1598" s="1170"/>
      <c r="E1598" s="1170"/>
      <c r="F1598" s="1171" t="s">
        <v>4915</v>
      </c>
      <c r="G1598" s="1168">
        <f>TRUNC(SUM(G1596:G1597),2)</f>
        <v>156.61000000000001</v>
      </c>
      <c r="H1598" s="1056"/>
    </row>
    <row r="1599" spans="1:8" s="890" customFormat="1" x14ac:dyDescent="0.25">
      <c r="A1599" s="917"/>
      <c r="B1599" s="810"/>
      <c r="C1599" s="917"/>
      <c r="D1599" s="924"/>
      <c r="E1599" s="917"/>
      <c r="F1599" s="917"/>
      <c r="G1599" s="921"/>
      <c r="H1599" s="1056"/>
    </row>
    <row r="1600" spans="1:8" s="890" customFormat="1" x14ac:dyDescent="0.25">
      <c r="A1600" s="917"/>
      <c r="B1600" s="810"/>
      <c r="C1600" s="917"/>
      <c r="D1600" s="924"/>
      <c r="E1600" s="917"/>
      <c r="F1600" s="917"/>
      <c r="G1600" s="921"/>
      <c r="H1600" s="1056"/>
    </row>
    <row r="1601" spans="1:16" s="904" customFormat="1" ht="25.5" x14ac:dyDescent="0.25">
      <c r="A1601" s="1157" t="s">
        <v>3136</v>
      </c>
      <c r="B1601" s="1158" t="s">
        <v>3137</v>
      </c>
      <c r="C1601" s="1159" t="s">
        <v>3138</v>
      </c>
      <c r="D1601" s="1159" t="s">
        <v>3139</v>
      </c>
      <c r="E1601" s="1160" t="s">
        <v>3140</v>
      </c>
      <c r="F1601" s="1161" t="s">
        <v>4913</v>
      </c>
      <c r="G1601" s="1162" t="s">
        <v>4914</v>
      </c>
      <c r="H1601" s="1057"/>
    </row>
    <row r="1602" spans="1:16" s="904" customFormat="1" ht="4.5" customHeight="1" x14ac:dyDescent="0.25">
      <c r="A1602" s="728"/>
      <c r="B1602" s="728"/>
      <c r="C1602" s="729"/>
      <c r="D1602" s="729"/>
      <c r="E1602" s="730"/>
      <c r="F1602" s="731"/>
      <c r="G1602" s="732"/>
      <c r="H1602" s="1057"/>
    </row>
    <row r="1603" spans="1:16" s="115" customFormat="1" x14ac:dyDescent="0.25">
      <c r="A1603" s="709" t="s">
        <v>2850</v>
      </c>
      <c r="B1603" s="709" t="s">
        <v>3334</v>
      </c>
      <c r="C1603" s="427"/>
      <c r="D1603" s="799"/>
      <c r="E1603" s="428"/>
      <c r="F1603" s="428"/>
      <c r="G1603" s="429"/>
      <c r="H1603" s="1056"/>
      <c r="I1603"/>
      <c r="J1603" s="375"/>
      <c r="K1603" s="436"/>
      <c r="L1603" s="436"/>
      <c r="M1603" s="436"/>
      <c r="N1603" s="436"/>
      <c r="O1603" s="436"/>
      <c r="P1603" s="437"/>
    </row>
    <row r="1604" spans="1:16" s="115" customFormat="1" ht="25.5" x14ac:dyDescent="0.25">
      <c r="A1604" s="709" t="s">
        <v>2856</v>
      </c>
      <c r="B1604" s="709" t="s">
        <v>2714</v>
      </c>
      <c r="C1604" s="392" t="s">
        <v>3142</v>
      </c>
      <c r="D1604" s="736" t="s">
        <v>3134</v>
      </c>
      <c r="E1604" s="393"/>
      <c r="F1604" s="394"/>
      <c r="G1604" s="395"/>
      <c r="H1604" s="1056"/>
      <c r="I1604"/>
      <c r="J1604" s="375"/>
      <c r="K1604" s="436"/>
      <c r="L1604" s="436"/>
      <c r="M1604" s="436"/>
      <c r="N1604" s="436"/>
      <c r="O1604" s="436"/>
      <c r="P1604" s="437"/>
    </row>
    <row r="1605" spans="1:16" s="115" customFormat="1" ht="38.25" x14ac:dyDescent="0.25">
      <c r="A1605" s="271" t="s">
        <v>3332</v>
      </c>
      <c r="B1605" s="710" t="s">
        <v>3330</v>
      </c>
      <c r="C1605" s="278" t="s">
        <v>3147</v>
      </c>
      <c r="D1605" s="711" t="s">
        <v>3134</v>
      </c>
      <c r="E1605" s="396">
        <v>6</v>
      </c>
      <c r="F1605" s="754">
        <v>0.2</v>
      </c>
      <c r="G1605" s="1179">
        <f>TRUNC(E1605*F1605,2)</f>
        <v>1.2</v>
      </c>
      <c r="H1605" s="1056"/>
      <c r="I1605"/>
      <c r="J1605" s="375"/>
      <c r="K1605" s="436"/>
      <c r="L1605" s="436"/>
      <c r="M1605" s="436"/>
      <c r="N1605" s="436"/>
      <c r="O1605" s="436"/>
      <c r="P1605" s="437"/>
    </row>
    <row r="1606" spans="1:16" s="115" customFormat="1" ht="25.5" x14ac:dyDescent="0.25">
      <c r="A1606" s="434" t="s">
        <v>3803</v>
      </c>
      <c r="B1606" s="710" t="s">
        <v>3802</v>
      </c>
      <c r="C1606" s="386" t="s">
        <v>3147</v>
      </c>
      <c r="D1606" s="735" t="s">
        <v>3134</v>
      </c>
      <c r="E1606" s="423">
        <v>1</v>
      </c>
      <c r="F1606" s="754">
        <v>150.09</v>
      </c>
      <c r="G1606" s="1179">
        <f t="shared" ref="G1606:G1608" si="111">TRUNC(E1606*F1606,2)</f>
        <v>150.09</v>
      </c>
      <c r="H1606" s="1057"/>
      <c r="J1606" s="436"/>
      <c r="K1606" s="436"/>
      <c r="L1606" s="436"/>
      <c r="M1606" s="436"/>
      <c r="N1606" s="436"/>
      <c r="O1606" s="436"/>
      <c r="P1606" s="437"/>
    </row>
    <row r="1607" spans="1:16" s="115" customFormat="1" x14ac:dyDescent="0.25">
      <c r="A1607" s="549" t="s">
        <v>4058</v>
      </c>
      <c r="B1607" s="750" t="s">
        <v>4057</v>
      </c>
      <c r="C1607" s="550" t="s">
        <v>3142</v>
      </c>
      <c r="D1607" s="751" t="s">
        <v>3143</v>
      </c>
      <c r="E1607" s="396">
        <v>1</v>
      </c>
      <c r="F1607" s="754">
        <v>19.12</v>
      </c>
      <c r="G1607" s="1179">
        <f t="shared" si="111"/>
        <v>19.12</v>
      </c>
      <c r="H1607" s="1057"/>
      <c r="J1607" s="436"/>
      <c r="K1607" s="436"/>
      <c r="L1607" s="436"/>
      <c r="M1607" s="436"/>
      <c r="N1607" s="436"/>
      <c r="O1607" s="436"/>
      <c r="P1607" s="437"/>
    </row>
    <row r="1608" spans="1:16" x14ac:dyDescent="0.25">
      <c r="A1608" s="549" t="s">
        <v>3144</v>
      </c>
      <c r="B1608" s="750" t="s">
        <v>4059</v>
      </c>
      <c r="C1608" s="550" t="s">
        <v>3142</v>
      </c>
      <c r="D1608" s="751" t="s">
        <v>3143</v>
      </c>
      <c r="E1608" s="396">
        <v>1</v>
      </c>
      <c r="F1608" s="754">
        <v>14.3</v>
      </c>
      <c r="G1608" s="1179">
        <f t="shared" si="111"/>
        <v>14.3</v>
      </c>
      <c r="J1608" s="375"/>
      <c r="K1608" s="375"/>
      <c r="L1608" s="375"/>
      <c r="M1608" s="375"/>
      <c r="N1608" s="375"/>
      <c r="O1608" s="375"/>
      <c r="P1608" s="376"/>
    </row>
    <row r="1609" spans="1:16" x14ac:dyDescent="0.25">
      <c r="A1609" s="1347" t="s">
        <v>4722</v>
      </c>
      <c r="B1609" s="1350"/>
      <c r="C1609" s="1350"/>
      <c r="D1609" s="1350"/>
      <c r="E1609" s="1350"/>
      <c r="F1609" s="1349"/>
      <c r="G1609" s="1168">
        <f>TRUNC(SUM(G1607:G1608),2)</f>
        <v>33.42</v>
      </c>
      <c r="J1609" s="375"/>
      <c r="K1609" s="375"/>
      <c r="L1609" s="375"/>
      <c r="M1609" s="375"/>
      <c r="N1609" s="375"/>
      <c r="O1609" s="375"/>
      <c r="P1609" s="376"/>
    </row>
    <row r="1610" spans="1:16" x14ac:dyDescent="0.25">
      <c r="A1610" s="1347" t="s">
        <v>4723</v>
      </c>
      <c r="B1610" s="1350"/>
      <c r="C1610" s="1350"/>
      <c r="D1610" s="1350"/>
      <c r="E1610" s="1350"/>
      <c r="F1610" s="1349"/>
      <c r="G1610" s="1168">
        <f>TRUNC(SUM(G1605:G1606),2)</f>
        <v>151.29</v>
      </c>
      <c r="J1610" s="375"/>
      <c r="K1610" s="375"/>
      <c r="L1610" s="375"/>
      <c r="M1610" s="375"/>
      <c r="N1610" s="375"/>
      <c r="O1610" s="375"/>
      <c r="P1610" s="376"/>
    </row>
    <row r="1611" spans="1:16" x14ac:dyDescent="0.25">
      <c r="A1611" s="1172" t="s">
        <v>4979</v>
      </c>
      <c r="B1611" s="1170"/>
      <c r="C1611" s="1170"/>
      <c r="D1611" s="1170"/>
      <c r="E1611" s="1170"/>
      <c r="F1611" s="1171" t="s">
        <v>4915</v>
      </c>
      <c r="G1611" s="1168">
        <f>TRUNC(SUM(G1609:G1610),2)</f>
        <v>184.71</v>
      </c>
      <c r="J1611" s="375"/>
      <c r="K1611" s="375"/>
      <c r="L1611" s="375"/>
      <c r="M1611" s="375"/>
      <c r="N1611" s="375"/>
      <c r="O1611" s="375"/>
      <c r="P1611" s="376"/>
    </row>
    <row r="1612" spans="1:16" s="890" customFormat="1" x14ac:dyDescent="0.25">
      <c r="A1612" s="917"/>
      <c r="B1612" s="810"/>
      <c r="C1612" s="917"/>
      <c r="D1612" s="924"/>
      <c r="E1612" s="917"/>
      <c r="F1612" s="917"/>
      <c r="G1612" s="921"/>
      <c r="H1612" s="1056"/>
    </row>
    <row r="1613" spans="1:16" s="890" customFormat="1" x14ac:dyDescent="0.25">
      <c r="A1613" s="917"/>
      <c r="B1613" s="810"/>
      <c r="C1613" s="917"/>
      <c r="D1613" s="924"/>
      <c r="E1613" s="917"/>
      <c r="F1613" s="917"/>
      <c r="G1613" s="921"/>
      <c r="H1613" s="1056"/>
    </row>
    <row r="1614" spans="1:16" s="904" customFormat="1" ht="25.5" x14ac:dyDescent="0.25">
      <c r="A1614" s="1157" t="s">
        <v>3136</v>
      </c>
      <c r="B1614" s="1158" t="s">
        <v>3137</v>
      </c>
      <c r="C1614" s="1159" t="s">
        <v>3138</v>
      </c>
      <c r="D1614" s="1159" t="s">
        <v>3139</v>
      </c>
      <c r="E1614" s="1160" t="s">
        <v>3140</v>
      </c>
      <c r="F1614" s="1161" t="s">
        <v>4913</v>
      </c>
      <c r="G1614" s="1162" t="s">
        <v>4914</v>
      </c>
      <c r="H1614" s="1057"/>
    </row>
    <row r="1615" spans="1:16" s="904" customFormat="1" ht="4.5" customHeight="1" x14ac:dyDescent="0.25">
      <c r="A1615" s="728"/>
      <c r="B1615" s="728"/>
      <c r="C1615" s="729"/>
      <c r="D1615" s="729"/>
      <c r="E1615" s="730"/>
      <c r="F1615" s="731"/>
      <c r="G1615" s="732"/>
      <c r="H1615" s="1057"/>
    </row>
    <row r="1616" spans="1:16" s="904" customFormat="1" x14ac:dyDescent="0.25">
      <c r="A1616" s="709" t="s">
        <v>2850</v>
      </c>
      <c r="B1616" s="709" t="s">
        <v>3334</v>
      </c>
      <c r="C1616" s="427"/>
      <c r="D1616" s="799"/>
      <c r="E1616" s="428"/>
      <c r="F1616" s="428"/>
      <c r="G1616" s="429"/>
      <c r="H1616" s="1056"/>
      <c r="I1616" s="890"/>
      <c r="J1616" s="877"/>
      <c r="K1616" s="917"/>
      <c r="L1616" s="917"/>
      <c r="M1616" s="917"/>
      <c r="N1616" s="917"/>
      <c r="O1616" s="917"/>
      <c r="P1616" s="921"/>
    </row>
    <row r="1617" spans="1:16" s="706" customFormat="1" ht="25.5" x14ac:dyDescent="0.25">
      <c r="A1617" s="709" t="s">
        <v>2857</v>
      </c>
      <c r="B1617" s="709" t="s">
        <v>2715</v>
      </c>
      <c r="C1617" s="736" t="s">
        <v>3142</v>
      </c>
      <c r="D1617" s="736" t="s">
        <v>3134</v>
      </c>
      <c r="E1617" s="737"/>
      <c r="F1617" s="738"/>
      <c r="G1617" s="739"/>
      <c r="H1617" s="1056"/>
      <c r="I1617" s="700"/>
      <c r="J1617" s="726"/>
      <c r="K1617" s="743"/>
      <c r="L1617" s="743"/>
      <c r="M1617" s="743"/>
      <c r="N1617" s="743"/>
      <c r="O1617" s="743"/>
      <c r="P1617" s="747"/>
    </row>
    <row r="1618" spans="1:16" s="706" customFormat="1" ht="38.25" x14ac:dyDescent="0.25">
      <c r="A1618" s="708" t="s">
        <v>3332</v>
      </c>
      <c r="B1618" s="710" t="s">
        <v>3330</v>
      </c>
      <c r="C1618" s="711" t="s">
        <v>3147</v>
      </c>
      <c r="D1618" s="711" t="s">
        <v>3134</v>
      </c>
      <c r="E1618" s="740">
        <v>6</v>
      </c>
      <c r="F1618" s="754">
        <v>0.2</v>
      </c>
      <c r="G1618" s="1179">
        <f>TRUNC(E1618*F1618,2)</f>
        <v>1.2</v>
      </c>
      <c r="H1618" s="1056"/>
      <c r="I1618" s="700"/>
      <c r="J1618" s="726"/>
      <c r="K1618" s="743"/>
      <c r="L1618" s="743"/>
      <c r="M1618" s="743"/>
      <c r="N1618" s="743"/>
      <c r="O1618" s="743"/>
      <c r="P1618" s="747"/>
    </row>
    <row r="1619" spans="1:16" s="706" customFormat="1" ht="25.5" x14ac:dyDescent="0.25">
      <c r="A1619" s="434" t="s">
        <v>4353</v>
      </c>
      <c r="B1619" s="710" t="s">
        <v>4352</v>
      </c>
      <c r="C1619" s="735" t="s">
        <v>3147</v>
      </c>
      <c r="D1619" s="735" t="s">
        <v>3134</v>
      </c>
      <c r="E1619" s="754">
        <v>1</v>
      </c>
      <c r="F1619" s="754">
        <v>335.89</v>
      </c>
      <c r="G1619" s="1179">
        <f t="shared" ref="G1619:G1621" si="112">TRUNC(E1619*F1619,2)</f>
        <v>335.89</v>
      </c>
      <c r="H1619" s="1057"/>
      <c r="J1619" s="743"/>
      <c r="K1619" s="743"/>
      <c r="L1619" s="743"/>
      <c r="M1619" s="743"/>
      <c r="N1619" s="743"/>
      <c r="O1619" s="743"/>
      <c r="P1619" s="747"/>
    </row>
    <row r="1620" spans="1:16" s="706" customFormat="1" x14ac:dyDescent="0.25">
      <c r="A1620" s="750" t="s">
        <v>4058</v>
      </c>
      <c r="B1620" s="750" t="s">
        <v>4057</v>
      </c>
      <c r="C1620" s="751" t="s">
        <v>3142</v>
      </c>
      <c r="D1620" s="751" t="s">
        <v>3143</v>
      </c>
      <c r="E1620" s="740">
        <v>1</v>
      </c>
      <c r="F1620" s="754">
        <v>19.12</v>
      </c>
      <c r="G1620" s="1179">
        <f t="shared" si="112"/>
        <v>19.12</v>
      </c>
      <c r="H1620" s="1057"/>
      <c r="J1620" s="743"/>
      <c r="K1620" s="743"/>
      <c r="L1620" s="743"/>
      <c r="M1620" s="743"/>
      <c r="N1620" s="743"/>
      <c r="O1620" s="743"/>
      <c r="P1620" s="747"/>
    </row>
    <row r="1621" spans="1:16" s="700" customFormat="1" x14ac:dyDescent="0.25">
      <c r="A1621" s="750" t="s">
        <v>3144</v>
      </c>
      <c r="B1621" s="750" t="s">
        <v>4059</v>
      </c>
      <c r="C1621" s="751" t="s">
        <v>3142</v>
      </c>
      <c r="D1621" s="751" t="s">
        <v>3143</v>
      </c>
      <c r="E1621" s="740">
        <v>1</v>
      </c>
      <c r="F1621" s="754">
        <v>14.3</v>
      </c>
      <c r="G1621" s="1179">
        <f t="shared" si="112"/>
        <v>14.3</v>
      </c>
      <c r="H1621" s="1056"/>
      <c r="J1621" s="726"/>
      <c r="K1621" s="726"/>
      <c r="L1621" s="726"/>
      <c r="M1621" s="726"/>
      <c r="N1621" s="726"/>
      <c r="O1621" s="726"/>
      <c r="P1621" s="727"/>
    </row>
    <row r="1622" spans="1:16" s="700" customFormat="1" x14ac:dyDescent="0.25">
      <c r="A1622" s="1347" t="s">
        <v>4722</v>
      </c>
      <c r="B1622" s="1350"/>
      <c r="C1622" s="1350"/>
      <c r="D1622" s="1350"/>
      <c r="E1622" s="1350"/>
      <c r="F1622" s="1349"/>
      <c r="G1622" s="1168">
        <f>TRUNC(SUM(G1620:G1621),2)</f>
        <v>33.42</v>
      </c>
      <c r="H1622" s="1056"/>
      <c r="J1622" s="726"/>
      <c r="K1622" s="726"/>
      <c r="L1622" s="726"/>
      <c r="M1622" s="726"/>
      <c r="N1622" s="726"/>
      <c r="O1622" s="726"/>
      <c r="P1622" s="727"/>
    </row>
    <row r="1623" spans="1:16" s="700" customFormat="1" x14ac:dyDescent="0.25">
      <c r="A1623" s="1347" t="s">
        <v>4723</v>
      </c>
      <c r="B1623" s="1350"/>
      <c r="C1623" s="1350"/>
      <c r="D1623" s="1350"/>
      <c r="E1623" s="1350"/>
      <c r="F1623" s="1349"/>
      <c r="G1623" s="1168">
        <f>TRUNC(SUM(G1618:G1619),2)</f>
        <v>337.09</v>
      </c>
      <c r="H1623" s="1056"/>
      <c r="J1623" s="726"/>
      <c r="K1623" s="726"/>
      <c r="L1623" s="726"/>
      <c r="M1623" s="726"/>
      <c r="N1623" s="726"/>
      <c r="O1623" s="726"/>
      <c r="P1623" s="727"/>
    </row>
    <row r="1624" spans="1:16" s="700" customFormat="1" x14ac:dyDescent="0.25">
      <c r="A1624" s="1172" t="s">
        <v>4981</v>
      </c>
      <c r="B1624" s="1170"/>
      <c r="C1624" s="1170"/>
      <c r="D1624" s="1170"/>
      <c r="E1624" s="1170"/>
      <c r="F1624" s="1171" t="s">
        <v>4915</v>
      </c>
      <c r="G1624" s="1168">
        <f>TRUNC(SUM(G1622:G1623),2)</f>
        <v>370.51</v>
      </c>
      <c r="H1624" s="1056"/>
      <c r="J1624" s="726"/>
      <c r="K1624" s="726"/>
      <c r="L1624" s="726"/>
      <c r="M1624" s="726"/>
      <c r="N1624" s="726"/>
      <c r="O1624" s="726"/>
      <c r="P1624" s="727"/>
    </row>
    <row r="1625" spans="1:16" s="890" customFormat="1" x14ac:dyDescent="0.25">
      <c r="A1625" s="917"/>
      <c r="B1625" s="810"/>
      <c r="C1625" s="917"/>
      <c r="D1625" s="924"/>
      <c r="E1625" s="917"/>
      <c r="F1625" s="917"/>
      <c r="G1625" s="921"/>
      <c r="H1625" s="1056"/>
    </row>
    <row r="1626" spans="1:16" s="890" customFormat="1" x14ac:dyDescent="0.25">
      <c r="A1626" s="917"/>
      <c r="B1626" s="810"/>
      <c r="C1626" s="917"/>
      <c r="D1626" s="924"/>
      <c r="E1626" s="917"/>
      <c r="F1626" s="917"/>
      <c r="G1626" s="921"/>
      <c r="H1626" s="1056"/>
    </row>
    <row r="1627" spans="1:16" s="904" customFormat="1" ht="25.5" x14ac:dyDescent="0.25">
      <c r="A1627" s="1157" t="s">
        <v>3136</v>
      </c>
      <c r="B1627" s="1158" t="s">
        <v>3137</v>
      </c>
      <c r="C1627" s="1159" t="s">
        <v>3138</v>
      </c>
      <c r="D1627" s="1159" t="s">
        <v>3139</v>
      </c>
      <c r="E1627" s="1160" t="s">
        <v>3140</v>
      </c>
      <c r="F1627" s="1161" t="s">
        <v>4913</v>
      </c>
      <c r="G1627" s="1162" t="s">
        <v>4914</v>
      </c>
      <c r="H1627" s="1057"/>
    </row>
    <row r="1628" spans="1:16" s="904" customFormat="1" ht="4.5" customHeight="1" x14ac:dyDescent="0.25">
      <c r="A1628" s="728"/>
      <c r="B1628" s="728"/>
      <c r="C1628" s="729"/>
      <c r="D1628" s="729"/>
      <c r="E1628" s="730"/>
      <c r="F1628" s="731"/>
      <c r="G1628" s="732"/>
      <c r="H1628" s="1057"/>
    </row>
    <row r="1629" spans="1:16" x14ac:dyDescent="0.25">
      <c r="A1629" s="272" t="s">
        <v>3788</v>
      </c>
      <c r="B1629" s="709" t="s">
        <v>3789</v>
      </c>
      <c r="C1629" s="427"/>
      <c r="D1629" s="799"/>
      <c r="E1629" s="428"/>
      <c r="F1629" s="428"/>
      <c r="G1629" s="429"/>
      <c r="J1629" s="375"/>
      <c r="K1629" s="375"/>
      <c r="L1629" s="375"/>
      <c r="M1629" s="375"/>
      <c r="N1629" s="375"/>
      <c r="O1629" s="375"/>
      <c r="P1629" s="376"/>
    </row>
    <row r="1630" spans="1:16" x14ac:dyDescent="0.25">
      <c r="A1630" s="272" t="s">
        <v>3790</v>
      </c>
      <c r="B1630" s="709" t="str">
        <f>'Planilha orçamentária'!D1276</f>
        <v>Instalação de Pontaletes de Aço</v>
      </c>
      <c r="C1630" s="392" t="s">
        <v>3142</v>
      </c>
      <c r="D1630" s="736" t="s">
        <v>3134</v>
      </c>
      <c r="E1630" s="393"/>
      <c r="F1630" s="394"/>
      <c r="G1630" s="395"/>
      <c r="J1630" s="375"/>
      <c r="K1630" s="375"/>
      <c r="L1630" s="375"/>
      <c r="M1630" s="375"/>
      <c r="N1630" s="375"/>
      <c r="O1630" s="375"/>
      <c r="P1630" s="376"/>
    </row>
    <row r="1631" spans="1:16" ht="25.5" x14ac:dyDescent="0.25">
      <c r="A1631" s="555" t="s">
        <v>4079</v>
      </c>
      <c r="B1631" s="555" t="s">
        <v>4078</v>
      </c>
      <c r="C1631" s="550" t="s">
        <v>3142</v>
      </c>
      <c r="D1631" s="751" t="s">
        <v>3143</v>
      </c>
      <c r="E1631" s="396">
        <v>2</v>
      </c>
      <c r="F1631" s="754">
        <v>15.4</v>
      </c>
      <c r="G1631" s="1179">
        <f t="shared" ref="G1631:G1634" si="113">TRUNC(E1631*F1631,2)</f>
        <v>30.8</v>
      </c>
      <c r="J1631" s="375"/>
      <c r="K1631" s="375"/>
      <c r="L1631" s="375"/>
      <c r="M1631" s="375"/>
      <c r="N1631" s="375"/>
      <c r="O1631" s="375"/>
      <c r="P1631" s="376"/>
    </row>
    <row r="1632" spans="1:16" x14ac:dyDescent="0.25">
      <c r="A1632" s="549" t="s">
        <v>3144</v>
      </c>
      <c r="B1632" s="750" t="s">
        <v>4059</v>
      </c>
      <c r="C1632" s="550" t="s">
        <v>3142</v>
      </c>
      <c r="D1632" s="753" t="s">
        <v>3143</v>
      </c>
      <c r="E1632" s="423">
        <v>2</v>
      </c>
      <c r="F1632" s="754">
        <v>14.3</v>
      </c>
      <c r="G1632" s="1179">
        <f t="shared" si="113"/>
        <v>28.6</v>
      </c>
      <c r="J1632" s="375"/>
      <c r="K1632" s="375"/>
      <c r="L1632" s="375"/>
      <c r="M1632" s="375"/>
      <c r="N1632" s="375"/>
      <c r="O1632" s="375"/>
      <c r="P1632" s="376"/>
    </row>
    <row r="1633" spans="1:16" ht="25.5" x14ac:dyDescent="0.25">
      <c r="A1633" s="271" t="s">
        <v>3993</v>
      </c>
      <c r="B1633" s="710" t="s">
        <v>4235</v>
      </c>
      <c r="C1633" s="386" t="s">
        <v>3147</v>
      </c>
      <c r="D1633" s="711" t="s">
        <v>3134</v>
      </c>
      <c r="E1633" s="396">
        <v>3</v>
      </c>
      <c r="F1633" s="754">
        <v>2.0699999999999998</v>
      </c>
      <c r="G1633" s="1179">
        <f t="shared" si="113"/>
        <v>6.21</v>
      </c>
      <c r="J1633" s="375"/>
      <c r="K1633" s="375"/>
      <c r="L1633" s="375"/>
      <c r="M1633" s="375"/>
      <c r="N1633" s="375"/>
      <c r="O1633" s="375"/>
      <c r="P1633" s="376"/>
    </row>
    <row r="1634" spans="1:16" ht="25.5" x14ac:dyDescent="0.25">
      <c r="A1634" s="271" t="s">
        <v>4837</v>
      </c>
      <c r="B1634" s="710" t="s">
        <v>4838</v>
      </c>
      <c r="C1634" s="386" t="s">
        <v>3147</v>
      </c>
      <c r="D1634" s="711" t="s">
        <v>3134</v>
      </c>
      <c r="E1634" s="396">
        <v>2</v>
      </c>
      <c r="F1634" s="754">
        <v>1.54</v>
      </c>
      <c r="G1634" s="1179">
        <f t="shared" si="113"/>
        <v>3.08</v>
      </c>
      <c r="J1634" s="375"/>
      <c r="K1634" s="375"/>
      <c r="L1634" s="375"/>
      <c r="M1634" s="375"/>
      <c r="N1634" s="375"/>
      <c r="O1634" s="375"/>
      <c r="P1634" s="376"/>
    </row>
    <row r="1635" spans="1:16" x14ac:dyDescent="0.25">
      <c r="A1635" s="1347" t="s">
        <v>4722</v>
      </c>
      <c r="B1635" s="1350"/>
      <c r="C1635" s="1350"/>
      <c r="D1635" s="1350"/>
      <c r="E1635" s="1350"/>
      <c r="F1635" s="1349"/>
      <c r="G1635" s="1168">
        <f>TRUNC(SUM(G1631:G1632),2)</f>
        <v>59.4</v>
      </c>
      <c r="J1635" s="375"/>
      <c r="K1635" s="375"/>
      <c r="L1635" s="375"/>
      <c r="M1635" s="375"/>
      <c r="N1635" s="375"/>
      <c r="O1635" s="375"/>
      <c r="P1635" s="376"/>
    </row>
    <row r="1636" spans="1:16" x14ac:dyDescent="0.25">
      <c r="A1636" s="1347" t="s">
        <v>4723</v>
      </c>
      <c r="B1636" s="1350"/>
      <c r="C1636" s="1350"/>
      <c r="D1636" s="1350"/>
      <c r="E1636" s="1350"/>
      <c r="F1636" s="1349"/>
      <c r="G1636" s="1168">
        <f>TRUNC(SUM(G1633:G1634),2)</f>
        <v>9.2899999999999991</v>
      </c>
      <c r="J1636" s="375"/>
      <c r="K1636" s="375"/>
      <c r="L1636" s="375"/>
      <c r="M1636" s="375"/>
      <c r="N1636" s="375"/>
      <c r="O1636" s="375"/>
      <c r="P1636" s="376"/>
    </row>
    <row r="1637" spans="1:16" x14ac:dyDescent="0.25">
      <c r="A1637" s="1172"/>
      <c r="B1637" s="1170"/>
      <c r="C1637" s="1170"/>
      <c r="D1637" s="1170"/>
      <c r="E1637" s="1170"/>
      <c r="F1637" s="1171" t="s">
        <v>4915</v>
      </c>
      <c r="G1637" s="1168">
        <f>TRUNC(SUM(G1635:G1636),2)</f>
        <v>68.69</v>
      </c>
      <c r="J1637" s="375"/>
      <c r="K1637" s="375"/>
      <c r="L1637" s="375"/>
      <c r="M1637" s="375"/>
      <c r="N1637" s="375"/>
      <c r="O1637" s="375"/>
      <c r="P1637" s="376"/>
    </row>
    <row r="1638" spans="1:16" s="890" customFormat="1" x14ac:dyDescent="0.25">
      <c r="A1638" s="917"/>
      <c r="B1638" s="810"/>
      <c r="C1638" s="917"/>
      <c r="D1638" s="924"/>
      <c r="E1638" s="917"/>
      <c r="F1638" s="917"/>
      <c r="G1638" s="921"/>
      <c r="H1638" s="1056"/>
    </row>
    <row r="1639" spans="1:16" s="890" customFormat="1" x14ac:dyDescent="0.25">
      <c r="A1639" s="917"/>
      <c r="B1639" s="810"/>
      <c r="C1639" s="917"/>
      <c r="D1639" s="924"/>
      <c r="E1639" s="917"/>
      <c r="F1639" s="917"/>
      <c r="G1639" s="921"/>
      <c r="H1639" s="1056"/>
    </row>
    <row r="1640" spans="1:16" s="904" customFormat="1" ht="25.5" x14ac:dyDescent="0.25">
      <c r="A1640" s="1157" t="s">
        <v>3136</v>
      </c>
      <c r="B1640" s="1158" t="s">
        <v>3137</v>
      </c>
      <c r="C1640" s="1159" t="s">
        <v>3138</v>
      </c>
      <c r="D1640" s="1159" t="s">
        <v>3139</v>
      </c>
      <c r="E1640" s="1160" t="s">
        <v>3140</v>
      </c>
      <c r="F1640" s="1161" t="s">
        <v>4913</v>
      </c>
      <c r="G1640" s="1162" t="s">
        <v>4914</v>
      </c>
      <c r="H1640" s="1057"/>
    </row>
    <row r="1641" spans="1:16" s="904" customFormat="1" ht="4.5" customHeight="1" x14ac:dyDescent="0.25">
      <c r="A1641" s="728"/>
      <c r="B1641" s="728"/>
      <c r="C1641" s="729"/>
      <c r="D1641" s="729"/>
      <c r="E1641" s="730"/>
      <c r="F1641" s="731"/>
      <c r="G1641" s="732"/>
      <c r="H1641" s="1057"/>
    </row>
    <row r="1642" spans="1:16" s="700" customFormat="1" x14ac:dyDescent="0.25">
      <c r="A1642" s="748" t="s">
        <v>1517</v>
      </c>
      <c r="B1642" s="528" t="s">
        <v>1303</v>
      </c>
      <c r="C1642" s="452"/>
      <c r="D1642" s="735"/>
      <c r="E1642" s="452"/>
      <c r="F1642" s="452"/>
      <c r="G1642" s="453"/>
      <c r="H1642" s="1056"/>
      <c r="J1642" s="726"/>
      <c r="K1642" s="726"/>
      <c r="L1642" s="726"/>
      <c r="M1642" s="726"/>
      <c r="N1642" s="726"/>
      <c r="O1642" s="726"/>
      <c r="P1642" s="727"/>
    </row>
    <row r="1643" spans="1:16" s="700" customFormat="1" x14ac:dyDescent="0.25">
      <c r="A1643" s="748" t="s">
        <v>2588</v>
      </c>
      <c r="B1643" s="528" t="s">
        <v>3345</v>
      </c>
      <c r="C1643" s="455" t="s">
        <v>3142</v>
      </c>
      <c r="D1643" s="455"/>
      <c r="E1643" s="456"/>
      <c r="F1643" s="457"/>
      <c r="G1643" s="458"/>
      <c r="H1643" s="1056"/>
      <c r="J1643" s="726"/>
      <c r="K1643" s="726"/>
      <c r="L1643" s="726"/>
      <c r="M1643" s="726"/>
      <c r="N1643" s="726"/>
      <c r="O1643" s="726"/>
      <c r="P1643" s="727"/>
    </row>
    <row r="1644" spans="1:16" s="700" customFormat="1" ht="25.5" x14ac:dyDescent="0.25">
      <c r="A1644" s="750" t="s">
        <v>4067</v>
      </c>
      <c r="B1644" s="750" t="s">
        <v>4066</v>
      </c>
      <c r="C1644" s="530" t="s">
        <v>3142</v>
      </c>
      <c r="D1644" s="753" t="s">
        <v>3143</v>
      </c>
      <c r="E1644" s="754">
        <v>0.25</v>
      </c>
      <c r="F1644" s="754">
        <v>15.11</v>
      </c>
      <c r="G1644" s="1179">
        <f t="shared" ref="G1644:G1648" si="114">TRUNC(E1644*F1644,2)</f>
        <v>3.77</v>
      </c>
      <c r="H1644" s="1056"/>
      <c r="J1644" s="726"/>
      <c r="K1644" s="726"/>
      <c r="L1644" s="726"/>
      <c r="M1644" s="726"/>
      <c r="N1644" s="726"/>
      <c r="O1644" s="726"/>
      <c r="P1644" s="727"/>
    </row>
    <row r="1645" spans="1:16" s="700" customFormat="1" ht="25.5" x14ac:dyDescent="0.25">
      <c r="A1645" s="750" t="s">
        <v>4065</v>
      </c>
      <c r="B1645" s="750" t="s">
        <v>4064</v>
      </c>
      <c r="C1645" s="530" t="s">
        <v>3142</v>
      </c>
      <c r="D1645" s="753" t="s">
        <v>3143</v>
      </c>
      <c r="E1645" s="754">
        <v>0.25</v>
      </c>
      <c r="F1645" s="597">
        <v>19.14</v>
      </c>
      <c r="G1645" s="1179">
        <f t="shared" si="114"/>
        <v>4.78</v>
      </c>
      <c r="H1645" s="1056"/>
      <c r="J1645" s="726"/>
      <c r="K1645" s="726"/>
      <c r="L1645" s="726"/>
      <c r="M1645" s="726"/>
      <c r="N1645" s="726"/>
      <c r="O1645" s="726"/>
      <c r="P1645" s="727"/>
    </row>
    <row r="1646" spans="1:16" s="700" customFormat="1" ht="25.5" x14ac:dyDescent="0.25">
      <c r="A1646" s="434" t="s">
        <v>4356</v>
      </c>
      <c r="B1646" s="734" t="s">
        <v>4355</v>
      </c>
      <c r="C1646" s="735" t="s">
        <v>3147</v>
      </c>
      <c r="D1646" s="735" t="s">
        <v>3134</v>
      </c>
      <c r="E1646" s="754">
        <v>1</v>
      </c>
      <c r="F1646" s="754">
        <v>2.21</v>
      </c>
      <c r="G1646" s="1179">
        <f t="shared" si="114"/>
        <v>2.21</v>
      </c>
      <c r="H1646" s="1056"/>
      <c r="J1646" s="726"/>
      <c r="K1646" s="726"/>
      <c r="L1646" s="726"/>
      <c r="M1646" s="726"/>
      <c r="N1646" s="726"/>
      <c r="O1646" s="726"/>
      <c r="P1646" s="727"/>
    </row>
    <row r="1647" spans="1:16" s="700" customFormat="1" ht="38.25" x14ac:dyDescent="0.25">
      <c r="A1647" s="746" t="s">
        <v>4358</v>
      </c>
      <c r="B1647" s="734" t="s">
        <v>4357</v>
      </c>
      <c r="C1647" s="735" t="s">
        <v>3147</v>
      </c>
      <c r="D1647" s="735" t="s">
        <v>3134</v>
      </c>
      <c r="E1647" s="754">
        <v>2.3E-2</v>
      </c>
      <c r="F1647" s="684">
        <v>20.67</v>
      </c>
      <c r="G1647" s="1179">
        <f t="shared" si="114"/>
        <v>0.47</v>
      </c>
      <c r="H1647" s="1056"/>
      <c r="J1647" s="726"/>
      <c r="K1647" s="726"/>
      <c r="L1647" s="726"/>
      <c r="M1647" s="726"/>
      <c r="N1647" s="726"/>
      <c r="O1647" s="726"/>
      <c r="P1647" s="727"/>
    </row>
    <row r="1648" spans="1:16" s="700" customFormat="1" x14ac:dyDescent="0.25">
      <c r="A1648" s="746" t="s">
        <v>4360</v>
      </c>
      <c r="B1648" s="734" t="s">
        <v>4359</v>
      </c>
      <c r="C1648" s="735" t="s">
        <v>3147</v>
      </c>
      <c r="D1648" s="735" t="s">
        <v>3134</v>
      </c>
      <c r="E1648" s="754">
        <v>1</v>
      </c>
      <c r="F1648" s="684">
        <v>24.62</v>
      </c>
      <c r="G1648" s="1179">
        <f t="shared" si="114"/>
        <v>24.62</v>
      </c>
      <c r="H1648" s="1056"/>
      <c r="J1648" s="726"/>
      <c r="K1648" s="726"/>
      <c r="L1648" s="726"/>
      <c r="M1648" s="726"/>
      <c r="N1648" s="726"/>
      <c r="O1648" s="726"/>
      <c r="P1648" s="727"/>
    </row>
    <row r="1649" spans="1:16" s="700" customFormat="1" x14ac:dyDescent="0.25">
      <c r="A1649" s="1347" t="s">
        <v>4722</v>
      </c>
      <c r="B1649" s="1350"/>
      <c r="C1649" s="1350"/>
      <c r="D1649" s="1350"/>
      <c r="E1649" s="1350"/>
      <c r="F1649" s="1349"/>
      <c r="G1649" s="1168">
        <f>TRUNC(SUM(G1644:G1645),2)</f>
        <v>8.5500000000000007</v>
      </c>
      <c r="H1649" s="1056"/>
      <c r="J1649" s="726"/>
      <c r="K1649" s="726"/>
      <c r="L1649" s="726"/>
      <c r="M1649" s="726"/>
      <c r="N1649" s="726"/>
      <c r="O1649" s="726"/>
      <c r="P1649" s="727"/>
    </row>
    <row r="1650" spans="1:16" s="700" customFormat="1" x14ac:dyDescent="0.25">
      <c r="A1650" s="1347" t="s">
        <v>4723</v>
      </c>
      <c r="B1650" s="1350"/>
      <c r="C1650" s="1350"/>
      <c r="D1650" s="1350"/>
      <c r="E1650" s="1350"/>
      <c r="F1650" s="1349"/>
      <c r="G1650" s="1168">
        <f>TRUNC(SUM(G1646:G1648),2)</f>
        <v>27.3</v>
      </c>
      <c r="H1650" s="1056"/>
      <c r="J1650" s="726"/>
      <c r="K1650" s="726"/>
      <c r="L1650" s="726"/>
      <c r="M1650" s="726"/>
      <c r="N1650" s="726"/>
      <c r="O1650" s="726"/>
      <c r="P1650" s="727"/>
    </row>
    <row r="1651" spans="1:16" s="700" customFormat="1" x14ac:dyDescent="0.25">
      <c r="A1651" s="1172" t="s">
        <v>4982</v>
      </c>
      <c r="B1651" s="1170"/>
      <c r="C1651" s="1170"/>
      <c r="D1651" s="1170"/>
      <c r="E1651" s="1170"/>
      <c r="F1651" s="1171" t="s">
        <v>4915</v>
      </c>
      <c r="G1651" s="1168">
        <f>TRUNC(SUM(G1649:G1650),2)</f>
        <v>35.85</v>
      </c>
      <c r="H1651" s="1056"/>
      <c r="J1651" s="726"/>
      <c r="K1651" s="726"/>
      <c r="L1651" s="726"/>
      <c r="M1651" s="726"/>
      <c r="N1651" s="726"/>
      <c r="O1651" s="726"/>
      <c r="P1651" s="727"/>
    </row>
    <row r="1652" spans="1:16" s="890" customFormat="1" x14ac:dyDescent="0.25">
      <c r="A1652" s="917"/>
      <c r="B1652" s="810"/>
      <c r="C1652" s="917"/>
      <c r="D1652" s="924"/>
      <c r="E1652" s="917"/>
      <c r="F1652" s="917"/>
      <c r="G1652" s="921"/>
      <c r="H1652" s="1056"/>
    </row>
    <row r="1653" spans="1:16" s="890" customFormat="1" x14ac:dyDescent="0.25">
      <c r="A1653" s="917"/>
      <c r="B1653" s="810"/>
      <c r="C1653" s="917"/>
      <c r="D1653" s="924"/>
      <c r="E1653" s="917"/>
      <c r="F1653" s="917"/>
      <c r="G1653" s="921"/>
      <c r="H1653" s="1056"/>
    </row>
    <row r="1654" spans="1:16" s="904" customFormat="1" ht="25.5" x14ac:dyDescent="0.25">
      <c r="A1654" s="1157" t="s">
        <v>3136</v>
      </c>
      <c r="B1654" s="1158" t="s">
        <v>3137</v>
      </c>
      <c r="C1654" s="1159" t="s">
        <v>3138</v>
      </c>
      <c r="D1654" s="1159" t="s">
        <v>3139</v>
      </c>
      <c r="E1654" s="1160" t="s">
        <v>3140</v>
      </c>
      <c r="F1654" s="1161" t="s">
        <v>4913</v>
      </c>
      <c r="G1654" s="1162" t="s">
        <v>4914</v>
      </c>
      <c r="H1654" s="1057"/>
    </row>
    <row r="1655" spans="1:16" s="904" customFormat="1" ht="4.5" customHeight="1" x14ac:dyDescent="0.25">
      <c r="A1655" s="728"/>
      <c r="B1655" s="728"/>
      <c r="C1655" s="729"/>
      <c r="D1655" s="729"/>
      <c r="E1655" s="730"/>
      <c r="F1655" s="731"/>
      <c r="G1655" s="732"/>
      <c r="H1655" s="1057"/>
    </row>
    <row r="1656" spans="1:16" s="700" customFormat="1" x14ac:dyDescent="0.25">
      <c r="A1656" s="748" t="s">
        <v>1517</v>
      </c>
      <c r="B1656" s="528" t="s">
        <v>1303</v>
      </c>
      <c r="C1656" s="452"/>
      <c r="D1656" s="735"/>
      <c r="E1656" s="452"/>
      <c r="F1656" s="452"/>
      <c r="G1656" s="453"/>
      <c r="H1656" s="1056"/>
      <c r="J1656" s="726"/>
      <c r="K1656" s="726"/>
      <c r="L1656" s="726"/>
      <c r="M1656" s="726"/>
      <c r="N1656" s="726"/>
      <c r="O1656" s="726"/>
      <c r="P1656" s="727"/>
    </row>
    <row r="1657" spans="1:16" s="700" customFormat="1" x14ac:dyDescent="0.25">
      <c r="A1657" s="748" t="s">
        <v>2589</v>
      </c>
      <c r="B1657" s="528" t="s">
        <v>3346</v>
      </c>
      <c r="C1657" s="455" t="s">
        <v>3142</v>
      </c>
      <c r="D1657" s="455"/>
      <c r="E1657" s="456"/>
      <c r="F1657" s="457"/>
      <c r="G1657" s="458"/>
      <c r="H1657" s="1056"/>
      <c r="J1657" s="726"/>
      <c r="K1657" s="726"/>
      <c r="L1657" s="726"/>
      <c r="M1657" s="726"/>
      <c r="N1657" s="726"/>
      <c r="O1657" s="726"/>
      <c r="P1657" s="727"/>
    </row>
    <row r="1658" spans="1:16" s="700" customFormat="1" ht="25.5" x14ac:dyDescent="0.25">
      <c r="A1658" s="750" t="s">
        <v>4067</v>
      </c>
      <c r="B1658" s="750" t="s">
        <v>4066</v>
      </c>
      <c r="C1658" s="530" t="s">
        <v>3142</v>
      </c>
      <c r="D1658" s="753" t="s">
        <v>3143</v>
      </c>
      <c r="E1658" s="754">
        <v>0.25</v>
      </c>
      <c r="F1658" s="754">
        <v>15.11</v>
      </c>
      <c r="G1658" s="1179">
        <f t="shared" ref="G1658:G1662" si="115">TRUNC(E1658*F1658,2)</f>
        <v>3.77</v>
      </c>
      <c r="H1658" s="1056"/>
      <c r="J1658" s="726"/>
      <c r="K1658" s="726"/>
      <c r="L1658" s="726"/>
      <c r="M1658" s="726"/>
      <c r="N1658" s="726"/>
      <c r="O1658" s="726"/>
      <c r="P1658" s="727"/>
    </row>
    <row r="1659" spans="1:16" s="700" customFormat="1" ht="25.5" x14ac:dyDescent="0.25">
      <c r="A1659" s="750" t="s">
        <v>4065</v>
      </c>
      <c r="B1659" s="750" t="s">
        <v>4064</v>
      </c>
      <c r="C1659" s="530" t="s">
        <v>3142</v>
      </c>
      <c r="D1659" s="753" t="s">
        <v>3143</v>
      </c>
      <c r="E1659" s="754">
        <v>0.25</v>
      </c>
      <c r="F1659" s="597">
        <v>19.14</v>
      </c>
      <c r="G1659" s="1179">
        <f t="shared" si="115"/>
        <v>4.78</v>
      </c>
      <c r="H1659" s="1056"/>
      <c r="J1659" s="726"/>
      <c r="K1659" s="726"/>
      <c r="L1659" s="726"/>
      <c r="M1659" s="726"/>
      <c r="N1659" s="726"/>
      <c r="O1659" s="726"/>
      <c r="P1659" s="727"/>
    </row>
    <row r="1660" spans="1:16" s="700" customFormat="1" ht="25.5" x14ac:dyDescent="0.25">
      <c r="A1660" s="434" t="s">
        <v>4356</v>
      </c>
      <c r="B1660" s="734" t="s">
        <v>4355</v>
      </c>
      <c r="C1660" s="735" t="s">
        <v>3147</v>
      </c>
      <c r="D1660" s="735" t="s">
        <v>3134</v>
      </c>
      <c r="E1660" s="754">
        <v>1</v>
      </c>
      <c r="F1660" s="754">
        <v>2.21</v>
      </c>
      <c r="G1660" s="1179">
        <f t="shared" si="115"/>
        <v>2.21</v>
      </c>
      <c r="H1660" s="1056"/>
      <c r="J1660" s="726"/>
      <c r="K1660" s="726"/>
      <c r="L1660" s="726"/>
      <c r="M1660" s="726"/>
      <c r="N1660" s="726"/>
      <c r="O1660" s="726"/>
      <c r="P1660" s="727"/>
    </row>
    <row r="1661" spans="1:16" s="700" customFormat="1" ht="38.25" x14ac:dyDescent="0.25">
      <c r="A1661" s="746" t="s">
        <v>4358</v>
      </c>
      <c r="B1661" s="734" t="s">
        <v>4357</v>
      </c>
      <c r="C1661" s="735" t="s">
        <v>3147</v>
      </c>
      <c r="D1661" s="735" t="s">
        <v>3134</v>
      </c>
      <c r="E1661" s="754">
        <v>4.5999999999999999E-2</v>
      </c>
      <c r="F1661" s="684">
        <v>20.67</v>
      </c>
      <c r="G1661" s="1179">
        <f t="shared" si="115"/>
        <v>0.95</v>
      </c>
      <c r="H1661" s="1056"/>
      <c r="J1661" s="726"/>
      <c r="K1661" s="726"/>
      <c r="L1661" s="726"/>
      <c r="M1661" s="726"/>
      <c r="N1661" s="726"/>
      <c r="O1661" s="726"/>
      <c r="P1661" s="727"/>
    </row>
    <row r="1662" spans="1:16" s="700" customFormat="1" x14ac:dyDescent="0.25">
      <c r="A1662" s="746" t="s">
        <v>4363</v>
      </c>
      <c r="B1662" s="734" t="s">
        <v>4362</v>
      </c>
      <c r="C1662" s="735" t="s">
        <v>3147</v>
      </c>
      <c r="D1662" s="735" t="s">
        <v>3134</v>
      </c>
      <c r="E1662" s="754">
        <v>1</v>
      </c>
      <c r="F1662" s="684">
        <v>9.36</v>
      </c>
      <c r="G1662" s="1179">
        <f t="shared" si="115"/>
        <v>9.36</v>
      </c>
      <c r="H1662" s="1056"/>
      <c r="J1662" s="726"/>
      <c r="K1662" s="726"/>
      <c r="L1662" s="726"/>
      <c r="M1662" s="726"/>
      <c r="N1662" s="726"/>
      <c r="O1662" s="726"/>
      <c r="P1662" s="727"/>
    </row>
    <row r="1663" spans="1:16" s="700" customFormat="1" x14ac:dyDescent="0.25">
      <c r="A1663" s="1347" t="s">
        <v>4722</v>
      </c>
      <c r="B1663" s="1350"/>
      <c r="C1663" s="1350"/>
      <c r="D1663" s="1350"/>
      <c r="E1663" s="1350"/>
      <c r="F1663" s="1349"/>
      <c r="G1663" s="1168">
        <f>TRUNC(SUM(G1658:G1659),2)</f>
        <v>8.5500000000000007</v>
      </c>
      <c r="H1663" s="1056"/>
      <c r="J1663" s="726"/>
      <c r="K1663" s="726"/>
      <c r="L1663" s="726"/>
      <c r="M1663" s="726"/>
      <c r="N1663" s="726"/>
      <c r="O1663" s="726"/>
      <c r="P1663" s="727"/>
    </row>
    <row r="1664" spans="1:16" s="700" customFormat="1" x14ac:dyDescent="0.25">
      <c r="A1664" s="1347" t="s">
        <v>4723</v>
      </c>
      <c r="B1664" s="1350"/>
      <c r="C1664" s="1350"/>
      <c r="D1664" s="1350"/>
      <c r="E1664" s="1350"/>
      <c r="F1664" s="1349"/>
      <c r="G1664" s="1168">
        <f>TRUNC(SUM(G1660:G1662),2)</f>
        <v>12.52</v>
      </c>
      <c r="H1664" s="1056"/>
      <c r="J1664" s="726"/>
      <c r="K1664" s="726"/>
      <c r="L1664" s="726"/>
      <c r="M1664" s="726"/>
      <c r="N1664" s="726"/>
      <c r="O1664" s="726"/>
      <c r="P1664" s="727"/>
    </row>
    <row r="1665" spans="1:16" s="700" customFormat="1" x14ac:dyDescent="0.25">
      <c r="A1665" s="1172" t="s">
        <v>4983</v>
      </c>
      <c r="B1665" s="1170"/>
      <c r="C1665" s="1170"/>
      <c r="D1665" s="1170"/>
      <c r="E1665" s="1170"/>
      <c r="F1665" s="1171" t="s">
        <v>4915</v>
      </c>
      <c r="G1665" s="1168">
        <f>TRUNC(SUM(G1663:G1664),2)</f>
        <v>21.07</v>
      </c>
      <c r="H1665" s="1056"/>
      <c r="J1665" s="726"/>
      <c r="K1665" s="726"/>
      <c r="L1665" s="726"/>
      <c r="M1665" s="726"/>
      <c r="N1665" s="726"/>
      <c r="O1665" s="726"/>
      <c r="P1665" s="727"/>
    </row>
    <row r="1666" spans="1:16" s="890" customFormat="1" x14ac:dyDescent="0.25">
      <c r="A1666" s="917"/>
      <c r="B1666" s="810"/>
      <c r="C1666" s="917"/>
      <c r="D1666" s="924"/>
      <c r="E1666" s="917"/>
      <c r="F1666" s="917"/>
      <c r="G1666" s="921"/>
      <c r="H1666" s="1056"/>
    </row>
    <row r="1667" spans="1:16" s="890" customFormat="1" x14ac:dyDescent="0.25">
      <c r="A1667" s="917"/>
      <c r="B1667" s="810"/>
      <c r="C1667" s="917"/>
      <c r="D1667" s="924"/>
      <c r="E1667" s="917"/>
      <c r="F1667" s="917"/>
      <c r="G1667" s="921"/>
      <c r="H1667" s="1056"/>
    </row>
    <row r="1668" spans="1:16" s="904" customFormat="1" ht="25.5" x14ac:dyDescent="0.25">
      <c r="A1668" s="1157" t="s">
        <v>3136</v>
      </c>
      <c r="B1668" s="1158" t="s">
        <v>3137</v>
      </c>
      <c r="C1668" s="1159" t="s">
        <v>3138</v>
      </c>
      <c r="D1668" s="1159" t="s">
        <v>3139</v>
      </c>
      <c r="E1668" s="1160" t="s">
        <v>3140</v>
      </c>
      <c r="F1668" s="1161" t="s">
        <v>4913</v>
      </c>
      <c r="G1668" s="1162" t="s">
        <v>4914</v>
      </c>
      <c r="H1668" s="1057"/>
    </row>
    <row r="1669" spans="1:16" s="904" customFormat="1" ht="4.5" customHeight="1" x14ac:dyDescent="0.25">
      <c r="A1669" s="728"/>
      <c r="B1669" s="728"/>
      <c r="C1669" s="729"/>
      <c r="D1669" s="729"/>
      <c r="E1669" s="730"/>
      <c r="F1669" s="731"/>
      <c r="G1669" s="732"/>
      <c r="H1669" s="1057"/>
    </row>
    <row r="1670" spans="1:16" s="700" customFormat="1" x14ac:dyDescent="0.25">
      <c r="A1670" s="748" t="s">
        <v>1519</v>
      </c>
      <c r="B1670" s="528" t="s">
        <v>1595</v>
      </c>
      <c r="C1670" s="452"/>
      <c r="D1670" s="735"/>
      <c r="E1670" s="452"/>
      <c r="F1670" s="452"/>
      <c r="G1670" s="453"/>
      <c r="H1670" s="1056"/>
      <c r="J1670" s="726"/>
      <c r="K1670" s="726"/>
      <c r="L1670" s="726"/>
      <c r="M1670" s="726"/>
      <c r="N1670" s="726"/>
      <c r="O1670" s="726"/>
      <c r="P1670" s="727"/>
    </row>
    <row r="1671" spans="1:16" s="700" customFormat="1" x14ac:dyDescent="0.25">
      <c r="A1671" s="748" t="s">
        <v>2601</v>
      </c>
      <c r="B1671" s="528" t="s">
        <v>2675</v>
      </c>
      <c r="C1671" s="455" t="s">
        <v>3142</v>
      </c>
      <c r="D1671" s="455" t="s">
        <v>3134</v>
      </c>
      <c r="E1671" s="456"/>
      <c r="F1671" s="457"/>
      <c r="G1671" s="458"/>
      <c r="H1671" s="1056"/>
      <c r="J1671" s="726"/>
      <c r="K1671" s="726"/>
      <c r="L1671" s="726"/>
      <c r="M1671" s="726"/>
      <c r="N1671" s="726"/>
      <c r="O1671" s="726"/>
      <c r="P1671" s="727"/>
    </row>
    <row r="1672" spans="1:16" s="700" customFormat="1" ht="25.5" x14ac:dyDescent="0.25">
      <c r="A1672" s="750" t="s">
        <v>4067</v>
      </c>
      <c r="B1672" s="750" t="s">
        <v>4066</v>
      </c>
      <c r="C1672" s="530" t="s">
        <v>3142</v>
      </c>
      <c r="D1672" s="753" t="s">
        <v>3143</v>
      </c>
      <c r="E1672" s="754">
        <v>0.37</v>
      </c>
      <c r="F1672" s="754">
        <v>15.11</v>
      </c>
      <c r="G1672" s="1179">
        <f t="shared" ref="G1672:G1677" si="116">TRUNC(E1672*F1672,2)</f>
        <v>5.59</v>
      </c>
      <c r="H1672" s="1056"/>
      <c r="J1672" s="726"/>
      <c r="K1672" s="726"/>
      <c r="L1672" s="726"/>
      <c r="M1672" s="726"/>
      <c r="N1672" s="726"/>
      <c r="O1672" s="726"/>
      <c r="P1672" s="727"/>
    </row>
    <row r="1673" spans="1:16" s="700" customFormat="1" ht="25.5" x14ac:dyDescent="0.25">
      <c r="A1673" s="750" t="s">
        <v>4065</v>
      </c>
      <c r="B1673" s="750" t="s">
        <v>4064</v>
      </c>
      <c r="C1673" s="530" t="s">
        <v>3142</v>
      </c>
      <c r="D1673" s="753" t="s">
        <v>3143</v>
      </c>
      <c r="E1673" s="754">
        <v>0.37</v>
      </c>
      <c r="F1673" s="597">
        <v>19.14</v>
      </c>
      <c r="G1673" s="1179">
        <f t="shared" si="116"/>
        <v>7.08</v>
      </c>
      <c r="H1673" s="1056"/>
      <c r="J1673" s="726"/>
      <c r="K1673" s="726"/>
      <c r="L1673" s="726"/>
      <c r="M1673" s="726"/>
      <c r="N1673" s="726"/>
      <c r="O1673" s="726"/>
      <c r="P1673" s="727"/>
    </row>
    <row r="1674" spans="1:16" s="700" customFormat="1" ht="25.5" x14ac:dyDescent="0.25">
      <c r="A1674" s="434" t="s">
        <v>4371</v>
      </c>
      <c r="B1674" s="734" t="s">
        <v>4370</v>
      </c>
      <c r="C1674" s="735" t="s">
        <v>3147</v>
      </c>
      <c r="D1674" s="735" t="s">
        <v>3134</v>
      </c>
      <c r="E1674" s="754">
        <v>1</v>
      </c>
      <c r="F1674" s="754">
        <v>1.25</v>
      </c>
      <c r="G1674" s="1179">
        <f t="shared" si="116"/>
        <v>1.25</v>
      </c>
      <c r="H1674" s="1056"/>
      <c r="J1674" s="726"/>
      <c r="K1674" s="726"/>
      <c r="L1674" s="726"/>
      <c r="M1674" s="726"/>
      <c r="N1674" s="726"/>
      <c r="O1674" s="726"/>
      <c r="P1674" s="727"/>
    </row>
    <row r="1675" spans="1:16" s="700" customFormat="1" ht="25.5" x14ac:dyDescent="0.25">
      <c r="A1675" s="434" t="s">
        <v>4374</v>
      </c>
      <c r="B1675" s="734" t="s">
        <v>4373</v>
      </c>
      <c r="C1675" s="735" t="s">
        <v>3147</v>
      </c>
      <c r="D1675" s="735" t="s">
        <v>3134</v>
      </c>
      <c r="E1675" s="754">
        <v>1</v>
      </c>
      <c r="F1675" s="684">
        <v>1.76</v>
      </c>
      <c r="G1675" s="1179">
        <f t="shared" si="116"/>
        <v>1.76</v>
      </c>
      <c r="H1675" s="1056"/>
      <c r="J1675" s="726"/>
      <c r="K1675" s="726"/>
      <c r="L1675" s="726"/>
      <c r="M1675" s="726"/>
      <c r="N1675" s="726"/>
      <c r="O1675" s="726"/>
      <c r="P1675" s="727"/>
    </row>
    <row r="1676" spans="1:16" s="700" customFormat="1" ht="38.25" x14ac:dyDescent="0.25">
      <c r="A1676" s="746" t="s">
        <v>4358</v>
      </c>
      <c r="B1676" s="734" t="s">
        <v>4357</v>
      </c>
      <c r="C1676" s="735" t="s">
        <v>3147</v>
      </c>
      <c r="D1676" s="735" t="s">
        <v>3134</v>
      </c>
      <c r="E1676" s="754">
        <v>0.04</v>
      </c>
      <c r="F1676" s="684">
        <v>20.67</v>
      </c>
      <c r="G1676" s="1179">
        <f t="shared" si="116"/>
        <v>0.82</v>
      </c>
      <c r="H1676" s="1056"/>
      <c r="J1676" s="726"/>
      <c r="K1676" s="726"/>
      <c r="L1676" s="726"/>
      <c r="M1676" s="726"/>
      <c r="N1676" s="726"/>
      <c r="O1676" s="726"/>
      <c r="P1676" s="727"/>
    </row>
    <row r="1677" spans="1:16" s="700" customFormat="1" ht="25.5" x14ac:dyDescent="0.25">
      <c r="A1677" s="746" t="s">
        <v>4366</v>
      </c>
      <c r="B1677" s="734" t="s">
        <v>4365</v>
      </c>
      <c r="C1677" s="735" t="s">
        <v>3147</v>
      </c>
      <c r="D1677" s="735" t="s">
        <v>3134</v>
      </c>
      <c r="E1677" s="754">
        <v>1</v>
      </c>
      <c r="F1677" s="684">
        <v>7.18</v>
      </c>
      <c r="G1677" s="1179">
        <f t="shared" si="116"/>
        <v>7.18</v>
      </c>
      <c r="H1677" s="1056"/>
      <c r="J1677" s="726"/>
      <c r="K1677" s="726"/>
      <c r="L1677" s="726"/>
      <c r="M1677" s="726"/>
      <c r="N1677" s="726"/>
      <c r="O1677" s="726"/>
      <c r="P1677" s="727"/>
    </row>
    <row r="1678" spans="1:16" s="700" customFormat="1" x14ac:dyDescent="0.25">
      <c r="A1678" s="1347" t="s">
        <v>4722</v>
      </c>
      <c r="B1678" s="1350"/>
      <c r="C1678" s="1350"/>
      <c r="D1678" s="1350"/>
      <c r="E1678" s="1350"/>
      <c r="F1678" s="1349"/>
      <c r="G1678" s="1168">
        <f>TRUNC(SUM(G1672:G1673),2)</f>
        <v>12.67</v>
      </c>
      <c r="H1678" s="1056"/>
      <c r="J1678" s="726"/>
      <c r="K1678" s="726"/>
      <c r="L1678" s="726"/>
      <c r="M1678" s="726"/>
      <c r="N1678" s="726"/>
      <c r="O1678" s="726"/>
      <c r="P1678" s="727"/>
    </row>
    <row r="1679" spans="1:16" s="700" customFormat="1" x14ac:dyDescent="0.25">
      <c r="A1679" s="1347" t="s">
        <v>4723</v>
      </c>
      <c r="B1679" s="1350"/>
      <c r="C1679" s="1350"/>
      <c r="D1679" s="1350"/>
      <c r="E1679" s="1350"/>
      <c r="F1679" s="1349"/>
      <c r="G1679" s="1168">
        <f>TRUNC(SUM(G1674:G1677),2)</f>
        <v>11.01</v>
      </c>
      <c r="H1679" s="1056"/>
      <c r="J1679" s="726"/>
      <c r="K1679" s="726"/>
      <c r="L1679" s="726"/>
      <c r="M1679" s="726"/>
      <c r="N1679" s="726"/>
      <c r="O1679" s="726"/>
      <c r="P1679" s="727"/>
    </row>
    <row r="1680" spans="1:16" s="700" customFormat="1" x14ac:dyDescent="0.25">
      <c r="A1680" s="1172" t="s">
        <v>4984</v>
      </c>
      <c r="B1680" s="1170"/>
      <c r="C1680" s="1170"/>
      <c r="D1680" s="1170"/>
      <c r="E1680" s="1170"/>
      <c r="F1680" s="1171" t="s">
        <v>4915</v>
      </c>
      <c r="G1680" s="1168">
        <f>TRUNC(SUM(G1678:G1679),2)</f>
        <v>23.68</v>
      </c>
      <c r="H1680" s="1056"/>
      <c r="J1680" s="726"/>
      <c r="K1680" s="726"/>
      <c r="L1680" s="726"/>
      <c r="M1680" s="726"/>
      <c r="N1680" s="726"/>
      <c r="O1680" s="726"/>
      <c r="P1680" s="727"/>
    </row>
    <row r="1681" spans="1:16" s="890" customFormat="1" x14ac:dyDescent="0.25">
      <c r="A1681" s="917"/>
      <c r="B1681" s="810"/>
      <c r="C1681" s="917"/>
      <c r="D1681" s="924"/>
      <c r="E1681" s="917"/>
      <c r="F1681" s="917"/>
      <c r="G1681" s="921"/>
      <c r="H1681" s="1056"/>
    </row>
    <row r="1682" spans="1:16" s="890" customFormat="1" x14ac:dyDescent="0.25">
      <c r="A1682" s="917"/>
      <c r="B1682" s="810"/>
      <c r="C1682" s="917"/>
      <c r="D1682" s="924"/>
      <c r="E1682" s="917"/>
      <c r="F1682" s="917"/>
      <c r="G1682" s="921"/>
      <c r="H1682" s="1056"/>
    </row>
    <row r="1683" spans="1:16" s="904" customFormat="1" ht="25.5" x14ac:dyDescent="0.25">
      <c r="A1683" s="1157" t="s">
        <v>3136</v>
      </c>
      <c r="B1683" s="1158" t="s">
        <v>3137</v>
      </c>
      <c r="C1683" s="1159" t="s">
        <v>3138</v>
      </c>
      <c r="D1683" s="1159" t="s">
        <v>3139</v>
      </c>
      <c r="E1683" s="1160" t="s">
        <v>3140</v>
      </c>
      <c r="F1683" s="1161" t="s">
        <v>4913</v>
      </c>
      <c r="G1683" s="1162" t="s">
        <v>4914</v>
      </c>
      <c r="H1683" s="1057"/>
    </row>
    <row r="1684" spans="1:16" s="904" customFormat="1" ht="4.5" customHeight="1" x14ac:dyDescent="0.25">
      <c r="A1684" s="728"/>
      <c r="B1684" s="728"/>
      <c r="C1684" s="729"/>
      <c r="D1684" s="729"/>
      <c r="E1684" s="730"/>
      <c r="F1684" s="731"/>
      <c r="G1684" s="732"/>
      <c r="H1684" s="1057"/>
    </row>
    <row r="1685" spans="1:16" s="700" customFormat="1" x14ac:dyDescent="0.25">
      <c r="A1685" s="748" t="s">
        <v>1519</v>
      </c>
      <c r="B1685" s="528" t="s">
        <v>1595</v>
      </c>
      <c r="C1685" s="452"/>
      <c r="D1685" s="735"/>
      <c r="E1685" s="452"/>
      <c r="F1685" s="452"/>
      <c r="G1685" s="453"/>
      <c r="H1685" s="1056"/>
      <c r="J1685" s="726"/>
      <c r="K1685" s="726"/>
      <c r="L1685" s="726"/>
      <c r="M1685" s="726"/>
      <c r="N1685" s="726"/>
      <c r="O1685" s="726"/>
      <c r="P1685" s="727"/>
    </row>
    <row r="1686" spans="1:16" s="700" customFormat="1" x14ac:dyDescent="0.25">
      <c r="A1686" s="748" t="s">
        <v>2602</v>
      </c>
      <c r="B1686" s="528" t="s">
        <v>2676</v>
      </c>
      <c r="C1686" s="455" t="s">
        <v>3142</v>
      </c>
      <c r="D1686" s="455" t="s">
        <v>3134</v>
      </c>
      <c r="E1686" s="456"/>
      <c r="F1686" s="457"/>
      <c r="G1686" s="458"/>
      <c r="H1686" s="1056"/>
      <c r="J1686" s="726"/>
      <c r="K1686" s="726"/>
      <c r="L1686" s="726"/>
      <c r="M1686" s="726"/>
      <c r="N1686" s="726"/>
      <c r="O1686" s="726"/>
      <c r="P1686" s="727"/>
    </row>
    <row r="1687" spans="1:16" s="700" customFormat="1" ht="25.5" x14ac:dyDescent="0.25">
      <c r="A1687" s="750" t="s">
        <v>4067</v>
      </c>
      <c r="B1687" s="750" t="s">
        <v>4066</v>
      </c>
      <c r="C1687" s="530" t="s">
        <v>3142</v>
      </c>
      <c r="D1687" s="753" t="s">
        <v>3143</v>
      </c>
      <c r="E1687" s="754">
        <v>0.46</v>
      </c>
      <c r="F1687" s="754">
        <v>15.11</v>
      </c>
      <c r="G1687" s="1179">
        <f t="shared" ref="G1687:G1692" si="117">TRUNC(E1687*F1687,2)</f>
        <v>6.95</v>
      </c>
      <c r="H1687" s="1056"/>
      <c r="J1687" s="726"/>
      <c r="K1687" s="726"/>
      <c r="L1687" s="726"/>
      <c r="M1687" s="726"/>
      <c r="N1687" s="726"/>
      <c r="O1687" s="726"/>
      <c r="P1687" s="727"/>
    </row>
    <row r="1688" spans="1:16" s="700" customFormat="1" ht="25.5" x14ac:dyDescent="0.25">
      <c r="A1688" s="750" t="s">
        <v>4065</v>
      </c>
      <c r="B1688" s="750" t="s">
        <v>4064</v>
      </c>
      <c r="C1688" s="530" t="s">
        <v>3142</v>
      </c>
      <c r="D1688" s="753" t="s">
        <v>3143</v>
      </c>
      <c r="E1688" s="754">
        <v>0.46</v>
      </c>
      <c r="F1688" s="597">
        <v>19.14</v>
      </c>
      <c r="G1688" s="1179">
        <f t="shared" si="117"/>
        <v>8.8000000000000007</v>
      </c>
      <c r="H1688" s="1056"/>
      <c r="J1688" s="726"/>
      <c r="K1688" s="726"/>
      <c r="L1688" s="726"/>
      <c r="M1688" s="726"/>
      <c r="N1688" s="726"/>
      <c r="O1688" s="726"/>
      <c r="P1688" s="727"/>
    </row>
    <row r="1689" spans="1:16" s="700" customFormat="1" ht="25.5" x14ac:dyDescent="0.25">
      <c r="A1689" s="434" t="s">
        <v>4356</v>
      </c>
      <c r="B1689" s="734" t="s">
        <v>4355</v>
      </c>
      <c r="C1689" s="735" t="s">
        <v>3147</v>
      </c>
      <c r="D1689" s="735" t="s">
        <v>3134</v>
      </c>
      <c r="E1689" s="754">
        <v>1</v>
      </c>
      <c r="F1689" s="754">
        <v>2.21</v>
      </c>
      <c r="G1689" s="1179">
        <f t="shared" si="117"/>
        <v>2.21</v>
      </c>
      <c r="H1689" s="1056"/>
      <c r="J1689" s="726"/>
      <c r="K1689" s="726"/>
      <c r="L1689" s="726"/>
      <c r="M1689" s="726"/>
      <c r="N1689" s="726"/>
      <c r="O1689" s="726"/>
      <c r="P1689" s="727"/>
    </row>
    <row r="1690" spans="1:16" s="700" customFormat="1" ht="25.5" x14ac:dyDescent="0.25">
      <c r="A1690" s="746" t="s">
        <v>4371</v>
      </c>
      <c r="B1690" s="734" t="s">
        <v>4370</v>
      </c>
      <c r="C1690" s="735" t="s">
        <v>3147</v>
      </c>
      <c r="D1690" s="735" t="s">
        <v>3134</v>
      </c>
      <c r="E1690" s="754">
        <v>1</v>
      </c>
      <c r="F1690" s="754">
        <v>1.25</v>
      </c>
      <c r="G1690" s="1179">
        <f t="shared" si="117"/>
        <v>1.25</v>
      </c>
      <c r="H1690" s="1056"/>
      <c r="J1690" s="726"/>
      <c r="K1690" s="726"/>
      <c r="L1690" s="726"/>
      <c r="M1690" s="726"/>
      <c r="N1690" s="726"/>
      <c r="O1690" s="726"/>
      <c r="P1690" s="727"/>
    </row>
    <row r="1691" spans="1:16" s="700" customFormat="1" ht="38.25" x14ac:dyDescent="0.25">
      <c r="A1691" s="746" t="s">
        <v>4358</v>
      </c>
      <c r="B1691" s="734" t="s">
        <v>4357</v>
      </c>
      <c r="C1691" s="735" t="s">
        <v>3147</v>
      </c>
      <c r="D1691" s="735" t="s">
        <v>3134</v>
      </c>
      <c r="E1691" s="754">
        <v>5.6000000000000001E-2</v>
      </c>
      <c r="F1691" s="684">
        <v>20.67</v>
      </c>
      <c r="G1691" s="1179">
        <f t="shared" si="117"/>
        <v>1.1499999999999999</v>
      </c>
      <c r="H1691" s="1056"/>
      <c r="J1691" s="726"/>
      <c r="K1691" s="726"/>
      <c r="L1691" s="726"/>
      <c r="M1691" s="726"/>
      <c r="N1691" s="726"/>
      <c r="O1691" s="726"/>
      <c r="P1691" s="727"/>
    </row>
    <row r="1692" spans="1:16" s="700" customFormat="1" x14ac:dyDescent="0.25">
      <c r="A1692" s="746" t="s">
        <v>4369</v>
      </c>
      <c r="B1692" s="734" t="s">
        <v>4368</v>
      </c>
      <c r="C1692" s="735" t="s">
        <v>3147</v>
      </c>
      <c r="D1692" s="735" t="s">
        <v>3134</v>
      </c>
      <c r="E1692" s="754">
        <v>1</v>
      </c>
      <c r="F1692" s="684">
        <v>9.25</v>
      </c>
      <c r="G1692" s="1179">
        <f t="shared" si="117"/>
        <v>9.25</v>
      </c>
      <c r="H1692" s="1056"/>
      <c r="J1692" s="726"/>
      <c r="K1692" s="726"/>
      <c r="L1692" s="726"/>
      <c r="M1692" s="726"/>
      <c r="N1692" s="726"/>
      <c r="O1692" s="726"/>
      <c r="P1692" s="727"/>
    </row>
    <row r="1693" spans="1:16" s="700" customFormat="1" x14ac:dyDescent="0.25">
      <c r="A1693" s="1347" t="s">
        <v>4722</v>
      </c>
      <c r="B1693" s="1350"/>
      <c r="C1693" s="1350"/>
      <c r="D1693" s="1350"/>
      <c r="E1693" s="1350"/>
      <c r="F1693" s="1349"/>
      <c r="G1693" s="1168">
        <f>TRUNC(SUM(G1687:G1688),2)</f>
        <v>15.75</v>
      </c>
      <c r="H1693" s="1056"/>
      <c r="J1693" s="726"/>
      <c r="K1693" s="726"/>
      <c r="L1693" s="726"/>
      <c r="M1693" s="726"/>
      <c r="N1693" s="726"/>
      <c r="O1693" s="726"/>
      <c r="P1693" s="727"/>
    </row>
    <row r="1694" spans="1:16" s="700" customFormat="1" x14ac:dyDescent="0.25">
      <c r="A1694" s="1347" t="s">
        <v>4723</v>
      </c>
      <c r="B1694" s="1350"/>
      <c r="C1694" s="1350"/>
      <c r="D1694" s="1350"/>
      <c r="E1694" s="1350"/>
      <c r="F1694" s="1349"/>
      <c r="G1694" s="1168">
        <f>TRUNC(SUM(G1689:G1692),2)</f>
        <v>13.86</v>
      </c>
      <c r="H1694" s="1056"/>
      <c r="J1694" s="726"/>
      <c r="K1694" s="726"/>
      <c r="L1694" s="726"/>
      <c r="M1694" s="726"/>
      <c r="N1694" s="726"/>
      <c r="O1694" s="726"/>
      <c r="P1694" s="727"/>
    </row>
    <row r="1695" spans="1:16" s="700" customFormat="1" x14ac:dyDescent="0.25">
      <c r="A1695" s="1172" t="s">
        <v>4985</v>
      </c>
      <c r="B1695" s="1170"/>
      <c r="C1695" s="1170"/>
      <c r="D1695" s="1170"/>
      <c r="E1695" s="1170"/>
      <c r="F1695" s="1171" t="s">
        <v>4915</v>
      </c>
      <c r="G1695" s="1168">
        <f>TRUNC(SUM(G1693:G1694),2)</f>
        <v>29.61</v>
      </c>
      <c r="H1695" s="1056"/>
      <c r="J1695" s="726"/>
      <c r="K1695" s="726"/>
      <c r="L1695" s="726"/>
      <c r="M1695" s="726"/>
      <c r="N1695" s="726"/>
      <c r="O1695" s="726"/>
      <c r="P1695" s="727"/>
    </row>
    <row r="1696" spans="1:16" s="890" customFormat="1" x14ac:dyDescent="0.25">
      <c r="A1696" s="917"/>
      <c r="B1696" s="810"/>
      <c r="C1696" s="917"/>
      <c r="D1696" s="924"/>
      <c r="E1696" s="917"/>
      <c r="F1696" s="917"/>
      <c r="G1696" s="921"/>
      <c r="H1696" s="1056"/>
    </row>
    <row r="1697" spans="1:16" s="890" customFormat="1" x14ac:dyDescent="0.25">
      <c r="A1697" s="917"/>
      <c r="B1697" s="810"/>
      <c r="C1697" s="917"/>
      <c r="D1697" s="924"/>
      <c r="E1697" s="917"/>
      <c r="F1697" s="917"/>
      <c r="G1697" s="921"/>
      <c r="H1697" s="1056"/>
    </row>
    <row r="1698" spans="1:16" s="904" customFormat="1" ht="25.5" x14ac:dyDescent="0.25">
      <c r="A1698" s="1157" t="s">
        <v>3136</v>
      </c>
      <c r="B1698" s="1158" t="s">
        <v>3137</v>
      </c>
      <c r="C1698" s="1159" t="s">
        <v>3138</v>
      </c>
      <c r="D1698" s="1159" t="s">
        <v>3139</v>
      </c>
      <c r="E1698" s="1160" t="s">
        <v>3140</v>
      </c>
      <c r="F1698" s="1161" t="s">
        <v>4913</v>
      </c>
      <c r="G1698" s="1162" t="s">
        <v>4914</v>
      </c>
      <c r="H1698" s="1057"/>
    </row>
    <row r="1699" spans="1:16" s="904" customFormat="1" ht="4.5" customHeight="1" x14ac:dyDescent="0.25">
      <c r="A1699" s="728"/>
      <c r="B1699" s="728"/>
      <c r="C1699" s="729"/>
      <c r="D1699" s="729"/>
      <c r="E1699" s="730"/>
      <c r="F1699" s="731"/>
      <c r="G1699" s="732"/>
      <c r="H1699" s="1057"/>
    </row>
    <row r="1700" spans="1:16" s="700" customFormat="1" x14ac:dyDescent="0.25">
      <c r="A1700" s="748" t="s">
        <v>1522</v>
      </c>
      <c r="B1700" s="528" t="s">
        <v>1326</v>
      </c>
      <c r="C1700" s="452"/>
      <c r="D1700" s="735"/>
      <c r="E1700" s="452"/>
      <c r="F1700" s="452"/>
      <c r="G1700" s="453"/>
      <c r="H1700" s="1056"/>
      <c r="J1700" s="726"/>
      <c r="K1700" s="726"/>
      <c r="L1700" s="726"/>
      <c r="M1700" s="726"/>
      <c r="N1700" s="726"/>
      <c r="O1700" s="726"/>
      <c r="P1700" s="727"/>
    </row>
    <row r="1701" spans="1:16" s="700" customFormat="1" ht="30" customHeight="1" x14ac:dyDescent="0.25">
      <c r="A1701" s="748" t="s">
        <v>2604</v>
      </c>
      <c r="B1701" s="528" t="s">
        <v>2679</v>
      </c>
      <c r="C1701" s="455" t="s">
        <v>3142</v>
      </c>
      <c r="D1701" s="455" t="s">
        <v>3134</v>
      </c>
      <c r="E1701" s="456"/>
      <c r="F1701" s="457"/>
      <c r="G1701" s="458"/>
      <c r="H1701" s="1056"/>
      <c r="J1701" s="726"/>
      <c r="K1701" s="726"/>
      <c r="L1701" s="726"/>
      <c r="M1701" s="726"/>
      <c r="N1701" s="726"/>
      <c r="O1701" s="726"/>
      <c r="P1701" s="727"/>
    </row>
    <row r="1702" spans="1:16" s="700" customFormat="1" ht="25.5" x14ac:dyDescent="0.25">
      <c r="A1702" s="750" t="s">
        <v>4067</v>
      </c>
      <c r="B1702" s="750" t="s">
        <v>4066</v>
      </c>
      <c r="C1702" s="530" t="s">
        <v>3142</v>
      </c>
      <c r="D1702" s="759" t="s">
        <v>3143</v>
      </c>
      <c r="E1702" s="754">
        <v>0.23</v>
      </c>
      <c r="F1702" s="754">
        <v>15.11</v>
      </c>
      <c r="G1702" s="1179">
        <f t="shared" ref="G1702:G1706" si="118">TRUNC(E1702*F1702,2)</f>
        <v>3.47</v>
      </c>
      <c r="H1702" s="1056"/>
      <c r="J1702" s="726"/>
      <c r="K1702" s="726"/>
      <c r="L1702" s="726"/>
      <c r="M1702" s="726"/>
      <c r="N1702" s="726"/>
      <c r="O1702" s="726"/>
      <c r="P1702" s="727"/>
    </row>
    <row r="1703" spans="1:16" s="700" customFormat="1" ht="25.5" x14ac:dyDescent="0.25">
      <c r="A1703" s="750" t="s">
        <v>4065</v>
      </c>
      <c r="B1703" s="750" t="s">
        <v>4064</v>
      </c>
      <c r="C1703" s="530" t="s">
        <v>3142</v>
      </c>
      <c r="D1703" s="753" t="s">
        <v>3143</v>
      </c>
      <c r="E1703" s="754">
        <v>0.23</v>
      </c>
      <c r="F1703" s="597">
        <v>19.14</v>
      </c>
      <c r="G1703" s="1179">
        <f t="shared" si="118"/>
        <v>4.4000000000000004</v>
      </c>
      <c r="H1703" s="1056"/>
      <c r="J1703" s="726"/>
      <c r="K1703" s="726"/>
      <c r="L1703" s="726"/>
      <c r="M1703" s="726"/>
      <c r="N1703" s="726"/>
      <c r="O1703" s="726"/>
      <c r="P1703" s="727"/>
    </row>
    <row r="1704" spans="1:16" s="700" customFormat="1" x14ac:dyDescent="0.25">
      <c r="A1704" s="434" t="s">
        <v>4376</v>
      </c>
      <c r="B1704" s="734" t="s">
        <v>4375</v>
      </c>
      <c r="C1704" s="735" t="s">
        <v>3147</v>
      </c>
      <c r="D1704" s="735" t="s">
        <v>3134</v>
      </c>
      <c r="E1704" s="754">
        <v>1</v>
      </c>
      <c r="F1704" s="754">
        <v>6.48</v>
      </c>
      <c r="G1704" s="1179">
        <f t="shared" si="118"/>
        <v>6.48</v>
      </c>
      <c r="H1704" s="1056"/>
      <c r="J1704" s="726"/>
      <c r="K1704" s="726"/>
      <c r="L1704" s="726"/>
      <c r="M1704" s="726"/>
      <c r="N1704" s="726"/>
      <c r="O1704" s="726"/>
      <c r="P1704" s="727"/>
    </row>
    <row r="1705" spans="1:16" s="700" customFormat="1" x14ac:dyDescent="0.25">
      <c r="A1705" s="746" t="s">
        <v>4327</v>
      </c>
      <c r="B1705" s="734" t="s">
        <v>4326</v>
      </c>
      <c r="C1705" s="735" t="s">
        <v>3147</v>
      </c>
      <c r="D1705" s="735" t="s">
        <v>3314</v>
      </c>
      <c r="E1705" s="754">
        <v>0.03</v>
      </c>
      <c r="F1705" s="684">
        <v>57.07</v>
      </c>
      <c r="G1705" s="1179">
        <f t="shared" si="118"/>
        <v>1.71</v>
      </c>
      <c r="H1705" s="1056"/>
      <c r="J1705" s="726"/>
      <c r="K1705" s="726"/>
      <c r="L1705" s="726"/>
      <c r="M1705" s="726"/>
      <c r="N1705" s="726"/>
      <c r="O1705" s="726"/>
      <c r="P1705" s="727"/>
    </row>
    <row r="1706" spans="1:16" s="700" customFormat="1" ht="38.25" x14ac:dyDescent="0.25">
      <c r="A1706" s="746" t="s">
        <v>4358</v>
      </c>
      <c r="B1706" s="734" t="s">
        <v>4357</v>
      </c>
      <c r="C1706" s="735" t="s">
        <v>3147</v>
      </c>
      <c r="D1706" s="735" t="s">
        <v>3134</v>
      </c>
      <c r="E1706" s="754">
        <v>5.0999999999999997E-2</v>
      </c>
      <c r="F1706" s="684">
        <v>20.67</v>
      </c>
      <c r="G1706" s="1179">
        <f t="shared" si="118"/>
        <v>1.05</v>
      </c>
      <c r="H1706" s="1056"/>
      <c r="J1706" s="726"/>
      <c r="K1706" s="726"/>
      <c r="L1706" s="726"/>
      <c r="M1706" s="726"/>
      <c r="N1706" s="726"/>
      <c r="O1706" s="726"/>
      <c r="P1706" s="727"/>
    </row>
    <row r="1707" spans="1:16" s="700" customFormat="1" x14ac:dyDescent="0.25">
      <c r="A1707" s="1347" t="s">
        <v>4722</v>
      </c>
      <c r="B1707" s="1350"/>
      <c r="C1707" s="1350"/>
      <c r="D1707" s="1350"/>
      <c r="E1707" s="1350"/>
      <c r="F1707" s="1349"/>
      <c r="G1707" s="1168">
        <f>TRUNC(SUM(G1702:G1703),2)</f>
        <v>7.87</v>
      </c>
      <c r="H1707" s="1056"/>
      <c r="J1707" s="726"/>
      <c r="K1707" s="726"/>
      <c r="L1707" s="726"/>
      <c r="M1707" s="726"/>
      <c r="N1707" s="726"/>
      <c r="O1707" s="726"/>
      <c r="P1707" s="727"/>
    </row>
    <row r="1708" spans="1:16" s="700" customFormat="1" x14ac:dyDescent="0.25">
      <c r="A1708" s="1347" t="s">
        <v>4723</v>
      </c>
      <c r="B1708" s="1350"/>
      <c r="C1708" s="1350"/>
      <c r="D1708" s="1350"/>
      <c r="E1708" s="1350"/>
      <c r="F1708" s="1349"/>
      <c r="G1708" s="1168">
        <f>TRUNC(SUM(G1704:G1706),2)</f>
        <v>9.24</v>
      </c>
      <c r="H1708" s="1056"/>
      <c r="J1708" s="726"/>
      <c r="K1708" s="726"/>
      <c r="L1708" s="726"/>
      <c r="M1708" s="726"/>
      <c r="N1708" s="726"/>
      <c r="O1708" s="726"/>
      <c r="P1708" s="727"/>
    </row>
    <row r="1709" spans="1:16" s="700" customFormat="1" x14ac:dyDescent="0.25">
      <c r="A1709" s="1172" t="s">
        <v>4986</v>
      </c>
      <c r="B1709" s="1170"/>
      <c r="C1709" s="1170"/>
      <c r="D1709" s="1170"/>
      <c r="E1709" s="1170"/>
      <c r="F1709" s="1171" t="s">
        <v>4915</v>
      </c>
      <c r="G1709" s="1168">
        <f>TRUNC(SUM(G1707:G1708),2)</f>
        <v>17.11</v>
      </c>
      <c r="H1709" s="1056"/>
      <c r="J1709" s="726"/>
      <c r="K1709" s="726"/>
      <c r="L1709" s="726"/>
      <c r="M1709" s="726"/>
      <c r="N1709" s="726"/>
      <c r="O1709" s="726"/>
      <c r="P1709" s="727"/>
    </row>
    <row r="1710" spans="1:16" s="890" customFormat="1" ht="14.25" customHeight="1" x14ac:dyDescent="0.25">
      <c r="A1710" s="917"/>
      <c r="B1710" s="810"/>
      <c r="C1710" s="917"/>
      <c r="D1710" s="924"/>
      <c r="E1710" s="917"/>
      <c r="F1710" s="917"/>
      <c r="G1710" s="921"/>
      <c r="H1710" s="1056"/>
    </row>
    <row r="1711" spans="1:16" s="890" customFormat="1" x14ac:dyDescent="0.25">
      <c r="A1711" s="917"/>
      <c r="B1711" s="810"/>
      <c r="C1711" s="917"/>
      <c r="D1711" s="924"/>
      <c r="E1711" s="917"/>
      <c r="F1711" s="917"/>
      <c r="G1711" s="921"/>
      <c r="H1711" s="1056"/>
    </row>
    <row r="1712" spans="1:16" s="904" customFormat="1" ht="25.5" x14ac:dyDescent="0.25">
      <c r="A1712" s="1157" t="s">
        <v>3136</v>
      </c>
      <c r="B1712" s="1158" t="s">
        <v>3137</v>
      </c>
      <c r="C1712" s="1159" t="s">
        <v>3138</v>
      </c>
      <c r="D1712" s="1159" t="s">
        <v>3139</v>
      </c>
      <c r="E1712" s="1160" t="s">
        <v>3140</v>
      </c>
      <c r="F1712" s="1161" t="s">
        <v>4913</v>
      </c>
      <c r="G1712" s="1162" t="s">
        <v>4914</v>
      </c>
      <c r="H1712" s="1057"/>
    </row>
    <row r="1713" spans="1:16" s="904" customFormat="1" ht="4.5" customHeight="1" x14ac:dyDescent="0.25">
      <c r="A1713" s="728"/>
      <c r="B1713" s="728"/>
      <c r="C1713" s="729"/>
      <c r="D1713" s="729"/>
      <c r="E1713" s="730"/>
      <c r="F1713" s="731"/>
      <c r="G1713" s="732"/>
      <c r="H1713" s="1057"/>
    </row>
    <row r="1714" spans="1:16" x14ac:dyDescent="0.25">
      <c r="A1714" s="451" t="s">
        <v>1523</v>
      </c>
      <c r="B1714" s="528" t="s">
        <v>1628</v>
      </c>
      <c r="C1714" s="452"/>
      <c r="D1714" s="735"/>
      <c r="E1714" s="452"/>
      <c r="F1714" s="452"/>
      <c r="G1714" s="453"/>
      <c r="J1714" s="375"/>
      <c r="K1714" s="375"/>
      <c r="L1714" s="375"/>
      <c r="M1714" s="375"/>
      <c r="N1714" s="375"/>
      <c r="O1714" s="375"/>
      <c r="P1714" s="376"/>
    </row>
    <row r="1715" spans="1:16" ht="25.5" x14ac:dyDescent="0.25">
      <c r="A1715" s="451" t="s">
        <v>3022</v>
      </c>
      <c r="B1715" s="528" t="s">
        <v>3007</v>
      </c>
      <c r="C1715" s="455" t="s">
        <v>3142</v>
      </c>
      <c r="D1715" s="455"/>
      <c r="E1715" s="456"/>
      <c r="F1715" s="457"/>
      <c r="G1715" s="458"/>
      <c r="J1715" s="375"/>
      <c r="K1715" s="375"/>
      <c r="L1715" s="375"/>
      <c r="M1715" s="375"/>
      <c r="N1715" s="375"/>
      <c r="O1715" s="375"/>
      <c r="P1715" s="376"/>
    </row>
    <row r="1716" spans="1:16" ht="25.5" x14ac:dyDescent="0.25">
      <c r="A1716" s="549" t="s">
        <v>4067</v>
      </c>
      <c r="B1716" s="750" t="s">
        <v>4066</v>
      </c>
      <c r="C1716" s="530" t="s">
        <v>3142</v>
      </c>
      <c r="D1716" s="753" t="s">
        <v>3143</v>
      </c>
      <c r="E1716" s="423">
        <v>0.5</v>
      </c>
      <c r="F1716" s="754">
        <v>15.11</v>
      </c>
      <c r="G1716" s="1179">
        <f t="shared" ref="G1716:G1718" si="119">TRUNC(E1716*F1716,2)</f>
        <v>7.55</v>
      </c>
      <c r="J1716" s="375"/>
      <c r="K1716" s="375"/>
      <c r="L1716" s="375"/>
      <c r="M1716" s="375"/>
      <c r="N1716" s="375"/>
      <c r="O1716" s="375"/>
      <c r="P1716" s="376"/>
    </row>
    <row r="1717" spans="1:16" ht="25.5" x14ac:dyDescent="0.25">
      <c r="A1717" s="549" t="s">
        <v>4065</v>
      </c>
      <c r="B1717" s="750" t="s">
        <v>4064</v>
      </c>
      <c r="C1717" s="530" t="s">
        <v>3142</v>
      </c>
      <c r="D1717" s="753" t="s">
        <v>3143</v>
      </c>
      <c r="E1717" s="423">
        <v>0.5</v>
      </c>
      <c r="F1717" s="597">
        <v>19.14</v>
      </c>
      <c r="G1717" s="1179">
        <f t="shared" si="119"/>
        <v>9.57</v>
      </c>
      <c r="J1717" s="375"/>
      <c r="K1717" s="375"/>
      <c r="L1717" s="375"/>
      <c r="M1717" s="375"/>
      <c r="N1717" s="375"/>
      <c r="O1717" s="375"/>
      <c r="P1717" s="376"/>
    </row>
    <row r="1718" spans="1:16" x14ac:dyDescent="0.25">
      <c r="A1718" s="434" t="s">
        <v>3565</v>
      </c>
      <c r="B1718" s="734" t="s">
        <v>3564</v>
      </c>
      <c r="C1718" s="386" t="s">
        <v>3147</v>
      </c>
      <c r="D1718" s="735" t="s">
        <v>3134</v>
      </c>
      <c r="E1718" s="423">
        <v>1</v>
      </c>
      <c r="F1718" s="754">
        <v>2.41</v>
      </c>
      <c r="G1718" s="1179">
        <f t="shared" si="119"/>
        <v>2.41</v>
      </c>
      <c r="J1718" s="375"/>
      <c r="K1718" s="375"/>
      <c r="L1718" s="375"/>
      <c r="M1718" s="375"/>
      <c r="N1718" s="375"/>
      <c r="O1718" s="375"/>
      <c r="P1718" s="376"/>
    </row>
    <row r="1719" spans="1:16" x14ac:dyDescent="0.25">
      <c r="A1719" s="1347" t="s">
        <v>4722</v>
      </c>
      <c r="B1719" s="1350"/>
      <c r="C1719" s="1350"/>
      <c r="D1719" s="1350"/>
      <c r="E1719" s="1350"/>
      <c r="F1719" s="1349"/>
      <c r="G1719" s="1168">
        <f>TRUNC(SUM(G1716:G1717),2)</f>
        <v>17.12</v>
      </c>
      <c r="J1719" s="375"/>
      <c r="K1719" s="375"/>
      <c r="L1719" s="375"/>
      <c r="M1719" s="375"/>
      <c r="N1719" s="375"/>
      <c r="O1719" s="375"/>
      <c r="P1719" s="376"/>
    </row>
    <row r="1720" spans="1:16" x14ac:dyDescent="0.25">
      <c r="A1720" s="1347" t="s">
        <v>4723</v>
      </c>
      <c r="B1720" s="1350"/>
      <c r="C1720" s="1350"/>
      <c r="D1720" s="1350"/>
      <c r="E1720" s="1350"/>
      <c r="F1720" s="1349"/>
      <c r="G1720" s="1168">
        <f>TRUNC(SUM(G1718),2)</f>
        <v>2.41</v>
      </c>
      <c r="J1720" s="375"/>
      <c r="K1720" s="375"/>
      <c r="L1720" s="375"/>
      <c r="M1720" s="375"/>
      <c r="N1720" s="375"/>
      <c r="O1720" s="375"/>
      <c r="P1720" s="376"/>
    </row>
    <row r="1721" spans="1:16" x14ac:dyDescent="0.25">
      <c r="A1721" s="1172"/>
      <c r="B1721" s="1170"/>
      <c r="C1721" s="1170"/>
      <c r="D1721" s="1170"/>
      <c r="E1721" s="1170"/>
      <c r="F1721" s="1171" t="s">
        <v>4915</v>
      </c>
      <c r="G1721" s="1168">
        <f>TRUNC(SUM(G1719:G1720),2)</f>
        <v>19.53</v>
      </c>
      <c r="J1721" s="375"/>
      <c r="K1721" s="375"/>
      <c r="L1721" s="375"/>
      <c r="M1721" s="375"/>
      <c r="N1721" s="375"/>
      <c r="O1721" s="375"/>
      <c r="P1721" s="376"/>
    </row>
    <row r="1722" spans="1:16" s="890" customFormat="1" ht="14.25" customHeight="1" x14ac:dyDescent="0.25">
      <c r="A1722" s="917"/>
      <c r="B1722" s="810"/>
      <c r="C1722" s="917"/>
      <c r="D1722" s="924"/>
      <c r="E1722" s="917"/>
      <c r="F1722" s="917"/>
      <c r="G1722" s="921"/>
      <c r="H1722" s="1056"/>
    </row>
    <row r="1723" spans="1:16" s="890" customFormat="1" x14ac:dyDescent="0.25">
      <c r="A1723" s="917"/>
      <c r="B1723" s="810"/>
      <c r="C1723" s="917"/>
      <c r="D1723" s="924"/>
      <c r="E1723" s="917"/>
      <c r="F1723" s="917"/>
      <c r="G1723" s="921"/>
      <c r="H1723" s="1056"/>
    </row>
    <row r="1724" spans="1:16" s="904" customFormat="1" ht="25.5" x14ac:dyDescent="0.25">
      <c r="A1724" s="1157" t="s">
        <v>3136</v>
      </c>
      <c r="B1724" s="1158" t="s">
        <v>3137</v>
      </c>
      <c r="C1724" s="1159" t="s">
        <v>3138</v>
      </c>
      <c r="D1724" s="1159" t="s">
        <v>3139</v>
      </c>
      <c r="E1724" s="1160" t="s">
        <v>3140</v>
      </c>
      <c r="F1724" s="1161" t="s">
        <v>4913</v>
      </c>
      <c r="G1724" s="1162" t="s">
        <v>4914</v>
      </c>
      <c r="H1724" s="1057"/>
    </row>
    <row r="1725" spans="1:16" s="904" customFormat="1" ht="4.5" customHeight="1" x14ac:dyDescent="0.25">
      <c r="A1725" s="728"/>
      <c r="B1725" s="728"/>
      <c r="C1725" s="729"/>
      <c r="D1725" s="729"/>
      <c r="E1725" s="730"/>
      <c r="F1725" s="731"/>
      <c r="G1725" s="732"/>
      <c r="H1725" s="1057"/>
    </row>
    <row r="1726" spans="1:16" s="700" customFormat="1" x14ac:dyDescent="0.25">
      <c r="A1726" s="748" t="s">
        <v>2579</v>
      </c>
      <c r="B1726" s="528" t="s">
        <v>1305</v>
      </c>
      <c r="C1726" s="452"/>
      <c r="D1726" s="735"/>
      <c r="E1726" s="452"/>
      <c r="F1726" s="452"/>
      <c r="G1726" s="453"/>
      <c r="H1726" s="1056"/>
      <c r="J1726" s="726"/>
      <c r="K1726" s="726"/>
      <c r="L1726" s="726"/>
      <c r="M1726" s="726"/>
      <c r="N1726" s="726"/>
      <c r="O1726" s="726"/>
      <c r="P1726" s="727"/>
    </row>
    <row r="1727" spans="1:16" s="700" customFormat="1" x14ac:dyDescent="0.25">
      <c r="A1727" s="748" t="s">
        <v>2607</v>
      </c>
      <c r="B1727" s="528" t="s">
        <v>2681</v>
      </c>
      <c r="C1727" s="455" t="s">
        <v>3142</v>
      </c>
      <c r="D1727" s="455" t="s">
        <v>3134</v>
      </c>
      <c r="E1727" s="456"/>
      <c r="F1727" s="457"/>
      <c r="G1727" s="458"/>
      <c r="H1727" s="1056"/>
      <c r="J1727" s="726"/>
      <c r="K1727" s="726"/>
      <c r="L1727" s="726"/>
      <c r="M1727" s="726"/>
      <c r="N1727" s="726"/>
      <c r="O1727" s="726"/>
      <c r="P1727" s="727"/>
    </row>
    <row r="1728" spans="1:16" s="700" customFormat="1" ht="25.5" x14ac:dyDescent="0.25">
      <c r="A1728" s="750" t="s">
        <v>4067</v>
      </c>
      <c r="B1728" s="750" t="s">
        <v>4066</v>
      </c>
      <c r="C1728" s="753" t="s">
        <v>3142</v>
      </c>
      <c r="D1728" s="759" t="s">
        <v>3143</v>
      </c>
      <c r="E1728" s="754">
        <v>0.1</v>
      </c>
      <c r="F1728" s="754">
        <v>15.11</v>
      </c>
      <c r="G1728" s="1179">
        <f t="shared" ref="G1728:G1731" si="120">TRUNC(E1728*F1728,2)</f>
        <v>1.51</v>
      </c>
      <c r="H1728" s="1056"/>
      <c r="J1728" s="726"/>
      <c r="K1728" s="726"/>
      <c r="L1728" s="726"/>
      <c r="M1728" s="726"/>
      <c r="N1728" s="726"/>
      <c r="O1728" s="726"/>
      <c r="P1728" s="727"/>
    </row>
    <row r="1729" spans="1:16" s="700" customFormat="1" x14ac:dyDescent="0.25">
      <c r="A1729" s="434" t="s">
        <v>4379</v>
      </c>
      <c r="B1729" s="734" t="s">
        <v>4378</v>
      </c>
      <c r="C1729" s="735" t="s">
        <v>3147</v>
      </c>
      <c r="D1729" s="735" t="s">
        <v>3134</v>
      </c>
      <c r="E1729" s="754">
        <v>1</v>
      </c>
      <c r="F1729" s="754">
        <v>63.84</v>
      </c>
      <c r="G1729" s="1179">
        <f t="shared" si="120"/>
        <v>63.84</v>
      </c>
      <c r="H1729" s="1056"/>
      <c r="J1729" s="726"/>
      <c r="K1729" s="726"/>
      <c r="L1729" s="726"/>
      <c r="M1729" s="726"/>
      <c r="N1729" s="726"/>
      <c r="O1729" s="726"/>
      <c r="P1729" s="727"/>
    </row>
    <row r="1730" spans="1:16" s="700" customFormat="1" ht="25.5" x14ac:dyDescent="0.25">
      <c r="A1730" s="434" t="s">
        <v>4356</v>
      </c>
      <c r="B1730" s="734" t="s">
        <v>4355</v>
      </c>
      <c r="C1730" s="735" t="s">
        <v>3147</v>
      </c>
      <c r="D1730" s="735" t="s">
        <v>3134</v>
      </c>
      <c r="E1730" s="754">
        <v>2</v>
      </c>
      <c r="F1730" s="754">
        <v>2.21</v>
      </c>
      <c r="G1730" s="1179">
        <f t="shared" si="120"/>
        <v>4.42</v>
      </c>
      <c r="H1730" s="1056"/>
      <c r="J1730" s="726"/>
      <c r="K1730" s="726"/>
      <c r="L1730" s="726"/>
      <c r="M1730" s="726"/>
      <c r="N1730" s="726"/>
      <c r="O1730" s="726"/>
      <c r="P1730" s="727"/>
    </row>
    <row r="1731" spans="1:16" s="700" customFormat="1" ht="25.5" x14ac:dyDescent="0.25">
      <c r="A1731" s="746" t="s">
        <v>4371</v>
      </c>
      <c r="B1731" s="734" t="s">
        <v>4370</v>
      </c>
      <c r="C1731" s="735" t="s">
        <v>3147</v>
      </c>
      <c r="D1731" s="735" t="s">
        <v>3134</v>
      </c>
      <c r="E1731" s="754">
        <v>1</v>
      </c>
      <c r="F1731" s="684">
        <v>1.25</v>
      </c>
      <c r="G1731" s="1179">
        <f t="shared" si="120"/>
        <v>1.25</v>
      </c>
      <c r="H1731" s="1056"/>
      <c r="J1731" s="726"/>
      <c r="K1731" s="726"/>
      <c r="L1731" s="726"/>
      <c r="M1731" s="726"/>
      <c r="N1731" s="726"/>
      <c r="O1731" s="726"/>
      <c r="P1731" s="727"/>
    </row>
    <row r="1732" spans="1:16" s="700" customFormat="1" x14ac:dyDescent="0.25">
      <c r="A1732" s="1347" t="s">
        <v>4722</v>
      </c>
      <c r="B1732" s="1350"/>
      <c r="C1732" s="1350"/>
      <c r="D1732" s="1350"/>
      <c r="E1732" s="1350"/>
      <c r="F1732" s="1349"/>
      <c r="G1732" s="1168">
        <f>TRUNC(SUM(G1728),2)</f>
        <v>1.51</v>
      </c>
      <c r="H1732" s="1056"/>
      <c r="J1732" s="726"/>
      <c r="K1732" s="726"/>
      <c r="L1732" s="726"/>
      <c r="M1732" s="726"/>
      <c r="N1732" s="726"/>
      <c r="O1732" s="726"/>
      <c r="P1732" s="727"/>
    </row>
    <row r="1733" spans="1:16" s="700" customFormat="1" x14ac:dyDescent="0.25">
      <c r="A1733" s="1347" t="s">
        <v>4723</v>
      </c>
      <c r="B1733" s="1350"/>
      <c r="C1733" s="1350"/>
      <c r="D1733" s="1350"/>
      <c r="E1733" s="1350"/>
      <c r="F1733" s="1349"/>
      <c r="G1733" s="1168">
        <f>TRUNC(SUM(G1729:G1731),2)</f>
        <v>69.510000000000005</v>
      </c>
      <c r="H1733" s="1056"/>
      <c r="J1733" s="726"/>
      <c r="K1733" s="726"/>
      <c r="L1733" s="726"/>
      <c r="M1733" s="726"/>
      <c r="N1733" s="726"/>
      <c r="O1733" s="726"/>
      <c r="P1733" s="727"/>
    </row>
    <row r="1734" spans="1:16" s="700" customFormat="1" x14ac:dyDescent="0.25">
      <c r="A1734" s="1172" t="s">
        <v>4987</v>
      </c>
      <c r="B1734" s="1170"/>
      <c r="C1734" s="1170"/>
      <c r="D1734" s="1170"/>
      <c r="E1734" s="1170"/>
      <c r="F1734" s="1171" t="s">
        <v>4915</v>
      </c>
      <c r="G1734" s="1168">
        <f>TRUNC(SUM(G1732:G1733),2)</f>
        <v>71.02</v>
      </c>
      <c r="H1734" s="1056"/>
      <c r="J1734" s="726"/>
      <c r="K1734" s="726"/>
      <c r="L1734" s="726"/>
      <c r="M1734" s="726"/>
      <c r="N1734" s="726"/>
      <c r="O1734" s="726"/>
      <c r="P1734" s="727"/>
    </row>
    <row r="1735" spans="1:16" s="890" customFormat="1" ht="14.25" customHeight="1" x14ac:dyDescent="0.25">
      <c r="A1735" s="917"/>
      <c r="B1735" s="810"/>
      <c r="C1735" s="917"/>
      <c r="D1735" s="924"/>
      <c r="E1735" s="917"/>
      <c r="F1735" s="917"/>
      <c r="G1735" s="921"/>
      <c r="H1735" s="1056"/>
    </row>
    <row r="1736" spans="1:16" s="890" customFormat="1" x14ac:dyDescent="0.25">
      <c r="A1736" s="917"/>
      <c r="B1736" s="810"/>
      <c r="C1736" s="917"/>
      <c r="D1736" s="924"/>
      <c r="E1736" s="917"/>
      <c r="F1736" s="917"/>
      <c r="G1736" s="921"/>
      <c r="H1736" s="1056"/>
    </row>
    <row r="1737" spans="1:16" s="904" customFormat="1" ht="25.5" x14ac:dyDescent="0.25">
      <c r="A1737" s="1157" t="s">
        <v>3136</v>
      </c>
      <c r="B1737" s="1158" t="s">
        <v>3137</v>
      </c>
      <c r="C1737" s="1159" t="s">
        <v>3138</v>
      </c>
      <c r="D1737" s="1159" t="s">
        <v>3139</v>
      </c>
      <c r="E1737" s="1160" t="s">
        <v>3140</v>
      </c>
      <c r="F1737" s="1161" t="s">
        <v>4913</v>
      </c>
      <c r="G1737" s="1162" t="s">
        <v>4914</v>
      </c>
      <c r="H1737" s="1057"/>
    </row>
    <row r="1738" spans="1:16" s="904" customFormat="1" ht="4.5" customHeight="1" x14ac:dyDescent="0.25">
      <c r="A1738" s="728"/>
      <c r="B1738" s="728"/>
      <c r="C1738" s="729"/>
      <c r="D1738" s="729"/>
      <c r="E1738" s="730"/>
      <c r="F1738" s="731"/>
      <c r="G1738" s="732"/>
      <c r="H1738" s="1057"/>
    </row>
    <row r="1739" spans="1:16" s="700" customFormat="1" x14ac:dyDescent="0.25">
      <c r="A1739" s="709" t="s">
        <v>1556</v>
      </c>
      <c r="B1739" s="709" t="s">
        <v>3334</v>
      </c>
      <c r="C1739" s="714"/>
      <c r="D1739" s="711"/>
      <c r="E1739" s="714"/>
      <c r="F1739" s="714"/>
      <c r="G1739" s="715"/>
      <c r="H1739" s="1056"/>
      <c r="J1739" s="726"/>
      <c r="K1739" s="726"/>
      <c r="L1739" s="726"/>
      <c r="M1739" s="726"/>
      <c r="N1739" s="726"/>
      <c r="O1739" s="726"/>
      <c r="P1739" s="727"/>
    </row>
    <row r="1740" spans="1:16" s="700" customFormat="1" x14ac:dyDescent="0.25">
      <c r="A1740" s="709" t="s">
        <v>2580</v>
      </c>
      <c r="B1740" s="709" t="s">
        <v>2560</v>
      </c>
      <c r="C1740" s="736" t="s">
        <v>3142</v>
      </c>
      <c r="D1740" s="736" t="s">
        <v>3134</v>
      </c>
      <c r="E1740" s="737"/>
      <c r="F1740" s="738"/>
      <c r="G1740" s="739"/>
      <c r="H1740" s="1056"/>
      <c r="J1740" s="726"/>
      <c r="K1740" s="726"/>
      <c r="L1740" s="726"/>
      <c r="M1740" s="726"/>
      <c r="N1740" s="726"/>
      <c r="O1740" s="726"/>
      <c r="P1740" s="727"/>
    </row>
    <row r="1741" spans="1:16" s="700" customFormat="1" x14ac:dyDescent="0.25">
      <c r="A1741" s="746" t="s">
        <v>4327</v>
      </c>
      <c r="B1741" s="734" t="s">
        <v>4326</v>
      </c>
      <c r="C1741" s="735" t="s">
        <v>3147</v>
      </c>
      <c r="D1741" s="735" t="s">
        <v>3314</v>
      </c>
      <c r="E1741" s="754">
        <v>8.0000000000000002E-3</v>
      </c>
      <c r="F1741" s="684">
        <v>57.07</v>
      </c>
      <c r="G1741" s="1179">
        <f>TRUNC(E1741*F1741,2)</f>
        <v>0.45</v>
      </c>
      <c r="H1741" s="1056"/>
      <c r="J1741" s="726"/>
      <c r="K1741" s="726"/>
      <c r="L1741" s="726"/>
      <c r="M1741" s="726"/>
      <c r="N1741" s="726"/>
      <c r="O1741" s="726"/>
      <c r="P1741" s="727"/>
    </row>
    <row r="1742" spans="1:16" s="700" customFormat="1" ht="38.25" x14ac:dyDescent="0.25">
      <c r="A1742" s="746" t="s">
        <v>4358</v>
      </c>
      <c r="B1742" s="734" t="s">
        <v>4357</v>
      </c>
      <c r="C1742" s="735" t="s">
        <v>3147</v>
      </c>
      <c r="D1742" s="735" t="s">
        <v>3134</v>
      </c>
      <c r="E1742" s="754">
        <v>0.01</v>
      </c>
      <c r="F1742" s="684">
        <v>20.67</v>
      </c>
      <c r="G1742" s="1179">
        <f t="shared" ref="G1742:G1745" si="121">TRUNC(E1742*F1742,2)</f>
        <v>0.2</v>
      </c>
      <c r="H1742" s="1056"/>
      <c r="J1742" s="726"/>
      <c r="K1742" s="726"/>
      <c r="L1742" s="726"/>
      <c r="M1742" s="726"/>
      <c r="N1742" s="726"/>
      <c r="O1742" s="726"/>
      <c r="P1742" s="727"/>
    </row>
    <row r="1743" spans="1:16" s="700" customFormat="1" x14ac:dyDescent="0.25">
      <c r="A1743" s="708" t="s">
        <v>4382</v>
      </c>
      <c r="B1743" s="710" t="s">
        <v>4381</v>
      </c>
      <c r="C1743" s="711" t="s">
        <v>3147</v>
      </c>
      <c r="D1743" s="711" t="s">
        <v>3134</v>
      </c>
      <c r="E1743" s="740">
        <v>1</v>
      </c>
      <c r="F1743" s="754">
        <v>3.05</v>
      </c>
      <c r="G1743" s="1179">
        <f t="shared" si="121"/>
        <v>3.05</v>
      </c>
      <c r="H1743" s="1056"/>
      <c r="J1743" s="726"/>
      <c r="K1743" s="726"/>
      <c r="L1743" s="726"/>
      <c r="M1743" s="726"/>
      <c r="N1743" s="726"/>
      <c r="O1743" s="726"/>
      <c r="P1743" s="727"/>
    </row>
    <row r="1744" spans="1:16" s="700" customFormat="1" x14ac:dyDescent="0.25">
      <c r="A1744" s="750" t="s">
        <v>3144</v>
      </c>
      <c r="B1744" s="750" t="s">
        <v>4059</v>
      </c>
      <c r="C1744" s="751" t="s">
        <v>3142</v>
      </c>
      <c r="D1744" s="751" t="s">
        <v>3143</v>
      </c>
      <c r="E1744" s="740">
        <v>7.0000000000000007E-2</v>
      </c>
      <c r="F1744" s="754">
        <v>14.3</v>
      </c>
      <c r="G1744" s="1179">
        <f t="shared" si="121"/>
        <v>1</v>
      </c>
      <c r="H1744" s="1056"/>
      <c r="J1744" s="726"/>
      <c r="K1744" s="726"/>
      <c r="L1744" s="726"/>
      <c r="M1744" s="726"/>
      <c r="N1744" s="726"/>
      <c r="O1744" s="726"/>
      <c r="P1744" s="727"/>
    </row>
    <row r="1745" spans="1:16" s="700" customFormat="1" ht="25.5" x14ac:dyDescent="0.25">
      <c r="A1745" s="750" t="s">
        <v>4065</v>
      </c>
      <c r="B1745" s="750" t="s">
        <v>4064</v>
      </c>
      <c r="C1745" s="751" t="s">
        <v>3142</v>
      </c>
      <c r="D1745" s="751" t="s">
        <v>3143</v>
      </c>
      <c r="E1745" s="740">
        <v>7.0000000000000007E-2</v>
      </c>
      <c r="F1745" s="597">
        <v>19.14</v>
      </c>
      <c r="G1745" s="1179">
        <f t="shared" si="121"/>
        <v>1.33</v>
      </c>
      <c r="H1745" s="1056"/>
      <c r="J1745" s="726"/>
      <c r="K1745" s="726"/>
      <c r="L1745" s="726"/>
      <c r="M1745" s="726"/>
      <c r="N1745" s="726"/>
      <c r="O1745" s="726"/>
      <c r="P1745" s="727"/>
    </row>
    <row r="1746" spans="1:16" s="700" customFormat="1" x14ac:dyDescent="0.25">
      <c r="A1746" s="1347" t="s">
        <v>4722</v>
      </c>
      <c r="B1746" s="1350"/>
      <c r="C1746" s="1350"/>
      <c r="D1746" s="1350"/>
      <c r="E1746" s="1350"/>
      <c r="F1746" s="1349"/>
      <c r="G1746" s="1168">
        <f>TRUNC(SUM(G1744:G1745),2)</f>
        <v>2.33</v>
      </c>
      <c r="H1746" s="1056"/>
      <c r="J1746" s="726"/>
      <c r="K1746" s="726"/>
      <c r="L1746" s="726"/>
      <c r="M1746" s="726"/>
      <c r="N1746" s="726"/>
      <c r="O1746" s="726"/>
      <c r="P1746" s="727"/>
    </row>
    <row r="1747" spans="1:16" s="700" customFormat="1" x14ac:dyDescent="0.25">
      <c r="A1747" s="1347" t="s">
        <v>4723</v>
      </c>
      <c r="B1747" s="1350"/>
      <c r="C1747" s="1350"/>
      <c r="D1747" s="1350"/>
      <c r="E1747" s="1350"/>
      <c r="F1747" s="1349"/>
      <c r="G1747" s="1168">
        <f>TRUNC(SUM(G1741:G1743),2)</f>
        <v>3.7</v>
      </c>
      <c r="H1747" s="1056"/>
      <c r="J1747" s="726"/>
      <c r="K1747" s="726"/>
      <c r="L1747" s="726"/>
      <c r="M1747" s="726"/>
      <c r="N1747" s="726"/>
      <c r="O1747" s="726"/>
      <c r="P1747" s="727"/>
    </row>
    <row r="1748" spans="1:16" s="700" customFormat="1" x14ac:dyDescent="0.25">
      <c r="A1748" s="1172" t="s">
        <v>4988</v>
      </c>
      <c r="B1748" s="1170"/>
      <c r="C1748" s="1170"/>
      <c r="D1748" s="1170"/>
      <c r="E1748" s="1170"/>
      <c r="F1748" s="1171" t="s">
        <v>4915</v>
      </c>
      <c r="G1748" s="1168">
        <f>TRUNC(SUM(G1746:G1747),2)</f>
        <v>6.03</v>
      </c>
      <c r="H1748" s="1056"/>
      <c r="J1748" s="726"/>
      <c r="K1748" s="726"/>
      <c r="L1748" s="726"/>
      <c r="M1748" s="726"/>
      <c r="N1748" s="726"/>
      <c r="O1748" s="726"/>
      <c r="P1748" s="727"/>
    </row>
    <row r="1749" spans="1:16" s="890" customFormat="1" ht="14.25" customHeight="1" x14ac:dyDescent="0.25">
      <c r="A1749" s="917"/>
      <c r="B1749" s="810"/>
      <c r="C1749" s="917"/>
      <c r="D1749" s="924"/>
      <c r="E1749" s="917"/>
      <c r="F1749" s="917"/>
      <c r="G1749" s="921"/>
      <c r="H1749" s="1056"/>
    </row>
    <row r="1750" spans="1:16" s="890" customFormat="1" x14ac:dyDescent="0.25">
      <c r="A1750" s="917"/>
      <c r="B1750" s="810"/>
      <c r="C1750" s="917"/>
      <c r="D1750" s="924"/>
      <c r="E1750" s="917"/>
      <c r="F1750" s="917"/>
      <c r="G1750" s="921"/>
      <c r="H1750" s="1056"/>
    </row>
    <row r="1751" spans="1:16" s="904" customFormat="1" ht="25.5" x14ac:dyDescent="0.25">
      <c r="A1751" s="1157" t="s">
        <v>3136</v>
      </c>
      <c r="B1751" s="1158" t="s">
        <v>3137</v>
      </c>
      <c r="C1751" s="1159" t="s">
        <v>3138</v>
      </c>
      <c r="D1751" s="1159" t="s">
        <v>3139</v>
      </c>
      <c r="E1751" s="1160" t="s">
        <v>3140</v>
      </c>
      <c r="F1751" s="1161" t="s">
        <v>4913</v>
      </c>
      <c r="G1751" s="1162" t="s">
        <v>4914</v>
      </c>
      <c r="H1751" s="1057"/>
    </row>
    <row r="1752" spans="1:16" s="904" customFormat="1" ht="4.5" customHeight="1" x14ac:dyDescent="0.25">
      <c r="A1752" s="728"/>
      <c r="B1752" s="728"/>
      <c r="C1752" s="729"/>
      <c r="D1752" s="729"/>
      <c r="E1752" s="730"/>
      <c r="F1752" s="731"/>
      <c r="G1752" s="732"/>
      <c r="H1752" s="1057"/>
    </row>
    <row r="1753" spans="1:16" x14ac:dyDescent="0.25">
      <c r="A1753" s="272" t="s">
        <v>1556</v>
      </c>
      <c r="B1753" s="709" t="s">
        <v>3334</v>
      </c>
      <c r="C1753" s="368"/>
      <c r="D1753" s="711"/>
      <c r="E1753" s="368"/>
      <c r="F1753" s="368"/>
      <c r="G1753" s="369"/>
      <c r="J1753" s="375"/>
      <c r="K1753" s="375"/>
      <c r="L1753" s="375"/>
      <c r="M1753" s="375"/>
      <c r="N1753" s="375"/>
      <c r="O1753" s="375"/>
      <c r="P1753" s="376"/>
    </row>
    <row r="1754" spans="1:16" x14ac:dyDescent="0.25">
      <c r="A1754" s="272" t="s">
        <v>2581</v>
      </c>
      <c r="B1754" s="709" t="s">
        <v>3350</v>
      </c>
      <c r="C1754" s="392" t="s">
        <v>3142</v>
      </c>
      <c r="D1754" s="736" t="s">
        <v>3134</v>
      </c>
      <c r="E1754" s="393"/>
      <c r="F1754" s="394"/>
      <c r="G1754" s="395"/>
      <c r="J1754" s="375"/>
      <c r="K1754" s="375"/>
      <c r="L1754" s="375"/>
      <c r="M1754" s="375"/>
      <c r="N1754" s="375"/>
      <c r="O1754" s="375"/>
      <c r="P1754" s="376"/>
    </row>
    <row r="1755" spans="1:16" x14ac:dyDescent="0.25">
      <c r="A1755" s="434" t="s">
        <v>3667</v>
      </c>
      <c r="B1755" s="734" t="s">
        <v>3666</v>
      </c>
      <c r="C1755" s="386" t="s">
        <v>3147</v>
      </c>
      <c r="D1755" s="735" t="s">
        <v>3134</v>
      </c>
      <c r="E1755" s="423">
        <v>1</v>
      </c>
      <c r="F1755" s="754">
        <v>11.68</v>
      </c>
      <c r="G1755" s="1179">
        <f t="shared" ref="G1755:G1758" si="122">TRUNC(E1755*F1755,2)</f>
        <v>11.68</v>
      </c>
      <c r="J1755" s="375"/>
      <c r="K1755" s="375"/>
      <c r="L1755" s="375"/>
      <c r="M1755" s="375"/>
      <c r="N1755" s="375"/>
      <c r="O1755" s="375"/>
      <c r="P1755" s="376"/>
    </row>
    <row r="1756" spans="1:16" x14ac:dyDescent="0.25">
      <c r="A1756" s="271" t="s">
        <v>3329</v>
      </c>
      <c r="B1756" s="710" t="s">
        <v>3327</v>
      </c>
      <c r="C1756" s="278" t="s">
        <v>3147</v>
      </c>
      <c r="D1756" s="711" t="s">
        <v>3134</v>
      </c>
      <c r="E1756" s="396">
        <v>0.05</v>
      </c>
      <c r="F1756" s="754">
        <v>2.3199999999999998</v>
      </c>
      <c r="G1756" s="1179">
        <f t="shared" si="122"/>
        <v>0.11</v>
      </c>
      <c r="J1756" s="375"/>
      <c r="K1756" s="375"/>
      <c r="L1756" s="375"/>
      <c r="M1756" s="375"/>
      <c r="N1756" s="375"/>
      <c r="O1756" s="375"/>
      <c r="P1756" s="376"/>
    </row>
    <row r="1757" spans="1:16" x14ac:dyDescent="0.25">
      <c r="A1757" s="549" t="s">
        <v>3144</v>
      </c>
      <c r="B1757" s="750" t="s">
        <v>4059</v>
      </c>
      <c r="C1757" s="550" t="s">
        <v>3142</v>
      </c>
      <c r="D1757" s="751" t="s">
        <v>3143</v>
      </c>
      <c r="E1757" s="396">
        <v>0.09</v>
      </c>
      <c r="F1757" s="754">
        <v>14.3</v>
      </c>
      <c r="G1757" s="1179">
        <f t="shared" si="122"/>
        <v>1.28</v>
      </c>
      <c r="J1757" s="375"/>
      <c r="K1757" s="375"/>
      <c r="L1757" s="375"/>
      <c r="M1757" s="375"/>
      <c r="N1757" s="375"/>
      <c r="O1757" s="375"/>
      <c r="P1757" s="376"/>
    </row>
    <row r="1758" spans="1:16" ht="25.5" x14ac:dyDescent="0.25">
      <c r="A1758" s="549" t="s">
        <v>4065</v>
      </c>
      <c r="B1758" s="750" t="s">
        <v>4064</v>
      </c>
      <c r="C1758" s="550" t="s">
        <v>3142</v>
      </c>
      <c r="D1758" s="751" t="s">
        <v>3143</v>
      </c>
      <c r="E1758" s="396">
        <v>0.27</v>
      </c>
      <c r="F1758" s="597">
        <v>19.14</v>
      </c>
      <c r="G1758" s="1179">
        <f t="shared" si="122"/>
        <v>5.16</v>
      </c>
      <c r="J1758" s="375"/>
      <c r="K1758" s="375"/>
      <c r="L1758" s="375"/>
      <c r="M1758" s="375"/>
      <c r="N1758" s="375"/>
      <c r="O1758" s="375"/>
      <c r="P1758" s="376"/>
    </row>
    <row r="1759" spans="1:16" x14ac:dyDescent="0.25">
      <c r="A1759" s="1347" t="s">
        <v>4722</v>
      </c>
      <c r="B1759" s="1350"/>
      <c r="C1759" s="1350"/>
      <c r="D1759" s="1350"/>
      <c r="E1759" s="1350"/>
      <c r="F1759" s="1349"/>
      <c r="G1759" s="1168">
        <f>TRUNC(SUM(G1757:G1758),2)</f>
        <v>6.44</v>
      </c>
      <c r="J1759" s="375"/>
      <c r="K1759" s="375"/>
      <c r="L1759" s="375"/>
      <c r="M1759" s="375"/>
      <c r="N1759" s="375"/>
      <c r="O1759" s="375"/>
      <c r="P1759" s="376"/>
    </row>
    <row r="1760" spans="1:16" x14ac:dyDescent="0.25">
      <c r="A1760" s="1347" t="s">
        <v>4723</v>
      </c>
      <c r="B1760" s="1350"/>
      <c r="C1760" s="1350"/>
      <c r="D1760" s="1350"/>
      <c r="E1760" s="1350"/>
      <c r="F1760" s="1349"/>
      <c r="G1760" s="1168">
        <f>TRUNC(SUM(G1755:G1756),2)</f>
        <v>11.79</v>
      </c>
      <c r="J1760" s="375"/>
      <c r="K1760" s="375"/>
      <c r="L1760" s="375"/>
      <c r="M1760" s="375"/>
      <c r="N1760" s="375"/>
      <c r="O1760" s="375"/>
      <c r="P1760" s="376"/>
    </row>
    <row r="1761" spans="1:16" x14ac:dyDescent="0.25">
      <c r="A1761" s="1172"/>
      <c r="B1761" s="1170"/>
      <c r="C1761" s="1170"/>
      <c r="D1761" s="1170"/>
      <c r="E1761" s="1170"/>
      <c r="F1761" s="1171" t="s">
        <v>4915</v>
      </c>
      <c r="G1761" s="1168">
        <f>TRUNC(SUM(G1759:G1760),2)</f>
        <v>18.23</v>
      </c>
      <c r="J1761" s="375"/>
      <c r="K1761" s="375"/>
      <c r="L1761" s="375"/>
      <c r="M1761" s="375"/>
      <c r="N1761" s="375"/>
      <c r="O1761" s="375"/>
      <c r="P1761" s="376"/>
    </row>
    <row r="1762" spans="1:16" s="890" customFormat="1" ht="14.25" customHeight="1" x14ac:dyDescent="0.25">
      <c r="A1762" s="917"/>
      <c r="B1762" s="810"/>
      <c r="C1762" s="917"/>
      <c r="D1762" s="924"/>
      <c r="E1762" s="917"/>
      <c r="F1762" s="917"/>
      <c r="G1762" s="921"/>
      <c r="H1762" s="1056"/>
    </row>
    <row r="1763" spans="1:16" s="890" customFormat="1" x14ac:dyDescent="0.25">
      <c r="A1763" s="917"/>
      <c r="B1763" s="810"/>
      <c r="C1763" s="917"/>
      <c r="D1763" s="924"/>
      <c r="E1763" s="917"/>
      <c r="F1763" s="917"/>
      <c r="G1763" s="921"/>
      <c r="H1763" s="1056"/>
    </row>
    <row r="1764" spans="1:16" s="904" customFormat="1" ht="25.5" x14ac:dyDescent="0.25">
      <c r="A1764" s="1157" t="s">
        <v>3136</v>
      </c>
      <c r="B1764" s="1158" t="s">
        <v>3137</v>
      </c>
      <c r="C1764" s="1159" t="s">
        <v>3138</v>
      </c>
      <c r="D1764" s="1159" t="s">
        <v>3139</v>
      </c>
      <c r="E1764" s="1160" t="s">
        <v>3140</v>
      </c>
      <c r="F1764" s="1161" t="s">
        <v>4913</v>
      </c>
      <c r="G1764" s="1162" t="s">
        <v>4914</v>
      </c>
      <c r="H1764" s="1057"/>
    </row>
    <row r="1765" spans="1:16" s="904" customFormat="1" ht="4.5" customHeight="1" x14ac:dyDescent="0.25">
      <c r="A1765" s="728"/>
      <c r="B1765" s="728"/>
      <c r="C1765" s="729"/>
      <c r="D1765" s="729"/>
      <c r="E1765" s="730"/>
      <c r="F1765" s="731"/>
      <c r="G1765" s="732"/>
      <c r="H1765" s="1057"/>
    </row>
    <row r="1766" spans="1:16" s="700" customFormat="1" x14ac:dyDescent="0.25">
      <c r="A1766" s="709" t="s">
        <v>1556</v>
      </c>
      <c r="B1766" s="709" t="s">
        <v>3334</v>
      </c>
      <c r="C1766" s="714"/>
      <c r="D1766" s="711"/>
      <c r="E1766" s="714"/>
      <c r="F1766" s="714"/>
      <c r="G1766" s="715"/>
      <c r="H1766" s="1056"/>
      <c r="J1766" s="726"/>
      <c r="K1766" s="726"/>
      <c r="L1766" s="726"/>
      <c r="M1766" s="726"/>
      <c r="N1766" s="726"/>
      <c r="O1766" s="726"/>
      <c r="P1766" s="727"/>
    </row>
    <row r="1767" spans="1:16" s="700" customFormat="1" x14ac:dyDescent="0.25">
      <c r="A1767" s="709" t="s">
        <v>2582</v>
      </c>
      <c r="B1767" s="709" t="s">
        <v>2563</v>
      </c>
      <c r="C1767" s="736" t="s">
        <v>3142</v>
      </c>
      <c r="D1767" s="736" t="s">
        <v>3134</v>
      </c>
      <c r="E1767" s="737"/>
      <c r="F1767" s="738"/>
      <c r="G1767" s="739"/>
      <c r="H1767" s="1056"/>
      <c r="J1767" s="726"/>
      <c r="K1767" s="726"/>
      <c r="L1767" s="726"/>
      <c r="M1767" s="726"/>
      <c r="N1767" s="726"/>
      <c r="O1767" s="726"/>
      <c r="P1767" s="727"/>
    </row>
    <row r="1768" spans="1:16" s="700" customFormat="1" x14ac:dyDescent="0.25">
      <c r="A1768" s="746" t="s">
        <v>4387</v>
      </c>
      <c r="B1768" s="734" t="s">
        <v>4386</v>
      </c>
      <c r="C1768" s="735" t="s">
        <v>3147</v>
      </c>
      <c r="D1768" s="735" t="s">
        <v>3205</v>
      </c>
      <c r="E1768" s="754">
        <v>0.2</v>
      </c>
      <c r="F1768" s="684">
        <v>0.18</v>
      </c>
      <c r="G1768" s="1179">
        <f t="shared" ref="G1768:G1771" si="123">TRUNC(E1768*F1768,2)</f>
        <v>0.03</v>
      </c>
      <c r="H1768" s="1056"/>
      <c r="J1768" s="726"/>
      <c r="K1768" s="726"/>
      <c r="L1768" s="726"/>
      <c r="M1768" s="726"/>
      <c r="N1768" s="726"/>
      <c r="O1768" s="726"/>
      <c r="P1768" s="727"/>
    </row>
    <row r="1769" spans="1:16" s="700" customFormat="1" ht="25.5" x14ac:dyDescent="0.25">
      <c r="A1769" s="708" t="s">
        <v>4385</v>
      </c>
      <c r="B1769" s="710" t="s">
        <v>4384</v>
      </c>
      <c r="C1769" s="711" t="s">
        <v>3147</v>
      </c>
      <c r="D1769" s="711" t="s">
        <v>3134</v>
      </c>
      <c r="E1769" s="740">
        <v>1</v>
      </c>
      <c r="F1769" s="754">
        <v>2.48</v>
      </c>
      <c r="G1769" s="1179">
        <f t="shared" si="123"/>
        <v>2.48</v>
      </c>
      <c r="H1769" s="1056"/>
      <c r="J1769" s="726"/>
      <c r="K1769" s="726"/>
      <c r="L1769" s="726"/>
      <c r="M1769" s="726"/>
      <c r="N1769" s="726"/>
      <c r="O1769" s="726"/>
      <c r="P1769" s="727"/>
    </row>
    <row r="1770" spans="1:16" s="700" customFormat="1" x14ac:dyDescent="0.25">
      <c r="A1770" s="750" t="s">
        <v>3144</v>
      </c>
      <c r="B1770" s="750" t="s">
        <v>4059</v>
      </c>
      <c r="C1770" s="751" t="s">
        <v>3142</v>
      </c>
      <c r="D1770" s="751" t="s">
        <v>3143</v>
      </c>
      <c r="E1770" s="740">
        <v>0.3</v>
      </c>
      <c r="F1770" s="754">
        <v>14.3</v>
      </c>
      <c r="G1770" s="1179">
        <f t="shared" si="123"/>
        <v>4.29</v>
      </c>
      <c r="H1770" s="1056"/>
      <c r="J1770" s="726"/>
      <c r="K1770" s="726"/>
      <c r="L1770" s="726"/>
      <c r="M1770" s="726"/>
      <c r="N1770" s="726"/>
      <c r="O1770" s="726"/>
      <c r="P1770" s="727"/>
    </row>
    <row r="1771" spans="1:16" s="700" customFormat="1" ht="25.5" x14ac:dyDescent="0.25">
      <c r="A1771" s="750" t="s">
        <v>4065</v>
      </c>
      <c r="B1771" s="750" t="s">
        <v>4064</v>
      </c>
      <c r="C1771" s="751" t="s">
        <v>3142</v>
      </c>
      <c r="D1771" s="751" t="s">
        <v>3143</v>
      </c>
      <c r="E1771" s="740">
        <v>0.3</v>
      </c>
      <c r="F1771" s="597">
        <v>19.14</v>
      </c>
      <c r="G1771" s="1179">
        <f t="shared" si="123"/>
        <v>5.74</v>
      </c>
      <c r="H1771" s="1056"/>
      <c r="J1771" s="726"/>
      <c r="K1771" s="726"/>
      <c r="L1771" s="726"/>
      <c r="M1771" s="726"/>
      <c r="N1771" s="726"/>
      <c r="O1771" s="726"/>
      <c r="P1771" s="727"/>
    </row>
    <row r="1772" spans="1:16" s="700" customFormat="1" x14ac:dyDescent="0.25">
      <c r="A1772" s="1347" t="s">
        <v>4722</v>
      </c>
      <c r="B1772" s="1350"/>
      <c r="C1772" s="1350"/>
      <c r="D1772" s="1350"/>
      <c r="E1772" s="1350"/>
      <c r="F1772" s="1349"/>
      <c r="G1772" s="1168">
        <f>TRUNC(SUM(G1770:G1771),2)</f>
        <v>10.029999999999999</v>
      </c>
      <c r="H1772" s="1056"/>
      <c r="J1772" s="726"/>
      <c r="K1772" s="726"/>
      <c r="L1772" s="726"/>
      <c r="M1772" s="726"/>
      <c r="N1772" s="726"/>
      <c r="O1772" s="726"/>
      <c r="P1772" s="727"/>
    </row>
    <row r="1773" spans="1:16" s="700" customFormat="1" x14ac:dyDescent="0.25">
      <c r="A1773" s="1347" t="s">
        <v>4723</v>
      </c>
      <c r="B1773" s="1350"/>
      <c r="C1773" s="1350"/>
      <c r="D1773" s="1350"/>
      <c r="E1773" s="1350"/>
      <c r="F1773" s="1349"/>
      <c r="G1773" s="1168">
        <f>TRUNC(SUM(G1767:G1769),2)</f>
        <v>2.5099999999999998</v>
      </c>
      <c r="H1773" s="1056"/>
      <c r="J1773" s="726"/>
      <c r="K1773" s="726"/>
      <c r="L1773" s="726"/>
      <c r="M1773" s="726"/>
      <c r="N1773" s="726"/>
      <c r="O1773" s="726"/>
      <c r="P1773" s="727"/>
    </row>
    <row r="1774" spans="1:16" s="700" customFormat="1" x14ac:dyDescent="0.25">
      <c r="A1774" s="1172" t="s">
        <v>4988</v>
      </c>
      <c r="B1774" s="1170"/>
      <c r="C1774" s="1170"/>
      <c r="D1774" s="1170"/>
      <c r="E1774" s="1170"/>
      <c r="F1774" s="1171" t="s">
        <v>4915</v>
      </c>
      <c r="G1774" s="1168">
        <f>TRUNC(SUM(G1772:G1773),2)</f>
        <v>12.54</v>
      </c>
      <c r="H1774" s="1056"/>
      <c r="J1774" s="726"/>
      <c r="K1774" s="726"/>
      <c r="L1774" s="726"/>
      <c r="M1774" s="726"/>
      <c r="N1774" s="726"/>
      <c r="O1774" s="726"/>
      <c r="P1774" s="727"/>
    </row>
    <row r="1775" spans="1:16" s="890" customFormat="1" ht="14.25" customHeight="1" x14ac:dyDescent="0.25">
      <c r="A1775" s="917"/>
      <c r="B1775" s="810"/>
      <c r="C1775" s="917"/>
      <c r="D1775" s="924"/>
      <c r="E1775" s="917"/>
      <c r="F1775" s="917"/>
      <c r="G1775" s="921"/>
      <c r="H1775" s="1056"/>
    </row>
    <row r="1776" spans="1:16" s="890" customFormat="1" x14ac:dyDescent="0.25">
      <c r="A1776" s="917"/>
      <c r="B1776" s="810"/>
      <c r="C1776" s="917"/>
      <c r="D1776" s="924"/>
      <c r="E1776" s="917"/>
      <c r="F1776" s="917"/>
      <c r="G1776" s="921"/>
      <c r="H1776" s="1056"/>
    </row>
    <row r="1777" spans="1:16" s="904" customFormat="1" ht="25.5" x14ac:dyDescent="0.25">
      <c r="A1777" s="1157" t="s">
        <v>3136</v>
      </c>
      <c r="B1777" s="1158" t="s">
        <v>3137</v>
      </c>
      <c r="C1777" s="1159" t="s">
        <v>3138</v>
      </c>
      <c r="D1777" s="1159" t="s">
        <v>3139</v>
      </c>
      <c r="E1777" s="1160" t="s">
        <v>3140</v>
      </c>
      <c r="F1777" s="1161" t="s">
        <v>4913</v>
      </c>
      <c r="G1777" s="1162" t="s">
        <v>4914</v>
      </c>
      <c r="H1777" s="1057"/>
    </row>
    <row r="1778" spans="1:16" s="904" customFormat="1" ht="4.5" customHeight="1" x14ac:dyDescent="0.25">
      <c r="A1778" s="728"/>
      <c r="B1778" s="728"/>
      <c r="C1778" s="729"/>
      <c r="D1778" s="729"/>
      <c r="E1778" s="730"/>
      <c r="F1778" s="731"/>
      <c r="G1778" s="732"/>
      <c r="H1778" s="1057"/>
    </row>
    <row r="1779" spans="1:16" x14ac:dyDescent="0.25">
      <c r="A1779" s="272" t="s">
        <v>1556</v>
      </c>
      <c r="B1779" s="709" t="s">
        <v>3334</v>
      </c>
      <c r="J1779" s="375"/>
      <c r="K1779" s="375"/>
      <c r="L1779" s="375"/>
      <c r="M1779" s="375"/>
      <c r="N1779" s="375"/>
      <c r="O1779" s="375"/>
      <c r="P1779" s="376"/>
    </row>
    <row r="1780" spans="1:16" ht="25.5" x14ac:dyDescent="0.25">
      <c r="A1780" s="272" t="s">
        <v>2583</v>
      </c>
      <c r="B1780" s="709" t="s">
        <v>3351</v>
      </c>
      <c r="C1780" s="392" t="s">
        <v>3142</v>
      </c>
      <c r="D1780" s="736" t="s">
        <v>3134</v>
      </c>
      <c r="E1780" s="393"/>
      <c r="F1780" s="394"/>
      <c r="G1780" s="395"/>
      <c r="J1780" s="375"/>
      <c r="K1780" s="375"/>
      <c r="L1780" s="375"/>
      <c r="M1780" s="375"/>
      <c r="N1780" s="375"/>
      <c r="O1780" s="375"/>
      <c r="P1780" s="376"/>
    </row>
    <row r="1781" spans="1:16" ht="25.5" x14ac:dyDescent="0.25">
      <c r="A1781" s="434" t="s">
        <v>3673</v>
      </c>
      <c r="B1781" s="734" t="s">
        <v>3672</v>
      </c>
      <c r="C1781" s="386" t="s">
        <v>3133</v>
      </c>
      <c r="D1781" s="735" t="s">
        <v>3134</v>
      </c>
      <c r="E1781" s="423">
        <v>1</v>
      </c>
      <c r="F1781" s="754">
        <v>20.72</v>
      </c>
      <c r="G1781" s="1179">
        <f t="shared" ref="G1781:G1784" si="124">TRUNC(E1781*F1781,2)</f>
        <v>20.72</v>
      </c>
      <c r="J1781" s="375"/>
      <c r="K1781" s="375"/>
      <c r="L1781" s="375"/>
      <c r="M1781" s="375"/>
      <c r="N1781" s="375"/>
      <c r="O1781" s="375"/>
      <c r="P1781" s="376"/>
    </row>
    <row r="1782" spans="1:16" x14ac:dyDescent="0.25">
      <c r="A1782" s="549" t="s">
        <v>3144</v>
      </c>
      <c r="B1782" s="750" t="s">
        <v>4059</v>
      </c>
      <c r="C1782" s="550" t="s">
        <v>3142</v>
      </c>
      <c r="D1782" s="751" t="s">
        <v>3143</v>
      </c>
      <c r="E1782" s="396">
        <v>0.17</v>
      </c>
      <c r="F1782" s="754">
        <v>14.3</v>
      </c>
      <c r="G1782" s="1179">
        <f t="shared" si="124"/>
        <v>2.4300000000000002</v>
      </c>
      <c r="J1782" s="375"/>
      <c r="K1782" s="375"/>
      <c r="L1782" s="375"/>
      <c r="M1782" s="375"/>
      <c r="N1782" s="375"/>
      <c r="O1782" s="375"/>
      <c r="P1782" s="376"/>
    </row>
    <row r="1783" spans="1:16" ht="25.5" x14ac:dyDescent="0.25">
      <c r="A1783" s="549" t="s">
        <v>4065</v>
      </c>
      <c r="B1783" s="750" t="s">
        <v>4064</v>
      </c>
      <c r="C1783" s="550" t="s">
        <v>3142</v>
      </c>
      <c r="D1783" s="751" t="s">
        <v>3143</v>
      </c>
      <c r="E1783" s="396">
        <v>0.05</v>
      </c>
      <c r="F1783" s="597">
        <v>19.14</v>
      </c>
      <c r="G1783" s="1179">
        <f t="shared" si="124"/>
        <v>0.95</v>
      </c>
      <c r="J1783" s="375"/>
      <c r="K1783" s="375"/>
      <c r="L1783" s="375"/>
      <c r="M1783" s="375"/>
      <c r="N1783" s="375"/>
      <c r="O1783" s="375"/>
      <c r="P1783" s="376"/>
    </row>
    <row r="1784" spans="1:16" s="115" customFormat="1" x14ac:dyDescent="0.25">
      <c r="A1784" s="271" t="s">
        <v>3329</v>
      </c>
      <c r="B1784" s="710" t="s">
        <v>3327</v>
      </c>
      <c r="C1784" s="278" t="s">
        <v>3133</v>
      </c>
      <c r="D1784" s="711" t="s">
        <v>3134</v>
      </c>
      <c r="E1784" s="396">
        <v>0.04</v>
      </c>
      <c r="F1784" s="754">
        <v>2.3199999999999998</v>
      </c>
      <c r="G1784" s="1179">
        <f t="shared" si="124"/>
        <v>0.09</v>
      </c>
      <c r="H1784" s="1057"/>
      <c r="J1784" s="436"/>
      <c r="K1784" s="436"/>
      <c r="L1784" s="436"/>
      <c r="M1784" s="436"/>
      <c r="N1784" s="436"/>
      <c r="O1784" s="436"/>
      <c r="P1784" s="437"/>
    </row>
    <row r="1785" spans="1:16" s="115" customFormat="1" x14ac:dyDescent="0.25">
      <c r="A1785" s="1347" t="s">
        <v>4722</v>
      </c>
      <c r="B1785" s="1350"/>
      <c r="C1785" s="1350"/>
      <c r="D1785" s="1350"/>
      <c r="E1785" s="1350"/>
      <c r="F1785" s="1349"/>
      <c r="G1785" s="1168">
        <f>TRUNC(SUM(G1782:G1783),2)</f>
        <v>3.38</v>
      </c>
      <c r="H1785" s="1056"/>
      <c r="I1785"/>
      <c r="J1785" s="375"/>
      <c r="K1785" s="436"/>
      <c r="L1785" s="436"/>
      <c r="M1785" s="436"/>
      <c r="N1785" s="436"/>
      <c r="O1785" s="436"/>
      <c r="P1785" s="437"/>
    </row>
    <row r="1786" spans="1:16" s="115" customFormat="1" x14ac:dyDescent="0.25">
      <c r="A1786" s="1347" t="s">
        <v>4723</v>
      </c>
      <c r="B1786" s="1350"/>
      <c r="C1786" s="1350"/>
      <c r="D1786" s="1350"/>
      <c r="E1786" s="1350"/>
      <c r="F1786" s="1349"/>
      <c r="G1786" s="1168">
        <f>TRUNC(SUM(G1781)+G1784,2)</f>
        <v>20.81</v>
      </c>
      <c r="H1786" s="1056"/>
      <c r="I1786"/>
      <c r="J1786" s="375"/>
      <c r="K1786" s="436"/>
      <c r="L1786" s="436"/>
      <c r="M1786" s="436"/>
      <c r="N1786" s="436"/>
      <c r="O1786" s="436"/>
      <c r="P1786" s="437"/>
    </row>
    <row r="1787" spans="1:16" s="115" customFormat="1" x14ac:dyDescent="0.25">
      <c r="A1787" s="1172"/>
      <c r="B1787" s="1170"/>
      <c r="C1787" s="1170"/>
      <c r="D1787" s="1170"/>
      <c r="E1787" s="1170"/>
      <c r="F1787" s="1171" t="s">
        <v>4915</v>
      </c>
      <c r="G1787" s="1168">
        <f>TRUNC(SUM(G1785:G1786),2)</f>
        <v>24.19</v>
      </c>
      <c r="H1787" s="1057"/>
      <c r="J1787" s="436"/>
      <c r="K1787" s="436"/>
      <c r="L1787" s="436"/>
      <c r="M1787" s="436"/>
      <c r="N1787" s="436"/>
      <c r="O1787" s="436"/>
      <c r="P1787" s="437"/>
    </row>
    <row r="1788" spans="1:16" s="890" customFormat="1" ht="14.25" customHeight="1" x14ac:dyDescent="0.25">
      <c r="A1788" s="917"/>
      <c r="B1788" s="810"/>
      <c r="C1788" s="917"/>
      <c r="D1788" s="924"/>
      <c r="E1788" s="917"/>
      <c r="F1788" s="917"/>
      <c r="G1788" s="921"/>
      <c r="H1788" s="1056"/>
    </row>
    <row r="1789" spans="1:16" s="890" customFormat="1" x14ac:dyDescent="0.25">
      <c r="A1789" s="917"/>
      <c r="B1789" s="810"/>
      <c r="C1789" s="917"/>
      <c r="D1789" s="924"/>
      <c r="E1789" s="917"/>
      <c r="F1789" s="917"/>
      <c r="G1789" s="921"/>
      <c r="H1789" s="1056"/>
    </row>
    <row r="1790" spans="1:16" s="904" customFormat="1" ht="25.5" x14ac:dyDescent="0.25">
      <c r="A1790" s="1157" t="s">
        <v>3136</v>
      </c>
      <c r="B1790" s="1158" t="s">
        <v>3137</v>
      </c>
      <c r="C1790" s="1159" t="s">
        <v>3138</v>
      </c>
      <c r="D1790" s="1159" t="s">
        <v>3139</v>
      </c>
      <c r="E1790" s="1160" t="s">
        <v>3140</v>
      </c>
      <c r="F1790" s="1161" t="s">
        <v>4913</v>
      </c>
      <c r="G1790" s="1162" t="s">
        <v>4914</v>
      </c>
      <c r="H1790" s="1057"/>
    </row>
    <row r="1791" spans="1:16" s="904" customFormat="1" ht="4.5" customHeight="1" x14ac:dyDescent="0.25">
      <c r="A1791" s="728"/>
      <c r="B1791" s="728"/>
      <c r="C1791" s="729"/>
      <c r="D1791" s="729"/>
      <c r="E1791" s="730"/>
      <c r="F1791" s="731"/>
      <c r="G1791" s="732"/>
      <c r="H1791" s="1057"/>
    </row>
    <row r="1792" spans="1:16" s="578" customFormat="1" x14ac:dyDescent="0.25">
      <c r="A1792" s="272" t="s">
        <v>1591</v>
      </c>
      <c r="B1792" s="709" t="s">
        <v>1627</v>
      </c>
      <c r="D1792" s="68"/>
      <c r="H1792" s="1056"/>
      <c r="J1792" s="595"/>
      <c r="K1792" s="595"/>
      <c r="L1792" s="595"/>
      <c r="M1792" s="595"/>
      <c r="N1792" s="595"/>
      <c r="O1792" s="595"/>
      <c r="P1792" s="596"/>
    </row>
    <row r="1793" spans="1:16" s="578" customFormat="1" ht="25.5" x14ac:dyDescent="0.25">
      <c r="A1793" s="272" t="s">
        <v>3985</v>
      </c>
      <c r="B1793" s="709" t="s">
        <v>3989</v>
      </c>
      <c r="C1793" s="392" t="s">
        <v>3142</v>
      </c>
      <c r="D1793" s="736" t="s">
        <v>3134</v>
      </c>
      <c r="E1793" s="393"/>
      <c r="F1793" s="394"/>
      <c r="G1793" s="395"/>
      <c r="H1793" s="1056"/>
      <c r="J1793" s="595"/>
      <c r="K1793" s="595"/>
      <c r="L1793" s="595"/>
      <c r="M1793" s="595"/>
      <c r="N1793" s="595"/>
      <c r="O1793" s="595"/>
      <c r="P1793" s="596"/>
    </row>
    <row r="1794" spans="1:16" s="700" customFormat="1" ht="25.5" x14ac:dyDescent="0.25">
      <c r="A1794" s="750" t="s">
        <v>4495</v>
      </c>
      <c r="B1794" s="750" t="s">
        <v>4496</v>
      </c>
      <c r="C1794" s="751" t="s">
        <v>3142</v>
      </c>
      <c r="D1794" s="751" t="s">
        <v>238</v>
      </c>
      <c r="E1794" s="433">
        <v>1.2E-2</v>
      </c>
      <c r="F1794" s="684">
        <v>304.19</v>
      </c>
      <c r="G1794" s="1179">
        <f t="shared" ref="G1794:G1806" si="125">TRUNC(E1794*F1794,2)</f>
        <v>3.65</v>
      </c>
      <c r="H1794" s="1056"/>
      <c r="J1794" s="726"/>
      <c r="K1794" s="726"/>
      <c r="L1794" s="726"/>
      <c r="M1794" s="726"/>
      <c r="N1794" s="726"/>
      <c r="O1794" s="726"/>
      <c r="P1794" s="727"/>
    </row>
    <row r="1795" spans="1:16" s="700" customFormat="1" x14ac:dyDescent="0.25">
      <c r="A1795" s="750" t="s">
        <v>4500</v>
      </c>
      <c r="B1795" s="750" t="s">
        <v>4499</v>
      </c>
      <c r="C1795" s="751" t="s">
        <v>3142</v>
      </c>
      <c r="D1795" s="751" t="s">
        <v>238</v>
      </c>
      <c r="E1795" s="740">
        <v>1.79</v>
      </c>
      <c r="F1795" s="684">
        <v>10.44</v>
      </c>
      <c r="G1795" s="1179">
        <f t="shared" si="125"/>
        <v>18.68</v>
      </c>
      <c r="H1795" s="1056"/>
      <c r="J1795" s="726"/>
      <c r="K1795" s="726"/>
      <c r="L1795" s="726"/>
      <c r="M1795" s="726"/>
      <c r="N1795" s="726"/>
      <c r="O1795" s="726"/>
      <c r="P1795" s="727"/>
    </row>
    <row r="1796" spans="1:16" s="700" customFormat="1" x14ac:dyDescent="0.25">
      <c r="A1796" s="750" t="s">
        <v>4502</v>
      </c>
      <c r="B1796" s="750" t="s">
        <v>4501</v>
      </c>
      <c r="C1796" s="711" t="s">
        <v>3133</v>
      </c>
      <c r="D1796" s="751" t="s">
        <v>2569</v>
      </c>
      <c r="E1796" s="740">
        <v>1</v>
      </c>
      <c r="F1796" s="684">
        <v>845.71</v>
      </c>
      <c r="G1796" s="1179">
        <f t="shared" si="125"/>
        <v>845.71</v>
      </c>
      <c r="H1796" s="1056"/>
      <c r="J1796" s="726"/>
      <c r="K1796" s="726"/>
      <c r="L1796" s="726"/>
      <c r="M1796" s="726"/>
      <c r="N1796" s="726"/>
      <c r="O1796" s="726"/>
      <c r="P1796" s="727"/>
    </row>
    <row r="1797" spans="1:16" s="700" customFormat="1" ht="25.5" x14ac:dyDescent="0.25">
      <c r="A1797" s="750" t="s">
        <v>4125</v>
      </c>
      <c r="B1797" s="750" t="s">
        <v>4126</v>
      </c>
      <c r="C1797" s="711" t="s">
        <v>3133</v>
      </c>
      <c r="D1797" s="751" t="s">
        <v>237</v>
      </c>
      <c r="E1797" s="740">
        <v>0.8</v>
      </c>
      <c r="F1797" s="754">
        <v>10.42</v>
      </c>
      <c r="G1797" s="1179">
        <f t="shared" si="125"/>
        <v>8.33</v>
      </c>
      <c r="H1797" s="1056"/>
      <c r="J1797" s="726"/>
      <c r="K1797" s="726"/>
      <c r="L1797" s="726"/>
      <c r="M1797" s="726"/>
      <c r="N1797" s="726"/>
      <c r="O1797" s="726"/>
      <c r="P1797" s="727"/>
    </row>
    <row r="1798" spans="1:16" s="700" customFormat="1" x14ac:dyDescent="0.25">
      <c r="A1798" s="750" t="s">
        <v>4503</v>
      </c>
      <c r="B1798" s="750" t="s">
        <v>4504</v>
      </c>
      <c r="C1798" s="711" t="s">
        <v>3133</v>
      </c>
      <c r="D1798" s="751" t="s">
        <v>2569</v>
      </c>
      <c r="E1798" s="740">
        <v>2</v>
      </c>
      <c r="F1798" s="684">
        <v>106.21</v>
      </c>
      <c r="G1798" s="1179">
        <f t="shared" si="125"/>
        <v>212.42</v>
      </c>
      <c r="H1798" s="1056"/>
      <c r="J1798" s="726"/>
      <c r="K1798" s="726"/>
      <c r="L1798" s="726"/>
      <c r="M1798" s="726"/>
      <c r="N1798" s="726"/>
      <c r="O1798" s="726"/>
      <c r="P1798" s="727"/>
    </row>
    <row r="1799" spans="1:16" s="700" customFormat="1" ht="38.25" x14ac:dyDescent="0.25">
      <c r="A1799" s="853" t="s">
        <v>4161</v>
      </c>
      <c r="B1799" s="722" t="s">
        <v>4162</v>
      </c>
      <c r="C1799" s="723" t="s">
        <v>3142</v>
      </c>
      <c r="D1799" s="723" t="s">
        <v>3957</v>
      </c>
      <c r="E1799" s="724">
        <v>1.8600000000000001E-3</v>
      </c>
      <c r="F1799" s="597">
        <v>0.28999999999999998</v>
      </c>
      <c r="G1799" s="1179">
        <f t="shared" si="125"/>
        <v>0</v>
      </c>
      <c r="H1799" s="1056"/>
    </row>
    <row r="1800" spans="1:16" s="700" customFormat="1" ht="38.25" x14ac:dyDescent="0.25">
      <c r="A1800" s="853" t="s">
        <v>4163</v>
      </c>
      <c r="B1800" s="722" t="s">
        <v>4164</v>
      </c>
      <c r="C1800" s="723" t="s">
        <v>3142</v>
      </c>
      <c r="D1800" s="723" t="s">
        <v>3148</v>
      </c>
      <c r="E1800" s="724">
        <v>1.7600000000000001E-3</v>
      </c>
      <c r="F1800" s="597">
        <v>1.29</v>
      </c>
      <c r="G1800" s="1179">
        <f t="shared" si="125"/>
        <v>0</v>
      </c>
      <c r="H1800" s="1056"/>
    </row>
    <row r="1801" spans="1:16" s="890" customFormat="1" ht="38.25" x14ac:dyDescent="0.25">
      <c r="A1801" s="853" t="s">
        <v>4167</v>
      </c>
      <c r="B1801" s="722" t="s">
        <v>4168</v>
      </c>
      <c r="C1801" s="723" t="s">
        <v>3133</v>
      </c>
      <c r="D1801" s="723" t="s">
        <v>3541</v>
      </c>
      <c r="E1801" s="724">
        <v>2.3E-2</v>
      </c>
      <c r="F1801" s="597">
        <v>281.36</v>
      </c>
      <c r="G1801" s="1179">
        <f>TRUNC(E1801*F1801,2)</f>
        <v>6.47</v>
      </c>
      <c r="H1801" s="1056"/>
    </row>
    <row r="1802" spans="1:16" s="890" customFormat="1" ht="25.5" x14ac:dyDescent="0.25">
      <c r="A1802" s="854" t="s">
        <v>4505</v>
      </c>
      <c r="B1802" s="722" t="s">
        <v>4506</v>
      </c>
      <c r="C1802" s="723" t="s">
        <v>3142</v>
      </c>
      <c r="D1802" s="751" t="s">
        <v>2569</v>
      </c>
      <c r="E1802" s="724">
        <v>1</v>
      </c>
      <c r="F1802" s="1174">
        <v>72.489999999999995</v>
      </c>
      <c r="G1802" s="1179">
        <f>TRUNC(E1802*F1802,2)</f>
        <v>72.489999999999995</v>
      </c>
      <c r="H1802" s="1056"/>
    </row>
    <row r="1803" spans="1:16" s="890" customFormat="1" ht="25.5" x14ac:dyDescent="0.25">
      <c r="A1803" s="854" t="s">
        <v>3365</v>
      </c>
      <c r="B1803" s="722" t="s">
        <v>4535</v>
      </c>
      <c r="C1803" s="711" t="s">
        <v>3133</v>
      </c>
      <c r="D1803" s="751" t="s">
        <v>2569</v>
      </c>
      <c r="E1803" s="724">
        <v>2</v>
      </c>
      <c r="F1803" s="690">
        <f>'Mapa de Cotação'!F76</f>
        <v>49.5</v>
      </c>
      <c r="G1803" s="1179">
        <f>TRUNC(E1803*F1803,2)</f>
        <v>99</v>
      </c>
      <c r="H1803" s="1056"/>
    </row>
    <row r="1804" spans="1:16" s="890" customFormat="1" ht="25.5" x14ac:dyDescent="0.25">
      <c r="A1804" s="750" t="s">
        <v>4497</v>
      </c>
      <c r="B1804" s="750" t="s">
        <v>4498</v>
      </c>
      <c r="C1804" s="751" t="s">
        <v>3142</v>
      </c>
      <c r="D1804" s="751" t="s">
        <v>238</v>
      </c>
      <c r="E1804" s="740">
        <v>1.38</v>
      </c>
      <c r="F1804" s="684">
        <v>38.36</v>
      </c>
      <c r="G1804" s="1179">
        <f>TRUNC(E1804*F1804,2)</f>
        <v>52.93</v>
      </c>
      <c r="H1804" s="1056"/>
    </row>
    <row r="1805" spans="1:16" s="706" customFormat="1" x14ac:dyDescent="0.25">
      <c r="A1805" s="853" t="s">
        <v>3144</v>
      </c>
      <c r="B1805" s="722" t="s">
        <v>4165</v>
      </c>
      <c r="C1805" s="723" t="s">
        <v>3142</v>
      </c>
      <c r="D1805" s="723" t="s">
        <v>3143</v>
      </c>
      <c r="E1805" s="724">
        <v>1.0880000000000001E-2</v>
      </c>
      <c r="F1805" s="597">
        <v>14.3</v>
      </c>
      <c r="G1805" s="1179">
        <f t="shared" si="125"/>
        <v>0.15</v>
      </c>
      <c r="H1805" s="1057"/>
    </row>
    <row r="1806" spans="1:16" s="706" customFormat="1" x14ac:dyDescent="0.25">
      <c r="A1806" s="853" t="s">
        <v>4058</v>
      </c>
      <c r="B1806" s="722" t="s">
        <v>4166</v>
      </c>
      <c r="C1806" s="723" t="s">
        <v>3142</v>
      </c>
      <c r="D1806" s="723" t="s">
        <v>3143</v>
      </c>
      <c r="E1806" s="724">
        <v>7.26E-3</v>
      </c>
      <c r="F1806" s="597">
        <v>19.12</v>
      </c>
      <c r="G1806" s="1179">
        <f t="shared" si="125"/>
        <v>0.13</v>
      </c>
      <c r="H1806" s="1057"/>
    </row>
    <row r="1807" spans="1:16" s="115" customFormat="1" x14ac:dyDescent="0.25">
      <c r="A1807" s="1347" t="s">
        <v>4722</v>
      </c>
      <c r="B1807" s="1350"/>
      <c r="C1807" s="1350"/>
      <c r="D1807" s="1350"/>
      <c r="E1807" s="1350"/>
      <c r="F1807" s="1349"/>
      <c r="G1807" s="1168">
        <f>TRUNC(SUM(G1804:G1806),2)</f>
        <v>53.21</v>
      </c>
      <c r="H1807" s="1056"/>
      <c r="I1807" s="578"/>
      <c r="J1807" s="595"/>
      <c r="K1807" s="436"/>
      <c r="L1807" s="436"/>
      <c r="M1807" s="436"/>
      <c r="N1807" s="436"/>
      <c r="O1807" s="436"/>
      <c r="P1807" s="437"/>
    </row>
    <row r="1808" spans="1:16" s="115" customFormat="1" x14ac:dyDescent="0.25">
      <c r="A1808" s="1347" t="s">
        <v>4723</v>
      </c>
      <c r="B1808" s="1350"/>
      <c r="C1808" s="1350"/>
      <c r="D1808" s="1350"/>
      <c r="E1808" s="1350"/>
      <c r="F1808" s="1349"/>
      <c r="G1808" s="1168">
        <f>TRUNC(SUM(G1794:G1803),2)</f>
        <v>1266.75</v>
      </c>
      <c r="H1808" s="1056"/>
      <c r="I1808" s="578"/>
      <c r="J1808" s="595"/>
      <c r="K1808" s="436"/>
      <c r="L1808" s="436"/>
      <c r="M1808" s="436"/>
      <c r="N1808" s="436"/>
      <c r="O1808" s="436"/>
      <c r="P1808" s="437"/>
    </row>
    <row r="1809" spans="1:16" s="115" customFormat="1" x14ac:dyDescent="0.25">
      <c r="A1809" s="1172" t="s">
        <v>4989</v>
      </c>
      <c r="B1809" s="1170"/>
      <c r="C1809" s="1170"/>
      <c r="D1809" s="1170"/>
      <c r="E1809" s="1170"/>
      <c r="F1809" s="1171" t="s">
        <v>4915</v>
      </c>
      <c r="G1809" s="1168">
        <f>TRUNC(SUM(G1807:G1808),2)</f>
        <v>1319.96</v>
      </c>
      <c r="H1809" s="1057"/>
      <c r="J1809" s="436"/>
      <c r="K1809" s="436"/>
      <c r="L1809" s="436"/>
      <c r="M1809" s="436"/>
      <c r="N1809" s="436"/>
      <c r="O1809" s="436"/>
      <c r="P1809" s="437"/>
    </row>
    <row r="1810" spans="1:16" s="706" customFormat="1" x14ac:dyDescent="0.25">
      <c r="A1810" s="741" t="s">
        <v>4507</v>
      </c>
      <c r="B1810" s="767"/>
      <c r="C1810" s="726"/>
      <c r="D1810" s="797"/>
      <c r="E1810" s="726"/>
      <c r="F1810" s="726"/>
      <c r="G1810" s="727"/>
      <c r="H1810" s="1057"/>
      <c r="J1810" s="743"/>
      <c r="K1810" s="743"/>
      <c r="L1810" s="743"/>
      <c r="M1810" s="743"/>
      <c r="N1810" s="743"/>
      <c r="O1810" s="743"/>
      <c r="P1810" s="747"/>
    </row>
    <row r="1811" spans="1:16" s="890" customFormat="1" ht="14.25" customHeight="1" x14ac:dyDescent="0.25">
      <c r="A1811" s="917"/>
      <c r="B1811" s="810"/>
      <c r="C1811" s="917"/>
      <c r="D1811" s="924"/>
      <c r="E1811" s="917"/>
      <c r="F1811" s="917"/>
      <c r="G1811" s="921"/>
      <c r="H1811" s="1056"/>
    </row>
    <row r="1812" spans="1:16" s="890" customFormat="1" x14ac:dyDescent="0.25">
      <c r="A1812" s="917"/>
      <c r="B1812" s="810"/>
      <c r="C1812" s="917"/>
      <c r="D1812" s="924"/>
      <c r="E1812" s="917"/>
      <c r="F1812" s="917"/>
      <c r="G1812" s="921"/>
      <c r="H1812" s="1056"/>
    </row>
    <row r="1813" spans="1:16" s="904" customFormat="1" ht="25.5" x14ac:dyDescent="0.25">
      <c r="A1813" s="1157" t="s">
        <v>3136</v>
      </c>
      <c r="B1813" s="1158" t="s">
        <v>3137</v>
      </c>
      <c r="C1813" s="1159" t="s">
        <v>3138</v>
      </c>
      <c r="D1813" s="1159" t="s">
        <v>3139</v>
      </c>
      <c r="E1813" s="1160" t="s">
        <v>3140</v>
      </c>
      <c r="F1813" s="1161" t="s">
        <v>4913</v>
      </c>
      <c r="G1813" s="1162" t="s">
        <v>4914</v>
      </c>
      <c r="H1813" s="1057"/>
    </row>
    <row r="1814" spans="1:16" s="904" customFormat="1" ht="4.5" customHeight="1" x14ac:dyDescent="0.25">
      <c r="A1814" s="728"/>
      <c r="B1814" s="728"/>
      <c r="C1814" s="729"/>
      <c r="D1814" s="729"/>
      <c r="E1814" s="730"/>
      <c r="F1814" s="731"/>
      <c r="G1814" s="732"/>
      <c r="H1814" s="1057"/>
    </row>
    <row r="1815" spans="1:16" s="890" customFormat="1" ht="21" customHeight="1" x14ac:dyDescent="0.25">
      <c r="A1815" s="908" t="s">
        <v>1689</v>
      </c>
      <c r="B1815" s="1354" t="s">
        <v>1792</v>
      </c>
      <c r="C1815" s="1355"/>
      <c r="D1815" s="1355"/>
      <c r="E1815" s="1355"/>
      <c r="F1815" s="1355"/>
      <c r="G1815" s="1356"/>
      <c r="H1815" s="1056"/>
    </row>
    <row r="1816" spans="1:16" s="890" customFormat="1" ht="38.25" x14ac:dyDescent="0.25">
      <c r="A1816" s="908" t="s">
        <v>2610</v>
      </c>
      <c r="B1816" s="1052" t="s">
        <v>4210</v>
      </c>
      <c r="C1816" s="910" t="s">
        <v>3142</v>
      </c>
      <c r="D1816" s="910" t="s">
        <v>210</v>
      </c>
      <c r="E1816" s="912"/>
      <c r="F1816" s="912"/>
      <c r="G1816" s="913"/>
      <c r="H1816" s="1056"/>
    </row>
    <row r="1817" spans="1:16" s="890" customFormat="1" x14ac:dyDescent="0.25">
      <c r="A1817" s="874" t="s">
        <v>4063</v>
      </c>
      <c r="B1817" s="874" t="s">
        <v>4062</v>
      </c>
      <c r="C1817" s="875" t="s">
        <v>3142</v>
      </c>
      <c r="D1817" s="875" t="s">
        <v>3143</v>
      </c>
      <c r="E1817" s="876">
        <v>0.2</v>
      </c>
      <c r="F1817" s="754">
        <v>15.19</v>
      </c>
      <c r="G1817" s="1179">
        <f>TRUNC(E1817*F1817,2)</f>
        <v>3.03</v>
      </c>
      <c r="H1817" s="1056"/>
    </row>
    <row r="1818" spans="1:16" s="890" customFormat="1" x14ac:dyDescent="0.25">
      <c r="A1818" s="874" t="s">
        <v>4061</v>
      </c>
      <c r="B1818" s="874" t="s">
        <v>4060</v>
      </c>
      <c r="C1818" s="875" t="s">
        <v>3142</v>
      </c>
      <c r="D1818" s="875" t="s">
        <v>3143</v>
      </c>
      <c r="E1818" s="876">
        <v>0.2</v>
      </c>
      <c r="F1818" s="754">
        <v>19.350000000000001</v>
      </c>
      <c r="G1818" s="1179">
        <f t="shared" ref="G1818:G1821" si="126">TRUNC(E1818*F1818,2)</f>
        <v>3.87</v>
      </c>
      <c r="H1818" s="1056"/>
    </row>
    <row r="1819" spans="1:16" s="904" customFormat="1" ht="38.25" x14ac:dyDescent="0.25">
      <c r="A1819" s="734" t="s">
        <v>4786</v>
      </c>
      <c r="B1819" s="734" t="s">
        <v>4787</v>
      </c>
      <c r="C1819" s="875" t="s">
        <v>3142</v>
      </c>
      <c r="D1819" s="735" t="s">
        <v>3205</v>
      </c>
      <c r="E1819" s="911">
        <v>2</v>
      </c>
      <c r="F1819" s="754">
        <v>1.07</v>
      </c>
      <c r="G1819" s="1179">
        <f t="shared" si="126"/>
        <v>2.14</v>
      </c>
      <c r="H1819" s="1056"/>
    </row>
    <row r="1820" spans="1:16" s="904" customFormat="1" ht="38.25" x14ac:dyDescent="0.25">
      <c r="A1820" s="1053" t="s">
        <v>4788</v>
      </c>
      <c r="B1820" s="1053" t="s">
        <v>4789</v>
      </c>
      <c r="C1820" s="875" t="s">
        <v>3142</v>
      </c>
      <c r="D1820" s="735" t="s">
        <v>4108</v>
      </c>
      <c r="E1820" s="1054">
        <v>0.33</v>
      </c>
      <c r="F1820" s="754">
        <v>7.78</v>
      </c>
      <c r="G1820" s="1179">
        <f>TRUNC(E1820*F1820,2)</f>
        <v>2.56</v>
      </c>
      <c r="H1820" s="1056"/>
    </row>
    <row r="1821" spans="1:16" s="904" customFormat="1" x14ac:dyDescent="0.25">
      <c r="A1821" s="1053" t="s">
        <v>4790</v>
      </c>
      <c r="B1821" s="1053" t="s">
        <v>4791</v>
      </c>
      <c r="C1821" s="1055" t="s">
        <v>3133</v>
      </c>
      <c r="D1821" s="1055" t="s">
        <v>3205</v>
      </c>
      <c r="E1821" s="1054">
        <v>1.0169999999999999</v>
      </c>
      <c r="F1821" s="684">
        <v>2.8</v>
      </c>
      <c r="G1821" s="1179">
        <f t="shared" si="126"/>
        <v>2.84</v>
      </c>
      <c r="H1821" s="1056"/>
    </row>
    <row r="1822" spans="1:16" s="890" customFormat="1" x14ac:dyDescent="0.25">
      <c r="A1822" s="1347" t="s">
        <v>4722</v>
      </c>
      <c r="B1822" s="1350"/>
      <c r="C1822" s="1350"/>
      <c r="D1822" s="1350"/>
      <c r="E1822" s="1350"/>
      <c r="F1822" s="1349"/>
      <c r="G1822" s="1168">
        <f>TRUNC(SUM(G1817:G1818),2)</f>
        <v>6.9</v>
      </c>
      <c r="H1822" s="1056"/>
    </row>
    <row r="1823" spans="1:16" s="890" customFormat="1" x14ac:dyDescent="0.25">
      <c r="A1823" s="1347" t="s">
        <v>4723</v>
      </c>
      <c r="B1823" s="1350"/>
      <c r="C1823" s="1350"/>
      <c r="D1823" s="1350"/>
      <c r="E1823" s="1350"/>
      <c r="F1823" s="1349"/>
      <c r="G1823" s="1168">
        <f>TRUNC(SUM(G1819:G1821),2)</f>
        <v>7.54</v>
      </c>
      <c r="H1823" s="1056"/>
    </row>
    <row r="1824" spans="1:16" s="890" customFormat="1" x14ac:dyDescent="0.25">
      <c r="A1824" s="1172" t="s">
        <v>4990</v>
      </c>
      <c r="B1824" s="1170"/>
      <c r="C1824" s="1170"/>
      <c r="D1824" s="1170"/>
      <c r="E1824" s="1170"/>
      <c r="F1824" s="1171" t="s">
        <v>4915</v>
      </c>
      <c r="G1824" s="1168">
        <f>TRUNC(SUM(G1822:G1823),2)</f>
        <v>14.44</v>
      </c>
      <c r="H1824" s="1056"/>
    </row>
    <row r="1825" spans="1:8" s="890" customFormat="1" ht="14.25" customHeight="1" x14ac:dyDescent="0.25">
      <c r="A1825" s="917"/>
      <c r="B1825" s="810"/>
      <c r="C1825" s="917"/>
      <c r="D1825" s="924"/>
      <c r="E1825" s="917"/>
      <c r="F1825" s="917"/>
      <c r="G1825" s="921"/>
      <c r="H1825" s="1056"/>
    </row>
    <row r="1826" spans="1:8" s="890" customFormat="1" x14ac:dyDescent="0.25">
      <c r="A1826" s="917"/>
      <c r="B1826" s="810"/>
      <c r="C1826" s="917"/>
      <c r="D1826" s="924"/>
      <c r="E1826" s="917"/>
      <c r="F1826" s="917"/>
      <c r="G1826" s="921"/>
      <c r="H1826" s="1056"/>
    </row>
    <row r="1827" spans="1:8" s="904" customFormat="1" ht="25.5" x14ac:dyDescent="0.25">
      <c r="A1827" s="1157" t="s">
        <v>3136</v>
      </c>
      <c r="B1827" s="1158" t="s">
        <v>3137</v>
      </c>
      <c r="C1827" s="1159" t="s">
        <v>3138</v>
      </c>
      <c r="D1827" s="1159" t="s">
        <v>3139</v>
      </c>
      <c r="E1827" s="1160" t="s">
        <v>3140</v>
      </c>
      <c r="F1827" s="1161" t="s">
        <v>4913</v>
      </c>
      <c r="G1827" s="1162" t="s">
        <v>4914</v>
      </c>
      <c r="H1827" s="1057"/>
    </row>
    <row r="1828" spans="1:8" s="904" customFormat="1" ht="4.5" customHeight="1" x14ac:dyDescent="0.25">
      <c r="A1828" s="728"/>
      <c r="B1828" s="728"/>
      <c r="C1828" s="729"/>
      <c r="D1828" s="729"/>
      <c r="E1828" s="730"/>
      <c r="F1828" s="731"/>
      <c r="G1828" s="732"/>
      <c r="H1828" s="1057"/>
    </row>
    <row r="1829" spans="1:8" s="890" customFormat="1" ht="38.25" x14ac:dyDescent="0.25">
      <c r="A1829" s="908" t="s">
        <v>2611</v>
      </c>
      <c r="B1829" s="1052" t="s">
        <v>4210</v>
      </c>
      <c r="C1829" s="910" t="s">
        <v>3142</v>
      </c>
      <c r="D1829" s="910" t="s">
        <v>210</v>
      </c>
      <c r="E1829" s="912"/>
      <c r="F1829" s="912"/>
      <c r="G1829" s="913"/>
      <c r="H1829" s="1056"/>
    </row>
    <row r="1830" spans="1:8" s="890" customFormat="1" x14ac:dyDescent="0.25">
      <c r="A1830" s="874" t="s">
        <v>4063</v>
      </c>
      <c r="B1830" s="874" t="s">
        <v>4062</v>
      </c>
      <c r="C1830" s="875" t="s">
        <v>3142</v>
      </c>
      <c r="D1830" s="875" t="s">
        <v>3143</v>
      </c>
      <c r="E1830" s="876">
        <v>0.2</v>
      </c>
      <c r="F1830" s="754">
        <v>15.19</v>
      </c>
      <c r="G1830" s="1179">
        <f>TRUNC(E1830*F1830,2)</f>
        <v>3.03</v>
      </c>
      <c r="H1830" s="1056"/>
    </row>
    <row r="1831" spans="1:8" s="890" customFormat="1" x14ac:dyDescent="0.25">
      <c r="A1831" s="874" t="s">
        <v>4061</v>
      </c>
      <c r="B1831" s="874" t="s">
        <v>4060</v>
      </c>
      <c r="C1831" s="875" t="s">
        <v>3142</v>
      </c>
      <c r="D1831" s="875" t="s">
        <v>3143</v>
      </c>
      <c r="E1831" s="876">
        <v>0.2</v>
      </c>
      <c r="F1831" s="754">
        <v>19.350000000000001</v>
      </c>
      <c r="G1831" s="1179">
        <f t="shared" ref="G1831:G1834" si="127">TRUNC(E1831*F1831,2)</f>
        <v>3.87</v>
      </c>
      <c r="H1831" s="1056"/>
    </row>
    <row r="1832" spans="1:8" s="904" customFormat="1" ht="38.25" x14ac:dyDescent="0.25">
      <c r="A1832" s="734" t="s">
        <v>4786</v>
      </c>
      <c r="B1832" s="734" t="s">
        <v>4787</v>
      </c>
      <c r="C1832" s="875" t="s">
        <v>3142</v>
      </c>
      <c r="D1832" s="735" t="s">
        <v>3205</v>
      </c>
      <c r="E1832" s="911">
        <v>2</v>
      </c>
      <c r="F1832" s="754">
        <v>1.07</v>
      </c>
      <c r="G1832" s="1179">
        <f t="shared" si="127"/>
        <v>2.14</v>
      </c>
      <c r="H1832" s="1056"/>
    </row>
    <row r="1833" spans="1:8" s="904" customFormat="1" ht="25.5" x14ac:dyDescent="0.25">
      <c r="A1833" s="1053" t="s">
        <v>4794</v>
      </c>
      <c r="B1833" s="1053" t="s">
        <v>4795</v>
      </c>
      <c r="C1833" s="875" t="s">
        <v>3142</v>
      </c>
      <c r="D1833" s="735" t="s">
        <v>4108</v>
      </c>
      <c r="E1833" s="1054">
        <v>0.33</v>
      </c>
      <c r="F1833" s="754">
        <v>11.06</v>
      </c>
      <c r="G1833" s="1179">
        <f>TRUNC(E1833*F1833,2)</f>
        <v>3.64</v>
      </c>
      <c r="H1833" s="1056"/>
    </row>
    <row r="1834" spans="1:8" s="904" customFormat="1" ht="25.5" x14ac:dyDescent="0.25">
      <c r="A1834" s="1053" t="s">
        <v>4792</v>
      </c>
      <c r="B1834" s="1053" t="s">
        <v>4793</v>
      </c>
      <c r="C1834" s="875" t="s">
        <v>3133</v>
      </c>
      <c r="D1834" s="735" t="s">
        <v>3205</v>
      </c>
      <c r="E1834" s="1054">
        <v>1</v>
      </c>
      <c r="F1834" s="754">
        <v>11.95</v>
      </c>
      <c r="G1834" s="1179">
        <f t="shared" si="127"/>
        <v>11.95</v>
      </c>
      <c r="H1834" s="1056"/>
    </row>
    <row r="1835" spans="1:8" s="890" customFormat="1" x14ac:dyDescent="0.25">
      <c r="A1835" s="1347" t="s">
        <v>4722</v>
      </c>
      <c r="B1835" s="1350"/>
      <c r="C1835" s="1350"/>
      <c r="D1835" s="1350"/>
      <c r="E1835" s="1350"/>
      <c r="F1835" s="1349"/>
      <c r="G1835" s="1168">
        <f>TRUNC(SUM(G1830:G1831),2)</f>
        <v>6.9</v>
      </c>
      <c r="H1835" s="1056"/>
    </row>
    <row r="1836" spans="1:8" s="890" customFormat="1" x14ac:dyDescent="0.25">
      <c r="A1836" s="1347" t="s">
        <v>4723</v>
      </c>
      <c r="B1836" s="1350"/>
      <c r="C1836" s="1350"/>
      <c r="D1836" s="1350"/>
      <c r="E1836" s="1350"/>
      <c r="F1836" s="1349"/>
      <c r="G1836" s="1168">
        <f>TRUNC(SUM(G1832:G1834),2)</f>
        <v>17.73</v>
      </c>
      <c r="H1836" s="1056"/>
    </row>
    <row r="1837" spans="1:8" s="890" customFormat="1" x14ac:dyDescent="0.25">
      <c r="A1837" s="1172" t="s">
        <v>4990</v>
      </c>
      <c r="B1837" s="1170"/>
      <c r="C1837" s="1170"/>
      <c r="D1837" s="1170"/>
      <c r="E1837" s="1170"/>
      <c r="F1837" s="1171" t="s">
        <v>4915</v>
      </c>
      <c r="G1837" s="1168">
        <f>TRUNC(SUM(G1835:G1836),2)</f>
        <v>24.63</v>
      </c>
      <c r="H1837" s="1056"/>
    </row>
    <row r="1838" spans="1:8" s="890" customFormat="1" ht="14.25" customHeight="1" x14ac:dyDescent="0.25">
      <c r="A1838" s="917"/>
      <c r="B1838" s="810"/>
      <c r="C1838" s="917"/>
      <c r="D1838" s="924"/>
      <c r="E1838" s="917"/>
      <c r="F1838" s="917"/>
      <c r="G1838" s="921"/>
      <c r="H1838" s="1056"/>
    </row>
    <row r="1839" spans="1:8" s="890" customFormat="1" x14ac:dyDescent="0.25">
      <c r="A1839" s="917"/>
      <c r="B1839" s="810"/>
      <c r="C1839" s="917"/>
      <c r="D1839" s="924"/>
      <c r="E1839" s="917"/>
      <c r="F1839" s="917"/>
      <c r="G1839" s="921"/>
      <c r="H1839" s="1056"/>
    </row>
    <row r="1840" spans="1:8" s="904" customFormat="1" ht="25.5" x14ac:dyDescent="0.25">
      <c r="A1840" s="1157" t="s">
        <v>3136</v>
      </c>
      <c r="B1840" s="1158" t="s">
        <v>3137</v>
      </c>
      <c r="C1840" s="1159" t="s">
        <v>3138</v>
      </c>
      <c r="D1840" s="1159" t="s">
        <v>3139</v>
      </c>
      <c r="E1840" s="1160" t="s">
        <v>3140</v>
      </c>
      <c r="F1840" s="1161" t="s">
        <v>4913</v>
      </c>
      <c r="G1840" s="1162" t="s">
        <v>4914</v>
      </c>
      <c r="H1840" s="1057"/>
    </row>
    <row r="1841" spans="1:8" s="904" customFormat="1" ht="4.5" customHeight="1" x14ac:dyDescent="0.25">
      <c r="A1841" s="728"/>
      <c r="B1841" s="728"/>
      <c r="C1841" s="729"/>
      <c r="D1841" s="729"/>
      <c r="E1841" s="730"/>
      <c r="F1841" s="731"/>
      <c r="G1841" s="732"/>
      <c r="H1841" s="1057"/>
    </row>
    <row r="1842" spans="1:8" s="890" customFormat="1" ht="38.25" x14ac:dyDescent="0.25">
      <c r="A1842" s="908" t="s">
        <v>2863</v>
      </c>
      <c r="B1842" s="1052" t="s">
        <v>4211</v>
      </c>
      <c r="C1842" s="910" t="s">
        <v>3142</v>
      </c>
      <c r="D1842" s="910" t="s">
        <v>210</v>
      </c>
      <c r="E1842" s="912"/>
      <c r="F1842" s="912"/>
      <c r="G1842" s="913"/>
      <c r="H1842" s="1056"/>
    </row>
    <row r="1843" spans="1:8" s="890" customFormat="1" x14ac:dyDescent="0.25">
      <c r="A1843" s="874" t="s">
        <v>4063</v>
      </c>
      <c r="B1843" s="874" t="s">
        <v>4062</v>
      </c>
      <c r="C1843" s="875" t="s">
        <v>3142</v>
      </c>
      <c r="D1843" s="875" t="s">
        <v>3143</v>
      </c>
      <c r="E1843" s="876">
        <v>0.2</v>
      </c>
      <c r="F1843" s="754">
        <v>15.19</v>
      </c>
      <c r="G1843" s="1179">
        <f>TRUNC(E1843*F1843,2)</f>
        <v>3.03</v>
      </c>
      <c r="H1843" s="1056"/>
    </row>
    <row r="1844" spans="1:8" s="890" customFormat="1" x14ac:dyDescent="0.25">
      <c r="A1844" s="874" t="s">
        <v>4061</v>
      </c>
      <c r="B1844" s="874" t="s">
        <v>4060</v>
      </c>
      <c r="C1844" s="875" t="s">
        <v>3142</v>
      </c>
      <c r="D1844" s="875" t="s">
        <v>3143</v>
      </c>
      <c r="E1844" s="876">
        <v>0.2</v>
      </c>
      <c r="F1844" s="754">
        <v>19.350000000000001</v>
      </c>
      <c r="G1844" s="1179">
        <f t="shared" ref="G1844:G1847" si="128">TRUNC(E1844*F1844,2)</f>
        <v>3.87</v>
      </c>
      <c r="H1844" s="1056"/>
    </row>
    <row r="1845" spans="1:8" s="904" customFormat="1" ht="38.25" x14ac:dyDescent="0.25">
      <c r="A1845" s="734" t="s">
        <v>4786</v>
      </c>
      <c r="B1845" s="734" t="s">
        <v>4787</v>
      </c>
      <c r="C1845" s="875" t="s">
        <v>3142</v>
      </c>
      <c r="D1845" s="735" t="s">
        <v>3205</v>
      </c>
      <c r="E1845" s="911">
        <v>2</v>
      </c>
      <c r="F1845" s="754">
        <v>1.07</v>
      </c>
      <c r="G1845" s="1179">
        <f t="shared" si="128"/>
        <v>2.14</v>
      </c>
      <c r="H1845" s="1056"/>
    </row>
    <row r="1846" spans="1:8" s="904" customFormat="1" ht="25.5" x14ac:dyDescent="0.25">
      <c r="A1846" s="1053" t="s">
        <v>4797</v>
      </c>
      <c r="B1846" s="1053" t="s">
        <v>4798</v>
      </c>
      <c r="C1846" s="875" t="s">
        <v>3142</v>
      </c>
      <c r="D1846" s="735" t="s">
        <v>4108</v>
      </c>
      <c r="E1846" s="1054">
        <v>0.33</v>
      </c>
      <c r="F1846" s="754">
        <v>13.55</v>
      </c>
      <c r="G1846" s="1179">
        <f>TRUNC(E1846*F1846,2)</f>
        <v>4.47</v>
      </c>
      <c r="H1846" s="1056"/>
    </row>
    <row r="1847" spans="1:8" s="904" customFormat="1" x14ac:dyDescent="0.25">
      <c r="A1847" s="1053" t="s">
        <v>4800</v>
      </c>
      <c r="B1847" s="1053" t="s">
        <v>4799</v>
      </c>
      <c r="C1847" s="875" t="s">
        <v>3133</v>
      </c>
      <c r="D1847" s="735" t="s">
        <v>3205</v>
      </c>
      <c r="E1847" s="1054">
        <v>1</v>
      </c>
      <c r="F1847" s="754">
        <v>3.51</v>
      </c>
      <c r="G1847" s="1179">
        <f t="shared" si="128"/>
        <v>3.51</v>
      </c>
      <c r="H1847" s="1056"/>
    </row>
    <row r="1848" spans="1:8" s="890" customFormat="1" x14ac:dyDescent="0.25">
      <c r="A1848" s="1347" t="s">
        <v>4722</v>
      </c>
      <c r="B1848" s="1350"/>
      <c r="C1848" s="1350"/>
      <c r="D1848" s="1350"/>
      <c r="E1848" s="1350"/>
      <c r="F1848" s="1349"/>
      <c r="G1848" s="1168">
        <f>TRUNC(SUM(G1843:G1844),2)</f>
        <v>6.9</v>
      </c>
      <c r="H1848" s="1056"/>
    </row>
    <row r="1849" spans="1:8" s="890" customFormat="1" x14ac:dyDescent="0.25">
      <c r="A1849" s="1347" t="s">
        <v>4723</v>
      </c>
      <c r="B1849" s="1350"/>
      <c r="C1849" s="1350"/>
      <c r="D1849" s="1350"/>
      <c r="E1849" s="1350"/>
      <c r="F1849" s="1349"/>
      <c r="G1849" s="1168">
        <f>TRUNC(SUM(G1845:G1847),2)</f>
        <v>10.119999999999999</v>
      </c>
      <c r="H1849" s="1056"/>
    </row>
    <row r="1850" spans="1:8" s="890" customFormat="1" x14ac:dyDescent="0.25">
      <c r="A1850" s="1172" t="s">
        <v>4990</v>
      </c>
      <c r="B1850" s="1170"/>
      <c r="C1850" s="1170"/>
      <c r="D1850" s="1170"/>
      <c r="E1850" s="1170"/>
      <c r="F1850" s="1171" t="s">
        <v>4915</v>
      </c>
      <c r="G1850" s="1168">
        <f>TRUNC(SUM(G1848:G1849),2)</f>
        <v>17.02</v>
      </c>
      <c r="H1850" s="1056"/>
    </row>
    <row r="1851" spans="1:8" s="890" customFormat="1" ht="14.25" customHeight="1" x14ac:dyDescent="0.25">
      <c r="A1851" s="917"/>
      <c r="B1851" s="810"/>
      <c r="C1851" s="917"/>
      <c r="D1851" s="924"/>
      <c r="E1851" s="917"/>
      <c r="F1851" s="917"/>
      <c r="G1851" s="921"/>
      <c r="H1851" s="1056"/>
    </row>
    <row r="1852" spans="1:8" s="890" customFormat="1" x14ac:dyDescent="0.25">
      <c r="A1852" s="917"/>
      <c r="B1852" s="810"/>
      <c r="C1852" s="917"/>
      <c r="D1852" s="924"/>
      <c r="E1852" s="917"/>
      <c r="F1852" s="917"/>
      <c r="G1852" s="921"/>
      <c r="H1852" s="1056"/>
    </row>
    <row r="1853" spans="1:8" s="904" customFormat="1" ht="25.5" x14ac:dyDescent="0.25">
      <c r="A1853" s="1157" t="s">
        <v>3136</v>
      </c>
      <c r="B1853" s="1158" t="s">
        <v>3137</v>
      </c>
      <c r="C1853" s="1159" t="s">
        <v>3138</v>
      </c>
      <c r="D1853" s="1159" t="s">
        <v>3139</v>
      </c>
      <c r="E1853" s="1160" t="s">
        <v>3140</v>
      </c>
      <c r="F1853" s="1161" t="s">
        <v>4913</v>
      </c>
      <c r="G1853" s="1162" t="s">
        <v>4914</v>
      </c>
      <c r="H1853" s="1057"/>
    </row>
    <row r="1854" spans="1:8" s="904" customFormat="1" ht="4.5" customHeight="1" x14ac:dyDescent="0.25">
      <c r="A1854" s="728"/>
      <c r="B1854" s="728"/>
      <c r="C1854" s="729"/>
      <c r="D1854" s="729"/>
      <c r="E1854" s="730"/>
      <c r="F1854" s="731"/>
      <c r="G1854" s="732"/>
      <c r="H1854" s="1057"/>
    </row>
    <row r="1855" spans="1:8" s="890" customFormat="1" ht="25.5" x14ac:dyDescent="0.25">
      <c r="A1855" s="908" t="s">
        <v>2864</v>
      </c>
      <c r="B1855" s="1052" t="s">
        <v>4212</v>
      </c>
      <c r="C1855" s="910" t="s">
        <v>3142</v>
      </c>
      <c r="D1855" s="910" t="s">
        <v>210</v>
      </c>
      <c r="E1855" s="912"/>
      <c r="F1855" s="912"/>
      <c r="G1855" s="913"/>
      <c r="H1855" s="1056"/>
    </row>
    <row r="1856" spans="1:8" s="890" customFormat="1" x14ac:dyDescent="0.25">
      <c r="A1856" s="874" t="s">
        <v>4063</v>
      </c>
      <c r="B1856" s="874" t="s">
        <v>4062</v>
      </c>
      <c r="C1856" s="875" t="s">
        <v>3142</v>
      </c>
      <c r="D1856" s="875" t="s">
        <v>3143</v>
      </c>
      <c r="E1856" s="876">
        <v>0.2</v>
      </c>
      <c r="F1856" s="754">
        <v>15.19</v>
      </c>
      <c r="G1856" s="1179">
        <f>TRUNC(E1856*F1856,2)</f>
        <v>3.03</v>
      </c>
      <c r="H1856" s="1056"/>
    </row>
    <row r="1857" spans="1:16" s="890" customFormat="1" x14ac:dyDescent="0.25">
      <c r="A1857" s="874" t="s">
        <v>4061</v>
      </c>
      <c r="B1857" s="874" t="s">
        <v>4060</v>
      </c>
      <c r="C1857" s="875" t="s">
        <v>3142</v>
      </c>
      <c r="D1857" s="875" t="s">
        <v>3143</v>
      </c>
      <c r="E1857" s="876">
        <v>0.2</v>
      </c>
      <c r="F1857" s="754">
        <v>19.350000000000001</v>
      </c>
      <c r="G1857" s="1179">
        <f t="shared" ref="G1857:G1860" si="129">TRUNC(E1857*F1857,2)</f>
        <v>3.87</v>
      </c>
      <c r="H1857" s="1056"/>
    </row>
    <row r="1858" spans="1:16" s="904" customFormat="1" ht="51" x14ac:dyDescent="0.25">
      <c r="A1858" s="734" t="s">
        <v>4805</v>
      </c>
      <c r="B1858" s="734" t="s">
        <v>4806</v>
      </c>
      <c r="C1858" s="875" t="s">
        <v>3142</v>
      </c>
      <c r="D1858" s="735" t="s">
        <v>3205</v>
      </c>
      <c r="E1858" s="911">
        <v>2</v>
      </c>
      <c r="F1858" s="754">
        <v>2.12</v>
      </c>
      <c r="G1858" s="1179">
        <f t="shared" si="129"/>
        <v>4.24</v>
      </c>
      <c r="H1858" s="1057"/>
    </row>
    <row r="1859" spans="1:16" s="904" customFormat="1" x14ac:dyDescent="0.25">
      <c r="A1859" s="1053" t="s">
        <v>4797</v>
      </c>
      <c r="B1859" s="1053" t="s">
        <v>4804</v>
      </c>
      <c r="C1859" s="875" t="s">
        <v>3142</v>
      </c>
      <c r="D1859" s="735" t="s">
        <v>4108</v>
      </c>
      <c r="E1859" s="1054">
        <v>0.33</v>
      </c>
      <c r="F1859" s="754">
        <v>13.55</v>
      </c>
      <c r="G1859" s="1179">
        <f>TRUNC(E1859*F1859,2)</f>
        <v>4.47</v>
      </c>
      <c r="H1859" s="1057"/>
    </row>
    <row r="1860" spans="1:16" s="904" customFormat="1" x14ac:dyDescent="0.25">
      <c r="A1860" s="1053" t="s">
        <v>4803</v>
      </c>
      <c r="B1860" s="1053" t="s">
        <v>4802</v>
      </c>
      <c r="C1860" s="875" t="s">
        <v>3133</v>
      </c>
      <c r="D1860" s="735" t="s">
        <v>3205</v>
      </c>
      <c r="E1860" s="1054">
        <v>1</v>
      </c>
      <c r="F1860" s="754">
        <v>4.57</v>
      </c>
      <c r="G1860" s="1179">
        <f t="shared" si="129"/>
        <v>4.57</v>
      </c>
      <c r="H1860" s="1057"/>
    </row>
    <row r="1861" spans="1:16" s="890" customFormat="1" x14ac:dyDescent="0.25">
      <c r="A1861" s="1347" t="s">
        <v>4722</v>
      </c>
      <c r="B1861" s="1350"/>
      <c r="C1861" s="1350"/>
      <c r="D1861" s="1350"/>
      <c r="E1861" s="1350"/>
      <c r="F1861" s="1349"/>
      <c r="G1861" s="1168">
        <f>TRUNC(SUM(G1856:G1857),2)</f>
        <v>6.9</v>
      </c>
      <c r="H1861" s="1056"/>
    </row>
    <row r="1862" spans="1:16" s="890" customFormat="1" x14ac:dyDescent="0.25">
      <c r="A1862" s="1347" t="s">
        <v>4723</v>
      </c>
      <c r="B1862" s="1350"/>
      <c r="C1862" s="1350"/>
      <c r="D1862" s="1350"/>
      <c r="E1862" s="1350"/>
      <c r="F1862" s="1349"/>
      <c r="G1862" s="1168">
        <f>TRUNC(SUM(G1858:G1860),2)</f>
        <v>13.28</v>
      </c>
      <c r="H1862" s="1056"/>
    </row>
    <row r="1863" spans="1:16" s="890" customFormat="1" x14ac:dyDescent="0.25">
      <c r="A1863" s="1172" t="s">
        <v>4990</v>
      </c>
      <c r="B1863" s="1170"/>
      <c r="C1863" s="1170"/>
      <c r="D1863" s="1170"/>
      <c r="E1863" s="1170"/>
      <c r="F1863" s="1171" t="s">
        <v>4915</v>
      </c>
      <c r="G1863" s="1168">
        <f>TRUNC(SUM(G1861:G1862),2)</f>
        <v>20.18</v>
      </c>
      <c r="H1863" s="1056"/>
    </row>
    <row r="1864" spans="1:16" s="890" customFormat="1" ht="14.25" customHeight="1" x14ac:dyDescent="0.25">
      <c r="A1864" s="917"/>
      <c r="B1864" s="810"/>
      <c r="C1864" s="917"/>
      <c r="D1864" s="924"/>
      <c r="E1864" s="917"/>
      <c r="F1864" s="917"/>
      <c r="G1864" s="921"/>
      <c r="H1864" s="1056"/>
    </row>
    <row r="1865" spans="1:16" s="890" customFormat="1" x14ac:dyDescent="0.25">
      <c r="A1865" s="917"/>
      <c r="B1865" s="810"/>
      <c r="C1865" s="917"/>
      <c r="D1865" s="924"/>
      <c r="E1865" s="917"/>
      <c r="F1865" s="917"/>
      <c r="G1865" s="921"/>
      <c r="H1865" s="1056"/>
    </row>
    <row r="1866" spans="1:16" s="904" customFormat="1" ht="25.5" x14ac:dyDescent="0.25">
      <c r="A1866" s="1157" t="s">
        <v>3136</v>
      </c>
      <c r="B1866" s="1158" t="s">
        <v>3137</v>
      </c>
      <c r="C1866" s="1159" t="s">
        <v>3138</v>
      </c>
      <c r="D1866" s="1159" t="s">
        <v>3139</v>
      </c>
      <c r="E1866" s="1160" t="s">
        <v>3140</v>
      </c>
      <c r="F1866" s="1161" t="s">
        <v>4913</v>
      </c>
      <c r="G1866" s="1162" t="s">
        <v>4914</v>
      </c>
      <c r="H1866" s="1057"/>
    </row>
    <row r="1867" spans="1:16" s="904" customFormat="1" ht="4.5" customHeight="1" x14ac:dyDescent="0.25">
      <c r="A1867" s="728"/>
      <c r="B1867" s="728"/>
      <c r="C1867" s="729"/>
      <c r="D1867" s="729"/>
      <c r="E1867" s="730"/>
      <c r="F1867" s="731"/>
      <c r="G1867" s="732"/>
      <c r="H1867" s="1057"/>
    </row>
    <row r="1868" spans="1:16" s="706" customFormat="1" x14ac:dyDescent="0.25">
      <c r="A1868" s="748" t="s">
        <v>1689</v>
      </c>
      <c r="B1868" s="528" t="s">
        <v>1792</v>
      </c>
      <c r="C1868" s="452"/>
      <c r="D1868" s="735"/>
      <c r="E1868" s="452"/>
      <c r="F1868" s="452"/>
      <c r="G1868" s="453"/>
      <c r="H1868" s="1057"/>
      <c r="J1868" s="743"/>
      <c r="K1868" s="743"/>
      <c r="L1868" s="743"/>
      <c r="M1868" s="743"/>
      <c r="N1868" s="743"/>
      <c r="O1868" s="743"/>
      <c r="P1868" s="747"/>
    </row>
    <row r="1869" spans="1:16" s="706" customFormat="1" ht="25.5" x14ac:dyDescent="0.25">
      <c r="A1869" s="748" t="s">
        <v>3252</v>
      </c>
      <c r="B1869" s="528" t="s">
        <v>4213</v>
      </c>
      <c r="C1869" s="455" t="s">
        <v>3142</v>
      </c>
      <c r="D1869" s="455" t="s">
        <v>210</v>
      </c>
      <c r="E1869" s="456"/>
      <c r="F1869" s="457"/>
      <c r="G1869" s="458"/>
      <c r="H1869" s="1057"/>
      <c r="J1869" s="743"/>
      <c r="K1869" s="743"/>
      <c r="L1869" s="743"/>
      <c r="M1869" s="743"/>
      <c r="N1869" s="743"/>
      <c r="O1869" s="743"/>
      <c r="P1869" s="747"/>
    </row>
    <row r="1870" spans="1:16" s="706" customFormat="1" x14ac:dyDescent="0.25">
      <c r="A1870" s="566" t="s">
        <v>4063</v>
      </c>
      <c r="B1870" s="750" t="s">
        <v>4062</v>
      </c>
      <c r="C1870" s="753" t="s">
        <v>3142</v>
      </c>
      <c r="D1870" s="753" t="s">
        <v>3143</v>
      </c>
      <c r="E1870" s="754">
        <v>0.1</v>
      </c>
      <c r="F1870" s="754">
        <v>15.19</v>
      </c>
      <c r="G1870" s="1179">
        <f t="shared" ref="G1870:G1872" si="130">TRUNC(E1870*F1870,2)</f>
        <v>1.51</v>
      </c>
      <c r="H1870" s="1057"/>
      <c r="J1870" s="743"/>
      <c r="K1870" s="743"/>
      <c r="L1870" s="743"/>
      <c r="M1870" s="743"/>
      <c r="N1870" s="743"/>
      <c r="O1870" s="743"/>
      <c r="P1870" s="747"/>
    </row>
    <row r="1871" spans="1:16" s="706" customFormat="1" x14ac:dyDescent="0.25">
      <c r="A1871" s="566" t="s">
        <v>4061</v>
      </c>
      <c r="B1871" s="750" t="s">
        <v>4060</v>
      </c>
      <c r="C1871" s="753" t="s">
        <v>3142</v>
      </c>
      <c r="D1871" s="753" t="s">
        <v>3143</v>
      </c>
      <c r="E1871" s="754">
        <v>0.1</v>
      </c>
      <c r="F1871" s="754">
        <v>19.350000000000001</v>
      </c>
      <c r="G1871" s="1179">
        <f>TRUNC(E1871*F1871,2)</f>
        <v>1.93</v>
      </c>
      <c r="H1871" s="1057"/>
      <c r="J1871" s="743"/>
      <c r="K1871" s="743"/>
      <c r="L1871" s="743"/>
      <c r="M1871" s="743"/>
      <c r="N1871" s="743"/>
      <c r="O1871" s="743"/>
      <c r="P1871" s="747"/>
    </row>
    <row r="1872" spans="1:16" s="706" customFormat="1" ht="38.25" x14ac:dyDescent="0.25">
      <c r="A1872" s="565" t="s">
        <v>4390</v>
      </c>
      <c r="B1872" s="734" t="s">
        <v>4389</v>
      </c>
      <c r="C1872" s="735" t="s">
        <v>3147</v>
      </c>
      <c r="D1872" s="735" t="s">
        <v>3205</v>
      </c>
      <c r="E1872" s="754">
        <v>1.05</v>
      </c>
      <c r="F1872" s="754">
        <v>8.91</v>
      </c>
      <c r="G1872" s="1179">
        <f t="shared" si="130"/>
        <v>9.35</v>
      </c>
      <c r="H1872" s="1057"/>
      <c r="J1872" s="743"/>
      <c r="K1872" s="743"/>
      <c r="L1872" s="743"/>
      <c r="M1872" s="743"/>
      <c r="N1872" s="743"/>
      <c r="O1872" s="743"/>
      <c r="P1872" s="747"/>
    </row>
    <row r="1873" spans="1:16" s="706" customFormat="1" x14ac:dyDescent="0.25">
      <c r="A1873" s="1347" t="s">
        <v>4722</v>
      </c>
      <c r="B1873" s="1350"/>
      <c r="C1873" s="1350"/>
      <c r="D1873" s="1350"/>
      <c r="E1873" s="1350"/>
      <c r="F1873" s="1349"/>
      <c r="G1873" s="1168">
        <f>TRUNC(SUM(G1870:G1871),2)</f>
        <v>3.44</v>
      </c>
      <c r="H1873" s="1056"/>
      <c r="I1873" s="700"/>
      <c r="J1873" s="726"/>
      <c r="K1873" s="743"/>
      <c r="L1873" s="743"/>
      <c r="M1873" s="743"/>
      <c r="N1873" s="743"/>
      <c r="O1873" s="743"/>
      <c r="P1873" s="747"/>
    </row>
    <row r="1874" spans="1:16" s="706" customFormat="1" x14ac:dyDescent="0.25">
      <c r="A1874" s="1347" t="s">
        <v>4723</v>
      </c>
      <c r="B1874" s="1350"/>
      <c r="C1874" s="1350"/>
      <c r="D1874" s="1350"/>
      <c r="E1874" s="1350"/>
      <c r="F1874" s="1349"/>
      <c r="G1874" s="1168">
        <f>TRUNC(SUM(G1872),2)</f>
        <v>9.35</v>
      </c>
      <c r="H1874" s="1056"/>
      <c r="I1874" s="700"/>
      <c r="J1874" s="726"/>
      <c r="K1874" s="743"/>
      <c r="L1874" s="743"/>
      <c r="M1874" s="743"/>
      <c r="N1874" s="743"/>
      <c r="O1874" s="743"/>
      <c r="P1874" s="747"/>
    </row>
    <row r="1875" spans="1:16" s="706" customFormat="1" x14ac:dyDescent="0.25">
      <c r="A1875" s="1172" t="s">
        <v>4991</v>
      </c>
      <c r="B1875" s="1170"/>
      <c r="C1875" s="1170"/>
      <c r="D1875" s="1170"/>
      <c r="E1875" s="1170"/>
      <c r="F1875" s="1171" t="s">
        <v>4915</v>
      </c>
      <c r="G1875" s="1168">
        <f>TRUNC(SUM(G1873:G1874),2)</f>
        <v>12.79</v>
      </c>
      <c r="H1875" s="1057"/>
      <c r="J1875" s="743"/>
      <c r="K1875" s="743"/>
      <c r="L1875" s="743"/>
      <c r="M1875" s="743"/>
      <c r="N1875" s="743"/>
      <c r="O1875" s="743"/>
      <c r="P1875" s="747"/>
    </row>
    <row r="1876" spans="1:16" s="890" customFormat="1" ht="14.25" customHeight="1" x14ac:dyDescent="0.25">
      <c r="A1876" s="917"/>
      <c r="B1876" s="810"/>
      <c r="C1876" s="917"/>
      <c r="D1876" s="924"/>
      <c r="E1876" s="917"/>
      <c r="F1876" s="917"/>
      <c r="G1876" s="921"/>
      <c r="H1876" s="1056"/>
    </row>
    <row r="1877" spans="1:16" s="890" customFormat="1" x14ac:dyDescent="0.25">
      <c r="A1877" s="917"/>
      <c r="B1877" s="810"/>
      <c r="C1877" s="917"/>
      <c r="D1877" s="924"/>
      <c r="E1877" s="917"/>
      <c r="F1877" s="917"/>
      <c r="G1877" s="921"/>
      <c r="H1877" s="1056"/>
    </row>
    <row r="1878" spans="1:16" s="904" customFormat="1" ht="25.5" x14ac:dyDescent="0.25">
      <c r="A1878" s="1157" t="s">
        <v>3136</v>
      </c>
      <c r="B1878" s="1158" t="s">
        <v>3137</v>
      </c>
      <c r="C1878" s="1159" t="s">
        <v>3138</v>
      </c>
      <c r="D1878" s="1159" t="s">
        <v>3139</v>
      </c>
      <c r="E1878" s="1160" t="s">
        <v>3140</v>
      </c>
      <c r="F1878" s="1161" t="s">
        <v>4913</v>
      </c>
      <c r="G1878" s="1162" t="s">
        <v>4914</v>
      </c>
      <c r="H1878" s="1057"/>
    </row>
    <row r="1879" spans="1:16" s="904" customFormat="1" ht="4.5" customHeight="1" x14ac:dyDescent="0.25">
      <c r="A1879" s="728"/>
      <c r="B1879" s="728"/>
      <c r="C1879" s="729"/>
      <c r="D1879" s="729"/>
      <c r="E1879" s="730"/>
      <c r="F1879" s="731"/>
      <c r="G1879" s="732"/>
      <c r="H1879" s="1057"/>
    </row>
    <row r="1880" spans="1:16" s="706" customFormat="1" x14ac:dyDescent="0.25">
      <c r="A1880" s="748" t="s">
        <v>1689</v>
      </c>
      <c r="B1880" s="528" t="s">
        <v>1792</v>
      </c>
      <c r="C1880" s="452"/>
      <c r="D1880" s="735"/>
      <c r="E1880" s="452"/>
      <c r="F1880" s="452"/>
      <c r="G1880" s="453"/>
      <c r="H1880" s="1057"/>
      <c r="J1880" s="743"/>
      <c r="K1880" s="743"/>
      <c r="L1880" s="743"/>
      <c r="M1880" s="743"/>
      <c r="N1880" s="743"/>
      <c r="O1880" s="743"/>
      <c r="P1880" s="747"/>
    </row>
    <row r="1881" spans="1:16" s="706" customFormat="1" x14ac:dyDescent="0.25">
      <c r="A1881" s="748" t="s">
        <v>3259</v>
      </c>
      <c r="B1881" s="528" t="s">
        <v>4214</v>
      </c>
      <c r="C1881" s="455" t="s">
        <v>3142</v>
      </c>
      <c r="D1881" s="455" t="s">
        <v>210</v>
      </c>
      <c r="E1881" s="456"/>
      <c r="F1881" s="457"/>
      <c r="G1881" s="458"/>
      <c r="H1881" s="1057"/>
      <c r="J1881" s="743"/>
      <c r="K1881" s="743"/>
      <c r="L1881" s="743"/>
      <c r="M1881" s="743"/>
      <c r="N1881" s="743"/>
      <c r="O1881" s="743"/>
      <c r="P1881" s="747"/>
    </row>
    <row r="1882" spans="1:16" s="706" customFormat="1" x14ac:dyDescent="0.25">
      <c r="A1882" s="566" t="s">
        <v>4063</v>
      </c>
      <c r="B1882" s="750" t="s">
        <v>4062</v>
      </c>
      <c r="C1882" s="753" t="s">
        <v>3142</v>
      </c>
      <c r="D1882" s="753" t="s">
        <v>3143</v>
      </c>
      <c r="E1882" s="754">
        <v>0.1</v>
      </c>
      <c r="F1882" s="754">
        <v>15.19</v>
      </c>
      <c r="G1882" s="1179">
        <f t="shared" ref="G1882:G1884" si="131">TRUNC(E1882*F1882,2)</f>
        <v>1.51</v>
      </c>
      <c r="H1882" s="1057"/>
      <c r="J1882" s="743"/>
      <c r="K1882" s="743"/>
      <c r="L1882" s="743"/>
      <c r="M1882" s="743"/>
      <c r="N1882" s="743"/>
      <c r="O1882" s="743"/>
      <c r="P1882" s="747"/>
    </row>
    <row r="1883" spans="1:16" s="706" customFormat="1" x14ac:dyDescent="0.25">
      <c r="A1883" s="566" t="s">
        <v>4061</v>
      </c>
      <c r="B1883" s="750" t="s">
        <v>4060</v>
      </c>
      <c r="C1883" s="753" t="s">
        <v>3142</v>
      </c>
      <c r="D1883" s="753" t="s">
        <v>3143</v>
      </c>
      <c r="E1883" s="754">
        <v>0.1</v>
      </c>
      <c r="F1883" s="754">
        <v>19.350000000000001</v>
      </c>
      <c r="G1883" s="1179">
        <f>TRUNC(E1883*F1883,2)</f>
        <v>1.93</v>
      </c>
      <c r="H1883" s="1057"/>
      <c r="J1883" s="743"/>
      <c r="K1883" s="743"/>
      <c r="L1883" s="743"/>
      <c r="M1883" s="743"/>
      <c r="N1883" s="743"/>
      <c r="O1883" s="743"/>
      <c r="P1883" s="747"/>
    </row>
    <row r="1884" spans="1:16" s="706" customFormat="1" x14ac:dyDescent="0.25">
      <c r="A1884" s="565" t="s">
        <v>4392</v>
      </c>
      <c r="B1884" s="734" t="s">
        <v>4393</v>
      </c>
      <c r="C1884" s="735" t="s">
        <v>3147</v>
      </c>
      <c r="D1884" s="735" t="s">
        <v>3205</v>
      </c>
      <c r="E1884" s="754">
        <v>1.05</v>
      </c>
      <c r="F1884" s="754">
        <v>7.7</v>
      </c>
      <c r="G1884" s="1179">
        <f t="shared" si="131"/>
        <v>8.08</v>
      </c>
      <c r="H1884" s="1057"/>
      <c r="J1884" s="743"/>
      <c r="K1884" s="743"/>
      <c r="L1884" s="743"/>
      <c r="M1884" s="743"/>
      <c r="N1884" s="743"/>
      <c r="O1884" s="743"/>
      <c r="P1884" s="747"/>
    </row>
    <row r="1885" spans="1:16" s="706" customFormat="1" x14ac:dyDescent="0.25">
      <c r="A1885" s="1347" t="s">
        <v>4722</v>
      </c>
      <c r="B1885" s="1350"/>
      <c r="C1885" s="1350"/>
      <c r="D1885" s="1350"/>
      <c r="E1885" s="1350"/>
      <c r="F1885" s="1349"/>
      <c r="G1885" s="1168">
        <f>TRUNC(SUM(G1882:G1884),2)</f>
        <v>11.52</v>
      </c>
      <c r="H1885" s="1056"/>
      <c r="I1885" s="700"/>
      <c r="J1885" s="726"/>
      <c r="K1885" s="743"/>
      <c r="L1885" s="743"/>
      <c r="M1885" s="743"/>
      <c r="N1885" s="743"/>
      <c r="O1885" s="743"/>
      <c r="P1885" s="747"/>
    </row>
    <row r="1886" spans="1:16" s="706" customFormat="1" x14ac:dyDescent="0.25">
      <c r="A1886" s="1347" t="s">
        <v>4723</v>
      </c>
      <c r="B1886" s="1350"/>
      <c r="C1886" s="1350"/>
      <c r="D1886" s="1350"/>
      <c r="E1886" s="1350"/>
      <c r="F1886" s="1349"/>
      <c r="G1886" s="1168">
        <f>TRUNC(SUM(G1873:G1881),2)</f>
        <v>25.58</v>
      </c>
      <c r="H1886" s="1056"/>
      <c r="I1886" s="700"/>
      <c r="J1886" s="726"/>
      <c r="K1886" s="743"/>
      <c r="L1886" s="743"/>
      <c r="M1886" s="743"/>
      <c r="N1886" s="743"/>
      <c r="O1886" s="743"/>
      <c r="P1886" s="747"/>
    </row>
    <row r="1887" spans="1:16" s="706" customFormat="1" x14ac:dyDescent="0.25">
      <c r="A1887" s="1172" t="s">
        <v>4991</v>
      </c>
      <c r="B1887" s="1170"/>
      <c r="C1887" s="1170"/>
      <c r="D1887" s="1170"/>
      <c r="E1887" s="1170"/>
      <c r="F1887" s="1171" t="s">
        <v>4915</v>
      </c>
      <c r="G1887" s="1168">
        <f>TRUNC(SUM(G1885:G1886),2)</f>
        <v>37.1</v>
      </c>
      <c r="H1887" s="1057"/>
      <c r="J1887" s="743"/>
      <c r="K1887" s="743"/>
      <c r="L1887" s="743"/>
      <c r="M1887" s="743"/>
      <c r="N1887" s="743"/>
      <c r="O1887" s="743"/>
      <c r="P1887" s="747"/>
    </row>
    <row r="1888" spans="1:16" s="890" customFormat="1" ht="14.25" customHeight="1" x14ac:dyDescent="0.25">
      <c r="A1888" s="917"/>
      <c r="B1888" s="810"/>
      <c r="C1888" s="917"/>
      <c r="D1888" s="924"/>
      <c r="E1888" s="917"/>
      <c r="F1888" s="917"/>
      <c r="G1888" s="921"/>
      <c r="H1888" s="1056"/>
    </row>
    <row r="1889" spans="1:16" s="890" customFormat="1" x14ac:dyDescent="0.25">
      <c r="A1889" s="917"/>
      <c r="B1889" s="810"/>
      <c r="C1889" s="917"/>
      <c r="D1889" s="924"/>
      <c r="E1889" s="917"/>
      <c r="F1889" s="917"/>
      <c r="G1889" s="921"/>
      <c r="H1889" s="1056"/>
    </row>
    <row r="1890" spans="1:16" s="904" customFormat="1" ht="25.5" x14ac:dyDescent="0.25">
      <c r="A1890" s="1157" t="s">
        <v>3136</v>
      </c>
      <c r="B1890" s="1158" t="s">
        <v>3137</v>
      </c>
      <c r="C1890" s="1159" t="s">
        <v>3138</v>
      </c>
      <c r="D1890" s="1159" t="s">
        <v>3139</v>
      </c>
      <c r="E1890" s="1160" t="s">
        <v>3140</v>
      </c>
      <c r="F1890" s="1161" t="s">
        <v>4913</v>
      </c>
      <c r="G1890" s="1162" t="s">
        <v>4914</v>
      </c>
      <c r="H1890" s="1057"/>
    </row>
    <row r="1891" spans="1:16" s="904" customFormat="1" ht="4.5" customHeight="1" x14ac:dyDescent="0.25">
      <c r="A1891" s="728"/>
      <c r="B1891" s="728"/>
      <c r="C1891" s="729"/>
      <c r="D1891" s="729"/>
      <c r="E1891" s="730"/>
      <c r="F1891" s="731"/>
      <c r="G1891" s="732"/>
      <c r="H1891" s="1057"/>
    </row>
    <row r="1892" spans="1:16" s="706" customFormat="1" x14ac:dyDescent="0.25">
      <c r="A1892" s="748" t="s">
        <v>1689</v>
      </c>
      <c r="B1892" s="528" t="s">
        <v>1792</v>
      </c>
      <c r="C1892" s="452"/>
      <c r="D1892" s="735"/>
      <c r="E1892" s="452"/>
      <c r="F1892" s="452"/>
      <c r="G1892" s="453"/>
      <c r="H1892" s="1057"/>
      <c r="J1892" s="743"/>
      <c r="K1892" s="743"/>
      <c r="L1892" s="743"/>
      <c r="M1892" s="743"/>
      <c r="N1892" s="743"/>
      <c r="O1892" s="743"/>
      <c r="P1892" s="747"/>
    </row>
    <row r="1893" spans="1:16" s="706" customFormat="1" x14ac:dyDescent="0.25">
      <c r="A1893" s="748" t="s">
        <v>3260</v>
      </c>
      <c r="B1893" s="528" t="s">
        <v>4215</v>
      </c>
      <c r="C1893" s="455" t="s">
        <v>3142</v>
      </c>
      <c r="D1893" s="455" t="s">
        <v>210</v>
      </c>
      <c r="E1893" s="456"/>
      <c r="F1893" s="457"/>
      <c r="G1893" s="458"/>
      <c r="H1893" s="1057"/>
      <c r="J1893" s="743"/>
      <c r="K1893" s="743"/>
      <c r="L1893" s="743"/>
      <c r="M1893" s="743"/>
      <c r="N1893" s="743"/>
      <c r="O1893" s="743"/>
      <c r="P1893" s="747"/>
    </row>
    <row r="1894" spans="1:16" s="706" customFormat="1" x14ac:dyDescent="0.25">
      <c r="A1894" s="566" t="s">
        <v>4063</v>
      </c>
      <c r="B1894" s="750" t="s">
        <v>4062</v>
      </c>
      <c r="C1894" s="753" t="s">
        <v>3142</v>
      </c>
      <c r="D1894" s="753" t="s">
        <v>3143</v>
      </c>
      <c r="E1894" s="754">
        <v>0.33</v>
      </c>
      <c r="F1894" s="754">
        <v>15.19</v>
      </c>
      <c r="G1894" s="1179">
        <f t="shared" ref="G1894:G1896" si="132">TRUNC(E1894*F1894,2)</f>
        <v>5.01</v>
      </c>
      <c r="H1894" s="1057"/>
      <c r="J1894" s="743"/>
      <c r="K1894" s="743"/>
      <c r="L1894" s="743"/>
      <c r="M1894" s="743"/>
      <c r="N1894" s="743"/>
      <c r="O1894" s="743"/>
      <c r="P1894" s="747"/>
    </row>
    <row r="1895" spans="1:16" s="706" customFormat="1" x14ac:dyDescent="0.25">
      <c r="A1895" s="566" t="s">
        <v>4061</v>
      </c>
      <c r="B1895" s="750" t="s">
        <v>4060</v>
      </c>
      <c r="C1895" s="753" t="s">
        <v>3142</v>
      </c>
      <c r="D1895" s="753" t="s">
        <v>3143</v>
      </c>
      <c r="E1895" s="754">
        <v>0.33</v>
      </c>
      <c r="F1895" s="754">
        <v>19.350000000000001</v>
      </c>
      <c r="G1895" s="1179">
        <f>TRUNC(E1895*F1895,2)</f>
        <v>6.38</v>
      </c>
      <c r="H1895" s="1057"/>
      <c r="J1895" s="743"/>
      <c r="K1895" s="743"/>
      <c r="L1895" s="743"/>
      <c r="M1895" s="743"/>
      <c r="N1895" s="743"/>
      <c r="O1895" s="743"/>
      <c r="P1895" s="747"/>
    </row>
    <row r="1896" spans="1:16" s="706" customFormat="1" x14ac:dyDescent="0.25">
      <c r="A1896" s="565" t="s">
        <v>4396</v>
      </c>
      <c r="B1896" s="734" t="s">
        <v>4395</v>
      </c>
      <c r="C1896" s="735" t="s">
        <v>3147</v>
      </c>
      <c r="D1896" s="735" t="s">
        <v>4108</v>
      </c>
      <c r="E1896" s="754">
        <v>1</v>
      </c>
      <c r="F1896" s="754">
        <v>19.190000000000001</v>
      </c>
      <c r="G1896" s="1179">
        <f t="shared" si="132"/>
        <v>19.190000000000001</v>
      </c>
      <c r="H1896" s="1057"/>
      <c r="J1896" s="743"/>
      <c r="K1896" s="743"/>
      <c r="L1896" s="743"/>
      <c r="M1896" s="743"/>
      <c r="N1896" s="743"/>
      <c r="O1896" s="743"/>
      <c r="P1896" s="747"/>
    </row>
    <row r="1897" spans="1:16" s="706" customFormat="1" x14ac:dyDescent="0.25">
      <c r="A1897" s="1347" t="s">
        <v>4722</v>
      </c>
      <c r="B1897" s="1350"/>
      <c r="C1897" s="1350"/>
      <c r="D1897" s="1350"/>
      <c r="E1897" s="1350"/>
      <c r="F1897" s="1349"/>
      <c r="G1897" s="1168">
        <f>TRUNC(SUM(G1894:G1895),2)</f>
        <v>11.39</v>
      </c>
      <c r="H1897" s="1056"/>
      <c r="I1897" s="700"/>
      <c r="J1897" s="726"/>
      <c r="K1897" s="743"/>
      <c r="L1897" s="743"/>
      <c r="M1897" s="743"/>
      <c r="N1897" s="743"/>
      <c r="O1897" s="743"/>
      <c r="P1897" s="747"/>
    </row>
    <row r="1898" spans="1:16" s="706" customFormat="1" x14ac:dyDescent="0.25">
      <c r="A1898" s="1347" t="s">
        <v>4723</v>
      </c>
      <c r="B1898" s="1350"/>
      <c r="C1898" s="1350"/>
      <c r="D1898" s="1350"/>
      <c r="E1898" s="1350"/>
      <c r="F1898" s="1349"/>
      <c r="G1898" s="1168">
        <f>TRUNC(SUM(G1896),2)</f>
        <v>19.190000000000001</v>
      </c>
      <c r="H1898" s="1056"/>
      <c r="I1898" s="700"/>
      <c r="J1898" s="726"/>
      <c r="K1898" s="743"/>
      <c r="L1898" s="743"/>
      <c r="M1898" s="743"/>
      <c r="N1898" s="743"/>
      <c r="O1898" s="743"/>
      <c r="P1898" s="747"/>
    </row>
    <row r="1899" spans="1:16" s="706" customFormat="1" x14ac:dyDescent="0.25">
      <c r="A1899" s="1172" t="s">
        <v>4992</v>
      </c>
      <c r="B1899" s="1170"/>
      <c r="C1899" s="1170"/>
      <c r="D1899" s="1170"/>
      <c r="E1899" s="1170"/>
      <c r="F1899" s="1171" t="s">
        <v>4915</v>
      </c>
      <c r="G1899" s="1168">
        <f>TRUNC(SUM(G1897:G1898),2)</f>
        <v>30.58</v>
      </c>
      <c r="H1899" s="1057"/>
      <c r="J1899" s="743"/>
      <c r="K1899" s="743"/>
      <c r="L1899" s="743"/>
      <c r="M1899" s="743"/>
      <c r="N1899" s="743"/>
      <c r="O1899" s="743"/>
      <c r="P1899" s="747"/>
    </row>
    <row r="1900" spans="1:16" s="890" customFormat="1" ht="14.25" customHeight="1" x14ac:dyDescent="0.25">
      <c r="A1900" s="917"/>
      <c r="B1900" s="810"/>
      <c r="C1900" s="917"/>
      <c r="D1900" s="924"/>
      <c r="E1900" s="917"/>
      <c r="F1900" s="917"/>
      <c r="G1900" s="921"/>
      <c r="H1900" s="1056"/>
    </row>
    <row r="1901" spans="1:16" s="890" customFormat="1" x14ac:dyDescent="0.25">
      <c r="A1901" s="917"/>
      <c r="B1901" s="810"/>
      <c r="C1901" s="917"/>
      <c r="D1901" s="924"/>
      <c r="E1901" s="917"/>
      <c r="F1901" s="917"/>
      <c r="G1901" s="921"/>
      <c r="H1901" s="1056"/>
    </row>
    <row r="1902" spans="1:16" s="904" customFormat="1" ht="25.5" x14ac:dyDescent="0.25">
      <c r="A1902" s="1157" t="s">
        <v>3136</v>
      </c>
      <c r="B1902" s="1158" t="s">
        <v>3137</v>
      </c>
      <c r="C1902" s="1159" t="s">
        <v>3138</v>
      </c>
      <c r="D1902" s="1159" t="s">
        <v>3139</v>
      </c>
      <c r="E1902" s="1160" t="s">
        <v>3140</v>
      </c>
      <c r="F1902" s="1161" t="s">
        <v>4913</v>
      </c>
      <c r="G1902" s="1162" t="s">
        <v>4914</v>
      </c>
      <c r="H1902" s="1057"/>
    </row>
    <row r="1903" spans="1:16" s="904" customFormat="1" ht="4.5" customHeight="1" x14ac:dyDescent="0.25">
      <c r="A1903" s="728"/>
      <c r="B1903" s="728"/>
      <c r="C1903" s="729"/>
      <c r="D1903" s="729"/>
      <c r="E1903" s="730"/>
      <c r="F1903" s="731"/>
      <c r="G1903" s="732"/>
      <c r="H1903" s="1057"/>
    </row>
    <row r="1904" spans="1:16" s="706" customFormat="1" x14ac:dyDescent="0.25">
      <c r="A1904" s="748" t="s">
        <v>1689</v>
      </c>
      <c r="B1904" s="528" t="s">
        <v>1792</v>
      </c>
      <c r="C1904" s="452"/>
      <c r="D1904" s="735"/>
      <c r="E1904" s="452"/>
      <c r="F1904" s="452"/>
      <c r="G1904" s="453"/>
      <c r="H1904" s="1057"/>
      <c r="J1904" s="743"/>
      <c r="K1904" s="743"/>
      <c r="L1904" s="743"/>
      <c r="M1904" s="743"/>
      <c r="N1904" s="743"/>
      <c r="O1904" s="743"/>
      <c r="P1904" s="747"/>
    </row>
    <row r="1905" spans="1:16" s="706" customFormat="1" ht="25.5" x14ac:dyDescent="0.25">
      <c r="A1905" s="748" t="s">
        <v>3643</v>
      </c>
      <c r="B1905" s="528" t="s">
        <v>4216</v>
      </c>
      <c r="C1905" s="455" t="s">
        <v>3142</v>
      </c>
      <c r="D1905" s="455" t="s">
        <v>210</v>
      </c>
      <c r="E1905" s="456"/>
      <c r="F1905" s="457"/>
      <c r="G1905" s="458"/>
      <c r="H1905" s="1057"/>
      <c r="J1905" s="743"/>
      <c r="K1905" s="743"/>
      <c r="L1905" s="743"/>
      <c r="M1905" s="743"/>
      <c r="N1905" s="743"/>
      <c r="O1905" s="743"/>
      <c r="P1905" s="747"/>
    </row>
    <row r="1906" spans="1:16" s="706" customFormat="1" x14ac:dyDescent="0.25">
      <c r="A1906" s="566" t="s">
        <v>4063</v>
      </c>
      <c r="B1906" s="750" t="s">
        <v>4062</v>
      </c>
      <c r="C1906" s="753" t="s">
        <v>3142</v>
      </c>
      <c r="D1906" s="753" t="s">
        <v>3143</v>
      </c>
      <c r="E1906" s="754">
        <f>0.52+0.01</f>
        <v>0.53</v>
      </c>
      <c r="F1906" s="754">
        <v>15.19</v>
      </c>
      <c r="G1906" s="1179">
        <f t="shared" ref="G1906:G1909" si="133">TRUNC(E1906*F1906,2)</f>
        <v>8.0500000000000007</v>
      </c>
      <c r="H1906" s="1057"/>
      <c r="J1906" s="743"/>
      <c r="K1906" s="743"/>
      <c r="L1906" s="743"/>
      <c r="M1906" s="743"/>
      <c r="N1906" s="743"/>
      <c r="O1906" s="743"/>
      <c r="P1906" s="747"/>
    </row>
    <row r="1907" spans="1:16" s="706" customFormat="1" x14ac:dyDescent="0.25">
      <c r="A1907" s="566" t="s">
        <v>4061</v>
      </c>
      <c r="B1907" s="750" t="s">
        <v>4060</v>
      </c>
      <c r="C1907" s="753" t="s">
        <v>3142</v>
      </c>
      <c r="D1907" s="753" t="s">
        <v>3143</v>
      </c>
      <c r="E1907" s="754">
        <f>0.52+0.07</f>
        <v>0.59000000000000008</v>
      </c>
      <c r="F1907" s="754">
        <v>19.350000000000001</v>
      </c>
      <c r="G1907" s="1179">
        <f>TRUNC(E1907*F1907,2)</f>
        <v>11.41</v>
      </c>
      <c r="H1907" s="1057"/>
      <c r="J1907" s="743"/>
      <c r="K1907" s="743"/>
      <c r="L1907" s="743"/>
      <c r="M1907" s="743"/>
      <c r="N1907" s="743"/>
      <c r="O1907" s="743"/>
      <c r="P1907" s="747"/>
    </row>
    <row r="1908" spans="1:16" s="904" customFormat="1" ht="51" x14ac:dyDescent="0.25">
      <c r="A1908" s="1022" t="s">
        <v>4750</v>
      </c>
      <c r="B1908" s="734" t="s">
        <v>4749</v>
      </c>
      <c r="C1908" s="753" t="s">
        <v>3142</v>
      </c>
      <c r="D1908" s="735" t="s">
        <v>3205</v>
      </c>
      <c r="E1908" s="754">
        <v>0.65</v>
      </c>
      <c r="F1908" s="684">
        <v>2.15</v>
      </c>
      <c r="G1908" s="1179">
        <f t="shared" si="133"/>
        <v>1.39</v>
      </c>
      <c r="H1908" s="1057"/>
      <c r="J1908" s="917"/>
      <c r="K1908" s="917"/>
      <c r="L1908" s="917"/>
      <c r="M1908" s="917"/>
      <c r="N1908" s="917"/>
      <c r="O1908" s="917"/>
      <c r="P1908" s="921"/>
    </row>
    <row r="1909" spans="1:16" s="706" customFormat="1" x14ac:dyDescent="0.25">
      <c r="A1909" s="565" t="s">
        <v>4399</v>
      </c>
      <c r="B1909" s="734" t="s">
        <v>4398</v>
      </c>
      <c r="C1909" s="735" t="s">
        <v>3147</v>
      </c>
      <c r="D1909" s="735" t="s">
        <v>3205</v>
      </c>
      <c r="E1909" s="754">
        <v>1.1000000000000001</v>
      </c>
      <c r="F1909" s="754">
        <v>16.8</v>
      </c>
      <c r="G1909" s="1179">
        <f t="shared" si="133"/>
        <v>18.48</v>
      </c>
      <c r="H1909" s="1057"/>
      <c r="J1909" s="743"/>
      <c r="K1909" s="743"/>
      <c r="L1909" s="743"/>
      <c r="M1909" s="743"/>
      <c r="N1909" s="743"/>
      <c r="O1909" s="743"/>
      <c r="P1909" s="747"/>
    </row>
    <row r="1910" spans="1:16" s="706" customFormat="1" x14ac:dyDescent="0.25">
      <c r="A1910" s="1347" t="s">
        <v>4722</v>
      </c>
      <c r="B1910" s="1350"/>
      <c r="C1910" s="1350"/>
      <c r="D1910" s="1350"/>
      <c r="E1910" s="1350"/>
      <c r="F1910" s="1349"/>
      <c r="G1910" s="1168">
        <f>TRUNC(SUM(G1906:G1907),2)</f>
        <v>19.46</v>
      </c>
      <c r="H1910" s="1056"/>
      <c r="I1910" s="700"/>
      <c r="J1910" s="726"/>
      <c r="K1910" s="743"/>
      <c r="L1910" s="743"/>
      <c r="M1910" s="743"/>
      <c r="N1910" s="743"/>
      <c r="O1910" s="743"/>
      <c r="P1910" s="747"/>
    </row>
    <row r="1911" spans="1:16" s="706" customFormat="1" x14ac:dyDescent="0.25">
      <c r="A1911" s="1347" t="s">
        <v>4723</v>
      </c>
      <c r="B1911" s="1350"/>
      <c r="C1911" s="1350"/>
      <c r="D1911" s="1350"/>
      <c r="E1911" s="1350"/>
      <c r="F1911" s="1349"/>
      <c r="G1911" s="1168">
        <f>TRUNC(SUM(G1908:G1909),2)</f>
        <v>19.87</v>
      </c>
      <c r="H1911" s="1056"/>
      <c r="I1911" s="700"/>
      <c r="J1911" s="726"/>
      <c r="K1911" s="743"/>
      <c r="L1911" s="743"/>
      <c r="M1911" s="743"/>
      <c r="N1911" s="743"/>
      <c r="O1911" s="743"/>
      <c r="P1911" s="747"/>
    </row>
    <row r="1912" spans="1:16" s="706" customFormat="1" x14ac:dyDescent="0.25">
      <c r="A1912" s="1172" t="s">
        <v>4993</v>
      </c>
      <c r="B1912" s="1170"/>
      <c r="C1912" s="1170"/>
      <c r="D1912" s="1170"/>
      <c r="E1912" s="1170"/>
      <c r="F1912" s="1171" t="s">
        <v>4915</v>
      </c>
      <c r="G1912" s="1168">
        <f>TRUNC(SUM(G1910:G1911),2)</f>
        <v>39.33</v>
      </c>
      <c r="H1912" s="1057"/>
      <c r="J1912" s="743"/>
      <c r="K1912" s="743"/>
      <c r="L1912" s="743"/>
      <c r="M1912" s="743"/>
      <c r="N1912" s="743"/>
      <c r="O1912" s="743"/>
      <c r="P1912" s="747"/>
    </row>
    <row r="1913" spans="1:16" s="890" customFormat="1" ht="14.25" customHeight="1" x14ac:dyDescent="0.25">
      <c r="A1913" s="917"/>
      <c r="B1913" s="810"/>
      <c r="C1913" s="917"/>
      <c r="D1913" s="924"/>
      <c r="E1913" s="917"/>
      <c r="F1913" s="917"/>
      <c r="G1913" s="921"/>
      <c r="H1913" s="1056"/>
    </row>
    <row r="1914" spans="1:16" s="890" customFormat="1" x14ac:dyDescent="0.25">
      <c r="A1914" s="917"/>
      <c r="B1914" s="810"/>
      <c r="C1914" s="917"/>
      <c r="D1914" s="924"/>
      <c r="E1914" s="917"/>
      <c r="F1914" s="917"/>
      <c r="G1914" s="921"/>
      <c r="H1914" s="1056"/>
    </row>
    <row r="1915" spans="1:16" s="904" customFormat="1" ht="25.5" x14ac:dyDescent="0.25">
      <c r="A1915" s="1157" t="s">
        <v>3136</v>
      </c>
      <c r="B1915" s="1158" t="s">
        <v>3137</v>
      </c>
      <c r="C1915" s="1159" t="s">
        <v>3138</v>
      </c>
      <c r="D1915" s="1159" t="s">
        <v>3139</v>
      </c>
      <c r="E1915" s="1160" t="s">
        <v>3140</v>
      </c>
      <c r="F1915" s="1161" t="s">
        <v>4913</v>
      </c>
      <c r="G1915" s="1162" t="s">
        <v>4914</v>
      </c>
      <c r="H1915" s="1057"/>
    </row>
    <row r="1916" spans="1:16" s="904" customFormat="1" ht="4.5" customHeight="1" x14ac:dyDescent="0.25">
      <c r="A1916" s="728"/>
      <c r="B1916" s="728"/>
      <c r="C1916" s="729"/>
      <c r="D1916" s="729"/>
      <c r="E1916" s="730"/>
      <c r="F1916" s="731"/>
      <c r="G1916" s="732"/>
      <c r="H1916" s="1057"/>
    </row>
    <row r="1917" spans="1:16" s="706" customFormat="1" x14ac:dyDescent="0.25">
      <c r="A1917" s="748" t="s">
        <v>1689</v>
      </c>
      <c r="B1917" s="528" t="s">
        <v>1792</v>
      </c>
      <c r="C1917" s="452"/>
      <c r="D1917" s="735"/>
      <c r="E1917" s="452"/>
      <c r="F1917" s="452"/>
      <c r="G1917" s="453"/>
      <c r="H1917" s="1057"/>
      <c r="J1917" s="743"/>
      <c r="K1917" s="743"/>
      <c r="L1917" s="743"/>
      <c r="M1917" s="743"/>
      <c r="N1917" s="743"/>
      <c r="O1917" s="743"/>
      <c r="P1917" s="747"/>
    </row>
    <row r="1918" spans="1:16" s="706" customFormat="1" ht="25.5" x14ac:dyDescent="0.25">
      <c r="A1918" s="748" t="s">
        <v>3896</v>
      </c>
      <c r="B1918" s="528" t="s">
        <v>4217</v>
      </c>
      <c r="C1918" s="455" t="s">
        <v>3142</v>
      </c>
      <c r="D1918" s="455" t="s">
        <v>210</v>
      </c>
      <c r="E1918" s="456"/>
      <c r="F1918" s="457"/>
      <c r="G1918" s="458"/>
      <c r="H1918" s="1057"/>
      <c r="J1918" s="743"/>
      <c r="K1918" s="743"/>
      <c r="L1918" s="743"/>
      <c r="M1918" s="743"/>
      <c r="N1918" s="743"/>
      <c r="O1918" s="743"/>
      <c r="P1918" s="747"/>
    </row>
    <row r="1919" spans="1:16" s="706" customFormat="1" x14ac:dyDescent="0.25">
      <c r="A1919" s="566" t="s">
        <v>4063</v>
      </c>
      <c r="B1919" s="750" t="s">
        <v>4062</v>
      </c>
      <c r="C1919" s="753" t="s">
        <v>3142</v>
      </c>
      <c r="D1919" s="753" t="s">
        <v>3143</v>
      </c>
      <c r="E1919" s="754">
        <f>0.52+0.01</f>
        <v>0.53</v>
      </c>
      <c r="F1919" s="754">
        <v>15.19</v>
      </c>
      <c r="G1919" s="1179">
        <f t="shared" ref="G1919:G1922" si="134">TRUNC(E1919*F1919,2)</f>
        <v>8.0500000000000007</v>
      </c>
      <c r="H1919" s="1057"/>
      <c r="J1919" s="743"/>
      <c r="K1919" s="743"/>
      <c r="L1919" s="743"/>
      <c r="M1919" s="743"/>
      <c r="N1919" s="743"/>
      <c r="O1919" s="743"/>
      <c r="P1919" s="747"/>
    </row>
    <row r="1920" spans="1:16" s="706" customFormat="1" x14ac:dyDescent="0.25">
      <c r="A1920" s="566" t="s">
        <v>4061</v>
      </c>
      <c r="B1920" s="750" t="s">
        <v>4060</v>
      </c>
      <c r="C1920" s="753" t="s">
        <v>3142</v>
      </c>
      <c r="D1920" s="753" t="s">
        <v>3143</v>
      </c>
      <c r="E1920" s="754">
        <f>0.52+0.07</f>
        <v>0.59000000000000008</v>
      </c>
      <c r="F1920" s="754">
        <v>19.350000000000001</v>
      </c>
      <c r="G1920" s="1179">
        <f>TRUNC(E1920*F1920,2)</f>
        <v>11.41</v>
      </c>
      <c r="H1920" s="1057"/>
      <c r="J1920" s="743"/>
      <c r="K1920" s="743"/>
      <c r="L1920" s="743"/>
      <c r="M1920" s="743"/>
      <c r="N1920" s="743"/>
      <c r="O1920" s="743"/>
      <c r="P1920" s="747"/>
    </row>
    <row r="1921" spans="1:16" s="904" customFormat="1" ht="51" x14ac:dyDescent="0.25">
      <c r="A1921" s="1022" t="s">
        <v>4750</v>
      </c>
      <c r="B1921" s="734" t="s">
        <v>4749</v>
      </c>
      <c r="C1921" s="753" t="s">
        <v>3142</v>
      </c>
      <c r="D1921" s="735" t="s">
        <v>3205</v>
      </c>
      <c r="E1921" s="754">
        <v>0.65</v>
      </c>
      <c r="F1921" s="684">
        <v>2.15</v>
      </c>
      <c r="G1921" s="1179">
        <f t="shared" si="134"/>
        <v>1.39</v>
      </c>
      <c r="H1921" s="1057"/>
      <c r="J1921" s="917"/>
      <c r="K1921" s="917"/>
      <c r="L1921" s="917"/>
      <c r="M1921" s="917"/>
      <c r="N1921" s="917"/>
      <c r="O1921" s="917"/>
      <c r="P1921" s="921"/>
    </row>
    <row r="1922" spans="1:16" s="706" customFormat="1" x14ac:dyDescent="0.25">
      <c r="A1922" s="565" t="s">
        <v>4402</v>
      </c>
      <c r="B1922" s="734" t="s">
        <v>4401</v>
      </c>
      <c r="C1922" s="735" t="s">
        <v>3147</v>
      </c>
      <c r="D1922" s="735" t="s">
        <v>3205</v>
      </c>
      <c r="E1922" s="754">
        <v>1.1000000000000001</v>
      </c>
      <c r="F1922" s="754">
        <v>19.5</v>
      </c>
      <c r="G1922" s="1179">
        <f t="shared" si="134"/>
        <v>21.45</v>
      </c>
      <c r="H1922" s="1057"/>
      <c r="J1922" s="743"/>
      <c r="K1922" s="743"/>
      <c r="L1922" s="743"/>
      <c r="M1922" s="743"/>
      <c r="N1922" s="743"/>
      <c r="O1922" s="743"/>
      <c r="P1922" s="747"/>
    </row>
    <row r="1923" spans="1:16" s="706" customFormat="1" x14ac:dyDescent="0.25">
      <c r="A1923" s="1347" t="s">
        <v>4722</v>
      </c>
      <c r="B1923" s="1350"/>
      <c r="C1923" s="1350"/>
      <c r="D1923" s="1350"/>
      <c r="E1923" s="1350"/>
      <c r="F1923" s="1349"/>
      <c r="G1923" s="1168">
        <f>TRUNC(SUM(G1919:G1920),2)</f>
        <v>19.46</v>
      </c>
      <c r="H1923" s="1056"/>
      <c r="I1923" s="700"/>
      <c r="J1923" s="726"/>
      <c r="K1923" s="743"/>
      <c r="L1923" s="743"/>
      <c r="M1923" s="743"/>
      <c r="N1923" s="743"/>
      <c r="O1923" s="743"/>
      <c r="P1923" s="747"/>
    </row>
    <row r="1924" spans="1:16" s="706" customFormat="1" x14ac:dyDescent="0.25">
      <c r="A1924" s="1347" t="s">
        <v>4723</v>
      </c>
      <c r="B1924" s="1350"/>
      <c r="C1924" s="1350"/>
      <c r="D1924" s="1350"/>
      <c r="E1924" s="1350"/>
      <c r="F1924" s="1349"/>
      <c r="G1924" s="1168">
        <f>TRUNC(SUM(G1921:G1922),2)</f>
        <v>22.84</v>
      </c>
      <c r="H1924" s="1056"/>
      <c r="I1924" s="700"/>
      <c r="J1924" s="726"/>
      <c r="K1924" s="743"/>
      <c r="L1924" s="743"/>
      <c r="M1924" s="743"/>
      <c r="N1924" s="743"/>
      <c r="O1924" s="743"/>
      <c r="P1924" s="747"/>
    </row>
    <row r="1925" spans="1:16" s="706" customFormat="1" x14ac:dyDescent="0.25">
      <c r="A1925" s="1172" t="s">
        <v>4994</v>
      </c>
      <c r="B1925" s="1170"/>
      <c r="C1925" s="1170"/>
      <c r="D1925" s="1170"/>
      <c r="E1925" s="1170"/>
      <c r="F1925" s="1171" t="s">
        <v>4915</v>
      </c>
      <c r="G1925" s="1168">
        <f>TRUNC(SUM(G1923:G1924),2)</f>
        <v>42.3</v>
      </c>
      <c r="H1925" s="1057"/>
      <c r="J1925" s="743"/>
      <c r="K1925" s="743"/>
      <c r="L1925" s="743"/>
      <c r="M1925" s="743"/>
      <c r="N1925" s="743"/>
      <c r="O1925" s="743"/>
      <c r="P1925" s="747"/>
    </row>
    <row r="1926" spans="1:16" s="890" customFormat="1" ht="14.25" customHeight="1" x14ac:dyDescent="0.25">
      <c r="A1926" s="917"/>
      <c r="B1926" s="810"/>
      <c r="C1926" s="917"/>
      <c r="D1926" s="924"/>
      <c r="E1926" s="917"/>
      <c r="F1926" s="917"/>
      <c r="G1926" s="921"/>
      <c r="H1926" s="1056"/>
    </row>
    <row r="1927" spans="1:16" s="890" customFormat="1" x14ac:dyDescent="0.25">
      <c r="A1927" s="917"/>
      <c r="B1927" s="810"/>
      <c r="C1927" s="917"/>
      <c r="D1927" s="924"/>
      <c r="E1927" s="917"/>
      <c r="F1927" s="917"/>
      <c r="G1927" s="921"/>
      <c r="H1927" s="1056"/>
    </row>
    <row r="1928" spans="1:16" s="904" customFormat="1" ht="25.5" x14ac:dyDescent="0.25">
      <c r="A1928" s="1157" t="s">
        <v>3136</v>
      </c>
      <c r="B1928" s="1158" t="s">
        <v>3137</v>
      </c>
      <c r="C1928" s="1159" t="s">
        <v>3138</v>
      </c>
      <c r="D1928" s="1159" t="s">
        <v>3139</v>
      </c>
      <c r="E1928" s="1160" t="s">
        <v>3140</v>
      </c>
      <c r="F1928" s="1161" t="s">
        <v>4913</v>
      </c>
      <c r="G1928" s="1162" t="s">
        <v>4914</v>
      </c>
      <c r="H1928" s="1057"/>
    </row>
    <row r="1929" spans="1:16" s="904" customFormat="1" ht="4.5" customHeight="1" x14ac:dyDescent="0.25">
      <c r="A1929" s="728"/>
      <c r="B1929" s="728"/>
      <c r="C1929" s="729"/>
      <c r="D1929" s="729"/>
      <c r="E1929" s="730"/>
      <c r="F1929" s="731"/>
      <c r="G1929" s="732"/>
      <c r="H1929" s="1057"/>
    </row>
    <row r="1930" spans="1:16" s="904" customFormat="1" x14ac:dyDescent="0.25">
      <c r="A1930" s="882" t="s">
        <v>1690</v>
      </c>
      <c r="B1930" s="528" t="s">
        <v>1816</v>
      </c>
      <c r="C1930" s="452"/>
      <c r="D1930" s="735"/>
      <c r="E1930" s="452"/>
      <c r="F1930" s="452"/>
      <c r="G1930" s="453"/>
      <c r="H1930" s="1057"/>
      <c r="J1930" s="917"/>
      <c r="K1930" s="917"/>
      <c r="L1930" s="917"/>
      <c r="M1930" s="917"/>
      <c r="N1930" s="917"/>
      <c r="O1930" s="917"/>
      <c r="P1930" s="921"/>
    </row>
    <row r="1931" spans="1:16" s="904" customFormat="1" ht="63.75" x14ac:dyDescent="0.25">
      <c r="A1931" s="882" t="s">
        <v>2612</v>
      </c>
      <c r="B1931" s="528" t="s">
        <v>4754</v>
      </c>
      <c r="C1931" s="455" t="s">
        <v>3142</v>
      </c>
      <c r="D1931" s="455" t="s">
        <v>210</v>
      </c>
      <c r="E1931" s="456"/>
      <c r="F1931" s="457"/>
      <c r="G1931" s="458"/>
      <c r="H1931" s="1057"/>
      <c r="J1931" s="917"/>
      <c r="K1931" s="917"/>
      <c r="L1931" s="917"/>
      <c r="M1931" s="917"/>
      <c r="N1931" s="917"/>
      <c r="O1931" s="917"/>
      <c r="P1931" s="921"/>
    </row>
    <row r="1932" spans="1:16" s="904" customFormat="1" ht="38.25" x14ac:dyDescent="0.25">
      <c r="A1932" s="566" t="s">
        <v>4756</v>
      </c>
      <c r="B1932" s="925" t="s">
        <v>4757</v>
      </c>
      <c r="C1932" s="753" t="s">
        <v>3147</v>
      </c>
      <c r="D1932" s="753" t="s">
        <v>3205</v>
      </c>
      <c r="E1932" s="754">
        <v>1.19</v>
      </c>
      <c r="F1932" s="754">
        <v>1.44</v>
      </c>
      <c r="G1932" s="1179">
        <f t="shared" ref="G1932" si="135">TRUNC(E1932*F1932,2)</f>
        <v>1.71</v>
      </c>
      <c r="H1932" s="1057"/>
      <c r="J1932" s="917"/>
      <c r="K1932" s="917"/>
      <c r="L1932" s="917"/>
      <c r="M1932" s="917"/>
      <c r="N1932" s="917"/>
      <c r="O1932" s="917"/>
      <c r="P1932" s="921"/>
    </row>
    <row r="1933" spans="1:16" s="904" customFormat="1" x14ac:dyDescent="0.25">
      <c r="A1933" s="1347" t="s">
        <v>4722</v>
      </c>
      <c r="B1933" s="1350"/>
      <c r="C1933" s="1350"/>
      <c r="D1933" s="1350"/>
      <c r="E1933" s="1350"/>
      <c r="F1933" s="1349"/>
      <c r="G1933" s="1168">
        <v>0</v>
      </c>
      <c r="H1933" s="1056"/>
      <c r="I1933" s="890"/>
      <c r="J1933" s="877"/>
      <c r="K1933" s="917"/>
      <c r="L1933" s="917"/>
      <c r="M1933" s="917"/>
      <c r="N1933" s="917"/>
      <c r="O1933" s="917"/>
      <c r="P1933" s="921"/>
    </row>
    <row r="1934" spans="1:16" s="904" customFormat="1" x14ac:dyDescent="0.25">
      <c r="A1934" s="1347" t="s">
        <v>4723</v>
      </c>
      <c r="B1934" s="1350"/>
      <c r="C1934" s="1350"/>
      <c r="D1934" s="1350"/>
      <c r="E1934" s="1350"/>
      <c r="F1934" s="1349"/>
      <c r="G1934" s="1168">
        <f>TRUNC(SUM(G1932),2)</f>
        <v>1.71</v>
      </c>
      <c r="H1934" s="1056"/>
      <c r="I1934" s="890"/>
      <c r="J1934" s="877"/>
      <c r="K1934" s="917"/>
      <c r="L1934" s="917"/>
      <c r="M1934" s="917"/>
      <c r="N1934" s="917"/>
      <c r="O1934" s="917"/>
      <c r="P1934" s="921"/>
    </row>
    <row r="1935" spans="1:16" s="904" customFormat="1" x14ac:dyDescent="0.25">
      <c r="A1935" s="1172" t="s">
        <v>4995</v>
      </c>
      <c r="B1935" s="1170"/>
      <c r="C1935" s="1170"/>
      <c r="D1935" s="1170"/>
      <c r="E1935" s="1170"/>
      <c r="F1935" s="1171" t="s">
        <v>4915</v>
      </c>
      <c r="G1935" s="1168">
        <f>TRUNC(SUM(G1933:G1934),2)</f>
        <v>1.71</v>
      </c>
      <c r="H1935" s="1057"/>
      <c r="J1935" s="917"/>
      <c r="K1935" s="917"/>
      <c r="L1935" s="917"/>
      <c r="M1935" s="917"/>
      <c r="N1935" s="917"/>
      <c r="O1935" s="917"/>
      <c r="P1935" s="921"/>
    </row>
    <row r="1936" spans="1:16" s="890" customFormat="1" ht="14.25" customHeight="1" x14ac:dyDescent="0.25">
      <c r="A1936" s="917"/>
      <c r="B1936" s="810"/>
      <c r="C1936" s="917"/>
      <c r="D1936" s="924"/>
      <c r="E1936" s="917"/>
      <c r="F1936" s="917"/>
      <c r="G1936" s="921"/>
      <c r="H1936" s="1056"/>
    </row>
    <row r="1937" spans="1:16" s="890" customFormat="1" x14ac:dyDescent="0.25">
      <c r="A1937" s="917"/>
      <c r="B1937" s="810"/>
      <c r="C1937" s="917"/>
      <c r="D1937" s="924"/>
      <c r="E1937" s="917"/>
      <c r="F1937" s="917"/>
      <c r="G1937" s="921"/>
      <c r="H1937" s="1056"/>
    </row>
    <row r="1938" spans="1:16" s="904" customFormat="1" ht="25.5" x14ac:dyDescent="0.25">
      <c r="A1938" s="1157" t="s">
        <v>3136</v>
      </c>
      <c r="B1938" s="1158" t="s">
        <v>3137</v>
      </c>
      <c r="C1938" s="1159" t="s">
        <v>3138</v>
      </c>
      <c r="D1938" s="1159" t="s">
        <v>3139</v>
      </c>
      <c r="E1938" s="1160" t="s">
        <v>3140</v>
      </c>
      <c r="F1938" s="1161" t="s">
        <v>4913</v>
      </c>
      <c r="G1938" s="1162" t="s">
        <v>4914</v>
      </c>
      <c r="H1938" s="1057"/>
    </row>
    <row r="1939" spans="1:16" s="904" customFormat="1" ht="4.5" customHeight="1" x14ac:dyDescent="0.25">
      <c r="A1939" s="728"/>
      <c r="B1939" s="728"/>
      <c r="C1939" s="729"/>
      <c r="D1939" s="729"/>
      <c r="E1939" s="730"/>
      <c r="F1939" s="731"/>
      <c r="G1939" s="732"/>
      <c r="H1939" s="1057"/>
    </row>
    <row r="1940" spans="1:16" s="904" customFormat="1" x14ac:dyDescent="0.25">
      <c r="A1940" s="882" t="s">
        <v>1690</v>
      </c>
      <c r="B1940" s="528" t="s">
        <v>1816</v>
      </c>
      <c r="C1940" s="452"/>
      <c r="D1940" s="735"/>
      <c r="E1940" s="452"/>
      <c r="F1940" s="452"/>
      <c r="G1940" s="453"/>
      <c r="H1940" s="1057"/>
      <c r="J1940" s="917"/>
      <c r="K1940" s="917"/>
      <c r="L1940" s="917"/>
      <c r="M1940" s="917"/>
      <c r="N1940" s="917"/>
      <c r="O1940" s="917"/>
      <c r="P1940" s="921"/>
    </row>
    <row r="1941" spans="1:16" s="904" customFormat="1" ht="63.75" x14ac:dyDescent="0.25">
      <c r="A1941" s="882" t="s">
        <v>2613</v>
      </c>
      <c r="B1941" s="528" t="s">
        <v>4753</v>
      </c>
      <c r="C1941" s="455" t="s">
        <v>3142</v>
      </c>
      <c r="D1941" s="455" t="s">
        <v>210</v>
      </c>
      <c r="E1941" s="456"/>
      <c r="F1941" s="457"/>
      <c r="G1941" s="458"/>
      <c r="H1941" s="1057"/>
      <c r="J1941" s="917"/>
      <c r="K1941" s="917"/>
      <c r="L1941" s="917"/>
      <c r="M1941" s="917"/>
      <c r="N1941" s="917"/>
      <c r="O1941" s="917"/>
      <c r="P1941" s="921"/>
    </row>
    <row r="1942" spans="1:16" s="904" customFormat="1" x14ac:dyDescent="0.25">
      <c r="A1942" s="566" t="s">
        <v>4760</v>
      </c>
      <c r="B1942" s="925" t="s">
        <v>4062</v>
      </c>
      <c r="C1942" s="753" t="s">
        <v>3142</v>
      </c>
      <c r="D1942" s="753" t="s">
        <v>3143</v>
      </c>
      <c r="E1942" s="754">
        <v>0.03</v>
      </c>
      <c r="F1942" s="754">
        <v>15.19</v>
      </c>
      <c r="G1942" s="1179">
        <f t="shared" ref="G1942:G1944" si="136">TRUNC(E1942*F1942,2)</f>
        <v>0.45</v>
      </c>
      <c r="H1942" s="1057"/>
      <c r="J1942" s="917"/>
      <c r="K1942" s="917"/>
      <c r="L1942" s="917"/>
      <c r="M1942" s="917"/>
      <c r="N1942" s="917"/>
      <c r="O1942" s="917"/>
      <c r="P1942" s="921"/>
    </row>
    <row r="1943" spans="1:16" s="904" customFormat="1" x14ac:dyDescent="0.25">
      <c r="A1943" s="566" t="s">
        <v>4061</v>
      </c>
      <c r="B1943" s="925" t="s">
        <v>4060</v>
      </c>
      <c r="C1943" s="753" t="s">
        <v>3142</v>
      </c>
      <c r="D1943" s="753" t="s">
        <v>3143</v>
      </c>
      <c r="E1943" s="754">
        <v>0.03</v>
      </c>
      <c r="F1943" s="754">
        <v>19.350000000000001</v>
      </c>
      <c r="G1943" s="1179">
        <f t="shared" si="136"/>
        <v>0.57999999999999996</v>
      </c>
      <c r="H1943" s="1057"/>
      <c r="J1943" s="917"/>
      <c r="K1943" s="917"/>
      <c r="L1943" s="917"/>
      <c r="M1943" s="917"/>
      <c r="N1943" s="917"/>
      <c r="O1943" s="917"/>
      <c r="P1943" s="921"/>
    </row>
    <row r="1944" spans="1:16" s="904" customFormat="1" ht="25.5" x14ac:dyDescent="0.25">
      <c r="A1944" s="566" t="s">
        <v>4758</v>
      </c>
      <c r="B1944" s="925" t="s">
        <v>4759</v>
      </c>
      <c r="C1944" s="753" t="s">
        <v>3147</v>
      </c>
      <c r="D1944" s="753" t="s">
        <v>4108</v>
      </c>
      <c r="E1944" s="754">
        <v>8.9999999999999993E-3</v>
      </c>
      <c r="F1944" s="754">
        <v>4.13</v>
      </c>
      <c r="G1944" s="1179">
        <f t="shared" si="136"/>
        <v>0.03</v>
      </c>
      <c r="H1944" s="1057"/>
      <c r="J1944" s="917"/>
      <c r="K1944" s="917"/>
      <c r="L1944" s="917"/>
      <c r="M1944" s="917"/>
      <c r="N1944" s="917"/>
      <c r="O1944" s="917"/>
      <c r="P1944" s="921"/>
    </row>
    <row r="1945" spans="1:16" s="904" customFormat="1" x14ac:dyDescent="0.25">
      <c r="A1945" s="1347" t="s">
        <v>4722</v>
      </c>
      <c r="B1945" s="1350"/>
      <c r="C1945" s="1350"/>
      <c r="D1945" s="1350"/>
      <c r="E1945" s="1350"/>
      <c r="F1945" s="1349"/>
      <c r="G1945" s="1168">
        <f>TRUNC(SUM(G1942:G1943),2)</f>
        <v>1.03</v>
      </c>
      <c r="H1945" s="1056"/>
      <c r="I1945" s="890"/>
      <c r="J1945" s="877"/>
      <c r="K1945" s="917"/>
      <c r="L1945" s="917"/>
      <c r="M1945" s="917"/>
      <c r="N1945" s="917"/>
      <c r="O1945" s="917"/>
      <c r="P1945" s="921"/>
    </row>
    <row r="1946" spans="1:16" s="904" customFormat="1" x14ac:dyDescent="0.25">
      <c r="A1946" s="1347" t="s">
        <v>4723</v>
      </c>
      <c r="B1946" s="1350"/>
      <c r="C1946" s="1350"/>
      <c r="D1946" s="1350"/>
      <c r="E1946" s="1350"/>
      <c r="F1946" s="1349"/>
      <c r="G1946" s="1168">
        <f>TRUNC(SUM(G1944),2)</f>
        <v>0.03</v>
      </c>
      <c r="H1946" s="1056"/>
      <c r="I1946" s="890"/>
      <c r="J1946" s="877"/>
      <c r="K1946" s="917"/>
      <c r="L1946" s="917"/>
      <c r="M1946" s="917"/>
      <c r="N1946" s="917"/>
      <c r="O1946" s="917"/>
      <c r="P1946" s="921"/>
    </row>
    <row r="1947" spans="1:16" s="904" customFormat="1" x14ac:dyDescent="0.25">
      <c r="A1947" s="1172" t="s">
        <v>4995</v>
      </c>
      <c r="B1947" s="1170"/>
      <c r="C1947" s="1170"/>
      <c r="D1947" s="1170"/>
      <c r="E1947" s="1170"/>
      <c r="F1947" s="1171" t="s">
        <v>4915</v>
      </c>
      <c r="G1947" s="1168">
        <f>TRUNC(SUM(G1945:G1946),2)</f>
        <v>1.06</v>
      </c>
      <c r="H1947" s="1057"/>
      <c r="J1947" s="917"/>
      <c r="K1947" s="917"/>
      <c r="L1947" s="917"/>
      <c r="M1947" s="917"/>
      <c r="N1947" s="917"/>
      <c r="O1947" s="917"/>
      <c r="P1947" s="921"/>
    </row>
    <row r="1948" spans="1:16" s="890" customFormat="1" ht="14.25" customHeight="1" x14ac:dyDescent="0.25">
      <c r="A1948" s="917"/>
      <c r="B1948" s="810"/>
      <c r="C1948" s="917"/>
      <c r="D1948" s="924"/>
      <c r="E1948" s="917"/>
      <c r="F1948" s="917"/>
      <c r="G1948" s="921"/>
      <c r="H1948" s="1056"/>
    </row>
    <row r="1949" spans="1:16" s="890" customFormat="1" x14ac:dyDescent="0.25">
      <c r="A1949" s="917"/>
      <c r="B1949" s="810"/>
      <c r="C1949" s="917"/>
      <c r="D1949" s="924"/>
      <c r="E1949" s="917"/>
      <c r="F1949" s="917"/>
      <c r="G1949" s="921"/>
      <c r="H1949" s="1056"/>
    </row>
    <row r="1950" spans="1:16" s="904" customFormat="1" ht="25.5" x14ac:dyDescent="0.25">
      <c r="A1950" s="1157" t="s">
        <v>3136</v>
      </c>
      <c r="B1950" s="1158" t="s">
        <v>3137</v>
      </c>
      <c r="C1950" s="1159" t="s">
        <v>3138</v>
      </c>
      <c r="D1950" s="1159" t="s">
        <v>3139</v>
      </c>
      <c r="E1950" s="1160" t="s">
        <v>3140</v>
      </c>
      <c r="F1950" s="1161" t="s">
        <v>4913</v>
      </c>
      <c r="G1950" s="1162" t="s">
        <v>4914</v>
      </c>
      <c r="H1950" s="1057"/>
    </row>
    <row r="1951" spans="1:16" s="904" customFormat="1" ht="4.5" customHeight="1" x14ac:dyDescent="0.25">
      <c r="A1951" s="728"/>
      <c r="B1951" s="728"/>
      <c r="C1951" s="729"/>
      <c r="D1951" s="729"/>
      <c r="E1951" s="730"/>
      <c r="F1951" s="731"/>
      <c r="G1951" s="732"/>
      <c r="H1951" s="1057"/>
    </row>
    <row r="1952" spans="1:16" s="706" customFormat="1" x14ac:dyDescent="0.25">
      <c r="A1952" s="748" t="s">
        <v>1690</v>
      </c>
      <c r="B1952" s="528" t="s">
        <v>1816</v>
      </c>
      <c r="C1952" s="452"/>
      <c r="D1952" s="735"/>
      <c r="E1952" s="452"/>
      <c r="F1952" s="452"/>
      <c r="G1952" s="453"/>
      <c r="H1952" s="1057"/>
      <c r="J1952" s="743"/>
      <c r="K1952" s="743"/>
      <c r="L1952" s="743"/>
      <c r="M1952" s="743"/>
      <c r="N1952" s="743"/>
      <c r="O1952" s="743"/>
      <c r="P1952" s="747"/>
    </row>
    <row r="1953" spans="1:16" s="706" customFormat="1" ht="38.25" x14ac:dyDescent="0.25">
      <c r="A1953" s="748" t="s">
        <v>2614</v>
      </c>
      <c r="B1953" s="528" t="s">
        <v>2879</v>
      </c>
      <c r="C1953" s="455" t="s">
        <v>3142</v>
      </c>
      <c r="D1953" s="455" t="s">
        <v>210</v>
      </c>
      <c r="E1953" s="456"/>
      <c r="F1953" s="457"/>
      <c r="G1953" s="458"/>
      <c r="H1953" s="1057"/>
      <c r="J1953" s="743"/>
      <c r="K1953" s="743"/>
      <c r="L1953" s="743"/>
      <c r="M1953" s="743"/>
      <c r="N1953" s="743"/>
      <c r="O1953" s="743"/>
      <c r="P1953" s="747"/>
    </row>
    <row r="1954" spans="1:16" s="706" customFormat="1" x14ac:dyDescent="0.25">
      <c r="A1954" s="566" t="s">
        <v>4063</v>
      </c>
      <c r="B1954" s="750" t="s">
        <v>4062</v>
      </c>
      <c r="C1954" s="753" t="s">
        <v>3142</v>
      </c>
      <c r="D1954" s="753" t="s">
        <v>3143</v>
      </c>
      <c r="E1954" s="754">
        <v>0.02</v>
      </c>
      <c r="F1954" s="754">
        <v>15.19</v>
      </c>
      <c r="G1954" s="1179">
        <f t="shared" ref="G1954:G1956" si="137">TRUNC(E1954*F1954,2)</f>
        <v>0.3</v>
      </c>
      <c r="H1954" s="1057"/>
      <c r="J1954" s="743"/>
      <c r="K1954" s="743"/>
      <c r="L1954" s="743"/>
      <c r="M1954" s="743"/>
      <c r="N1954" s="743"/>
      <c r="O1954" s="743"/>
      <c r="P1954" s="747"/>
    </row>
    <row r="1955" spans="1:16" s="706" customFormat="1" x14ac:dyDescent="0.25">
      <c r="A1955" s="566" t="s">
        <v>4061</v>
      </c>
      <c r="B1955" s="750" t="s">
        <v>4060</v>
      </c>
      <c r="C1955" s="753" t="s">
        <v>3142</v>
      </c>
      <c r="D1955" s="753" t="s">
        <v>3143</v>
      </c>
      <c r="E1955" s="754">
        <v>0.02</v>
      </c>
      <c r="F1955" s="754">
        <v>19.350000000000001</v>
      </c>
      <c r="G1955" s="1179">
        <f t="shared" si="137"/>
        <v>0.38</v>
      </c>
      <c r="H1955" s="1057"/>
      <c r="J1955" s="743"/>
      <c r="K1955" s="743"/>
      <c r="L1955" s="743"/>
      <c r="M1955" s="743"/>
      <c r="N1955" s="743"/>
      <c r="O1955" s="743"/>
      <c r="P1955" s="747"/>
    </row>
    <row r="1956" spans="1:16" s="706" customFormat="1" x14ac:dyDescent="0.25">
      <c r="A1956" s="565" t="s">
        <v>4762</v>
      </c>
      <c r="B1956" s="734" t="s">
        <v>4763</v>
      </c>
      <c r="C1956" s="735" t="s">
        <v>3147</v>
      </c>
      <c r="D1956" s="735" t="s">
        <v>3205</v>
      </c>
      <c r="E1956" s="754">
        <v>1</v>
      </c>
      <c r="F1956" s="754">
        <v>1.7</v>
      </c>
      <c r="G1956" s="1179">
        <f t="shared" si="137"/>
        <v>1.7</v>
      </c>
      <c r="H1956" s="1057"/>
      <c r="J1956" s="743"/>
      <c r="K1956" s="743"/>
      <c r="L1956" s="743"/>
      <c r="M1956" s="743"/>
      <c r="N1956" s="743"/>
      <c r="O1956" s="743"/>
      <c r="P1956" s="747"/>
    </row>
    <row r="1957" spans="1:16" s="706" customFormat="1" x14ac:dyDescent="0.25">
      <c r="A1957" s="1347" t="s">
        <v>4722</v>
      </c>
      <c r="B1957" s="1350"/>
      <c r="C1957" s="1350"/>
      <c r="D1957" s="1350"/>
      <c r="E1957" s="1350"/>
      <c r="F1957" s="1349"/>
      <c r="G1957" s="1168">
        <f>TRUNC(SUM(G1954:G1955),2)</f>
        <v>0.68</v>
      </c>
      <c r="H1957" s="1056"/>
      <c r="I1957" s="700"/>
      <c r="J1957" s="726"/>
      <c r="K1957" s="743"/>
      <c r="L1957" s="743"/>
      <c r="M1957" s="743"/>
      <c r="N1957" s="743"/>
      <c r="O1957" s="743"/>
      <c r="P1957" s="747"/>
    </row>
    <row r="1958" spans="1:16" s="706" customFormat="1" x14ac:dyDescent="0.25">
      <c r="A1958" s="1347" t="s">
        <v>4723</v>
      </c>
      <c r="B1958" s="1350"/>
      <c r="C1958" s="1350"/>
      <c r="D1958" s="1350"/>
      <c r="E1958" s="1350"/>
      <c r="F1958" s="1349"/>
      <c r="G1958" s="1168">
        <f>TRUNC(SUM(G1956),2)</f>
        <v>1.7</v>
      </c>
      <c r="H1958" s="1056"/>
      <c r="I1958" s="700"/>
      <c r="J1958" s="726"/>
      <c r="K1958" s="743"/>
      <c r="L1958" s="743"/>
      <c r="M1958" s="743"/>
      <c r="N1958" s="743"/>
      <c r="O1958" s="743"/>
      <c r="P1958" s="747"/>
    </row>
    <row r="1959" spans="1:16" s="706" customFormat="1" x14ac:dyDescent="0.25">
      <c r="A1959" s="1172" t="s">
        <v>4995</v>
      </c>
      <c r="B1959" s="1170"/>
      <c r="C1959" s="1170"/>
      <c r="D1959" s="1170"/>
      <c r="E1959" s="1170"/>
      <c r="F1959" s="1171" t="s">
        <v>4915</v>
      </c>
      <c r="G1959" s="1168">
        <f>TRUNC(SUM(G1957:G1958),2)</f>
        <v>2.38</v>
      </c>
      <c r="H1959" s="1057"/>
      <c r="J1959" s="743"/>
      <c r="K1959" s="743"/>
      <c r="L1959" s="743"/>
      <c r="M1959" s="743"/>
      <c r="N1959" s="743"/>
      <c r="O1959" s="743"/>
      <c r="P1959" s="747"/>
    </row>
    <row r="1960" spans="1:16" s="890" customFormat="1" ht="14.25" customHeight="1" x14ac:dyDescent="0.25">
      <c r="A1960" s="917"/>
      <c r="B1960" s="810"/>
      <c r="C1960" s="917"/>
      <c r="D1960" s="924"/>
      <c r="E1960" s="917"/>
      <c r="F1960" s="917"/>
      <c r="G1960" s="921"/>
      <c r="H1960" s="1056"/>
    </row>
    <row r="1961" spans="1:16" s="890" customFormat="1" x14ac:dyDescent="0.25">
      <c r="A1961" s="917"/>
      <c r="B1961" s="810"/>
      <c r="C1961" s="917"/>
      <c r="D1961" s="924"/>
      <c r="E1961" s="917"/>
      <c r="F1961" s="917"/>
      <c r="G1961" s="921"/>
      <c r="H1961" s="1056"/>
    </row>
    <row r="1962" spans="1:16" s="904" customFormat="1" ht="25.5" x14ac:dyDescent="0.25">
      <c r="A1962" s="1157" t="s">
        <v>3136</v>
      </c>
      <c r="B1962" s="1158" t="s">
        <v>3137</v>
      </c>
      <c r="C1962" s="1159" t="s">
        <v>3138</v>
      </c>
      <c r="D1962" s="1159" t="s">
        <v>3139</v>
      </c>
      <c r="E1962" s="1160" t="s">
        <v>3140</v>
      </c>
      <c r="F1962" s="1161" t="s">
        <v>4913</v>
      </c>
      <c r="G1962" s="1162" t="s">
        <v>4914</v>
      </c>
      <c r="H1962" s="1057"/>
    </row>
    <row r="1963" spans="1:16" s="904" customFormat="1" ht="4.5" customHeight="1" x14ac:dyDescent="0.25">
      <c r="A1963" s="728"/>
      <c r="B1963" s="728"/>
      <c r="C1963" s="729"/>
      <c r="D1963" s="729"/>
      <c r="E1963" s="730"/>
      <c r="F1963" s="731"/>
      <c r="G1963" s="732"/>
      <c r="H1963" s="1057"/>
    </row>
    <row r="1964" spans="1:16" s="706" customFormat="1" x14ac:dyDescent="0.25">
      <c r="A1964" s="748" t="s">
        <v>1690</v>
      </c>
      <c r="B1964" s="528" t="s">
        <v>1816</v>
      </c>
      <c r="C1964" s="452"/>
      <c r="D1964" s="735"/>
      <c r="E1964" s="452"/>
      <c r="F1964" s="452"/>
      <c r="G1964" s="453"/>
      <c r="H1964" s="1057"/>
      <c r="J1964" s="743"/>
      <c r="K1964" s="743"/>
      <c r="L1964" s="743"/>
      <c r="M1964" s="743"/>
      <c r="N1964" s="743"/>
      <c r="O1964" s="743"/>
      <c r="P1964" s="747"/>
    </row>
    <row r="1965" spans="1:16" s="706" customFormat="1" ht="38.25" x14ac:dyDescent="0.25">
      <c r="A1965" s="748" t="s">
        <v>2883</v>
      </c>
      <c r="B1965" s="528" t="s">
        <v>2880</v>
      </c>
      <c r="C1965" s="455" t="s">
        <v>3142</v>
      </c>
      <c r="D1965" s="455" t="s">
        <v>210</v>
      </c>
      <c r="E1965" s="456"/>
      <c r="F1965" s="457"/>
      <c r="G1965" s="458"/>
      <c r="H1965" s="1057"/>
      <c r="J1965" s="743"/>
      <c r="K1965" s="743"/>
      <c r="L1965" s="743"/>
      <c r="M1965" s="743"/>
      <c r="N1965" s="743"/>
      <c r="O1965" s="743"/>
      <c r="P1965" s="747"/>
    </row>
    <row r="1966" spans="1:16" s="706" customFormat="1" x14ac:dyDescent="0.25">
      <c r="A1966" s="566" t="s">
        <v>4063</v>
      </c>
      <c r="B1966" s="750" t="s">
        <v>4062</v>
      </c>
      <c r="C1966" s="753" t="s">
        <v>3142</v>
      </c>
      <c r="D1966" s="753" t="s">
        <v>3143</v>
      </c>
      <c r="E1966" s="754">
        <v>0.02</v>
      </c>
      <c r="F1966" s="754">
        <v>15.19</v>
      </c>
      <c r="G1966" s="1179">
        <f t="shared" ref="G1966:G1968" si="138">TRUNC(E1966*F1966,2)</f>
        <v>0.3</v>
      </c>
      <c r="H1966" s="1057"/>
      <c r="J1966" s="743"/>
      <c r="K1966" s="743"/>
      <c r="L1966" s="743"/>
      <c r="M1966" s="743"/>
      <c r="N1966" s="743"/>
      <c r="O1966" s="743"/>
      <c r="P1966" s="747"/>
    </row>
    <row r="1967" spans="1:16" s="706" customFormat="1" x14ac:dyDescent="0.25">
      <c r="A1967" s="566" t="s">
        <v>4061</v>
      </c>
      <c r="B1967" s="750" t="s">
        <v>4060</v>
      </c>
      <c r="C1967" s="753" t="s">
        <v>3142</v>
      </c>
      <c r="D1967" s="753" t="s">
        <v>3143</v>
      </c>
      <c r="E1967" s="754">
        <v>0.02</v>
      </c>
      <c r="F1967" s="754">
        <v>19.350000000000001</v>
      </c>
      <c r="G1967" s="1179">
        <f t="shared" si="138"/>
        <v>0.38</v>
      </c>
      <c r="H1967" s="1057"/>
      <c r="J1967" s="743"/>
      <c r="K1967" s="743"/>
      <c r="L1967" s="743"/>
      <c r="M1967" s="743"/>
      <c r="N1967" s="743"/>
      <c r="O1967" s="743"/>
      <c r="P1967" s="747"/>
    </row>
    <row r="1968" spans="1:16" s="706" customFormat="1" x14ac:dyDescent="0.25">
      <c r="A1968" s="565" t="s">
        <v>4405</v>
      </c>
      <c r="B1968" s="734" t="s">
        <v>4404</v>
      </c>
      <c r="C1968" s="735" t="s">
        <v>3147</v>
      </c>
      <c r="D1968" s="735" t="s">
        <v>3205</v>
      </c>
      <c r="E1968" s="754">
        <v>1</v>
      </c>
      <c r="F1968" s="754">
        <v>2.2999999999999998</v>
      </c>
      <c r="G1968" s="1179">
        <f t="shared" si="138"/>
        <v>2.2999999999999998</v>
      </c>
      <c r="H1968" s="1057"/>
      <c r="J1968" s="743"/>
      <c r="K1968" s="743"/>
      <c r="L1968" s="743"/>
      <c r="M1968" s="743"/>
      <c r="N1968" s="743"/>
      <c r="O1968" s="743"/>
      <c r="P1968" s="747"/>
    </row>
    <row r="1969" spans="1:16" s="706" customFormat="1" x14ac:dyDescent="0.25">
      <c r="A1969" s="1347" t="s">
        <v>4722</v>
      </c>
      <c r="B1969" s="1350"/>
      <c r="C1969" s="1350"/>
      <c r="D1969" s="1350"/>
      <c r="E1969" s="1350"/>
      <c r="F1969" s="1349"/>
      <c r="G1969" s="1168">
        <f>TRUNC(SUM(G1966:G1967),2)</f>
        <v>0.68</v>
      </c>
      <c r="H1969" s="1056"/>
      <c r="I1969" s="700"/>
      <c r="J1969" s="726"/>
      <c r="K1969" s="743"/>
      <c r="L1969" s="743"/>
      <c r="M1969" s="743"/>
      <c r="N1969" s="743"/>
      <c r="O1969" s="743"/>
      <c r="P1969" s="747"/>
    </row>
    <row r="1970" spans="1:16" s="706" customFormat="1" x14ac:dyDescent="0.25">
      <c r="A1970" s="1347" t="s">
        <v>4723</v>
      </c>
      <c r="B1970" s="1350"/>
      <c r="C1970" s="1350"/>
      <c r="D1970" s="1350"/>
      <c r="E1970" s="1350"/>
      <c r="F1970" s="1349"/>
      <c r="G1970" s="1168">
        <f>TRUNC(SUM(G1968),2)</f>
        <v>2.2999999999999998</v>
      </c>
      <c r="H1970" s="1056"/>
      <c r="I1970" s="700"/>
      <c r="J1970" s="726"/>
      <c r="K1970" s="743"/>
      <c r="L1970" s="743"/>
      <c r="M1970" s="743"/>
      <c r="N1970" s="743"/>
      <c r="O1970" s="743"/>
      <c r="P1970" s="747"/>
    </row>
    <row r="1971" spans="1:16" s="706" customFormat="1" x14ac:dyDescent="0.25">
      <c r="A1971" s="1172" t="s">
        <v>4996</v>
      </c>
      <c r="B1971" s="1170"/>
      <c r="C1971" s="1170"/>
      <c r="D1971" s="1170"/>
      <c r="E1971" s="1170"/>
      <c r="F1971" s="1171" t="s">
        <v>4915</v>
      </c>
      <c r="G1971" s="1168">
        <f>TRUNC(SUM(G1969:G1970),2)</f>
        <v>2.98</v>
      </c>
      <c r="H1971" s="1057"/>
      <c r="J1971" s="743"/>
      <c r="K1971" s="743"/>
      <c r="L1971" s="743"/>
      <c r="M1971" s="743"/>
      <c r="N1971" s="743"/>
      <c r="O1971" s="743"/>
      <c r="P1971" s="747"/>
    </row>
    <row r="1972" spans="1:16" s="890" customFormat="1" ht="14.25" customHeight="1" x14ac:dyDescent="0.25">
      <c r="A1972" s="917"/>
      <c r="B1972" s="810"/>
      <c r="C1972" s="917"/>
      <c r="D1972" s="924"/>
      <c r="E1972" s="917"/>
      <c r="F1972" s="917"/>
      <c r="G1972" s="921"/>
      <c r="H1972" s="1056"/>
    </row>
    <row r="1973" spans="1:16" s="890" customFormat="1" x14ac:dyDescent="0.25">
      <c r="A1973" s="917"/>
      <c r="B1973" s="810"/>
      <c r="C1973" s="917"/>
      <c r="D1973" s="924"/>
      <c r="E1973" s="917"/>
      <c r="F1973" s="917"/>
      <c r="G1973" s="921"/>
      <c r="H1973" s="1056"/>
    </row>
    <row r="1974" spans="1:16" s="904" customFormat="1" ht="25.5" x14ac:dyDescent="0.25">
      <c r="A1974" s="1157" t="s">
        <v>3136</v>
      </c>
      <c r="B1974" s="1158" t="s">
        <v>3137</v>
      </c>
      <c r="C1974" s="1159" t="s">
        <v>3138</v>
      </c>
      <c r="D1974" s="1159" t="s">
        <v>3139</v>
      </c>
      <c r="E1974" s="1160" t="s">
        <v>3140</v>
      </c>
      <c r="F1974" s="1161" t="s">
        <v>4913</v>
      </c>
      <c r="G1974" s="1162" t="s">
        <v>4914</v>
      </c>
      <c r="H1974" s="1057"/>
    </row>
    <row r="1975" spans="1:16" s="904" customFormat="1" ht="4.5" customHeight="1" x14ac:dyDescent="0.25">
      <c r="A1975" s="728"/>
      <c r="B1975" s="728"/>
      <c r="C1975" s="729"/>
      <c r="D1975" s="729"/>
      <c r="E1975" s="730"/>
      <c r="F1975" s="731"/>
      <c r="G1975" s="732"/>
      <c r="H1975" s="1057"/>
    </row>
    <row r="1976" spans="1:16" s="706" customFormat="1" x14ac:dyDescent="0.25">
      <c r="A1976" s="748" t="s">
        <v>1690</v>
      </c>
      <c r="B1976" s="528" t="s">
        <v>1816</v>
      </c>
      <c r="C1976" s="452"/>
      <c r="D1976" s="735"/>
      <c r="E1976" s="452"/>
      <c r="F1976" s="452"/>
      <c r="G1976" s="453"/>
      <c r="H1976" s="1057"/>
      <c r="J1976" s="743"/>
      <c r="K1976" s="743"/>
      <c r="L1976" s="743"/>
      <c r="M1976" s="743"/>
      <c r="N1976" s="743"/>
      <c r="O1976" s="743"/>
      <c r="P1976" s="747"/>
    </row>
    <row r="1977" spans="1:16" s="706" customFormat="1" ht="38.25" x14ac:dyDescent="0.25">
      <c r="A1977" s="748" t="s">
        <v>3253</v>
      </c>
      <c r="B1977" s="528" t="s">
        <v>2881</v>
      </c>
      <c r="C1977" s="455" t="s">
        <v>3142</v>
      </c>
      <c r="D1977" s="455" t="s">
        <v>210</v>
      </c>
      <c r="E1977" s="456"/>
      <c r="F1977" s="457"/>
      <c r="G1977" s="458"/>
      <c r="H1977" s="1057"/>
      <c r="J1977" s="743"/>
      <c r="K1977" s="743"/>
      <c r="L1977" s="743"/>
      <c r="M1977" s="743"/>
      <c r="N1977" s="743"/>
      <c r="O1977" s="743"/>
      <c r="P1977" s="747"/>
    </row>
    <row r="1978" spans="1:16" s="706" customFormat="1" x14ac:dyDescent="0.25">
      <c r="A1978" s="566" t="s">
        <v>4063</v>
      </c>
      <c r="B1978" s="750" t="s">
        <v>4062</v>
      </c>
      <c r="C1978" s="753" t="s">
        <v>3142</v>
      </c>
      <c r="D1978" s="753" t="s">
        <v>3143</v>
      </c>
      <c r="E1978" s="754">
        <v>0.02</v>
      </c>
      <c r="F1978" s="754">
        <v>15.19</v>
      </c>
      <c r="G1978" s="1179">
        <f t="shared" ref="G1978:G1980" si="139">TRUNC(E1978*F1978,2)</f>
        <v>0.3</v>
      </c>
      <c r="H1978" s="1057"/>
      <c r="J1978" s="743"/>
      <c r="K1978" s="743"/>
      <c r="L1978" s="743"/>
      <c r="M1978" s="743"/>
      <c r="N1978" s="743"/>
      <c r="O1978" s="743"/>
      <c r="P1978" s="747"/>
    </row>
    <row r="1979" spans="1:16" s="706" customFormat="1" x14ac:dyDescent="0.25">
      <c r="A1979" s="566" t="s">
        <v>4061</v>
      </c>
      <c r="B1979" s="750" t="s">
        <v>4060</v>
      </c>
      <c r="C1979" s="753" t="s">
        <v>3142</v>
      </c>
      <c r="D1979" s="753" t="s">
        <v>3143</v>
      </c>
      <c r="E1979" s="754">
        <v>0.02</v>
      </c>
      <c r="F1979" s="754">
        <v>19.350000000000001</v>
      </c>
      <c r="G1979" s="1179">
        <f t="shared" si="139"/>
        <v>0.38</v>
      </c>
      <c r="H1979" s="1057"/>
      <c r="J1979" s="743"/>
      <c r="K1979" s="743"/>
      <c r="L1979" s="743"/>
      <c r="M1979" s="743"/>
      <c r="N1979" s="743"/>
      <c r="O1979" s="743"/>
      <c r="P1979" s="747"/>
    </row>
    <row r="1980" spans="1:16" s="706" customFormat="1" x14ac:dyDescent="0.25">
      <c r="A1980" s="565" t="s">
        <v>4766</v>
      </c>
      <c r="B1980" s="734" t="s">
        <v>4765</v>
      </c>
      <c r="C1980" s="735" t="s">
        <v>3147</v>
      </c>
      <c r="D1980" s="735" t="s">
        <v>3205</v>
      </c>
      <c r="E1980" s="754">
        <v>1</v>
      </c>
      <c r="F1980" s="754">
        <v>8.9</v>
      </c>
      <c r="G1980" s="1179">
        <f t="shared" si="139"/>
        <v>8.9</v>
      </c>
      <c r="H1980" s="1057"/>
      <c r="J1980" s="743"/>
      <c r="K1980" s="743"/>
      <c r="L1980" s="743"/>
      <c r="M1980" s="743"/>
      <c r="N1980" s="743"/>
      <c r="O1980" s="743"/>
      <c r="P1980" s="747"/>
    </row>
    <row r="1981" spans="1:16" s="706" customFormat="1" x14ac:dyDescent="0.25">
      <c r="A1981" s="1347" t="s">
        <v>4722</v>
      </c>
      <c r="B1981" s="1350"/>
      <c r="C1981" s="1350"/>
      <c r="D1981" s="1350"/>
      <c r="E1981" s="1350"/>
      <c r="F1981" s="1349"/>
      <c r="G1981" s="1168">
        <f>TRUNC(SUM(G1978:G1979),2)</f>
        <v>0.68</v>
      </c>
      <c r="H1981" s="1056"/>
      <c r="I1981" s="700"/>
      <c r="J1981" s="726"/>
      <c r="K1981" s="743"/>
      <c r="L1981" s="743"/>
      <c r="M1981" s="743"/>
      <c r="N1981" s="743"/>
      <c r="O1981" s="743"/>
      <c r="P1981" s="747"/>
    </row>
    <row r="1982" spans="1:16" s="706" customFormat="1" x14ac:dyDescent="0.25">
      <c r="A1982" s="1347" t="s">
        <v>4723</v>
      </c>
      <c r="B1982" s="1350"/>
      <c r="C1982" s="1350"/>
      <c r="D1982" s="1350"/>
      <c r="E1982" s="1350"/>
      <c r="F1982" s="1349"/>
      <c r="G1982" s="1168">
        <f>TRUNC(SUM(G1980),2)</f>
        <v>8.9</v>
      </c>
      <c r="H1982" s="1056"/>
      <c r="I1982" s="700"/>
      <c r="J1982" s="726"/>
      <c r="K1982" s="743"/>
      <c r="L1982" s="743"/>
      <c r="M1982" s="743"/>
      <c r="N1982" s="743"/>
      <c r="O1982" s="743"/>
      <c r="P1982" s="747"/>
    </row>
    <row r="1983" spans="1:16" s="706" customFormat="1" x14ac:dyDescent="0.25">
      <c r="A1983" s="1172" t="s">
        <v>4996</v>
      </c>
      <c r="B1983" s="1170"/>
      <c r="C1983" s="1170"/>
      <c r="D1983" s="1170"/>
      <c r="E1983" s="1170"/>
      <c r="F1983" s="1171" t="s">
        <v>4915</v>
      </c>
      <c r="G1983" s="1168">
        <f>TRUNC(SUM(G1981:G1982),2)</f>
        <v>9.58</v>
      </c>
      <c r="H1983" s="1057"/>
      <c r="J1983" s="743"/>
      <c r="K1983" s="743"/>
      <c r="L1983" s="743"/>
      <c r="M1983" s="743"/>
      <c r="N1983" s="743"/>
      <c r="O1983" s="743"/>
      <c r="P1983" s="747"/>
    </row>
    <row r="1984" spans="1:16" s="890" customFormat="1" ht="14.25" customHeight="1" x14ac:dyDescent="0.25">
      <c r="A1984" s="917"/>
      <c r="B1984" s="810"/>
      <c r="C1984" s="917"/>
      <c r="D1984" s="924"/>
      <c r="E1984" s="917"/>
      <c r="F1984" s="917"/>
      <c r="G1984" s="921"/>
      <c r="H1984" s="1056"/>
    </row>
    <row r="1985" spans="1:16" s="890" customFormat="1" x14ac:dyDescent="0.25">
      <c r="A1985" s="917"/>
      <c r="B1985" s="810"/>
      <c r="C1985" s="917"/>
      <c r="D1985" s="924"/>
      <c r="E1985" s="917"/>
      <c r="F1985" s="917"/>
      <c r="G1985" s="921"/>
      <c r="H1985" s="1056"/>
    </row>
    <row r="1986" spans="1:16" s="904" customFormat="1" ht="25.5" x14ac:dyDescent="0.25">
      <c r="A1986" s="1157" t="s">
        <v>3136</v>
      </c>
      <c r="B1986" s="1158" t="s">
        <v>3137</v>
      </c>
      <c r="C1986" s="1159" t="s">
        <v>3138</v>
      </c>
      <c r="D1986" s="1159" t="s">
        <v>3139</v>
      </c>
      <c r="E1986" s="1160" t="s">
        <v>3140</v>
      </c>
      <c r="F1986" s="1161" t="s">
        <v>4913</v>
      </c>
      <c r="G1986" s="1162" t="s">
        <v>4914</v>
      </c>
      <c r="H1986" s="1057"/>
    </row>
    <row r="1987" spans="1:16" s="904" customFormat="1" ht="4.5" customHeight="1" x14ac:dyDescent="0.25">
      <c r="A1987" s="728"/>
      <c r="B1987" s="728"/>
      <c r="C1987" s="729"/>
      <c r="D1987" s="729"/>
      <c r="E1987" s="730"/>
      <c r="F1987" s="731"/>
      <c r="G1987" s="732"/>
      <c r="H1987" s="1057"/>
    </row>
    <row r="1988" spans="1:16" s="904" customFormat="1" x14ac:dyDescent="0.25">
      <c r="A1988" s="882" t="s">
        <v>1690</v>
      </c>
      <c r="B1988" s="528" t="s">
        <v>1816</v>
      </c>
      <c r="C1988" s="452"/>
      <c r="D1988" s="735"/>
      <c r="E1988" s="452"/>
      <c r="F1988" s="452"/>
      <c r="G1988" s="453"/>
      <c r="H1988" s="1057"/>
      <c r="J1988" s="917"/>
      <c r="K1988" s="917"/>
      <c r="L1988" s="917"/>
      <c r="M1988" s="917"/>
      <c r="N1988" s="917"/>
      <c r="O1988" s="917"/>
      <c r="P1988" s="921"/>
    </row>
    <row r="1989" spans="1:16" s="904" customFormat="1" ht="38.25" x14ac:dyDescent="0.25">
      <c r="A1989" s="882" t="s">
        <v>3254</v>
      </c>
      <c r="B1989" s="528" t="s">
        <v>2882</v>
      </c>
      <c r="C1989" s="455" t="s">
        <v>3142</v>
      </c>
      <c r="D1989" s="455" t="s">
        <v>210</v>
      </c>
      <c r="E1989" s="456"/>
      <c r="F1989" s="457"/>
      <c r="G1989" s="458"/>
      <c r="H1989" s="1057"/>
      <c r="J1989" s="917"/>
      <c r="K1989" s="917"/>
      <c r="L1989" s="917"/>
      <c r="M1989" s="917"/>
      <c r="N1989" s="917"/>
      <c r="O1989" s="917"/>
      <c r="P1989" s="921"/>
    </row>
    <row r="1990" spans="1:16" s="904" customFormat="1" x14ac:dyDescent="0.25">
      <c r="A1990" s="566" t="s">
        <v>4063</v>
      </c>
      <c r="B1990" s="925" t="s">
        <v>4062</v>
      </c>
      <c r="C1990" s="753" t="s">
        <v>3142</v>
      </c>
      <c r="D1990" s="753" t="s">
        <v>3143</v>
      </c>
      <c r="E1990" s="754">
        <v>0.02</v>
      </c>
      <c r="F1990" s="754">
        <v>15.19</v>
      </c>
      <c r="G1990" s="1179">
        <f t="shared" ref="G1990:G1992" si="140">TRUNC(E1990*F1990,2)</f>
        <v>0.3</v>
      </c>
      <c r="H1990" s="1057"/>
      <c r="J1990" s="917"/>
      <c r="K1990" s="917"/>
      <c r="L1990" s="917"/>
      <c r="M1990" s="917"/>
      <c r="N1990" s="917"/>
      <c r="O1990" s="917"/>
      <c r="P1990" s="921"/>
    </row>
    <row r="1991" spans="1:16" s="904" customFormat="1" x14ac:dyDescent="0.25">
      <c r="A1991" s="566" t="s">
        <v>4061</v>
      </c>
      <c r="B1991" s="925" t="s">
        <v>4060</v>
      </c>
      <c r="C1991" s="753" t="s">
        <v>3142</v>
      </c>
      <c r="D1991" s="753" t="s">
        <v>3143</v>
      </c>
      <c r="E1991" s="754">
        <v>0.02</v>
      </c>
      <c r="F1991" s="754">
        <v>19.350000000000001</v>
      </c>
      <c r="G1991" s="1179">
        <f t="shared" si="140"/>
        <v>0.38</v>
      </c>
      <c r="H1991" s="1057"/>
      <c r="J1991" s="917"/>
      <c r="K1991" s="917"/>
      <c r="L1991" s="917"/>
      <c r="M1991" s="917"/>
      <c r="N1991" s="917"/>
      <c r="O1991" s="917"/>
      <c r="P1991" s="921"/>
    </row>
    <row r="1992" spans="1:16" s="904" customFormat="1" x14ac:dyDescent="0.25">
      <c r="A1992" s="565" t="s">
        <v>4769</v>
      </c>
      <c r="B1992" s="734" t="s">
        <v>4768</v>
      </c>
      <c r="C1992" s="735" t="s">
        <v>3147</v>
      </c>
      <c r="D1992" s="735" t="s">
        <v>3205</v>
      </c>
      <c r="E1992" s="754">
        <v>1</v>
      </c>
      <c r="F1992" s="754">
        <v>13.8</v>
      </c>
      <c r="G1992" s="1179">
        <f t="shared" si="140"/>
        <v>13.8</v>
      </c>
      <c r="H1992" s="1057"/>
      <c r="J1992" s="917"/>
      <c r="K1992" s="917"/>
      <c r="L1992" s="917"/>
      <c r="M1992" s="917"/>
      <c r="N1992" s="917"/>
      <c r="O1992" s="917"/>
      <c r="P1992" s="921"/>
    </row>
    <row r="1993" spans="1:16" s="904" customFormat="1" x14ac:dyDescent="0.25">
      <c r="A1993" s="1347" t="s">
        <v>4722</v>
      </c>
      <c r="B1993" s="1350"/>
      <c r="C1993" s="1350"/>
      <c r="D1993" s="1350"/>
      <c r="E1993" s="1350"/>
      <c r="F1993" s="1349"/>
      <c r="G1993" s="1168">
        <f>TRUNC(SUM(G1990:G1991),2)</f>
        <v>0.68</v>
      </c>
      <c r="H1993" s="1056"/>
      <c r="I1993" s="890"/>
      <c r="J1993" s="877"/>
      <c r="K1993" s="917"/>
      <c r="L1993" s="917"/>
      <c r="M1993" s="917"/>
      <c r="N1993" s="917"/>
      <c r="O1993" s="917"/>
      <c r="P1993" s="921"/>
    </row>
    <row r="1994" spans="1:16" s="904" customFormat="1" x14ac:dyDescent="0.25">
      <c r="A1994" s="1347" t="s">
        <v>4723</v>
      </c>
      <c r="B1994" s="1350"/>
      <c r="C1994" s="1350"/>
      <c r="D1994" s="1350"/>
      <c r="E1994" s="1350"/>
      <c r="F1994" s="1349"/>
      <c r="G1994" s="1168">
        <f>TRUNC(SUM(G1992),2)</f>
        <v>13.8</v>
      </c>
      <c r="H1994" s="1056"/>
      <c r="I1994" s="890"/>
      <c r="J1994" s="877"/>
      <c r="K1994" s="917"/>
      <c r="L1994" s="917"/>
      <c r="M1994" s="917"/>
      <c r="N1994" s="917"/>
      <c r="O1994" s="917"/>
      <c r="P1994" s="921"/>
    </row>
    <row r="1995" spans="1:16" s="904" customFormat="1" x14ac:dyDescent="0.25">
      <c r="A1995" s="1172" t="s">
        <v>4996</v>
      </c>
      <c r="B1995" s="1170"/>
      <c r="C1995" s="1170"/>
      <c r="D1995" s="1170"/>
      <c r="E1995" s="1170"/>
      <c r="F1995" s="1171" t="s">
        <v>4915</v>
      </c>
      <c r="G1995" s="1168">
        <f>TRUNC(SUM(G1993:G1994),2)</f>
        <v>14.48</v>
      </c>
      <c r="H1995" s="1057"/>
      <c r="J1995" s="917"/>
      <c r="K1995" s="917"/>
      <c r="L1995" s="917"/>
      <c r="M1995" s="917"/>
      <c r="N1995" s="917"/>
      <c r="O1995" s="917"/>
      <c r="P1995" s="921"/>
    </row>
    <row r="1996" spans="1:16" s="890" customFormat="1" ht="14.25" customHeight="1" x14ac:dyDescent="0.25">
      <c r="A1996" s="917"/>
      <c r="B1996" s="810"/>
      <c r="C1996" s="917"/>
      <c r="D1996" s="924"/>
      <c r="E1996" s="917"/>
      <c r="F1996" s="917"/>
      <c r="G1996" s="921"/>
      <c r="H1996" s="1056"/>
    </row>
    <row r="1997" spans="1:16" s="890" customFormat="1" x14ac:dyDescent="0.25">
      <c r="A1997" s="917"/>
      <c r="B1997" s="810"/>
      <c r="C1997" s="917"/>
      <c r="D1997" s="924"/>
      <c r="E1997" s="917"/>
      <c r="F1997" s="917"/>
      <c r="G1997" s="921"/>
      <c r="H1997" s="1056"/>
    </row>
    <row r="1998" spans="1:16" s="904" customFormat="1" ht="25.5" x14ac:dyDescent="0.25">
      <c r="A1998" s="1157" t="s">
        <v>3136</v>
      </c>
      <c r="B1998" s="1158" t="s">
        <v>3137</v>
      </c>
      <c r="C1998" s="1159" t="s">
        <v>3138</v>
      </c>
      <c r="D1998" s="1159" t="s">
        <v>3139</v>
      </c>
      <c r="E1998" s="1160" t="s">
        <v>3140</v>
      </c>
      <c r="F1998" s="1161" t="s">
        <v>4913</v>
      </c>
      <c r="G1998" s="1162" t="s">
        <v>4914</v>
      </c>
      <c r="H1998" s="1057"/>
    </row>
    <row r="1999" spans="1:16" s="904" customFormat="1" ht="4.5" customHeight="1" x14ac:dyDescent="0.25">
      <c r="A1999" s="728"/>
      <c r="B1999" s="728"/>
      <c r="C1999" s="729"/>
      <c r="D1999" s="729"/>
      <c r="E1999" s="730"/>
      <c r="F1999" s="731"/>
      <c r="G1999" s="732"/>
      <c r="H1999" s="1057"/>
    </row>
    <row r="2000" spans="1:16" s="904" customFormat="1" x14ac:dyDescent="0.25">
      <c r="A2000" s="882" t="s">
        <v>1690</v>
      </c>
      <c r="B2000" s="528" t="s">
        <v>1816</v>
      </c>
      <c r="C2000" s="452"/>
      <c r="D2000" s="735"/>
      <c r="E2000" s="452"/>
      <c r="F2000" s="452"/>
      <c r="G2000" s="453"/>
      <c r="H2000" s="1057"/>
      <c r="J2000" s="917"/>
      <c r="K2000" s="917"/>
      <c r="L2000" s="917"/>
      <c r="M2000" s="917"/>
      <c r="N2000" s="917"/>
      <c r="O2000" s="917"/>
      <c r="P2000" s="921"/>
    </row>
    <row r="2001" spans="1:16" s="904" customFormat="1" ht="38.25" x14ac:dyDescent="0.25">
      <c r="A2001" s="882" t="s">
        <v>4761</v>
      </c>
      <c r="B2001" s="528" t="s">
        <v>4573</v>
      </c>
      <c r="C2001" s="455" t="s">
        <v>3142</v>
      </c>
      <c r="D2001" s="455" t="s">
        <v>210</v>
      </c>
      <c r="E2001" s="456"/>
      <c r="F2001" s="457"/>
      <c r="G2001" s="458"/>
      <c r="H2001" s="1057"/>
      <c r="J2001" s="917"/>
      <c r="K2001" s="917"/>
      <c r="L2001" s="917"/>
      <c r="M2001" s="917"/>
      <c r="N2001" s="917"/>
      <c r="O2001" s="917"/>
      <c r="P2001" s="921"/>
    </row>
    <row r="2002" spans="1:16" s="904" customFormat="1" x14ac:dyDescent="0.25">
      <c r="A2002" s="566" t="s">
        <v>4063</v>
      </c>
      <c r="B2002" s="925" t="s">
        <v>4062</v>
      </c>
      <c r="C2002" s="753" t="s">
        <v>3142</v>
      </c>
      <c r="D2002" s="753" t="s">
        <v>3143</v>
      </c>
      <c r="E2002" s="754">
        <v>0.02</v>
      </c>
      <c r="F2002" s="754">
        <v>15.19</v>
      </c>
      <c r="G2002" s="1179">
        <f t="shared" ref="G2002:G2004" si="141">TRUNC(E2002*F2002,2)</f>
        <v>0.3</v>
      </c>
      <c r="H2002" s="1057"/>
      <c r="J2002" s="917"/>
      <c r="K2002" s="917"/>
      <c r="L2002" s="917"/>
      <c r="M2002" s="917"/>
      <c r="N2002" s="917"/>
      <c r="O2002" s="917"/>
      <c r="P2002" s="921"/>
    </row>
    <row r="2003" spans="1:16" s="904" customFormat="1" x14ac:dyDescent="0.25">
      <c r="A2003" s="566" t="s">
        <v>4061</v>
      </c>
      <c r="B2003" s="925" t="s">
        <v>4060</v>
      </c>
      <c r="C2003" s="753" t="s">
        <v>3142</v>
      </c>
      <c r="D2003" s="753" t="s">
        <v>3143</v>
      </c>
      <c r="E2003" s="754">
        <v>0.02</v>
      </c>
      <c r="F2003" s="754">
        <v>19.350000000000001</v>
      </c>
      <c r="G2003" s="1179">
        <f t="shared" si="141"/>
        <v>0.38</v>
      </c>
      <c r="H2003" s="1057"/>
      <c r="J2003" s="917"/>
      <c r="K2003" s="917"/>
      <c r="L2003" s="917"/>
      <c r="M2003" s="917"/>
      <c r="N2003" s="917"/>
      <c r="O2003" s="917"/>
      <c r="P2003" s="921"/>
    </row>
    <row r="2004" spans="1:16" s="904" customFormat="1" x14ac:dyDescent="0.25">
      <c r="A2004" s="565" t="s">
        <v>4772</v>
      </c>
      <c r="B2004" s="734" t="s">
        <v>4771</v>
      </c>
      <c r="C2004" s="735" t="s">
        <v>3147</v>
      </c>
      <c r="D2004" s="735" t="s">
        <v>3205</v>
      </c>
      <c r="E2004" s="754">
        <v>1</v>
      </c>
      <c r="F2004" s="754">
        <v>25.6</v>
      </c>
      <c r="G2004" s="1179">
        <f t="shared" si="141"/>
        <v>25.6</v>
      </c>
      <c r="H2004" s="1057"/>
      <c r="J2004" s="917"/>
      <c r="K2004" s="917"/>
      <c r="L2004" s="917"/>
      <c r="M2004" s="917"/>
      <c r="N2004" s="917"/>
      <c r="O2004" s="917"/>
      <c r="P2004" s="921"/>
    </row>
    <row r="2005" spans="1:16" s="904" customFormat="1" x14ac:dyDescent="0.25">
      <c r="A2005" s="1347" t="s">
        <v>4722</v>
      </c>
      <c r="B2005" s="1350"/>
      <c r="C2005" s="1350"/>
      <c r="D2005" s="1350"/>
      <c r="E2005" s="1350"/>
      <c r="F2005" s="1349"/>
      <c r="G2005" s="1168">
        <f>TRUNC(SUM(G2002:G2003),2)</f>
        <v>0.68</v>
      </c>
      <c r="H2005" s="1056"/>
      <c r="I2005" s="890"/>
      <c r="J2005" s="877"/>
      <c r="K2005" s="917"/>
      <c r="L2005" s="917"/>
      <c r="M2005" s="917"/>
      <c r="N2005" s="917"/>
      <c r="O2005" s="917"/>
      <c r="P2005" s="921"/>
    </row>
    <row r="2006" spans="1:16" s="904" customFormat="1" x14ac:dyDescent="0.25">
      <c r="A2006" s="1347" t="s">
        <v>4723</v>
      </c>
      <c r="B2006" s="1350"/>
      <c r="C2006" s="1350"/>
      <c r="D2006" s="1350"/>
      <c r="E2006" s="1350"/>
      <c r="F2006" s="1349"/>
      <c r="G2006" s="1168">
        <f>TRUNC(SUM(G2004),2)</f>
        <v>25.6</v>
      </c>
      <c r="H2006" s="1056"/>
      <c r="I2006" s="890"/>
      <c r="J2006" s="877"/>
      <c r="K2006" s="917"/>
      <c r="L2006" s="917"/>
      <c r="M2006" s="917"/>
      <c r="N2006" s="917"/>
      <c r="O2006" s="917"/>
      <c r="P2006" s="921"/>
    </row>
    <row r="2007" spans="1:16" s="904" customFormat="1" x14ac:dyDescent="0.25">
      <c r="A2007" s="1172" t="s">
        <v>4996</v>
      </c>
      <c r="B2007" s="1170"/>
      <c r="C2007" s="1170"/>
      <c r="D2007" s="1170"/>
      <c r="E2007" s="1170"/>
      <c r="F2007" s="1171" t="s">
        <v>4915</v>
      </c>
      <c r="G2007" s="1168">
        <f>TRUNC(SUM(G2005:G2006),2)</f>
        <v>26.28</v>
      </c>
      <c r="H2007" s="1057"/>
      <c r="J2007" s="917"/>
      <c r="K2007" s="917"/>
      <c r="L2007" s="917"/>
      <c r="M2007" s="917"/>
      <c r="N2007" s="917"/>
      <c r="O2007" s="917"/>
      <c r="P2007" s="921"/>
    </row>
    <row r="2008" spans="1:16" s="890" customFormat="1" ht="14.25" customHeight="1" x14ac:dyDescent="0.25">
      <c r="A2008" s="917"/>
      <c r="B2008" s="810"/>
      <c r="C2008" s="917"/>
      <c r="D2008" s="924"/>
      <c r="E2008" s="917"/>
      <c r="F2008" s="917"/>
      <c r="G2008" s="921"/>
      <c r="H2008" s="1056"/>
    </row>
    <row r="2009" spans="1:16" s="890" customFormat="1" x14ac:dyDescent="0.25">
      <c r="A2009" s="917"/>
      <c r="B2009" s="810"/>
      <c r="C2009" s="917"/>
      <c r="D2009" s="924"/>
      <c r="E2009" s="917"/>
      <c r="F2009" s="917"/>
      <c r="G2009" s="921"/>
      <c r="H2009" s="1056"/>
    </row>
    <row r="2010" spans="1:16" s="904" customFormat="1" ht="25.5" x14ac:dyDescent="0.25">
      <c r="A2010" s="1157" t="s">
        <v>3136</v>
      </c>
      <c r="B2010" s="1158" t="s">
        <v>3137</v>
      </c>
      <c r="C2010" s="1159" t="s">
        <v>3138</v>
      </c>
      <c r="D2010" s="1159" t="s">
        <v>3139</v>
      </c>
      <c r="E2010" s="1160" t="s">
        <v>3140</v>
      </c>
      <c r="F2010" s="1161" t="s">
        <v>4913</v>
      </c>
      <c r="G2010" s="1162" t="s">
        <v>4914</v>
      </c>
      <c r="H2010" s="1057"/>
    </row>
    <row r="2011" spans="1:16" s="904" customFormat="1" ht="4.5" customHeight="1" x14ac:dyDescent="0.25">
      <c r="A2011" s="728"/>
      <c r="B2011" s="728"/>
      <c r="C2011" s="729"/>
      <c r="D2011" s="729"/>
      <c r="E2011" s="730"/>
      <c r="F2011" s="731"/>
      <c r="G2011" s="732"/>
      <c r="H2011" s="1057"/>
    </row>
    <row r="2012" spans="1:16" s="706" customFormat="1" x14ac:dyDescent="0.25">
      <c r="A2012" s="748" t="s">
        <v>1690</v>
      </c>
      <c r="B2012" s="528" t="s">
        <v>1816</v>
      </c>
      <c r="C2012" s="452"/>
      <c r="D2012" s="735"/>
      <c r="E2012" s="452"/>
      <c r="F2012" s="452"/>
      <c r="G2012" s="453"/>
      <c r="H2012" s="1057"/>
      <c r="J2012" s="743"/>
      <c r="K2012" s="743"/>
      <c r="L2012" s="743"/>
      <c r="M2012" s="743"/>
      <c r="N2012" s="743"/>
      <c r="O2012" s="743"/>
      <c r="P2012" s="747"/>
    </row>
    <row r="2013" spans="1:16" s="706" customFormat="1" ht="51" x14ac:dyDescent="0.25">
      <c r="A2013" s="748" t="s">
        <v>3254</v>
      </c>
      <c r="B2013" s="528" t="s">
        <v>2546</v>
      </c>
      <c r="C2013" s="455" t="s">
        <v>3142</v>
      </c>
      <c r="D2013" s="455" t="s">
        <v>210</v>
      </c>
      <c r="E2013" s="456"/>
      <c r="F2013" s="457"/>
      <c r="G2013" s="458"/>
      <c r="H2013" s="1057"/>
      <c r="J2013" s="743"/>
      <c r="K2013" s="743"/>
      <c r="L2013" s="743"/>
      <c r="M2013" s="743"/>
      <c r="N2013" s="743"/>
      <c r="O2013" s="743"/>
      <c r="P2013" s="747"/>
    </row>
    <row r="2014" spans="1:16" s="706" customFormat="1" x14ac:dyDescent="0.25">
      <c r="A2014" s="566" t="s">
        <v>4063</v>
      </c>
      <c r="B2014" s="750" t="s">
        <v>4062</v>
      </c>
      <c r="C2014" s="753" t="s">
        <v>3142</v>
      </c>
      <c r="D2014" s="753" t="s">
        <v>3143</v>
      </c>
      <c r="E2014" s="754">
        <v>0.02</v>
      </c>
      <c r="F2014" s="754">
        <v>15.19</v>
      </c>
      <c r="G2014" s="1179">
        <f t="shared" ref="G2014:G2016" si="142">TRUNC(E2014*F2014,2)</f>
        <v>0.3</v>
      </c>
      <c r="H2014" s="1057"/>
      <c r="J2014" s="743"/>
      <c r="K2014" s="743"/>
      <c r="L2014" s="743"/>
      <c r="M2014" s="743"/>
      <c r="N2014" s="743"/>
      <c r="O2014" s="743"/>
      <c r="P2014" s="747"/>
    </row>
    <row r="2015" spans="1:16" s="706" customFormat="1" x14ac:dyDescent="0.25">
      <c r="A2015" s="566" t="s">
        <v>4061</v>
      </c>
      <c r="B2015" s="750" t="s">
        <v>4060</v>
      </c>
      <c r="C2015" s="753" t="s">
        <v>3142</v>
      </c>
      <c r="D2015" s="753" t="s">
        <v>3143</v>
      </c>
      <c r="E2015" s="754">
        <v>0.02</v>
      </c>
      <c r="F2015" s="754">
        <v>19.350000000000001</v>
      </c>
      <c r="G2015" s="1179">
        <f t="shared" si="142"/>
        <v>0.38</v>
      </c>
      <c r="H2015" s="1057"/>
      <c r="J2015" s="743"/>
      <c r="K2015" s="743"/>
      <c r="L2015" s="743"/>
      <c r="M2015" s="743"/>
      <c r="N2015" s="743"/>
      <c r="O2015" s="743"/>
      <c r="P2015" s="747"/>
    </row>
    <row r="2016" spans="1:16" s="706" customFormat="1" x14ac:dyDescent="0.25">
      <c r="A2016" s="565" t="s">
        <v>4407</v>
      </c>
      <c r="B2016" s="734" t="s">
        <v>4406</v>
      </c>
      <c r="C2016" s="735" t="s">
        <v>3147</v>
      </c>
      <c r="D2016" s="735" t="s">
        <v>3205</v>
      </c>
      <c r="E2016" s="754">
        <v>1.02</v>
      </c>
      <c r="F2016" s="754">
        <v>5.2</v>
      </c>
      <c r="G2016" s="1179">
        <f t="shared" si="142"/>
        <v>5.3</v>
      </c>
      <c r="H2016" s="1057"/>
      <c r="J2016" s="743"/>
      <c r="K2016" s="743"/>
      <c r="L2016" s="743"/>
      <c r="M2016" s="743"/>
      <c r="N2016" s="743"/>
      <c r="O2016" s="743"/>
      <c r="P2016" s="747"/>
    </row>
    <row r="2017" spans="1:16" s="706" customFormat="1" x14ac:dyDescent="0.25">
      <c r="A2017" s="1347" t="s">
        <v>4722</v>
      </c>
      <c r="B2017" s="1350"/>
      <c r="C2017" s="1350"/>
      <c r="D2017" s="1350"/>
      <c r="E2017" s="1350"/>
      <c r="F2017" s="1349"/>
      <c r="G2017" s="1168">
        <f>TRUNC(SUM(G2014:G2015),2)</f>
        <v>0.68</v>
      </c>
      <c r="H2017" s="1056"/>
      <c r="I2017" s="700"/>
      <c r="J2017" s="726"/>
      <c r="K2017" s="743"/>
      <c r="L2017" s="743"/>
      <c r="M2017" s="743"/>
      <c r="N2017" s="743"/>
      <c r="O2017" s="743"/>
      <c r="P2017" s="747"/>
    </row>
    <row r="2018" spans="1:16" s="706" customFormat="1" x14ac:dyDescent="0.25">
      <c r="A2018" s="1347" t="s">
        <v>4723</v>
      </c>
      <c r="B2018" s="1350"/>
      <c r="C2018" s="1350"/>
      <c r="D2018" s="1350"/>
      <c r="E2018" s="1350"/>
      <c r="F2018" s="1349"/>
      <c r="G2018" s="1168">
        <f>TRUNC(SUM(G2016),2)</f>
        <v>5.3</v>
      </c>
      <c r="H2018" s="1056"/>
      <c r="I2018" s="700"/>
      <c r="J2018" s="726"/>
      <c r="K2018" s="743"/>
      <c r="L2018" s="743"/>
      <c r="M2018" s="743"/>
      <c r="N2018" s="743"/>
      <c r="O2018" s="743"/>
      <c r="P2018" s="747"/>
    </row>
    <row r="2019" spans="1:16" s="706" customFormat="1" x14ac:dyDescent="0.25">
      <c r="A2019" s="1172" t="s">
        <v>4997</v>
      </c>
      <c r="B2019" s="1170"/>
      <c r="C2019" s="1170"/>
      <c r="D2019" s="1170"/>
      <c r="E2019" s="1170"/>
      <c r="F2019" s="1171" t="s">
        <v>4915</v>
      </c>
      <c r="G2019" s="1168">
        <f>TRUNC(SUM(G2017:G2018),2)</f>
        <v>5.98</v>
      </c>
      <c r="H2019" s="1057"/>
      <c r="J2019" s="743"/>
      <c r="K2019" s="743"/>
      <c r="L2019" s="743"/>
      <c r="M2019" s="743"/>
      <c r="N2019" s="743"/>
      <c r="O2019" s="743"/>
      <c r="P2019" s="747"/>
    </row>
    <row r="2020" spans="1:16" s="890" customFormat="1" ht="14.25" customHeight="1" x14ac:dyDescent="0.25">
      <c r="A2020" s="917"/>
      <c r="B2020" s="810"/>
      <c r="C2020" s="917"/>
      <c r="D2020" s="924"/>
      <c r="E2020" s="917"/>
      <c r="F2020" s="917"/>
      <c r="G2020" s="921"/>
      <c r="H2020" s="1056"/>
    </row>
    <row r="2021" spans="1:16" s="890" customFormat="1" x14ac:dyDescent="0.25">
      <c r="A2021" s="917"/>
      <c r="B2021" s="810"/>
      <c r="C2021" s="917"/>
      <c r="D2021" s="924"/>
      <c r="E2021" s="917"/>
      <c r="F2021" s="917"/>
      <c r="G2021" s="921"/>
      <c r="H2021" s="1056"/>
    </row>
    <row r="2022" spans="1:16" s="904" customFormat="1" ht="25.5" x14ac:dyDescent="0.25">
      <c r="A2022" s="1157" t="s">
        <v>3136</v>
      </c>
      <c r="B2022" s="1158" t="s">
        <v>3137</v>
      </c>
      <c r="C2022" s="1159" t="s">
        <v>3138</v>
      </c>
      <c r="D2022" s="1159" t="s">
        <v>3139</v>
      </c>
      <c r="E2022" s="1160" t="s">
        <v>3140</v>
      </c>
      <c r="F2022" s="1161" t="s">
        <v>4913</v>
      </c>
      <c r="G2022" s="1162" t="s">
        <v>4914</v>
      </c>
      <c r="H2022" s="1057"/>
    </row>
    <row r="2023" spans="1:16" s="904" customFormat="1" ht="4.5" customHeight="1" x14ac:dyDescent="0.25">
      <c r="A2023" s="728"/>
      <c r="B2023" s="728"/>
      <c r="C2023" s="729"/>
      <c r="D2023" s="729"/>
      <c r="E2023" s="730"/>
      <c r="F2023" s="731"/>
      <c r="G2023" s="732"/>
      <c r="H2023" s="1057"/>
    </row>
    <row r="2024" spans="1:16" s="706" customFormat="1" x14ac:dyDescent="0.25">
      <c r="A2024" s="748" t="s">
        <v>1690</v>
      </c>
      <c r="B2024" s="528" t="s">
        <v>1816</v>
      </c>
      <c r="C2024" s="452"/>
      <c r="D2024" s="735"/>
      <c r="E2024" s="452"/>
      <c r="F2024" s="452"/>
      <c r="G2024" s="453"/>
      <c r="H2024" s="1057"/>
      <c r="J2024" s="743"/>
      <c r="K2024" s="743"/>
      <c r="L2024" s="743"/>
      <c r="M2024" s="743"/>
      <c r="N2024" s="743"/>
      <c r="O2024" s="743"/>
      <c r="P2024" s="747"/>
    </row>
    <row r="2025" spans="1:16" s="706" customFormat="1" ht="51" x14ac:dyDescent="0.25">
      <c r="A2025" s="748" t="s">
        <v>3255</v>
      </c>
      <c r="B2025" s="528" t="s">
        <v>2547</v>
      </c>
      <c r="C2025" s="455" t="s">
        <v>3142</v>
      </c>
      <c r="D2025" s="455" t="s">
        <v>210</v>
      </c>
      <c r="E2025" s="456"/>
      <c r="F2025" s="457"/>
      <c r="G2025" s="458"/>
      <c r="H2025" s="1057"/>
      <c r="J2025" s="743"/>
      <c r="K2025" s="743"/>
      <c r="L2025" s="743"/>
      <c r="M2025" s="743"/>
      <c r="N2025" s="743"/>
      <c r="O2025" s="743"/>
      <c r="P2025" s="747"/>
    </row>
    <row r="2026" spans="1:16" s="706" customFormat="1" x14ac:dyDescent="0.25">
      <c r="A2026" s="566" t="s">
        <v>4063</v>
      </c>
      <c r="B2026" s="750" t="s">
        <v>4062</v>
      </c>
      <c r="C2026" s="753" t="s">
        <v>3142</v>
      </c>
      <c r="D2026" s="753" t="s">
        <v>3143</v>
      </c>
      <c r="E2026" s="754">
        <v>0.02</v>
      </c>
      <c r="F2026" s="754">
        <v>15.19</v>
      </c>
      <c r="G2026" s="1179">
        <f t="shared" ref="G2026:G2028" si="143">TRUNC(E2026*F2026,2)</f>
        <v>0.3</v>
      </c>
      <c r="H2026" s="1057"/>
      <c r="J2026" s="743"/>
      <c r="K2026" s="743"/>
      <c r="L2026" s="743"/>
      <c r="M2026" s="743"/>
      <c r="N2026" s="743"/>
      <c r="O2026" s="743"/>
      <c r="P2026" s="747"/>
    </row>
    <row r="2027" spans="1:16" s="706" customFormat="1" x14ac:dyDescent="0.25">
      <c r="A2027" s="566" t="s">
        <v>4061</v>
      </c>
      <c r="B2027" s="750" t="s">
        <v>4060</v>
      </c>
      <c r="C2027" s="753" t="s">
        <v>3142</v>
      </c>
      <c r="D2027" s="753" t="s">
        <v>3143</v>
      </c>
      <c r="E2027" s="754">
        <v>0.02</v>
      </c>
      <c r="F2027" s="754">
        <v>19.350000000000001</v>
      </c>
      <c r="G2027" s="1179">
        <f t="shared" si="143"/>
        <v>0.38</v>
      </c>
      <c r="H2027" s="1057"/>
      <c r="J2027" s="743"/>
      <c r="K2027" s="743"/>
      <c r="L2027" s="743"/>
      <c r="M2027" s="743"/>
      <c r="N2027" s="743"/>
      <c r="O2027" s="743"/>
      <c r="P2027" s="747"/>
    </row>
    <row r="2028" spans="1:16" s="706" customFormat="1" x14ac:dyDescent="0.25">
      <c r="A2028" s="565" t="s">
        <v>3958</v>
      </c>
      <c r="B2028" s="734" t="s">
        <v>4409</v>
      </c>
      <c r="C2028" s="735" t="s">
        <v>3147</v>
      </c>
      <c r="D2028" s="735" t="s">
        <v>3205</v>
      </c>
      <c r="E2028" s="754">
        <v>1.02</v>
      </c>
      <c r="F2028" s="754">
        <v>3.15</v>
      </c>
      <c r="G2028" s="1179">
        <f t="shared" si="143"/>
        <v>3.21</v>
      </c>
      <c r="H2028" s="1057"/>
      <c r="J2028" s="743"/>
      <c r="K2028" s="743"/>
      <c r="L2028" s="743"/>
      <c r="M2028" s="743"/>
      <c r="N2028" s="743"/>
      <c r="O2028" s="743"/>
      <c r="P2028" s="747"/>
    </row>
    <row r="2029" spans="1:16" s="706" customFormat="1" x14ac:dyDescent="0.25">
      <c r="A2029" s="1347" t="s">
        <v>4722</v>
      </c>
      <c r="B2029" s="1350"/>
      <c r="C2029" s="1350"/>
      <c r="D2029" s="1350"/>
      <c r="E2029" s="1350"/>
      <c r="F2029" s="1349"/>
      <c r="G2029" s="1168">
        <f>TRUNC(SUM(G2026:G2027),2)</f>
        <v>0.68</v>
      </c>
      <c r="H2029" s="1056"/>
      <c r="I2029" s="700"/>
      <c r="J2029" s="726"/>
      <c r="K2029" s="743"/>
      <c r="L2029" s="743"/>
      <c r="M2029" s="743"/>
      <c r="N2029" s="743"/>
      <c r="O2029" s="743"/>
      <c r="P2029" s="747"/>
    </row>
    <row r="2030" spans="1:16" s="706" customFormat="1" x14ac:dyDescent="0.25">
      <c r="A2030" s="1347" t="s">
        <v>4723</v>
      </c>
      <c r="B2030" s="1350"/>
      <c r="C2030" s="1350"/>
      <c r="D2030" s="1350"/>
      <c r="E2030" s="1350"/>
      <c r="F2030" s="1349"/>
      <c r="G2030" s="1168">
        <f>TRUNC(SUM(G2028),2)</f>
        <v>3.21</v>
      </c>
      <c r="H2030" s="1056"/>
      <c r="I2030" s="700"/>
      <c r="J2030" s="726"/>
      <c r="K2030" s="743"/>
      <c r="L2030" s="743"/>
      <c r="M2030" s="743"/>
      <c r="N2030" s="743"/>
      <c r="O2030" s="743"/>
      <c r="P2030" s="747"/>
    </row>
    <row r="2031" spans="1:16" s="706" customFormat="1" x14ac:dyDescent="0.25">
      <c r="A2031" s="1172" t="s">
        <v>4998</v>
      </c>
      <c r="B2031" s="1170"/>
      <c r="C2031" s="1170"/>
      <c r="D2031" s="1170"/>
      <c r="E2031" s="1170"/>
      <c r="F2031" s="1171" t="s">
        <v>4915</v>
      </c>
      <c r="G2031" s="1168">
        <f>TRUNC(SUM(G2029:G2030),2)</f>
        <v>3.89</v>
      </c>
      <c r="H2031" s="1057"/>
      <c r="J2031" s="743"/>
      <c r="K2031" s="743"/>
      <c r="L2031" s="743"/>
      <c r="M2031" s="743"/>
      <c r="N2031" s="743"/>
      <c r="O2031" s="743"/>
      <c r="P2031" s="747"/>
    </row>
    <row r="2032" spans="1:16" s="890" customFormat="1" ht="14.25" customHeight="1" x14ac:dyDescent="0.25">
      <c r="A2032" s="917"/>
      <c r="B2032" s="810"/>
      <c r="C2032" s="917"/>
      <c r="D2032" s="924"/>
      <c r="E2032" s="917"/>
      <c r="F2032" s="917"/>
      <c r="G2032" s="921"/>
      <c r="H2032" s="1056"/>
    </row>
    <row r="2033" spans="1:16" s="890" customFormat="1" x14ac:dyDescent="0.25">
      <c r="A2033" s="917"/>
      <c r="B2033" s="810"/>
      <c r="C2033" s="917"/>
      <c r="D2033" s="924"/>
      <c r="E2033" s="917"/>
      <c r="F2033" s="917"/>
      <c r="G2033" s="921"/>
      <c r="H2033" s="1056"/>
    </row>
    <row r="2034" spans="1:16" s="904" customFormat="1" ht="25.5" x14ac:dyDescent="0.25">
      <c r="A2034" s="1157" t="s">
        <v>3136</v>
      </c>
      <c r="B2034" s="1158" t="s">
        <v>3137</v>
      </c>
      <c r="C2034" s="1159" t="s">
        <v>3138</v>
      </c>
      <c r="D2034" s="1159" t="s">
        <v>3139</v>
      </c>
      <c r="E2034" s="1160" t="s">
        <v>3140</v>
      </c>
      <c r="F2034" s="1161" t="s">
        <v>4913</v>
      </c>
      <c r="G2034" s="1162" t="s">
        <v>4914</v>
      </c>
      <c r="H2034" s="1057"/>
    </row>
    <row r="2035" spans="1:16" s="904" customFormat="1" ht="4.5" customHeight="1" x14ac:dyDescent="0.25">
      <c r="A2035" s="728"/>
      <c r="B2035" s="728"/>
      <c r="C2035" s="729"/>
      <c r="D2035" s="729"/>
      <c r="E2035" s="730"/>
      <c r="F2035" s="731"/>
      <c r="G2035" s="732"/>
      <c r="H2035" s="1057"/>
    </row>
    <row r="2036" spans="1:16" s="706" customFormat="1" x14ac:dyDescent="0.25">
      <c r="A2036" s="748" t="s">
        <v>1690</v>
      </c>
      <c r="B2036" s="528" t="s">
        <v>1816</v>
      </c>
      <c r="C2036" s="452"/>
      <c r="D2036" s="735"/>
      <c r="E2036" s="452"/>
      <c r="F2036" s="452"/>
      <c r="G2036" s="453"/>
      <c r="H2036" s="1057"/>
      <c r="J2036" s="743"/>
      <c r="K2036" s="743"/>
      <c r="L2036" s="743"/>
      <c r="M2036" s="743"/>
      <c r="N2036" s="743"/>
      <c r="O2036" s="743"/>
      <c r="P2036" s="747"/>
    </row>
    <row r="2037" spans="1:16" s="706" customFormat="1" ht="51" x14ac:dyDescent="0.25">
      <c r="A2037" s="748" t="s">
        <v>3255</v>
      </c>
      <c r="B2037" s="528" t="s">
        <v>2548</v>
      </c>
      <c r="C2037" s="455" t="s">
        <v>3142</v>
      </c>
      <c r="D2037" s="455" t="s">
        <v>210</v>
      </c>
      <c r="E2037" s="456"/>
      <c r="F2037" s="457"/>
      <c r="G2037" s="458"/>
      <c r="H2037" s="1057"/>
      <c r="J2037" s="743"/>
      <c r="K2037" s="743"/>
      <c r="L2037" s="743"/>
      <c r="M2037" s="743"/>
      <c r="N2037" s="743"/>
      <c r="O2037" s="743"/>
      <c r="P2037" s="747"/>
    </row>
    <row r="2038" spans="1:16" s="706" customFormat="1" x14ac:dyDescent="0.25">
      <c r="A2038" s="566" t="s">
        <v>4063</v>
      </c>
      <c r="B2038" s="750" t="s">
        <v>4062</v>
      </c>
      <c r="C2038" s="753" t="s">
        <v>3142</v>
      </c>
      <c r="D2038" s="753" t="s">
        <v>3143</v>
      </c>
      <c r="E2038" s="754">
        <v>0.02</v>
      </c>
      <c r="F2038" s="754">
        <v>15.19</v>
      </c>
      <c r="G2038" s="1179">
        <f t="shared" ref="G2038:G2040" si="144">TRUNC(E2038*F2038,2)</f>
        <v>0.3</v>
      </c>
      <c r="H2038" s="1057"/>
      <c r="J2038" s="743"/>
      <c r="K2038" s="743"/>
      <c r="L2038" s="743"/>
      <c r="M2038" s="743"/>
      <c r="N2038" s="743"/>
      <c r="O2038" s="743"/>
      <c r="P2038" s="747"/>
    </row>
    <row r="2039" spans="1:16" s="706" customFormat="1" x14ac:dyDescent="0.25">
      <c r="A2039" s="566" t="s">
        <v>4061</v>
      </c>
      <c r="B2039" s="750" t="s">
        <v>4060</v>
      </c>
      <c r="C2039" s="753" t="s">
        <v>3142</v>
      </c>
      <c r="D2039" s="753" t="s">
        <v>3143</v>
      </c>
      <c r="E2039" s="754">
        <v>0.02</v>
      </c>
      <c r="F2039" s="754">
        <v>19.350000000000001</v>
      </c>
      <c r="G2039" s="1179">
        <f t="shared" si="144"/>
        <v>0.38</v>
      </c>
      <c r="H2039" s="1057"/>
      <c r="J2039" s="743"/>
      <c r="K2039" s="743"/>
      <c r="L2039" s="743"/>
      <c r="M2039" s="743"/>
      <c r="N2039" s="743"/>
      <c r="O2039" s="743"/>
      <c r="P2039" s="747"/>
    </row>
    <row r="2040" spans="1:16" s="706" customFormat="1" x14ac:dyDescent="0.25">
      <c r="A2040" s="565" t="s">
        <v>4412</v>
      </c>
      <c r="B2040" s="734" t="s">
        <v>4411</v>
      </c>
      <c r="C2040" s="735" t="s">
        <v>3147</v>
      </c>
      <c r="D2040" s="735" t="s">
        <v>3205</v>
      </c>
      <c r="E2040" s="754">
        <v>1.02</v>
      </c>
      <c r="F2040" s="754">
        <v>3.8</v>
      </c>
      <c r="G2040" s="1179">
        <f t="shared" si="144"/>
        <v>3.87</v>
      </c>
      <c r="H2040" s="1057"/>
      <c r="J2040" s="743"/>
      <c r="K2040" s="743"/>
      <c r="L2040" s="743"/>
      <c r="M2040" s="743"/>
      <c r="N2040" s="743"/>
      <c r="O2040" s="743"/>
      <c r="P2040" s="747"/>
    </row>
    <row r="2041" spans="1:16" s="706" customFormat="1" x14ac:dyDescent="0.25">
      <c r="A2041" s="1347" t="s">
        <v>4722</v>
      </c>
      <c r="B2041" s="1350"/>
      <c r="C2041" s="1350"/>
      <c r="D2041" s="1350"/>
      <c r="E2041" s="1350"/>
      <c r="F2041" s="1349"/>
      <c r="G2041" s="1168">
        <f>TRUNC(SUM(G2038:G2039),2)</f>
        <v>0.68</v>
      </c>
      <c r="H2041" s="1056"/>
      <c r="I2041" s="700"/>
      <c r="J2041" s="726"/>
      <c r="K2041" s="743"/>
      <c r="L2041" s="743"/>
      <c r="M2041" s="743"/>
      <c r="N2041" s="743"/>
      <c r="O2041" s="743"/>
      <c r="P2041" s="747"/>
    </row>
    <row r="2042" spans="1:16" s="706" customFormat="1" x14ac:dyDescent="0.25">
      <c r="A2042" s="1347" t="s">
        <v>4723</v>
      </c>
      <c r="B2042" s="1350"/>
      <c r="C2042" s="1350"/>
      <c r="D2042" s="1350"/>
      <c r="E2042" s="1350"/>
      <c r="F2042" s="1349"/>
      <c r="G2042" s="1168">
        <f>TRUNC(SUM(G2040),2)</f>
        <v>3.87</v>
      </c>
      <c r="H2042" s="1056"/>
      <c r="I2042" s="700"/>
      <c r="J2042" s="726"/>
      <c r="K2042" s="743"/>
      <c r="L2042" s="743"/>
      <c r="M2042" s="743"/>
      <c r="N2042" s="743"/>
      <c r="O2042" s="743"/>
      <c r="P2042" s="747"/>
    </row>
    <row r="2043" spans="1:16" s="706" customFormat="1" x14ac:dyDescent="0.25">
      <c r="A2043" s="1172" t="s">
        <v>4999</v>
      </c>
      <c r="B2043" s="1170"/>
      <c r="C2043" s="1170"/>
      <c r="D2043" s="1170"/>
      <c r="E2043" s="1170"/>
      <c r="F2043" s="1171" t="s">
        <v>4915</v>
      </c>
      <c r="G2043" s="1168">
        <f>TRUNC(SUM(G2041:G2042),2)</f>
        <v>4.55</v>
      </c>
      <c r="H2043" s="1057"/>
      <c r="J2043" s="743"/>
      <c r="K2043" s="743"/>
      <c r="L2043" s="743"/>
      <c r="M2043" s="743"/>
      <c r="N2043" s="743"/>
      <c r="O2043" s="743"/>
      <c r="P2043" s="747"/>
    </row>
    <row r="2044" spans="1:16" s="890" customFormat="1" ht="14.25" customHeight="1" x14ac:dyDescent="0.25">
      <c r="A2044" s="917"/>
      <c r="B2044" s="810"/>
      <c r="C2044" s="917"/>
      <c r="D2044" s="924"/>
      <c r="E2044" s="917"/>
      <c r="F2044" s="917"/>
      <c r="G2044" s="921"/>
      <c r="H2044" s="1056"/>
    </row>
    <row r="2045" spans="1:16" s="890" customFormat="1" x14ac:dyDescent="0.25">
      <c r="A2045" s="917"/>
      <c r="B2045" s="810"/>
      <c r="C2045" s="917"/>
      <c r="D2045" s="924"/>
      <c r="E2045" s="917"/>
      <c r="F2045" s="917"/>
      <c r="G2045" s="921"/>
      <c r="H2045" s="1056"/>
    </row>
    <row r="2046" spans="1:16" s="904" customFormat="1" ht="25.5" x14ac:dyDescent="0.25">
      <c r="A2046" s="1157" t="s">
        <v>3136</v>
      </c>
      <c r="B2046" s="1158" t="s">
        <v>3137</v>
      </c>
      <c r="C2046" s="1159" t="s">
        <v>3138</v>
      </c>
      <c r="D2046" s="1159" t="s">
        <v>3139</v>
      </c>
      <c r="E2046" s="1160" t="s">
        <v>3140</v>
      </c>
      <c r="F2046" s="1161" t="s">
        <v>4913</v>
      </c>
      <c r="G2046" s="1162" t="s">
        <v>4914</v>
      </c>
      <c r="H2046" s="1057"/>
    </row>
    <row r="2047" spans="1:16" s="904" customFormat="1" ht="4.5" customHeight="1" x14ac:dyDescent="0.25">
      <c r="A2047" s="728"/>
      <c r="B2047" s="728"/>
      <c r="C2047" s="729"/>
      <c r="D2047" s="729"/>
      <c r="E2047" s="730"/>
      <c r="F2047" s="731"/>
      <c r="G2047" s="732"/>
      <c r="H2047" s="1057"/>
    </row>
    <row r="2048" spans="1:16" s="115" customFormat="1" x14ac:dyDescent="0.25">
      <c r="A2048" s="451" t="s">
        <v>1691</v>
      </c>
      <c r="B2048" s="528" t="s">
        <v>1817</v>
      </c>
      <c r="C2048" s="452"/>
      <c r="D2048" s="735"/>
      <c r="E2048" s="452"/>
      <c r="F2048" s="452"/>
      <c r="G2048" s="453"/>
      <c r="H2048" s="1057"/>
      <c r="J2048" s="436"/>
      <c r="K2048" s="436"/>
      <c r="L2048" s="436"/>
      <c r="M2048" s="436"/>
      <c r="N2048" s="436"/>
      <c r="O2048" s="436"/>
      <c r="P2048" s="437"/>
    </row>
    <row r="2049" spans="1:16" s="115" customFormat="1" ht="25.5" x14ac:dyDescent="0.25">
      <c r="A2049" s="451" t="s">
        <v>2874</v>
      </c>
      <c r="B2049" s="528" t="s">
        <v>2870</v>
      </c>
      <c r="C2049" s="455" t="s">
        <v>3142</v>
      </c>
      <c r="D2049" s="455"/>
      <c r="E2049" s="456"/>
      <c r="F2049" s="457"/>
      <c r="G2049" s="458"/>
      <c r="H2049" s="1057"/>
      <c r="J2049" s="436"/>
      <c r="K2049" s="436"/>
      <c r="L2049" s="436"/>
      <c r="M2049" s="436"/>
      <c r="N2049" s="436"/>
      <c r="O2049" s="436"/>
      <c r="P2049" s="437"/>
    </row>
    <row r="2050" spans="1:16" s="115" customFormat="1" x14ac:dyDescent="0.25">
      <c r="A2050" s="566" t="s">
        <v>4063</v>
      </c>
      <c r="B2050" s="750" t="s">
        <v>4062</v>
      </c>
      <c r="C2050" s="535" t="s">
        <v>3142</v>
      </c>
      <c r="D2050" s="753" t="s">
        <v>3143</v>
      </c>
      <c r="E2050" s="423">
        <v>0.4</v>
      </c>
      <c r="F2050" s="754">
        <v>15.19</v>
      </c>
      <c r="G2050" s="1179">
        <f t="shared" ref="G2050:G2052" si="145">TRUNC(E2050*F2050,2)</f>
        <v>6.07</v>
      </c>
      <c r="H2050" s="1057"/>
      <c r="J2050" s="436"/>
      <c r="K2050" s="436"/>
      <c r="L2050" s="436"/>
      <c r="M2050" s="436"/>
      <c r="N2050" s="436"/>
      <c r="O2050" s="436"/>
      <c r="P2050" s="437"/>
    </row>
    <row r="2051" spans="1:16" s="115" customFormat="1" x14ac:dyDescent="0.25">
      <c r="A2051" s="566" t="s">
        <v>4061</v>
      </c>
      <c r="B2051" s="750" t="s">
        <v>4060</v>
      </c>
      <c r="C2051" s="535" t="s">
        <v>3142</v>
      </c>
      <c r="D2051" s="753" t="s">
        <v>3143</v>
      </c>
      <c r="E2051" s="423">
        <v>0.4</v>
      </c>
      <c r="F2051" s="754">
        <v>19.350000000000001</v>
      </c>
      <c r="G2051" s="1179">
        <f t="shared" si="145"/>
        <v>7.74</v>
      </c>
      <c r="H2051" s="1057"/>
      <c r="J2051" s="436"/>
      <c r="K2051" s="436"/>
      <c r="L2051" s="436"/>
      <c r="M2051" s="436"/>
      <c r="N2051" s="436"/>
      <c r="O2051" s="436"/>
      <c r="P2051" s="437"/>
    </row>
    <row r="2052" spans="1:16" s="115" customFormat="1" x14ac:dyDescent="0.25">
      <c r="A2052" s="565" t="s">
        <v>3328</v>
      </c>
      <c r="B2052" s="734" t="s">
        <v>3566</v>
      </c>
      <c r="C2052" s="386" t="s">
        <v>3147</v>
      </c>
      <c r="D2052" s="735" t="s">
        <v>3134</v>
      </c>
      <c r="E2052" s="423">
        <v>1</v>
      </c>
      <c r="F2052" s="423">
        <f>'Mapa de Cotação'!F63</f>
        <v>7.9</v>
      </c>
      <c r="G2052" s="1179">
        <f t="shared" si="145"/>
        <v>7.9</v>
      </c>
      <c r="H2052" s="1057"/>
      <c r="J2052" s="436"/>
      <c r="K2052" s="436"/>
      <c r="L2052" s="436"/>
      <c r="M2052" s="436"/>
      <c r="N2052" s="436"/>
      <c r="O2052" s="436"/>
      <c r="P2052" s="437"/>
    </row>
    <row r="2053" spans="1:16" s="115" customFormat="1" x14ac:dyDescent="0.25">
      <c r="A2053" s="1347" t="s">
        <v>4722</v>
      </c>
      <c r="B2053" s="1350"/>
      <c r="C2053" s="1350"/>
      <c r="D2053" s="1350"/>
      <c r="E2053" s="1350"/>
      <c r="F2053" s="1349"/>
      <c r="G2053" s="1168">
        <f>TRUNC(SUM(G2050:G2051),2)</f>
        <v>13.81</v>
      </c>
      <c r="H2053" s="1056"/>
      <c r="I2053"/>
      <c r="J2053" s="375"/>
      <c r="K2053" s="436"/>
      <c r="L2053" s="436"/>
      <c r="M2053" s="436"/>
      <c r="N2053" s="436"/>
      <c r="O2053" s="436"/>
      <c r="P2053" s="437"/>
    </row>
    <row r="2054" spans="1:16" s="115" customFormat="1" x14ac:dyDescent="0.25">
      <c r="A2054" s="1347" t="s">
        <v>4723</v>
      </c>
      <c r="B2054" s="1350"/>
      <c r="C2054" s="1350"/>
      <c r="D2054" s="1350"/>
      <c r="E2054" s="1350"/>
      <c r="F2054" s="1349"/>
      <c r="G2054" s="1168">
        <f>TRUNC(SUM(G2052),2)</f>
        <v>7.9</v>
      </c>
      <c r="H2054" s="1056"/>
      <c r="I2054"/>
      <c r="J2054" s="375"/>
      <c r="K2054" s="436"/>
      <c r="L2054" s="436"/>
      <c r="M2054" s="436"/>
      <c r="N2054" s="436"/>
      <c r="O2054" s="436"/>
      <c r="P2054" s="437"/>
    </row>
    <row r="2055" spans="1:16" s="115" customFormat="1" x14ac:dyDescent="0.25">
      <c r="A2055" s="1172" t="s">
        <v>5000</v>
      </c>
      <c r="B2055" s="1170"/>
      <c r="C2055" s="1170"/>
      <c r="D2055" s="1170"/>
      <c r="E2055" s="1170"/>
      <c r="F2055" s="1171" t="s">
        <v>4915</v>
      </c>
      <c r="G2055" s="1168">
        <f>TRUNC(SUM(G2053:G2054),2)</f>
        <v>21.71</v>
      </c>
      <c r="H2055" s="1057"/>
      <c r="J2055" s="436"/>
      <c r="K2055" s="436"/>
      <c r="L2055" s="436"/>
      <c r="M2055" s="436"/>
      <c r="N2055" s="436"/>
      <c r="O2055" s="436"/>
      <c r="P2055" s="437"/>
    </row>
    <row r="2056" spans="1:16" s="890" customFormat="1" ht="14.25" customHeight="1" x14ac:dyDescent="0.25">
      <c r="A2056" s="917"/>
      <c r="B2056" s="810"/>
      <c r="C2056" s="917"/>
      <c r="D2056" s="924"/>
      <c r="E2056" s="917"/>
      <c r="F2056" s="917"/>
      <c r="G2056" s="921"/>
      <c r="H2056" s="1056"/>
    </row>
    <row r="2057" spans="1:16" s="890" customFormat="1" x14ac:dyDescent="0.25">
      <c r="A2057" s="917"/>
      <c r="B2057" s="810"/>
      <c r="C2057" s="917"/>
      <c r="D2057" s="924"/>
      <c r="E2057" s="917"/>
      <c r="F2057" s="917"/>
      <c r="G2057" s="921"/>
      <c r="H2057" s="1056"/>
    </row>
    <row r="2058" spans="1:16" s="904" customFormat="1" ht="25.5" x14ac:dyDescent="0.25">
      <c r="A2058" s="1157" t="s">
        <v>3136</v>
      </c>
      <c r="B2058" s="1158" t="s">
        <v>3137</v>
      </c>
      <c r="C2058" s="1159" t="s">
        <v>3138</v>
      </c>
      <c r="D2058" s="1159" t="s">
        <v>3139</v>
      </c>
      <c r="E2058" s="1160" t="s">
        <v>3140</v>
      </c>
      <c r="F2058" s="1161" t="s">
        <v>4913</v>
      </c>
      <c r="G2058" s="1162" t="s">
        <v>4914</v>
      </c>
      <c r="H2058" s="1057"/>
    </row>
    <row r="2059" spans="1:16" s="904" customFormat="1" ht="4.5" customHeight="1" x14ac:dyDescent="0.25">
      <c r="A2059" s="728"/>
      <c r="B2059" s="728"/>
      <c r="C2059" s="729"/>
      <c r="D2059" s="729"/>
      <c r="E2059" s="730"/>
      <c r="F2059" s="731"/>
      <c r="G2059" s="732"/>
      <c r="H2059" s="1057"/>
    </row>
    <row r="2060" spans="1:16" s="706" customFormat="1" x14ac:dyDescent="0.25">
      <c r="A2060" s="748" t="s">
        <v>1693</v>
      </c>
      <c r="B2060" s="528" t="s">
        <v>1819</v>
      </c>
      <c r="C2060" s="452"/>
      <c r="D2060" s="735"/>
      <c r="E2060" s="452"/>
      <c r="F2060" s="452"/>
      <c r="G2060" s="453"/>
      <c r="H2060" s="1057"/>
      <c r="J2060" s="743"/>
      <c r="K2060" s="743"/>
      <c r="L2060" s="743"/>
      <c r="M2060" s="743"/>
      <c r="N2060" s="743"/>
      <c r="O2060" s="743"/>
      <c r="P2060" s="747"/>
    </row>
    <row r="2061" spans="1:16" s="706" customFormat="1" ht="25.5" x14ac:dyDescent="0.25">
      <c r="A2061" s="748" t="s">
        <v>2944</v>
      </c>
      <c r="B2061" s="528" t="s">
        <v>4236</v>
      </c>
      <c r="C2061" s="455" t="s">
        <v>3142</v>
      </c>
      <c r="D2061" s="455" t="s">
        <v>2569</v>
      </c>
      <c r="E2061" s="456"/>
      <c r="F2061" s="457"/>
      <c r="G2061" s="458"/>
      <c r="H2061" s="1057"/>
      <c r="J2061" s="743"/>
      <c r="K2061" s="743"/>
      <c r="L2061" s="743"/>
      <c r="M2061" s="743"/>
      <c r="N2061" s="743"/>
      <c r="O2061" s="743"/>
      <c r="P2061" s="747"/>
    </row>
    <row r="2062" spans="1:16" s="706" customFormat="1" x14ac:dyDescent="0.25">
      <c r="A2062" s="750" t="s">
        <v>4063</v>
      </c>
      <c r="B2062" s="750" t="s">
        <v>4062</v>
      </c>
      <c r="C2062" s="753" t="s">
        <v>3142</v>
      </c>
      <c r="D2062" s="753" t="s">
        <v>3143</v>
      </c>
      <c r="E2062" s="754">
        <v>0.42</v>
      </c>
      <c r="F2062" s="754">
        <v>15.19</v>
      </c>
      <c r="G2062" s="1179">
        <f t="shared" ref="G2062:G2064" si="146">TRUNC(E2062*F2062,2)</f>
        <v>6.37</v>
      </c>
      <c r="H2062" s="1057"/>
      <c r="J2062" s="743"/>
      <c r="K2062" s="743"/>
      <c r="L2062" s="743"/>
      <c r="M2062" s="743"/>
      <c r="N2062" s="743"/>
      <c r="O2062" s="743"/>
      <c r="P2062" s="747"/>
    </row>
    <row r="2063" spans="1:16" s="706" customFormat="1" x14ac:dyDescent="0.25">
      <c r="A2063" s="750" t="s">
        <v>4061</v>
      </c>
      <c r="B2063" s="750" t="s">
        <v>4060</v>
      </c>
      <c r="C2063" s="753" t="s">
        <v>3142</v>
      </c>
      <c r="D2063" s="753" t="s">
        <v>3143</v>
      </c>
      <c r="E2063" s="754">
        <v>0.42</v>
      </c>
      <c r="F2063" s="754">
        <v>19.350000000000001</v>
      </c>
      <c r="G2063" s="1179">
        <f t="shared" si="146"/>
        <v>8.1199999999999992</v>
      </c>
      <c r="H2063" s="1057"/>
      <c r="J2063" s="743"/>
      <c r="K2063" s="743"/>
      <c r="L2063" s="743"/>
      <c r="M2063" s="743"/>
      <c r="N2063" s="743"/>
      <c r="O2063" s="743"/>
      <c r="P2063" s="747"/>
    </row>
    <row r="2064" spans="1:16" s="706" customFormat="1" x14ac:dyDescent="0.25">
      <c r="A2064" s="434" t="s">
        <v>4415</v>
      </c>
      <c r="B2064" s="734" t="s">
        <v>4414</v>
      </c>
      <c r="C2064" s="735" t="s">
        <v>3147</v>
      </c>
      <c r="D2064" s="735" t="s">
        <v>3134</v>
      </c>
      <c r="E2064" s="754">
        <v>1</v>
      </c>
      <c r="F2064" s="754">
        <v>67.900000000000006</v>
      </c>
      <c r="G2064" s="1179">
        <f t="shared" si="146"/>
        <v>67.900000000000006</v>
      </c>
      <c r="H2064" s="1057"/>
      <c r="J2064" s="743"/>
      <c r="K2064" s="743"/>
      <c r="L2064" s="743"/>
      <c r="M2064" s="743"/>
      <c r="N2064" s="743"/>
      <c r="O2064" s="743"/>
      <c r="P2064" s="747"/>
    </row>
    <row r="2065" spans="1:16" s="706" customFormat="1" x14ac:dyDescent="0.25">
      <c r="A2065" s="1347" t="s">
        <v>4722</v>
      </c>
      <c r="B2065" s="1350"/>
      <c r="C2065" s="1350"/>
      <c r="D2065" s="1350"/>
      <c r="E2065" s="1350"/>
      <c r="F2065" s="1349"/>
      <c r="G2065" s="1168">
        <f>TRUNC(SUM(G2062:G2063),2)</f>
        <v>14.49</v>
      </c>
      <c r="H2065" s="1057"/>
      <c r="J2065" s="743"/>
      <c r="K2065" s="743"/>
      <c r="L2065" s="743"/>
      <c r="M2065" s="743"/>
      <c r="N2065" s="743"/>
      <c r="O2065" s="743"/>
      <c r="P2065" s="747"/>
    </row>
    <row r="2066" spans="1:16" s="706" customFormat="1" x14ac:dyDescent="0.25">
      <c r="A2066" s="1347" t="s">
        <v>4723</v>
      </c>
      <c r="B2066" s="1350"/>
      <c r="C2066" s="1350"/>
      <c r="D2066" s="1350"/>
      <c r="E2066" s="1350"/>
      <c r="F2066" s="1349"/>
      <c r="G2066" s="1168">
        <f>TRUNC(SUM(G2064),2)</f>
        <v>67.900000000000006</v>
      </c>
      <c r="H2066" s="1057"/>
      <c r="J2066" s="743"/>
      <c r="K2066" s="743"/>
      <c r="L2066" s="743"/>
      <c r="M2066" s="743"/>
      <c r="N2066" s="743"/>
      <c r="O2066" s="743"/>
      <c r="P2066" s="747"/>
    </row>
    <row r="2067" spans="1:16" s="706" customFormat="1" x14ac:dyDescent="0.25">
      <c r="A2067" s="1172" t="s">
        <v>5001</v>
      </c>
      <c r="B2067" s="1170"/>
      <c r="C2067" s="1170"/>
      <c r="D2067" s="1170"/>
      <c r="E2067" s="1170"/>
      <c r="F2067" s="1171" t="s">
        <v>4915</v>
      </c>
      <c r="G2067" s="1168">
        <f>TRUNC(SUM(G2065:G2066),2)</f>
        <v>82.39</v>
      </c>
      <c r="H2067" s="1057"/>
      <c r="J2067" s="743"/>
      <c r="K2067" s="743"/>
      <c r="L2067" s="743"/>
      <c r="M2067" s="743"/>
      <c r="N2067" s="743"/>
      <c r="O2067" s="743"/>
      <c r="P2067" s="747"/>
    </row>
    <row r="2068" spans="1:16" s="890" customFormat="1" ht="4.5" customHeight="1" x14ac:dyDescent="0.25">
      <c r="A2068" s="917"/>
      <c r="B2068" s="810"/>
      <c r="C2068" s="917"/>
      <c r="D2068" s="924"/>
      <c r="E2068" s="917"/>
      <c r="F2068" s="917"/>
      <c r="G2068" s="921"/>
      <c r="H2068" s="1056"/>
    </row>
    <row r="2069" spans="1:16" s="890" customFormat="1" ht="4.5" customHeight="1" x14ac:dyDescent="0.25">
      <c r="A2069" s="917"/>
      <c r="B2069" s="810"/>
      <c r="C2069" s="917"/>
      <c r="D2069" s="924"/>
      <c r="E2069" s="917"/>
      <c r="F2069" s="917"/>
      <c r="G2069" s="921"/>
      <c r="H2069" s="1056"/>
    </row>
    <row r="2070" spans="1:16" s="904" customFormat="1" ht="25.5" x14ac:dyDescent="0.25">
      <c r="A2070" s="1157" t="s">
        <v>3136</v>
      </c>
      <c r="B2070" s="1158" t="s">
        <v>3137</v>
      </c>
      <c r="C2070" s="1159" t="s">
        <v>3138</v>
      </c>
      <c r="D2070" s="1159" t="s">
        <v>3139</v>
      </c>
      <c r="E2070" s="1160" t="s">
        <v>3140</v>
      </c>
      <c r="F2070" s="1161" t="s">
        <v>4913</v>
      </c>
      <c r="G2070" s="1162" t="s">
        <v>4914</v>
      </c>
      <c r="H2070" s="1057"/>
    </row>
    <row r="2071" spans="1:16" s="904" customFormat="1" ht="4.5" customHeight="1" x14ac:dyDescent="0.25">
      <c r="A2071" s="728"/>
      <c r="B2071" s="728"/>
      <c r="C2071" s="729"/>
      <c r="D2071" s="729"/>
      <c r="E2071" s="730"/>
      <c r="F2071" s="731"/>
      <c r="G2071" s="732"/>
      <c r="H2071" s="1057"/>
    </row>
    <row r="2072" spans="1:16" s="706" customFormat="1" x14ac:dyDescent="0.25">
      <c r="A2072" s="748" t="s">
        <v>1693</v>
      </c>
      <c r="B2072" s="528" t="s">
        <v>1819</v>
      </c>
      <c r="C2072" s="452"/>
      <c r="D2072" s="735"/>
      <c r="E2072" s="452"/>
      <c r="F2072" s="452"/>
      <c r="G2072" s="453"/>
      <c r="H2072" s="1057"/>
      <c r="J2072" s="743"/>
      <c r="K2072" s="743"/>
      <c r="L2072" s="743"/>
      <c r="M2072" s="743"/>
      <c r="N2072" s="743"/>
      <c r="O2072" s="743"/>
      <c r="P2072" s="747"/>
    </row>
    <row r="2073" spans="1:16" s="706" customFormat="1" ht="25.5" x14ac:dyDescent="0.25">
      <c r="A2073" s="748" t="s">
        <v>2945</v>
      </c>
      <c r="B2073" s="528" t="s">
        <v>3471</v>
      </c>
      <c r="C2073" s="455" t="s">
        <v>3142</v>
      </c>
      <c r="D2073" s="455" t="s">
        <v>2569</v>
      </c>
      <c r="E2073" s="456"/>
      <c r="F2073" s="457"/>
      <c r="G2073" s="458"/>
      <c r="H2073" s="1057"/>
      <c r="J2073" s="743"/>
      <c r="K2073" s="743"/>
      <c r="L2073" s="743"/>
      <c r="M2073" s="743"/>
      <c r="N2073" s="743"/>
      <c r="O2073" s="743"/>
      <c r="P2073" s="747"/>
    </row>
    <row r="2074" spans="1:16" s="706" customFormat="1" x14ac:dyDescent="0.25">
      <c r="A2074" s="750" t="s">
        <v>4063</v>
      </c>
      <c r="B2074" s="750" t="s">
        <v>4062</v>
      </c>
      <c r="C2074" s="753" t="s">
        <v>3142</v>
      </c>
      <c r="D2074" s="753" t="s">
        <v>3143</v>
      </c>
      <c r="E2074" s="754">
        <v>0.6</v>
      </c>
      <c r="F2074" s="754">
        <v>15.19</v>
      </c>
      <c r="G2074" s="1179">
        <f t="shared" ref="G2074:G2076" si="147">TRUNC(E2074*F2074,2)</f>
        <v>9.11</v>
      </c>
      <c r="H2074" s="1057"/>
      <c r="J2074" s="743"/>
      <c r="K2074" s="743"/>
      <c r="L2074" s="743"/>
      <c r="M2074" s="743"/>
      <c r="N2074" s="743"/>
      <c r="O2074" s="743"/>
      <c r="P2074" s="747"/>
    </row>
    <row r="2075" spans="1:16" s="706" customFormat="1" x14ac:dyDescent="0.25">
      <c r="A2075" s="750" t="s">
        <v>4061</v>
      </c>
      <c r="B2075" s="750" t="s">
        <v>4060</v>
      </c>
      <c r="C2075" s="753" t="s">
        <v>3142</v>
      </c>
      <c r="D2075" s="753" t="s">
        <v>3143</v>
      </c>
      <c r="E2075" s="754">
        <v>0.6</v>
      </c>
      <c r="F2075" s="754">
        <v>19.350000000000001</v>
      </c>
      <c r="G2075" s="1179">
        <f t="shared" si="147"/>
        <v>11.61</v>
      </c>
      <c r="H2075" s="1057"/>
      <c r="J2075" s="743"/>
      <c r="K2075" s="743"/>
      <c r="L2075" s="743"/>
      <c r="M2075" s="743"/>
      <c r="N2075" s="743"/>
      <c r="O2075" s="743"/>
      <c r="P2075" s="747"/>
    </row>
    <row r="2076" spans="1:16" s="706" customFormat="1" x14ac:dyDescent="0.25">
      <c r="A2076" s="434" t="s">
        <v>4576</v>
      </c>
      <c r="B2076" s="734" t="s">
        <v>4577</v>
      </c>
      <c r="C2076" s="735" t="s">
        <v>3147</v>
      </c>
      <c r="D2076" s="735" t="s">
        <v>3134</v>
      </c>
      <c r="E2076" s="754">
        <v>1</v>
      </c>
      <c r="F2076" s="754">
        <v>120.9</v>
      </c>
      <c r="G2076" s="1179">
        <f t="shared" si="147"/>
        <v>120.9</v>
      </c>
      <c r="H2076" s="1057"/>
      <c r="J2076" s="743"/>
      <c r="K2076" s="743"/>
      <c r="L2076" s="743"/>
      <c r="M2076" s="743"/>
      <c r="N2076" s="743"/>
      <c r="O2076" s="743"/>
      <c r="P2076" s="747"/>
    </row>
    <row r="2077" spans="1:16" s="706" customFormat="1" x14ac:dyDescent="0.25">
      <c r="A2077" s="1347" t="s">
        <v>4722</v>
      </c>
      <c r="B2077" s="1350"/>
      <c r="C2077" s="1350"/>
      <c r="D2077" s="1350"/>
      <c r="E2077" s="1350"/>
      <c r="F2077" s="1349"/>
      <c r="G2077" s="1168">
        <f>TRUNC(SUM(G2074:G2075),2)</f>
        <v>20.72</v>
      </c>
      <c r="H2077" s="1057"/>
      <c r="J2077" s="743"/>
      <c r="K2077" s="743"/>
      <c r="L2077" s="743"/>
      <c r="M2077" s="743"/>
      <c r="N2077" s="743"/>
      <c r="O2077" s="743"/>
      <c r="P2077" s="747"/>
    </row>
    <row r="2078" spans="1:16" s="706" customFormat="1" x14ac:dyDescent="0.25">
      <c r="A2078" s="1347" t="s">
        <v>4723</v>
      </c>
      <c r="B2078" s="1350"/>
      <c r="C2078" s="1350"/>
      <c r="D2078" s="1350"/>
      <c r="E2078" s="1350"/>
      <c r="F2078" s="1349"/>
      <c r="G2078" s="1168">
        <f>TRUNC(SUM(G2076),2)</f>
        <v>120.9</v>
      </c>
      <c r="H2078" s="1057"/>
      <c r="J2078" s="743"/>
      <c r="K2078" s="743"/>
      <c r="L2078" s="743"/>
      <c r="M2078" s="743"/>
      <c r="N2078" s="743"/>
      <c r="O2078" s="743"/>
      <c r="P2078" s="747"/>
    </row>
    <row r="2079" spans="1:16" s="706" customFormat="1" x14ac:dyDescent="0.25">
      <c r="A2079" s="1172" t="s">
        <v>5001</v>
      </c>
      <c r="B2079" s="1170"/>
      <c r="C2079" s="1170"/>
      <c r="D2079" s="1170"/>
      <c r="E2079" s="1170"/>
      <c r="F2079" s="1171" t="s">
        <v>4915</v>
      </c>
      <c r="G2079" s="1168">
        <f>TRUNC(SUM(G2077:G2078),2)</f>
        <v>141.62</v>
      </c>
      <c r="H2079" s="1057"/>
      <c r="J2079" s="743"/>
      <c r="K2079" s="743"/>
      <c r="L2079" s="743"/>
      <c r="M2079" s="743"/>
      <c r="N2079" s="743"/>
      <c r="O2079" s="743"/>
      <c r="P2079" s="747"/>
    </row>
    <row r="2080" spans="1:16" s="890" customFormat="1" ht="8.25" customHeight="1" x14ac:dyDescent="0.25">
      <c r="A2080" s="917"/>
      <c r="B2080" s="810"/>
      <c r="C2080" s="917"/>
      <c r="D2080" s="924"/>
      <c r="E2080" s="917"/>
      <c r="F2080" s="917"/>
      <c r="G2080" s="921"/>
      <c r="H2080" s="1056"/>
    </row>
    <row r="2081" spans="1:16" s="890" customFormat="1" ht="8.25" customHeight="1" x14ac:dyDescent="0.25">
      <c r="A2081" s="917"/>
      <c r="B2081" s="810"/>
      <c r="C2081" s="917"/>
      <c r="D2081" s="924"/>
      <c r="E2081" s="917"/>
      <c r="F2081" s="917"/>
      <c r="G2081" s="921"/>
      <c r="H2081" s="1056"/>
    </row>
    <row r="2082" spans="1:16" s="904" customFormat="1" ht="25.5" x14ac:dyDescent="0.25">
      <c r="A2082" s="1157" t="s">
        <v>3136</v>
      </c>
      <c r="B2082" s="1158" t="s">
        <v>3137</v>
      </c>
      <c r="C2082" s="1159" t="s">
        <v>3138</v>
      </c>
      <c r="D2082" s="1159" t="s">
        <v>3139</v>
      </c>
      <c r="E2082" s="1160" t="s">
        <v>3140</v>
      </c>
      <c r="F2082" s="1161" t="s">
        <v>4913</v>
      </c>
      <c r="G2082" s="1162" t="s">
        <v>4914</v>
      </c>
      <c r="H2082" s="1057"/>
    </row>
    <row r="2083" spans="1:16" s="904" customFormat="1" ht="4.5" customHeight="1" x14ac:dyDescent="0.25">
      <c r="A2083" s="728"/>
      <c r="B2083" s="728"/>
      <c r="C2083" s="729"/>
      <c r="D2083" s="729"/>
      <c r="E2083" s="730"/>
      <c r="F2083" s="731"/>
      <c r="G2083" s="732"/>
      <c r="H2083" s="1057"/>
    </row>
    <row r="2084" spans="1:16" s="706" customFormat="1" x14ac:dyDescent="0.25">
      <c r="A2084" s="748" t="s">
        <v>1693</v>
      </c>
      <c r="B2084" s="528" t="s">
        <v>1819</v>
      </c>
      <c r="C2084" s="452"/>
      <c r="D2084" s="735"/>
      <c r="E2084" s="452"/>
      <c r="F2084" s="452"/>
      <c r="G2084" s="453"/>
      <c r="H2084" s="1057"/>
      <c r="J2084" s="743"/>
      <c r="K2084" s="743"/>
      <c r="L2084" s="743"/>
      <c r="M2084" s="743"/>
      <c r="N2084" s="743"/>
      <c r="O2084" s="743"/>
      <c r="P2084" s="747"/>
    </row>
    <row r="2085" spans="1:16" s="706" customFormat="1" ht="25.5" x14ac:dyDescent="0.25">
      <c r="A2085" s="748" t="s">
        <v>3280</v>
      </c>
      <c r="B2085" s="528" t="s">
        <v>3686</v>
      </c>
      <c r="C2085" s="455" t="s">
        <v>3142</v>
      </c>
      <c r="D2085" s="455" t="s">
        <v>2569</v>
      </c>
      <c r="E2085" s="456"/>
      <c r="F2085" s="457"/>
      <c r="G2085" s="458"/>
      <c r="H2085" s="1057"/>
      <c r="J2085" s="743"/>
      <c r="K2085" s="743"/>
      <c r="L2085" s="743"/>
      <c r="M2085" s="743"/>
      <c r="N2085" s="743"/>
      <c r="O2085" s="743"/>
      <c r="P2085" s="747"/>
    </row>
    <row r="2086" spans="1:16" s="706" customFormat="1" x14ac:dyDescent="0.25">
      <c r="A2086" s="750" t="s">
        <v>4063</v>
      </c>
      <c r="B2086" s="750" t="s">
        <v>4062</v>
      </c>
      <c r="C2086" s="753" t="s">
        <v>3142</v>
      </c>
      <c r="D2086" s="753" t="s">
        <v>3143</v>
      </c>
      <c r="E2086" s="754">
        <v>0.42</v>
      </c>
      <c r="F2086" s="754">
        <v>15.19</v>
      </c>
      <c r="G2086" s="1179">
        <f t="shared" ref="G2086:G2088" si="148">TRUNC(E2086*F2086,2)</f>
        <v>6.37</v>
      </c>
      <c r="H2086" s="1057"/>
      <c r="J2086" s="743"/>
      <c r="K2086" s="743"/>
      <c r="L2086" s="743"/>
      <c r="M2086" s="743"/>
      <c r="N2086" s="743"/>
      <c r="O2086" s="743"/>
      <c r="P2086" s="747"/>
    </row>
    <row r="2087" spans="1:16" s="706" customFormat="1" x14ac:dyDescent="0.25">
      <c r="A2087" s="750" t="s">
        <v>4061</v>
      </c>
      <c r="B2087" s="750" t="s">
        <v>4060</v>
      </c>
      <c r="C2087" s="753" t="s">
        <v>3142</v>
      </c>
      <c r="D2087" s="753" t="s">
        <v>3143</v>
      </c>
      <c r="E2087" s="754">
        <v>0.42</v>
      </c>
      <c r="F2087" s="754">
        <v>19.350000000000001</v>
      </c>
      <c r="G2087" s="1179">
        <f t="shared" si="148"/>
        <v>8.1199999999999992</v>
      </c>
      <c r="H2087" s="1057"/>
      <c r="J2087" s="743"/>
      <c r="K2087" s="743"/>
      <c r="L2087" s="743"/>
      <c r="M2087" s="743"/>
      <c r="N2087" s="743"/>
      <c r="O2087" s="743"/>
      <c r="P2087" s="747"/>
    </row>
    <row r="2088" spans="1:16" s="706" customFormat="1" x14ac:dyDescent="0.25">
      <c r="A2088" s="434" t="s">
        <v>4417</v>
      </c>
      <c r="B2088" s="734" t="s">
        <v>4418</v>
      </c>
      <c r="C2088" s="735" t="s">
        <v>3147</v>
      </c>
      <c r="D2088" s="735" t="s">
        <v>3134</v>
      </c>
      <c r="E2088" s="754">
        <v>1</v>
      </c>
      <c r="F2088" s="754">
        <v>307.2</v>
      </c>
      <c r="G2088" s="1179">
        <f t="shared" si="148"/>
        <v>307.2</v>
      </c>
      <c r="H2088" s="1057"/>
      <c r="J2088" s="743"/>
      <c r="K2088" s="743"/>
      <c r="L2088" s="743"/>
      <c r="M2088" s="743"/>
      <c r="N2088" s="743"/>
      <c r="O2088" s="743"/>
      <c r="P2088" s="747"/>
    </row>
    <row r="2089" spans="1:16" s="706" customFormat="1" x14ac:dyDescent="0.25">
      <c r="A2089" s="1347" t="s">
        <v>4722</v>
      </c>
      <c r="B2089" s="1350"/>
      <c r="C2089" s="1350"/>
      <c r="D2089" s="1350"/>
      <c r="E2089" s="1350"/>
      <c r="F2089" s="1349"/>
      <c r="G2089" s="1168">
        <f>TRUNC(SUM(G2086:G2087),2)</f>
        <v>14.49</v>
      </c>
      <c r="H2089" s="1057"/>
      <c r="J2089" s="743"/>
      <c r="K2089" s="743"/>
      <c r="L2089" s="743"/>
      <c r="M2089" s="743"/>
      <c r="N2089" s="743"/>
      <c r="O2089" s="743"/>
      <c r="P2089" s="747"/>
    </row>
    <row r="2090" spans="1:16" s="706" customFormat="1" x14ac:dyDescent="0.25">
      <c r="A2090" s="1347" t="s">
        <v>4723</v>
      </c>
      <c r="B2090" s="1350"/>
      <c r="C2090" s="1350"/>
      <c r="D2090" s="1350"/>
      <c r="E2090" s="1350"/>
      <c r="F2090" s="1349"/>
      <c r="G2090" s="1168">
        <f>TRUNC(SUM(G2088),2)</f>
        <v>307.2</v>
      </c>
      <c r="H2090" s="1057"/>
      <c r="J2090" s="743"/>
      <c r="K2090" s="743"/>
      <c r="L2090" s="743"/>
      <c r="M2090" s="743"/>
      <c r="N2090" s="743"/>
      <c r="O2090" s="743"/>
      <c r="P2090" s="747"/>
    </row>
    <row r="2091" spans="1:16" s="706" customFormat="1" x14ac:dyDescent="0.25">
      <c r="A2091" s="1172" t="s">
        <v>5002</v>
      </c>
      <c r="B2091" s="1170"/>
      <c r="C2091" s="1170"/>
      <c r="D2091" s="1170"/>
      <c r="E2091" s="1170"/>
      <c r="F2091" s="1171" t="s">
        <v>4915</v>
      </c>
      <c r="G2091" s="1168">
        <f>TRUNC(SUM(G2089:G2090),2)</f>
        <v>321.69</v>
      </c>
      <c r="H2091" s="1057"/>
      <c r="J2091" s="743"/>
      <c r="K2091" s="743"/>
      <c r="L2091" s="743"/>
      <c r="M2091" s="743"/>
      <c r="N2091" s="743"/>
      <c r="O2091" s="743"/>
      <c r="P2091" s="747"/>
    </row>
    <row r="2092" spans="1:16" s="890" customFormat="1" ht="14.25" customHeight="1" x14ac:dyDescent="0.25">
      <c r="A2092" s="917"/>
      <c r="B2092" s="810"/>
      <c r="C2092" s="917"/>
      <c r="D2092" s="924"/>
      <c r="E2092" s="917"/>
      <c r="F2092" s="917"/>
      <c r="G2092" s="921"/>
      <c r="H2092" s="1056"/>
    </row>
    <row r="2093" spans="1:16" s="890" customFormat="1" x14ac:dyDescent="0.25">
      <c r="A2093" s="917"/>
      <c r="B2093" s="810"/>
      <c r="C2093" s="917"/>
      <c r="D2093" s="924"/>
      <c r="E2093" s="917"/>
      <c r="F2093" s="917"/>
      <c r="G2093" s="921"/>
      <c r="H2093" s="1056"/>
    </row>
    <row r="2094" spans="1:16" s="904" customFormat="1" ht="25.5" x14ac:dyDescent="0.25">
      <c r="A2094" s="1157" t="s">
        <v>3136</v>
      </c>
      <c r="B2094" s="1158" t="s">
        <v>3137</v>
      </c>
      <c r="C2094" s="1159" t="s">
        <v>3138</v>
      </c>
      <c r="D2094" s="1159" t="s">
        <v>3139</v>
      </c>
      <c r="E2094" s="1160" t="s">
        <v>3140</v>
      </c>
      <c r="F2094" s="1161" t="s">
        <v>4913</v>
      </c>
      <c r="G2094" s="1162" t="s">
        <v>4914</v>
      </c>
      <c r="H2094" s="1057"/>
    </row>
    <row r="2095" spans="1:16" s="904" customFormat="1" ht="4.5" customHeight="1" x14ac:dyDescent="0.25">
      <c r="A2095" s="728"/>
      <c r="B2095" s="728"/>
      <c r="C2095" s="729"/>
      <c r="D2095" s="729"/>
      <c r="E2095" s="730"/>
      <c r="F2095" s="731"/>
      <c r="G2095" s="732"/>
      <c r="H2095" s="1057"/>
    </row>
    <row r="2096" spans="1:16" s="706" customFormat="1" x14ac:dyDescent="0.25">
      <c r="A2096" s="748" t="s">
        <v>1693</v>
      </c>
      <c r="B2096" s="528" t="s">
        <v>1819</v>
      </c>
      <c r="C2096" s="452"/>
      <c r="D2096" s="735"/>
      <c r="E2096" s="452"/>
      <c r="F2096" s="452"/>
      <c r="G2096" s="453"/>
      <c r="H2096" s="1057"/>
      <c r="J2096" s="743"/>
      <c r="K2096" s="743"/>
      <c r="L2096" s="743"/>
      <c r="M2096" s="743"/>
      <c r="N2096" s="743"/>
      <c r="O2096" s="743"/>
      <c r="P2096" s="747"/>
    </row>
    <row r="2097" spans="1:16" s="706" customFormat="1" ht="25.5" x14ac:dyDescent="0.25">
      <c r="A2097" s="748" t="s">
        <v>3281</v>
      </c>
      <c r="B2097" s="528" t="s">
        <v>3219</v>
      </c>
      <c r="C2097" s="455" t="s">
        <v>3142</v>
      </c>
      <c r="D2097" s="455" t="s">
        <v>2569</v>
      </c>
      <c r="E2097" s="456"/>
      <c r="F2097" s="457"/>
      <c r="G2097" s="458"/>
      <c r="H2097" s="1057"/>
      <c r="J2097" s="743"/>
      <c r="K2097" s="743"/>
      <c r="L2097" s="743"/>
      <c r="M2097" s="743"/>
      <c r="N2097" s="743"/>
      <c r="O2097" s="743"/>
      <c r="P2097" s="747"/>
    </row>
    <row r="2098" spans="1:16" s="706" customFormat="1" x14ac:dyDescent="0.25">
      <c r="A2098" s="750" t="s">
        <v>4063</v>
      </c>
      <c r="B2098" s="750" t="s">
        <v>4062</v>
      </c>
      <c r="C2098" s="753" t="s">
        <v>3142</v>
      </c>
      <c r="D2098" s="753" t="s">
        <v>3143</v>
      </c>
      <c r="E2098" s="754">
        <v>0.6</v>
      </c>
      <c r="F2098" s="754">
        <v>15.19</v>
      </c>
      <c r="G2098" s="1179">
        <f t="shared" ref="G2098:G2100" si="149">TRUNC(E2098*F2098,2)</f>
        <v>9.11</v>
      </c>
      <c r="H2098" s="1057"/>
      <c r="J2098" s="743"/>
      <c r="K2098" s="743"/>
      <c r="L2098" s="743"/>
      <c r="M2098" s="743"/>
      <c r="N2098" s="743"/>
      <c r="O2098" s="743"/>
      <c r="P2098" s="747"/>
    </row>
    <row r="2099" spans="1:16" s="706" customFormat="1" x14ac:dyDescent="0.25">
      <c r="A2099" s="750" t="s">
        <v>4061</v>
      </c>
      <c r="B2099" s="750" t="s">
        <v>4060</v>
      </c>
      <c r="C2099" s="753" t="s">
        <v>3142</v>
      </c>
      <c r="D2099" s="753" t="s">
        <v>3143</v>
      </c>
      <c r="E2099" s="754">
        <v>0.6</v>
      </c>
      <c r="F2099" s="754">
        <v>19.350000000000001</v>
      </c>
      <c r="G2099" s="1179">
        <f t="shared" si="149"/>
        <v>11.61</v>
      </c>
      <c r="H2099" s="1057"/>
      <c r="J2099" s="743"/>
      <c r="K2099" s="743"/>
      <c r="L2099" s="743"/>
      <c r="M2099" s="743"/>
      <c r="N2099" s="743"/>
      <c r="O2099" s="743"/>
      <c r="P2099" s="747"/>
    </row>
    <row r="2100" spans="1:16" s="706" customFormat="1" ht="25.5" x14ac:dyDescent="0.25">
      <c r="A2100" s="434" t="s">
        <v>4421</v>
      </c>
      <c r="B2100" s="734" t="s">
        <v>4420</v>
      </c>
      <c r="C2100" s="735" t="s">
        <v>3147</v>
      </c>
      <c r="D2100" s="735" t="s">
        <v>3134</v>
      </c>
      <c r="E2100" s="754">
        <v>1</v>
      </c>
      <c r="F2100" s="754">
        <v>64.02</v>
      </c>
      <c r="G2100" s="1179">
        <f t="shared" si="149"/>
        <v>64.02</v>
      </c>
      <c r="H2100" s="1057"/>
      <c r="J2100" s="743"/>
      <c r="K2100" s="743"/>
      <c r="L2100" s="743"/>
      <c r="M2100" s="743"/>
      <c r="N2100" s="743"/>
      <c r="O2100" s="743"/>
      <c r="P2100" s="747"/>
    </row>
    <row r="2101" spans="1:16" s="706" customFormat="1" x14ac:dyDescent="0.25">
      <c r="A2101" s="1347" t="s">
        <v>4722</v>
      </c>
      <c r="B2101" s="1350"/>
      <c r="C2101" s="1350"/>
      <c r="D2101" s="1350"/>
      <c r="E2101" s="1350"/>
      <c r="F2101" s="1349"/>
      <c r="G2101" s="1168">
        <f>TRUNC(SUM(G2098:G2099),2)</f>
        <v>20.72</v>
      </c>
      <c r="H2101" s="1057"/>
      <c r="J2101" s="743"/>
      <c r="K2101" s="743"/>
      <c r="L2101" s="743"/>
      <c r="M2101" s="743"/>
      <c r="N2101" s="743"/>
      <c r="O2101" s="743"/>
      <c r="P2101" s="747"/>
    </row>
    <row r="2102" spans="1:16" s="706" customFormat="1" x14ac:dyDescent="0.25">
      <c r="A2102" s="1347" t="s">
        <v>4723</v>
      </c>
      <c r="B2102" s="1350"/>
      <c r="C2102" s="1350"/>
      <c r="D2102" s="1350"/>
      <c r="E2102" s="1350"/>
      <c r="F2102" s="1349"/>
      <c r="G2102" s="1168">
        <f>TRUNC(SUM(G2100),2)</f>
        <v>64.02</v>
      </c>
      <c r="H2102" s="1057"/>
      <c r="J2102" s="743"/>
      <c r="K2102" s="743"/>
      <c r="L2102" s="743"/>
      <c r="M2102" s="743"/>
      <c r="N2102" s="743"/>
      <c r="O2102" s="743"/>
      <c r="P2102" s="747"/>
    </row>
    <row r="2103" spans="1:16" s="706" customFormat="1" x14ac:dyDescent="0.25">
      <c r="A2103" s="1172" t="s">
        <v>5003</v>
      </c>
      <c r="B2103" s="1170"/>
      <c r="C2103" s="1170"/>
      <c r="D2103" s="1170"/>
      <c r="E2103" s="1170"/>
      <c r="F2103" s="1171" t="s">
        <v>4915</v>
      </c>
      <c r="G2103" s="1168">
        <f>TRUNC(SUM(G2101:G2102),2)</f>
        <v>84.74</v>
      </c>
      <c r="H2103" s="1057"/>
      <c r="J2103" s="743"/>
      <c r="K2103" s="743"/>
      <c r="L2103" s="743"/>
      <c r="M2103" s="743"/>
      <c r="N2103" s="743"/>
      <c r="O2103" s="743"/>
      <c r="P2103" s="747"/>
    </row>
    <row r="2104" spans="1:16" s="890" customFormat="1" ht="14.25" customHeight="1" x14ac:dyDescent="0.25">
      <c r="A2104" s="917"/>
      <c r="B2104" s="810"/>
      <c r="C2104" s="917"/>
      <c r="D2104" s="924"/>
      <c r="E2104" s="917"/>
      <c r="F2104" s="917"/>
      <c r="G2104" s="921"/>
      <c r="H2104" s="1056"/>
    </row>
    <row r="2105" spans="1:16" s="890" customFormat="1" x14ac:dyDescent="0.25">
      <c r="A2105" s="917"/>
      <c r="B2105" s="810"/>
      <c r="C2105" s="917"/>
      <c r="D2105" s="924"/>
      <c r="E2105" s="917"/>
      <c r="F2105" s="917"/>
      <c r="G2105" s="921"/>
      <c r="H2105" s="1056"/>
    </row>
    <row r="2106" spans="1:16" s="904" customFormat="1" ht="25.5" x14ac:dyDescent="0.25">
      <c r="A2106" s="1157" t="s">
        <v>3136</v>
      </c>
      <c r="B2106" s="1158" t="s">
        <v>3137</v>
      </c>
      <c r="C2106" s="1159" t="s">
        <v>3138</v>
      </c>
      <c r="D2106" s="1159" t="s">
        <v>3139</v>
      </c>
      <c r="E2106" s="1160" t="s">
        <v>3140</v>
      </c>
      <c r="F2106" s="1161" t="s">
        <v>4913</v>
      </c>
      <c r="G2106" s="1162" t="s">
        <v>4914</v>
      </c>
      <c r="H2106" s="1057"/>
    </row>
    <row r="2107" spans="1:16" s="904" customFormat="1" ht="4.5" customHeight="1" x14ac:dyDescent="0.25">
      <c r="A2107" s="728"/>
      <c r="B2107" s="728"/>
      <c r="C2107" s="729"/>
      <c r="D2107" s="729"/>
      <c r="E2107" s="730"/>
      <c r="F2107" s="731"/>
      <c r="G2107" s="732"/>
      <c r="H2107" s="1057"/>
    </row>
    <row r="2108" spans="1:16" s="706" customFormat="1" x14ac:dyDescent="0.25">
      <c r="A2108" s="748" t="s">
        <v>1693</v>
      </c>
      <c r="B2108" s="528" t="s">
        <v>1819</v>
      </c>
      <c r="C2108" s="452"/>
      <c r="D2108" s="735"/>
      <c r="E2108" s="452"/>
      <c r="F2108" s="452"/>
      <c r="G2108" s="453"/>
      <c r="H2108" s="1057"/>
      <c r="J2108" s="743"/>
      <c r="K2108" s="743"/>
      <c r="L2108" s="743"/>
      <c r="M2108" s="743"/>
      <c r="N2108" s="743"/>
      <c r="O2108" s="743"/>
      <c r="P2108" s="747"/>
    </row>
    <row r="2109" spans="1:16" s="706" customFormat="1" ht="38.25" x14ac:dyDescent="0.25">
      <c r="A2109" s="748" t="s">
        <v>3687</v>
      </c>
      <c r="B2109" s="528" t="s">
        <v>3472</v>
      </c>
      <c r="C2109" s="455" t="s">
        <v>3142</v>
      </c>
      <c r="D2109" s="455" t="s">
        <v>2569</v>
      </c>
      <c r="E2109" s="456"/>
      <c r="F2109" s="457"/>
      <c r="G2109" s="458"/>
      <c r="H2109" s="1057"/>
      <c r="J2109" s="743"/>
      <c r="K2109" s="743"/>
      <c r="L2109" s="743"/>
      <c r="M2109" s="743"/>
      <c r="N2109" s="743"/>
      <c r="O2109" s="743"/>
      <c r="P2109" s="747"/>
    </row>
    <row r="2110" spans="1:16" s="706" customFormat="1" x14ac:dyDescent="0.25">
      <c r="A2110" s="750" t="s">
        <v>4063</v>
      </c>
      <c r="B2110" s="750" t="s">
        <v>4062</v>
      </c>
      <c r="C2110" s="753" t="s">
        <v>3142</v>
      </c>
      <c r="D2110" s="753" t="s">
        <v>3143</v>
      </c>
      <c r="E2110" s="754">
        <v>1</v>
      </c>
      <c r="F2110" s="754">
        <v>15.19</v>
      </c>
      <c r="G2110" s="1179">
        <f t="shared" ref="G2110:G2112" si="150">TRUNC(E2110*F2110,2)</f>
        <v>15.19</v>
      </c>
      <c r="H2110" s="1057"/>
      <c r="J2110" s="743"/>
      <c r="K2110" s="743"/>
      <c r="L2110" s="743"/>
      <c r="M2110" s="743"/>
      <c r="N2110" s="743"/>
      <c r="O2110" s="743"/>
      <c r="P2110" s="747"/>
    </row>
    <row r="2111" spans="1:16" s="706" customFormat="1" x14ac:dyDescent="0.25">
      <c r="A2111" s="750" t="s">
        <v>4061</v>
      </c>
      <c r="B2111" s="750" t="s">
        <v>4060</v>
      </c>
      <c r="C2111" s="753" t="s">
        <v>3142</v>
      </c>
      <c r="D2111" s="753" t="s">
        <v>3143</v>
      </c>
      <c r="E2111" s="754">
        <v>1</v>
      </c>
      <c r="F2111" s="754">
        <v>19.350000000000001</v>
      </c>
      <c r="G2111" s="1179">
        <f t="shared" si="150"/>
        <v>19.350000000000001</v>
      </c>
      <c r="H2111" s="1057"/>
      <c r="J2111" s="743"/>
      <c r="K2111" s="743"/>
      <c r="L2111" s="743"/>
      <c r="M2111" s="743"/>
      <c r="N2111" s="743"/>
      <c r="O2111" s="743"/>
      <c r="P2111" s="747"/>
    </row>
    <row r="2112" spans="1:16" s="706" customFormat="1" ht="25.5" x14ac:dyDescent="0.25">
      <c r="A2112" s="434" t="s">
        <v>4424</v>
      </c>
      <c r="B2112" s="734" t="s">
        <v>4423</v>
      </c>
      <c r="C2112" s="735" t="s">
        <v>3147</v>
      </c>
      <c r="D2112" s="735" t="s">
        <v>3134</v>
      </c>
      <c r="E2112" s="754">
        <v>1</v>
      </c>
      <c r="F2112" s="754">
        <v>83.38</v>
      </c>
      <c r="G2112" s="1179">
        <f t="shared" si="150"/>
        <v>83.38</v>
      </c>
      <c r="H2112" s="1057"/>
      <c r="J2112" s="743"/>
      <c r="K2112" s="743"/>
      <c r="L2112" s="743"/>
      <c r="M2112" s="743"/>
      <c r="N2112" s="743"/>
      <c r="O2112" s="743"/>
      <c r="P2112" s="747"/>
    </row>
    <row r="2113" spans="1:16" s="706" customFormat="1" x14ac:dyDescent="0.25">
      <c r="A2113" s="1347" t="s">
        <v>4722</v>
      </c>
      <c r="B2113" s="1350"/>
      <c r="C2113" s="1350"/>
      <c r="D2113" s="1350"/>
      <c r="E2113" s="1350"/>
      <c r="F2113" s="1349"/>
      <c r="G2113" s="1168">
        <f>TRUNC(SUM(G2110:G2111),2)</f>
        <v>34.54</v>
      </c>
      <c r="H2113" s="1057"/>
      <c r="J2113" s="743"/>
      <c r="K2113" s="743"/>
      <c r="L2113" s="743"/>
      <c r="M2113" s="743"/>
      <c r="N2113" s="743"/>
      <c r="O2113" s="743"/>
      <c r="P2113" s="747"/>
    </row>
    <row r="2114" spans="1:16" s="706" customFormat="1" x14ac:dyDescent="0.25">
      <c r="A2114" s="1347" t="s">
        <v>4723</v>
      </c>
      <c r="B2114" s="1350"/>
      <c r="C2114" s="1350"/>
      <c r="D2114" s="1350"/>
      <c r="E2114" s="1350"/>
      <c r="F2114" s="1349"/>
      <c r="G2114" s="1168">
        <f>TRUNC(SUM(G2112),2)</f>
        <v>83.38</v>
      </c>
      <c r="H2114" s="1057"/>
      <c r="J2114" s="743"/>
      <c r="K2114" s="743"/>
      <c r="L2114" s="743"/>
      <c r="M2114" s="743"/>
      <c r="N2114" s="743"/>
      <c r="O2114" s="743"/>
      <c r="P2114" s="747"/>
    </row>
    <row r="2115" spans="1:16" s="706" customFormat="1" x14ac:dyDescent="0.25">
      <c r="A2115" s="1172" t="s">
        <v>5004</v>
      </c>
      <c r="B2115" s="1170"/>
      <c r="C2115" s="1170"/>
      <c r="D2115" s="1170"/>
      <c r="E2115" s="1170"/>
      <c r="F2115" s="1171" t="s">
        <v>4915</v>
      </c>
      <c r="G2115" s="1168">
        <f>TRUNC(SUM(G2113:G2114),2)</f>
        <v>117.92</v>
      </c>
      <c r="H2115" s="1057"/>
      <c r="J2115" s="743"/>
      <c r="K2115" s="743"/>
      <c r="L2115" s="743"/>
      <c r="M2115" s="743"/>
      <c r="N2115" s="743"/>
      <c r="O2115" s="743"/>
      <c r="P2115" s="747"/>
    </row>
    <row r="2116" spans="1:16" s="890" customFormat="1" ht="14.25" customHeight="1" x14ac:dyDescent="0.25">
      <c r="A2116" s="917"/>
      <c r="B2116" s="810"/>
      <c r="C2116" s="917"/>
      <c r="D2116" s="924"/>
      <c r="E2116" s="917"/>
      <c r="F2116" s="917"/>
      <c r="G2116" s="921"/>
      <c r="H2116" s="1056"/>
    </row>
    <row r="2117" spans="1:16" s="890" customFormat="1" x14ac:dyDescent="0.25">
      <c r="A2117" s="917"/>
      <c r="B2117" s="810"/>
      <c r="C2117" s="917"/>
      <c r="D2117" s="924"/>
      <c r="E2117" s="917"/>
      <c r="F2117" s="917"/>
      <c r="G2117" s="921"/>
      <c r="H2117" s="1056"/>
    </row>
    <row r="2118" spans="1:16" s="904" customFormat="1" ht="25.5" x14ac:dyDescent="0.25">
      <c r="A2118" s="1157" t="s">
        <v>3136</v>
      </c>
      <c r="B2118" s="1158" t="s">
        <v>3137</v>
      </c>
      <c r="C2118" s="1159" t="s">
        <v>3138</v>
      </c>
      <c r="D2118" s="1159" t="s">
        <v>3139</v>
      </c>
      <c r="E2118" s="1160" t="s">
        <v>3140</v>
      </c>
      <c r="F2118" s="1161" t="s">
        <v>4913</v>
      </c>
      <c r="G2118" s="1162" t="s">
        <v>4914</v>
      </c>
      <c r="H2118" s="1057"/>
    </row>
    <row r="2119" spans="1:16" s="904" customFormat="1" ht="4.5" customHeight="1" x14ac:dyDescent="0.25">
      <c r="A2119" s="728"/>
      <c r="B2119" s="728"/>
      <c r="C2119" s="729"/>
      <c r="D2119" s="729"/>
      <c r="E2119" s="730"/>
      <c r="F2119" s="731"/>
      <c r="G2119" s="732"/>
      <c r="H2119" s="1057"/>
    </row>
    <row r="2120" spans="1:16" s="706" customFormat="1" x14ac:dyDescent="0.25">
      <c r="A2120" s="748" t="s">
        <v>1693</v>
      </c>
      <c r="B2120" s="528" t="s">
        <v>1819</v>
      </c>
      <c r="C2120" s="452"/>
      <c r="D2120" s="735"/>
      <c r="E2120" s="452"/>
      <c r="F2120" s="452"/>
      <c r="G2120" s="453"/>
      <c r="H2120" s="1057"/>
      <c r="J2120" s="743"/>
      <c r="K2120" s="743"/>
      <c r="L2120" s="743"/>
      <c r="M2120" s="743"/>
      <c r="N2120" s="743"/>
      <c r="O2120" s="743"/>
      <c r="P2120" s="747"/>
    </row>
    <row r="2121" spans="1:16" s="706" customFormat="1" ht="38.25" x14ac:dyDescent="0.25">
      <c r="A2121" s="748" t="s">
        <v>3688</v>
      </c>
      <c r="B2121" s="528" t="s">
        <v>3690</v>
      </c>
      <c r="C2121" s="455" t="s">
        <v>3142</v>
      </c>
      <c r="D2121" s="455" t="s">
        <v>2569</v>
      </c>
      <c r="E2121" s="456"/>
      <c r="F2121" s="457"/>
      <c r="G2121" s="458"/>
      <c r="H2121" s="1057"/>
      <c r="J2121" s="743"/>
      <c r="K2121" s="743"/>
      <c r="L2121" s="743"/>
      <c r="M2121" s="743"/>
      <c r="N2121" s="743"/>
      <c r="O2121" s="743"/>
      <c r="P2121" s="747"/>
    </row>
    <row r="2122" spans="1:16" s="706" customFormat="1" x14ac:dyDescent="0.25">
      <c r="A2122" s="750" t="s">
        <v>4063</v>
      </c>
      <c r="B2122" s="750" t="s">
        <v>4062</v>
      </c>
      <c r="C2122" s="753" t="s">
        <v>3142</v>
      </c>
      <c r="D2122" s="753" t="s">
        <v>3143</v>
      </c>
      <c r="E2122" s="754">
        <v>5.52</v>
      </c>
      <c r="F2122" s="754">
        <v>15.19</v>
      </c>
      <c r="G2122" s="1179">
        <f t="shared" ref="G2122:G2124" si="151">TRUNC(E2122*F2122,2)</f>
        <v>83.84</v>
      </c>
      <c r="H2122" s="1057"/>
      <c r="J2122" s="743"/>
      <c r="K2122" s="743"/>
      <c r="L2122" s="743"/>
      <c r="M2122" s="743"/>
      <c r="N2122" s="743"/>
      <c r="O2122" s="743"/>
      <c r="P2122" s="747"/>
    </row>
    <row r="2123" spans="1:16" s="706" customFormat="1" x14ac:dyDescent="0.25">
      <c r="A2123" s="750" t="s">
        <v>4061</v>
      </c>
      <c r="B2123" s="750" t="s">
        <v>4060</v>
      </c>
      <c r="C2123" s="753" t="s">
        <v>3142</v>
      </c>
      <c r="D2123" s="753" t="s">
        <v>3143</v>
      </c>
      <c r="E2123" s="754">
        <v>5.52</v>
      </c>
      <c r="F2123" s="754">
        <v>19.350000000000001</v>
      </c>
      <c r="G2123" s="1179">
        <f t="shared" si="151"/>
        <v>106.81</v>
      </c>
      <c r="H2123" s="1057"/>
      <c r="J2123" s="743"/>
      <c r="K2123" s="743"/>
      <c r="L2123" s="743"/>
      <c r="M2123" s="743"/>
      <c r="N2123" s="743"/>
      <c r="O2123" s="743"/>
      <c r="P2123" s="747"/>
    </row>
    <row r="2124" spans="1:16" s="706" customFormat="1" x14ac:dyDescent="0.25">
      <c r="A2124" s="434" t="s">
        <v>4427</v>
      </c>
      <c r="B2124" s="734" t="s">
        <v>4426</v>
      </c>
      <c r="C2124" s="735" t="s">
        <v>3147</v>
      </c>
      <c r="D2124" s="735" t="s">
        <v>3134</v>
      </c>
      <c r="E2124" s="754">
        <v>1</v>
      </c>
      <c r="F2124" s="754">
        <v>237.12</v>
      </c>
      <c r="G2124" s="1179">
        <f t="shared" si="151"/>
        <v>237.12</v>
      </c>
      <c r="H2124" s="1057"/>
      <c r="J2124" s="743"/>
      <c r="K2124" s="743"/>
      <c r="L2124" s="743"/>
      <c r="M2124" s="743"/>
      <c r="N2124" s="743"/>
      <c r="O2124" s="743"/>
      <c r="P2124" s="747"/>
    </row>
    <row r="2125" spans="1:16" s="706" customFormat="1" x14ac:dyDescent="0.25">
      <c r="A2125" s="1347" t="s">
        <v>4722</v>
      </c>
      <c r="B2125" s="1350"/>
      <c r="C2125" s="1350"/>
      <c r="D2125" s="1350"/>
      <c r="E2125" s="1350"/>
      <c r="F2125" s="1349"/>
      <c r="G2125" s="1168">
        <f>TRUNC(SUM(G2122:G2123),2)</f>
        <v>190.65</v>
      </c>
      <c r="H2125" s="1057"/>
      <c r="J2125" s="743"/>
      <c r="K2125" s="743"/>
      <c r="L2125" s="743"/>
      <c r="M2125" s="743"/>
      <c r="N2125" s="743"/>
      <c r="O2125" s="743"/>
      <c r="P2125" s="747"/>
    </row>
    <row r="2126" spans="1:16" s="706" customFormat="1" x14ac:dyDescent="0.25">
      <c r="A2126" s="1347" t="s">
        <v>4723</v>
      </c>
      <c r="B2126" s="1350"/>
      <c r="C2126" s="1350"/>
      <c r="D2126" s="1350"/>
      <c r="E2126" s="1350"/>
      <c r="F2126" s="1349"/>
      <c r="G2126" s="1168">
        <f>TRUNC(SUM(G2124),2)</f>
        <v>237.12</v>
      </c>
      <c r="H2126" s="1057"/>
      <c r="J2126" s="743"/>
      <c r="K2126" s="743"/>
      <c r="L2126" s="743"/>
      <c r="M2126" s="743"/>
      <c r="N2126" s="743"/>
      <c r="O2126" s="743"/>
      <c r="P2126" s="747"/>
    </row>
    <row r="2127" spans="1:16" s="706" customFormat="1" x14ac:dyDescent="0.25">
      <c r="A2127" s="1172" t="s">
        <v>5005</v>
      </c>
      <c r="B2127" s="1170"/>
      <c r="C2127" s="1170"/>
      <c r="D2127" s="1170"/>
      <c r="E2127" s="1170"/>
      <c r="F2127" s="1171" t="s">
        <v>4915</v>
      </c>
      <c r="G2127" s="1168">
        <f>TRUNC(SUM(G2125:G2126),2)</f>
        <v>427.77</v>
      </c>
      <c r="H2127" s="1057"/>
      <c r="J2127" s="743"/>
      <c r="K2127" s="743"/>
      <c r="L2127" s="743"/>
      <c r="M2127" s="743"/>
      <c r="N2127" s="743"/>
      <c r="O2127" s="743"/>
      <c r="P2127" s="747"/>
    </row>
    <row r="2128" spans="1:16" s="890" customFormat="1" ht="14.25" customHeight="1" x14ac:dyDescent="0.25">
      <c r="A2128" s="917"/>
      <c r="B2128" s="810"/>
      <c r="C2128" s="917"/>
      <c r="D2128" s="924"/>
      <c r="E2128" s="917"/>
      <c r="F2128" s="917"/>
      <c r="G2128" s="921"/>
      <c r="H2128" s="1056"/>
    </row>
    <row r="2129" spans="1:16" s="890" customFormat="1" x14ac:dyDescent="0.25">
      <c r="A2129" s="917"/>
      <c r="B2129" s="810"/>
      <c r="C2129" s="917"/>
      <c r="D2129" s="924"/>
      <c r="E2129" s="917"/>
      <c r="F2129" s="917"/>
      <c r="G2129" s="921"/>
      <c r="H2129" s="1056"/>
    </row>
    <row r="2130" spans="1:16" s="904" customFormat="1" ht="25.5" x14ac:dyDescent="0.25">
      <c r="A2130" s="1157" t="s">
        <v>3136</v>
      </c>
      <c r="B2130" s="1158" t="s">
        <v>3137</v>
      </c>
      <c r="C2130" s="1159" t="s">
        <v>3138</v>
      </c>
      <c r="D2130" s="1159" t="s">
        <v>3139</v>
      </c>
      <c r="E2130" s="1160" t="s">
        <v>3140</v>
      </c>
      <c r="F2130" s="1161" t="s">
        <v>4913</v>
      </c>
      <c r="G2130" s="1162" t="s">
        <v>4914</v>
      </c>
      <c r="H2130" s="1057"/>
    </row>
    <row r="2131" spans="1:16" s="904" customFormat="1" ht="4.5" customHeight="1" x14ac:dyDescent="0.25">
      <c r="A2131" s="728"/>
      <c r="B2131" s="728"/>
      <c r="C2131" s="729"/>
      <c r="D2131" s="729"/>
      <c r="E2131" s="730"/>
      <c r="F2131" s="731"/>
      <c r="G2131" s="732"/>
      <c r="H2131" s="1057"/>
    </row>
    <row r="2132" spans="1:16" s="706" customFormat="1" x14ac:dyDescent="0.25">
      <c r="A2132" s="748" t="s">
        <v>1693</v>
      </c>
      <c r="B2132" s="528" t="s">
        <v>1819</v>
      </c>
      <c r="C2132" s="452"/>
      <c r="D2132" s="735"/>
      <c r="E2132" s="452"/>
      <c r="F2132" s="452"/>
      <c r="G2132" s="453"/>
      <c r="H2132" s="1057"/>
      <c r="J2132" s="743"/>
      <c r="K2132" s="743"/>
      <c r="L2132" s="743"/>
      <c r="M2132" s="743"/>
      <c r="N2132" s="743"/>
      <c r="O2132" s="743"/>
      <c r="P2132" s="747"/>
    </row>
    <row r="2133" spans="1:16" s="706" customFormat="1" ht="25.5" x14ac:dyDescent="0.25">
      <c r="A2133" s="748" t="s">
        <v>4579</v>
      </c>
      <c r="B2133" s="865" t="s">
        <v>4578</v>
      </c>
      <c r="C2133" s="455" t="s">
        <v>3142</v>
      </c>
      <c r="D2133" s="455" t="s">
        <v>2569</v>
      </c>
      <c r="E2133" s="456"/>
      <c r="F2133" s="457"/>
      <c r="G2133" s="458"/>
      <c r="H2133" s="1057"/>
      <c r="J2133" s="743"/>
      <c r="K2133" s="743"/>
      <c r="L2133" s="743"/>
      <c r="M2133" s="743"/>
      <c r="N2133" s="743"/>
      <c r="O2133" s="743"/>
      <c r="P2133" s="747"/>
    </row>
    <row r="2134" spans="1:16" s="706" customFormat="1" x14ac:dyDescent="0.25">
      <c r="A2134" s="750" t="s">
        <v>4063</v>
      </c>
      <c r="B2134" s="750" t="s">
        <v>4062</v>
      </c>
      <c r="C2134" s="753" t="s">
        <v>3142</v>
      </c>
      <c r="D2134" s="753" t="s">
        <v>3143</v>
      </c>
      <c r="E2134" s="754">
        <v>0.6</v>
      </c>
      <c r="F2134" s="754">
        <v>15.19</v>
      </c>
      <c r="G2134" s="1179">
        <f t="shared" ref="G2134:G2136" si="152">TRUNC(E2134*F2134,2)</f>
        <v>9.11</v>
      </c>
      <c r="H2134" s="1057"/>
      <c r="J2134" s="743"/>
      <c r="K2134" s="743"/>
      <c r="L2134" s="743"/>
      <c r="M2134" s="743"/>
      <c r="N2134" s="743"/>
      <c r="O2134" s="743"/>
      <c r="P2134" s="747"/>
    </row>
    <row r="2135" spans="1:16" s="706" customFormat="1" x14ac:dyDescent="0.25">
      <c r="A2135" s="750" t="s">
        <v>4061</v>
      </c>
      <c r="B2135" s="750" t="s">
        <v>4060</v>
      </c>
      <c r="C2135" s="753" t="s">
        <v>3142</v>
      </c>
      <c r="D2135" s="753" t="s">
        <v>3143</v>
      </c>
      <c r="E2135" s="754">
        <v>0.6</v>
      </c>
      <c r="F2135" s="754">
        <v>19.350000000000001</v>
      </c>
      <c r="G2135" s="1179">
        <f t="shared" si="152"/>
        <v>11.61</v>
      </c>
      <c r="H2135" s="1057"/>
      <c r="J2135" s="743"/>
      <c r="K2135" s="743"/>
      <c r="L2135" s="743"/>
      <c r="M2135" s="743"/>
      <c r="N2135" s="743"/>
      <c r="O2135" s="743"/>
      <c r="P2135" s="747"/>
    </row>
    <row r="2136" spans="1:16" s="706" customFormat="1" x14ac:dyDescent="0.25">
      <c r="A2136" s="434" t="s">
        <v>4580</v>
      </c>
      <c r="B2136" s="734" t="s">
        <v>4581</v>
      </c>
      <c r="C2136" s="735" t="s">
        <v>3147</v>
      </c>
      <c r="D2136" s="735" t="s">
        <v>3134</v>
      </c>
      <c r="E2136" s="754">
        <v>1</v>
      </c>
      <c r="F2136" s="754">
        <v>640</v>
      </c>
      <c r="G2136" s="1179">
        <f t="shared" si="152"/>
        <v>640</v>
      </c>
      <c r="H2136" s="1057"/>
      <c r="J2136" s="743"/>
      <c r="K2136" s="743"/>
      <c r="L2136" s="743"/>
      <c r="M2136" s="743"/>
      <c r="N2136" s="743"/>
      <c r="O2136" s="743"/>
      <c r="P2136" s="747"/>
    </row>
    <row r="2137" spans="1:16" s="706" customFormat="1" x14ac:dyDescent="0.25">
      <c r="A2137" s="1347" t="s">
        <v>4722</v>
      </c>
      <c r="B2137" s="1350"/>
      <c r="C2137" s="1350"/>
      <c r="D2137" s="1350"/>
      <c r="E2137" s="1350"/>
      <c r="F2137" s="1349"/>
      <c r="G2137" s="1168">
        <f>TRUNC(SUM(G2134:G2135),2)</f>
        <v>20.72</v>
      </c>
      <c r="H2137" s="1057"/>
      <c r="J2137" s="743"/>
      <c r="K2137" s="743"/>
      <c r="L2137" s="743"/>
      <c r="M2137" s="743"/>
      <c r="N2137" s="743"/>
      <c r="O2137" s="743"/>
      <c r="P2137" s="747"/>
    </row>
    <row r="2138" spans="1:16" s="706" customFormat="1" x14ac:dyDescent="0.25">
      <c r="A2138" s="1347" t="s">
        <v>4723</v>
      </c>
      <c r="B2138" s="1350"/>
      <c r="C2138" s="1350"/>
      <c r="D2138" s="1350"/>
      <c r="E2138" s="1350"/>
      <c r="F2138" s="1349"/>
      <c r="G2138" s="1168">
        <f>TRUNC(SUM(G2136),2)</f>
        <v>640</v>
      </c>
      <c r="H2138" s="1057"/>
      <c r="J2138" s="743"/>
      <c r="K2138" s="743"/>
      <c r="L2138" s="743"/>
      <c r="M2138" s="743"/>
      <c r="N2138" s="743"/>
      <c r="O2138" s="743"/>
      <c r="P2138" s="747"/>
    </row>
    <row r="2139" spans="1:16" s="706" customFormat="1" x14ac:dyDescent="0.25">
      <c r="A2139" s="1172" t="s">
        <v>5006</v>
      </c>
      <c r="B2139" s="1170"/>
      <c r="C2139" s="1170"/>
      <c r="D2139" s="1170"/>
      <c r="E2139" s="1170"/>
      <c r="F2139" s="1171" t="s">
        <v>4915</v>
      </c>
      <c r="G2139" s="1168">
        <f>TRUNC(SUM(G2137:G2138),2)</f>
        <v>660.72</v>
      </c>
      <c r="H2139" s="1057"/>
      <c r="J2139" s="743"/>
      <c r="K2139" s="743"/>
      <c r="L2139" s="743"/>
      <c r="M2139" s="743"/>
      <c r="N2139" s="743"/>
      <c r="O2139" s="743"/>
      <c r="P2139" s="747"/>
    </row>
    <row r="2140" spans="1:16" s="890" customFormat="1" ht="14.25" customHeight="1" x14ac:dyDescent="0.25">
      <c r="A2140" s="917"/>
      <c r="B2140" s="810"/>
      <c r="C2140" s="917"/>
      <c r="D2140" s="924"/>
      <c r="E2140" s="917"/>
      <c r="F2140" s="917"/>
      <c r="G2140" s="921"/>
      <c r="H2140" s="1056"/>
    </row>
    <row r="2141" spans="1:16" s="890" customFormat="1" x14ac:dyDescent="0.25">
      <c r="A2141" s="917"/>
      <c r="B2141" s="810"/>
      <c r="C2141" s="917"/>
      <c r="D2141" s="924"/>
      <c r="E2141" s="917"/>
      <c r="F2141" s="917"/>
      <c r="G2141" s="921"/>
      <c r="H2141" s="1056"/>
    </row>
    <row r="2142" spans="1:16" s="904" customFormat="1" ht="25.5" x14ac:dyDescent="0.25">
      <c r="A2142" s="1157" t="s">
        <v>3136</v>
      </c>
      <c r="B2142" s="1158" t="s">
        <v>3137</v>
      </c>
      <c r="C2142" s="1159" t="s">
        <v>3138</v>
      </c>
      <c r="D2142" s="1159" t="s">
        <v>3139</v>
      </c>
      <c r="E2142" s="1160" t="s">
        <v>3140</v>
      </c>
      <c r="F2142" s="1161" t="s">
        <v>4913</v>
      </c>
      <c r="G2142" s="1162" t="s">
        <v>4914</v>
      </c>
      <c r="H2142" s="1057"/>
    </row>
    <row r="2143" spans="1:16" s="904" customFormat="1" ht="4.5" customHeight="1" x14ac:dyDescent="0.25">
      <c r="A2143" s="728"/>
      <c r="B2143" s="728"/>
      <c r="C2143" s="729"/>
      <c r="D2143" s="729"/>
      <c r="E2143" s="730"/>
      <c r="F2143" s="731"/>
      <c r="G2143" s="732"/>
      <c r="H2143" s="1057"/>
    </row>
    <row r="2144" spans="1:16" s="706" customFormat="1" x14ac:dyDescent="0.25">
      <c r="A2144" s="748" t="s">
        <v>1693</v>
      </c>
      <c r="B2144" s="528" t="s">
        <v>1819</v>
      </c>
      <c r="C2144" s="452"/>
      <c r="D2144" s="735"/>
      <c r="E2144" s="452"/>
      <c r="F2144" s="452"/>
      <c r="G2144" s="453"/>
      <c r="H2144" s="1057"/>
      <c r="J2144" s="743"/>
      <c r="K2144" s="743"/>
      <c r="L2144" s="743"/>
      <c r="M2144" s="743"/>
      <c r="N2144" s="743"/>
      <c r="O2144" s="743"/>
      <c r="P2144" s="747"/>
    </row>
    <row r="2145" spans="1:16" s="706" customFormat="1" ht="38.25" x14ac:dyDescent="0.25">
      <c r="A2145" s="748" t="s">
        <v>4583</v>
      </c>
      <c r="B2145" s="865" t="s">
        <v>4582</v>
      </c>
      <c r="C2145" s="455" t="s">
        <v>3142</v>
      </c>
      <c r="D2145" s="455" t="s">
        <v>2569</v>
      </c>
      <c r="E2145" s="456"/>
      <c r="F2145" s="457"/>
      <c r="G2145" s="458"/>
      <c r="H2145" s="1057"/>
      <c r="J2145" s="743"/>
      <c r="K2145" s="743"/>
      <c r="L2145" s="743"/>
      <c r="M2145" s="743"/>
      <c r="N2145" s="743"/>
      <c r="O2145" s="743"/>
      <c r="P2145" s="747"/>
    </row>
    <row r="2146" spans="1:16" s="706" customFormat="1" x14ac:dyDescent="0.25">
      <c r="A2146" s="750" t="s">
        <v>4063</v>
      </c>
      <c r="B2146" s="750" t="s">
        <v>4062</v>
      </c>
      <c r="C2146" s="753" t="s">
        <v>3142</v>
      </c>
      <c r="D2146" s="753" t="s">
        <v>3143</v>
      </c>
      <c r="E2146" s="754">
        <v>5.52</v>
      </c>
      <c r="F2146" s="754">
        <v>15.19</v>
      </c>
      <c r="G2146" s="1179">
        <f>TRUNC(E2146*F2146,2)</f>
        <v>83.84</v>
      </c>
      <c r="H2146" s="1057"/>
      <c r="J2146" s="743"/>
      <c r="K2146" s="743"/>
      <c r="L2146" s="743"/>
      <c r="M2146" s="743"/>
      <c r="N2146" s="743"/>
      <c r="O2146" s="743"/>
      <c r="P2146" s="747"/>
    </row>
    <row r="2147" spans="1:16" s="706" customFormat="1" x14ac:dyDescent="0.25">
      <c r="A2147" s="750" t="s">
        <v>4061</v>
      </c>
      <c r="B2147" s="750" t="s">
        <v>4060</v>
      </c>
      <c r="C2147" s="753" t="s">
        <v>3142</v>
      </c>
      <c r="D2147" s="753" t="s">
        <v>3143</v>
      </c>
      <c r="E2147" s="754">
        <v>5.52</v>
      </c>
      <c r="F2147" s="754">
        <v>19.350000000000001</v>
      </c>
      <c r="G2147" s="1179">
        <f t="shared" ref="G2147:G2148" si="153">TRUNC(E2147*F2147,2)</f>
        <v>106.81</v>
      </c>
      <c r="H2147" s="1057"/>
      <c r="J2147" s="743"/>
      <c r="K2147" s="743"/>
      <c r="L2147" s="743"/>
      <c r="M2147" s="743"/>
      <c r="N2147" s="743"/>
      <c r="O2147" s="743"/>
      <c r="P2147" s="747"/>
    </row>
    <row r="2148" spans="1:16" s="706" customFormat="1" x14ac:dyDescent="0.25">
      <c r="A2148" s="434" t="s">
        <v>4584</v>
      </c>
      <c r="B2148" s="734" t="s">
        <v>4585</v>
      </c>
      <c r="C2148" s="735" t="s">
        <v>3147</v>
      </c>
      <c r="D2148" s="735" t="s">
        <v>3134</v>
      </c>
      <c r="E2148" s="754">
        <v>1</v>
      </c>
      <c r="F2148" s="754">
        <v>393.05</v>
      </c>
      <c r="G2148" s="1179">
        <f t="shared" si="153"/>
        <v>393.05</v>
      </c>
      <c r="H2148" s="1057"/>
      <c r="J2148" s="743"/>
      <c r="K2148" s="743"/>
      <c r="L2148" s="743"/>
      <c r="M2148" s="743"/>
      <c r="N2148" s="743"/>
      <c r="O2148" s="743"/>
      <c r="P2148" s="747"/>
    </row>
    <row r="2149" spans="1:16" s="706" customFormat="1" x14ac:dyDescent="0.25">
      <c r="A2149" s="1347" t="s">
        <v>4722</v>
      </c>
      <c r="B2149" s="1350"/>
      <c r="C2149" s="1350"/>
      <c r="D2149" s="1350"/>
      <c r="E2149" s="1350"/>
      <c r="F2149" s="1349"/>
      <c r="G2149" s="1168">
        <f>TRUNC(SUM(G2146:G2147),2)</f>
        <v>190.65</v>
      </c>
      <c r="H2149" s="1057"/>
      <c r="J2149" s="743"/>
      <c r="K2149" s="743"/>
      <c r="L2149" s="743"/>
      <c r="M2149" s="743"/>
      <c r="N2149" s="743"/>
      <c r="O2149" s="743"/>
      <c r="P2149" s="747"/>
    </row>
    <row r="2150" spans="1:16" s="706" customFormat="1" x14ac:dyDescent="0.25">
      <c r="A2150" s="1347" t="s">
        <v>4723</v>
      </c>
      <c r="B2150" s="1350"/>
      <c r="C2150" s="1350"/>
      <c r="D2150" s="1350"/>
      <c r="E2150" s="1350"/>
      <c r="F2150" s="1349"/>
      <c r="G2150" s="1168">
        <f>TRUNC(SUM(G2148),2)</f>
        <v>393.05</v>
      </c>
      <c r="H2150" s="1057"/>
      <c r="J2150" s="743"/>
      <c r="K2150" s="743"/>
      <c r="L2150" s="743"/>
      <c r="M2150" s="743"/>
      <c r="N2150" s="743"/>
      <c r="O2150" s="743"/>
      <c r="P2150" s="747"/>
    </row>
    <row r="2151" spans="1:16" s="706" customFormat="1" x14ac:dyDescent="0.25">
      <c r="A2151" s="1172" t="s">
        <v>5006</v>
      </c>
      <c r="B2151" s="1170"/>
      <c r="C2151" s="1170"/>
      <c r="D2151" s="1170"/>
      <c r="E2151" s="1170"/>
      <c r="F2151" s="1171" t="s">
        <v>4915</v>
      </c>
      <c r="G2151" s="1168">
        <f>TRUNC(SUM(G2149:G2150),2)</f>
        <v>583.70000000000005</v>
      </c>
      <c r="H2151" s="1057"/>
      <c r="J2151" s="743"/>
      <c r="K2151" s="743"/>
      <c r="L2151" s="743"/>
      <c r="M2151" s="743"/>
      <c r="N2151" s="743"/>
      <c r="O2151" s="743"/>
      <c r="P2151" s="747"/>
    </row>
    <row r="2152" spans="1:16" s="890" customFormat="1" ht="3" customHeight="1" x14ac:dyDescent="0.25">
      <c r="A2152" s="917"/>
      <c r="B2152" s="810"/>
      <c r="C2152" s="917"/>
      <c r="D2152" s="924"/>
      <c r="E2152" s="917"/>
      <c r="F2152" s="917"/>
      <c r="G2152" s="921"/>
      <c r="H2152" s="1056"/>
    </row>
    <row r="2153" spans="1:16" s="890" customFormat="1" ht="3" customHeight="1" x14ac:dyDescent="0.25">
      <c r="A2153" s="917"/>
      <c r="B2153" s="810"/>
      <c r="C2153" s="917"/>
      <c r="D2153" s="924"/>
      <c r="E2153" s="917"/>
      <c r="F2153" s="917"/>
      <c r="G2153" s="921"/>
      <c r="H2153" s="1056"/>
    </row>
    <row r="2154" spans="1:16" s="904" customFormat="1" ht="25.5" x14ac:dyDescent="0.25">
      <c r="A2154" s="1157" t="s">
        <v>3136</v>
      </c>
      <c r="B2154" s="1158" t="s">
        <v>3137</v>
      </c>
      <c r="C2154" s="1159" t="s">
        <v>3138</v>
      </c>
      <c r="D2154" s="1159" t="s">
        <v>3139</v>
      </c>
      <c r="E2154" s="1160" t="s">
        <v>3140</v>
      </c>
      <c r="F2154" s="1161" t="s">
        <v>4913</v>
      </c>
      <c r="G2154" s="1162" t="s">
        <v>4914</v>
      </c>
      <c r="H2154" s="1057"/>
    </row>
    <row r="2155" spans="1:16" s="904" customFormat="1" ht="4.5" customHeight="1" x14ac:dyDescent="0.25">
      <c r="A2155" s="728"/>
      <c r="B2155" s="728"/>
      <c r="C2155" s="729"/>
      <c r="D2155" s="729"/>
      <c r="E2155" s="730"/>
      <c r="F2155" s="731"/>
      <c r="G2155" s="732"/>
      <c r="H2155" s="1057"/>
    </row>
    <row r="2156" spans="1:16" s="706" customFormat="1" x14ac:dyDescent="0.25">
      <c r="A2156" s="748" t="s">
        <v>1728</v>
      </c>
      <c r="B2156" s="528" t="s">
        <v>1851</v>
      </c>
      <c r="C2156" s="452"/>
      <c r="D2156" s="735"/>
      <c r="E2156" s="452"/>
      <c r="F2156" s="452"/>
      <c r="G2156" s="453"/>
      <c r="H2156" s="1057"/>
      <c r="J2156" s="743"/>
      <c r="K2156" s="743"/>
      <c r="L2156" s="743"/>
      <c r="M2156" s="743"/>
      <c r="N2156" s="743"/>
      <c r="O2156" s="743"/>
      <c r="P2156" s="747"/>
    </row>
    <row r="2157" spans="1:16" s="706" customFormat="1" ht="51" x14ac:dyDescent="0.25">
      <c r="A2157" s="748" t="s">
        <v>4587</v>
      </c>
      <c r="B2157" s="865" t="s">
        <v>4586</v>
      </c>
      <c r="C2157" s="867" t="s">
        <v>3142</v>
      </c>
      <c r="D2157" s="867" t="s">
        <v>2569</v>
      </c>
      <c r="E2157" s="456"/>
      <c r="F2157" s="457"/>
      <c r="G2157" s="458"/>
      <c r="H2157" s="1057"/>
      <c r="J2157" s="743"/>
      <c r="K2157" s="743"/>
      <c r="L2157" s="743"/>
      <c r="M2157" s="743"/>
      <c r="N2157" s="743"/>
      <c r="O2157" s="743"/>
      <c r="P2157" s="747"/>
    </row>
    <row r="2158" spans="1:16" s="706" customFormat="1" x14ac:dyDescent="0.25">
      <c r="A2158" s="750" t="s">
        <v>4061</v>
      </c>
      <c r="B2158" s="750" t="s">
        <v>4060</v>
      </c>
      <c r="C2158" s="753" t="s">
        <v>3142</v>
      </c>
      <c r="D2158" s="753" t="s">
        <v>3143</v>
      </c>
      <c r="E2158" s="754">
        <v>5.52</v>
      </c>
      <c r="F2158" s="754">
        <v>19.350000000000001</v>
      </c>
      <c r="G2158" s="1179">
        <f t="shared" ref="G2158:G2159" si="154">TRUNC(E2158*F2158,2)</f>
        <v>106.81</v>
      </c>
      <c r="H2158" s="1057"/>
      <c r="J2158" s="743"/>
      <c r="K2158" s="743"/>
      <c r="L2158" s="743"/>
      <c r="M2158" s="743"/>
      <c r="N2158" s="743"/>
      <c r="O2158" s="743"/>
      <c r="P2158" s="747"/>
    </row>
    <row r="2159" spans="1:16" s="706" customFormat="1" ht="25.5" x14ac:dyDescent="0.25">
      <c r="A2159" s="434" t="s">
        <v>4589</v>
      </c>
      <c r="B2159" s="734" t="s">
        <v>4588</v>
      </c>
      <c r="C2159" s="735" t="s">
        <v>3147</v>
      </c>
      <c r="D2159" s="735" t="s">
        <v>3134</v>
      </c>
      <c r="E2159" s="754">
        <v>1</v>
      </c>
      <c r="F2159" s="754">
        <v>284.69</v>
      </c>
      <c r="G2159" s="1179">
        <f t="shared" si="154"/>
        <v>284.69</v>
      </c>
      <c r="H2159" s="1057"/>
      <c r="J2159" s="743"/>
      <c r="K2159" s="743"/>
      <c r="L2159" s="743"/>
      <c r="M2159" s="743"/>
      <c r="N2159" s="743"/>
      <c r="O2159" s="743"/>
      <c r="P2159" s="747"/>
    </row>
    <row r="2160" spans="1:16" s="706" customFormat="1" x14ac:dyDescent="0.25">
      <c r="A2160" s="1347" t="s">
        <v>4722</v>
      </c>
      <c r="B2160" s="1350"/>
      <c r="C2160" s="1350"/>
      <c r="D2160" s="1350"/>
      <c r="E2160" s="1350"/>
      <c r="F2160" s="1349"/>
      <c r="G2160" s="1168">
        <f>TRUNC(SUM(G2158),2)</f>
        <v>106.81</v>
      </c>
      <c r="H2160" s="1057"/>
      <c r="J2160" s="743"/>
      <c r="K2160" s="743"/>
      <c r="L2160" s="743"/>
      <c r="M2160" s="743"/>
      <c r="N2160" s="743"/>
      <c r="O2160" s="743"/>
      <c r="P2160" s="747"/>
    </row>
    <row r="2161" spans="1:16" s="706" customFormat="1" x14ac:dyDescent="0.25">
      <c r="A2161" s="1347" t="s">
        <v>4723</v>
      </c>
      <c r="B2161" s="1350"/>
      <c r="C2161" s="1350"/>
      <c r="D2161" s="1350"/>
      <c r="E2161" s="1350"/>
      <c r="F2161" s="1349"/>
      <c r="G2161" s="1168">
        <f>TRUNC(SUM(G2159),2)</f>
        <v>284.69</v>
      </c>
      <c r="H2161" s="1057"/>
      <c r="J2161" s="743"/>
      <c r="K2161" s="743"/>
      <c r="L2161" s="743"/>
      <c r="M2161" s="743"/>
      <c r="N2161" s="743"/>
      <c r="O2161" s="743"/>
      <c r="P2161" s="747"/>
    </row>
    <row r="2162" spans="1:16" s="706" customFormat="1" x14ac:dyDescent="0.25">
      <c r="A2162" s="1172" t="s">
        <v>5007</v>
      </c>
      <c r="B2162" s="1170"/>
      <c r="C2162" s="1170"/>
      <c r="D2162" s="1170"/>
      <c r="E2162" s="1170"/>
      <c r="F2162" s="1171" t="s">
        <v>4915</v>
      </c>
      <c r="G2162" s="1168">
        <f>TRUNC(SUM(G2160:G2161),2)</f>
        <v>391.5</v>
      </c>
      <c r="H2162" s="1057"/>
      <c r="J2162" s="743"/>
      <c r="K2162" s="743"/>
      <c r="L2162" s="743"/>
      <c r="M2162" s="743"/>
      <c r="N2162" s="743"/>
      <c r="O2162" s="743"/>
      <c r="P2162" s="747"/>
    </row>
    <row r="2163" spans="1:16" s="890" customFormat="1" ht="4.5" customHeight="1" x14ac:dyDescent="0.25">
      <c r="A2163" s="917"/>
      <c r="B2163" s="810"/>
      <c r="C2163" s="917"/>
      <c r="D2163" s="924"/>
      <c r="E2163" s="917"/>
      <c r="F2163" s="917"/>
      <c r="G2163" s="921"/>
      <c r="H2163" s="1056"/>
    </row>
    <row r="2164" spans="1:16" s="890" customFormat="1" ht="4.5" customHeight="1" x14ac:dyDescent="0.25">
      <c r="A2164" s="917"/>
      <c r="B2164" s="810"/>
      <c r="C2164" s="917"/>
      <c r="D2164" s="924"/>
      <c r="E2164" s="917"/>
      <c r="F2164" s="917"/>
      <c r="G2164" s="921"/>
      <c r="H2164" s="1056"/>
    </row>
    <row r="2165" spans="1:16" s="904" customFormat="1" ht="25.5" x14ac:dyDescent="0.25">
      <c r="A2165" s="1157" t="s">
        <v>3136</v>
      </c>
      <c r="B2165" s="1158" t="s">
        <v>3137</v>
      </c>
      <c r="C2165" s="1159" t="s">
        <v>3138</v>
      </c>
      <c r="D2165" s="1159" t="s">
        <v>3139</v>
      </c>
      <c r="E2165" s="1160" t="s">
        <v>3140</v>
      </c>
      <c r="F2165" s="1161" t="s">
        <v>4913</v>
      </c>
      <c r="G2165" s="1162" t="s">
        <v>4914</v>
      </c>
      <c r="H2165" s="1057"/>
    </row>
    <row r="2166" spans="1:16" s="904" customFormat="1" ht="4.5" customHeight="1" x14ac:dyDescent="0.25">
      <c r="A2166" s="728"/>
      <c r="B2166" s="728"/>
      <c r="C2166" s="729"/>
      <c r="D2166" s="729"/>
      <c r="E2166" s="730"/>
      <c r="F2166" s="731"/>
      <c r="G2166" s="732"/>
      <c r="H2166" s="1057"/>
    </row>
    <row r="2167" spans="1:16" s="115" customFormat="1" x14ac:dyDescent="0.25">
      <c r="A2167" s="748" t="s">
        <v>1728</v>
      </c>
      <c r="B2167" s="1357" t="s">
        <v>1851</v>
      </c>
      <c r="C2167" s="1352"/>
      <c r="D2167" s="1352"/>
      <c r="E2167" s="1352"/>
      <c r="F2167" s="1352"/>
      <c r="G2167" s="1353"/>
      <c r="H2167" s="1057"/>
      <c r="I2167" s="706"/>
      <c r="J2167" s="743"/>
      <c r="K2167" s="743"/>
      <c r="L2167" s="743"/>
      <c r="M2167" s="743"/>
      <c r="N2167" s="743"/>
      <c r="O2167" s="743"/>
      <c r="P2167" s="747"/>
    </row>
    <row r="2168" spans="1:16" s="115" customFormat="1" ht="25.5" x14ac:dyDescent="0.25">
      <c r="A2168" s="748" t="s">
        <v>4591</v>
      </c>
      <c r="B2168" s="815" t="s">
        <v>4592</v>
      </c>
      <c r="C2168" s="867" t="s">
        <v>3142</v>
      </c>
      <c r="D2168" s="867" t="s">
        <v>2569</v>
      </c>
      <c r="E2168" s="448"/>
      <c r="F2168" s="448"/>
      <c r="G2168" s="449"/>
      <c r="H2168" s="1057"/>
      <c r="I2168" s="706"/>
      <c r="J2168" s="743"/>
      <c r="K2168" s="743"/>
      <c r="L2168" s="743"/>
      <c r="M2168" s="743"/>
      <c r="N2168" s="743"/>
      <c r="O2168" s="743"/>
      <c r="P2168" s="747"/>
    </row>
    <row r="2169" spans="1:16" s="115" customFormat="1" x14ac:dyDescent="0.25">
      <c r="A2169" s="750" t="s">
        <v>4063</v>
      </c>
      <c r="B2169" s="750" t="s">
        <v>4062</v>
      </c>
      <c r="C2169" s="753" t="s">
        <v>3142</v>
      </c>
      <c r="D2169" s="753" t="s">
        <v>3143</v>
      </c>
      <c r="E2169" s="754">
        <v>0.5</v>
      </c>
      <c r="F2169" s="754">
        <v>15.19</v>
      </c>
      <c r="G2169" s="1179">
        <f>TRUNC(E2169*F2169,2)</f>
        <v>7.59</v>
      </c>
      <c r="H2169" s="1057"/>
      <c r="I2169" s="706"/>
      <c r="J2169" s="743"/>
      <c r="K2169" s="743"/>
      <c r="L2169" s="743"/>
      <c r="M2169" s="743"/>
      <c r="N2169" s="743"/>
      <c r="O2169" s="743"/>
      <c r="P2169" s="747"/>
    </row>
    <row r="2170" spans="1:16" s="115" customFormat="1" x14ac:dyDescent="0.25">
      <c r="A2170" s="750" t="s">
        <v>4061</v>
      </c>
      <c r="B2170" s="750" t="s">
        <v>4060</v>
      </c>
      <c r="C2170" s="753" t="s">
        <v>3142</v>
      </c>
      <c r="D2170" s="753" t="s">
        <v>3143</v>
      </c>
      <c r="E2170" s="754">
        <v>0.5</v>
      </c>
      <c r="F2170" s="754">
        <v>19.350000000000001</v>
      </c>
      <c r="G2170" s="1179">
        <f t="shared" ref="G2170:G2171" si="155">TRUNC(E2170*F2170,2)</f>
        <v>9.67</v>
      </c>
      <c r="H2170" s="1057"/>
      <c r="I2170" s="706"/>
      <c r="J2170" s="743"/>
      <c r="K2170" s="743"/>
      <c r="L2170" s="743"/>
      <c r="M2170" s="743"/>
      <c r="N2170" s="743"/>
      <c r="O2170" s="743"/>
      <c r="P2170" s="747"/>
    </row>
    <row r="2171" spans="1:16" s="115" customFormat="1" ht="25.5" x14ac:dyDescent="0.25">
      <c r="A2171" s="734" t="s">
        <v>4029</v>
      </c>
      <c r="B2171" s="389" t="s">
        <v>4030</v>
      </c>
      <c r="C2171" s="735" t="s">
        <v>3147</v>
      </c>
      <c r="D2171" s="735" t="s">
        <v>3093</v>
      </c>
      <c r="E2171" s="754">
        <v>1</v>
      </c>
      <c r="F2171" s="754">
        <v>133.01</v>
      </c>
      <c r="G2171" s="1179">
        <f t="shared" si="155"/>
        <v>133.01</v>
      </c>
      <c r="H2171" s="1057"/>
      <c r="I2171" s="706"/>
      <c r="J2171" s="743"/>
      <c r="K2171" s="743"/>
      <c r="L2171" s="743"/>
      <c r="M2171" s="743"/>
      <c r="N2171" s="743"/>
      <c r="O2171" s="743"/>
      <c r="P2171" s="747"/>
    </row>
    <row r="2172" spans="1:16" s="115" customFormat="1" x14ac:dyDescent="0.25">
      <c r="A2172" s="1347" t="s">
        <v>4722</v>
      </c>
      <c r="B2172" s="1350"/>
      <c r="C2172" s="1350"/>
      <c r="D2172" s="1350"/>
      <c r="E2172" s="1350"/>
      <c r="F2172" s="1349"/>
      <c r="G2172" s="1168">
        <f>TRUNC(SUM(G2169:G2170),2)</f>
        <v>17.260000000000002</v>
      </c>
      <c r="H2172" s="1057"/>
      <c r="I2172" s="706"/>
      <c r="J2172" s="743"/>
      <c r="K2172" s="743"/>
      <c r="L2172" s="743"/>
      <c r="M2172" s="743"/>
      <c r="N2172" s="743"/>
      <c r="O2172" s="743"/>
      <c r="P2172" s="747"/>
    </row>
    <row r="2173" spans="1:16" s="115" customFormat="1" x14ac:dyDescent="0.25">
      <c r="A2173" s="1347" t="s">
        <v>4723</v>
      </c>
      <c r="B2173" s="1350"/>
      <c r="C2173" s="1350"/>
      <c r="D2173" s="1350"/>
      <c r="E2173" s="1350"/>
      <c r="F2173" s="1349"/>
      <c r="G2173" s="1168">
        <f>TRUNC(SUM(G2171),2)</f>
        <v>133.01</v>
      </c>
      <c r="H2173" s="1057"/>
      <c r="I2173" s="706"/>
      <c r="J2173" s="743"/>
      <c r="K2173" s="743"/>
      <c r="L2173" s="743"/>
      <c r="M2173" s="743"/>
      <c r="N2173" s="743"/>
      <c r="O2173" s="743"/>
      <c r="P2173" s="747"/>
    </row>
    <row r="2174" spans="1:16" s="115" customFormat="1" x14ac:dyDescent="0.25">
      <c r="A2174" s="1172" t="s">
        <v>5008</v>
      </c>
      <c r="B2174" s="1170"/>
      <c r="C2174" s="1170"/>
      <c r="D2174" s="1170"/>
      <c r="E2174" s="1170"/>
      <c r="F2174" s="1171" t="s">
        <v>4915</v>
      </c>
      <c r="G2174" s="1168">
        <f>TRUNC(SUM(G2172:G2173),2)</f>
        <v>150.27000000000001</v>
      </c>
      <c r="H2174" s="1057"/>
      <c r="I2174" s="706"/>
      <c r="J2174" s="743"/>
      <c r="K2174" s="743"/>
      <c r="L2174" s="743"/>
      <c r="M2174" s="743"/>
      <c r="N2174" s="743"/>
      <c r="O2174" s="743"/>
      <c r="P2174" s="747"/>
    </row>
    <row r="2175" spans="1:16" s="890" customFormat="1" ht="14.25" customHeight="1" x14ac:dyDescent="0.25">
      <c r="A2175" s="917"/>
      <c r="B2175" s="810"/>
      <c r="C2175" s="917"/>
      <c r="D2175" s="924"/>
      <c r="E2175" s="917"/>
      <c r="F2175" s="917"/>
      <c r="G2175" s="921"/>
      <c r="H2175" s="1056"/>
    </row>
    <row r="2176" spans="1:16" s="890" customFormat="1" x14ac:dyDescent="0.25">
      <c r="A2176" s="917"/>
      <c r="B2176" s="810"/>
      <c r="C2176" s="917"/>
      <c r="D2176" s="924"/>
      <c r="E2176" s="917"/>
      <c r="F2176" s="917"/>
      <c r="G2176" s="921"/>
      <c r="H2176" s="1056"/>
    </row>
    <row r="2177" spans="1:8" s="904" customFormat="1" ht="25.5" x14ac:dyDescent="0.25">
      <c r="A2177" s="1157" t="s">
        <v>3136</v>
      </c>
      <c r="B2177" s="1158" t="s">
        <v>3137</v>
      </c>
      <c r="C2177" s="1159" t="s">
        <v>3138</v>
      </c>
      <c r="D2177" s="1159" t="s">
        <v>3139</v>
      </c>
      <c r="E2177" s="1160" t="s">
        <v>3140</v>
      </c>
      <c r="F2177" s="1161" t="s">
        <v>4913</v>
      </c>
      <c r="G2177" s="1162" t="s">
        <v>4914</v>
      </c>
      <c r="H2177" s="1057"/>
    </row>
    <row r="2178" spans="1:8" s="904" customFormat="1" ht="4.5" customHeight="1" x14ac:dyDescent="0.25">
      <c r="A2178" s="728"/>
      <c r="B2178" s="728"/>
      <c r="C2178" s="729"/>
      <c r="D2178" s="729"/>
      <c r="E2178" s="730"/>
      <c r="F2178" s="731"/>
      <c r="G2178" s="732"/>
      <c r="H2178" s="1057"/>
    </row>
    <row r="2179" spans="1:8" s="869" customFormat="1" x14ac:dyDescent="0.25">
      <c r="A2179" s="882" t="s">
        <v>1728</v>
      </c>
      <c r="B2179" s="1357" t="s">
        <v>1851</v>
      </c>
      <c r="C2179" s="1352"/>
      <c r="D2179" s="1352"/>
      <c r="E2179" s="1352"/>
      <c r="F2179" s="1352"/>
      <c r="G2179" s="1353"/>
      <c r="H2179" s="1056"/>
    </row>
    <row r="2180" spans="1:8" s="869" customFormat="1" ht="25.5" x14ac:dyDescent="0.25">
      <c r="A2180" s="882" t="s">
        <v>4593</v>
      </c>
      <c r="B2180" s="880" t="s">
        <v>4594</v>
      </c>
      <c r="C2180" s="884" t="s">
        <v>3142</v>
      </c>
      <c r="D2180" s="884" t="s">
        <v>4108</v>
      </c>
      <c r="E2180" s="878"/>
      <c r="F2180" s="878"/>
      <c r="G2180" s="879"/>
      <c r="H2180" s="1056"/>
    </row>
    <row r="2181" spans="1:8" s="869" customFormat="1" x14ac:dyDescent="0.25">
      <c r="A2181" s="874" t="s">
        <v>3144</v>
      </c>
      <c r="B2181" s="874" t="s">
        <v>4165</v>
      </c>
      <c r="C2181" s="875" t="s">
        <v>3142</v>
      </c>
      <c r="D2181" s="875" t="s">
        <v>3143</v>
      </c>
      <c r="E2181" s="876">
        <v>0.25</v>
      </c>
      <c r="F2181" s="754">
        <v>14.3</v>
      </c>
      <c r="G2181" s="1179">
        <f>TRUNC(E2181*F2181,2)</f>
        <v>3.57</v>
      </c>
      <c r="H2181" s="1056"/>
    </row>
    <row r="2182" spans="1:8" s="869" customFormat="1" x14ac:dyDescent="0.25">
      <c r="A2182" s="874" t="s">
        <v>4061</v>
      </c>
      <c r="B2182" s="874" t="s">
        <v>4060</v>
      </c>
      <c r="C2182" s="875" t="s">
        <v>3142</v>
      </c>
      <c r="D2182" s="875" t="s">
        <v>3143</v>
      </c>
      <c r="E2182" s="876">
        <v>0.25</v>
      </c>
      <c r="F2182" s="754">
        <v>19.350000000000001</v>
      </c>
      <c r="G2182" s="1179">
        <f t="shared" ref="G2182:G2183" si="156">TRUNC(E2182*F2182,2)</f>
        <v>4.83</v>
      </c>
      <c r="H2182" s="1056"/>
    </row>
    <row r="2183" spans="1:8" s="869" customFormat="1" ht="25.5" x14ac:dyDescent="0.25">
      <c r="A2183" s="874" t="s">
        <v>4596</v>
      </c>
      <c r="B2183" s="874" t="s">
        <v>4597</v>
      </c>
      <c r="C2183" s="875" t="s">
        <v>3133</v>
      </c>
      <c r="D2183" s="875" t="s">
        <v>4108</v>
      </c>
      <c r="E2183" s="876">
        <v>0.01</v>
      </c>
      <c r="F2183" s="754">
        <v>10.93</v>
      </c>
      <c r="G2183" s="1179">
        <f t="shared" si="156"/>
        <v>0.1</v>
      </c>
      <c r="H2183" s="1056"/>
    </row>
    <row r="2184" spans="1:8" s="869" customFormat="1" ht="38.25" x14ac:dyDescent="0.25">
      <c r="A2184" s="885" t="s">
        <v>4598</v>
      </c>
      <c r="B2184" s="885" t="s">
        <v>4599</v>
      </c>
      <c r="C2184" s="875" t="s">
        <v>3133</v>
      </c>
      <c r="D2184" s="875" t="s">
        <v>3372</v>
      </c>
      <c r="E2184" s="886">
        <v>1</v>
      </c>
      <c r="F2184" s="684">
        <v>238.72</v>
      </c>
      <c r="G2184" s="1179">
        <f>TRUNC(E2184*F2184,2)</f>
        <v>238.72</v>
      </c>
      <c r="H2184" s="1056"/>
    </row>
    <row r="2185" spans="1:8" s="869" customFormat="1" x14ac:dyDescent="0.25">
      <c r="A2185" s="1347" t="s">
        <v>4722</v>
      </c>
      <c r="B2185" s="1350"/>
      <c r="C2185" s="1350"/>
      <c r="D2185" s="1350"/>
      <c r="E2185" s="1350"/>
      <c r="F2185" s="1349"/>
      <c r="G2185" s="1168">
        <f>TRUNC(SUM(G2182:G2183),2)</f>
        <v>4.93</v>
      </c>
      <c r="H2185" s="1056"/>
    </row>
    <row r="2186" spans="1:8" s="869" customFormat="1" x14ac:dyDescent="0.25">
      <c r="A2186" s="1347" t="s">
        <v>4723</v>
      </c>
      <c r="B2186" s="1350"/>
      <c r="C2186" s="1350"/>
      <c r="D2186" s="1350"/>
      <c r="E2186" s="1350"/>
      <c r="F2186" s="1349"/>
      <c r="G2186" s="1168">
        <f>TRUNC(SUM(G2184),2)</f>
        <v>238.72</v>
      </c>
      <c r="H2186" s="1056"/>
    </row>
    <row r="2187" spans="1:8" s="869" customFormat="1" x14ac:dyDescent="0.25">
      <c r="A2187" s="1172" t="s">
        <v>5009</v>
      </c>
      <c r="B2187" s="1170"/>
      <c r="C2187" s="1170"/>
      <c r="D2187" s="1170"/>
      <c r="E2187" s="1170"/>
      <c r="F2187" s="1171" t="s">
        <v>4915</v>
      </c>
      <c r="G2187" s="1168">
        <f>TRUNC(SUM(G2185:G2186),2)</f>
        <v>243.65</v>
      </c>
      <c r="H2187" s="1056"/>
    </row>
    <row r="2188" spans="1:8" s="890" customFormat="1" ht="14.25" customHeight="1" x14ac:dyDescent="0.25">
      <c r="A2188" s="917"/>
      <c r="B2188" s="810"/>
      <c r="C2188" s="917"/>
      <c r="D2188" s="924"/>
      <c r="E2188" s="917"/>
      <c r="F2188" s="917"/>
      <c r="G2188" s="921"/>
      <c r="H2188" s="1056"/>
    </row>
    <row r="2189" spans="1:8" s="890" customFormat="1" x14ac:dyDescent="0.25">
      <c r="A2189" s="917"/>
      <c r="B2189" s="810"/>
      <c r="C2189" s="917"/>
      <c r="D2189" s="924"/>
      <c r="E2189" s="917"/>
      <c r="F2189" s="917"/>
      <c r="G2189" s="921"/>
      <c r="H2189" s="1056"/>
    </row>
    <row r="2190" spans="1:8" s="904" customFormat="1" ht="25.5" x14ac:dyDescent="0.25">
      <c r="A2190" s="1157" t="s">
        <v>3136</v>
      </c>
      <c r="B2190" s="1158" t="s">
        <v>3137</v>
      </c>
      <c r="C2190" s="1159" t="s">
        <v>3138</v>
      </c>
      <c r="D2190" s="1159" t="s">
        <v>3139</v>
      </c>
      <c r="E2190" s="1160" t="s">
        <v>3140</v>
      </c>
      <c r="F2190" s="1161" t="s">
        <v>4913</v>
      </c>
      <c r="G2190" s="1162" t="s">
        <v>4914</v>
      </c>
      <c r="H2190" s="1057"/>
    </row>
    <row r="2191" spans="1:8" s="904" customFormat="1" ht="4.5" customHeight="1" x14ac:dyDescent="0.25">
      <c r="A2191" s="728"/>
      <c r="B2191" s="728"/>
      <c r="C2191" s="729"/>
      <c r="D2191" s="729"/>
      <c r="E2191" s="730"/>
      <c r="F2191" s="731"/>
      <c r="G2191" s="732"/>
      <c r="H2191" s="1057"/>
    </row>
    <row r="2192" spans="1:8" s="869" customFormat="1" x14ac:dyDescent="0.25">
      <c r="A2192" s="882" t="s">
        <v>1728</v>
      </c>
      <c r="B2192" s="1357" t="s">
        <v>1851</v>
      </c>
      <c r="C2192" s="1352"/>
      <c r="D2192" s="1352"/>
      <c r="E2192" s="1352"/>
      <c r="F2192" s="1352"/>
      <c r="G2192" s="1353"/>
      <c r="H2192" s="1056"/>
    </row>
    <row r="2193" spans="1:16" s="869" customFormat="1" ht="51" x14ac:dyDescent="0.25">
      <c r="A2193" s="882" t="s">
        <v>4602</v>
      </c>
      <c r="B2193" s="880" t="s">
        <v>4601</v>
      </c>
      <c r="C2193" s="884" t="s">
        <v>3142</v>
      </c>
      <c r="D2193" s="884" t="s">
        <v>3205</v>
      </c>
      <c r="E2193" s="878"/>
      <c r="F2193" s="878"/>
      <c r="G2193" s="879"/>
      <c r="H2193" s="1056"/>
    </row>
    <row r="2194" spans="1:16" s="869" customFormat="1" x14ac:dyDescent="0.25">
      <c r="A2194" s="874" t="s">
        <v>3144</v>
      </c>
      <c r="B2194" s="874" t="s">
        <v>4165</v>
      </c>
      <c r="C2194" s="875" t="s">
        <v>3142</v>
      </c>
      <c r="D2194" s="875" t="s">
        <v>3143</v>
      </c>
      <c r="E2194" s="876">
        <v>0.12</v>
      </c>
      <c r="F2194" s="754">
        <v>14.3</v>
      </c>
      <c r="G2194" s="1179">
        <f>TRUNC(E2194*F2194,2)</f>
        <v>1.71</v>
      </c>
      <c r="H2194" s="1056"/>
    </row>
    <row r="2195" spans="1:16" s="869" customFormat="1" x14ac:dyDescent="0.25">
      <c r="A2195" s="874" t="s">
        <v>4061</v>
      </c>
      <c r="B2195" s="874" t="s">
        <v>4060</v>
      </c>
      <c r="C2195" s="875" t="s">
        <v>3142</v>
      </c>
      <c r="D2195" s="875" t="s">
        <v>3143</v>
      </c>
      <c r="E2195" s="876">
        <v>0.12</v>
      </c>
      <c r="F2195" s="754">
        <v>19.350000000000001</v>
      </c>
      <c r="G2195" s="1179">
        <f t="shared" ref="G2195:G2196" si="157">TRUNC(E2195*F2195,2)</f>
        <v>2.3199999999999998</v>
      </c>
      <c r="H2195" s="1056"/>
    </row>
    <row r="2196" spans="1:16" s="869" customFormat="1" x14ac:dyDescent="0.25">
      <c r="A2196" s="874" t="s">
        <v>4603</v>
      </c>
      <c r="B2196" s="874" t="s">
        <v>4604</v>
      </c>
      <c r="C2196" s="875" t="s">
        <v>3133</v>
      </c>
      <c r="D2196" s="875" t="s">
        <v>3205</v>
      </c>
      <c r="E2196" s="876">
        <v>1</v>
      </c>
      <c r="F2196" s="754">
        <v>2.95</v>
      </c>
      <c r="G2196" s="1179">
        <f t="shared" si="157"/>
        <v>2.95</v>
      </c>
      <c r="H2196" s="1056"/>
    </row>
    <row r="2197" spans="1:16" s="869" customFormat="1" x14ac:dyDescent="0.25">
      <c r="A2197" s="1347" t="s">
        <v>4722</v>
      </c>
      <c r="B2197" s="1350"/>
      <c r="C2197" s="1350"/>
      <c r="D2197" s="1350"/>
      <c r="E2197" s="1350"/>
      <c r="F2197" s="1349"/>
      <c r="G2197" s="1168">
        <f>TRUNC(SUM(G2194:G2195),2)</f>
        <v>4.03</v>
      </c>
      <c r="H2197" s="1056"/>
    </row>
    <row r="2198" spans="1:16" s="869" customFormat="1" x14ac:dyDescent="0.25">
      <c r="A2198" s="1347" t="s">
        <v>4723</v>
      </c>
      <c r="B2198" s="1350"/>
      <c r="C2198" s="1350"/>
      <c r="D2198" s="1350"/>
      <c r="E2198" s="1350"/>
      <c r="F2198" s="1349"/>
      <c r="G2198" s="1168">
        <f>TRUNC(SUM(G2196),2)</f>
        <v>2.95</v>
      </c>
      <c r="H2198" s="1056"/>
    </row>
    <row r="2199" spans="1:16" s="869" customFormat="1" x14ac:dyDescent="0.25">
      <c r="A2199" s="1172" t="s">
        <v>5009</v>
      </c>
      <c r="B2199" s="1170"/>
      <c r="C2199" s="1170"/>
      <c r="D2199" s="1170"/>
      <c r="E2199" s="1170"/>
      <c r="F2199" s="1171" t="s">
        <v>4915</v>
      </c>
      <c r="G2199" s="1168">
        <f>TRUNC(SUM(G2197:G2198),2)</f>
        <v>6.98</v>
      </c>
      <c r="H2199" s="1056"/>
    </row>
    <row r="2200" spans="1:16" s="890" customFormat="1" ht="14.25" customHeight="1" x14ac:dyDescent="0.25">
      <c r="A2200" s="917"/>
      <c r="B2200" s="810"/>
      <c r="C2200" s="917"/>
      <c r="D2200" s="924"/>
      <c r="E2200" s="917"/>
      <c r="F2200" s="917"/>
      <c r="G2200" s="921"/>
      <c r="H2200" s="1056"/>
    </row>
    <row r="2201" spans="1:16" s="890" customFormat="1" x14ac:dyDescent="0.25">
      <c r="A2201" s="917"/>
      <c r="B2201" s="810"/>
      <c r="C2201" s="917"/>
      <c r="D2201" s="924"/>
      <c r="E2201" s="917"/>
      <c r="F2201" s="917"/>
      <c r="G2201" s="921"/>
      <c r="H2201" s="1056"/>
    </row>
    <row r="2202" spans="1:16" s="904" customFormat="1" ht="25.5" x14ac:dyDescent="0.25">
      <c r="A2202" s="1157" t="s">
        <v>3136</v>
      </c>
      <c r="B2202" s="1158" t="s">
        <v>3137</v>
      </c>
      <c r="C2202" s="1159" t="s">
        <v>3138</v>
      </c>
      <c r="D2202" s="1159" t="s">
        <v>3139</v>
      </c>
      <c r="E2202" s="1160" t="s">
        <v>3140</v>
      </c>
      <c r="F2202" s="1161" t="s">
        <v>4913</v>
      </c>
      <c r="G2202" s="1162" t="s">
        <v>4914</v>
      </c>
      <c r="H2202" s="1057"/>
    </row>
    <row r="2203" spans="1:16" s="904" customFormat="1" ht="4.5" customHeight="1" x14ac:dyDescent="0.25">
      <c r="A2203" s="728"/>
      <c r="B2203" s="728"/>
      <c r="C2203" s="729"/>
      <c r="D2203" s="729"/>
      <c r="E2203" s="730"/>
      <c r="F2203" s="731"/>
      <c r="G2203" s="732"/>
      <c r="H2203" s="1057"/>
    </row>
    <row r="2204" spans="1:16" s="115" customFormat="1" x14ac:dyDescent="0.25">
      <c r="A2204" s="446" t="s">
        <v>4475</v>
      </c>
      <c r="B2204" s="1360" t="s">
        <v>2947</v>
      </c>
      <c r="C2204" s="1361"/>
      <c r="D2204" s="1361"/>
      <c r="E2204" s="1361"/>
      <c r="F2204" s="1361"/>
      <c r="G2204" s="1362"/>
      <c r="H2204" s="1057"/>
      <c r="J2204" s="436"/>
      <c r="K2204" s="436"/>
      <c r="L2204" s="436"/>
      <c r="M2204" s="436"/>
      <c r="N2204" s="436"/>
      <c r="O2204" s="436"/>
      <c r="P2204" s="437"/>
    </row>
    <row r="2205" spans="1:16" s="115" customFormat="1" ht="25.5" x14ac:dyDescent="0.25">
      <c r="A2205" s="446" t="s">
        <v>4479</v>
      </c>
      <c r="B2205" s="815" t="s">
        <v>3474</v>
      </c>
      <c r="C2205" s="447"/>
      <c r="D2205" s="447"/>
      <c r="E2205" s="448"/>
      <c r="F2205" s="448"/>
      <c r="G2205" s="449"/>
      <c r="H2205" s="1057"/>
      <c r="J2205" s="436"/>
      <c r="K2205" s="436"/>
      <c r="L2205" s="436"/>
      <c r="M2205" s="436"/>
      <c r="N2205" s="436"/>
      <c r="O2205" s="436"/>
      <c r="P2205" s="437"/>
    </row>
    <row r="2206" spans="1:16" s="115" customFormat="1" x14ac:dyDescent="0.25">
      <c r="A2206" s="549" t="s">
        <v>4063</v>
      </c>
      <c r="B2206" s="750" t="s">
        <v>4062</v>
      </c>
      <c r="C2206" s="535" t="s">
        <v>3142</v>
      </c>
      <c r="D2206" s="753" t="s">
        <v>3143</v>
      </c>
      <c r="E2206" s="423">
        <v>0.2</v>
      </c>
      <c r="F2206" s="754">
        <v>15.19</v>
      </c>
      <c r="G2206" s="1179">
        <f>TRUNC(E2206*F2206,2)</f>
        <v>3.03</v>
      </c>
      <c r="H2206" s="1057"/>
      <c r="J2206" s="436"/>
      <c r="K2206" s="436"/>
      <c r="L2206" s="436"/>
      <c r="M2206" s="436"/>
      <c r="N2206" s="436"/>
      <c r="O2206" s="436"/>
      <c r="P2206" s="437"/>
    </row>
    <row r="2207" spans="1:16" s="115" customFormat="1" x14ac:dyDescent="0.25">
      <c r="A2207" s="549" t="s">
        <v>4061</v>
      </c>
      <c r="B2207" s="750" t="s">
        <v>4060</v>
      </c>
      <c r="C2207" s="535" t="s">
        <v>3142</v>
      </c>
      <c r="D2207" s="753" t="s">
        <v>3143</v>
      </c>
      <c r="E2207" s="423">
        <v>0.2</v>
      </c>
      <c r="F2207" s="754">
        <v>19.350000000000001</v>
      </c>
      <c r="G2207" s="1179">
        <f t="shared" ref="G2207:G2208" si="158">TRUNC(E2207*F2207,2)</f>
        <v>3.87</v>
      </c>
      <c r="H2207" s="1057"/>
      <c r="J2207" s="436"/>
      <c r="K2207" s="436"/>
      <c r="L2207" s="436"/>
      <c r="M2207" s="436"/>
      <c r="N2207" s="436"/>
      <c r="O2207" s="436"/>
      <c r="P2207" s="437"/>
    </row>
    <row r="2208" spans="1:16" s="115" customFormat="1" x14ac:dyDescent="0.25">
      <c r="A2208" s="385" t="s">
        <v>3204</v>
      </c>
      <c r="B2208" s="389" t="s">
        <v>3607</v>
      </c>
      <c r="C2208" s="386" t="s">
        <v>3147</v>
      </c>
      <c r="D2208" s="735" t="s">
        <v>3093</v>
      </c>
      <c r="E2208" s="423">
        <v>1</v>
      </c>
      <c r="F2208" s="423">
        <f>'Mapa de Cotação'!F37</f>
        <v>1.7896666666666665</v>
      </c>
      <c r="G2208" s="1179">
        <f t="shared" si="158"/>
        <v>1.78</v>
      </c>
      <c r="H2208" s="1057"/>
      <c r="J2208" s="436"/>
      <c r="K2208" s="436"/>
      <c r="L2208" s="436"/>
      <c r="M2208" s="436"/>
      <c r="N2208" s="436"/>
      <c r="O2208" s="436"/>
      <c r="P2208" s="437"/>
    </row>
    <row r="2209" spans="1:16" s="115" customFormat="1" x14ac:dyDescent="0.25">
      <c r="A2209" s="1347" t="s">
        <v>4722</v>
      </c>
      <c r="B2209" s="1350"/>
      <c r="C2209" s="1350"/>
      <c r="D2209" s="1350"/>
      <c r="E2209" s="1350"/>
      <c r="F2209" s="1349"/>
      <c r="G2209" s="1168">
        <f>TRUNC(SUM(G2206:G2207),2)</f>
        <v>6.9</v>
      </c>
      <c r="H2209" s="1057"/>
      <c r="J2209" s="436"/>
      <c r="K2209" s="436"/>
      <c r="L2209" s="436"/>
      <c r="M2209" s="436"/>
      <c r="N2209" s="436"/>
      <c r="O2209" s="436"/>
      <c r="P2209" s="437"/>
    </row>
    <row r="2210" spans="1:16" s="115" customFormat="1" x14ac:dyDescent="0.25">
      <c r="A2210" s="1347" t="s">
        <v>4723</v>
      </c>
      <c r="B2210" s="1350"/>
      <c r="C2210" s="1350"/>
      <c r="D2210" s="1350"/>
      <c r="E2210" s="1350"/>
      <c r="F2210" s="1349"/>
      <c r="G2210" s="1168">
        <f>TRUNC(SUM(G2208),2)</f>
        <v>1.78</v>
      </c>
      <c r="H2210" s="1057"/>
      <c r="J2210" s="436"/>
      <c r="K2210" s="436"/>
      <c r="L2210" s="436"/>
      <c r="M2210" s="436"/>
      <c r="N2210" s="436"/>
      <c r="O2210" s="436"/>
      <c r="P2210" s="437"/>
    </row>
    <row r="2211" spans="1:16" s="115" customFormat="1" x14ac:dyDescent="0.25">
      <c r="A2211" s="1172" t="s">
        <v>5010</v>
      </c>
      <c r="B2211" s="1170"/>
      <c r="C2211" s="1170"/>
      <c r="D2211" s="1170"/>
      <c r="E2211" s="1170"/>
      <c r="F2211" s="1171" t="s">
        <v>4915</v>
      </c>
      <c r="G2211" s="1168">
        <f>TRUNC(SUM(G2209:G2210),2)</f>
        <v>8.68</v>
      </c>
      <c r="H2211" s="1057"/>
      <c r="J2211" s="436"/>
      <c r="K2211" s="436"/>
      <c r="L2211" s="436"/>
      <c r="M2211" s="436"/>
      <c r="N2211" s="436"/>
      <c r="O2211" s="436"/>
      <c r="P2211" s="437"/>
    </row>
    <row r="2212" spans="1:16" s="890" customFormat="1" ht="14.25" customHeight="1" x14ac:dyDescent="0.25">
      <c r="A2212" s="917"/>
      <c r="B2212" s="810"/>
      <c r="C2212" s="917"/>
      <c r="D2212" s="924"/>
      <c r="E2212" s="917"/>
      <c r="F2212" s="917"/>
      <c r="G2212" s="921"/>
      <c r="H2212" s="1056"/>
    </row>
    <row r="2213" spans="1:16" s="890" customFormat="1" x14ac:dyDescent="0.25">
      <c r="A2213" s="917"/>
      <c r="B2213" s="810"/>
      <c r="C2213" s="917"/>
      <c r="D2213" s="924"/>
      <c r="E2213" s="917"/>
      <c r="F2213" s="917"/>
      <c r="G2213" s="921"/>
      <c r="H2213" s="1056"/>
    </row>
    <row r="2214" spans="1:16" s="904" customFormat="1" ht="25.5" x14ac:dyDescent="0.25">
      <c r="A2214" s="1157" t="s">
        <v>3136</v>
      </c>
      <c r="B2214" s="1158" t="s">
        <v>3137</v>
      </c>
      <c r="C2214" s="1159" t="s">
        <v>3138</v>
      </c>
      <c r="D2214" s="1159" t="s">
        <v>3139</v>
      </c>
      <c r="E2214" s="1160" t="s">
        <v>3140</v>
      </c>
      <c r="F2214" s="1161" t="s">
        <v>4913</v>
      </c>
      <c r="G2214" s="1162" t="s">
        <v>4914</v>
      </c>
      <c r="H2214" s="1057"/>
    </row>
    <row r="2215" spans="1:16" s="904" customFormat="1" ht="4.5" customHeight="1" x14ac:dyDescent="0.25">
      <c r="A2215" s="728"/>
      <c r="B2215" s="728"/>
      <c r="C2215" s="729"/>
      <c r="D2215" s="729"/>
      <c r="E2215" s="730"/>
      <c r="F2215" s="731"/>
      <c r="G2215" s="732"/>
      <c r="H2215" s="1057"/>
    </row>
    <row r="2216" spans="1:16" s="706" customFormat="1" x14ac:dyDescent="0.25">
      <c r="A2216" s="446" t="s">
        <v>4475</v>
      </c>
      <c r="B2216" s="1360" t="s">
        <v>2947</v>
      </c>
      <c r="C2216" s="1361"/>
      <c r="D2216" s="1361"/>
      <c r="E2216" s="1361"/>
      <c r="F2216" s="1361"/>
      <c r="G2216" s="1362"/>
      <c r="H2216" s="1057"/>
      <c r="J2216" s="743"/>
      <c r="K2216" s="743"/>
      <c r="L2216" s="743"/>
      <c r="M2216" s="743"/>
      <c r="N2216" s="743"/>
      <c r="O2216" s="743"/>
      <c r="P2216" s="747"/>
    </row>
    <row r="2217" spans="1:16" s="706" customFormat="1" ht="25.5" x14ac:dyDescent="0.25">
      <c r="A2217" s="446" t="s">
        <v>4482</v>
      </c>
      <c r="B2217" s="815" t="s">
        <v>3476</v>
      </c>
      <c r="C2217" s="530" t="s">
        <v>3142</v>
      </c>
      <c r="D2217" s="447" t="s">
        <v>4108</v>
      </c>
      <c r="E2217" s="448"/>
      <c r="F2217" s="448"/>
      <c r="G2217" s="449"/>
      <c r="H2217" s="1057"/>
      <c r="J2217" s="743"/>
      <c r="K2217" s="743"/>
      <c r="L2217" s="743"/>
      <c r="M2217" s="743"/>
      <c r="N2217" s="743"/>
      <c r="O2217" s="743"/>
      <c r="P2217" s="747"/>
    </row>
    <row r="2218" spans="1:16" s="706" customFormat="1" x14ac:dyDescent="0.25">
      <c r="A2218" s="750" t="s">
        <v>4063</v>
      </c>
      <c r="B2218" s="750" t="s">
        <v>4062</v>
      </c>
      <c r="C2218" s="753" t="s">
        <v>3142</v>
      </c>
      <c r="D2218" s="753" t="s">
        <v>3143</v>
      </c>
      <c r="E2218" s="754">
        <v>0.4</v>
      </c>
      <c r="F2218" s="754">
        <v>15.19</v>
      </c>
      <c r="G2218" s="1179">
        <f>TRUNC(E2218*F2218,2)</f>
        <v>6.07</v>
      </c>
      <c r="H2218" s="1057"/>
      <c r="J2218" s="743"/>
      <c r="K2218" s="743"/>
      <c r="L2218" s="743"/>
      <c r="M2218" s="743"/>
      <c r="N2218" s="743"/>
      <c r="O2218" s="743"/>
      <c r="P2218" s="747"/>
    </row>
    <row r="2219" spans="1:16" s="706" customFormat="1" x14ac:dyDescent="0.25">
      <c r="A2219" s="750" t="s">
        <v>4061</v>
      </c>
      <c r="B2219" s="750" t="s">
        <v>4060</v>
      </c>
      <c r="C2219" s="753" t="s">
        <v>3142</v>
      </c>
      <c r="D2219" s="753" t="s">
        <v>3143</v>
      </c>
      <c r="E2219" s="754">
        <v>0.4</v>
      </c>
      <c r="F2219" s="754">
        <v>19.350000000000001</v>
      </c>
      <c r="G2219" s="1179">
        <f t="shared" ref="G2219:G2220" si="159">TRUNC(E2219*F2219,2)</f>
        <v>7.74</v>
      </c>
      <c r="H2219" s="1057"/>
      <c r="J2219" s="743"/>
      <c r="K2219" s="743"/>
      <c r="L2219" s="743"/>
      <c r="M2219" s="743"/>
      <c r="N2219" s="743"/>
      <c r="O2219" s="743"/>
      <c r="P2219" s="747"/>
    </row>
    <row r="2220" spans="1:16" s="706" customFormat="1" ht="25.5" x14ac:dyDescent="0.25">
      <c r="A2220" s="734" t="s">
        <v>4430</v>
      </c>
      <c r="B2220" s="389" t="s">
        <v>4429</v>
      </c>
      <c r="C2220" s="735" t="s">
        <v>3147</v>
      </c>
      <c r="D2220" s="735" t="s">
        <v>3093</v>
      </c>
      <c r="E2220" s="754">
        <v>1</v>
      </c>
      <c r="F2220" s="754">
        <v>12.58</v>
      </c>
      <c r="G2220" s="1179">
        <f t="shared" si="159"/>
        <v>12.58</v>
      </c>
      <c r="H2220" s="1057"/>
      <c r="J2220" s="743"/>
      <c r="K2220" s="743"/>
      <c r="L2220" s="743"/>
      <c r="M2220" s="743"/>
      <c r="N2220" s="743"/>
      <c r="O2220" s="743"/>
      <c r="P2220" s="747"/>
    </row>
    <row r="2221" spans="1:16" s="706" customFormat="1" x14ac:dyDescent="0.25">
      <c r="A2221" s="1347" t="s">
        <v>4722</v>
      </c>
      <c r="B2221" s="1350"/>
      <c r="C2221" s="1350"/>
      <c r="D2221" s="1350"/>
      <c r="E2221" s="1350"/>
      <c r="F2221" s="1349"/>
      <c r="G2221" s="1168">
        <f>TRUNC(SUM(G2218:G2219),2)</f>
        <v>13.81</v>
      </c>
      <c r="H2221" s="1057"/>
      <c r="J2221" s="743"/>
      <c r="K2221" s="743"/>
      <c r="L2221" s="743"/>
      <c r="M2221" s="743"/>
      <c r="N2221" s="743"/>
      <c r="O2221" s="743"/>
      <c r="P2221" s="747"/>
    </row>
    <row r="2222" spans="1:16" s="706" customFormat="1" x14ac:dyDescent="0.25">
      <c r="A2222" s="1347" t="s">
        <v>4723</v>
      </c>
      <c r="B2222" s="1350"/>
      <c r="C2222" s="1350"/>
      <c r="D2222" s="1350"/>
      <c r="E2222" s="1350"/>
      <c r="F2222" s="1349"/>
      <c r="G2222" s="1168">
        <f>TRUNC(SUM(G2220),2)</f>
        <v>12.58</v>
      </c>
      <c r="H2222" s="1057"/>
      <c r="J2222" s="743"/>
      <c r="K2222" s="743"/>
      <c r="L2222" s="743"/>
      <c r="M2222" s="743"/>
      <c r="N2222" s="743"/>
      <c r="O2222" s="743"/>
      <c r="P2222" s="747"/>
    </row>
    <row r="2223" spans="1:16" s="706" customFormat="1" ht="18" customHeight="1" x14ac:dyDescent="0.25">
      <c r="A2223" s="1172" t="s">
        <v>5011</v>
      </c>
      <c r="B2223" s="1170"/>
      <c r="C2223" s="1170"/>
      <c r="D2223" s="1170"/>
      <c r="E2223" s="1170"/>
      <c r="F2223" s="1171" t="s">
        <v>4915</v>
      </c>
      <c r="G2223" s="1168">
        <f>TRUNC(SUM(G2221:G2222),2)</f>
        <v>26.39</v>
      </c>
      <c r="H2223" s="1057"/>
      <c r="J2223" s="743"/>
      <c r="K2223" s="743"/>
      <c r="L2223" s="743"/>
      <c r="M2223" s="743"/>
      <c r="N2223" s="743"/>
      <c r="O2223" s="743"/>
      <c r="P2223" s="747"/>
    </row>
    <row r="2224" spans="1:16" s="890" customFormat="1" ht="14.25" customHeight="1" x14ac:dyDescent="0.25">
      <c r="A2224" s="917"/>
      <c r="B2224" s="810"/>
      <c r="C2224" s="917"/>
      <c r="D2224" s="924"/>
      <c r="E2224" s="917"/>
      <c r="F2224" s="917"/>
      <c r="G2224" s="921"/>
      <c r="H2224" s="1056"/>
    </row>
    <row r="2225" spans="1:16" s="890" customFormat="1" x14ac:dyDescent="0.25">
      <c r="A2225" s="917"/>
      <c r="B2225" s="810"/>
      <c r="C2225" s="917"/>
      <c r="D2225" s="924"/>
      <c r="E2225" s="917"/>
      <c r="F2225" s="917"/>
      <c r="G2225" s="921"/>
      <c r="H2225" s="1056"/>
    </row>
    <row r="2226" spans="1:16" s="904" customFormat="1" ht="25.5" x14ac:dyDescent="0.25">
      <c r="A2226" s="1157" t="s">
        <v>3136</v>
      </c>
      <c r="B2226" s="1158" t="s">
        <v>3137</v>
      </c>
      <c r="C2226" s="1159" t="s">
        <v>3138</v>
      </c>
      <c r="D2226" s="1159" t="s">
        <v>3139</v>
      </c>
      <c r="E2226" s="1160" t="s">
        <v>3140</v>
      </c>
      <c r="F2226" s="1161" t="s">
        <v>4913</v>
      </c>
      <c r="G2226" s="1162" t="s">
        <v>4914</v>
      </c>
      <c r="H2226" s="1057"/>
    </row>
    <row r="2227" spans="1:16" s="904" customFormat="1" ht="4.5" customHeight="1" x14ac:dyDescent="0.25">
      <c r="A2227" s="728"/>
      <c r="B2227" s="728"/>
      <c r="C2227" s="729"/>
      <c r="D2227" s="729"/>
      <c r="E2227" s="730"/>
      <c r="F2227" s="731"/>
      <c r="G2227" s="732"/>
      <c r="H2227" s="1057"/>
    </row>
    <row r="2228" spans="1:16" s="706" customFormat="1" x14ac:dyDescent="0.25">
      <c r="A2228" s="446" t="s">
        <v>4480</v>
      </c>
      <c r="B2228" s="1360" t="s">
        <v>2947</v>
      </c>
      <c r="C2228" s="1361"/>
      <c r="D2228" s="1361"/>
      <c r="E2228" s="1361"/>
      <c r="F2228" s="1361"/>
      <c r="G2228" s="1362"/>
      <c r="H2228" s="1057"/>
      <c r="J2228" s="743"/>
      <c r="K2228" s="743"/>
      <c r="L2228" s="743"/>
      <c r="M2228" s="743"/>
      <c r="N2228" s="743"/>
      <c r="O2228" s="743"/>
      <c r="P2228" s="747"/>
    </row>
    <row r="2229" spans="1:16" s="706" customFormat="1" ht="38.25" x14ac:dyDescent="0.25">
      <c r="A2229" s="446" t="s">
        <v>4490</v>
      </c>
      <c r="B2229" s="815" t="s">
        <v>3477</v>
      </c>
      <c r="C2229" s="530" t="s">
        <v>3142</v>
      </c>
      <c r="D2229" s="447" t="s">
        <v>4108</v>
      </c>
      <c r="E2229" s="448"/>
      <c r="F2229" s="448"/>
      <c r="G2229" s="449"/>
      <c r="H2229" s="1057"/>
      <c r="J2229" s="743"/>
      <c r="K2229" s="743"/>
      <c r="L2229" s="743"/>
      <c r="M2229" s="743"/>
      <c r="N2229" s="743"/>
      <c r="O2229" s="743"/>
      <c r="P2229" s="747"/>
    </row>
    <row r="2230" spans="1:16" s="706" customFormat="1" x14ac:dyDescent="0.25">
      <c r="A2230" s="750" t="s">
        <v>4063</v>
      </c>
      <c r="B2230" s="750" t="s">
        <v>4062</v>
      </c>
      <c r="C2230" s="753" t="s">
        <v>3142</v>
      </c>
      <c r="D2230" s="753" t="s">
        <v>3143</v>
      </c>
      <c r="E2230" s="754">
        <v>0.75</v>
      </c>
      <c r="F2230" s="754">
        <v>15.19</v>
      </c>
      <c r="G2230" s="1179">
        <f>TRUNC(E2230*F2230,2)</f>
        <v>11.39</v>
      </c>
      <c r="H2230" s="1057"/>
      <c r="J2230" s="743"/>
      <c r="K2230" s="743"/>
      <c r="L2230" s="743"/>
      <c r="M2230" s="743"/>
      <c r="N2230" s="743"/>
      <c r="O2230" s="743"/>
      <c r="P2230" s="747"/>
    </row>
    <row r="2231" spans="1:16" s="706" customFormat="1" x14ac:dyDescent="0.25">
      <c r="A2231" s="750" t="s">
        <v>4061</v>
      </c>
      <c r="B2231" s="750" t="s">
        <v>4060</v>
      </c>
      <c r="C2231" s="753" t="s">
        <v>3142</v>
      </c>
      <c r="D2231" s="753" t="s">
        <v>3143</v>
      </c>
      <c r="E2231" s="754">
        <v>0.75</v>
      </c>
      <c r="F2231" s="754">
        <v>19.350000000000001</v>
      </c>
      <c r="G2231" s="1179">
        <f t="shared" ref="G2231:G2232" si="160">TRUNC(E2231*F2231,2)</f>
        <v>14.51</v>
      </c>
      <c r="H2231" s="1057"/>
      <c r="J2231" s="743"/>
      <c r="K2231" s="743"/>
      <c r="L2231" s="743"/>
      <c r="M2231" s="743"/>
      <c r="N2231" s="743"/>
      <c r="O2231" s="743"/>
      <c r="P2231" s="747"/>
    </row>
    <row r="2232" spans="1:16" s="706" customFormat="1" x14ac:dyDescent="0.25">
      <c r="A2232" s="734" t="s">
        <v>4433</v>
      </c>
      <c r="B2232" s="389" t="s">
        <v>4432</v>
      </c>
      <c r="C2232" s="735" t="s">
        <v>3147</v>
      </c>
      <c r="D2232" s="735" t="s">
        <v>3093</v>
      </c>
      <c r="E2232" s="754">
        <v>1</v>
      </c>
      <c r="F2232" s="754">
        <v>76</v>
      </c>
      <c r="G2232" s="1179">
        <f t="shared" si="160"/>
        <v>76</v>
      </c>
      <c r="H2232" s="1057"/>
      <c r="J2232" s="743"/>
      <c r="K2232" s="743"/>
      <c r="L2232" s="743"/>
      <c r="M2232" s="743"/>
      <c r="N2232" s="743"/>
      <c r="O2232" s="743"/>
      <c r="P2232" s="747"/>
    </row>
    <row r="2233" spans="1:16" s="706" customFormat="1" x14ac:dyDescent="0.25">
      <c r="A2233" s="1347" t="s">
        <v>4722</v>
      </c>
      <c r="B2233" s="1350"/>
      <c r="C2233" s="1350"/>
      <c r="D2233" s="1350"/>
      <c r="E2233" s="1350"/>
      <c r="F2233" s="1349"/>
      <c r="G2233" s="1168">
        <f>TRUNC(SUM(G2230:G2231),2)</f>
        <v>25.9</v>
      </c>
      <c r="H2233" s="1057"/>
      <c r="J2233" s="743"/>
      <c r="K2233" s="743"/>
      <c r="L2233" s="743"/>
      <c r="M2233" s="743"/>
      <c r="N2233" s="743"/>
      <c r="O2233" s="743"/>
      <c r="P2233" s="747"/>
    </row>
    <row r="2234" spans="1:16" s="706" customFormat="1" x14ac:dyDescent="0.25">
      <c r="A2234" s="1347" t="s">
        <v>4723</v>
      </c>
      <c r="B2234" s="1350"/>
      <c r="C2234" s="1350"/>
      <c r="D2234" s="1350"/>
      <c r="E2234" s="1350"/>
      <c r="F2234" s="1349"/>
      <c r="G2234" s="1168">
        <f>TRUNC(SUM(G2232),2)</f>
        <v>76</v>
      </c>
      <c r="H2234" s="1057"/>
      <c r="J2234" s="743"/>
      <c r="K2234" s="743"/>
      <c r="L2234" s="743"/>
      <c r="M2234" s="743"/>
      <c r="N2234" s="743"/>
      <c r="O2234" s="743"/>
      <c r="P2234" s="747"/>
    </row>
    <row r="2235" spans="1:16" s="706" customFormat="1" ht="18" customHeight="1" x14ac:dyDescent="0.25">
      <c r="A2235" s="1172" t="s">
        <v>5012</v>
      </c>
      <c r="B2235" s="1170"/>
      <c r="C2235" s="1170"/>
      <c r="D2235" s="1170"/>
      <c r="E2235" s="1170"/>
      <c r="F2235" s="1171" t="s">
        <v>4915</v>
      </c>
      <c r="G2235" s="1168">
        <f>TRUNC(SUM(G2233:G2234),2)</f>
        <v>101.9</v>
      </c>
      <c r="H2235" s="1057"/>
      <c r="J2235" s="743"/>
      <c r="K2235" s="743"/>
      <c r="L2235" s="743"/>
      <c r="M2235" s="743"/>
      <c r="N2235" s="743"/>
      <c r="O2235" s="743"/>
      <c r="P2235" s="747"/>
    </row>
    <row r="2236" spans="1:16" s="890" customFormat="1" ht="14.25" customHeight="1" x14ac:dyDescent="0.25">
      <c r="A2236" s="917"/>
      <c r="B2236" s="810"/>
      <c r="C2236" s="917"/>
      <c r="D2236" s="924"/>
      <c r="E2236" s="917"/>
      <c r="F2236" s="917"/>
      <c r="G2236" s="921"/>
      <c r="H2236" s="1056"/>
    </row>
    <row r="2237" spans="1:16" s="890" customFormat="1" x14ac:dyDescent="0.25">
      <c r="A2237" s="917"/>
      <c r="B2237" s="810"/>
      <c r="C2237" s="917"/>
      <c r="D2237" s="924"/>
      <c r="E2237" s="917"/>
      <c r="F2237" s="917"/>
      <c r="G2237" s="921"/>
      <c r="H2237" s="1056"/>
    </row>
    <row r="2238" spans="1:16" s="904" customFormat="1" ht="25.5" x14ac:dyDescent="0.25">
      <c r="A2238" s="1157" t="s">
        <v>3136</v>
      </c>
      <c r="B2238" s="1158" t="s">
        <v>3137</v>
      </c>
      <c r="C2238" s="1159" t="s">
        <v>3138</v>
      </c>
      <c r="D2238" s="1159" t="s">
        <v>3139</v>
      </c>
      <c r="E2238" s="1160" t="s">
        <v>3140</v>
      </c>
      <c r="F2238" s="1161" t="s">
        <v>4913</v>
      </c>
      <c r="G2238" s="1162" t="s">
        <v>4914</v>
      </c>
      <c r="H2238" s="1057"/>
    </row>
    <row r="2239" spans="1:16" s="904" customFormat="1" ht="4.5" customHeight="1" x14ac:dyDescent="0.25">
      <c r="A2239" s="728"/>
      <c r="B2239" s="728"/>
      <c r="C2239" s="729"/>
      <c r="D2239" s="729"/>
      <c r="E2239" s="730"/>
      <c r="F2239" s="731"/>
      <c r="G2239" s="732"/>
      <c r="H2239" s="1057"/>
    </row>
    <row r="2240" spans="1:16" s="115" customFormat="1" x14ac:dyDescent="0.25">
      <c r="A2240" s="446" t="s">
        <v>2946</v>
      </c>
      <c r="B2240" s="1360" t="s">
        <v>2947</v>
      </c>
      <c r="C2240" s="1361"/>
      <c r="D2240" s="1361"/>
      <c r="E2240" s="1361"/>
      <c r="F2240" s="1361"/>
      <c r="G2240" s="1362"/>
      <c r="H2240" s="1057"/>
      <c r="J2240" s="436"/>
      <c r="K2240" s="436"/>
      <c r="L2240" s="436"/>
      <c r="M2240" s="436"/>
      <c r="N2240" s="436"/>
      <c r="O2240" s="436"/>
      <c r="P2240" s="437"/>
    </row>
    <row r="2241" spans="1:16" s="115" customFormat="1" ht="51" x14ac:dyDescent="0.25">
      <c r="A2241" s="446" t="s">
        <v>2953</v>
      </c>
      <c r="B2241" s="815" t="s">
        <v>3478</v>
      </c>
      <c r="C2241" s="447"/>
      <c r="D2241" s="447"/>
      <c r="E2241" s="448"/>
      <c r="F2241" s="448"/>
      <c r="G2241" s="449"/>
      <c r="H2241" s="1057"/>
      <c r="J2241" s="436"/>
      <c r="K2241" s="436"/>
      <c r="L2241" s="436"/>
      <c r="M2241" s="436"/>
      <c r="N2241" s="436"/>
      <c r="O2241" s="436"/>
      <c r="P2241" s="437"/>
    </row>
    <row r="2242" spans="1:16" s="115" customFormat="1" x14ac:dyDescent="0.25">
      <c r="A2242" s="549" t="s">
        <v>4063</v>
      </c>
      <c r="B2242" s="750" t="s">
        <v>4062</v>
      </c>
      <c r="C2242" s="535" t="s">
        <v>3142</v>
      </c>
      <c r="D2242" s="753" t="s">
        <v>3143</v>
      </c>
      <c r="E2242" s="423">
        <v>1</v>
      </c>
      <c r="F2242" s="754">
        <v>15.19</v>
      </c>
      <c r="G2242" s="1179">
        <f>TRUNC(E2242*F2242,2)</f>
        <v>15.19</v>
      </c>
      <c r="H2242" s="1057"/>
      <c r="J2242" s="436"/>
      <c r="K2242" s="436"/>
      <c r="L2242" s="436"/>
      <c r="M2242" s="436"/>
      <c r="N2242" s="436"/>
      <c r="O2242" s="436"/>
      <c r="P2242" s="437"/>
    </row>
    <row r="2243" spans="1:16" s="115" customFormat="1" x14ac:dyDescent="0.25">
      <c r="A2243" s="549" t="s">
        <v>4061</v>
      </c>
      <c r="B2243" s="750" t="s">
        <v>4060</v>
      </c>
      <c r="C2243" s="535" t="s">
        <v>3142</v>
      </c>
      <c r="D2243" s="753" t="s">
        <v>3143</v>
      </c>
      <c r="E2243" s="423">
        <v>1</v>
      </c>
      <c r="F2243" s="754">
        <v>19.350000000000001</v>
      </c>
      <c r="G2243" s="1179">
        <f t="shared" ref="G2243:G2244" si="161">TRUNC(E2243*F2243,2)</f>
        <v>19.350000000000001</v>
      </c>
      <c r="H2243" s="1057"/>
      <c r="J2243" s="436"/>
      <c r="K2243" s="436"/>
      <c r="L2243" s="436"/>
      <c r="M2243" s="436"/>
      <c r="N2243" s="436"/>
      <c r="O2243" s="436"/>
      <c r="P2243" s="437"/>
    </row>
    <row r="2244" spans="1:16" s="519" customFormat="1" ht="38.25" x14ac:dyDescent="0.25">
      <c r="A2244" s="385" t="s">
        <v>3204</v>
      </c>
      <c r="B2244" s="389" t="s">
        <v>2551</v>
      </c>
      <c r="C2244" s="386" t="s">
        <v>3147</v>
      </c>
      <c r="D2244" s="735" t="s">
        <v>3093</v>
      </c>
      <c r="E2244" s="423">
        <v>1</v>
      </c>
      <c r="F2244" s="423">
        <f>'Mapa de Cotação'!F31</f>
        <v>156.66666666666666</v>
      </c>
      <c r="G2244" s="1179">
        <f t="shared" si="161"/>
        <v>156.66</v>
      </c>
      <c r="H2244" s="1059"/>
      <c r="J2244" s="520"/>
      <c r="K2244" s="520"/>
      <c r="L2244" s="520"/>
      <c r="M2244" s="520"/>
      <c r="N2244" s="520"/>
      <c r="O2244" s="520"/>
      <c r="P2244" s="521"/>
    </row>
    <row r="2245" spans="1:16" s="519" customFormat="1" x14ac:dyDescent="0.25">
      <c r="A2245" s="1347" t="s">
        <v>4722</v>
      </c>
      <c r="B2245" s="1350"/>
      <c r="C2245" s="1350"/>
      <c r="D2245" s="1350"/>
      <c r="E2245" s="1350"/>
      <c r="F2245" s="1349"/>
      <c r="G2245" s="1168">
        <f>TRUNC(SUM(G2242:G2243),2)</f>
        <v>34.54</v>
      </c>
      <c r="H2245" s="1059"/>
      <c r="J2245" s="520"/>
      <c r="K2245" s="520"/>
      <c r="L2245" s="520"/>
      <c r="M2245" s="520"/>
      <c r="N2245" s="520"/>
      <c r="O2245" s="520"/>
      <c r="P2245" s="521"/>
    </row>
    <row r="2246" spans="1:16" s="519" customFormat="1" x14ac:dyDescent="0.25">
      <c r="A2246" s="1347" t="s">
        <v>4723</v>
      </c>
      <c r="B2246" s="1350"/>
      <c r="C2246" s="1350"/>
      <c r="D2246" s="1350"/>
      <c r="E2246" s="1350"/>
      <c r="F2246" s="1349"/>
      <c r="G2246" s="1168">
        <f>TRUNC(SUM(G2244),2)</f>
        <v>156.66</v>
      </c>
      <c r="H2246" s="1059"/>
      <c r="J2246" s="520"/>
      <c r="K2246" s="520"/>
      <c r="L2246" s="520"/>
      <c r="M2246" s="520"/>
      <c r="N2246" s="520"/>
      <c r="O2246" s="520"/>
      <c r="P2246" s="521"/>
    </row>
    <row r="2247" spans="1:16" s="519" customFormat="1" x14ac:dyDescent="0.25">
      <c r="A2247" s="1172" t="s">
        <v>5013</v>
      </c>
      <c r="B2247" s="1170"/>
      <c r="C2247" s="1170"/>
      <c r="D2247" s="1170"/>
      <c r="E2247" s="1170"/>
      <c r="F2247" s="1171" t="s">
        <v>4915</v>
      </c>
      <c r="G2247" s="1168">
        <f>TRUNC(SUM(G2245:G2246),2)</f>
        <v>191.2</v>
      </c>
      <c r="H2247" s="1059"/>
      <c r="J2247" s="520"/>
      <c r="K2247" s="520"/>
      <c r="L2247" s="520"/>
      <c r="M2247" s="520"/>
      <c r="N2247" s="520"/>
      <c r="O2247" s="520"/>
      <c r="P2247" s="521"/>
    </row>
    <row r="2248" spans="1:16" s="890" customFormat="1" ht="14.25" customHeight="1" x14ac:dyDescent="0.25">
      <c r="A2248" s="917"/>
      <c r="B2248" s="810"/>
      <c r="C2248" s="917"/>
      <c r="D2248" s="924"/>
      <c r="E2248" s="917"/>
      <c r="F2248" s="917"/>
      <c r="G2248" s="921"/>
      <c r="H2248" s="1056"/>
    </row>
    <row r="2249" spans="1:16" s="890" customFormat="1" x14ac:dyDescent="0.25">
      <c r="A2249" s="917"/>
      <c r="B2249" s="810"/>
      <c r="C2249" s="917"/>
      <c r="D2249" s="924"/>
      <c r="E2249" s="917"/>
      <c r="F2249" s="917"/>
      <c r="G2249" s="921"/>
      <c r="H2249" s="1056"/>
    </row>
    <row r="2250" spans="1:16" s="904" customFormat="1" ht="25.5" x14ac:dyDescent="0.25">
      <c r="A2250" s="1157" t="s">
        <v>3136</v>
      </c>
      <c r="B2250" s="1158" t="s">
        <v>3137</v>
      </c>
      <c r="C2250" s="1159" t="s">
        <v>3138</v>
      </c>
      <c r="D2250" s="1159" t="s">
        <v>3139</v>
      </c>
      <c r="E2250" s="1160" t="s">
        <v>3140</v>
      </c>
      <c r="F2250" s="1161" t="s">
        <v>4913</v>
      </c>
      <c r="G2250" s="1162" t="s">
        <v>4914</v>
      </c>
      <c r="H2250" s="1057"/>
    </row>
    <row r="2251" spans="1:16" s="904" customFormat="1" ht="4.5" customHeight="1" x14ac:dyDescent="0.25">
      <c r="A2251" s="728"/>
      <c r="B2251" s="728"/>
      <c r="C2251" s="729"/>
      <c r="D2251" s="729"/>
      <c r="E2251" s="730"/>
      <c r="F2251" s="731"/>
      <c r="G2251" s="732"/>
      <c r="H2251" s="1057"/>
    </row>
    <row r="2252" spans="1:16" s="519" customFormat="1" x14ac:dyDescent="0.25">
      <c r="A2252" s="454" t="s">
        <v>2946</v>
      </c>
      <c r="B2252" s="454" t="s">
        <v>2947</v>
      </c>
      <c r="C2252" s="456"/>
      <c r="D2252" s="801"/>
      <c r="E2252" s="456"/>
      <c r="F2252" s="456"/>
      <c r="G2252" s="456"/>
      <c r="H2252" s="1059"/>
      <c r="J2252" s="520"/>
      <c r="K2252" s="520"/>
      <c r="L2252" s="520"/>
      <c r="M2252" s="520"/>
      <c r="N2252" s="520"/>
      <c r="O2252" s="520"/>
      <c r="P2252" s="521"/>
    </row>
    <row r="2253" spans="1:16" s="519" customFormat="1" ht="25.5" x14ac:dyDescent="0.25">
      <c r="A2253" s="434" t="s">
        <v>2954</v>
      </c>
      <c r="B2253" s="454" t="s">
        <v>2903</v>
      </c>
      <c r="C2253" s="455" t="s">
        <v>3142</v>
      </c>
      <c r="D2253" s="455" t="s">
        <v>3134</v>
      </c>
      <c r="E2253" s="456"/>
      <c r="F2253" s="457"/>
      <c r="G2253" s="458"/>
      <c r="H2253" s="1059"/>
      <c r="J2253" s="520"/>
      <c r="K2253" s="520"/>
      <c r="L2253" s="520"/>
      <c r="M2253" s="520"/>
      <c r="N2253" s="520"/>
      <c r="O2253" s="520"/>
      <c r="P2253" s="521"/>
    </row>
    <row r="2254" spans="1:16" s="519" customFormat="1" ht="38.25" x14ac:dyDescent="0.25">
      <c r="A2254" s="555" t="s">
        <v>3332</v>
      </c>
      <c r="B2254" s="752" t="s">
        <v>3330</v>
      </c>
      <c r="C2254" s="535" t="s">
        <v>3147</v>
      </c>
      <c r="D2254" s="753" t="s">
        <v>3134</v>
      </c>
      <c r="E2254" s="382">
        <v>8</v>
      </c>
      <c r="F2254" s="754">
        <v>0.2</v>
      </c>
      <c r="G2254" s="1179">
        <f>TRUNC(E2254*F2254,2)</f>
        <v>1.6</v>
      </c>
      <c r="H2254" s="1059"/>
      <c r="J2254" s="520"/>
      <c r="K2254" s="520"/>
      <c r="L2254" s="520"/>
      <c r="M2254" s="520"/>
      <c r="N2254" s="520"/>
      <c r="O2254" s="520"/>
      <c r="P2254" s="521"/>
    </row>
    <row r="2255" spans="1:16" s="115" customFormat="1" ht="25.5" x14ac:dyDescent="0.25">
      <c r="A2255" s="555" t="s">
        <v>3328</v>
      </c>
      <c r="B2255" s="752" t="s">
        <v>3479</v>
      </c>
      <c r="C2255" s="535" t="s">
        <v>3147</v>
      </c>
      <c r="D2255" s="753" t="s">
        <v>3134</v>
      </c>
      <c r="E2255" s="382">
        <v>1</v>
      </c>
      <c r="F2255" s="423">
        <f>'Mapa de Cotação'!F13</f>
        <v>543.2166666666667</v>
      </c>
      <c r="G2255" s="1179">
        <f t="shared" ref="G2255:G2258" si="162">TRUNC(E2255*F2255,2)</f>
        <v>543.21</v>
      </c>
      <c r="H2255" s="1057"/>
      <c r="J2255" s="436"/>
      <c r="K2255" s="436"/>
      <c r="L2255" s="436"/>
      <c r="M2255" s="436"/>
      <c r="N2255" s="436"/>
      <c r="O2255" s="436"/>
      <c r="P2255" s="437"/>
    </row>
    <row r="2256" spans="1:16" s="115" customFormat="1" ht="25.5" x14ac:dyDescent="0.25">
      <c r="A2256" s="555" t="s">
        <v>3978</v>
      </c>
      <c r="B2256" s="752" t="s">
        <v>3977</v>
      </c>
      <c r="C2256" s="535" t="s">
        <v>3142</v>
      </c>
      <c r="D2256" s="753" t="s">
        <v>3134</v>
      </c>
      <c r="E2256" s="382">
        <v>8</v>
      </c>
      <c r="F2256" s="754">
        <v>3.44</v>
      </c>
      <c r="G2256" s="1179">
        <f t="shared" si="162"/>
        <v>27.52</v>
      </c>
      <c r="H2256" s="1057"/>
      <c r="J2256" s="436"/>
      <c r="K2256" s="436"/>
      <c r="L2256" s="436"/>
      <c r="M2256" s="436"/>
      <c r="N2256" s="436"/>
      <c r="O2256" s="436"/>
      <c r="P2256" s="437"/>
    </row>
    <row r="2257" spans="1:16" s="115" customFormat="1" x14ac:dyDescent="0.25">
      <c r="A2257" s="549" t="s">
        <v>4063</v>
      </c>
      <c r="B2257" s="750" t="s">
        <v>4062</v>
      </c>
      <c r="C2257" s="535" t="s">
        <v>3142</v>
      </c>
      <c r="D2257" s="753" t="s">
        <v>3143</v>
      </c>
      <c r="E2257" s="382">
        <v>1.5</v>
      </c>
      <c r="F2257" s="754">
        <v>15.19</v>
      </c>
      <c r="G2257" s="1179">
        <f t="shared" si="162"/>
        <v>22.78</v>
      </c>
      <c r="H2257" s="1057"/>
      <c r="J2257" s="436"/>
      <c r="K2257" s="436"/>
      <c r="L2257" s="436"/>
      <c r="M2257" s="436"/>
      <c r="N2257" s="436"/>
      <c r="O2257" s="436"/>
      <c r="P2257" s="437"/>
    </row>
    <row r="2258" spans="1:16" s="115" customFormat="1" x14ac:dyDescent="0.25">
      <c r="A2258" s="549" t="s">
        <v>4061</v>
      </c>
      <c r="B2258" s="750" t="s">
        <v>4060</v>
      </c>
      <c r="C2258" s="535" t="s">
        <v>3142</v>
      </c>
      <c r="D2258" s="753" t="s">
        <v>3143</v>
      </c>
      <c r="E2258" s="382">
        <v>1.5</v>
      </c>
      <c r="F2258" s="754">
        <v>19.350000000000001</v>
      </c>
      <c r="G2258" s="1179">
        <f t="shared" si="162"/>
        <v>29.02</v>
      </c>
      <c r="H2258" s="1057"/>
      <c r="J2258" s="436"/>
      <c r="K2258" s="436"/>
      <c r="L2258" s="436"/>
      <c r="M2258" s="436"/>
      <c r="N2258" s="436"/>
      <c r="O2258" s="436"/>
      <c r="P2258" s="437"/>
    </row>
    <row r="2259" spans="1:16" s="115" customFormat="1" x14ac:dyDescent="0.25">
      <c r="A2259" s="1347" t="s">
        <v>4722</v>
      </c>
      <c r="B2259" s="1350"/>
      <c r="C2259" s="1350"/>
      <c r="D2259" s="1350"/>
      <c r="E2259" s="1350"/>
      <c r="F2259" s="1349"/>
      <c r="G2259" s="1168">
        <f>TRUNC(SUM(G2257:G2258),2)</f>
        <v>51.8</v>
      </c>
      <c r="H2259" s="1057"/>
      <c r="J2259" s="436"/>
      <c r="K2259" s="436"/>
      <c r="L2259" s="436"/>
      <c r="M2259" s="436"/>
      <c r="N2259" s="436"/>
      <c r="O2259" s="436"/>
      <c r="P2259" s="437"/>
    </row>
    <row r="2260" spans="1:16" s="115" customFormat="1" x14ac:dyDescent="0.25">
      <c r="A2260" s="1347" t="s">
        <v>4723</v>
      </c>
      <c r="B2260" s="1350"/>
      <c r="C2260" s="1350"/>
      <c r="D2260" s="1350"/>
      <c r="E2260" s="1350"/>
      <c r="F2260" s="1349"/>
      <c r="G2260" s="1168">
        <f>TRUNC(SUM(G2254:G2256),2)</f>
        <v>572.33000000000004</v>
      </c>
      <c r="H2260" s="1057"/>
      <c r="J2260" s="436"/>
      <c r="K2260" s="436"/>
      <c r="L2260" s="436"/>
      <c r="M2260" s="436"/>
      <c r="N2260" s="436"/>
      <c r="O2260" s="436"/>
      <c r="P2260" s="437"/>
    </row>
    <row r="2261" spans="1:16" s="115" customFormat="1" x14ac:dyDescent="0.25">
      <c r="A2261" s="1172" t="s">
        <v>5014</v>
      </c>
      <c r="B2261" s="1170"/>
      <c r="C2261" s="1170"/>
      <c r="D2261" s="1170"/>
      <c r="E2261" s="1170"/>
      <c r="F2261" s="1171" t="s">
        <v>4915</v>
      </c>
      <c r="G2261" s="1168">
        <f>TRUNC(SUM(G2259:G2260),2)</f>
        <v>624.13</v>
      </c>
      <c r="H2261" s="1057"/>
      <c r="J2261" s="436"/>
      <c r="K2261" s="436"/>
      <c r="L2261" s="436"/>
      <c r="M2261" s="436"/>
      <c r="N2261" s="436"/>
      <c r="O2261" s="436"/>
      <c r="P2261" s="437"/>
    </row>
    <row r="2262" spans="1:16" s="890" customFormat="1" ht="14.25" customHeight="1" x14ac:dyDescent="0.25">
      <c r="A2262" s="917"/>
      <c r="B2262" s="810"/>
      <c r="C2262" s="917"/>
      <c r="D2262" s="924"/>
      <c r="E2262" s="917"/>
      <c r="F2262" s="917"/>
      <c r="G2262" s="921"/>
      <c r="H2262" s="1056"/>
    </row>
    <row r="2263" spans="1:16" s="890" customFormat="1" x14ac:dyDescent="0.25">
      <c r="A2263" s="917"/>
      <c r="B2263" s="810"/>
      <c r="C2263" s="917"/>
      <c r="D2263" s="924"/>
      <c r="E2263" s="917"/>
      <c r="F2263" s="917"/>
      <c r="G2263" s="921"/>
      <c r="H2263" s="1056"/>
    </row>
    <row r="2264" spans="1:16" s="904" customFormat="1" ht="25.5" x14ac:dyDescent="0.25">
      <c r="A2264" s="1157" t="s">
        <v>3136</v>
      </c>
      <c r="B2264" s="1158" t="s">
        <v>3137</v>
      </c>
      <c r="C2264" s="1159" t="s">
        <v>3138</v>
      </c>
      <c r="D2264" s="1159" t="s">
        <v>3139</v>
      </c>
      <c r="E2264" s="1160" t="s">
        <v>3140</v>
      </c>
      <c r="F2264" s="1161" t="s">
        <v>4913</v>
      </c>
      <c r="G2264" s="1162" t="s">
        <v>4914</v>
      </c>
      <c r="H2264" s="1057"/>
    </row>
    <row r="2265" spans="1:16" s="904" customFormat="1" ht="4.5" customHeight="1" x14ac:dyDescent="0.25">
      <c r="A2265" s="728"/>
      <c r="B2265" s="728"/>
      <c r="C2265" s="729"/>
      <c r="D2265" s="729"/>
      <c r="E2265" s="730"/>
      <c r="F2265" s="731"/>
      <c r="G2265" s="732"/>
      <c r="H2265" s="1057"/>
    </row>
    <row r="2266" spans="1:16" s="115" customFormat="1" x14ac:dyDescent="0.25">
      <c r="A2266" s="272" t="s">
        <v>2946</v>
      </c>
      <c r="B2266" s="709" t="s">
        <v>2947</v>
      </c>
      <c r="C2266" s="390"/>
      <c r="D2266" s="802"/>
      <c r="E2266" s="390"/>
      <c r="F2266" s="390"/>
      <c r="G2266" s="391"/>
      <c r="H2266" s="1057"/>
      <c r="J2266" s="436"/>
      <c r="K2266" s="436"/>
      <c r="L2266" s="436"/>
      <c r="M2266" s="436"/>
      <c r="N2266" s="436"/>
      <c r="O2266" s="436"/>
      <c r="P2266" s="437"/>
    </row>
    <row r="2267" spans="1:16" s="115" customFormat="1" ht="51" x14ac:dyDescent="0.25">
      <c r="A2267" s="271" t="s">
        <v>2955</v>
      </c>
      <c r="B2267" s="709" t="s">
        <v>3214</v>
      </c>
      <c r="C2267" s="392" t="s">
        <v>3142</v>
      </c>
      <c r="D2267" s="736" t="s">
        <v>3134</v>
      </c>
      <c r="E2267" s="393"/>
      <c r="F2267" s="394"/>
      <c r="G2267" s="395"/>
      <c r="H2267" s="1057"/>
      <c r="J2267" s="436"/>
      <c r="K2267" s="436"/>
      <c r="L2267" s="436"/>
      <c r="M2267" s="436"/>
      <c r="N2267" s="436"/>
      <c r="O2267" s="436"/>
      <c r="P2267" s="437"/>
    </row>
    <row r="2268" spans="1:16" s="115" customFormat="1" ht="25.5" x14ac:dyDescent="0.25">
      <c r="A2268" s="385" t="s">
        <v>3204</v>
      </c>
      <c r="B2268" s="734" t="s">
        <v>3216</v>
      </c>
      <c r="C2268" s="386" t="s">
        <v>3147</v>
      </c>
      <c r="D2268" s="735" t="s">
        <v>3134</v>
      </c>
      <c r="E2268" s="423">
        <v>1</v>
      </c>
      <c r="F2268" s="423">
        <f>'Mapa de Cotação'!F48</f>
        <v>76.066666666666663</v>
      </c>
      <c r="G2268" s="1179">
        <f>TRUNC(E2268*F2268,2)</f>
        <v>76.06</v>
      </c>
      <c r="H2268" s="1057"/>
      <c r="J2268" s="436"/>
      <c r="K2268" s="436"/>
      <c r="L2268" s="436"/>
      <c r="M2268" s="436"/>
      <c r="N2268" s="436"/>
      <c r="O2268" s="436"/>
      <c r="P2268" s="437"/>
    </row>
    <row r="2269" spans="1:16" s="115" customFormat="1" x14ac:dyDescent="0.25">
      <c r="A2269" s="549" t="s">
        <v>4063</v>
      </c>
      <c r="B2269" s="750" t="s">
        <v>4062</v>
      </c>
      <c r="C2269" s="550" t="s">
        <v>3142</v>
      </c>
      <c r="D2269" s="751" t="s">
        <v>3143</v>
      </c>
      <c r="E2269" s="396">
        <v>1.5</v>
      </c>
      <c r="F2269" s="754">
        <v>15.19</v>
      </c>
      <c r="G2269" s="1179">
        <f t="shared" ref="G2269:G2271" si="163">TRUNC(E2269*F2269,2)</f>
        <v>22.78</v>
      </c>
      <c r="H2269" s="1057"/>
      <c r="J2269" s="436"/>
      <c r="K2269" s="436"/>
      <c r="L2269" s="436"/>
      <c r="M2269" s="436"/>
      <c r="N2269" s="436"/>
      <c r="O2269" s="436"/>
      <c r="P2269" s="437"/>
    </row>
    <row r="2270" spans="1:16" s="115" customFormat="1" x14ac:dyDescent="0.25">
      <c r="A2270" s="549" t="s">
        <v>4061</v>
      </c>
      <c r="B2270" s="750" t="s">
        <v>4060</v>
      </c>
      <c r="C2270" s="550" t="s">
        <v>3142</v>
      </c>
      <c r="D2270" s="751" t="s">
        <v>3143</v>
      </c>
      <c r="E2270" s="396">
        <v>1.5</v>
      </c>
      <c r="F2270" s="754">
        <v>19.350000000000001</v>
      </c>
      <c r="G2270" s="1179">
        <f t="shared" si="163"/>
        <v>29.02</v>
      </c>
      <c r="H2270" s="1057"/>
      <c r="J2270" s="436"/>
      <c r="K2270" s="436"/>
      <c r="L2270" s="436"/>
      <c r="M2270" s="436"/>
      <c r="N2270" s="436"/>
      <c r="O2270" s="436"/>
      <c r="P2270" s="437"/>
    </row>
    <row r="2271" spans="1:16" s="115" customFormat="1" ht="38.25" x14ac:dyDescent="0.25">
      <c r="A2271" s="277" t="s">
        <v>3217</v>
      </c>
      <c r="B2271" s="710" t="s">
        <v>3215</v>
      </c>
      <c r="C2271" s="278" t="s">
        <v>3147</v>
      </c>
      <c r="D2271" s="711" t="s">
        <v>3205</v>
      </c>
      <c r="E2271" s="396">
        <v>1</v>
      </c>
      <c r="F2271" s="754">
        <v>9.5299999999999994</v>
      </c>
      <c r="G2271" s="1179">
        <f t="shared" si="163"/>
        <v>9.5299999999999994</v>
      </c>
      <c r="H2271" s="1057"/>
      <c r="J2271" s="436"/>
      <c r="K2271" s="436"/>
      <c r="L2271" s="436"/>
      <c r="M2271" s="436"/>
      <c r="N2271" s="436"/>
      <c r="O2271" s="436"/>
      <c r="P2271" s="437"/>
    </row>
    <row r="2272" spans="1:16" s="115" customFormat="1" x14ac:dyDescent="0.25">
      <c r="A2272" s="1347" t="s">
        <v>4722</v>
      </c>
      <c r="B2272" s="1350"/>
      <c r="C2272" s="1350"/>
      <c r="D2272" s="1350"/>
      <c r="E2272" s="1350"/>
      <c r="F2272" s="1349"/>
      <c r="G2272" s="1168">
        <f>TRUNC(SUM(G2269:G2270),2)</f>
        <v>51.8</v>
      </c>
      <c r="H2272" s="1057"/>
      <c r="J2272" s="436"/>
      <c r="K2272" s="436"/>
      <c r="L2272" s="436"/>
      <c r="M2272" s="436"/>
      <c r="N2272" s="436"/>
      <c r="O2272" s="436"/>
      <c r="P2272" s="437"/>
    </row>
    <row r="2273" spans="1:16" s="115" customFormat="1" x14ac:dyDescent="0.25">
      <c r="A2273" s="1347" t="s">
        <v>4723</v>
      </c>
      <c r="B2273" s="1350"/>
      <c r="C2273" s="1350"/>
      <c r="D2273" s="1350"/>
      <c r="E2273" s="1350"/>
      <c r="F2273" s="1349"/>
      <c r="G2273" s="1168">
        <f>TRUNC(SUM(G2271)+G2268,2)</f>
        <v>85.59</v>
      </c>
      <c r="H2273" s="1057"/>
      <c r="J2273" s="436"/>
      <c r="K2273" s="436"/>
      <c r="L2273" s="436"/>
      <c r="M2273" s="436"/>
      <c r="N2273" s="436"/>
      <c r="O2273" s="436"/>
      <c r="P2273" s="437"/>
    </row>
    <row r="2274" spans="1:16" s="115" customFormat="1" x14ac:dyDescent="0.25">
      <c r="A2274" s="1172" t="s">
        <v>5015</v>
      </c>
      <c r="B2274" s="1170"/>
      <c r="C2274" s="1170"/>
      <c r="D2274" s="1170"/>
      <c r="E2274" s="1170"/>
      <c r="F2274" s="1171" t="s">
        <v>4915</v>
      </c>
      <c r="G2274" s="1168">
        <f>TRUNC(SUM(G2272:G2273),2)</f>
        <v>137.38999999999999</v>
      </c>
      <c r="H2274" s="1057"/>
      <c r="J2274" s="436"/>
      <c r="K2274" s="436"/>
      <c r="L2274" s="436"/>
      <c r="M2274" s="436"/>
      <c r="N2274" s="436"/>
      <c r="O2274" s="436"/>
      <c r="P2274" s="437"/>
    </row>
    <row r="2275" spans="1:16" s="890" customFormat="1" ht="14.25" customHeight="1" x14ac:dyDescent="0.25">
      <c r="A2275" s="917"/>
      <c r="B2275" s="810"/>
      <c r="C2275" s="917"/>
      <c r="D2275" s="924"/>
      <c r="E2275" s="917"/>
      <c r="F2275" s="917"/>
      <c r="G2275" s="921"/>
      <c r="H2275" s="1056"/>
    </row>
    <row r="2276" spans="1:16" s="890" customFormat="1" x14ac:dyDescent="0.25">
      <c r="A2276" s="917"/>
      <c r="B2276" s="810"/>
      <c r="C2276" s="917"/>
      <c r="D2276" s="924"/>
      <c r="E2276" s="917"/>
      <c r="F2276" s="917"/>
      <c r="G2276" s="921"/>
      <c r="H2276" s="1056"/>
    </row>
    <row r="2277" spans="1:16" s="904" customFormat="1" ht="25.5" x14ac:dyDescent="0.25">
      <c r="A2277" s="1157" t="s">
        <v>3136</v>
      </c>
      <c r="B2277" s="1158" t="s">
        <v>3137</v>
      </c>
      <c r="C2277" s="1159" t="s">
        <v>3138</v>
      </c>
      <c r="D2277" s="1159" t="s">
        <v>3139</v>
      </c>
      <c r="E2277" s="1160" t="s">
        <v>3140</v>
      </c>
      <c r="F2277" s="1161" t="s">
        <v>4913</v>
      </c>
      <c r="G2277" s="1162" t="s">
        <v>4914</v>
      </c>
      <c r="H2277" s="1057"/>
    </row>
    <row r="2278" spans="1:16" s="904" customFormat="1" ht="4.5" customHeight="1" x14ac:dyDescent="0.25">
      <c r="A2278" s="728"/>
      <c r="B2278" s="728"/>
      <c r="C2278" s="729"/>
      <c r="D2278" s="729"/>
      <c r="E2278" s="730"/>
      <c r="F2278" s="731"/>
      <c r="G2278" s="732"/>
      <c r="H2278" s="1057"/>
    </row>
    <row r="2279" spans="1:16" s="115" customFormat="1" x14ac:dyDescent="0.25">
      <c r="A2279" s="270" t="s">
        <v>1698</v>
      </c>
      <c r="B2279" s="1354" t="s">
        <v>1138</v>
      </c>
      <c r="C2279" s="1355"/>
      <c r="D2279" s="1355"/>
      <c r="E2279" s="1355"/>
      <c r="F2279" s="1355"/>
      <c r="G2279" s="1356"/>
      <c r="H2279" s="1057"/>
      <c r="J2279" s="436"/>
      <c r="K2279" s="436"/>
      <c r="L2279" s="436"/>
      <c r="M2279" s="436"/>
      <c r="N2279" s="436"/>
      <c r="O2279" s="436"/>
      <c r="P2279" s="437"/>
    </row>
    <row r="2280" spans="1:16" s="115" customFormat="1" ht="102" x14ac:dyDescent="0.25">
      <c r="A2280" s="270" t="s">
        <v>2889</v>
      </c>
      <c r="B2280" s="816" t="s">
        <v>2884</v>
      </c>
      <c r="C2280" s="371"/>
      <c r="D2280" s="718"/>
      <c r="E2280" s="383"/>
      <c r="F2280" s="383"/>
      <c r="G2280" s="384"/>
      <c r="H2280" s="1057"/>
      <c r="J2280" s="436"/>
      <c r="K2280" s="436"/>
      <c r="L2280" s="436"/>
      <c r="M2280" s="436"/>
      <c r="N2280" s="436"/>
      <c r="O2280" s="436"/>
      <c r="P2280" s="437"/>
    </row>
    <row r="2281" spans="1:16" s="115" customFormat="1" x14ac:dyDescent="0.25">
      <c r="A2281" s="549" t="s">
        <v>4063</v>
      </c>
      <c r="B2281" s="750" t="s">
        <v>4062</v>
      </c>
      <c r="C2281" s="550" t="s">
        <v>3142</v>
      </c>
      <c r="D2281" s="751" t="s">
        <v>3143</v>
      </c>
      <c r="E2281" s="396">
        <v>0.8</v>
      </c>
      <c r="F2281" s="754">
        <v>15.19</v>
      </c>
      <c r="G2281" s="1179">
        <f>TRUNC(E2281*F2281,2)</f>
        <v>12.15</v>
      </c>
      <c r="H2281" s="1057"/>
      <c r="J2281" s="436"/>
      <c r="K2281" s="436"/>
      <c r="L2281" s="436"/>
      <c r="M2281" s="436"/>
      <c r="N2281" s="436"/>
      <c r="O2281" s="436"/>
      <c r="P2281" s="437"/>
    </row>
    <row r="2282" spans="1:16" s="115" customFormat="1" x14ac:dyDescent="0.25">
      <c r="A2282" s="549" t="s">
        <v>4061</v>
      </c>
      <c r="B2282" s="750" t="s">
        <v>4060</v>
      </c>
      <c r="C2282" s="550" t="s">
        <v>3142</v>
      </c>
      <c r="D2282" s="751" t="s">
        <v>3143</v>
      </c>
      <c r="E2282" s="396">
        <v>0.8</v>
      </c>
      <c r="F2282" s="754">
        <v>19.350000000000001</v>
      </c>
      <c r="G2282" s="1179">
        <f t="shared" ref="G2282:G2283" si="164">TRUNC(E2282*F2282,2)</f>
        <v>15.48</v>
      </c>
      <c r="H2282" s="1057"/>
      <c r="J2282" s="436"/>
      <c r="K2282" s="436"/>
      <c r="L2282" s="436"/>
      <c r="M2282" s="436"/>
      <c r="N2282" s="436"/>
      <c r="O2282" s="436"/>
      <c r="P2282" s="437"/>
    </row>
    <row r="2283" spans="1:16" s="115" customFormat="1" ht="25.5" x14ac:dyDescent="0.25">
      <c r="A2283" s="385" t="s">
        <v>3204</v>
      </c>
      <c r="B2283" s="389" t="s">
        <v>3567</v>
      </c>
      <c r="C2283" s="386" t="s">
        <v>3147</v>
      </c>
      <c r="D2283" s="735" t="s">
        <v>3093</v>
      </c>
      <c r="E2283" s="423">
        <v>1</v>
      </c>
      <c r="F2283" s="423">
        <f>'Mapa de Cotação'!F43</f>
        <v>156.56666666666666</v>
      </c>
      <c r="G2283" s="1179">
        <f t="shared" si="164"/>
        <v>156.56</v>
      </c>
      <c r="H2283" s="1057"/>
      <c r="J2283" s="436"/>
      <c r="K2283" s="436"/>
      <c r="L2283" s="436"/>
      <c r="M2283" s="436"/>
      <c r="N2283" s="436"/>
      <c r="O2283" s="436"/>
      <c r="P2283" s="437"/>
    </row>
    <row r="2284" spans="1:16" s="115" customFormat="1" x14ac:dyDescent="0.25">
      <c r="A2284" s="1347" t="s">
        <v>4722</v>
      </c>
      <c r="B2284" s="1350"/>
      <c r="C2284" s="1350"/>
      <c r="D2284" s="1350"/>
      <c r="E2284" s="1350"/>
      <c r="F2284" s="1349"/>
      <c r="G2284" s="1168">
        <f>TRUNC(SUM(G2281:G2282),2)</f>
        <v>27.63</v>
      </c>
      <c r="H2284" s="1057"/>
      <c r="J2284" s="436"/>
      <c r="K2284" s="436"/>
      <c r="L2284" s="436"/>
      <c r="M2284" s="436"/>
      <c r="N2284" s="436"/>
      <c r="O2284" s="436"/>
      <c r="P2284" s="437"/>
    </row>
    <row r="2285" spans="1:16" s="115" customFormat="1" x14ac:dyDescent="0.25">
      <c r="A2285" s="1347" t="s">
        <v>4723</v>
      </c>
      <c r="B2285" s="1350"/>
      <c r="C2285" s="1350"/>
      <c r="D2285" s="1350"/>
      <c r="E2285" s="1350"/>
      <c r="F2285" s="1349"/>
      <c r="G2285" s="1168">
        <f>TRUNC(SUM(G2283),2)</f>
        <v>156.56</v>
      </c>
      <c r="H2285" s="1057"/>
      <c r="J2285" s="436"/>
      <c r="K2285" s="436"/>
      <c r="L2285" s="436"/>
      <c r="M2285" s="436"/>
      <c r="N2285" s="436"/>
      <c r="O2285" s="436"/>
      <c r="P2285" s="437"/>
    </row>
    <row r="2286" spans="1:16" s="115" customFormat="1" x14ac:dyDescent="0.25">
      <c r="A2286" s="1172" t="s">
        <v>5016</v>
      </c>
      <c r="B2286" s="1170"/>
      <c r="C2286" s="1170"/>
      <c r="D2286" s="1170"/>
      <c r="E2286" s="1170"/>
      <c r="F2286" s="1171" t="s">
        <v>4915</v>
      </c>
      <c r="G2286" s="1168">
        <f>TRUNC(SUM(G2284:G2285),2)</f>
        <v>184.19</v>
      </c>
      <c r="H2286" s="1057"/>
      <c r="J2286" s="436"/>
      <c r="K2286" s="436"/>
      <c r="L2286" s="436"/>
      <c r="M2286" s="436"/>
      <c r="N2286" s="436"/>
      <c r="O2286" s="436"/>
      <c r="P2286" s="437"/>
    </row>
    <row r="2287" spans="1:16" s="890" customFormat="1" ht="14.25" customHeight="1" x14ac:dyDescent="0.25">
      <c r="A2287" s="917"/>
      <c r="B2287" s="810"/>
      <c r="C2287" s="917"/>
      <c r="D2287" s="924"/>
      <c r="E2287" s="917"/>
      <c r="F2287" s="917"/>
      <c r="G2287" s="921"/>
      <c r="H2287" s="1056"/>
    </row>
    <row r="2288" spans="1:16" s="890" customFormat="1" x14ac:dyDescent="0.25">
      <c r="A2288" s="917"/>
      <c r="B2288" s="810"/>
      <c r="C2288" s="917"/>
      <c r="D2288" s="924"/>
      <c r="E2288" s="917"/>
      <c r="F2288" s="917"/>
      <c r="G2288" s="921"/>
      <c r="H2288" s="1056"/>
    </row>
    <row r="2289" spans="1:16" s="904" customFormat="1" ht="25.5" x14ac:dyDescent="0.25">
      <c r="A2289" s="1157" t="s">
        <v>3136</v>
      </c>
      <c r="B2289" s="1158" t="s">
        <v>3137</v>
      </c>
      <c r="C2289" s="1159" t="s">
        <v>3138</v>
      </c>
      <c r="D2289" s="1159" t="s">
        <v>3139</v>
      </c>
      <c r="E2289" s="1160" t="s">
        <v>3140</v>
      </c>
      <c r="F2289" s="1161" t="s">
        <v>4913</v>
      </c>
      <c r="G2289" s="1162" t="s">
        <v>4914</v>
      </c>
      <c r="H2289" s="1057"/>
    </row>
    <row r="2290" spans="1:16" s="904" customFormat="1" ht="4.5" customHeight="1" x14ac:dyDescent="0.25">
      <c r="A2290" s="728"/>
      <c r="B2290" s="728"/>
      <c r="C2290" s="729"/>
      <c r="D2290" s="729"/>
      <c r="E2290" s="730"/>
      <c r="F2290" s="731"/>
      <c r="G2290" s="732"/>
      <c r="H2290" s="1057"/>
    </row>
    <row r="2291" spans="1:16" s="115" customFormat="1" x14ac:dyDescent="0.25">
      <c r="A2291" s="270" t="s">
        <v>1698</v>
      </c>
      <c r="B2291" s="1354" t="s">
        <v>1138</v>
      </c>
      <c r="C2291" s="1355"/>
      <c r="D2291" s="1355"/>
      <c r="E2291" s="1355"/>
      <c r="F2291" s="1355"/>
      <c r="G2291" s="1356"/>
      <c r="H2291" s="1057"/>
      <c r="J2291" s="436"/>
      <c r="K2291" s="436"/>
      <c r="L2291" s="436"/>
      <c r="M2291" s="436"/>
      <c r="N2291" s="436"/>
      <c r="O2291" s="436"/>
      <c r="P2291" s="437"/>
    </row>
    <row r="2292" spans="1:16" s="115" customFormat="1" ht="89.25" x14ac:dyDescent="0.25">
      <c r="A2292" s="270" t="s">
        <v>2890</v>
      </c>
      <c r="B2292" s="816" t="s">
        <v>2885</v>
      </c>
      <c r="C2292" s="371"/>
      <c r="D2292" s="718"/>
      <c r="E2292" s="383"/>
      <c r="F2292" s="383"/>
      <c r="G2292" s="384"/>
      <c r="H2292" s="1057"/>
      <c r="J2292" s="436"/>
      <c r="K2292" s="436"/>
      <c r="L2292" s="436"/>
      <c r="M2292" s="436"/>
      <c r="N2292" s="436"/>
      <c r="O2292" s="436"/>
      <c r="P2292" s="437"/>
    </row>
    <row r="2293" spans="1:16" s="115" customFormat="1" x14ac:dyDescent="0.25">
      <c r="A2293" s="549" t="s">
        <v>4063</v>
      </c>
      <c r="B2293" s="750" t="s">
        <v>4062</v>
      </c>
      <c r="C2293" s="550" t="s">
        <v>3142</v>
      </c>
      <c r="D2293" s="751" t="s">
        <v>3143</v>
      </c>
      <c r="E2293" s="396">
        <v>0.8</v>
      </c>
      <c r="F2293" s="754">
        <v>15.19</v>
      </c>
      <c r="G2293" s="1179">
        <f>TRUNC(E2293*F2293,2)</f>
        <v>12.15</v>
      </c>
      <c r="H2293" s="1057"/>
      <c r="J2293" s="436"/>
      <c r="K2293" s="436"/>
      <c r="L2293" s="436"/>
      <c r="M2293" s="436"/>
      <c r="N2293" s="436"/>
      <c r="O2293" s="436"/>
      <c r="P2293" s="437"/>
    </row>
    <row r="2294" spans="1:16" s="115" customFormat="1" x14ac:dyDescent="0.25">
      <c r="A2294" s="549" t="s">
        <v>4061</v>
      </c>
      <c r="B2294" s="750" t="s">
        <v>4060</v>
      </c>
      <c r="C2294" s="550" t="s">
        <v>3142</v>
      </c>
      <c r="D2294" s="751" t="s">
        <v>3143</v>
      </c>
      <c r="E2294" s="396">
        <v>0.8</v>
      </c>
      <c r="F2294" s="754">
        <v>19.350000000000001</v>
      </c>
      <c r="G2294" s="1179">
        <f t="shared" ref="G2294:G2295" si="165">TRUNC(E2294*F2294,2)</f>
        <v>15.48</v>
      </c>
      <c r="H2294" s="1057"/>
      <c r="J2294" s="436"/>
      <c r="K2294" s="436"/>
      <c r="L2294" s="436"/>
      <c r="M2294" s="436"/>
      <c r="N2294" s="436"/>
      <c r="O2294" s="436"/>
      <c r="P2294" s="437"/>
    </row>
    <row r="2295" spans="1:16" s="115" customFormat="1" x14ac:dyDescent="0.25">
      <c r="A2295" s="385" t="s">
        <v>3204</v>
      </c>
      <c r="B2295" s="389" t="s">
        <v>3568</v>
      </c>
      <c r="C2295" s="386" t="s">
        <v>3147</v>
      </c>
      <c r="D2295" s="735" t="s">
        <v>3093</v>
      </c>
      <c r="E2295" s="423">
        <v>1</v>
      </c>
      <c r="F2295" s="423">
        <f>'Mapa de Cotação'!F42</f>
        <v>115.90333333333335</v>
      </c>
      <c r="G2295" s="1179">
        <f t="shared" si="165"/>
        <v>115.9</v>
      </c>
      <c r="H2295" s="1057"/>
      <c r="J2295" s="436"/>
      <c r="K2295" s="436"/>
      <c r="L2295" s="436"/>
      <c r="M2295" s="436"/>
      <c r="N2295" s="436"/>
      <c r="O2295" s="436"/>
      <c r="P2295" s="437"/>
    </row>
    <row r="2296" spans="1:16" s="115" customFormat="1" x14ac:dyDescent="0.25">
      <c r="A2296" s="1347" t="s">
        <v>4722</v>
      </c>
      <c r="B2296" s="1350"/>
      <c r="C2296" s="1350"/>
      <c r="D2296" s="1350"/>
      <c r="E2296" s="1350"/>
      <c r="F2296" s="1349"/>
      <c r="G2296" s="1168">
        <f>TRUNC(SUM(G2293:G2294),2)</f>
        <v>27.63</v>
      </c>
      <c r="H2296" s="1057"/>
      <c r="J2296" s="436"/>
      <c r="K2296" s="436"/>
      <c r="L2296" s="436"/>
      <c r="M2296" s="436"/>
      <c r="N2296" s="436"/>
      <c r="O2296" s="436"/>
      <c r="P2296" s="437"/>
    </row>
    <row r="2297" spans="1:16" s="115" customFormat="1" x14ac:dyDescent="0.25">
      <c r="A2297" s="1347" t="s">
        <v>4723</v>
      </c>
      <c r="B2297" s="1350"/>
      <c r="C2297" s="1350"/>
      <c r="D2297" s="1350"/>
      <c r="E2297" s="1350"/>
      <c r="F2297" s="1349"/>
      <c r="G2297" s="1168">
        <f>TRUNC(SUM(G2295),2)</f>
        <v>115.9</v>
      </c>
      <c r="H2297" s="1057"/>
      <c r="J2297" s="436"/>
      <c r="K2297" s="436"/>
      <c r="L2297" s="436"/>
      <c r="M2297" s="436"/>
      <c r="N2297" s="436"/>
      <c r="O2297" s="436"/>
      <c r="P2297" s="437"/>
    </row>
    <row r="2298" spans="1:16" s="115" customFormat="1" x14ac:dyDescent="0.25">
      <c r="A2298" s="1172" t="s">
        <v>5016</v>
      </c>
      <c r="B2298" s="1170"/>
      <c r="C2298" s="1170"/>
      <c r="D2298" s="1170"/>
      <c r="E2298" s="1170"/>
      <c r="F2298" s="1171" t="s">
        <v>4915</v>
      </c>
      <c r="G2298" s="1168">
        <f>TRUNC(SUM(G2296:G2297),2)</f>
        <v>143.53</v>
      </c>
      <c r="H2298" s="1057"/>
      <c r="J2298" s="436"/>
      <c r="K2298" s="436"/>
      <c r="L2298" s="436"/>
      <c r="M2298" s="436"/>
      <c r="N2298" s="436"/>
      <c r="O2298" s="436"/>
      <c r="P2298" s="437"/>
    </row>
    <row r="2299" spans="1:16" s="890" customFormat="1" ht="14.25" customHeight="1" x14ac:dyDescent="0.25">
      <c r="A2299" s="917"/>
      <c r="B2299" s="810"/>
      <c r="C2299" s="917"/>
      <c r="D2299" s="924"/>
      <c r="E2299" s="917"/>
      <c r="F2299" s="917"/>
      <c r="G2299" s="921"/>
      <c r="H2299" s="1056"/>
    </row>
    <row r="2300" spans="1:16" s="890" customFormat="1" x14ac:dyDescent="0.25">
      <c r="A2300" s="917"/>
      <c r="B2300" s="810"/>
      <c r="C2300" s="917"/>
      <c r="D2300" s="924"/>
      <c r="E2300" s="917"/>
      <c r="F2300" s="917"/>
      <c r="G2300" s="921"/>
      <c r="H2300" s="1056"/>
    </row>
    <row r="2301" spans="1:16" s="904" customFormat="1" ht="25.5" x14ac:dyDescent="0.25">
      <c r="A2301" s="1157" t="s">
        <v>3136</v>
      </c>
      <c r="B2301" s="1158" t="s">
        <v>3137</v>
      </c>
      <c r="C2301" s="1159" t="s">
        <v>3138</v>
      </c>
      <c r="D2301" s="1159" t="s">
        <v>3139</v>
      </c>
      <c r="E2301" s="1160" t="s">
        <v>3140</v>
      </c>
      <c r="F2301" s="1161" t="s">
        <v>4913</v>
      </c>
      <c r="G2301" s="1162" t="s">
        <v>4914</v>
      </c>
      <c r="H2301" s="1057"/>
    </row>
    <row r="2302" spans="1:16" s="904" customFormat="1" ht="4.5" customHeight="1" x14ac:dyDescent="0.25">
      <c r="A2302" s="728"/>
      <c r="B2302" s="728"/>
      <c r="C2302" s="729"/>
      <c r="D2302" s="729"/>
      <c r="E2302" s="730"/>
      <c r="F2302" s="731"/>
      <c r="G2302" s="732"/>
      <c r="H2302" s="1057"/>
    </row>
    <row r="2303" spans="1:16" s="115" customFormat="1" x14ac:dyDescent="0.25">
      <c r="A2303" s="270" t="s">
        <v>1698</v>
      </c>
      <c r="B2303" s="1354" t="s">
        <v>1138</v>
      </c>
      <c r="C2303" s="1355"/>
      <c r="D2303" s="1355"/>
      <c r="E2303" s="1355"/>
      <c r="F2303" s="1355"/>
      <c r="G2303" s="1356"/>
      <c r="H2303" s="1057"/>
      <c r="J2303" s="436"/>
      <c r="K2303" s="436"/>
      <c r="L2303" s="436"/>
      <c r="M2303" s="436"/>
      <c r="N2303" s="436"/>
      <c r="O2303" s="436"/>
      <c r="P2303" s="437"/>
    </row>
    <row r="2304" spans="1:16" s="115" customFormat="1" ht="76.5" x14ac:dyDescent="0.25">
      <c r="A2304" s="270" t="s">
        <v>2891</v>
      </c>
      <c r="B2304" s="816" t="s">
        <v>2886</v>
      </c>
      <c r="C2304" s="371"/>
      <c r="D2304" s="718"/>
      <c r="E2304" s="383"/>
      <c r="F2304" s="383"/>
      <c r="G2304" s="384"/>
      <c r="H2304" s="1057"/>
      <c r="J2304" s="436"/>
      <c r="K2304" s="436"/>
      <c r="L2304" s="436"/>
      <c r="M2304" s="436"/>
      <c r="N2304" s="436"/>
      <c r="O2304" s="436"/>
      <c r="P2304" s="437"/>
    </row>
    <row r="2305" spans="1:16" s="115" customFormat="1" x14ac:dyDescent="0.25">
      <c r="A2305" s="549" t="s">
        <v>4063</v>
      </c>
      <c r="B2305" s="750" t="s">
        <v>4062</v>
      </c>
      <c r="C2305" s="550" t="s">
        <v>3142</v>
      </c>
      <c r="D2305" s="751" t="s">
        <v>3143</v>
      </c>
      <c r="E2305" s="396">
        <v>0.8</v>
      </c>
      <c r="F2305" s="754">
        <v>15.19</v>
      </c>
      <c r="G2305" s="1179">
        <f>TRUNC(E2305*F2305,2)</f>
        <v>12.15</v>
      </c>
      <c r="H2305" s="1057"/>
      <c r="J2305" s="436"/>
      <c r="K2305" s="436"/>
      <c r="L2305" s="436"/>
      <c r="M2305" s="436"/>
      <c r="N2305" s="436"/>
      <c r="O2305" s="436"/>
      <c r="P2305" s="437"/>
    </row>
    <row r="2306" spans="1:16" s="115" customFormat="1" x14ac:dyDescent="0.25">
      <c r="A2306" s="549" t="s">
        <v>4061</v>
      </c>
      <c r="B2306" s="750" t="s">
        <v>4060</v>
      </c>
      <c r="C2306" s="550" t="s">
        <v>3142</v>
      </c>
      <c r="D2306" s="751" t="s">
        <v>3143</v>
      </c>
      <c r="E2306" s="396">
        <v>0.8</v>
      </c>
      <c r="F2306" s="754">
        <v>19.350000000000001</v>
      </c>
      <c r="G2306" s="1179">
        <f t="shared" ref="G2306:G2307" si="166">TRUNC(E2306*F2306,2)</f>
        <v>15.48</v>
      </c>
      <c r="H2306" s="1057"/>
      <c r="J2306" s="436"/>
      <c r="K2306" s="436"/>
      <c r="L2306" s="436"/>
      <c r="M2306" s="436"/>
      <c r="N2306" s="436"/>
      <c r="O2306" s="436"/>
      <c r="P2306" s="437"/>
    </row>
    <row r="2307" spans="1:16" s="115" customFormat="1" ht="25.5" x14ac:dyDescent="0.25">
      <c r="A2307" s="385" t="s">
        <v>3204</v>
      </c>
      <c r="B2307" s="389" t="s">
        <v>3569</v>
      </c>
      <c r="C2307" s="386" t="s">
        <v>3147</v>
      </c>
      <c r="D2307" s="735" t="s">
        <v>3093</v>
      </c>
      <c r="E2307" s="423">
        <v>1</v>
      </c>
      <c r="F2307" s="423">
        <f>'Mapa de Cotação'!F44</f>
        <v>123.22333333333331</v>
      </c>
      <c r="G2307" s="1179">
        <f t="shared" si="166"/>
        <v>123.22</v>
      </c>
      <c r="H2307" s="1057"/>
      <c r="J2307" s="436"/>
      <c r="K2307" s="436"/>
      <c r="L2307" s="436"/>
      <c r="M2307" s="436"/>
      <c r="N2307" s="436"/>
      <c r="O2307" s="436"/>
      <c r="P2307" s="437"/>
    </row>
    <row r="2308" spans="1:16" s="115" customFormat="1" x14ac:dyDescent="0.25">
      <c r="A2308" s="1347" t="s">
        <v>4722</v>
      </c>
      <c r="B2308" s="1350"/>
      <c r="C2308" s="1350"/>
      <c r="D2308" s="1350"/>
      <c r="E2308" s="1350"/>
      <c r="F2308" s="1349"/>
      <c r="G2308" s="1168">
        <f>TRUNC(SUM(G2305:G2306),2)</f>
        <v>27.63</v>
      </c>
      <c r="H2308" s="1057"/>
      <c r="K2308" s="436"/>
      <c r="L2308" s="436"/>
      <c r="M2308" s="436"/>
      <c r="N2308" s="436"/>
      <c r="O2308" s="436"/>
      <c r="P2308" s="437"/>
    </row>
    <row r="2309" spans="1:16" s="115" customFormat="1" x14ac:dyDescent="0.25">
      <c r="A2309" s="1347" t="s">
        <v>4723</v>
      </c>
      <c r="B2309" s="1350"/>
      <c r="C2309" s="1350"/>
      <c r="D2309" s="1350"/>
      <c r="E2309" s="1350"/>
      <c r="F2309" s="1349"/>
      <c r="G2309" s="1168">
        <f>TRUNC(SUM(G2307),2)</f>
        <v>123.22</v>
      </c>
      <c r="H2309" s="1057"/>
      <c r="K2309" s="436"/>
      <c r="L2309" s="436"/>
      <c r="M2309" s="436"/>
      <c r="N2309" s="436"/>
      <c r="O2309" s="436"/>
      <c r="P2309" s="437"/>
    </row>
    <row r="2310" spans="1:16" s="115" customFormat="1" x14ac:dyDescent="0.25">
      <c r="A2310" s="1172" t="s">
        <v>5016</v>
      </c>
      <c r="B2310" s="1170"/>
      <c r="C2310" s="1170"/>
      <c r="D2310" s="1170"/>
      <c r="E2310" s="1170"/>
      <c r="F2310" s="1171" t="s">
        <v>4915</v>
      </c>
      <c r="G2310" s="1168">
        <f>TRUNC(SUM(G2308:G2309),2)</f>
        <v>150.85</v>
      </c>
      <c r="H2310" s="1057"/>
      <c r="J2310" s="436"/>
      <c r="K2310" s="436"/>
      <c r="L2310" s="436"/>
      <c r="M2310" s="436"/>
      <c r="N2310" s="436"/>
      <c r="O2310" s="436"/>
      <c r="P2310" s="437"/>
    </row>
    <row r="2311" spans="1:16" s="890" customFormat="1" ht="14.25" customHeight="1" x14ac:dyDescent="0.25">
      <c r="A2311" s="917"/>
      <c r="B2311" s="810"/>
      <c r="C2311" s="917"/>
      <c r="D2311" s="924"/>
      <c r="E2311" s="917"/>
      <c r="F2311" s="917"/>
      <c r="G2311" s="921"/>
      <c r="H2311" s="1056"/>
    </row>
    <row r="2312" spans="1:16" s="890" customFormat="1" x14ac:dyDescent="0.25">
      <c r="A2312" s="917"/>
      <c r="B2312" s="810"/>
      <c r="C2312" s="917"/>
      <c r="D2312" s="924"/>
      <c r="E2312" s="917"/>
      <c r="F2312" s="917"/>
      <c r="G2312" s="921"/>
      <c r="H2312" s="1056"/>
    </row>
    <row r="2313" spans="1:16" s="904" customFormat="1" ht="25.5" x14ac:dyDescent="0.25">
      <c r="A2313" s="1157" t="s">
        <v>3136</v>
      </c>
      <c r="B2313" s="1158" t="s">
        <v>3137</v>
      </c>
      <c r="C2313" s="1159" t="s">
        <v>3138</v>
      </c>
      <c r="D2313" s="1159" t="s">
        <v>3139</v>
      </c>
      <c r="E2313" s="1160" t="s">
        <v>3140</v>
      </c>
      <c r="F2313" s="1161" t="s">
        <v>4913</v>
      </c>
      <c r="G2313" s="1162" t="s">
        <v>4914</v>
      </c>
      <c r="H2313" s="1057"/>
    </row>
    <row r="2314" spans="1:16" s="904" customFormat="1" ht="4.5" customHeight="1" x14ac:dyDescent="0.25">
      <c r="A2314" s="728"/>
      <c r="B2314" s="728"/>
      <c r="C2314" s="729"/>
      <c r="D2314" s="729"/>
      <c r="E2314" s="730"/>
      <c r="F2314" s="731"/>
      <c r="G2314" s="732"/>
      <c r="H2314" s="1057"/>
    </row>
    <row r="2315" spans="1:16" s="115" customFormat="1" x14ac:dyDescent="0.25">
      <c r="A2315" s="272" t="s">
        <v>1698</v>
      </c>
      <c r="B2315" s="1354" t="s">
        <v>1138</v>
      </c>
      <c r="C2315" s="1355"/>
      <c r="D2315" s="1355"/>
      <c r="E2315" s="1355"/>
      <c r="F2315" s="1355"/>
      <c r="G2315" s="1356"/>
      <c r="H2315" s="1057"/>
      <c r="J2315" s="436"/>
      <c r="K2315" s="436"/>
      <c r="L2315" s="436"/>
      <c r="M2315" s="436"/>
      <c r="N2315" s="436"/>
      <c r="O2315" s="436"/>
      <c r="P2315" s="437"/>
    </row>
    <row r="2316" spans="1:16" s="115" customFormat="1" ht="51" x14ac:dyDescent="0.25">
      <c r="A2316" s="270" t="s">
        <v>2893</v>
      </c>
      <c r="B2316" s="709" t="s">
        <v>2888</v>
      </c>
      <c r="C2316" s="392" t="s">
        <v>3142</v>
      </c>
      <c r="D2316" s="736" t="s">
        <v>3134</v>
      </c>
      <c r="E2316" s="393"/>
      <c r="F2316" s="394"/>
      <c r="G2316" s="395"/>
      <c r="H2316" s="1057"/>
      <c r="J2316" s="436"/>
      <c r="K2316" s="436"/>
      <c r="L2316" s="436"/>
      <c r="M2316" s="436"/>
      <c r="N2316" s="436"/>
      <c r="O2316" s="436"/>
      <c r="P2316" s="437"/>
    </row>
    <row r="2317" spans="1:16" s="115" customFormat="1" x14ac:dyDescent="0.25">
      <c r="A2317" s="434" t="s">
        <v>3958</v>
      </c>
      <c r="B2317" s="734" t="s">
        <v>3530</v>
      </c>
      <c r="C2317" s="386" t="s">
        <v>3147</v>
      </c>
      <c r="D2317" s="735" t="s">
        <v>3205</v>
      </c>
      <c r="E2317" s="423">
        <v>1.5</v>
      </c>
      <c r="F2317" s="754">
        <v>3.15</v>
      </c>
      <c r="G2317" s="1179">
        <f>TRUNC(E2317*F2317,2)</f>
        <v>4.72</v>
      </c>
      <c r="H2317" s="1057"/>
      <c r="J2317" s="436"/>
      <c r="K2317" s="436"/>
      <c r="L2317" s="436"/>
      <c r="M2317" s="436"/>
      <c r="N2317" s="436"/>
      <c r="O2317" s="436"/>
      <c r="P2317" s="437"/>
    </row>
    <row r="2318" spans="1:16" s="115" customFormat="1" x14ac:dyDescent="0.25">
      <c r="A2318" s="434" t="s">
        <v>3204</v>
      </c>
      <c r="B2318" s="734" t="s">
        <v>3480</v>
      </c>
      <c r="C2318" s="386" t="s">
        <v>3147</v>
      </c>
      <c r="D2318" s="735" t="s">
        <v>3134</v>
      </c>
      <c r="E2318" s="423">
        <v>1</v>
      </c>
      <c r="F2318" s="423">
        <f>'Mapa de Cotação'!F46</f>
        <v>4.59</v>
      </c>
      <c r="G2318" s="1179">
        <f t="shared" ref="G2318:G2321" si="167">TRUNC(E2318*F2318,2)</f>
        <v>4.59</v>
      </c>
      <c r="H2318" s="1057"/>
      <c r="J2318" s="436"/>
      <c r="K2318" s="436"/>
      <c r="L2318" s="436"/>
      <c r="M2318" s="436"/>
      <c r="N2318" s="436"/>
      <c r="O2318" s="436"/>
      <c r="P2318" s="437"/>
    </row>
    <row r="2319" spans="1:16" s="115" customFormat="1" x14ac:dyDescent="0.25">
      <c r="A2319" s="434" t="s">
        <v>3204</v>
      </c>
      <c r="B2319" s="734" t="s">
        <v>3481</v>
      </c>
      <c r="C2319" s="386" t="s">
        <v>3147</v>
      </c>
      <c r="D2319" s="735" t="s">
        <v>3134</v>
      </c>
      <c r="E2319" s="423">
        <v>1</v>
      </c>
      <c r="F2319" s="423">
        <f>'Mapa de Cotação'!F47</f>
        <v>4.8566666666666665</v>
      </c>
      <c r="G2319" s="1179">
        <f t="shared" si="167"/>
        <v>4.8499999999999996</v>
      </c>
      <c r="H2319" s="1057"/>
      <c r="J2319" s="436"/>
      <c r="K2319" s="436"/>
      <c r="L2319" s="436"/>
      <c r="M2319" s="436"/>
      <c r="N2319" s="436"/>
      <c r="O2319" s="436"/>
      <c r="P2319" s="437"/>
    </row>
    <row r="2320" spans="1:16" s="115" customFormat="1" x14ac:dyDescent="0.25">
      <c r="A2320" s="549" t="s">
        <v>4063</v>
      </c>
      <c r="B2320" s="750" t="s">
        <v>4062</v>
      </c>
      <c r="C2320" s="550" t="s">
        <v>3142</v>
      </c>
      <c r="D2320" s="751" t="s">
        <v>3143</v>
      </c>
      <c r="E2320" s="396">
        <v>0.25</v>
      </c>
      <c r="F2320" s="754">
        <v>15.19</v>
      </c>
      <c r="G2320" s="1179">
        <f t="shared" si="167"/>
        <v>3.79</v>
      </c>
      <c r="H2320" s="1057"/>
      <c r="J2320" s="436"/>
      <c r="K2320" s="436"/>
      <c r="L2320" s="436"/>
      <c r="M2320" s="436"/>
      <c r="N2320" s="436"/>
      <c r="O2320" s="436"/>
      <c r="P2320" s="437"/>
    </row>
    <row r="2321" spans="1:16" s="115" customFormat="1" x14ac:dyDescent="0.25">
      <c r="A2321" s="549" t="s">
        <v>4061</v>
      </c>
      <c r="B2321" s="750" t="s">
        <v>4060</v>
      </c>
      <c r="C2321" s="550" t="s">
        <v>3142</v>
      </c>
      <c r="D2321" s="751" t="s">
        <v>3143</v>
      </c>
      <c r="E2321" s="396">
        <v>0.25</v>
      </c>
      <c r="F2321" s="754">
        <v>19.350000000000001</v>
      </c>
      <c r="G2321" s="1179">
        <f t="shared" si="167"/>
        <v>4.83</v>
      </c>
      <c r="H2321" s="1057"/>
      <c r="J2321" s="436"/>
      <c r="K2321" s="436"/>
      <c r="L2321" s="436"/>
      <c r="M2321" s="436"/>
      <c r="N2321" s="436"/>
      <c r="O2321" s="436"/>
      <c r="P2321" s="437"/>
    </row>
    <row r="2322" spans="1:16" s="115" customFormat="1" x14ac:dyDescent="0.25">
      <c r="A2322" s="1347" t="s">
        <v>4722</v>
      </c>
      <c r="B2322" s="1350"/>
      <c r="C2322" s="1350"/>
      <c r="D2322" s="1350"/>
      <c r="E2322" s="1350"/>
      <c r="F2322" s="1349"/>
      <c r="G2322" s="1168">
        <f>TRUNC(SUM(G2320:G2321),2)</f>
        <v>8.6199999999999992</v>
      </c>
      <c r="H2322" s="1057"/>
      <c r="J2322" s="436"/>
      <c r="K2322" s="436"/>
      <c r="L2322" s="436"/>
      <c r="M2322" s="436"/>
      <c r="N2322" s="436"/>
      <c r="O2322" s="436"/>
      <c r="P2322" s="437"/>
    </row>
    <row r="2323" spans="1:16" s="115" customFormat="1" x14ac:dyDescent="0.25">
      <c r="A2323" s="1347" t="s">
        <v>4723</v>
      </c>
      <c r="B2323" s="1350"/>
      <c r="C2323" s="1350"/>
      <c r="D2323" s="1350"/>
      <c r="E2323" s="1350"/>
      <c r="F2323" s="1349"/>
      <c r="G2323" s="1168">
        <f>TRUNC(SUM(G2317:G2319),2)</f>
        <v>14.16</v>
      </c>
      <c r="H2323" s="1057"/>
      <c r="J2323" s="436"/>
      <c r="K2323" s="436"/>
      <c r="L2323" s="436"/>
      <c r="M2323" s="436"/>
      <c r="N2323" s="436"/>
      <c r="O2323" s="436"/>
      <c r="P2323" s="437"/>
    </row>
    <row r="2324" spans="1:16" s="115" customFormat="1" x14ac:dyDescent="0.25">
      <c r="A2324" s="1172" t="s">
        <v>5017</v>
      </c>
      <c r="B2324" s="1170"/>
      <c r="C2324" s="1170"/>
      <c r="D2324" s="1170"/>
      <c r="E2324" s="1170"/>
      <c r="F2324" s="1171" t="s">
        <v>4915</v>
      </c>
      <c r="G2324" s="1168">
        <f>TRUNC(SUM(G2322:G2323),2)</f>
        <v>22.78</v>
      </c>
      <c r="H2324" s="1057"/>
      <c r="J2324" s="436"/>
      <c r="K2324" s="436"/>
      <c r="L2324" s="436"/>
      <c r="M2324" s="436"/>
      <c r="N2324" s="436"/>
      <c r="O2324" s="436"/>
      <c r="P2324" s="437"/>
    </row>
    <row r="2325" spans="1:16" s="890" customFormat="1" ht="14.25" customHeight="1" x14ac:dyDescent="0.25">
      <c r="A2325" s="917"/>
      <c r="B2325" s="810"/>
      <c r="C2325" s="917"/>
      <c r="D2325" s="924"/>
      <c r="E2325" s="917"/>
      <c r="F2325" s="917"/>
      <c r="G2325" s="921"/>
      <c r="H2325" s="1056"/>
    </row>
    <row r="2326" spans="1:16" s="890" customFormat="1" x14ac:dyDescent="0.25">
      <c r="A2326" s="917"/>
      <c r="B2326" s="810"/>
      <c r="C2326" s="917"/>
      <c r="D2326" s="924"/>
      <c r="E2326" s="917"/>
      <c r="F2326" s="917"/>
      <c r="G2326" s="921"/>
      <c r="H2326" s="1056"/>
    </row>
    <row r="2327" spans="1:16" s="904" customFormat="1" ht="25.5" x14ac:dyDescent="0.25">
      <c r="A2327" s="1157" t="s">
        <v>3136</v>
      </c>
      <c r="B2327" s="1158" t="s">
        <v>3137</v>
      </c>
      <c r="C2327" s="1159" t="s">
        <v>3138</v>
      </c>
      <c r="D2327" s="1159" t="s">
        <v>3139</v>
      </c>
      <c r="E2327" s="1160" t="s">
        <v>3140</v>
      </c>
      <c r="F2327" s="1161" t="s">
        <v>4913</v>
      </c>
      <c r="G2327" s="1162" t="s">
        <v>4914</v>
      </c>
      <c r="H2327" s="1057"/>
    </row>
    <row r="2328" spans="1:16" s="904" customFormat="1" ht="4.5" customHeight="1" x14ac:dyDescent="0.25">
      <c r="A2328" s="728"/>
      <c r="B2328" s="728"/>
      <c r="C2328" s="729"/>
      <c r="D2328" s="729"/>
      <c r="E2328" s="730"/>
      <c r="F2328" s="731"/>
      <c r="G2328" s="732"/>
      <c r="H2328" s="1057"/>
    </row>
    <row r="2329" spans="1:16" s="115" customFormat="1" x14ac:dyDescent="0.25">
      <c r="A2329" s="270" t="s">
        <v>1698</v>
      </c>
      <c r="B2329" s="1354" t="s">
        <v>1138</v>
      </c>
      <c r="C2329" s="1355"/>
      <c r="D2329" s="1355"/>
      <c r="E2329" s="1355"/>
      <c r="F2329" s="1355"/>
      <c r="G2329" s="1356"/>
      <c r="H2329" s="1057"/>
      <c r="J2329" s="436"/>
      <c r="K2329" s="436"/>
      <c r="L2329" s="436"/>
      <c r="M2329" s="436"/>
      <c r="N2329" s="436"/>
      <c r="O2329" s="436"/>
      <c r="P2329" s="437"/>
    </row>
    <row r="2330" spans="1:16" s="115" customFormat="1" ht="63.75" x14ac:dyDescent="0.25">
      <c r="A2330" s="270" t="s">
        <v>3265</v>
      </c>
      <c r="B2330" s="816" t="s">
        <v>3261</v>
      </c>
      <c r="C2330" s="371"/>
      <c r="D2330" s="718"/>
      <c r="E2330" s="383"/>
      <c r="F2330" s="383"/>
      <c r="G2330" s="384"/>
      <c r="H2330" s="1057"/>
      <c r="J2330" s="436"/>
      <c r="K2330" s="436"/>
      <c r="L2330" s="436"/>
      <c r="M2330" s="436"/>
      <c r="N2330" s="436"/>
      <c r="O2330" s="436"/>
      <c r="P2330" s="437"/>
    </row>
    <row r="2331" spans="1:16" s="115" customFormat="1" x14ac:dyDescent="0.25">
      <c r="A2331" s="549" t="s">
        <v>4063</v>
      </c>
      <c r="B2331" s="750" t="s">
        <v>4062</v>
      </c>
      <c r="C2331" s="550" t="s">
        <v>3142</v>
      </c>
      <c r="D2331" s="751" t="s">
        <v>3143</v>
      </c>
      <c r="E2331" s="396">
        <v>0.4</v>
      </c>
      <c r="F2331" s="754">
        <v>15.19</v>
      </c>
      <c r="G2331" s="1179">
        <f>TRUNC(E2331*F2331,2)</f>
        <v>6.07</v>
      </c>
      <c r="H2331" s="1057"/>
      <c r="J2331" s="436"/>
      <c r="K2331" s="436"/>
      <c r="L2331" s="436"/>
      <c r="M2331" s="436"/>
      <c r="N2331" s="436"/>
      <c r="O2331" s="436"/>
      <c r="P2331" s="437"/>
    </row>
    <row r="2332" spans="1:16" s="115" customFormat="1" x14ac:dyDescent="0.25">
      <c r="A2332" s="549" t="s">
        <v>4061</v>
      </c>
      <c r="B2332" s="750" t="s">
        <v>4060</v>
      </c>
      <c r="C2332" s="550" t="s">
        <v>3142</v>
      </c>
      <c r="D2332" s="751" t="s">
        <v>3143</v>
      </c>
      <c r="E2332" s="396">
        <v>0.4</v>
      </c>
      <c r="F2332" s="754">
        <v>19.350000000000001</v>
      </c>
      <c r="G2332" s="1179">
        <f t="shared" ref="G2332:G2333" si="168">TRUNC(E2332*F2332,2)</f>
        <v>7.74</v>
      </c>
      <c r="H2332" s="1057"/>
      <c r="J2332" s="436"/>
      <c r="K2332" s="436"/>
      <c r="L2332" s="436"/>
      <c r="M2332" s="436"/>
      <c r="N2332" s="436"/>
      <c r="O2332" s="436"/>
      <c r="P2332" s="437"/>
    </row>
    <row r="2333" spans="1:16" s="115" customFormat="1" ht="51" x14ac:dyDescent="0.25">
      <c r="A2333" s="385" t="s">
        <v>3204</v>
      </c>
      <c r="B2333" s="389" t="s">
        <v>3482</v>
      </c>
      <c r="C2333" s="386" t="s">
        <v>3147</v>
      </c>
      <c r="D2333" s="735" t="s">
        <v>3093</v>
      </c>
      <c r="E2333" s="423">
        <v>1</v>
      </c>
      <c r="F2333" s="423">
        <f>'Mapa de Cotação'!F21</f>
        <v>132.90666666666667</v>
      </c>
      <c r="G2333" s="1179">
        <f t="shared" si="168"/>
        <v>132.9</v>
      </c>
      <c r="H2333" s="1057"/>
      <c r="J2333" s="436"/>
      <c r="K2333" s="436"/>
      <c r="L2333" s="436"/>
      <c r="M2333" s="436"/>
      <c r="N2333" s="436"/>
      <c r="O2333" s="436"/>
      <c r="P2333" s="437"/>
    </row>
    <row r="2334" spans="1:16" s="115" customFormat="1" x14ac:dyDescent="0.25">
      <c r="A2334" s="1347" t="s">
        <v>4722</v>
      </c>
      <c r="B2334" s="1350"/>
      <c r="C2334" s="1350"/>
      <c r="D2334" s="1350"/>
      <c r="E2334" s="1350"/>
      <c r="F2334" s="1349"/>
      <c r="G2334" s="1168">
        <f>TRUNC(SUM(G2331:G2332),2)</f>
        <v>13.81</v>
      </c>
      <c r="H2334" s="1057"/>
      <c r="J2334" s="436"/>
      <c r="K2334" s="436"/>
      <c r="L2334" s="436"/>
      <c r="M2334" s="436"/>
      <c r="N2334" s="436"/>
      <c r="O2334" s="436"/>
      <c r="P2334" s="437"/>
    </row>
    <row r="2335" spans="1:16" s="115" customFormat="1" x14ac:dyDescent="0.25">
      <c r="A2335" s="1347" t="s">
        <v>4723</v>
      </c>
      <c r="B2335" s="1350"/>
      <c r="C2335" s="1350"/>
      <c r="D2335" s="1350"/>
      <c r="E2335" s="1350"/>
      <c r="F2335" s="1349"/>
      <c r="G2335" s="1168">
        <f>TRUNC(SUM(G2333),2)</f>
        <v>132.9</v>
      </c>
      <c r="H2335" s="1057"/>
      <c r="J2335" s="436"/>
      <c r="K2335" s="436"/>
      <c r="L2335" s="436"/>
      <c r="M2335" s="436"/>
      <c r="N2335" s="436"/>
      <c r="O2335" s="436"/>
      <c r="P2335" s="437"/>
    </row>
    <row r="2336" spans="1:16" s="115" customFormat="1" x14ac:dyDescent="0.25">
      <c r="A2336" s="1172" t="s">
        <v>5018</v>
      </c>
      <c r="B2336" s="1170"/>
      <c r="C2336" s="1170"/>
      <c r="D2336" s="1170"/>
      <c r="E2336" s="1170"/>
      <c r="F2336" s="1171" t="s">
        <v>4915</v>
      </c>
      <c r="G2336" s="1168">
        <f>TRUNC(SUM(G2334:G2335),2)</f>
        <v>146.71</v>
      </c>
      <c r="H2336" s="1057"/>
      <c r="J2336" s="436"/>
      <c r="K2336" s="436"/>
      <c r="L2336" s="436"/>
      <c r="M2336" s="436"/>
      <c r="N2336" s="436"/>
      <c r="O2336" s="436"/>
      <c r="P2336" s="437"/>
    </row>
    <row r="2337" spans="1:16" s="890" customFormat="1" ht="14.25" customHeight="1" x14ac:dyDescent="0.25">
      <c r="A2337" s="917"/>
      <c r="B2337" s="810"/>
      <c r="C2337" s="917"/>
      <c r="D2337" s="924"/>
      <c r="E2337" s="917"/>
      <c r="F2337" s="917"/>
      <c r="G2337" s="921"/>
      <c r="H2337" s="1056"/>
    </row>
    <row r="2338" spans="1:16" s="890" customFormat="1" x14ac:dyDescent="0.25">
      <c r="A2338" s="917"/>
      <c r="B2338" s="810"/>
      <c r="C2338" s="917"/>
      <c r="D2338" s="924"/>
      <c r="E2338" s="917"/>
      <c r="F2338" s="917"/>
      <c r="G2338" s="921"/>
      <c r="H2338" s="1056"/>
    </row>
    <row r="2339" spans="1:16" s="904" customFormat="1" ht="25.5" x14ac:dyDescent="0.25">
      <c r="A2339" s="1157" t="s">
        <v>3136</v>
      </c>
      <c r="B2339" s="1158" t="s">
        <v>3137</v>
      </c>
      <c r="C2339" s="1159" t="s">
        <v>3138</v>
      </c>
      <c r="D2339" s="1159" t="s">
        <v>3139</v>
      </c>
      <c r="E2339" s="1160" t="s">
        <v>3140</v>
      </c>
      <c r="F2339" s="1161" t="s">
        <v>4913</v>
      </c>
      <c r="G2339" s="1162" t="s">
        <v>4914</v>
      </c>
      <c r="H2339" s="1057"/>
    </row>
    <row r="2340" spans="1:16" s="904" customFormat="1" ht="4.5" customHeight="1" x14ac:dyDescent="0.25">
      <c r="A2340" s="728"/>
      <c r="B2340" s="728"/>
      <c r="C2340" s="729"/>
      <c r="D2340" s="729"/>
      <c r="E2340" s="730"/>
      <c r="F2340" s="731"/>
      <c r="G2340" s="732"/>
      <c r="H2340" s="1057"/>
    </row>
    <row r="2341" spans="1:16" s="115" customFormat="1" x14ac:dyDescent="0.25">
      <c r="A2341" s="270" t="s">
        <v>1698</v>
      </c>
      <c r="B2341" s="1354" t="s">
        <v>1138</v>
      </c>
      <c r="C2341" s="1355"/>
      <c r="D2341" s="1355"/>
      <c r="E2341" s="1355"/>
      <c r="F2341" s="1355"/>
      <c r="G2341" s="1356"/>
      <c r="H2341" s="1057"/>
      <c r="J2341" s="436"/>
      <c r="K2341" s="436"/>
      <c r="L2341" s="436"/>
      <c r="M2341" s="436"/>
      <c r="N2341" s="436"/>
      <c r="O2341" s="436"/>
      <c r="P2341" s="437"/>
    </row>
    <row r="2342" spans="1:16" s="115" customFormat="1" ht="63.75" x14ac:dyDescent="0.25">
      <c r="A2342" s="270" t="s">
        <v>3266</v>
      </c>
      <c r="B2342" s="816" t="s">
        <v>3262</v>
      </c>
      <c r="C2342" s="371"/>
      <c r="D2342" s="718"/>
      <c r="E2342" s="383"/>
      <c r="F2342" s="383"/>
      <c r="G2342" s="384"/>
      <c r="H2342" s="1057"/>
      <c r="J2342" s="436"/>
      <c r="K2342" s="436"/>
      <c r="L2342" s="436"/>
      <c r="M2342" s="436"/>
      <c r="N2342" s="436"/>
      <c r="O2342" s="436"/>
      <c r="P2342" s="437"/>
    </row>
    <row r="2343" spans="1:16" s="115" customFormat="1" x14ac:dyDescent="0.25">
      <c r="A2343" s="549" t="s">
        <v>4063</v>
      </c>
      <c r="B2343" s="750" t="s">
        <v>4062</v>
      </c>
      <c r="C2343" s="550" t="s">
        <v>3142</v>
      </c>
      <c r="D2343" s="751" t="s">
        <v>3143</v>
      </c>
      <c r="E2343" s="396">
        <v>0.4</v>
      </c>
      <c r="F2343" s="754">
        <v>15.19</v>
      </c>
      <c r="G2343" s="1179">
        <f>TRUNC(E2343*F2343,2)</f>
        <v>6.07</v>
      </c>
      <c r="H2343" s="1057"/>
      <c r="J2343" s="436"/>
      <c r="K2343" s="436"/>
      <c r="L2343" s="436"/>
      <c r="M2343" s="436"/>
      <c r="N2343" s="436"/>
      <c r="O2343" s="436"/>
      <c r="P2343" s="437"/>
    </row>
    <row r="2344" spans="1:16" s="115" customFormat="1" x14ac:dyDescent="0.25">
      <c r="A2344" s="549" t="s">
        <v>4061</v>
      </c>
      <c r="B2344" s="750" t="s">
        <v>4060</v>
      </c>
      <c r="C2344" s="550" t="s">
        <v>3142</v>
      </c>
      <c r="D2344" s="751" t="s">
        <v>3143</v>
      </c>
      <c r="E2344" s="396">
        <v>0.4</v>
      </c>
      <c r="F2344" s="754">
        <v>19.350000000000001</v>
      </c>
      <c r="G2344" s="1179">
        <f t="shared" ref="G2344:G2345" si="169">TRUNC(E2344*F2344,2)</f>
        <v>7.74</v>
      </c>
      <c r="H2344" s="1057"/>
      <c r="J2344" s="436"/>
      <c r="K2344" s="436"/>
      <c r="L2344" s="436"/>
      <c r="M2344" s="436"/>
      <c r="N2344" s="436"/>
      <c r="O2344" s="436"/>
      <c r="P2344" s="437"/>
    </row>
    <row r="2345" spans="1:16" s="115" customFormat="1" ht="51" x14ac:dyDescent="0.25">
      <c r="A2345" s="385" t="s">
        <v>3204</v>
      </c>
      <c r="B2345" s="389" t="s">
        <v>3483</v>
      </c>
      <c r="C2345" s="386" t="s">
        <v>3147</v>
      </c>
      <c r="D2345" s="735" t="s">
        <v>3093</v>
      </c>
      <c r="E2345" s="423">
        <v>1</v>
      </c>
      <c r="F2345" s="423">
        <f>'Mapa de Cotação'!F20</f>
        <v>139.57333333333335</v>
      </c>
      <c r="G2345" s="1179">
        <f t="shared" si="169"/>
        <v>139.57</v>
      </c>
      <c r="H2345" s="1057"/>
      <c r="J2345" s="436"/>
      <c r="K2345" s="436"/>
      <c r="L2345" s="436"/>
      <c r="M2345" s="436"/>
      <c r="N2345" s="436"/>
      <c r="O2345" s="436"/>
      <c r="P2345" s="437"/>
    </row>
    <row r="2346" spans="1:16" s="115" customFormat="1" x14ac:dyDescent="0.25">
      <c r="A2346" s="1347" t="s">
        <v>4722</v>
      </c>
      <c r="B2346" s="1350"/>
      <c r="C2346" s="1350"/>
      <c r="D2346" s="1350"/>
      <c r="E2346" s="1350"/>
      <c r="F2346" s="1349"/>
      <c r="G2346" s="1168">
        <f>TRUNC(SUM(G2343:G2344),2)</f>
        <v>13.81</v>
      </c>
      <c r="H2346" s="1057"/>
      <c r="J2346" s="436"/>
      <c r="K2346" s="436"/>
      <c r="L2346" s="436"/>
      <c r="M2346" s="436"/>
      <c r="N2346" s="436"/>
      <c r="O2346" s="436"/>
      <c r="P2346" s="437"/>
    </row>
    <row r="2347" spans="1:16" s="115" customFormat="1" x14ac:dyDescent="0.25">
      <c r="A2347" s="1347" t="s">
        <v>4723</v>
      </c>
      <c r="B2347" s="1350"/>
      <c r="C2347" s="1350"/>
      <c r="D2347" s="1350"/>
      <c r="E2347" s="1350"/>
      <c r="F2347" s="1349"/>
      <c r="G2347" s="1168">
        <f>TRUNC(SUM(G2345),2)</f>
        <v>139.57</v>
      </c>
      <c r="H2347" s="1057"/>
      <c r="J2347" s="436"/>
      <c r="K2347" s="436"/>
      <c r="L2347" s="436"/>
      <c r="M2347" s="436"/>
      <c r="N2347" s="436"/>
      <c r="O2347" s="436"/>
      <c r="P2347" s="437"/>
    </row>
    <row r="2348" spans="1:16" s="115" customFormat="1" x14ac:dyDescent="0.25">
      <c r="A2348" s="1172" t="s">
        <v>5019</v>
      </c>
      <c r="B2348" s="1170"/>
      <c r="C2348" s="1170"/>
      <c r="D2348" s="1170"/>
      <c r="E2348" s="1170"/>
      <c r="F2348" s="1171" t="s">
        <v>4915</v>
      </c>
      <c r="G2348" s="1168">
        <f>TRUNC(SUM(G2346:G2347),2)</f>
        <v>153.38</v>
      </c>
      <c r="H2348" s="1057"/>
      <c r="J2348" s="436"/>
      <c r="K2348" s="436"/>
      <c r="L2348" s="436"/>
      <c r="M2348" s="436"/>
      <c r="N2348" s="436"/>
      <c r="O2348" s="436"/>
      <c r="P2348" s="437"/>
    </row>
    <row r="2349" spans="1:16" s="890" customFormat="1" ht="14.25" customHeight="1" x14ac:dyDescent="0.25">
      <c r="A2349" s="917"/>
      <c r="B2349" s="810"/>
      <c r="C2349" s="917"/>
      <c r="D2349" s="924"/>
      <c r="E2349" s="917"/>
      <c r="F2349" s="917"/>
      <c r="G2349" s="921"/>
      <c r="H2349" s="1056"/>
    </row>
    <row r="2350" spans="1:16" s="890" customFormat="1" x14ac:dyDescent="0.25">
      <c r="A2350" s="917"/>
      <c r="B2350" s="810"/>
      <c r="C2350" s="917"/>
      <c r="D2350" s="924"/>
      <c r="E2350" s="917"/>
      <c r="F2350" s="917"/>
      <c r="G2350" s="921"/>
      <c r="H2350" s="1056"/>
    </row>
    <row r="2351" spans="1:16" s="904" customFormat="1" ht="25.5" x14ac:dyDescent="0.25">
      <c r="A2351" s="1157" t="s">
        <v>3136</v>
      </c>
      <c r="B2351" s="1158" t="s">
        <v>3137</v>
      </c>
      <c r="C2351" s="1159" t="s">
        <v>3138</v>
      </c>
      <c r="D2351" s="1159" t="s">
        <v>3139</v>
      </c>
      <c r="E2351" s="1160" t="s">
        <v>3140</v>
      </c>
      <c r="F2351" s="1161" t="s">
        <v>4913</v>
      </c>
      <c r="G2351" s="1162" t="s">
        <v>4914</v>
      </c>
      <c r="H2351" s="1057"/>
    </row>
    <row r="2352" spans="1:16" s="904" customFormat="1" ht="4.5" customHeight="1" x14ac:dyDescent="0.25">
      <c r="A2352" s="728"/>
      <c r="B2352" s="728"/>
      <c r="C2352" s="729"/>
      <c r="D2352" s="729"/>
      <c r="E2352" s="730"/>
      <c r="F2352" s="731"/>
      <c r="G2352" s="732"/>
      <c r="H2352" s="1057"/>
    </row>
    <row r="2353" spans="1:16" s="115" customFormat="1" x14ac:dyDescent="0.25">
      <c r="A2353" s="270" t="s">
        <v>1698</v>
      </c>
      <c r="B2353" s="1354" t="s">
        <v>1138</v>
      </c>
      <c r="C2353" s="1355"/>
      <c r="D2353" s="1355"/>
      <c r="E2353" s="1355"/>
      <c r="F2353" s="1355"/>
      <c r="G2353" s="1356"/>
      <c r="H2353" s="1057"/>
      <c r="J2353" s="436"/>
      <c r="K2353" s="436"/>
      <c r="L2353" s="436"/>
      <c r="M2353" s="436"/>
      <c r="N2353" s="436"/>
      <c r="O2353" s="436"/>
      <c r="P2353" s="437"/>
    </row>
    <row r="2354" spans="1:16" s="115" customFormat="1" ht="63.75" x14ac:dyDescent="0.25">
      <c r="A2354" s="270" t="s">
        <v>3267</v>
      </c>
      <c r="B2354" s="816" t="s">
        <v>3263</v>
      </c>
      <c r="C2354" s="371"/>
      <c r="D2354" s="718"/>
      <c r="E2354" s="383"/>
      <c r="F2354" s="383"/>
      <c r="G2354" s="384"/>
      <c r="H2354" s="1057"/>
      <c r="J2354" s="436"/>
      <c r="K2354" s="436"/>
      <c r="L2354" s="436"/>
      <c r="M2354" s="436"/>
      <c r="N2354" s="436"/>
      <c r="O2354" s="436"/>
      <c r="P2354" s="437"/>
    </row>
    <row r="2355" spans="1:16" s="115" customFormat="1" x14ac:dyDescent="0.25">
      <c r="A2355" s="549" t="s">
        <v>4063</v>
      </c>
      <c r="B2355" s="750" t="s">
        <v>4062</v>
      </c>
      <c r="C2355" s="550" t="s">
        <v>3142</v>
      </c>
      <c r="D2355" s="751" t="s">
        <v>3143</v>
      </c>
      <c r="E2355" s="396">
        <v>0.4</v>
      </c>
      <c r="F2355" s="754">
        <v>15.19</v>
      </c>
      <c r="G2355" s="1179">
        <f>TRUNC(E2355*F2355,2)</f>
        <v>6.07</v>
      </c>
      <c r="H2355" s="1057"/>
      <c r="J2355" s="436"/>
      <c r="K2355" s="436"/>
      <c r="L2355" s="436"/>
      <c r="M2355" s="436"/>
      <c r="N2355" s="436"/>
      <c r="O2355" s="436"/>
      <c r="P2355" s="437"/>
    </row>
    <row r="2356" spans="1:16" s="115" customFormat="1" x14ac:dyDescent="0.25">
      <c r="A2356" s="549" t="s">
        <v>4061</v>
      </c>
      <c r="B2356" s="750" t="s">
        <v>4060</v>
      </c>
      <c r="C2356" s="550" t="s">
        <v>3142</v>
      </c>
      <c r="D2356" s="751" t="s">
        <v>3143</v>
      </c>
      <c r="E2356" s="396">
        <v>0.4</v>
      </c>
      <c r="F2356" s="754">
        <v>19.350000000000001</v>
      </c>
      <c r="G2356" s="1179">
        <f t="shared" ref="G2356:G2357" si="170">TRUNC(E2356*F2356,2)</f>
        <v>7.74</v>
      </c>
      <c r="H2356" s="1057"/>
      <c r="J2356" s="436"/>
      <c r="K2356" s="436"/>
      <c r="L2356" s="436"/>
      <c r="M2356" s="436"/>
      <c r="N2356" s="436"/>
      <c r="O2356" s="436"/>
      <c r="P2356" s="437"/>
    </row>
    <row r="2357" spans="1:16" s="115" customFormat="1" ht="51" x14ac:dyDescent="0.25">
      <c r="A2357" s="385" t="s">
        <v>3204</v>
      </c>
      <c r="B2357" s="389" t="s">
        <v>3484</v>
      </c>
      <c r="C2357" s="386" t="s">
        <v>3147</v>
      </c>
      <c r="D2357" s="735" t="s">
        <v>3093</v>
      </c>
      <c r="E2357" s="423">
        <v>1</v>
      </c>
      <c r="F2357" s="423">
        <f>'Mapa de Cotação'!F19</f>
        <v>147.34</v>
      </c>
      <c r="G2357" s="1179">
        <f t="shared" si="170"/>
        <v>147.34</v>
      </c>
      <c r="H2357" s="1057"/>
      <c r="J2357" s="436"/>
      <c r="K2357" s="436"/>
      <c r="L2357" s="436"/>
      <c r="M2357" s="436"/>
      <c r="N2357" s="436"/>
      <c r="O2357" s="436"/>
      <c r="P2357" s="437"/>
    </row>
    <row r="2358" spans="1:16" s="115" customFormat="1" x14ac:dyDescent="0.25">
      <c r="A2358" s="1347" t="s">
        <v>4722</v>
      </c>
      <c r="B2358" s="1350"/>
      <c r="C2358" s="1350"/>
      <c r="D2358" s="1350"/>
      <c r="E2358" s="1350"/>
      <c r="F2358" s="1349"/>
      <c r="G2358" s="1168">
        <f>TRUNC(SUM(G2355:G2356),2)</f>
        <v>13.81</v>
      </c>
      <c r="H2358" s="1057"/>
      <c r="J2358" s="436"/>
      <c r="K2358" s="436"/>
      <c r="L2358" s="436"/>
      <c r="M2358" s="436"/>
      <c r="N2358" s="436"/>
      <c r="O2358" s="436"/>
      <c r="P2358" s="437"/>
    </row>
    <row r="2359" spans="1:16" s="115" customFormat="1" x14ac:dyDescent="0.25">
      <c r="A2359" s="1347" t="s">
        <v>4723</v>
      </c>
      <c r="B2359" s="1350"/>
      <c r="C2359" s="1350"/>
      <c r="D2359" s="1350"/>
      <c r="E2359" s="1350"/>
      <c r="F2359" s="1349"/>
      <c r="G2359" s="1168">
        <f>TRUNC(SUM(G2357),2)</f>
        <v>147.34</v>
      </c>
      <c r="H2359" s="1057"/>
      <c r="J2359" s="436"/>
      <c r="K2359" s="436"/>
      <c r="L2359" s="436"/>
      <c r="M2359" s="436"/>
      <c r="N2359" s="436"/>
      <c r="O2359" s="436"/>
      <c r="P2359" s="437"/>
    </row>
    <row r="2360" spans="1:16" s="115" customFormat="1" x14ac:dyDescent="0.25">
      <c r="A2360" s="1172" t="s">
        <v>5018</v>
      </c>
      <c r="B2360" s="1170"/>
      <c r="C2360" s="1170"/>
      <c r="D2360" s="1170"/>
      <c r="E2360" s="1170"/>
      <c r="F2360" s="1171" t="s">
        <v>4915</v>
      </c>
      <c r="G2360" s="1168">
        <f>TRUNC(SUM(G2358:G2359),2)</f>
        <v>161.15</v>
      </c>
      <c r="H2360" s="1057"/>
      <c r="J2360" s="436"/>
      <c r="K2360" s="436"/>
      <c r="L2360" s="436"/>
      <c r="M2360" s="436"/>
      <c r="N2360" s="436"/>
      <c r="O2360" s="436"/>
      <c r="P2360" s="437"/>
    </row>
    <row r="2361" spans="1:16" s="890" customFormat="1" ht="14.25" customHeight="1" x14ac:dyDescent="0.25">
      <c r="A2361" s="917"/>
      <c r="B2361" s="810"/>
      <c r="C2361" s="917"/>
      <c r="D2361" s="924"/>
      <c r="E2361" s="917"/>
      <c r="F2361" s="917"/>
      <c r="G2361" s="921"/>
      <c r="H2361" s="1056"/>
    </row>
    <row r="2362" spans="1:16" s="890" customFormat="1" x14ac:dyDescent="0.25">
      <c r="A2362" s="917"/>
      <c r="B2362" s="810"/>
      <c r="C2362" s="917"/>
      <c r="D2362" s="924"/>
      <c r="E2362" s="917"/>
      <c r="F2362" s="917"/>
      <c r="G2362" s="921"/>
      <c r="H2362" s="1056"/>
    </row>
    <row r="2363" spans="1:16" s="904" customFormat="1" ht="25.5" x14ac:dyDescent="0.25">
      <c r="A2363" s="1157" t="s">
        <v>3136</v>
      </c>
      <c r="B2363" s="1158" t="s">
        <v>3137</v>
      </c>
      <c r="C2363" s="1159" t="s">
        <v>3138</v>
      </c>
      <c r="D2363" s="1159" t="s">
        <v>3139</v>
      </c>
      <c r="E2363" s="1160" t="s">
        <v>3140</v>
      </c>
      <c r="F2363" s="1161" t="s">
        <v>4913</v>
      </c>
      <c r="G2363" s="1162" t="s">
        <v>4914</v>
      </c>
      <c r="H2363" s="1057"/>
    </row>
    <row r="2364" spans="1:16" s="904" customFormat="1" ht="4.5" customHeight="1" x14ac:dyDescent="0.25">
      <c r="A2364" s="728"/>
      <c r="B2364" s="728"/>
      <c r="C2364" s="729"/>
      <c r="D2364" s="729"/>
      <c r="E2364" s="730"/>
      <c r="F2364" s="731"/>
      <c r="G2364" s="732"/>
      <c r="H2364" s="1057"/>
    </row>
    <row r="2365" spans="1:16" s="115" customFormat="1" x14ac:dyDescent="0.25">
      <c r="A2365" s="270" t="s">
        <v>1698</v>
      </c>
      <c r="B2365" s="1354" t="s">
        <v>1138</v>
      </c>
      <c r="C2365" s="1355"/>
      <c r="D2365" s="1355"/>
      <c r="E2365" s="1355"/>
      <c r="F2365" s="1355"/>
      <c r="G2365" s="1356"/>
      <c r="H2365" s="1057"/>
      <c r="J2365" s="436"/>
      <c r="K2365" s="436"/>
      <c r="L2365" s="436"/>
      <c r="M2365" s="436"/>
      <c r="N2365" s="436"/>
      <c r="O2365" s="436"/>
      <c r="P2365" s="437"/>
    </row>
    <row r="2366" spans="1:16" s="115" customFormat="1" ht="51" x14ac:dyDescent="0.25">
      <c r="A2366" s="270" t="s">
        <v>3268</v>
      </c>
      <c r="B2366" s="816" t="s">
        <v>3264</v>
      </c>
      <c r="C2366" s="371"/>
      <c r="D2366" s="718"/>
      <c r="E2366" s="383"/>
      <c r="F2366" s="383"/>
      <c r="G2366" s="384"/>
      <c r="H2366" s="1057"/>
      <c r="J2366" s="436"/>
      <c r="K2366" s="436"/>
      <c r="L2366" s="436"/>
      <c r="M2366" s="436"/>
      <c r="N2366" s="436"/>
      <c r="O2366" s="436"/>
      <c r="P2366" s="437"/>
    </row>
    <row r="2367" spans="1:16" s="115" customFormat="1" x14ac:dyDescent="0.25">
      <c r="A2367" s="549" t="s">
        <v>4063</v>
      </c>
      <c r="B2367" s="750" t="s">
        <v>4062</v>
      </c>
      <c r="C2367" s="550" t="s">
        <v>3142</v>
      </c>
      <c r="D2367" s="751" t="s">
        <v>3143</v>
      </c>
      <c r="E2367" s="396">
        <v>0.4</v>
      </c>
      <c r="F2367" s="754">
        <v>15.19</v>
      </c>
      <c r="G2367" s="1179">
        <f>TRUNC(E2367*F2367,2)</f>
        <v>6.07</v>
      </c>
      <c r="H2367" s="1057"/>
      <c r="J2367" s="436"/>
      <c r="K2367" s="436"/>
      <c r="L2367" s="436"/>
      <c r="M2367" s="436"/>
      <c r="N2367" s="436"/>
      <c r="O2367" s="436"/>
      <c r="P2367" s="437"/>
    </row>
    <row r="2368" spans="1:16" s="115" customFormat="1" x14ac:dyDescent="0.25">
      <c r="A2368" s="549" t="s">
        <v>4061</v>
      </c>
      <c r="B2368" s="750" t="s">
        <v>4060</v>
      </c>
      <c r="C2368" s="550" t="s">
        <v>3142</v>
      </c>
      <c r="D2368" s="751" t="s">
        <v>3143</v>
      </c>
      <c r="E2368" s="396">
        <v>0.4</v>
      </c>
      <c r="F2368" s="754">
        <v>19.350000000000001</v>
      </c>
      <c r="G2368" s="1179">
        <f t="shared" ref="G2368:G2369" si="171">TRUNC(E2368*F2368,2)</f>
        <v>7.74</v>
      </c>
      <c r="H2368" s="1057"/>
      <c r="J2368" s="436"/>
      <c r="K2368" s="436"/>
      <c r="L2368" s="436"/>
      <c r="M2368" s="436"/>
      <c r="N2368" s="436"/>
      <c r="O2368" s="436"/>
      <c r="P2368" s="437"/>
    </row>
    <row r="2369" spans="1:16" s="115" customFormat="1" ht="38.25" x14ac:dyDescent="0.25">
      <c r="A2369" s="385" t="s">
        <v>3204</v>
      </c>
      <c r="B2369" s="389" t="s">
        <v>3485</v>
      </c>
      <c r="C2369" s="386" t="s">
        <v>3147</v>
      </c>
      <c r="D2369" s="735" t="s">
        <v>3093</v>
      </c>
      <c r="E2369" s="423">
        <v>1</v>
      </c>
      <c r="F2369" s="423">
        <f>'Mapa de Cotação'!F18</f>
        <v>47.296666666666674</v>
      </c>
      <c r="G2369" s="1179">
        <f t="shared" si="171"/>
        <v>47.29</v>
      </c>
      <c r="H2369" s="1057"/>
      <c r="J2369" s="436"/>
      <c r="K2369" s="436"/>
      <c r="L2369" s="436"/>
      <c r="M2369" s="436"/>
      <c r="N2369" s="436"/>
      <c r="O2369" s="436"/>
      <c r="P2369" s="437"/>
    </row>
    <row r="2370" spans="1:16" s="115" customFormat="1" x14ac:dyDescent="0.25">
      <c r="A2370" s="1347" t="s">
        <v>4722</v>
      </c>
      <c r="B2370" s="1350"/>
      <c r="C2370" s="1350"/>
      <c r="D2370" s="1350"/>
      <c r="E2370" s="1350"/>
      <c r="F2370" s="1349"/>
      <c r="G2370" s="1168">
        <f>TRUNC(SUM(G2367:G2368),2)</f>
        <v>13.81</v>
      </c>
      <c r="H2370" s="1057"/>
      <c r="J2370" s="436"/>
      <c r="K2370" s="436"/>
      <c r="L2370" s="436"/>
      <c r="M2370" s="436"/>
      <c r="N2370" s="436"/>
      <c r="O2370" s="436"/>
      <c r="P2370" s="437"/>
    </row>
    <row r="2371" spans="1:16" s="115" customFormat="1" x14ac:dyDescent="0.25">
      <c r="A2371" s="1347" t="s">
        <v>4723</v>
      </c>
      <c r="B2371" s="1350"/>
      <c r="C2371" s="1350"/>
      <c r="D2371" s="1350"/>
      <c r="E2371" s="1350"/>
      <c r="F2371" s="1349"/>
      <c r="G2371" s="1168">
        <f>TRUNC(SUM(G2369),2)</f>
        <v>47.29</v>
      </c>
      <c r="H2371" s="1057"/>
      <c r="J2371" s="436"/>
      <c r="K2371" s="436"/>
      <c r="L2371" s="436"/>
      <c r="M2371" s="436"/>
      <c r="N2371" s="436"/>
      <c r="O2371" s="436"/>
      <c r="P2371" s="437"/>
    </row>
    <row r="2372" spans="1:16" s="115" customFormat="1" x14ac:dyDescent="0.25">
      <c r="A2372" s="1172" t="s">
        <v>5018</v>
      </c>
      <c r="B2372" s="1170"/>
      <c r="C2372" s="1170"/>
      <c r="D2372" s="1170"/>
      <c r="E2372" s="1170"/>
      <c r="F2372" s="1171" t="s">
        <v>4915</v>
      </c>
      <c r="G2372" s="1168">
        <f>TRUNC(SUM(G2370:G2371),2)</f>
        <v>61.1</v>
      </c>
      <c r="H2372" s="1057"/>
      <c r="J2372" s="436"/>
      <c r="K2372" s="436"/>
      <c r="L2372" s="436"/>
      <c r="M2372" s="436"/>
      <c r="N2372" s="436"/>
      <c r="O2372" s="436"/>
      <c r="P2372" s="437"/>
    </row>
    <row r="2373" spans="1:16" s="890" customFormat="1" ht="14.25" customHeight="1" x14ac:dyDescent="0.25">
      <c r="A2373" s="917"/>
      <c r="B2373" s="810"/>
      <c r="C2373" s="917"/>
      <c r="D2373" s="924"/>
      <c r="E2373" s="917"/>
      <c r="F2373" s="917"/>
      <c r="G2373" s="921"/>
      <c r="H2373" s="1056"/>
    </row>
    <row r="2374" spans="1:16" s="890" customFormat="1" x14ac:dyDescent="0.25">
      <c r="A2374" s="917"/>
      <c r="B2374" s="810"/>
      <c r="C2374" s="917"/>
      <c r="D2374" s="924"/>
      <c r="E2374" s="917"/>
      <c r="F2374" s="917"/>
      <c r="G2374" s="921"/>
      <c r="H2374" s="1056"/>
    </row>
    <row r="2375" spans="1:16" s="904" customFormat="1" ht="25.5" x14ac:dyDescent="0.25">
      <c r="A2375" s="1157" t="s">
        <v>3136</v>
      </c>
      <c r="B2375" s="1158" t="s">
        <v>3137</v>
      </c>
      <c r="C2375" s="1159" t="s">
        <v>3138</v>
      </c>
      <c r="D2375" s="1159" t="s">
        <v>3139</v>
      </c>
      <c r="E2375" s="1160" t="s">
        <v>3140</v>
      </c>
      <c r="F2375" s="1161" t="s">
        <v>4913</v>
      </c>
      <c r="G2375" s="1162" t="s">
        <v>4914</v>
      </c>
      <c r="H2375" s="1057"/>
    </row>
    <row r="2376" spans="1:16" s="904" customFormat="1" ht="4.5" customHeight="1" x14ac:dyDescent="0.25">
      <c r="A2376" s="728"/>
      <c r="B2376" s="728"/>
      <c r="C2376" s="729"/>
      <c r="D2376" s="729"/>
      <c r="E2376" s="730"/>
      <c r="F2376" s="731"/>
      <c r="G2376" s="732"/>
      <c r="H2376" s="1057"/>
    </row>
    <row r="2377" spans="1:16" s="115" customFormat="1" x14ac:dyDescent="0.25">
      <c r="A2377" s="446" t="s">
        <v>1766</v>
      </c>
      <c r="B2377" s="1351" t="s">
        <v>1877</v>
      </c>
      <c r="C2377" s="1352"/>
      <c r="D2377" s="1352"/>
      <c r="E2377" s="1352"/>
      <c r="F2377" s="1352"/>
      <c r="G2377" s="1353"/>
      <c r="H2377" s="1057"/>
      <c r="J2377" s="436"/>
      <c r="K2377" s="436"/>
      <c r="L2377" s="436"/>
      <c r="M2377" s="436"/>
      <c r="N2377" s="436"/>
      <c r="O2377" s="436"/>
      <c r="P2377" s="437"/>
    </row>
    <row r="2378" spans="1:16" s="115" customFormat="1" ht="76.5" x14ac:dyDescent="0.25">
      <c r="A2378" s="446" t="s">
        <v>2957</v>
      </c>
      <c r="B2378" s="815" t="s">
        <v>2905</v>
      </c>
      <c r="C2378" s="447"/>
      <c r="D2378" s="447"/>
      <c r="E2378" s="448"/>
      <c r="F2378" s="448"/>
      <c r="G2378" s="449"/>
      <c r="H2378" s="1057"/>
      <c r="J2378" s="436"/>
      <c r="K2378" s="436"/>
      <c r="L2378" s="436"/>
      <c r="M2378" s="436"/>
      <c r="N2378" s="436"/>
      <c r="O2378" s="436"/>
      <c r="P2378" s="437"/>
    </row>
    <row r="2379" spans="1:16" s="115" customFormat="1" x14ac:dyDescent="0.25">
      <c r="A2379" s="549" t="s">
        <v>4063</v>
      </c>
      <c r="B2379" s="750" t="s">
        <v>4062</v>
      </c>
      <c r="C2379" s="535" t="s">
        <v>3142</v>
      </c>
      <c r="D2379" s="753" t="s">
        <v>3143</v>
      </c>
      <c r="E2379" s="423">
        <v>8</v>
      </c>
      <c r="F2379" s="754">
        <v>15.19</v>
      </c>
      <c r="G2379" s="1179">
        <f>TRUNC(E2379*F2379,2)</f>
        <v>121.52</v>
      </c>
      <c r="H2379" s="1057"/>
      <c r="J2379" s="436"/>
      <c r="K2379" s="436"/>
      <c r="L2379" s="436"/>
      <c r="M2379" s="436"/>
      <c r="N2379" s="436"/>
      <c r="O2379" s="436"/>
      <c r="P2379" s="437"/>
    </row>
    <row r="2380" spans="1:16" s="115" customFormat="1" x14ac:dyDescent="0.25">
      <c r="A2380" s="549" t="s">
        <v>4061</v>
      </c>
      <c r="B2380" s="750" t="s">
        <v>4060</v>
      </c>
      <c r="C2380" s="535" t="s">
        <v>3142</v>
      </c>
      <c r="D2380" s="753" t="s">
        <v>3143</v>
      </c>
      <c r="E2380" s="423">
        <v>8</v>
      </c>
      <c r="F2380" s="754">
        <v>19.350000000000001</v>
      </c>
      <c r="G2380" s="1179">
        <f t="shared" ref="G2380:G2381" si="172">TRUNC(E2380*F2380,2)</f>
        <v>154.80000000000001</v>
      </c>
      <c r="H2380" s="1057"/>
      <c r="J2380" s="436"/>
      <c r="K2380" s="436"/>
      <c r="L2380" s="436"/>
      <c r="M2380" s="436"/>
      <c r="N2380" s="436"/>
      <c r="O2380" s="436"/>
      <c r="P2380" s="437"/>
    </row>
    <row r="2381" spans="1:16" s="115" customFormat="1" ht="63.75" x14ac:dyDescent="0.25">
      <c r="A2381" s="385" t="s">
        <v>3204</v>
      </c>
      <c r="B2381" s="389" t="s">
        <v>3487</v>
      </c>
      <c r="C2381" s="386" t="s">
        <v>3147</v>
      </c>
      <c r="D2381" s="735" t="s">
        <v>3134</v>
      </c>
      <c r="E2381" s="423">
        <v>1</v>
      </c>
      <c r="F2381" s="423">
        <f>'Mapa de Cotação'!F50</f>
        <v>1206.0766666666666</v>
      </c>
      <c r="G2381" s="1179">
        <f t="shared" si="172"/>
        <v>1206.07</v>
      </c>
      <c r="H2381" s="1057"/>
      <c r="J2381" s="436"/>
      <c r="K2381" s="436"/>
      <c r="L2381" s="436"/>
      <c r="M2381" s="436"/>
      <c r="N2381" s="436"/>
      <c r="O2381" s="436"/>
      <c r="P2381" s="437"/>
    </row>
    <row r="2382" spans="1:16" s="115" customFormat="1" x14ac:dyDescent="0.25">
      <c r="A2382" s="1347" t="s">
        <v>4722</v>
      </c>
      <c r="B2382" s="1350"/>
      <c r="C2382" s="1350"/>
      <c r="D2382" s="1350"/>
      <c r="E2382" s="1350"/>
      <c r="F2382" s="1349"/>
      <c r="G2382" s="1168">
        <f>TRUNC(SUM(G2379:G2380),2)</f>
        <v>276.32</v>
      </c>
      <c r="H2382" s="1057"/>
      <c r="J2382" s="436"/>
      <c r="K2382" s="436"/>
      <c r="L2382" s="436"/>
      <c r="M2382" s="436"/>
      <c r="N2382" s="436"/>
      <c r="O2382" s="436"/>
      <c r="P2382" s="437"/>
    </row>
    <row r="2383" spans="1:16" s="115" customFormat="1" x14ac:dyDescent="0.25">
      <c r="A2383" s="1347" t="s">
        <v>4723</v>
      </c>
      <c r="B2383" s="1350"/>
      <c r="C2383" s="1350"/>
      <c r="D2383" s="1350"/>
      <c r="E2383" s="1350"/>
      <c r="F2383" s="1349"/>
      <c r="G2383" s="1168">
        <f>TRUNC(SUM(G2381),2)</f>
        <v>1206.07</v>
      </c>
      <c r="H2383" s="1057"/>
      <c r="J2383" s="436"/>
      <c r="K2383" s="436"/>
      <c r="L2383" s="436"/>
      <c r="M2383" s="436"/>
      <c r="N2383" s="436"/>
      <c r="O2383" s="436"/>
      <c r="P2383" s="437"/>
    </row>
    <row r="2384" spans="1:16" s="115" customFormat="1" x14ac:dyDescent="0.25">
      <c r="A2384" s="1172" t="s">
        <v>5020</v>
      </c>
      <c r="B2384" s="1170"/>
      <c r="C2384" s="1170"/>
      <c r="D2384" s="1170"/>
      <c r="E2384" s="1170"/>
      <c r="F2384" s="1171" t="s">
        <v>4915</v>
      </c>
      <c r="G2384" s="1168">
        <f>TRUNC(SUM(G2382:G2383),2)</f>
        <v>1482.39</v>
      </c>
      <c r="H2384" s="1057"/>
      <c r="J2384" s="436"/>
      <c r="K2384" s="436"/>
      <c r="L2384" s="436"/>
      <c r="M2384" s="436"/>
      <c r="N2384" s="436"/>
      <c r="O2384" s="436"/>
      <c r="P2384" s="437"/>
    </row>
    <row r="2385" spans="1:16" s="890" customFormat="1" ht="14.25" customHeight="1" x14ac:dyDescent="0.25">
      <c r="A2385" s="917"/>
      <c r="B2385" s="810"/>
      <c r="C2385" s="917"/>
      <c r="D2385" s="924"/>
      <c r="E2385" s="917"/>
      <c r="F2385" s="917"/>
      <c r="G2385" s="921"/>
      <c r="H2385" s="1056"/>
    </row>
    <row r="2386" spans="1:16" s="890" customFormat="1" x14ac:dyDescent="0.25">
      <c r="A2386" s="917"/>
      <c r="B2386" s="810"/>
      <c r="C2386" s="917"/>
      <c r="D2386" s="924"/>
      <c r="E2386" s="917"/>
      <c r="F2386" s="917"/>
      <c r="G2386" s="921"/>
      <c r="H2386" s="1056"/>
    </row>
    <row r="2387" spans="1:16" s="904" customFormat="1" ht="25.5" x14ac:dyDescent="0.25">
      <c r="A2387" s="1157" t="s">
        <v>3136</v>
      </c>
      <c r="B2387" s="1158" t="s">
        <v>3137</v>
      </c>
      <c r="C2387" s="1159" t="s">
        <v>3138</v>
      </c>
      <c r="D2387" s="1159" t="s">
        <v>3139</v>
      </c>
      <c r="E2387" s="1160" t="s">
        <v>3140</v>
      </c>
      <c r="F2387" s="1161" t="s">
        <v>4913</v>
      </c>
      <c r="G2387" s="1162" t="s">
        <v>4914</v>
      </c>
      <c r="H2387" s="1057"/>
    </row>
    <row r="2388" spans="1:16" s="904" customFormat="1" ht="4.5" customHeight="1" x14ac:dyDescent="0.25">
      <c r="A2388" s="728"/>
      <c r="B2388" s="728"/>
      <c r="C2388" s="729"/>
      <c r="D2388" s="729"/>
      <c r="E2388" s="730"/>
      <c r="F2388" s="731"/>
      <c r="G2388" s="732"/>
      <c r="H2388" s="1057"/>
    </row>
    <row r="2389" spans="1:16" s="115" customFormat="1" x14ac:dyDescent="0.25">
      <c r="A2389" s="446" t="s">
        <v>1766</v>
      </c>
      <c r="B2389" s="1351" t="s">
        <v>1877</v>
      </c>
      <c r="C2389" s="1352"/>
      <c r="D2389" s="1352"/>
      <c r="E2389" s="1352"/>
      <c r="F2389" s="1352"/>
      <c r="G2389" s="1353"/>
      <c r="H2389" s="1057"/>
      <c r="J2389" s="436"/>
      <c r="K2389" s="436"/>
      <c r="L2389" s="436"/>
      <c r="M2389" s="436"/>
      <c r="N2389" s="436"/>
      <c r="O2389" s="436"/>
      <c r="P2389" s="437"/>
    </row>
    <row r="2390" spans="1:16" s="115" customFormat="1" ht="38.25" x14ac:dyDescent="0.25">
      <c r="A2390" s="446" t="s">
        <v>2958</v>
      </c>
      <c r="B2390" s="815" t="s">
        <v>3282</v>
      </c>
      <c r="C2390" s="447"/>
      <c r="D2390" s="447"/>
      <c r="E2390" s="448"/>
      <c r="F2390" s="448"/>
      <c r="G2390" s="449"/>
      <c r="H2390" s="1057"/>
      <c r="J2390" s="436"/>
      <c r="K2390" s="436"/>
      <c r="L2390" s="436"/>
      <c r="M2390" s="436"/>
      <c r="N2390" s="436"/>
      <c r="O2390" s="436"/>
      <c r="P2390" s="437"/>
    </row>
    <row r="2391" spans="1:16" s="115" customFormat="1" x14ac:dyDescent="0.25">
      <c r="A2391" s="549" t="s">
        <v>4063</v>
      </c>
      <c r="B2391" s="750" t="s">
        <v>4062</v>
      </c>
      <c r="C2391" s="535" t="s">
        <v>3142</v>
      </c>
      <c r="D2391" s="753" t="s">
        <v>3143</v>
      </c>
      <c r="E2391" s="423">
        <v>0.5</v>
      </c>
      <c r="F2391" s="754">
        <v>15.19</v>
      </c>
      <c r="G2391" s="1179">
        <f>TRUNC(E2391*F2391,2)</f>
        <v>7.59</v>
      </c>
      <c r="H2391" s="1057"/>
      <c r="J2391" s="436"/>
      <c r="K2391" s="436"/>
      <c r="L2391" s="436"/>
      <c r="M2391" s="436"/>
      <c r="N2391" s="436"/>
      <c r="O2391" s="436"/>
      <c r="P2391" s="437"/>
    </row>
    <row r="2392" spans="1:16" s="115" customFormat="1" x14ac:dyDescent="0.25">
      <c r="A2392" s="549" t="s">
        <v>4061</v>
      </c>
      <c r="B2392" s="750" t="s">
        <v>4060</v>
      </c>
      <c r="C2392" s="535" t="s">
        <v>3142</v>
      </c>
      <c r="D2392" s="753" t="s">
        <v>3143</v>
      </c>
      <c r="E2392" s="423">
        <v>0.5</v>
      </c>
      <c r="F2392" s="754">
        <v>19.350000000000001</v>
      </c>
      <c r="G2392" s="1179">
        <f t="shared" ref="G2392:G2393" si="173">TRUNC(E2392*F2392,2)</f>
        <v>9.67</v>
      </c>
      <c r="H2392" s="1057"/>
      <c r="J2392" s="436"/>
      <c r="K2392" s="436"/>
      <c r="L2392" s="436"/>
      <c r="M2392" s="436"/>
      <c r="N2392" s="436"/>
      <c r="O2392" s="436"/>
      <c r="P2392" s="437"/>
    </row>
    <row r="2393" spans="1:16" s="115" customFormat="1" ht="25.5" x14ac:dyDescent="0.25">
      <c r="A2393" s="385" t="s">
        <v>3204</v>
      </c>
      <c r="B2393" s="389" t="s">
        <v>3488</v>
      </c>
      <c r="C2393" s="386" t="s">
        <v>3147</v>
      </c>
      <c r="D2393" s="735" t="s">
        <v>3134</v>
      </c>
      <c r="E2393" s="423">
        <v>1</v>
      </c>
      <c r="F2393" s="423">
        <f>'Mapa de Cotação'!F60</f>
        <v>304.01666666666665</v>
      </c>
      <c r="G2393" s="1179">
        <f t="shared" si="173"/>
        <v>304.01</v>
      </c>
      <c r="H2393" s="1057"/>
      <c r="J2393" s="436"/>
      <c r="K2393" s="436"/>
      <c r="L2393" s="436"/>
      <c r="M2393" s="436"/>
      <c r="N2393" s="436"/>
      <c r="O2393" s="436"/>
      <c r="P2393" s="437"/>
    </row>
    <row r="2394" spans="1:16" s="115" customFormat="1" x14ac:dyDescent="0.25">
      <c r="A2394" s="1347" t="s">
        <v>4722</v>
      </c>
      <c r="B2394" s="1350"/>
      <c r="C2394" s="1350"/>
      <c r="D2394" s="1350"/>
      <c r="E2394" s="1350"/>
      <c r="F2394" s="1349"/>
      <c r="G2394" s="1168">
        <f>TRUNC(SUM(G2391:G2392),2)</f>
        <v>17.260000000000002</v>
      </c>
      <c r="H2394" s="1057"/>
      <c r="J2394" s="436"/>
      <c r="K2394" s="436"/>
      <c r="L2394" s="436"/>
      <c r="M2394" s="436"/>
      <c r="N2394" s="436"/>
      <c r="O2394" s="436"/>
      <c r="P2394" s="437"/>
    </row>
    <row r="2395" spans="1:16" s="115" customFormat="1" x14ac:dyDescent="0.25">
      <c r="A2395" s="1347" t="s">
        <v>4723</v>
      </c>
      <c r="B2395" s="1350"/>
      <c r="C2395" s="1350"/>
      <c r="D2395" s="1350"/>
      <c r="E2395" s="1350"/>
      <c r="F2395" s="1349"/>
      <c r="G2395" s="1168">
        <f>TRUNC(SUM(G2393),2)</f>
        <v>304.01</v>
      </c>
      <c r="H2395" s="1057"/>
      <c r="J2395" s="436"/>
      <c r="K2395" s="436"/>
      <c r="L2395" s="436"/>
      <c r="M2395" s="436"/>
      <c r="N2395" s="436"/>
      <c r="O2395" s="436"/>
      <c r="P2395" s="437"/>
    </row>
    <row r="2396" spans="1:16" s="115" customFormat="1" x14ac:dyDescent="0.25">
      <c r="A2396" s="1172"/>
      <c r="B2396" s="1170"/>
      <c r="C2396" s="1170"/>
      <c r="D2396" s="1170"/>
      <c r="E2396" s="1170"/>
      <c r="F2396" s="1171" t="s">
        <v>4915</v>
      </c>
      <c r="G2396" s="1168">
        <f>TRUNC(SUM(G2394:G2395),2)</f>
        <v>321.27</v>
      </c>
      <c r="H2396" s="1057"/>
      <c r="J2396" s="436"/>
      <c r="K2396" s="436"/>
      <c r="L2396" s="436"/>
      <c r="M2396" s="436"/>
      <c r="N2396" s="436"/>
      <c r="O2396" s="436"/>
      <c r="P2396" s="437"/>
    </row>
    <row r="2397" spans="1:16" s="115" customFormat="1" x14ac:dyDescent="0.25">
      <c r="B2397" s="814"/>
      <c r="D2397" s="800"/>
      <c r="H2397" s="1057"/>
      <c r="J2397" s="436"/>
      <c r="K2397" s="436"/>
      <c r="L2397" s="436"/>
      <c r="M2397" s="436"/>
      <c r="N2397" s="436"/>
      <c r="O2397" s="436"/>
      <c r="P2397" s="437"/>
    </row>
    <row r="2398" spans="1:16" s="890" customFormat="1" ht="14.25" customHeight="1" x14ac:dyDescent="0.25">
      <c r="A2398" s="917"/>
      <c r="B2398" s="810"/>
      <c r="C2398" s="917"/>
      <c r="D2398" s="924"/>
      <c r="E2398" s="917"/>
      <c r="F2398" s="917"/>
      <c r="G2398" s="921"/>
      <c r="H2398" s="1056"/>
    </row>
    <row r="2399" spans="1:16" s="890" customFormat="1" x14ac:dyDescent="0.25">
      <c r="A2399" s="917"/>
      <c r="B2399" s="810"/>
      <c r="C2399" s="917"/>
      <c r="D2399" s="924"/>
      <c r="E2399" s="917"/>
      <c r="F2399" s="917"/>
      <c r="G2399" s="921"/>
      <c r="H2399" s="1056"/>
    </row>
    <row r="2400" spans="1:16" s="904" customFormat="1" ht="25.5" x14ac:dyDescent="0.25">
      <c r="A2400" s="1157" t="s">
        <v>3136</v>
      </c>
      <c r="B2400" s="1158" t="s">
        <v>3137</v>
      </c>
      <c r="C2400" s="1159" t="s">
        <v>3138</v>
      </c>
      <c r="D2400" s="1159" t="s">
        <v>3139</v>
      </c>
      <c r="E2400" s="1160" t="s">
        <v>3140</v>
      </c>
      <c r="F2400" s="1161" t="s">
        <v>4913</v>
      </c>
      <c r="G2400" s="1162" t="s">
        <v>4914</v>
      </c>
      <c r="H2400" s="1057"/>
    </row>
    <row r="2401" spans="1:16" s="904" customFormat="1" ht="4.5" customHeight="1" x14ac:dyDescent="0.25">
      <c r="A2401" s="728"/>
      <c r="B2401" s="728"/>
      <c r="C2401" s="729"/>
      <c r="D2401" s="729"/>
      <c r="E2401" s="730"/>
      <c r="F2401" s="731"/>
      <c r="G2401" s="732"/>
      <c r="H2401" s="1057"/>
    </row>
    <row r="2402" spans="1:16" s="115" customFormat="1" x14ac:dyDescent="0.25">
      <c r="A2402" s="446" t="s">
        <v>1766</v>
      </c>
      <c r="B2402" s="1351" t="s">
        <v>1877</v>
      </c>
      <c r="C2402" s="1352"/>
      <c r="D2402" s="1352"/>
      <c r="E2402" s="1352"/>
      <c r="F2402" s="1352"/>
      <c r="G2402" s="1353"/>
      <c r="H2402" s="1057"/>
      <c r="J2402" s="436"/>
      <c r="K2402" s="436"/>
      <c r="L2402" s="436"/>
      <c r="M2402" s="436"/>
      <c r="N2402" s="436"/>
      <c r="O2402" s="436"/>
      <c r="P2402" s="437"/>
    </row>
    <row r="2403" spans="1:16" s="115" customFormat="1" ht="38.25" x14ac:dyDescent="0.25">
      <c r="A2403" s="446" t="s">
        <v>2959</v>
      </c>
      <c r="B2403" s="815" t="s">
        <v>2908</v>
      </c>
      <c r="C2403" s="447"/>
      <c r="D2403" s="447"/>
      <c r="E2403" s="448"/>
      <c r="F2403" s="448"/>
      <c r="G2403" s="449"/>
      <c r="H2403" s="1057"/>
      <c r="J2403" s="436"/>
      <c r="K2403" s="436"/>
      <c r="L2403" s="436"/>
      <c r="M2403" s="436"/>
      <c r="N2403" s="436"/>
      <c r="O2403" s="436"/>
      <c r="P2403" s="437"/>
    </row>
    <row r="2404" spans="1:16" s="115" customFormat="1" x14ac:dyDescent="0.25">
      <c r="A2404" s="549" t="s">
        <v>4063</v>
      </c>
      <c r="B2404" s="750" t="s">
        <v>4062</v>
      </c>
      <c r="C2404" s="535" t="s">
        <v>3142</v>
      </c>
      <c r="D2404" s="753" t="s">
        <v>3143</v>
      </c>
      <c r="E2404" s="423">
        <v>2</v>
      </c>
      <c r="F2404" s="754">
        <v>15.19</v>
      </c>
      <c r="G2404" s="1179">
        <f>TRUNC(E2404*F2404,2)</f>
        <v>30.38</v>
      </c>
      <c r="H2404" s="1057"/>
      <c r="J2404" s="436"/>
      <c r="K2404" s="436"/>
      <c r="L2404" s="436"/>
      <c r="M2404" s="436"/>
      <c r="N2404" s="436"/>
      <c r="O2404" s="436"/>
      <c r="P2404" s="437"/>
    </row>
    <row r="2405" spans="1:16" s="115" customFormat="1" x14ac:dyDescent="0.25">
      <c r="A2405" s="549" t="s">
        <v>4061</v>
      </c>
      <c r="B2405" s="750" t="s">
        <v>4060</v>
      </c>
      <c r="C2405" s="535" t="s">
        <v>3142</v>
      </c>
      <c r="D2405" s="753" t="s">
        <v>3143</v>
      </c>
      <c r="E2405" s="423">
        <v>2</v>
      </c>
      <c r="F2405" s="754">
        <v>19.350000000000001</v>
      </c>
      <c r="G2405" s="1179">
        <f t="shared" ref="G2405:G2406" si="174">TRUNC(E2405*F2405,2)</f>
        <v>38.700000000000003</v>
      </c>
      <c r="H2405" s="1057"/>
      <c r="J2405" s="436"/>
      <c r="K2405" s="436"/>
      <c r="L2405" s="436"/>
      <c r="M2405" s="436"/>
      <c r="N2405" s="436"/>
      <c r="O2405" s="436"/>
      <c r="P2405" s="437"/>
    </row>
    <row r="2406" spans="1:16" s="115" customFormat="1" x14ac:dyDescent="0.25">
      <c r="A2406" s="734" t="s">
        <v>4027</v>
      </c>
      <c r="B2406" s="389" t="s">
        <v>4028</v>
      </c>
      <c r="C2406" s="386" t="s">
        <v>3147</v>
      </c>
      <c r="D2406" s="735" t="s">
        <v>3134</v>
      </c>
      <c r="E2406" s="423">
        <v>1</v>
      </c>
      <c r="F2406" s="754">
        <v>520</v>
      </c>
      <c r="G2406" s="1179">
        <f t="shared" si="174"/>
        <v>520</v>
      </c>
      <c r="H2406" s="1057"/>
      <c r="J2406" s="436"/>
      <c r="K2406" s="436"/>
      <c r="L2406" s="436"/>
      <c r="M2406" s="436"/>
      <c r="N2406" s="436"/>
      <c r="O2406" s="436"/>
      <c r="P2406" s="437"/>
    </row>
    <row r="2407" spans="1:16" s="115" customFormat="1" x14ac:dyDescent="0.25">
      <c r="A2407" s="1347" t="s">
        <v>4722</v>
      </c>
      <c r="B2407" s="1350"/>
      <c r="C2407" s="1350"/>
      <c r="D2407" s="1350"/>
      <c r="E2407" s="1350"/>
      <c r="F2407" s="1349"/>
      <c r="G2407" s="1168">
        <f>TRUNC(SUM(G2404:G2405),2)</f>
        <v>69.08</v>
      </c>
      <c r="H2407" s="1057"/>
      <c r="J2407" s="436"/>
      <c r="K2407" s="436"/>
      <c r="L2407" s="436"/>
      <c r="M2407" s="436"/>
      <c r="N2407" s="436"/>
      <c r="O2407" s="436"/>
      <c r="P2407" s="437"/>
    </row>
    <row r="2408" spans="1:16" s="115" customFormat="1" x14ac:dyDescent="0.25">
      <c r="A2408" s="1347" t="s">
        <v>4723</v>
      </c>
      <c r="B2408" s="1350"/>
      <c r="C2408" s="1350"/>
      <c r="D2408" s="1350"/>
      <c r="E2408" s="1350"/>
      <c r="F2408" s="1349"/>
      <c r="G2408" s="1168">
        <f>TRUNC(SUM(G2406),2)</f>
        <v>520</v>
      </c>
      <c r="H2408" s="1057"/>
      <c r="J2408" s="436"/>
      <c r="K2408" s="436"/>
      <c r="L2408" s="436"/>
      <c r="M2408" s="436"/>
      <c r="N2408" s="436"/>
      <c r="O2408" s="436"/>
      <c r="P2408" s="437"/>
    </row>
    <row r="2409" spans="1:16" s="115" customFormat="1" x14ac:dyDescent="0.25">
      <c r="A2409" s="1172" t="s">
        <v>5021</v>
      </c>
      <c r="B2409" s="1170"/>
      <c r="C2409" s="1170"/>
      <c r="D2409" s="1170"/>
      <c r="E2409" s="1170"/>
      <c r="F2409" s="1171" t="s">
        <v>4915</v>
      </c>
      <c r="G2409" s="1168">
        <f>TRUNC(SUM(G2407:G2408),2)</f>
        <v>589.08000000000004</v>
      </c>
      <c r="H2409" s="1057"/>
      <c r="J2409" s="436"/>
      <c r="K2409" s="436"/>
      <c r="L2409" s="436"/>
      <c r="M2409" s="436"/>
      <c r="N2409" s="436"/>
      <c r="O2409" s="436"/>
      <c r="P2409" s="437"/>
    </row>
    <row r="2410" spans="1:16" s="890" customFormat="1" ht="14.25" customHeight="1" x14ac:dyDescent="0.25">
      <c r="A2410" s="917"/>
      <c r="B2410" s="810"/>
      <c r="C2410" s="917"/>
      <c r="D2410" s="924"/>
      <c r="E2410" s="917"/>
      <c r="F2410" s="917"/>
      <c r="G2410" s="921"/>
      <c r="H2410" s="1056"/>
    </row>
    <row r="2411" spans="1:16" s="890" customFormat="1" x14ac:dyDescent="0.25">
      <c r="A2411" s="917"/>
      <c r="B2411" s="810"/>
      <c r="C2411" s="917"/>
      <c r="D2411" s="924"/>
      <c r="E2411" s="917"/>
      <c r="F2411" s="917"/>
      <c r="G2411" s="921"/>
      <c r="H2411" s="1056"/>
    </row>
    <row r="2412" spans="1:16" s="904" customFormat="1" ht="25.5" x14ac:dyDescent="0.25">
      <c r="A2412" s="1157" t="s">
        <v>3136</v>
      </c>
      <c r="B2412" s="1158" t="s">
        <v>3137</v>
      </c>
      <c r="C2412" s="1159" t="s">
        <v>3138</v>
      </c>
      <c r="D2412" s="1159" t="s">
        <v>3139</v>
      </c>
      <c r="E2412" s="1160" t="s">
        <v>3140</v>
      </c>
      <c r="F2412" s="1161" t="s">
        <v>4913</v>
      </c>
      <c r="G2412" s="1162" t="s">
        <v>4914</v>
      </c>
      <c r="H2412" s="1057"/>
    </row>
    <row r="2413" spans="1:16" s="904" customFormat="1" ht="4.5" customHeight="1" x14ac:dyDescent="0.25">
      <c r="A2413" s="728"/>
      <c r="B2413" s="728"/>
      <c r="C2413" s="729"/>
      <c r="D2413" s="729"/>
      <c r="E2413" s="730"/>
      <c r="F2413" s="731"/>
      <c r="G2413" s="732"/>
      <c r="H2413" s="1057"/>
    </row>
    <row r="2414" spans="1:16" s="115" customFormat="1" x14ac:dyDescent="0.25">
      <c r="A2414" s="446" t="s">
        <v>1766</v>
      </c>
      <c r="B2414" s="1351" t="s">
        <v>1877</v>
      </c>
      <c r="C2414" s="1352"/>
      <c r="D2414" s="1352"/>
      <c r="E2414" s="1352"/>
      <c r="F2414" s="1352"/>
      <c r="G2414" s="1353"/>
      <c r="H2414" s="1057"/>
      <c r="J2414" s="436"/>
      <c r="K2414" s="436"/>
      <c r="L2414" s="436"/>
      <c r="M2414" s="436"/>
      <c r="N2414" s="436"/>
      <c r="O2414" s="436"/>
      <c r="P2414" s="437"/>
    </row>
    <row r="2415" spans="1:16" s="115" customFormat="1" ht="38.25" x14ac:dyDescent="0.25">
      <c r="A2415" s="446" t="s">
        <v>2960</v>
      </c>
      <c r="B2415" s="815" t="s">
        <v>2909</v>
      </c>
      <c r="C2415" s="447"/>
      <c r="D2415" s="447"/>
      <c r="E2415" s="448"/>
      <c r="F2415" s="448"/>
      <c r="G2415" s="449"/>
      <c r="H2415" s="1057"/>
      <c r="J2415" s="436"/>
      <c r="K2415" s="436"/>
      <c r="L2415" s="436"/>
      <c r="M2415" s="436"/>
      <c r="N2415" s="436"/>
      <c r="O2415" s="436"/>
      <c r="P2415" s="437"/>
    </row>
    <row r="2416" spans="1:16" s="115" customFormat="1" x14ac:dyDescent="0.25">
      <c r="A2416" s="549" t="s">
        <v>4063</v>
      </c>
      <c r="B2416" s="750" t="s">
        <v>4062</v>
      </c>
      <c r="C2416" s="535" t="s">
        <v>3142</v>
      </c>
      <c r="D2416" s="753" t="s">
        <v>3143</v>
      </c>
      <c r="E2416" s="423">
        <v>2</v>
      </c>
      <c r="F2416" s="754">
        <v>15.19</v>
      </c>
      <c r="G2416" s="1179">
        <f>TRUNC(E2416*F2416,2)</f>
        <v>30.38</v>
      </c>
      <c r="H2416" s="1057"/>
      <c r="J2416" s="436"/>
      <c r="K2416" s="436"/>
      <c r="L2416" s="436"/>
      <c r="M2416" s="436"/>
      <c r="N2416" s="436"/>
      <c r="O2416" s="436"/>
      <c r="P2416" s="437"/>
    </row>
    <row r="2417" spans="1:16" s="115" customFormat="1" x14ac:dyDescent="0.25">
      <c r="A2417" s="549" t="s">
        <v>4061</v>
      </c>
      <c r="B2417" s="750" t="s">
        <v>4060</v>
      </c>
      <c r="C2417" s="535" t="s">
        <v>3142</v>
      </c>
      <c r="D2417" s="753" t="s">
        <v>3143</v>
      </c>
      <c r="E2417" s="423">
        <v>2</v>
      </c>
      <c r="F2417" s="754">
        <v>19.350000000000001</v>
      </c>
      <c r="G2417" s="1179">
        <f t="shared" ref="G2417:G2418" si="175">TRUNC(E2417*F2417,2)</f>
        <v>38.700000000000003</v>
      </c>
      <c r="H2417" s="1057"/>
      <c r="J2417" s="436"/>
      <c r="K2417" s="436"/>
      <c r="L2417" s="436"/>
      <c r="M2417" s="436"/>
      <c r="N2417" s="436"/>
      <c r="O2417" s="436"/>
      <c r="P2417" s="437"/>
    </row>
    <row r="2418" spans="1:16" s="115" customFormat="1" ht="25.5" x14ac:dyDescent="0.25">
      <c r="A2418" s="385" t="s">
        <v>3204</v>
      </c>
      <c r="B2418" s="389" t="s">
        <v>3489</v>
      </c>
      <c r="C2418" s="386" t="s">
        <v>3147</v>
      </c>
      <c r="D2418" s="735" t="s">
        <v>3134</v>
      </c>
      <c r="E2418" s="423">
        <v>1</v>
      </c>
      <c r="F2418" s="423">
        <f>'Mapa de Cotação'!F62</f>
        <v>145</v>
      </c>
      <c r="G2418" s="1179">
        <f t="shared" si="175"/>
        <v>145</v>
      </c>
      <c r="H2418" s="1057"/>
      <c r="J2418" s="436"/>
      <c r="K2418" s="436"/>
      <c r="L2418" s="436"/>
      <c r="M2418" s="436"/>
      <c r="N2418" s="436"/>
      <c r="O2418" s="436"/>
      <c r="P2418" s="437"/>
    </row>
    <row r="2419" spans="1:16" s="115" customFormat="1" x14ac:dyDescent="0.25">
      <c r="A2419" s="1347" t="s">
        <v>4722</v>
      </c>
      <c r="B2419" s="1350"/>
      <c r="C2419" s="1350"/>
      <c r="D2419" s="1350"/>
      <c r="E2419" s="1350"/>
      <c r="F2419" s="1349"/>
      <c r="G2419" s="1168">
        <f>TRUNC(SUM(G2416:G2417),2)</f>
        <v>69.08</v>
      </c>
      <c r="H2419" s="1057"/>
      <c r="J2419" s="436"/>
      <c r="K2419" s="436"/>
      <c r="L2419" s="436"/>
      <c r="M2419" s="436"/>
      <c r="N2419" s="436"/>
      <c r="O2419" s="436"/>
      <c r="P2419" s="437"/>
    </row>
    <row r="2420" spans="1:16" s="115" customFormat="1" x14ac:dyDescent="0.25">
      <c r="A2420" s="1347" t="s">
        <v>4723</v>
      </c>
      <c r="B2420" s="1350"/>
      <c r="C2420" s="1350"/>
      <c r="D2420" s="1350"/>
      <c r="E2420" s="1350"/>
      <c r="F2420" s="1349"/>
      <c r="G2420" s="1168">
        <f>TRUNC(SUM(G2418),2)</f>
        <v>145</v>
      </c>
      <c r="H2420" s="1057"/>
      <c r="J2420" s="436"/>
      <c r="K2420" s="436"/>
      <c r="L2420" s="436"/>
      <c r="M2420" s="436"/>
      <c r="N2420" s="436"/>
      <c r="O2420" s="436"/>
      <c r="P2420" s="437"/>
    </row>
    <row r="2421" spans="1:16" s="115" customFormat="1" x14ac:dyDescent="0.25">
      <c r="A2421" s="1172" t="s">
        <v>5021</v>
      </c>
      <c r="B2421" s="1170"/>
      <c r="C2421" s="1170"/>
      <c r="D2421" s="1170"/>
      <c r="E2421" s="1170"/>
      <c r="F2421" s="1171" t="s">
        <v>4915</v>
      </c>
      <c r="G2421" s="1168">
        <f>TRUNC(SUM(G2419:G2420),2)</f>
        <v>214.08</v>
      </c>
      <c r="H2421" s="1057"/>
      <c r="J2421" s="436"/>
      <c r="K2421" s="436"/>
      <c r="L2421" s="436"/>
      <c r="M2421" s="436"/>
      <c r="N2421" s="436"/>
      <c r="O2421" s="436"/>
      <c r="P2421" s="437"/>
    </row>
    <row r="2422" spans="1:16" s="890" customFormat="1" ht="14.25" customHeight="1" x14ac:dyDescent="0.25">
      <c r="A2422" s="917"/>
      <c r="B2422" s="810"/>
      <c r="C2422" s="917"/>
      <c r="D2422" s="924"/>
      <c r="E2422" s="917"/>
      <c r="F2422" s="917"/>
      <c r="G2422" s="921"/>
      <c r="H2422" s="1056"/>
    </row>
    <row r="2423" spans="1:16" s="890" customFormat="1" x14ac:dyDescent="0.25">
      <c r="A2423" s="917"/>
      <c r="B2423" s="810"/>
      <c r="C2423" s="917"/>
      <c r="D2423" s="924"/>
      <c r="E2423" s="917"/>
      <c r="F2423" s="917"/>
      <c r="G2423" s="921"/>
      <c r="H2423" s="1056"/>
    </row>
    <row r="2424" spans="1:16" s="904" customFormat="1" ht="25.5" x14ac:dyDescent="0.25">
      <c r="A2424" s="1157" t="s">
        <v>3136</v>
      </c>
      <c r="B2424" s="1158" t="s">
        <v>3137</v>
      </c>
      <c r="C2424" s="1159" t="s">
        <v>3138</v>
      </c>
      <c r="D2424" s="1159" t="s">
        <v>3139</v>
      </c>
      <c r="E2424" s="1160" t="s">
        <v>3140</v>
      </c>
      <c r="F2424" s="1161" t="s">
        <v>4913</v>
      </c>
      <c r="G2424" s="1162" t="s">
        <v>4914</v>
      </c>
      <c r="H2424" s="1057"/>
    </row>
    <row r="2425" spans="1:16" s="904" customFormat="1" ht="4.5" customHeight="1" x14ac:dyDescent="0.25">
      <c r="A2425" s="728"/>
      <c r="B2425" s="728"/>
      <c r="C2425" s="729"/>
      <c r="D2425" s="729"/>
      <c r="E2425" s="730"/>
      <c r="F2425" s="731"/>
      <c r="G2425" s="732"/>
      <c r="H2425" s="1057"/>
    </row>
    <row r="2426" spans="1:16" s="115" customFormat="1" x14ac:dyDescent="0.25">
      <c r="A2426" s="446" t="s">
        <v>1772</v>
      </c>
      <c r="B2426" s="1351" t="s">
        <v>1882</v>
      </c>
      <c r="C2426" s="1352"/>
      <c r="D2426" s="1352"/>
      <c r="E2426" s="1352"/>
      <c r="F2426" s="1352"/>
      <c r="G2426" s="1353"/>
      <c r="H2426" s="1057"/>
      <c r="J2426" s="436"/>
      <c r="K2426" s="436"/>
      <c r="L2426" s="436"/>
      <c r="M2426" s="436"/>
      <c r="N2426" s="436"/>
      <c r="O2426" s="436"/>
      <c r="P2426" s="437"/>
    </row>
    <row r="2427" spans="1:16" s="115" customFormat="1" ht="51" x14ac:dyDescent="0.25">
      <c r="A2427" s="446" t="s">
        <v>3490</v>
      </c>
      <c r="B2427" s="815" t="s">
        <v>4237</v>
      </c>
      <c r="C2427" s="447"/>
      <c r="D2427" s="447"/>
      <c r="E2427" s="448"/>
      <c r="F2427" s="448"/>
      <c r="G2427" s="449"/>
      <c r="H2427" s="1057"/>
      <c r="J2427" s="436"/>
      <c r="K2427" s="436"/>
      <c r="L2427" s="436"/>
      <c r="M2427" s="436"/>
      <c r="N2427" s="436"/>
      <c r="O2427" s="436"/>
      <c r="P2427" s="437"/>
    </row>
    <row r="2428" spans="1:16" s="115" customFormat="1" x14ac:dyDescent="0.25">
      <c r="A2428" s="549" t="s">
        <v>4063</v>
      </c>
      <c r="B2428" s="750" t="s">
        <v>4062</v>
      </c>
      <c r="C2428" s="535" t="s">
        <v>3142</v>
      </c>
      <c r="D2428" s="753" t="s">
        <v>3143</v>
      </c>
      <c r="E2428" s="423">
        <v>1</v>
      </c>
      <c r="F2428" s="754">
        <v>15.19</v>
      </c>
      <c r="G2428" s="1179">
        <f>TRUNC(E2428*F2428,2)</f>
        <v>15.19</v>
      </c>
      <c r="H2428" s="1057"/>
      <c r="J2428" s="436"/>
      <c r="K2428" s="436"/>
      <c r="L2428" s="436"/>
      <c r="M2428" s="436"/>
      <c r="N2428" s="436"/>
      <c r="O2428" s="436"/>
      <c r="P2428" s="437"/>
    </row>
    <row r="2429" spans="1:16" s="115" customFormat="1" x14ac:dyDescent="0.25">
      <c r="A2429" s="549" t="s">
        <v>4061</v>
      </c>
      <c r="B2429" s="750" t="s">
        <v>4060</v>
      </c>
      <c r="C2429" s="535" t="s">
        <v>3142</v>
      </c>
      <c r="D2429" s="753" t="s">
        <v>3143</v>
      </c>
      <c r="E2429" s="423">
        <v>1</v>
      </c>
      <c r="F2429" s="754">
        <v>19.350000000000001</v>
      </c>
      <c r="G2429" s="1179">
        <f t="shared" ref="G2429:G2430" si="176">TRUNC(E2429*F2429,2)</f>
        <v>19.350000000000001</v>
      </c>
      <c r="H2429" s="1057"/>
      <c r="J2429" s="436"/>
      <c r="K2429" s="436"/>
      <c r="L2429" s="436"/>
      <c r="M2429" s="436"/>
      <c r="N2429" s="436"/>
      <c r="O2429" s="436"/>
      <c r="P2429" s="437"/>
    </row>
    <row r="2430" spans="1:16" s="115" customFormat="1" x14ac:dyDescent="0.25">
      <c r="A2430" s="745" t="s">
        <v>4238</v>
      </c>
      <c r="B2430" s="745" t="s">
        <v>4239</v>
      </c>
      <c r="C2430" s="756" t="s">
        <v>3133</v>
      </c>
      <c r="D2430" s="756" t="s">
        <v>4108</v>
      </c>
      <c r="E2430" s="754">
        <v>1</v>
      </c>
      <c r="F2430" s="1173">
        <v>38.71</v>
      </c>
      <c r="G2430" s="1179">
        <f t="shared" si="176"/>
        <v>38.71</v>
      </c>
      <c r="H2430" s="1057"/>
      <c r="J2430" s="436"/>
      <c r="K2430" s="436"/>
      <c r="L2430" s="436"/>
      <c r="M2430" s="436"/>
      <c r="N2430" s="436"/>
      <c r="O2430" s="436"/>
      <c r="P2430" s="437"/>
    </row>
    <row r="2431" spans="1:16" s="115" customFormat="1" x14ac:dyDescent="0.25">
      <c r="A2431" s="1347" t="s">
        <v>4722</v>
      </c>
      <c r="B2431" s="1350"/>
      <c r="C2431" s="1350"/>
      <c r="D2431" s="1350"/>
      <c r="E2431" s="1350"/>
      <c r="F2431" s="1349"/>
      <c r="G2431" s="1168">
        <f>TRUNC(SUM(G2428:G2429),2)</f>
        <v>34.54</v>
      </c>
      <c r="H2431" s="1057"/>
      <c r="J2431" s="436"/>
      <c r="K2431" s="436"/>
      <c r="L2431" s="436"/>
      <c r="M2431" s="436"/>
      <c r="N2431" s="436"/>
      <c r="O2431" s="436"/>
      <c r="P2431" s="437"/>
    </row>
    <row r="2432" spans="1:16" s="115" customFormat="1" x14ac:dyDescent="0.25">
      <c r="A2432" s="1347" t="s">
        <v>4723</v>
      </c>
      <c r="B2432" s="1350"/>
      <c r="C2432" s="1350"/>
      <c r="D2432" s="1350"/>
      <c r="E2432" s="1350"/>
      <c r="F2432" s="1349"/>
      <c r="G2432" s="1168">
        <f>TRUNC(SUM(G2430),2)</f>
        <v>38.71</v>
      </c>
      <c r="H2432" s="1057"/>
      <c r="J2432" s="436"/>
      <c r="K2432" s="436"/>
      <c r="L2432" s="436"/>
      <c r="M2432" s="436"/>
      <c r="N2432" s="436"/>
      <c r="O2432" s="436"/>
      <c r="P2432" s="437"/>
    </row>
    <row r="2433" spans="1:16" s="115" customFormat="1" x14ac:dyDescent="0.25">
      <c r="A2433" s="1172" t="s">
        <v>5022</v>
      </c>
      <c r="B2433" s="1170"/>
      <c r="C2433" s="1170"/>
      <c r="D2433" s="1170"/>
      <c r="E2433" s="1170"/>
      <c r="F2433" s="1171" t="s">
        <v>4915</v>
      </c>
      <c r="G2433" s="1168">
        <f>TRUNC(SUM(G2431:G2432),2)</f>
        <v>73.25</v>
      </c>
      <c r="H2433" s="1057"/>
      <c r="J2433" s="436"/>
      <c r="K2433" s="436"/>
      <c r="L2433" s="436"/>
      <c r="M2433" s="436"/>
      <c r="N2433" s="436"/>
      <c r="O2433" s="436"/>
      <c r="P2433" s="437"/>
    </row>
    <row r="2434" spans="1:16" s="890" customFormat="1" ht="14.25" customHeight="1" x14ac:dyDescent="0.25">
      <c r="A2434" s="917"/>
      <c r="B2434" s="810"/>
      <c r="C2434" s="917"/>
      <c r="D2434" s="924"/>
      <c r="E2434" s="917"/>
      <c r="F2434" s="917"/>
      <c r="G2434" s="921"/>
      <c r="H2434" s="1056"/>
    </row>
    <row r="2435" spans="1:16" s="890" customFormat="1" x14ac:dyDescent="0.25">
      <c r="A2435" s="917"/>
      <c r="B2435" s="810"/>
      <c r="C2435" s="917"/>
      <c r="D2435" s="924"/>
      <c r="E2435" s="917"/>
      <c r="F2435" s="917"/>
      <c r="G2435" s="921"/>
      <c r="H2435" s="1056"/>
    </row>
    <row r="2436" spans="1:16" s="904" customFormat="1" ht="25.5" x14ac:dyDescent="0.25">
      <c r="A2436" s="1157" t="s">
        <v>3136</v>
      </c>
      <c r="B2436" s="1158" t="s">
        <v>3137</v>
      </c>
      <c r="C2436" s="1159" t="s">
        <v>3138</v>
      </c>
      <c r="D2436" s="1159" t="s">
        <v>3139</v>
      </c>
      <c r="E2436" s="1160" t="s">
        <v>3140</v>
      </c>
      <c r="F2436" s="1161" t="s">
        <v>4913</v>
      </c>
      <c r="G2436" s="1162" t="s">
        <v>4914</v>
      </c>
      <c r="H2436" s="1057"/>
    </row>
    <row r="2437" spans="1:16" s="904" customFormat="1" ht="4.5" customHeight="1" x14ac:dyDescent="0.25">
      <c r="A2437" s="728"/>
      <c r="B2437" s="728"/>
      <c r="C2437" s="729"/>
      <c r="D2437" s="729"/>
      <c r="E2437" s="730"/>
      <c r="F2437" s="731"/>
      <c r="G2437" s="732"/>
      <c r="H2437" s="1057"/>
    </row>
    <row r="2438" spans="1:16" s="115" customFormat="1" x14ac:dyDescent="0.25">
      <c r="A2438" s="446" t="s">
        <v>2923</v>
      </c>
      <c r="B2438" s="1351" t="s">
        <v>1635</v>
      </c>
      <c r="C2438" s="1352"/>
      <c r="D2438" s="1352"/>
      <c r="E2438" s="1352"/>
      <c r="F2438" s="1352"/>
      <c r="G2438" s="1353"/>
      <c r="H2438" s="1057"/>
      <c r="J2438" s="436"/>
      <c r="K2438" s="436"/>
      <c r="L2438" s="436"/>
      <c r="M2438" s="436"/>
      <c r="N2438" s="436"/>
      <c r="O2438" s="436"/>
      <c r="P2438" s="437"/>
    </row>
    <row r="2439" spans="1:16" s="115" customFormat="1" ht="38.25" x14ac:dyDescent="0.25">
      <c r="A2439" s="446" t="s">
        <v>2924</v>
      </c>
      <c r="B2439" s="815" t="s">
        <v>2906</v>
      </c>
      <c r="C2439" s="447"/>
      <c r="D2439" s="447"/>
      <c r="E2439" s="448"/>
      <c r="F2439" s="448"/>
      <c r="G2439" s="449"/>
      <c r="H2439" s="1057"/>
      <c r="J2439" s="436"/>
      <c r="K2439" s="436"/>
      <c r="L2439" s="436"/>
      <c r="M2439" s="436"/>
      <c r="N2439" s="436"/>
      <c r="O2439" s="436"/>
      <c r="P2439" s="437"/>
    </row>
    <row r="2440" spans="1:16" s="115" customFormat="1" x14ac:dyDescent="0.25">
      <c r="A2440" s="549" t="s">
        <v>4063</v>
      </c>
      <c r="B2440" s="750" t="s">
        <v>4062</v>
      </c>
      <c r="C2440" s="535" t="s">
        <v>3142</v>
      </c>
      <c r="D2440" s="753" t="s">
        <v>3143</v>
      </c>
      <c r="E2440" s="423">
        <v>0.1</v>
      </c>
      <c r="F2440" s="754">
        <v>15.19</v>
      </c>
      <c r="G2440" s="1179">
        <f>TRUNC(E2440*F2440,2)</f>
        <v>1.51</v>
      </c>
      <c r="H2440" s="1057"/>
      <c r="J2440" s="436"/>
      <c r="K2440" s="436"/>
      <c r="L2440" s="436"/>
      <c r="M2440" s="436"/>
      <c r="N2440" s="436"/>
      <c r="O2440" s="436"/>
      <c r="P2440" s="437"/>
    </row>
    <row r="2441" spans="1:16" s="115" customFormat="1" x14ac:dyDescent="0.25">
      <c r="A2441" s="549" t="s">
        <v>4061</v>
      </c>
      <c r="B2441" s="750" t="s">
        <v>4060</v>
      </c>
      <c r="C2441" s="535" t="s">
        <v>3142</v>
      </c>
      <c r="D2441" s="753" t="s">
        <v>3143</v>
      </c>
      <c r="E2441" s="423">
        <v>0.1</v>
      </c>
      <c r="F2441" s="754">
        <v>19.350000000000001</v>
      </c>
      <c r="G2441" s="1179">
        <f t="shared" ref="G2441:G2442" si="177">TRUNC(E2441*F2441,2)</f>
        <v>1.93</v>
      </c>
      <c r="H2441" s="1057"/>
      <c r="J2441" s="436"/>
      <c r="K2441" s="436"/>
      <c r="L2441" s="436"/>
      <c r="M2441" s="436"/>
      <c r="N2441" s="436"/>
      <c r="O2441" s="436"/>
      <c r="P2441" s="437"/>
    </row>
    <row r="2442" spans="1:16" s="115" customFormat="1" ht="25.5" x14ac:dyDescent="0.25">
      <c r="A2442" s="385" t="s">
        <v>3204</v>
      </c>
      <c r="B2442" s="389" t="s">
        <v>3491</v>
      </c>
      <c r="C2442" s="386" t="s">
        <v>3147</v>
      </c>
      <c r="D2442" s="735" t="s">
        <v>3134</v>
      </c>
      <c r="E2442" s="423">
        <v>1</v>
      </c>
      <c r="F2442" s="423">
        <f>'Mapa de Cotação'!F38</f>
        <v>4.5210917030567686</v>
      </c>
      <c r="G2442" s="1179">
        <f t="shared" si="177"/>
        <v>4.5199999999999996</v>
      </c>
      <c r="H2442" s="1057"/>
      <c r="J2442" s="436"/>
      <c r="K2442" s="436"/>
      <c r="L2442" s="436"/>
      <c r="M2442" s="436"/>
      <c r="N2442" s="436"/>
      <c r="O2442" s="436"/>
      <c r="P2442" s="437"/>
    </row>
    <row r="2443" spans="1:16" s="115" customFormat="1" x14ac:dyDescent="0.25">
      <c r="A2443" s="1347" t="s">
        <v>4722</v>
      </c>
      <c r="B2443" s="1350"/>
      <c r="C2443" s="1350"/>
      <c r="D2443" s="1350"/>
      <c r="E2443" s="1350"/>
      <c r="F2443" s="1349"/>
      <c r="G2443" s="1168">
        <f>TRUNC(SUM(G2440:G2441),2)</f>
        <v>3.44</v>
      </c>
      <c r="H2443" s="1057"/>
      <c r="J2443" s="436"/>
      <c r="K2443" s="436"/>
      <c r="L2443" s="436"/>
      <c r="M2443" s="436"/>
      <c r="N2443" s="436"/>
      <c r="O2443" s="436"/>
      <c r="P2443" s="437"/>
    </row>
    <row r="2444" spans="1:16" s="115" customFormat="1" x14ac:dyDescent="0.25">
      <c r="A2444" s="1347" t="s">
        <v>4723</v>
      </c>
      <c r="B2444" s="1350"/>
      <c r="C2444" s="1350"/>
      <c r="D2444" s="1350"/>
      <c r="E2444" s="1350"/>
      <c r="F2444" s="1349"/>
      <c r="G2444" s="1168">
        <f>TRUNC(SUM(G2442),2)</f>
        <v>4.5199999999999996</v>
      </c>
      <c r="H2444" s="1057"/>
      <c r="J2444" s="436"/>
      <c r="K2444" s="436"/>
      <c r="L2444" s="436"/>
      <c r="M2444" s="436"/>
      <c r="N2444" s="436"/>
      <c r="O2444" s="436"/>
      <c r="P2444" s="437"/>
    </row>
    <row r="2445" spans="1:16" s="115" customFormat="1" x14ac:dyDescent="0.25">
      <c r="A2445" s="1172" t="s">
        <v>5023</v>
      </c>
      <c r="B2445" s="1170"/>
      <c r="C2445" s="1170"/>
      <c r="D2445" s="1170"/>
      <c r="E2445" s="1170"/>
      <c r="F2445" s="1171" t="s">
        <v>4915</v>
      </c>
      <c r="G2445" s="1168">
        <f>TRUNC(SUM(G2443:G2444),2)</f>
        <v>7.96</v>
      </c>
      <c r="H2445" s="1057"/>
      <c r="J2445" s="436"/>
      <c r="K2445" s="436"/>
      <c r="L2445" s="436"/>
      <c r="M2445" s="436"/>
      <c r="N2445" s="436"/>
      <c r="O2445" s="436"/>
      <c r="P2445" s="437"/>
    </row>
    <row r="2446" spans="1:16" s="890" customFormat="1" ht="14.25" customHeight="1" x14ac:dyDescent="0.25">
      <c r="A2446" s="917"/>
      <c r="B2446" s="810"/>
      <c r="C2446" s="917"/>
      <c r="D2446" s="924"/>
      <c r="E2446" s="917"/>
      <c r="F2446" s="917"/>
      <c r="G2446" s="921"/>
      <c r="H2446" s="1056"/>
    </row>
    <row r="2447" spans="1:16" s="890" customFormat="1" x14ac:dyDescent="0.25">
      <c r="A2447" s="917"/>
      <c r="B2447" s="810"/>
      <c r="C2447" s="917"/>
      <c r="D2447" s="924"/>
      <c r="E2447" s="917"/>
      <c r="F2447" s="917"/>
      <c r="G2447" s="921"/>
      <c r="H2447" s="1056"/>
    </row>
    <row r="2448" spans="1:16" s="904" customFormat="1" ht="25.5" x14ac:dyDescent="0.25">
      <c r="A2448" s="1157" t="s">
        <v>3136</v>
      </c>
      <c r="B2448" s="1158" t="s">
        <v>3137</v>
      </c>
      <c r="C2448" s="1159" t="s">
        <v>3138</v>
      </c>
      <c r="D2448" s="1159" t="s">
        <v>3139</v>
      </c>
      <c r="E2448" s="1160" t="s">
        <v>3140</v>
      </c>
      <c r="F2448" s="1161" t="s">
        <v>4913</v>
      </c>
      <c r="G2448" s="1162" t="s">
        <v>4914</v>
      </c>
      <c r="H2448" s="1057"/>
    </row>
    <row r="2449" spans="1:16" s="904" customFormat="1" ht="4.5" customHeight="1" x14ac:dyDescent="0.25">
      <c r="A2449" s="728"/>
      <c r="B2449" s="728"/>
      <c r="C2449" s="729"/>
      <c r="D2449" s="729"/>
      <c r="E2449" s="730"/>
      <c r="F2449" s="731"/>
      <c r="G2449" s="732"/>
      <c r="H2449" s="1057"/>
    </row>
    <row r="2450" spans="1:16" s="115" customFormat="1" x14ac:dyDescent="0.25">
      <c r="A2450" s="446" t="s">
        <v>2923</v>
      </c>
      <c r="B2450" s="1351" t="s">
        <v>1635</v>
      </c>
      <c r="C2450" s="1352"/>
      <c r="D2450" s="1352"/>
      <c r="E2450" s="1352"/>
      <c r="F2450" s="1352"/>
      <c r="G2450" s="1353"/>
      <c r="H2450" s="1057"/>
      <c r="J2450" s="436"/>
      <c r="K2450" s="436"/>
      <c r="L2450" s="436"/>
      <c r="M2450" s="436"/>
      <c r="N2450" s="436"/>
      <c r="O2450" s="436"/>
      <c r="P2450" s="437"/>
    </row>
    <row r="2451" spans="1:16" s="115" customFormat="1" ht="25.5" x14ac:dyDescent="0.25">
      <c r="A2451" s="446" t="s">
        <v>2926</v>
      </c>
      <c r="B2451" s="815" t="s">
        <v>2911</v>
      </c>
      <c r="C2451" s="447"/>
      <c r="D2451" s="447"/>
      <c r="E2451" s="448"/>
      <c r="F2451" s="448"/>
      <c r="G2451" s="449"/>
      <c r="H2451" s="1057"/>
      <c r="J2451" s="436"/>
      <c r="K2451" s="436"/>
      <c r="L2451" s="436"/>
      <c r="M2451" s="436"/>
      <c r="N2451" s="436"/>
      <c r="O2451" s="436"/>
      <c r="P2451" s="437"/>
    </row>
    <row r="2452" spans="1:16" s="115" customFormat="1" x14ac:dyDescent="0.25">
      <c r="A2452" s="549" t="s">
        <v>4063</v>
      </c>
      <c r="B2452" s="750" t="s">
        <v>4062</v>
      </c>
      <c r="C2452" s="535" t="s">
        <v>3142</v>
      </c>
      <c r="D2452" s="753" t="s">
        <v>3143</v>
      </c>
      <c r="E2452" s="423">
        <v>0.5</v>
      </c>
      <c r="F2452" s="754">
        <v>15.19</v>
      </c>
      <c r="G2452" s="1179">
        <f>TRUNC(E2452*F2452,2)</f>
        <v>7.59</v>
      </c>
      <c r="H2452" s="1057"/>
      <c r="J2452" s="436"/>
      <c r="K2452" s="436"/>
      <c r="L2452" s="436"/>
      <c r="M2452" s="436"/>
      <c r="N2452" s="436"/>
      <c r="O2452" s="436"/>
      <c r="P2452" s="437"/>
    </row>
    <row r="2453" spans="1:16" s="115" customFormat="1" x14ac:dyDescent="0.25">
      <c r="A2453" s="549" t="s">
        <v>4061</v>
      </c>
      <c r="B2453" s="750" t="s">
        <v>4060</v>
      </c>
      <c r="C2453" s="535" t="s">
        <v>3142</v>
      </c>
      <c r="D2453" s="753" t="s">
        <v>3143</v>
      </c>
      <c r="E2453" s="423">
        <v>0.5</v>
      </c>
      <c r="F2453" s="754">
        <v>19.350000000000001</v>
      </c>
      <c r="G2453" s="1179">
        <f t="shared" ref="G2453:G2454" si="178">TRUNC(E2453*F2453,2)</f>
        <v>9.67</v>
      </c>
      <c r="H2453" s="1057"/>
      <c r="J2453" s="436"/>
      <c r="K2453" s="436"/>
      <c r="L2453" s="436"/>
      <c r="M2453" s="436"/>
      <c r="N2453" s="436"/>
      <c r="O2453" s="436"/>
      <c r="P2453" s="437"/>
    </row>
    <row r="2454" spans="1:16" s="115" customFormat="1" ht="25.5" x14ac:dyDescent="0.25">
      <c r="A2454" s="385" t="s">
        <v>3204</v>
      </c>
      <c r="B2454" s="389" t="s">
        <v>3492</v>
      </c>
      <c r="C2454" s="386" t="s">
        <v>3147</v>
      </c>
      <c r="D2454" s="735" t="s">
        <v>3134</v>
      </c>
      <c r="E2454" s="423">
        <v>1</v>
      </c>
      <c r="F2454" s="423">
        <f>'Mapa de Cotação'!F16</f>
        <v>74.286666666666676</v>
      </c>
      <c r="G2454" s="1179">
        <f t="shared" si="178"/>
        <v>74.28</v>
      </c>
      <c r="H2454" s="1057"/>
      <c r="J2454" s="436"/>
      <c r="K2454" s="436"/>
      <c r="L2454" s="436"/>
      <c r="M2454" s="436"/>
      <c r="N2454" s="436"/>
      <c r="O2454" s="436"/>
      <c r="P2454" s="437"/>
    </row>
    <row r="2455" spans="1:16" s="115" customFormat="1" x14ac:dyDescent="0.25">
      <c r="A2455" s="1347" t="s">
        <v>4722</v>
      </c>
      <c r="B2455" s="1350"/>
      <c r="C2455" s="1350"/>
      <c r="D2455" s="1350"/>
      <c r="E2455" s="1350"/>
      <c r="F2455" s="1349"/>
      <c r="G2455" s="1168">
        <f>TRUNC(SUM(G2452:G2453),2)</f>
        <v>17.260000000000002</v>
      </c>
      <c r="H2455" s="1057"/>
      <c r="J2455" s="436"/>
      <c r="K2455" s="436"/>
      <c r="L2455" s="436"/>
      <c r="M2455" s="436"/>
      <c r="N2455" s="436"/>
      <c r="O2455" s="436"/>
      <c r="P2455" s="437"/>
    </row>
    <row r="2456" spans="1:16" s="115" customFormat="1" x14ac:dyDescent="0.25">
      <c r="A2456" s="1347" t="s">
        <v>4723</v>
      </c>
      <c r="B2456" s="1350"/>
      <c r="C2456" s="1350"/>
      <c r="D2456" s="1350"/>
      <c r="E2456" s="1350"/>
      <c r="F2456" s="1349"/>
      <c r="G2456" s="1168">
        <f>TRUNC(SUM(G2454),2)</f>
        <v>74.28</v>
      </c>
      <c r="H2456" s="1057"/>
      <c r="J2456" s="436"/>
      <c r="K2456" s="436"/>
      <c r="L2456" s="436"/>
      <c r="M2456" s="436"/>
      <c r="N2456" s="436"/>
      <c r="O2456" s="436"/>
      <c r="P2456" s="437"/>
    </row>
    <row r="2457" spans="1:16" s="115" customFormat="1" x14ac:dyDescent="0.25">
      <c r="A2457" s="1172"/>
      <c r="B2457" s="1170"/>
      <c r="C2457" s="1170"/>
      <c r="D2457" s="1170"/>
      <c r="E2457" s="1170"/>
      <c r="F2457" s="1171" t="s">
        <v>4915</v>
      </c>
      <c r="G2457" s="1168">
        <f>TRUNC(SUM(G2455:G2456),2)</f>
        <v>91.54</v>
      </c>
      <c r="H2457" s="1057"/>
      <c r="J2457" s="436"/>
      <c r="K2457" s="436"/>
      <c r="L2457" s="436"/>
      <c r="M2457" s="436"/>
      <c r="N2457" s="436"/>
      <c r="O2457" s="436"/>
      <c r="P2457" s="437"/>
    </row>
    <row r="2458" spans="1:16" s="115" customFormat="1" x14ac:dyDescent="0.25">
      <c r="B2458" s="814"/>
      <c r="D2458" s="800"/>
      <c r="H2458" s="1057"/>
      <c r="J2458" s="436"/>
      <c r="K2458" s="436"/>
      <c r="L2458" s="436"/>
      <c r="M2458" s="436"/>
      <c r="N2458" s="436"/>
      <c r="O2458" s="436"/>
      <c r="P2458" s="437"/>
    </row>
    <row r="2459" spans="1:16" s="890" customFormat="1" ht="14.25" customHeight="1" x14ac:dyDescent="0.25">
      <c r="A2459" s="917"/>
      <c r="B2459" s="810"/>
      <c r="C2459" s="917"/>
      <c r="D2459" s="924"/>
      <c r="E2459" s="917"/>
      <c r="F2459" s="917"/>
      <c r="G2459" s="921"/>
      <c r="H2459" s="1056"/>
    </row>
    <row r="2460" spans="1:16" s="890" customFormat="1" x14ac:dyDescent="0.25">
      <c r="A2460" s="917"/>
      <c r="B2460" s="810"/>
      <c r="C2460" s="917"/>
      <c r="D2460" s="924"/>
      <c r="E2460" s="917"/>
      <c r="F2460" s="917"/>
      <c r="G2460" s="921"/>
      <c r="H2460" s="1056"/>
    </row>
    <row r="2461" spans="1:16" s="904" customFormat="1" ht="25.5" x14ac:dyDescent="0.25">
      <c r="A2461" s="1157" t="s">
        <v>3136</v>
      </c>
      <c r="B2461" s="1158" t="s">
        <v>3137</v>
      </c>
      <c r="C2461" s="1159" t="s">
        <v>3138</v>
      </c>
      <c r="D2461" s="1159" t="s">
        <v>3139</v>
      </c>
      <c r="E2461" s="1160" t="s">
        <v>3140</v>
      </c>
      <c r="F2461" s="1161" t="s">
        <v>4913</v>
      </c>
      <c r="G2461" s="1162" t="s">
        <v>4914</v>
      </c>
      <c r="H2461" s="1057"/>
    </row>
    <row r="2462" spans="1:16" s="904" customFormat="1" ht="4.5" customHeight="1" x14ac:dyDescent="0.25">
      <c r="A2462" s="728"/>
      <c r="B2462" s="728"/>
      <c r="C2462" s="729"/>
      <c r="D2462" s="729"/>
      <c r="E2462" s="730"/>
      <c r="F2462" s="731"/>
      <c r="G2462" s="732"/>
      <c r="H2462" s="1057"/>
    </row>
    <row r="2463" spans="1:16" s="115" customFormat="1" x14ac:dyDescent="0.25">
      <c r="A2463" s="446" t="s">
        <v>2923</v>
      </c>
      <c r="B2463" s="1351" t="s">
        <v>1635</v>
      </c>
      <c r="C2463" s="1352"/>
      <c r="D2463" s="1352"/>
      <c r="E2463" s="1352"/>
      <c r="F2463" s="1352"/>
      <c r="G2463" s="1353"/>
      <c r="H2463" s="1057"/>
      <c r="J2463" s="436"/>
      <c r="K2463" s="436"/>
      <c r="L2463" s="436"/>
      <c r="M2463" s="436"/>
      <c r="N2463" s="436"/>
      <c r="O2463" s="436"/>
      <c r="P2463" s="437"/>
    </row>
    <row r="2464" spans="1:16" s="115" customFormat="1" ht="38.25" x14ac:dyDescent="0.25">
      <c r="A2464" s="446" t="s">
        <v>2927</v>
      </c>
      <c r="B2464" s="815" t="s">
        <v>2912</v>
      </c>
      <c r="C2464" s="447"/>
      <c r="D2464" s="447"/>
      <c r="E2464" s="448"/>
      <c r="F2464" s="448"/>
      <c r="G2464" s="449"/>
      <c r="H2464" s="1057"/>
      <c r="J2464" s="436"/>
      <c r="K2464" s="436"/>
      <c r="L2464" s="436"/>
      <c r="M2464" s="436"/>
      <c r="N2464" s="436"/>
      <c r="O2464" s="436"/>
      <c r="P2464" s="437"/>
    </row>
    <row r="2465" spans="1:16" s="115" customFormat="1" x14ac:dyDescent="0.25">
      <c r="A2465" s="549" t="s">
        <v>4063</v>
      </c>
      <c r="B2465" s="750" t="s">
        <v>4062</v>
      </c>
      <c r="C2465" s="535" t="s">
        <v>3142</v>
      </c>
      <c r="D2465" s="753" t="s">
        <v>3143</v>
      </c>
      <c r="E2465" s="423">
        <v>0.1</v>
      </c>
      <c r="F2465" s="754">
        <v>15.19</v>
      </c>
      <c r="G2465" s="1179">
        <f>TRUNC(E2465*F2465,2)</f>
        <v>1.51</v>
      </c>
      <c r="H2465" s="1057"/>
      <c r="J2465" s="436"/>
      <c r="K2465" s="436"/>
      <c r="L2465" s="436"/>
      <c r="M2465" s="436"/>
      <c r="N2465" s="436"/>
      <c r="O2465" s="436"/>
      <c r="P2465" s="437"/>
    </row>
    <row r="2466" spans="1:16" s="115" customFormat="1" x14ac:dyDescent="0.25">
      <c r="A2466" s="549" t="s">
        <v>4061</v>
      </c>
      <c r="B2466" s="750" t="s">
        <v>4060</v>
      </c>
      <c r="C2466" s="535" t="s">
        <v>3142</v>
      </c>
      <c r="D2466" s="753" t="s">
        <v>3143</v>
      </c>
      <c r="E2466" s="423">
        <v>0.1</v>
      </c>
      <c r="F2466" s="754">
        <v>19.350000000000001</v>
      </c>
      <c r="G2466" s="1179">
        <f t="shared" ref="G2466:G2467" si="179">TRUNC(E2466*F2466,2)</f>
        <v>1.93</v>
      </c>
      <c r="H2466" s="1057"/>
      <c r="J2466" s="436"/>
      <c r="K2466" s="436"/>
      <c r="L2466" s="436"/>
      <c r="M2466" s="436"/>
      <c r="N2466" s="436"/>
      <c r="O2466" s="436"/>
      <c r="P2466" s="437"/>
    </row>
    <row r="2467" spans="1:16" s="115" customFormat="1" x14ac:dyDescent="0.25">
      <c r="A2467" s="385" t="s">
        <v>3661</v>
      </c>
      <c r="B2467" s="389" t="s">
        <v>3660</v>
      </c>
      <c r="C2467" s="386" t="s">
        <v>3147</v>
      </c>
      <c r="D2467" s="735" t="s">
        <v>3134</v>
      </c>
      <c r="E2467" s="423">
        <v>1</v>
      </c>
      <c r="F2467" s="754">
        <v>11.88</v>
      </c>
      <c r="G2467" s="1179">
        <f t="shared" si="179"/>
        <v>11.88</v>
      </c>
      <c r="H2467" s="1057"/>
      <c r="J2467" s="436"/>
      <c r="K2467" s="436"/>
      <c r="L2467" s="436"/>
      <c r="M2467" s="436"/>
      <c r="N2467" s="436"/>
      <c r="O2467" s="436"/>
      <c r="P2467" s="437"/>
    </row>
    <row r="2468" spans="1:16" s="115" customFormat="1" x14ac:dyDescent="0.25">
      <c r="A2468" s="1347" t="s">
        <v>4722</v>
      </c>
      <c r="B2468" s="1350"/>
      <c r="C2468" s="1350"/>
      <c r="D2468" s="1350"/>
      <c r="E2468" s="1350"/>
      <c r="F2468" s="1349"/>
      <c r="G2468" s="1168">
        <f>TRUNC(SUM(G2465:G2466),2)</f>
        <v>3.44</v>
      </c>
      <c r="H2468" s="1057"/>
      <c r="J2468" s="436"/>
      <c r="K2468" s="436"/>
      <c r="L2468" s="436"/>
      <c r="M2468" s="436"/>
      <c r="N2468" s="436"/>
      <c r="O2468" s="436"/>
      <c r="P2468" s="437"/>
    </row>
    <row r="2469" spans="1:16" s="115" customFormat="1" x14ac:dyDescent="0.25">
      <c r="A2469" s="1347" t="s">
        <v>4723</v>
      </c>
      <c r="B2469" s="1350"/>
      <c r="C2469" s="1350"/>
      <c r="D2469" s="1350"/>
      <c r="E2469" s="1350"/>
      <c r="F2469" s="1349"/>
      <c r="G2469" s="1168">
        <f>TRUNC(SUM(G2467),2)</f>
        <v>11.88</v>
      </c>
      <c r="H2469" s="1057"/>
      <c r="J2469" s="436"/>
      <c r="K2469" s="436"/>
      <c r="L2469" s="436"/>
      <c r="M2469" s="436"/>
      <c r="N2469" s="436"/>
      <c r="O2469" s="436"/>
      <c r="P2469" s="437"/>
    </row>
    <row r="2470" spans="1:16" s="115" customFormat="1" x14ac:dyDescent="0.25">
      <c r="A2470" s="1172" t="s">
        <v>5024</v>
      </c>
      <c r="B2470" s="1170"/>
      <c r="C2470" s="1170"/>
      <c r="D2470" s="1170"/>
      <c r="E2470" s="1170"/>
      <c r="F2470" s="1171" t="s">
        <v>4915</v>
      </c>
      <c r="G2470" s="1168">
        <f>TRUNC(SUM(G2468:G2469),2)</f>
        <v>15.32</v>
      </c>
      <c r="H2470" s="1057"/>
      <c r="J2470" s="436"/>
      <c r="K2470" s="436"/>
      <c r="L2470" s="436"/>
      <c r="M2470" s="436"/>
      <c r="N2470" s="436"/>
      <c r="O2470" s="436"/>
      <c r="P2470" s="437"/>
    </row>
    <row r="2471" spans="1:16" s="890" customFormat="1" ht="14.25" customHeight="1" x14ac:dyDescent="0.25">
      <c r="A2471" s="917"/>
      <c r="B2471" s="810"/>
      <c r="C2471" s="917"/>
      <c r="D2471" s="924"/>
      <c r="E2471" s="917"/>
      <c r="F2471" s="917"/>
      <c r="G2471" s="921"/>
      <c r="H2471" s="1056"/>
    </row>
    <row r="2472" spans="1:16" s="890" customFormat="1" x14ac:dyDescent="0.25">
      <c r="A2472" s="917"/>
      <c r="B2472" s="810"/>
      <c r="C2472" s="917"/>
      <c r="D2472" s="924"/>
      <c r="E2472" s="917"/>
      <c r="F2472" s="917"/>
      <c r="G2472" s="921"/>
      <c r="H2472" s="1056"/>
    </row>
    <row r="2473" spans="1:16" s="904" customFormat="1" ht="25.5" x14ac:dyDescent="0.25">
      <c r="A2473" s="1157" t="s">
        <v>3136</v>
      </c>
      <c r="B2473" s="1158" t="s">
        <v>3137</v>
      </c>
      <c r="C2473" s="1159" t="s">
        <v>3138</v>
      </c>
      <c r="D2473" s="1159" t="s">
        <v>3139</v>
      </c>
      <c r="E2473" s="1160" t="s">
        <v>3140</v>
      </c>
      <c r="F2473" s="1161" t="s">
        <v>4913</v>
      </c>
      <c r="G2473" s="1162" t="s">
        <v>4914</v>
      </c>
      <c r="H2473" s="1057"/>
    </row>
    <row r="2474" spans="1:16" s="904" customFormat="1" ht="4.5" customHeight="1" x14ac:dyDescent="0.25">
      <c r="A2474" s="728"/>
      <c r="B2474" s="728"/>
      <c r="C2474" s="729"/>
      <c r="D2474" s="729"/>
      <c r="E2474" s="730"/>
      <c r="F2474" s="731"/>
      <c r="G2474" s="732"/>
      <c r="H2474" s="1057"/>
    </row>
    <row r="2475" spans="1:16" s="115" customFormat="1" x14ac:dyDescent="0.25">
      <c r="A2475" s="446" t="s">
        <v>2923</v>
      </c>
      <c r="B2475" s="1351" t="s">
        <v>1635</v>
      </c>
      <c r="C2475" s="1352"/>
      <c r="D2475" s="1352"/>
      <c r="E2475" s="1352"/>
      <c r="F2475" s="1352"/>
      <c r="G2475" s="1353"/>
      <c r="H2475" s="1057"/>
      <c r="J2475" s="436"/>
      <c r="K2475" s="436"/>
      <c r="L2475" s="436"/>
      <c r="M2475" s="436"/>
      <c r="N2475" s="436"/>
      <c r="O2475" s="436"/>
      <c r="P2475" s="437"/>
    </row>
    <row r="2476" spans="1:16" s="115" customFormat="1" ht="38.25" x14ac:dyDescent="0.25">
      <c r="A2476" s="446" t="s">
        <v>2928</v>
      </c>
      <c r="B2476" s="815" t="s">
        <v>2914</v>
      </c>
      <c r="C2476" s="447"/>
      <c r="D2476" s="447"/>
      <c r="E2476" s="448"/>
      <c r="F2476" s="448"/>
      <c r="G2476" s="449"/>
      <c r="H2476" s="1057"/>
      <c r="J2476" s="436"/>
      <c r="K2476" s="436"/>
      <c r="L2476" s="436"/>
      <c r="M2476" s="436"/>
      <c r="N2476" s="436"/>
      <c r="O2476" s="436"/>
      <c r="P2476" s="437"/>
    </row>
    <row r="2477" spans="1:16" s="115" customFormat="1" x14ac:dyDescent="0.25">
      <c r="A2477" s="549" t="s">
        <v>4063</v>
      </c>
      <c r="B2477" s="750" t="s">
        <v>4062</v>
      </c>
      <c r="C2477" s="535" t="s">
        <v>3142</v>
      </c>
      <c r="D2477" s="753" t="s">
        <v>3143</v>
      </c>
      <c r="E2477" s="423">
        <v>0.1</v>
      </c>
      <c r="F2477" s="754">
        <v>15.19</v>
      </c>
      <c r="G2477" s="1179">
        <f>TRUNC(E2477*F2477,2)</f>
        <v>1.51</v>
      </c>
      <c r="H2477" s="1057"/>
      <c r="J2477" s="436"/>
      <c r="K2477" s="436"/>
      <c r="L2477" s="436"/>
      <c r="M2477" s="436"/>
      <c r="N2477" s="436"/>
      <c r="O2477" s="436"/>
      <c r="P2477" s="437"/>
    </row>
    <row r="2478" spans="1:16" s="115" customFormat="1" x14ac:dyDescent="0.25">
      <c r="A2478" s="549" t="s">
        <v>4061</v>
      </c>
      <c r="B2478" s="750" t="s">
        <v>4060</v>
      </c>
      <c r="C2478" s="535" t="s">
        <v>3142</v>
      </c>
      <c r="D2478" s="753" t="s">
        <v>3143</v>
      </c>
      <c r="E2478" s="423">
        <v>0.1</v>
      </c>
      <c r="F2478" s="754">
        <v>19.350000000000001</v>
      </c>
      <c r="G2478" s="1179">
        <f t="shared" ref="G2478:G2479" si="180">TRUNC(E2478*F2478,2)</f>
        <v>1.93</v>
      </c>
      <c r="H2478" s="1057"/>
      <c r="J2478" s="436"/>
      <c r="K2478" s="436"/>
      <c r="L2478" s="436"/>
      <c r="M2478" s="436"/>
      <c r="N2478" s="436"/>
      <c r="O2478" s="436"/>
      <c r="P2478" s="437"/>
    </row>
    <row r="2479" spans="1:16" s="115" customFormat="1" x14ac:dyDescent="0.25">
      <c r="A2479" s="385" t="s">
        <v>3663</v>
      </c>
      <c r="B2479" s="389" t="s">
        <v>3662</v>
      </c>
      <c r="C2479" s="386" t="s">
        <v>3147</v>
      </c>
      <c r="D2479" s="735" t="s">
        <v>3134</v>
      </c>
      <c r="E2479" s="423">
        <v>1</v>
      </c>
      <c r="F2479" s="754">
        <v>16.48</v>
      </c>
      <c r="G2479" s="1179">
        <f t="shared" si="180"/>
        <v>16.48</v>
      </c>
      <c r="H2479" s="1057"/>
      <c r="J2479" s="436"/>
      <c r="K2479" s="436"/>
      <c r="L2479" s="436"/>
      <c r="M2479" s="436"/>
      <c r="N2479" s="436"/>
      <c r="O2479" s="436"/>
      <c r="P2479" s="437"/>
    </row>
    <row r="2480" spans="1:16" s="115" customFormat="1" x14ac:dyDescent="0.25">
      <c r="A2480" s="1347" t="s">
        <v>4722</v>
      </c>
      <c r="B2480" s="1350"/>
      <c r="C2480" s="1350"/>
      <c r="D2480" s="1350"/>
      <c r="E2480" s="1350"/>
      <c r="F2480" s="1349"/>
      <c r="G2480" s="1168">
        <f>TRUNC(SUM(G2477:G2478),2)</f>
        <v>3.44</v>
      </c>
      <c r="H2480" s="1057"/>
      <c r="J2480" s="436"/>
      <c r="K2480" s="436"/>
      <c r="L2480" s="436"/>
      <c r="M2480" s="436"/>
      <c r="N2480" s="436"/>
      <c r="O2480" s="436"/>
      <c r="P2480" s="437"/>
    </row>
    <row r="2481" spans="1:16" s="115" customFormat="1" x14ac:dyDescent="0.25">
      <c r="A2481" s="1347" t="s">
        <v>4723</v>
      </c>
      <c r="B2481" s="1350"/>
      <c r="C2481" s="1350"/>
      <c r="D2481" s="1350"/>
      <c r="E2481" s="1350"/>
      <c r="F2481" s="1349"/>
      <c r="G2481" s="1168">
        <f>TRUNC(SUM(G2479),2)</f>
        <v>16.48</v>
      </c>
      <c r="H2481" s="1057"/>
      <c r="J2481" s="436"/>
      <c r="K2481" s="436"/>
      <c r="L2481" s="436"/>
      <c r="M2481" s="436"/>
      <c r="N2481" s="436"/>
      <c r="O2481" s="436"/>
      <c r="P2481" s="437"/>
    </row>
    <row r="2482" spans="1:16" s="115" customFormat="1" x14ac:dyDescent="0.25">
      <c r="A2482" s="1172" t="s">
        <v>5025</v>
      </c>
      <c r="B2482" s="1170"/>
      <c r="C2482" s="1170"/>
      <c r="D2482" s="1170"/>
      <c r="E2482" s="1170"/>
      <c r="F2482" s="1171" t="s">
        <v>4915</v>
      </c>
      <c r="G2482" s="1168">
        <f>TRUNC(SUM(G2480:G2481),2)</f>
        <v>19.920000000000002</v>
      </c>
      <c r="H2482" s="1057"/>
      <c r="I2482" s="436"/>
      <c r="J2482" s="436"/>
      <c r="K2482" s="436"/>
      <c r="L2482" s="436"/>
      <c r="M2482" s="436"/>
      <c r="N2482" s="436"/>
      <c r="O2482" s="436"/>
      <c r="P2482" s="437"/>
    </row>
    <row r="2483" spans="1:16" s="890" customFormat="1" ht="14.25" customHeight="1" x14ac:dyDescent="0.25">
      <c r="A2483" s="917"/>
      <c r="B2483" s="810"/>
      <c r="C2483" s="917"/>
      <c r="D2483" s="924"/>
      <c r="E2483" s="917"/>
      <c r="F2483" s="917"/>
      <c r="G2483" s="921"/>
      <c r="H2483" s="1056"/>
    </row>
    <row r="2484" spans="1:16" s="890" customFormat="1" x14ac:dyDescent="0.25">
      <c r="A2484" s="917"/>
      <c r="B2484" s="810"/>
      <c r="C2484" s="917"/>
      <c r="D2484" s="924"/>
      <c r="E2484" s="917"/>
      <c r="F2484" s="917"/>
      <c r="G2484" s="921"/>
      <c r="H2484" s="1056"/>
    </row>
    <row r="2485" spans="1:16" s="904" customFormat="1" ht="25.5" x14ac:dyDescent="0.25">
      <c r="A2485" s="1157" t="s">
        <v>3136</v>
      </c>
      <c r="B2485" s="1158" t="s">
        <v>3137</v>
      </c>
      <c r="C2485" s="1159" t="s">
        <v>3138</v>
      </c>
      <c r="D2485" s="1159" t="s">
        <v>3139</v>
      </c>
      <c r="E2485" s="1160" t="s">
        <v>3140</v>
      </c>
      <c r="F2485" s="1161" t="s">
        <v>4913</v>
      </c>
      <c r="G2485" s="1162" t="s">
        <v>4914</v>
      </c>
      <c r="H2485" s="1057"/>
    </row>
    <row r="2486" spans="1:16" s="904" customFormat="1" ht="4.5" customHeight="1" x14ac:dyDescent="0.25">
      <c r="A2486" s="728"/>
      <c r="B2486" s="728"/>
      <c r="C2486" s="729"/>
      <c r="D2486" s="729"/>
      <c r="E2486" s="730"/>
      <c r="F2486" s="731"/>
      <c r="G2486" s="732"/>
      <c r="H2486" s="1057"/>
    </row>
    <row r="2487" spans="1:16" s="115" customFormat="1" x14ac:dyDescent="0.25">
      <c r="A2487" s="446" t="s">
        <v>2923</v>
      </c>
      <c r="B2487" s="1351" t="s">
        <v>1635</v>
      </c>
      <c r="C2487" s="1352"/>
      <c r="D2487" s="1352"/>
      <c r="E2487" s="1352"/>
      <c r="F2487" s="1352"/>
      <c r="G2487" s="1353"/>
      <c r="H2487" s="1057"/>
      <c r="J2487" s="436"/>
      <c r="K2487" s="436"/>
      <c r="L2487" s="436"/>
      <c r="M2487" s="436"/>
      <c r="N2487" s="436"/>
      <c r="O2487" s="436"/>
      <c r="P2487" s="437"/>
    </row>
    <row r="2488" spans="1:16" s="115" customFormat="1" ht="63.75" x14ac:dyDescent="0.25">
      <c r="A2488" s="446" t="s">
        <v>2929</v>
      </c>
      <c r="B2488" s="815" t="s">
        <v>2915</v>
      </c>
      <c r="C2488" s="447"/>
      <c r="D2488" s="447"/>
      <c r="E2488" s="448"/>
      <c r="F2488" s="448"/>
      <c r="G2488" s="449"/>
      <c r="H2488" s="1057"/>
      <c r="J2488" s="436"/>
      <c r="K2488" s="436"/>
      <c r="L2488" s="436"/>
      <c r="M2488" s="436"/>
      <c r="N2488" s="436"/>
      <c r="O2488" s="436"/>
      <c r="P2488" s="437"/>
    </row>
    <row r="2489" spans="1:16" s="115" customFormat="1" x14ac:dyDescent="0.25">
      <c r="A2489" s="549" t="s">
        <v>4063</v>
      </c>
      <c r="B2489" s="750" t="s">
        <v>4062</v>
      </c>
      <c r="C2489" s="535" t="s">
        <v>3142</v>
      </c>
      <c r="D2489" s="753" t="s">
        <v>3143</v>
      </c>
      <c r="E2489" s="423">
        <v>0.4</v>
      </c>
      <c r="F2489" s="754">
        <v>15.19</v>
      </c>
      <c r="G2489" s="1179">
        <f>TRUNC(E2489*F2489,2)</f>
        <v>6.07</v>
      </c>
      <c r="H2489" s="1057"/>
      <c r="J2489" s="436"/>
      <c r="K2489" s="436"/>
      <c r="L2489" s="436"/>
      <c r="M2489" s="436"/>
      <c r="N2489" s="436"/>
      <c r="O2489" s="436"/>
      <c r="P2489" s="437"/>
    </row>
    <row r="2490" spans="1:16" s="115" customFormat="1" x14ac:dyDescent="0.25">
      <c r="A2490" s="549" t="s">
        <v>4061</v>
      </c>
      <c r="B2490" s="750" t="s">
        <v>4060</v>
      </c>
      <c r="C2490" s="535" t="s">
        <v>3142</v>
      </c>
      <c r="D2490" s="753" t="s">
        <v>3143</v>
      </c>
      <c r="E2490" s="423">
        <v>0.5</v>
      </c>
      <c r="F2490" s="754">
        <v>19.350000000000001</v>
      </c>
      <c r="G2490" s="1179">
        <f t="shared" ref="G2490:G2491" si="181">TRUNC(E2490*F2490,2)</f>
        <v>9.67</v>
      </c>
      <c r="H2490" s="1057"/>
      <c r="J2490" s="436"/>
      <c r="K2490" s="436"/>
      <c r="L2490" s="436"/>
      <c r="M2490" s="436"/>
      <c r="N2490" s="436"/>
      <c r="O2490" s="436"/>
      <c r="P2490" s="437"/>
    </row>
    <row r="2491" spans="1:16" s="115" customFormat="1" x14ac:dyDescent="0.25">
      <c r="A2491" s="385" t="s">
        <v>3204</v>
      </c>
      <c r="B2491" s="389" t="s">
        <v>3625</v>
      </c>
      <c r="C2491" s="386" t="s">
        <v>3147</v>
      </c>
      <c r="D2491" s="735" t="s">
        <v>3315</v>
      </c>
      <c r="E2491" s="423">
        <v>1</v>
      </c>
      <c r="F2491" s="423">
        <f>'Mapa de Cotação'!F65</f>
        <v>10.833333333333334</v>
      </c>
      <c r="G2491" s="1179">
        <f t="shared" si="181"/>
        <v>10.83</v>
      </c>
      <c r="H2491" s="1057"/>
      <c r="J2491" s="436"/>
      <c r="K2491" s="436"/>
      <c r="L2491" s="436"/>
      <c r="M2491" s="436"/>
      <c r="N2491" s="436"/>
      <c r="O2491" s="436"/>
      <c r="P2491" s="437"/>
    </row>
    <row r="2492" spans="1:16" s="115" customFormat="1" x14ac:dyDescent="0.25">
      <c r="A2492" s="1347" t="s">
        <v>4722</v>
      </c>
      <c r="B2492" s="1350"/>
      <c r="C2492" s="1350"/>
      <c r="D2492" s="1350"/>
      <c r="E2492" s="1350"/>
      <c r="F2492" s="1349"/>
      <c r="G2492" s="1168">
        <f>TRUNC(SUM(G2489:G2490),2)</f>
        <v>15.74</v>
      </c>
      <c r="H2492" s="1057"/>
      <c r="J2492" s="436"/>
      <c r="K2492" s="436"/>
      <c r="L2492" s="436"/>
      <c r="M2492" s="436"/>
      <c r="N2492" s="436"/>
      <c r="O2492" s="436"/>
      <c r="P2492" s="437"/>
    </row>
    <row r="2493" spans="1:16" s="115" customFormat="1" x14ac:dyDescent="0.25">
      <c r="A2493" s="1347" t="s">
        <v>4723</v>
      </c>
      <c r="B2493" s="1350"/>
      <c r="C2493" s="1350"/>
      <c r="D2493" s="1350"/>
      <c r="E2493" s="1350"/>
      <c r="F2493" s="1349"/>
      <c r="G2493" s="1168">
        <f>TRUNC(SUM(G2491),2)</f>
        <v>10.83</v>
      </c>
      <c r="H2493" s="1057"/>
      <c r="J2493" s="436"/>
      <c r="K2493" s="436"/>
      <c r="L2493" s="436"/>
      <c r="M2493" s="436"/>
      <c r="N2493" s="436"/>
      <c r="O2493" s="436"/>
      <c r="P2493" s="437"/>
    </row>
    <row r="2494" spans="1:16" s="115" customFormat="1" x14ac:dyDescent="0.25">
      <c r="A2494" s="1172" t="s">
        <v>5026</v>
      </c>
      <c r="B2494" s="1170"/>
      <c r="C2494" s="1170"/>
      <c r="D2494" s="1170"/>
      <c r="E2494" s="1170"/>
      <c r="F2494" s="1171" t="s">
        <v>4915</v>
      </c>
      <c r="G2494" s="1168">
        <f>TRUNC(SUM(G2492:G2493),2)</f>
        <v>26.57</v>
      </c>
      <c r="H2494" s="1057"/>
      <c r="J2494" s="436"/>
      <c r="K2494" s="436"/>
      <c r="L2494" s="436"/>
      <c r="M2494" s="436"/>
      <c r="N2494" s="436"/>
      <c r="O2494" s="436"/>
      <c r="P2494" s="437"/>
    </row>
    <row r="2495" spans="1:16" s="890" customFormat="1" ht="14.25" customHeight="1" x14ac:dyDescent="0.25">
      <c r="A2495" s="917"/>
      <c r="B2495" s="810"/>
      <c r="C2495" s="917"/>
      <c r="D2495" s="924"/>
      <c r="E2495" s="917"/>
      <c r="F2495" s="917"/>
      <c r="G2495" s="921"/>
      <c r="H2495" s="1056"/>
    </row>
    <row r="2496" spans="1:16" s="890" customFormat="1" x14ac:dyDescent="0.25">
      <c r="A2496" s="917"/>
      <c r="B2496" s="810"/>
      <c r="C2496" s="917"/>
      <c r="D2496" s="924"/>
      <c r="E2496" s="917"/>
      <c r="F2496" s="917"/>
      <c r="G2496" s="921"/>
      <c r="H2496" s="1056"/>
    </row>
    <row r="2497" spans="1:16" s="904" customFormat="1" ht="25.5" x14ac:dyDescent="0.25">
      <c r="A2497" s="1157" t="s">
        <v>3136</v>
      </c>
      <c r="B2497" s="1158" t="s">
        <v>3137</v>
      </c>
      <c r="C2497" s="1159" t="s">
        <v>3138</v>
      </c>
      <c r="D2497" s="1159" t="s">
        <v>3139</v>
      </c>
      <c r="E2497" s="1160" t="s">
        <v>3140</v>
      </c>
      <c r="F2497" s="1161" t="s">
        <v>4913</v>
      </c>
      <c r="G2497" s="1162" t="s">
        <v>4914</v>
      </c>
      <c r="H2497" s="1057"/>
    </row>
    <row r="2498" spans="1:16" s="904" customFormat="1" ht="4.5" customHeight="1" x14ac:dyDescent="0.25">
      <c r="A2498" s="728"/>
      <c r="B2498" s="728"/>
      <c r="C2498" s="729"/>
      <c r="D2498" s="729"/>
      <c r="E2498" s="730"/>
      <c r="F2498" s="731"/>
      <c r="G2498" s="732"/>
      <c r="H2498" s="1057"/>
    </row>
    <row r="2499" spans="1:16" s="115" customFormat="1" x14ac:dyDescent="0.25">
      <c r="A2499" s="446" t="s">
        <v>2923</v>
      </c>
      <c r="B2499" s="1351" t="s">
        <v>1635</v>
      </c>
      <c r="C2499" s="1352"/>
      <c r="D2499" s="1352"/>
      <c r="E2499" s="1352"/>
      <c r="F2499" s="1352"/>
      <c r="G2499" s="1353"/>
      <c r="H2499" s="1057"/>
      <c r="J2499" s="436"/>
      <c r="K2499" s="436"/>
      <c r="L2499" s="436"/>
      <c r="M2499" s="436"/>
      <c r="N2499" s="436"/>
      <c r="O2499" s="436"/>
      <c r="P2499" s="437"/>
    </row>
    <row r="2500" spans="1:16" s="115" customFormat="1" ht="38.25" x14ac:dyDescent="0.25">
      <c r="A2500" s="446" t="s">
        <v>2930</v>
      </c>
      <c r="B2500" s="815" t="s">
        <v>4844</v>
      </c>
      <c r="C2500" s="447"/>
      <c r="D2500" s="447"/>
      <c r="E2500" s="448"/>
      <c r="F2500" s="448"/>
      <c r="G2500" s="449"/>
      <c r="H2500" s="1057"/>
      <c r="J2500" s="436"/>
      <c r="K2500" s="436"/>
      <c r="L2500" s="436"/>
      <c r="M2500" s="436"/>
      <c r="N2500" s="436"/>
      <c r="O2500" s="436"/>
      <c r="P2500" s="437"/>
    </row>
    <row r="2501" spans="1:16" s="115" customFormat="1" x14ac:dyDescent="0.25">
      <c r="A2501" s="385" t="s">
        <v>3657</v>
      </c>
      <c r="B2501" s="389" t="s">
        <v>3658</v>
      </c>
      <c r="C2501" s="386" t="s">
        <v>3147</v>
      </c>
      <c r="D2501" s="735" t="s">
        <v>3205</v>
      </c>
      <c r="E2501" s="423">
        <v>1</v>
      </c>
      <c r="F2501" s="754">
        <v>1.41</v>
      </c>
      <c r="G2501" s="1179">
        <f>TRUNC(E2501*F2501,2)</f>
        <v>1.41</v>
      </c>
      <c r="H2501" s="1057"/>
      <c r="J2501" s="436"/>
      <c r="K2501" s="436"/>
      <c r="L2501" s="436"/>
      <c r="M2501" s="436"/>
      <c r="N2501" s="436"/>
      <c r="O2501" s="436"/>
      <c r="P2501" s="437"/>
    </row>
    <row r="2502" spans="1:16" s="115" customFormat="1" x14ac:dyDescent="0.25">
      <c r="A2502" s="1347" t="s">
        <v>4722</v>
      </c>
      <c r="B2502" s="1350"/>
      <c r="C2502" s="1350"/>
      <c r="D2502" s="1350"/>
      <c r="E2502" s="1350"/>
      <c r="F2502" s="1349"/>
      <c r="G2502" s="1168">
        <f>TRUNC(SUM(G2499:G2500),2)</f>
        <v>0</v>
      </c>
      <c r="H2502" s="1057"/>
      <c r="J2502" s="436"/>
      <c r="K2502" s="436"/>
      <c r="L2502" s="436"/>
      <c r="M2502" s="436"/>
      <c r="N2502" s="436"/>
      <c r="O2502" s="436"/>
      <c r="P2502" s="437"/>
    </row>
    <row r="2503" spans="1:16" s="115" customFormat="1" x14ac:dyDescent="0.25">
      <c r="A2503" s="1347" t="s">
        <v>4723</v>
      </c>
      <c r="B2503" s="1350"/>
      <c r="C2503" s="1350"/>
      <c r="D2503" s="1350"/>
      <c r="E2503" s="1350"/>
      <c r="F2503" s="1349"/>
      <c r="G2503" s="1168">
        <f>TRUNC(SUM(G2501),2)</f>
        <v>1.41</v>
      </c>
      <c r="H2503" s="1057"/>
      <c r="J2503" s="436"/>
      <c r="K2503" s="436"/>
      <c r="L2503" s="436"/>
      <c r="M2503" s="436"/>
      <c r="N2503" s="436"/>
      <c r="O2503" s="436"/>
      <c r="P2503" s="437"/>
    </row>
    <row r="2504" spans="1:16" s="115" customFormat="1" x14ac:dyDescent="0.25">
      <c r="A2504" s="1172" t="s">
        <v>5027</v>
      </c>
      <c r="B2504" s="1170"/>
      <c r="C2504" s="1170"/>
      <c r="D2504" s="1170"/>
      <c r="E2504" s="1170"/>
      <c r="F2504" s="1171" t="s">
        <v>4915</v>
      </c>
      <c r="G2504" s="1168">
        <f>TRUNC(SUM(G2502:G2503),2)</f>
        <v>1.41</v>
      </c>
      <c r="H2504" s="1057"/>
      <c r="J2504" s="436"/>
      <c r="K2504" s="436"/>
      <c r="L2504" s="436"/>
      <c r="M2504" s="436"/>
      <c r="N2504" s="436"/>
      <c r="O2504" s="436"/>
      <c r="P2504" s="437"/>
    </row>
    <row r="2505" spans="1:16" s="890" customFormat="1" ht="3" customHeight="1" x14ac:dyDescent="0.25">
      <c r="A2505" s="917"/>
      <c r="B2505" s="810"/>
      <c r="C2505" s="917"/>
      <c r="D2505" s="924"/>
      <c r="E2505" s="917"/>
      <c r="F2505" s="917"/>
      <c r="G2505" s="921"/>
      <c r="H2505" s="1056"/>
    </row>
    <row r="2506" spans="1:16" s="890" customFormat="1" ht="3" customHeight="1" x14ac:dyDescent="0.25">
      <c r="A2506" s="917"/>
      <c r="B2506" s="810"/>
      <c r="C2506" s="917"/>
      <c r="D2506" s="924"/>
      <c r="E2506" s="917"/>
      <c r="F2506" s="917"/>
      <c r="G2506" s="921"/>
      <c r="H2506" s="1056"/>
    </row>
    <row r="2507" spans="1:16" s="904" customFormat="1" ht="25.5" x14ac:dyDescent="0.25">
      <c r="A2507" s="1157" t="s">
        <v>3136</v>
      </c>
      <c r="B2507" s="1158" t="s">
        <v>3137</v>
      </c>
      <c r="C2507" s="1159" t="s">
        <v>3138</v>
      </c>
      <c r="D2507" s="1159" t="s">
        <v>3139</v>
      </c>
      <c r="E2507" s="1160" t="s">
        <v>3140</v>
      </c>
      <c r="F2507" s="1161" t="s">
        <v>4913</v>
      </c>
      <c r="G2507" s="1162" t="s">
        <v>4914</v>
      </c>
      <c r="H2507" s="1057"/>
    </row>
    <row r="2508" spans="1:16" s="904" customFormat="1" ht="4.5" customHeight="1" x14ac:dyDescent="0.25">
      <c r="A2508" s="728"/>
      <c r="B2508" s="728"/>
      <c r="C2508" s="729"/>
      <c r="D2508" s="729"/>
      <c r="E2508" s="730"/>
      <c r="F2508" s="731"/>
      <c r="G2508" s="732"/>
      <c r="H2508" s="1057"/>
    </row>
    <row r="2509" spans="1:16" s="115" customFormat="1" x14ac:dyDescent="0.25">
      <c r="A2509" s="446" t="s">
        <v>2923</v>
      </c>
      <c r="B2509" s="1351" t="s">
        <v>1635</v>
      </c>
      <c r="C2509" s="1352"/>
      <c r="D2509" s="1352"/>
      <c r="E2509" s="1352"/>
      <c r="F2509" s="1352"/>
      <c r="G2509" s="1353"/>
      <c r="H2509" s="1057"/>
      <c r="J2509" s="436"/>
      <c r="K2509" s="436"/>
      <c r="L2509" s="436"/>
      <c r="M2509" s="436"/>
      <c r="N2509" s="436"/>
      <c r="O2509" s="436"/>
      <c r="P2509" s="437"/>
    </row>
    <row r="2510" spans="1:16" s="115" customFormat="1" ht="38.25" x14ac:dyDescent="0.25">
      <c r="A2510" s="446" t="s">
        <v>2932</v>
      </c>
      <c r="B2510" s="815" t="s">
        <v>2917</v>
      </c>
      <c r="C2510" s="447"/>
      <c r="D2510" s="447"/>
      <c r="E2510" s="448"/>
      <c r="F2510" s="448"/>
      <c r="G2510" s="449"/>
      <c r="H2510" s="1057"/>
      <c r="J2510" s="436"/>
      <c r="K2510" s="436"/>
      <c r="L2510" s="436"/>
      <c r="M2510" s="436"/>
      <c r="N2510" s="436"/>
      <c r="O2510" s="436"/>
      <c r="P2510" s="437"/>
    </row>
    <row r="2511" spans="1:16" s="115" customFormat="1" x14ac:dyDescent="0.25">
      <c r="A2511" s="549" t="s">
        <v>4063</v>
      </c>
      <c r="B2511" s="750" t="s">
        <v>4062</v>
      </c>
      <c r="C2511" s="535" t="s">
        <v>3142</v>
      </c>
      <c r="D2511" s="753" t="s">
        <v>3143</v>
      </c>
      <c r="E2511" s="423">
        <v>1</v>
      </c>
      <c r="F2511" s="754">
        <v>15.19</v>
      </c>
      <c r="G2511" s="1179">
        <f>TRUNC(E2511*F2511,2)</f>
        <v>15.19</v>
      </c>
      <c r="H2511" s="1057"/>
      <c r="J2511" s="436"/>
      <c r="K2511" s="436"/>
      <c r="L2511" s="436"/>
      <c r="M2511" s="436"/>
      <c r="N2511" s="436"/>
      <c r="O2511" s="436"/>
      <c r="P2511" s="437"/>
    </row>
    <row r="2512" spans="1:16" s="115" customFormat="1" x14ac:dyDescent="0.25">
      <c r="A2512" s="549" t="s">
        <v>4061</v>
      </c>
      <c r="B2512" s="750" t="s">
        <v>4060</v>
      </c>
      <c r="C2512" s="535" t="s">
        <v>3142</v>
      </c>
      <c r="D2512" s="753" t="s">
        <v>3143</v>
      </c>
      <c r="E2512" s="423">
        <v>1</v>
      </c>
      <c r="F2512" s="754">
        <v>19.350000000000001</v>
      </c>
      <c r="G2512" s="1179">
        <f t="shared" ref="G2512:G2513" si="182">TRUNC(E2512*F2512,2)</f>
        <v>19.350000000000001</v>
      </c>
      <c r="H2512" s="1057"/>
      <c r="J2512" s="436"/>
      <c r="K2512" s="436"/>
      <c r="L2512" s="436"/>
      <c r="M2512" s="436"/>
      <c r="N2512" s="436"/>
      <c r="O2512" s="436"/>
      <c r="P2512" s="437"/>
    </row>
    <row r="2513" spans="1:16" s="115" customFormat="1" ht="25.5" x14ac:dyDescent="0.25">
      <c r="A2513" s="385" t="s">
        <v>3204</v>
      </c>
      <c r="B2513" s="734" t="s">
        <v>3493</v>
      </c>
      <c r="C2513" s="386" t="s">
        <v>3147</v>
      </c>
      <c r="D2513" s="735" t="s">
        <v>3134</v>
      </c>
      <c r="E2513" s="423">
        <v>1</v>
      </c>
      <c r="F2513" s="423">
        <f>'Mapa de Cotação'!F17</f>
        <v>14</v>
      </c>
      <c r="G2513" s="1179">
        <f t="shared" si="182"/>
        <v>14</v>
      </c>
      <c r="H2513" s="1057"/>
      <c r="J2513" s="436"/>
      <c r="K2513" s="436"/>
      <c r="L2513" s="436"/>
      <c r="M2513" s="436"/>
      <c r="N2513" s="436"/>
      <c r="O2513" s="436"/>
      <c r="P2513" s="437"/>
    </row>
    <row r="2514" spans="1:16" s="115" customFormat="1" x14ac:dyDescent="0.25">
      <c r="A2514" s="1347" t="s">
        <v>4722</v>
      </c>
      <c r="B2514" s="1350"/>
      <c r="C2514" s="1350"/>
      <c r="D2514" s="1350"/>
      <c r="E2514" s="1350"/>
      <c r="F2514" s="1349"/>
      <c r="G2514" s="1168">
        <f>TRUNC(SUM(G2511:G2512),2)</f>
        <v>34.54</v>
      </c>
      <c r="H2514" s="1057"/>
      <c r="J2514" s="436"/>
      <c r="K2514" s="436"/>
      <c r="L2514" s="436"/>
      <c r="M2514" s="436"/>
      <c r="N2514" s="436"/>
      <c r="O2514" s="436"/>
      <c r="P2514" s="437"/>
    </row>
    <row r="2515" spans="1:16" s="115" customFormat="1" x14ac:dyDescent="0.25">
      <c r="A2515" s="1347" t="s">
        <v>4723</v>
      </c>
      <c r="B2515" s="1350"/>
      <c r="C2515" s="1350"/>
      <c r="D2515" s="1350"/>
      <c r="E2515" s="1350"/>
      <c r="F2515" s="1349"/>
      <c r="G2515" s="1168">
        <f>TRUNC(SUM(G2513),2)</f>
        <v>14</v>
      </c>
      <c r="H2515" s="1057"/>
      <c r="J2515" s="436"/>
      <c r="K2515" s="436"/>
      <c r="L2515" s="436"/>
      <c r="M2515" s="436"/>
      <c r="N2515" s="436"/>
      <c r="O2515" s="436"/>
      <c r="P2515" s="437"/>
    </row>
    <row r="2516" spans="1:16" s="115" customFormat="1" x14ac:dyDescent="0.25">
      <c r="A2516" s="1172" t="s">
        <v>5028</v>
      </c>
      <c r="B2516" s="1170"/>
      <c r="C2516" s="1170"/>
      <c r="D2516" s="1170"/>
      <c r="E2516" s="1170"/>
      <c r="F2516" s="1171" t="s">
        <v>4915</v>
      </c>
      <c r="G2516" s="1168">
        <f>TRUNC(SUM(G2514:G2515),2)</f>
        <v>48.54</v>
      </c>
      <c r="H2516" s="1057"/>
      <c r="J2516" s="436"/>
      <c r="K2516" s="436"/>
      <c r="L2516" s="436"/>
      <c r="M2516" s="436"/>
      <c r="N2516" s="436"/>
      <c r="O2516" s="436"/>
      <c r="P2516" s="437"/>
    </row>
    <row r="2517" spans="1:16" s="890" customFormat="1" ht="3" customHeight="1" x14ac:dyDescent="0.25">
      <c r="A2517" s="917"/>
      <c r="B2517" s="810"/>
      <c r="C2517" s="917"/>
      <c r="D2517" s="924"/>
      <c r="E2517" s="917"/>
      <c r="F2517" s="917"/>
      <c r="G2517" s="921"/>
      <c r="H2517" s="1056"/>
    </row>
    <row r="2518" spans="1:16" s="890" customFormat="1" ht="3" customHeight="1" x14ac:dyDescent="0.25">
      <c r="A2518" s="917"/>
      <c r="B2518" s="810"/>
      <c r="C2518" s="917"/>
      <c r="D2518" s="924"/>
      <c r="E2518" s="917"/>
      <c r="F2518" s="917"/>
      <c r="G2518" s="921"/>
      <c r="H2518" s="1056"/>
    </row>
    <row r="2519" spans="1:16" s="904" customFormat="1" ht="25.5" x14ac:dyDescent="0.25">
      <c r="A2519" s="1157" t="s">
        <v>3136</v>
      </c>
      <c r="B2519" s="1158" t="s">
        <v>3137</v>
      </c>
      <c r="C2519" s="1159" t="s">
        <v>3138</v>
      </c>
      <c r="D2519" s="1159" t="s">
        <v>3139</v>
      </c>
      <c r="E2519" s="1160" t="s">
        <v>3140</v>
      </c>
      <c r="F2519" s="1161" t="s">
        <v>4913</v>
      </c>
      <c r="G2519" s="1162" t="s">
        <v>4914</v>
      </c>
      <c r="H2519" s="1057"/>
    </row>
    <row r="2520" spans="1:16" s="904" customFormat="1" ht="4.5" customHeight="1" x14ac:dyDescent="0.25">
      <c r="A2520" s="728"/>
      <c r="B2520" s="728"/>
      <c r="C2520" s="729"/>
      <c r="D2520" s="729"/>
      <c r="E2520" s="730"/>
      <c r="F2520" s="731"/>
      <c r="G2520" s="732"/>
      <c r="H2520" s="1057"/>
    </row>
    <row r="2521" spans="1:16" s="115" customFormat="1" x14ac:dyDescent="0.25">
      <c r="A2521" s="446" t="s">
        <v>2923</v>
      </c>
      <c r="B2521" s="1351" t="s">
        <v>1635</v>
      </c>
      <c r="C2521" s="1352"/>
      <c r="D2521" s="1352"/>
      <c r="E2521" s="1352"/>
      <c r="F2521" s="1352"/>
      <c r="G2521" s="1353"/>
      <c r="H2521" s="1057"/>
      <c r="J2521" s="436"/>
      <c r="K2521" s="436"/>
      <c r="L2521" s="436"/>
      <c r="M2521" s="436"/>
      <c r="N2521" s="436"/>
      <c r="O2521" s="436"/>
      <c r="P2521" s="437"/>
    </row>
    <row r="2522" spans="1:16" s="115" customFormat="1" ht="25.5" x14ac:dyDescent="0.25">
      <c r="A2522" s="446" t="s">
        <v>2935</v>
      </c>
      <c r="B2522" s="815" t="s">
        <v>2920</v>
      </c>
      <c r="C2522" s="447"/>
      <c r="D2522" s="447"/>
      <c r="E2522" s="448"/>
      <c r="F2522" s="448"/>
      <c r="G2522" s="449"/>
      <c r="H2522" s="1057"/>
      <c r="J2522" s="436"/>
      <c r="K2522" s="436"/>
      <c r="L2522" s="436"/>
      <c r="M2522" s="436"/>
      <c r="N2522" s="436"/>
      <c r="O2522" s="436"/>
      <c r="P2522" s="437"/>
    </row>
    <row r="2523" spans="1:16" s="115" customFormat="1" x14ac:dyDescent="0.25">
      <c r="A2523" s="549" t="s">
        <v>4063</v>
      </c>
      <c r="B2523" s="750" t="s">
        <v>4062</v>
      </c>
      <c r="C2523" s="535" t="s">
        <v>3142</v>
      </c>
      <c r="D2523" s="753" t="s">
        <v>3143</v>
      </c>
      <c r="E2523" s="423">
        <v>0.1</v>
      </c>
      <c r="F2523" s="754">
        <v>15.19</v>
      </c>
      <c r="G2523" s="1179">
        <f>TRUNC(E2523*F2523,2)</f>
        <v>1.51</v>
      </c>
      <c r="H2523" s="1057"/>
      <c r="J2523" s="436"/>
      <c r="K2523" s="436"/>
      <c r="L2523" s="436"/>
      <c r="M2523" s="436"/>
      <c r="N2523" s="436"/>
      <c r="O2523" s="436"/>
      <c r="P2523" s="437"/>
    </row>
    <row r="2524" spans="1:16" s="115" customFormat="1" x14ac:dyDescent="0.25">
      <c r="A2524" s="549" t="s">
        <v>4061</v>
      </c>
      <c r="B2524" s="750" t="s">
        <v>4060</v>
      </c>
      <c r="C2524" s="535" t="s">
        <v>3142</v>
      </c>
      <c r="D2524" s="753" t="s">
        <v>3143</v>
      </c>
      <c r="E2524" s="423">
        <v>0.1</v>
      </c>
      <c r="F2524" s="754">
        <v>19.350000000000001</v>
      </c>
      <c r="G2524" s="1179">
        <f t="shared" ref="G2524:G2525" si="183">TRUNC(E2524*F2524,2)</f>
        <v>1.93</v>
      </c>
      <c r="H2524" s="1057"/>
      <c r="J2524" s="436"/>
      <c r="K2524" s="436"/>
      <c r="L2524" s="436"/>
      <c r="M2524" s="436"/>
      <c r="N2524" s="436"/>
      <c r="O2524" s="436"/>
      <c r="P2524" s="437"/>
    </row>
    <row r="2525" spans="1:16" s="115" customFormat="1" ht="25.5" x14ac:dyDescent="0.25">
      <c r="A2525" s="385" t="s">
        <v>3204</v>
      </c>
      <c r="B2525" s="389" t="s">
        <v>3495</v>
      </c>
      <c r="C2525" s="386" t="s">
        <v>3147</v>
      </c>
      <c r="D2525" s="735" t="s">
        <v>3134</v>
      </c>
      <c r="E2525" s="423">
        <v>1</v>
      </c>
      <c r="F2525" s="423">
        <f>'Mapa de Cotação'!F15</f>
        <v>1.7533333333333332</v>
      </c>
      <c r="G2525" s="1179">
        <f t="shared" si="183"/>
        <v>1.75</v>
      </c>
      <c r="H2525" s="1057"/>
      <c r="J2525" s="436"/>
      <c r="K2525" s="436"/>
      <c r="L2525" s="436"/>
      <c r="M2525" s="436"/>
      <c r="N2525" s="436"/>
      <c r="O2525" s="436"/>
      <c r="P2525" s="437"/>
    </row>
    <row r="2526" spans="1:16" s="115" customFormat="1" x14ac:dyDescent="0.25">
      <c r="A2526" s="1347" t="s">
        <v>4722</v>
      </c>
      <c r="B2526" s="1350"/>
      <c r="C2526" s="1350"/>
      <c r="D2526" s="1350"/>
      <c r="E2526" s="1350"/>
      <c r="F2526" s="1349"/>
      <c r="G2526" s="1168">
        <f>TRUNC(SUM(G2523:G2524),2)</f>
        <v>3.44</v>
      </c>
      <c r="H2526" s="1057"/>
      <c r="J2526" s="436"/>
      <c r="K2526" s="436"/>
      <c r="L2526" s="436"/>
      <c r="M2526" s="436"/>
      <c r="N2526" s="436"/>
      <c r="O2526" s="436"/>
      <c r="P2526" s="437"/>
    </row>
    <row r="2527" spans="1:16" s="115" customFormat="1" x14ac:dyDescent="0.25">
      <c r="A2527" s="1347" t="s">
        <v>4723</v>
      </c>
      <c r="B2527" s="1350"/>
      <c r="C2527" s="1350"/>
      <c r="D2527" s="1350"/>
      <c r="E2527" s="1350"/>
      <c r="F2527" s="1349"/>
      <c r="G2527" s="1168">
        <f>TRUNC(SUM(G2525),2)</f>
        <v>1.75</v>
      </c>
      <c r="H2527" s="1057"/>
      <c r="J2527" s="436"/>
      <c r="K2527" s="436"/>
      <c r="L2527" s="436"/>
      <c r="M2527" s="436"/>
      <c r="N2527" s="436"/>
      <c r="O2527" s="436"/>
      <c r="P2527" s="437"/>
    </row>
    <row r="2528" spans="1:16" s="115" customFormat="1" x14ac:dyDescent="0.25">
      <c r="A2528" s="1172" t="s">
        <v>5029</v>
      </c>
      <c r="B2528" s="1170"/>
      <c r="C2528" s="1170"/>
      <c r="D2528" s="1170"/>
      <c r="E2528" s="1170"/>
      <c r="F2528" s="1171" t="s">
        <v>4915</v>
      </c>
      <c r="G2528" s="1168">
        <f>TRUNC(SUM(G2526:G2527),2)</f>
        <v>5.19</v>
      </c>
      <c r="H2528" s="1057"/>
      <c r="J2528" s="436"/>
      <c r="K2528" s="436"/>
      <c r="L2528" s="436"/>
      <c r="M2528" s="436"/>
      <c r="N2528" s="436"/>
      <c r="O2528" s="436"/>
      <c r="P2528" s="437"/>
    </row>
    <row r="2529" spans="1:16" s="890" customFormat="1" ht="14.25" customHeight="1" x14ac:dyDescent="0.25">
      <c r="A2529" s="917"/>
      <c r="B2529" s="810"/>
      <c r="C2529" s="917"/>
      <c r="D2529" s="924"/>
      <c r="E2529" s="917"/>
      <c r="F2529" s="917"/>
      <c r="G2529" s="921"/>
      <c r="H2529" s="1056"/>
    </row>
    <row r="2530" spans="1:16" s="890" customFormat="1" x14ac:dyDescent="0.25">
      <c r="A2530" s="917"/>
      <c r="B2530" s="810"/>
      <c r="C2530" s="917"/>
      <c r="D2530" s="924"/>
      <c r="E2530" s="917"/>
      <c r="F2530" s="917"/>
      <c r="G2530" s="921"/>
      <c r="H2530" s="1056"/>
    </row>
    <row r="2531" spans="1:16" s="904" customFormat="1" ht="25.5" x14ac:dyDescent="0.25">
      <c r="A2531" s="1157" t="s">
        <v>3136</v>
      </c>
      <c r="B2531" s="1158" t="s">
        <v>3137</v>
      </c>
      <c r="C2531" s="1159" t="s">
        <v>3138</v>
      </c>
      <c r="D2531" s="1159" t="s">
        <v>3139</v>
      </c>
      <c r="E2531" s="1160" t="s">
        <v>3140</v>
      </c>
      <c r="F2531" s="1161" t="s">
        <v>4913</v>
      </c>
      <c r="G2531" s="1162" t="s">
        <v>4914</v>
      </c>
      <c r="H2531" s="1057"/>
    </row>
    <row r="2532" spans="1:16" s="904" customFormat="1" ht="4.5" customHeight="1" x14ac:dyDescent="0.25">
      <c r="A2532" s="728"/>
      <c r="B2532" s="728"/>
      <c r="C2532" s="729"/>
      <c r="D2532" s="729"/>
      <c r="E2532" s="730"/>
      <c r="F2532" s="731"/>
      <c r="G2532" s="732"/>
      <c r="H2532" s="1057"/>
    </row>
    <row r="2533" spans="1:16" s="115" customFormat="1" x14ac:dyDescent="0.25">
      <c r="A2533" s="446" t="s">
        <v>2923</v>
      </c>
      <c r="B2533" s="1351" t="s">
        <v>1635</v>
      </c>
      <c r="C2533" s="1352"/>
      <c r="D2533" s="1352"/>
      <c r="E2533" s="1352"/>
      <c r="F2533" s="1352"/>
      <c r="G2533" s="1353"/>
      <c r="H2533" s="1057"/>
      <c r="J2533" s="436"/>
      <c r="K2533" s="436"/>
      <c r="L2533" s="436"/>
      <c r="M2533" s="436"/>
      <c r="N2533" s="436"/>
      <c r="O2533" s="436"/>
      <c r="P2533" s="437"/>
    </row>
    <row r="2534" spans="1:16" s="115" customFormat="1" ht="25.5" x14ac:dyDescent="0.25">
      <c r="A2534" s="446" t="s">
        <v>2936</v>
      </c>
      <c r="B2534" s="815" t="s">
        <v>2921</v>
      </c>
      <c r="C2534" s="447"/>
      <c r="D2534" s="447"/>
      <c r="E2534" s="448"/>
      <c r="F2534" s="448"/>
      <c r="G2534" s="449"/>
      <c r="H2534" s="1057"/>
      <c r="J2534" s="436"/>
      <c r="K2534" s="436"/>
      <c r="L2534" s="436"/>
      <c r="M2534" s="436"/>
      <c r="N2534" s="436"/>
      <c r="O2534" s="436"/>
      <c r="P2534" s="437"/>
    </row>
    <row r="2535" spans="1:16" s="115" customFormat="1" x14ac:dyDescent="0.25">
      <c r="A2535" s="549" t="s">
        <v>4063</v>
      </c>
      <c r="B2535" s="750" t="s">
        <v>4062</v>
      </c>
      <c r="C2535" s="535" t="s">
        <v>3142</v>
      </c>
      <c r="D2535" s="753" t="s">
        <v>3143</v>
      </c>
      <c r="E2535" s="423">
        <v>0.1</v>
      </c>
      <c r="F2535" s="754">
        <v>15.19</v>
      </c>
      <c r="G2535" s="1179">
        <f>TRUNC(E2535*F2535,2)</f>
        <v>1.51</v>
      </c>
      <c r="H2535" s="1057"/>
      <c r="J2535" s="436"/>
      <c r="K2535" s="436"/>
      <c r="L2535" s="436"/>
      <c r="M2535" s="436"/>
      <c r="N2535" s="436"/>
      <c r="O2535" s="436"/>
      <c r="P2535" s="437"/>
    </row>
    <row r="2536" spans="1:16" s="115" customFormat="1" x14ac:dyDescent="0.25">
      <c r="A2536" s="549" t="s">
        <v>4061</v>
      </c>
      <c r="B2536" s="750" t="s">
        <v>4060</v>
      </c>
      <c r="C2536" s="535" t="s">
        <v>3142</v>
      </c>
      <c r="D2536" s="753" t="s">
        <v>3143</v>
      </c>
      <c r="E2536" s="423">
        <v>0.1</v>
      </c>
      <c r="F2536" s="754">
        <v>19.350000000000001</v>
      </c>
      <c r="G2536" s="1179">
        <f t="shared" ref="G2536:G2537" si="184">TRUNC(E2536*F2536,2)</f>
        <v>1.93</v>
      </c>
      <c r="H2536" s="1057"/>
      <c r="J2536" s="436"/>
      <c r="K2536" s="436"/>
      <c r="L2536" s="436"/>
      <c r="M2536" s="436"/>
      <c r="N2536" s="436"/>
      <c r="O2536" s="436"/>
      <c r="P2536" s="437"/>
    </row>
    <row r="2537" spans="1:16" s="115" customFormat="1" x14ac:dyDescent="0.25">
      <c r="A2537" s="385" t="s">
        <v>4705</v>
      </c>
      <c r="B2537" s="389" t="s">
        <v>4706</v>
      </c>
      <c r="C2537" s="386" t="s">
        <v>3147</v>
      </c>
      <c r="D2537" s="735" t="s">
        <v>3134</v>
      </c>
      <c r="E2537" s="423">
        <v>1</v>
      </c>
      <c r="F2537" s="754">
        <v>0.37</v>
      </c>
      <c r="G2537" s="1179">
        <f t="shared" si="184"/>
        <v>0.37</v>
      </c>
      <c r="H2537" s="1057"/>
      <c r="J2537" s="436"/>
      <c r="K2537" s="436"/>
      <c r="L2537" s="436"/>
      <c r="M2537" s="436"/>
      <c r="N2537" s="436"/>
      <c r="O2537" s="436"/>
      <c r="P2537" s="437"/>
    </row>
    <row r="2538" spans="1:16" s="115" customFormat="1" x14ac:dyDescent="0.25">
      <c r="A2538" s="1347" t="s">
        <v>4722</v>
      </c>
      <c r="B2538" s="1350"/>
      <c r="C2538" s="1350"/>
      <c r="D2538" s="1350"/>
      <c r="E2538" s="1350"/>
      <c r="F2538" s="1349"/>
      <c r="G2538" s="1168">
        <f>TRUNC(SUM(G2535:G2536),2)</f>
        <v>3.44</v>
      </c>
      <c r="H2538" s="1057"/>
      <c r="J2538" s="436"/>
      <c r="K2538" s="436"/>
      <c r="L2538" s="436"/>
      <c r="M2538" s="436"/>
      <c r="N2538" s="436"/>
      <c r="O2538" s="436"/>
      <c r="P2538" s="437"/>
    </row>
    <row r="2539" spans="1:16" s="115" customFormat="1" x14ac:dyDescent="0.25">
      <c r="A2539" s="1347" t="s">
        <v>4723</v>
      </c>
      <c r="B2539" s="1350"/>
      <c r="C2539" s="1350"/>
      <c r="D2539" s="1350"/>
      <c r="E2539" s="1350"/>
      <c r="F2539" s="1349"/>
      <c r="G2539" s="1168">
        <f>TRUNC(SUM(G2537),2)</f>
        <v>0.37</v>
      </c>
      <c r="H2539" s="1057"/>
      <c r="J2539" s="436"/>
      <c r="K2539" s="436"/>
      <c r="L2539" s="436"/>
      <c r="M2539" s="436"/>
      <c r="N2539" s="436"/>
      <c r="O2539" s="436"/>
      <c r="P2539" s="437"/>
    </row>
    <row r="2540" spans="1:16" s="115" customFormat="1" x14ac:dyDescent="0.25">
      <c r="A2540" s="1172" t="s">
        <v>5030</v>
      </c>
      <c r="B2540" s="1170"/>
      <c r="C2540" s="1170"/>
      <c r="D2540" s="1170"/>
      <c r="E2540" s="1170"/>
      <c r="F2540" s="1171" t="s">
        <v>4915</v>
      </c>
      <c r="G2540" s="1168">
        <f>TRUNC(SUM(G2538:G2539),2)</f>
        <v>3.81</v>
      </c>
      <c r="H2540" s="1057"/>
      <c r="J2540" s="436"/>
      <c r="K2540" s="436"/>
      <c r="L2540" s="436"/>
      <c r="M2540" s="436"/>
      <c r="N2540" s="436"/>
      <c r="O2540" s="436"/>
      <c r="P2540" s="437"/>
    </row>
    <row r="2541" spans="1:16" s="890" customFormat="1" ht="14.25" customHeight="1" x14ac:dyDescent="0.25">
      <c r="A2541" s="917"/>
      <c r="B2541" s="810"/>
      <c r="C2541" s="917"/>
      <c r="D2541" s="924"/>
      <c r="E2541" s="917"/>
      <c r="F2541" s="917"/>
      <c r="G2541" s="921"/>
      <c r="H2541" s="1056"/>
    </row>
    <row r="2542" spans="1:16" s="890" customFormat="1" x14ac:dyDescent="0.25">
      <c r="A2542" s="917"/>
      <c r="B2542" s="810"/>
      <c r="C2542" s="917"/>
      <c r="D2542" s="924"/>
      <c r="E2542" s="917"/>
      <c r="F2542" s="917"/>
      <c r="G2542" s="921"/>
      <c r="H2542" s="1056"/>
    </row>
    <row r="2543" spans="1:16" s="904" customFormat="1" ht="25.5" x14ac:dyDescent="0.25">
      <c r="A2543" s="1157" t="s">
        <v>3136</v>
      </c>
      <c r="B2543" s="1158" t="s">
        <v>3137</v>
      </c>
      <c r="C2543" s="1159" t="s">
        <v>3138</v>
      </c>
      <c r="D2543" s="1159" t="s">
        <v>3139</v>
      </c>
      <c r="E2543" s="1160" t="s">
        <v>3140</v>
      </c>
      <c r="F2543" s="1161" t="s">
        <v>4913</v>
      </c>
      <c r="G2543" s="1162" t="s">
        <v>4914</v>
      </c>
      <c r="H2543" s="1057"/>
    </row>
    <row r="2544" spans="1:16" s="904" customFormat="1" ht="4.5" customHeight="1" x14ac:dyDescent="0.25">
      <c r="A2544" s="728"/>
      <c r="B2544" s="728"/>
      <c r="C2544" s="729"/>
      <c r="D2544" s="729"/>
      <c r="E2544" s="730"/>
      <c r="F2544" s="731"/>
      <c r="G2544" s="732"/>
      <c r="H2544" s="1057"/>
    </row>
    <row r="2545" spans="1:16" s="115" customFormat="1" x14ac:dyDescent="0.25">
      <c r="A2545" s="446" t="s">
        <v>2923</v>
      </c>
      <c r="B2545" s="1351" t="s">
        <v>1635</v>
      </c>
      <c r="C2545" s="1352"/>
      <c r="D2545" s="1352"/>
      <c r="E2545" s="1352"/>
      <c r="F2545" s="1352"/>
      <c r="G2545" s="1353"/>
      <c r="H2545" s="1057"/>
      <c r="J2545" s="436"/>
      <c r="K2545" s="436"/>
      <c r="L2545" s="436"/>
      <c r="M2545" s="436"/>
      <c r="N2545" s="436"/>
      <c r="O2545" s="436"/>
      <c r="P2545" s="437"/>
    </row>
    <row r="2546" spans="1:16" s="115" customFormat="1" ht="38.25" x14ac:dyDescent="0.25">
      <c r="A2546" s="446" t="s">
        <v>3283</v>
      </c>
      <c r="B2546" s="815" t="s">
        <v>3284</v>
      </c>
      <c r="C2546" s="447"/>
      <c r="D2546" s="447"/>
      <c r="E2546" s="448"/>
      <c r="F2546" s="448"/>
      <c r="G2546" s="449"/>
      <c r="H2546" s="1057"/>
      <c r="J2546" s="436"/>
      <c r="K2546" s="436"/>
      <c r="L2546" s="436"/>
      <c r="M2546" s="436"/>
      <c r="N2546" s="436"/>
      <c r="O2546" s="436"/>
      <c r="P2546" s="437"/>
    </row>
    <row r="2547" spans="1:16" s="115" customFormat="1" x14ac:dyDescent="0.25">
      <c r="A2547" s="549" t="s">
        <v>4063</v>
      </c>
      <c r="B2547" s="750" t="s">
        <v>4062</v>
      </c>
      <c r="C2547" s="535" t="s">
        <v>3142</v>
      </c>
      <c r="D2547" s="753" t="s">
        <v>3143</v>
      </c>
      <c r="E2547" s="423">
        <v>0.3</v>
      </c>
      <c r="F2547" s="754">
        <v>15.19</v>
      </c>
      <c r="G2547" s="1179">
        <f>TRUNC(E2547*F2547,2)</f>
        <v>4.55</v>
      </c>
      <c r="H2547" s="1057"/>
      <c r="J2547" s="436"/>
      <c r="K2547" s="436"/>
      <c r="L2547" s="436"/>
      <c r="M2547" s="436"/>
      <c r="N2547" s="436"/>
      <c r="O2547" s="436"/>
      <c r="P2547" s="437"/>
    </row>
    <row r="2548" spans="1:16" s="115" customFormat="1" x14ac:dyDescent="0.25">
      <c r="A2548" s="549" t="s">
        <v>4061</v>
      </c>
      <c r="B2548" s="750" t="s">
        <v>4060</v>
      </c>
      <c r="C2548" s="535" t="s">
        <v>3142</v>
      </c>
      <c r="D2548" s="753" t="s">
        <v>3143</v>
      </c>
      <c r="E2548" s="423">
        <v>0.3</v>
      </c>
      <c r="F2548" s="754">
        <v>19.350000000000001</v>
      </c>
      <c r="G2548" s="1179">
        <f t="shared" ref="G2548:G2549" si="185">TRUNC(E2548*F2548,2)</f>
        <v>5.8</v>
      </c>
      <c r="H2548" s="1057"/>
      <c r="J2548" s="436"/>
      <c r="K2548" s="436"/>
      <c r="L2548" s="436"/>
      <c r="M2548" s="436"/>
      <c r="N2548" s="436"/>
      <c r="O2548" s="436"/>
      <c r="P2548" s="437"/>
    </row>
    <row r="2549" spans="1:16" s="115" customFormat="1" x14ac:dyDescent="0.25">
      <c r="A2549" s="385" t="s">
        <v>3204</v>
      </c>
      <c r="B2549" s="389" t="s">
        <v>3611</v>
      </c>
      <c r="C2549" s="386" t="s">
        <v>3147</v>
      </c>
      <c r="D2549" s="735" t="s">
        <v>3134</v>
      </c>
      <c r="E2549" s="423">
        <v>1</v>
      </c>
      <c r="F2549" s="423">
        <f>'Mapa de Cotação'!F22</f>
        <v>32.419999999999995</v>
      </c>
      <c r="G2549" s="1179">
        <f t="shared" si="185"/>
        <v>32.42</v>
      </c>
      <c r="H2549" s="1057"/>
      <c r="J2549" s="436"/>
      <c r="K2549" s="436"/>
      <c r="L2549" s="436"/>
      <c r="M2549" s="436"/>
      <c r="N2549" s="436"/>
      <c r="O2549" s="436"/>
      <c r="P2549" s="437"/>
    </row>
    <row r="2550" spans="1:16" s="115" customFormat="1" x14ac:dyDescent="0.25">
      <c r="A2550" s="1347" t="s">
        <v>4722</v>
      </c>
      <c r="B2550" s="1350"/>
      <c r="C2550" s="1350"/>
      <c r="D2550" s="1350"/>
      <c r="E2550" s="1350"/>
      <c r="F2550" s="1349"/>
      <c r="G2550" s="1168">
        <f>TRUNC(SUM(G2547:G2548),2)</f>
        <v>10.35</v>
      </c>
      <c r="H2550" s="1057"/>
      <c r="J2550" s="436"/>
      <c r="K2550" s="436"/>
      <c r="L2550" s="436"/>
      <c r="M2550" s="436"/>
      <c r="N2550" s="436"/>
      <c r="O2550" s="436"/>
      <c r="P2550" s="437"/>
    </row>
    <row r="2551" spans="1:16" s="115" customFormat="1" x14ac:dyDescent="0.25">
      <c r="A2551" s="1347" t="s">
        <v>4723</v>
      </c>
      <c r="B2551" s="1350"/>
      <c r="C2551" s="1350"/>
      <c r="D2551" s="1350"/>
      <c r="E2551" s="1350"/>
      <c r="F2551" s="1349"/>
      <c r="G2551" s="1168">
        <f>TRUNC(SUM(G2549),2)</f>
        <v>32.42</v>
      </c>
      <c r="H2551" s="1057"/>
      <c r="J2551" s="436"/>
      <c r="K2551" s="436"/>
      <c r="L2551" s="436"/>
      <c r="M2551" s="436"/>
      <c r="N2551" s="436"/>
      <c r="O2551" s="436"/>
      <c r="P2551" s="437"/>
    </row>
    <row r="2552" spans="1:16" s="115" customFormat="1" x14ac:dyDescent="0.25">
      <c r="A2552" s="1172" t="s">
        <v>5031</v>
      </c>
      <c r="B2552" s="1170"/>
      <c r="C2552" s="1170"/>
      <c r="D2552" s="1170"/>
      <c r="E2552" s="1170"/>
      <c r="F2552" s="1171" t="s">
        <v>4915</v>
      </c>
      <c r="G2552" s="1168">
        <f>TRUNC(SUM(G2550:G2551),2)</f>
        <v>42.77</v>
      </c>
      <c r="H2552" s="1057"/>
      <c r="J2552" s="436"/>
      <c r="K2552" s="436"/>
      <c r="L2552" s="436"/>
      <c r="M2552" s="436"/>
      <c r="N2552" s="436"/>
      <c r="O2552" s="436"/>
      <c r="P2552" s="437"/>
    </row>
    <row r="2553" spans="1:16" s="890" customFormat="1" ht="14.25" customHeight="1" x14ac:dyDescent="0.25">
      <c r="A2553" s="917"/>
      <c r="B2553" s="810"/>
      <c r="C2553" s="917"/>
      <c r="D2553" s="924"/>
      <c r="E2553" s="917"/>
      <c r="F2553" s="917"/>
      <c r="G2553" s="921"/>
      <c r="H2553" s="1056"/>
    </row>
    <row r="2554" spans="1:16" s="890" customFormat="1" x14ac:dyDescent="0.25">
      <c r="A2554" s="917"/>
      <c r="B2554" s="810"/>
      <c r="C2554" s="917"/>
      <c r="D2554" s="924"/>
      <c r="E2554" s="917"/>
      <c r="F2554" s="917"/>
      <c r="G2554" s="921"/>
      <c r="H2554" s="1056"/>
    </row>
    <row r="2555" spans="1:16" s="904" customFormat="1" ht="25.5" x14ac:dyDescent="0.25">
      <c r="A2555" s="1157" t="s">
        <v>3136</v>
      </c>
      <c r="B2555" s="1158" t="s">
        <v>3137</v>
      </c>
      <c r="C2555" s="1159" t="s">
        <v>3138</v>
      </c>
      <c r="D2555" s="1159" t="s">
        <v>3139</v>
      </c>
      <c r="E2555" s="1160" t="s">
        <v>3140</v>
      </c>
      <c r="F2555" s="1161" t="s">
        <v>4913</v>
      </c>
      <c r="G2555" s="1162" t="s">
        <v>4914</v>
      </c>
      <c r="H2555" s="1057"/>
    </row>
    <row r="2556" spans="1:16" s="904" customFormat="1" ht="4.5" customHeight="1" x14ac:dyDescent="0.25">
      <c r="A2556" s="728"/>
      <c r="B2556" s="728"/>
      <c r="C2556" s="729"/>
      <c r="D2556" s="729"/>
      <c r="E2556" s="730"/>
      <c r="F2556" s="731"/>
      <c r="G2556" s="732"/>
      <c r="H2556" s="1057"/>
    </row>
    <row r="2557" spans="1:16" s="904" customFormat="1" x14ac:dyDescent="0.25">
      <c r="A2557" s="922" t="s">
        <v>2923</v>
      </c>
      <c r="B2557" s="1351" t="s">
        <v>1635</v>
      </c>
      <c r="C2557" s="1352"/>
      <c r="D2557" s="1352"/>
      <c r="E2557" s="1352"/>
      <c r="F2557" s="1352"/>
      <c r="G2557" s="1353"/>
      <c r="H2557" s="1057"/>
      <c r="J2557" s="917"/>
      <c r="K2557" s="917"/>
      <c r="L2557" s="917"/>
      <c r="M2557" s="917"/>
      <c r="N2557" s="917"/>
      <c r="O2557" s="917"/>
      <c r="P2557" s="921"/>
    </row>
    <row r="2558" spans="1:16" s="904" customFormat="1" ht="38.25" x14ac:dyDescent="0.25">
      <c r="A2558" s="922" t="s">
        <v>4842</v>
      </c>
      <c r="B2558" s="815" t="s">
        <v>4843</v>
      </c>
      <c r="C2558" s="447"/>
      <c r="D2558" s="447"/>
      <c r="E2558" s="448"/>
      <c r="F2558" s="448"/>
      <c r="G2558" s="449"/>
      <c r="H2558" s="1057"/>
      <c r="J2558" s="917"/>
      <c r="K2558" s="917"/>
      <c r="L2558" s="917"/>
      <c r="M2558" s="917"/>
      <c r="N2558" s="917"/>
      <c r="O2558" s="917"/>
      <c r="P2558" s="921"/>
    </row>
    <row r="2559" spans="1:16" s="904" customFormat="1" x14ac:dyDescent="0.25">
      <c r="A2559" s="925" t="s">
        <v>4063</v>
      </c>
      <c r="B2559" s="925" t="s">
        <v>4062</v>
      </c>
      <c r="C2559" s="753" t="s">
        <v>3142</v>
      </c>
      <c r="D2559" s="753" t="s">
        <v>3143</v>
      </c>
      <c r="E2559" s="754">
        <v>0.2</v>
      </c>
      <c r="F2559" s="754">
        <v>15.19</v>
      </c>
      <c r="G2559" s="1179">
        <f>TRUNC(E2559*F2559,2)</f>
        <v>3.03</v>
      </c>
      <c r="H2559" s="1057"/>
      <c r="J2559" s="917"/>
      <c r="K2559" s="917"/>
      <c r="L2559" s="917"/>
      <c r="M2559" s="917"/>
      <c r="N2559" s="917"/>
      <c r="O2559" s="917"/>
      <c r="P2559" s="921"/>
    </row>
    <row r="2560" spans="1:16" s="904" customFormat="1" x14ac:dyDescent="0.25">
      <c r="A2560" s="925" t="s">
        <v>4061</v>
      </c>
      <c r="B2560" s="925" t="s">
        <v>4060</v>
      </c>
      <c r="C2560" s="753" t="s">
        <v>3142</v>
      </c>
      <c r="D2560" s="753" t="s">
        <v>3143</v>
      </c>
      <c r="E2560" s="754">
        <v>0.2</v>
      </c>
      <c r="F2560" s="754">
        <v>19.350000000000001</v>
      </c>
      <c r="G2560" s="1179">
        <f>TRUNC(E2560*F2560,2)</f>
        <v>3.87</v>
      </c>
      <c r="H2560" s="1057"/>
      <c r="J2560" s="917"/>
      <c r="K2560" s="917"/>
      <c r="L2560" s="917"/>
      <c r="M2560" s="917"/>
      <c r="N2560" s="917"/>
      <c r="O2560" s="917"/>
      <c r="P2560" s="921"/>
    </row>
    <row r="2561" spans="1:16" s="904" customFormat="1" x14ac:dyDescent="0.25">
      <c r="A2561" s="1347" t="s">
        <v>4722</v>
      </c>
      <c r="B2561" s="1350"/>
      <c r="C2561" s="1350"/>
      <c r="D2561" s="1350"/>
      <c r="E2561" s="1350"/>
      <c r="F2561" s="1349"/>
      <c r="G2561" s="1168">
        <f>TRUNC(SUM(G2559:G2560),2)</f>
        <v>6.9</v>
      </c>
      <c r="H2561" s="1057"/>
      <c r="J2561" s="917"/>
      <c r="K2561" s="917"/>
      <c r="L2561" s="917"/>
      <c r="M2561" s="917"/>
      <c r="N2561" s="917"/>
      <c r="O2561" s="917"/>
      <c r="P2561" s="921"/>
    </row>
    <row r="2562" spans="1:16" s="904" customFormat="1" x14ac:dyDescent="0.25">
      <c r="A2562" s="1347" t="s">
        <v>4723</v>
      </c>
      <c r="B2562" s="1350"/>
      <c r="C2562" s="1350"/>
      <c r="D2562" s="1350"/>
      <c r="E2562" s="1350"/>
      <c r="F2562" s="1349"/>
      <c r="G2562" s="1168">
        <v>0</v>
      </c>
      <c r="H2562" s="1057"/>
      <c r="J2562" s="917"/>
      <c r="K2562" s="917"/>
      <c r="L2562" s="917"/>
      <c r="M2562" s="917"/>
      <c r="N2562" s="917"/>
      <c r="O2562" s="917"/>
      <c r="P2562" s="921"/>
    </row>
    <row r="2563" spans="1:16" s="904" customFormat="1" x14ac:dyDescent="0.25">
      <c r="A2563" s="1172" t="s">
        <v>5027</v>
      </c>
      <c r="B2563" s="1170"/>
      <c r="C2563" s="1170"/>
      <c r="D2563" s="1170"/>
      <c r="E2563" s="1170"/>
      <c r="F2563" s="1171" t="s">
        <v>4915</v>
      </c>
      <c r="G2563" s="1168">
        <f>TRUNC(SUM(G2561:G2562),2)</f>
        <v>6.9</v>
      </c>
      <c r="H2563" s="1057"/>
      <c r="J2563" s="917"/>
      <c r="K2563" s="917"/>
      <c r="L2563" s="917"/>
      <c r="M2563" s="917"/>
      <c r="N2563" s="917"/>
      <c r="O2563" s="917"/>
      <c r="P2563" s="921"/>
    </row>
    <row r="2564" spans="1:16" s="890" customFormat="1" ht="6.75" customHeight="1" x14ac:dyDescent="0.25">
      <c r="A2564" s="917"/>
      <c r="B2564" s="810"/>
      <c r="C2564" s="917"/>
      <c r="D2564" s="924"/>
      <c r="E2564" s="917"/>
      <c r="F2564" s="917"/>
      <c r="G2564" s="921"/>
      <c r="H2564" s="1056"/>
    </row>
    <row r="2565" spans="1:16" s="890" customFormat="1" x14ac:dyDescent="0.25">
      <c r="A2565" s="917"/>
      <c r="B2565" s="810"/>
      <c r="C2565" s="917"/>
      <c r="D2565" s="924"/>
      <c r="E2565" s="917"/>
      <c r="F2565" s="917"/>
      <c r="G2565" s="921"/>
      <c r="H2565" s="1056"/>
    </row>
    <row r="2566" spans="1:16" s="904" customFormat="1" ht="25.5" x14ac:dyDescent="0.25">
      <c r="A2566" s="1157" t="s">
        <v>3136</v>
      </c>
      <c r="B2566" s="1158" t="s">
        <v>3137</v>
      </c>
      <c r="C2566" s="1159" t="s">
        <v>3138</v>
      </c>
      <c r="D2566" s="1159" t="s">
        <v>3139</v>
      </c>
      <c r="E2566" s="1160" t="s">
        <v>3140</v>
      </c>
      <c r="F2566" s="1161" t="s">
        <v>4913</v>
      </c>
      <c r="G2566" s="1162" t="s">
        <v>4914</v>
      </c>
      <c r="H2566" s="1057"/>
    </row>
    <row r="2567" spans="1:16" s="904" customFormat="1" ht="4.5" customHeight="1" x14ac:dyDescent="0.25">
      <c r="A2567" s="728"/>
      <c r="B2567" s="728"/>
      <c r="C2567" s="729"/>
      <c r="D2567" s="729"/>
      <c r="E2567" s="730"/>
      <c r="F2567" s="731"/>
      <c r="G2567" s="732"/>
      <c r="H2567" s="1057"/>
    </row>
    <row r="2568" spans="1:16" s="115" customFormat="1" x14ac:dyDescent="0.25">
      <c r="A2568" s="446" t="s">
        <v>1892</v>
      </c>
      <c r="B2568" s="1351" t="s">
        <v>1906</v>
      </c>
      <c r="C2568" s="1352"/>
      <c r="D2568" s="1352"/>
      <c r="E2568" s="1352"/>
      <c r="F2568" s="1352"/>
      <c r="G2568" s="1353"/>
      <c r="H2568" s="1057"/>
      <c r="J2568" s="436"/>
      <c r="K2568" s="436"/>
      <c r="L2568" s="436"/>
      <c r="M2568" s="436"/>
      <c r="N2568" s="436"/>
      <c r="O2568" s="436"/>
      <c r="P2568" s="437"/>
    </row>
    <row r="2569" spans="1:16" s="115" customFormat="1" ht="89.25" x14ac:dyDescent="0.25">
      <c r="A2569" s="446" t="s">
        <v>2480</v>
      </c>
      <c r="B2569" s="815" t="s">
        <v>3497</v>
      </c>
      <c r="C2569" s="447"/>
      <c r="D2569" s="447"/>
      <c r="E2569" s="448"/>
      <c r="F2569" s="448"/>
      <c r="G2569" s="449"/>
      <c r="H2569" s="1057"/>
      <c r="J2569" s="436"/>
      <c r="K2569" s="436"/>
      <c r="L2569" s="436"/>
      <c r="M2569" s="436"/>
      <c r="N2569" s="436"/>
      <c r="O2569" s="436"/>
      <c r="P2569" s="437"/>
    </row>
    <row r="2570" spans="1:16" s="115" customFormat="1" ht="76.5" x14ac:dyDescent="0.25">
      <c r="A2570" s="385" t="s">
        <v>3328</v>
      </c>
      <c r="B2570" s="734" t="s">
        <v>3497</v>
      </c>
      <c r="C2570" s="386" t="s">
        <v>3147</v>
      </c>
      <c r="D2570" s="735" t="s">
        <v>3134</v>
      </c>
      <c r="E2570" s="423">
        <v>1</v>
      </c>
      <c r="F2570" s="423">
        <f>'Mapa de Cotação'!F55</f>
        <v>10009</v>
      </c>
      <c r="G2570" s="1179">
        <f>TRUNC(E2570*F2570,2)</f>
        <v>10009</v>
      </c>
      <c r="H2570" s="1057"/>
      <c r="J2570" s="436"/>
      <c r="K2570" s="436"/>
      <c r="L2570" s="436"/>
      <c r="M2570" s="436"/>
      <c r="N2570" s="436"/>
      <c r="O2570" s="436"/>
      <c r="P2570" s="437"/>
    </row>
    <row r="2571" spans="1:16" s="115" customFormat="1" x14ac:dyDescent="0.25">
      <c r="A2571" s="1347" t="s">
        <v>4722</v>
      </c>
      <c r="B2571" s="1350"/>
      <c r="C2571" s="1350"/>
      <c r="D2571" s="1350"/>
      <c r="E2571" s="1350"/>
      <c r="F2571" s="1349"/>
      <c r="G2571" s="1168">
        <f>TRUNC(SUM(G2568:G2569),2)</f>
        <v>0</v>
      </c>
      <c r="H2571" s="1057"/>
      <c r="J2571" s="436"/>
      <c r="K2571" s="436"/>
      <c r="L2571" s="436"/>
      <c r="M2571" s="436"/>
      <c r="N2571" s="436"/>
      <c r="O2571" s="436"/>
      <c r="P2571" s="437"/>
    </row>
    <row r="2572" spans="1:16" s="115" customFormat="1" x14ac:dyDescent="0.25">
      <c r="A2572" s="1347" t="s">
        <v>4723</v>
      </c>
      <c r="B2572" s="1350"/>
      <c r="C2572" s="1350"/>
      <c r="D2572" s="1350"/>
      <c r="E2572" s="1350"/>
      <c r="F2572" s="1349"/>
      <c r="G2572" s="1168">
        <f>TRUNC(SUM(G2570),2)</f>
        <v>10009</v>
      </c>
      <c r="H2572" s="1057"/>
      <c r="J2572" s="436"/>
      <c r="K2572" s="436"/>
      <c r="L2572" s="436"/>
      <c r="M2572" s="436"/>
      <c r="N2572" s="436"/>
      <c r="O2572" s="436"/>
      <c r="P2572" s="437"/>
    </row>
    <row r="2573" spans="1:16" s="115" customFormat="1" x14ac:dyDescent="0.25">
      <c r="A2573" s="1172"/>
      <c r="B2573" s="1170"/>
      <c r="C2573" s="1170"/>
      <c r="D2573" s="1170"/>
      <c r="E2573" s="1170"/>
      <c r="F2573" s="1171" t="s">
        <v>4915</v>
      </c>
      <c r="G2573" s="1168">
        <f>TRUNC(SUM(G2571:G2572),2)</f>
        <v>10009</v>
      </c>
      <c r="H2573" s="1057"/>
      <c r="J2573" s="436"/>
      <c r="K2573" s="436"/>
      <c r="L2573" s="436"/>
      <c r="M2573" s="436"/>
      <c r="N2573" s="436"/>
      <c r="O2573" s="436"/>
      <c r="P2573" s="437"/>
    </row>
    <row r="2574" spans="1:16" s="890" customFormat="1" ht="6.75" customHeight="1" x14ac:dyDescent="0.25">
      <c r="A2574" s="917"/>
      <c r="B2574" s="810"/>
      <c r="C2574" s="917"/>
      <c r="D2574" s="924"/>
      <c r="E2574" s="917"/>
      <c r="F2574" s="917"/>
      <c r="G2574" s="921"/>
      <c r="H2574" s="1056"/>
    </row>
    <row r="2575" spans="1:16" s="890" customFormat="1" x14ac:dyDescent="0.25">
      <c r="A2575" s="917"/>
      <c r="B2575" s="810"/>
      <c r="C2575" s="917"/>
      <c r="D2575" s="924"/>
      <c r="E2575" s="917"/>
      <c r="F2575" s="917"/>
      <c r="G2575" s="921"/>
      <c r="H2575" s="1056"/>
    </row>
    <row r="2576" spans="1:16" s="904" customFormat="1" ht="25.5" x14ac:dyDescent="0.25">
      <c r="A2576" s="1157" t="s">
        <v>3136</v>
      </c>
      <c r="B2576" s="1158" t="s">
        <v>3137</v>
      </c>
      <c r="C2576" s="1159" t="s">
        <v>3138</v>
      </c>
      <c r="D2576" s="1159" t="s">
        <v>3139</v>
      </c>
      <c r="E2576" s="1160" t="s">
        <v>3140</v>
      </c>
      <c r="F2576" s="1161" t="s">
        <v>4913</v>
      </c>
      <c r="G2576" s="1162" t="s">
        <v>4914</v>
      </c>
      <c r="H2576" s="1057"/>
    </row>
    <row r="2577" spans="1:16" s="904" customFormat="1" ht="4.5" customHeight="1" x14ac:dyDescent="0.25">
      <c r="A2577" s="728"/>
      <c r="B2577" s="728"/>
      <c r="C2577" s="729"/>
      <c r="D2577" s="729"/>
      <c r="E2577" s="730"/>
      <c r="F2577" s="731"/>
      <c r="G2577" s="732"/>
      <c r="H2577" s="1057"/>
    </row>
    <row r="2578" spans="1:16" s="115" customFormat="1" x14ac:dyDescent="0.25">
      <c r="A2578" s="446" t="s">
        <v>1892</v>
      </c>
      <c r="B2578" s="1351" t="s">
        <v>1906</v>
      </c>
      <c r="C2578" s="1352"/>
      <c r="D2578" s="1352"/>
      <c r="E2578" s="1352"/>
      <c r="F2578" s="1352"/>
      <c r="G2578" s="1353"/>
      <c r="H2578" s="1057"/>
      <c r="J2578" s="436"/>
      <c r="K2578" s="436"/>
      <c r="L2578" s="436"/>
      <c r="M2578" s="436"/>
      <c r="N2578" s="436"/>
      <c r="O2578" s="436"/>
      <c r="P2578" s="437"/>
    </row>
    <row r="2579" spans="1:16" s="115" customFormat="1" ht="76.5" x14ac:dyDescent="0.25">
      <c r="A2579" s="446" t="s">
        <v>2481</v>
      </c>
      <c r="B2579" s="815" t="s">
        <v>3498</v>
      </c>
      <c r="C2579" s="447"/>
      <c r="D2579" s="447"/>
      <c r="E2579" s="448"/>
      <c r="F2579" s="448"/>
      <c r="G2579" s="449"/>
      <c r="H2579" s="1057"/>
      <c r="J2579" s="436"/>
      <c r="K2579" s="436"/>
      <c r="L2579" s="436"/>
      <c r="M2579" s="436"/>
      <c r="N2579" s="436"/>
      <c r="O2579" s="436"/>
      <c r="P2579" s="437"/>
    </row>
    <row r="2580" spans="1:16" s="115" customFormat="1" ht="76.5" x14ac:dyDescent="0.25">
      <c r="A2580" s="385" t="s">
        <v>3328</v>
      </c>
      <c r="B2580" s="817" t="s">
        <v>3498</v>
      </c>
      <c r="C2580" s="386" t="s">
        <v>3147</v>
      </c>
      <c r="D2580" s="735" t="s">
        <v>3134</v>
      </c>
      <c r="E2580" s="423">
        <v>1</v>
      </c>
      <c r="F2580" s="423">
        <f>'Mapa de Cotação'!F54</f>
        <v>8732.6666666666661</v>
      </c>
      <c r="G2580" s="1179">
        <f>TRUNC(E2580*F2580,2)</f>
        <v>8732.66</v>
      </c>
      <c r="H2580" s="1057"/>
      <c r="J2580" s="436"/>
      <c r="K2580" s="436"/>
      <c r="L2580" s="436"/>
      <c r="M2580" s="436"/>
      <c r="N2580" s="436"/>
      <c r="O2580" s="436"/>
      <c r="P2580" s="437"/>
    </row>
    <row r="2581" spans="1:16" s="115" customFormat="1" x14ac:dyDescent="0.25">
      <c r="A2581" s="1347" t="s">
        <v>4722</v>
      </c>
      <c r="B2581" s="1350"/>
      <c r="C2581" s="1350"/>
      <c r="D2581" s="1350"/>
      <c r="E2581" s="1350"/>
      <c r="F2581" s="1349"/>
      <c r="G2581" s="1168">
        <f>TRUNC(SUM(G2578:G2579),2)</f>
        <v>0</v>
      </c>
      <c r="H2581" s="1057"/>
      <c r="J2581" s="436"/>
      <c r="K2581" s="436"/>
      <c r="L2581" s="436"/>
      <c r="M2581" s="436"/>
      <c r="N2581" s="436"/>
      <c r="O2581" s="436"/>
      <c r="P2581" s="437"/>
    </row>
    <row r="2582" spans="1:16" s="115" customFormat="1" x14ac:dyDescent="0.25">
      <c r="A2582" s="1347" t="s">
        <v>4723</v>
      </c>
      <c r="B2582" s="1350"/>
      <c r="C2582" s="1350"/>
      <c r="D2582" s="1350"/>
      <c r="E2582" s="1350"/>
      <c r="F2582" s="1349"/>
      <c r="G2582" s="1168">
        <f>TRUNC(SUM(G2580),2)</f>
        <v>8732.66</v>
      </c>
      <c r="H2582" s="1057"/>
      <c r="J2582" s="436"/>
      <c r="K2582" s="436"/>
      <c r="L2582" s="436"/>
      <c r="M2582" s="436"/>
      <c r="N2582" s="436"/>
      <c r="O2582" s="436"/>
      <c r="P2582" s="437"/>
    </row>
    <row r="2583" spans="1:16" s="115" customFormat="1" x14ac:dyDescent="0.25">
      <c r="A2583" s="1172"/>
      <c r="B2583" s="1170"/>
      <c r="C2583" s="1170"/>
      <c r="D2583" s="1170"/>
      <c r="E2583" s="1170"/>
      <c r="F2583" s="1171" t="s">
        <v>4915</v>
      </c>
      <c r="G2583" s="1168">
        <f>TRUNC(SUM(G2581:G2582),2)</f>
        <v>8732.66</v>
      </c>
      <c r="H2583" s="1057"/>
      <c r="J2583" s="436"/>
      <c r="K2583" s="436"/>
      <c r="L2583" s="436"/>
      <c r="M2583" s="436"/>
      <c r="N2583" s="436"/>
      <c r="O2583" s="436"/>
      <c r="P2583" s="437"/>
    </row>
    <row r="2584" spans="1:16" s="890" customFormat="1" ht="3.75" customHeight="1" x14ac:dyDescent="0.25">
      <c r="A2584" s="917"/>
      <c r="B2584" s="810"/>
      <c r="C2584" s="917"/>
      <c r="D2584" s="924"/>
      <c r="E2584" s="917"/>
      <c r="F2584" s="917"/>
      <c r="G2584" s="921"/>
      <c r="H2584" s="1056"/>
    </row>
    <row r="2585" spans="1:16" s="890" customFormat="1" ht="3.75" customHeight="1" x14ac:dyDescent="0.25">
      <c r="A2585" s="917"/>
      <c r="B2585" s="810"/>
      <c r="C2585" s="917"/>
      <c r="D2585" s="924"/>
      <c r="E2585" s="917"/>
      <c r="F2585" s="917"/>
      <c r="G2585" s="921"/>
      <c r="H2585" s="1056"/>
    </row>
    <row r="2586" spans="1:16" s="904" customFormat="1" ht="25.5" x14ac:dyDescent="0.25">
      <c r="A2586" s="1157" t="s">
        <v>3136</v>
      </c>
      <c r="B2586" s="1158" t="s">
        <v>3137</v>
      </c>
      <c r="C2586" s="1159" t="s">
        <v>3138</v>
      </c>
      <c r="D2586" s="1159" t="s">
        <v>3139</v>
      </c>
      <c r="E2586" s="1160" t="s">
        <v>3140</v>
      </c>
      <c r="F2586" s="1161" t="s">
        <v>4913</v>
      </c>
      <c r="G2586" s="1162" t="s">
        <v>4914</v>
      </c>
      <c r="H2586" s="1057"/>
    </row>
    <row r="2587" spans="1:16" s="904" customFormat="1" ht="4.5" customHeight="1" x14ac:dyDescent="0.25">
      <c r="A2587" s="728"/>
      <c r="B2587" s="728"/>
      <c r="C2587" s="729"/>
      <c r="D2587" s="729"/>
      <c r="E2587" s="730"/>
      <c r="F2587" s="731"/>
      <c r="G2587" s="732"/>
      <c r="H2587" s="1057"/>
    </row>
    <row r="2588" spans="1:16" s="115" customFormat="1" x14ac:dyDescent="0.25">
      <c r="A2588" s="446" t="s">
        <v>1892</v>
      </c>
      <c r="B2588" s="1351" t="s">
        <v>1906</v>
      </c>
      <c r="C2588" s="1352"/>
      <c r="D2588" s="1352"/>
      <c r="E2588" s="1352"/>
      <c r="F2588" s="1352"/>
      <c r="G2588" s="1353"/>
      <c r="H2588" s="1057"/>
      <c r="J2588" s="436"/>
      <c r="K2588" s="436"/>
      <c r="L2588" s="436"/>
      <c r="M2588" s="436"/>
      <c r="N2588" s="436"/>
      <c r="O2588" s="436"/>
      <c r="P2588" s="437"/>
    </row>
    <row r="2589" spans="1:16" s="115" customFormat="1" ht="76.5" x14ac:dyDescent="0.25">
      <c r="A2589" s="446" t="s">
        <v>2482</v>
      </c>
      <c r="B2589" s="815" t="s">
        <v>3499</v>
      </c>
      <c r="C2589" s="447"/>
      <c r="D2589" s="447"/>
      <c r="E2589" s="448"/>
      <c r="F2589" s="448"/>
      <c r="G2589" s="449"/>
      <c r="H2589" s="1057"/>
      <c r="J2589" s="436"/>
      <c r="K2589" s="436"/>
      <c r="L2589" s="436"/>
      <c r="M2589" s="436"/>
      <c r="N2589" s="436"/>
      <c r="O2589" s="436"/>
      <c r="P2589" s="437"/>
    </row>
    <row r="2590" spans="1:16" s="115" customFormat="1" ht="63.75" x14ac:dyDescent="0.25">
      <c r="A2590" s="385" t="s">
        <v>3328</v>
      </c>
      <c r="B2590" s="817" t="s">
        <v>3499</v>
      </c>
      <c r="C2590" s="386" t="s">
        <v>3147</v>
      </c>
      <c r="D2590" s="735" t="s">
        <v>3134</v>
      </c>
      <c r="E2590" s="423">
        <v>1</v>
      </c>
      <c r="F2590" s="423">
        <f>'Mapa de Cotação'!F53</f>
        <v>6811.1766666666663</v>
      </c>
      <c r="G2590" s="1179">
        <f>TRUNC(E2590*F2590,2)</f>
        <v>6811.17</v>
      </c>
      <c r="H2590" s="1057"/>
      <c r="J2590" s="436"/>
      <c r="K2590" s="436"/>
      <c r="L2590" s="436"/>
      <c r="M2590" s="436"/>
      <c r="N2590" s="436"/>
      <c r="O2590" s="436"/>
      <c r="P2590" s="437"/>
    </row>
    <row r="2591" spans="1:16" s="115" customFormat="1" x14ac:dyDescent="0.25">
      <c r="A2591" s="1347" t="s">
        <v>4722</v>
      </c>
      <c r="B2591" s="1350"/>
      <c r="C2591" s="1350"/>
      <c r="D2591" s="1350"/>
      <c r="E2591" s="1350"/>
      <c r="F2591" s="1349"/>
      <c r="G2591" s="1168">
        <f>TRUNC(SUM(G2588:G2589),2)</f>
        <v>0</v>
      </c>
      <c r="H2591" s="1057"/>
      <c r="J2591" s="436"/>
      <c r="K2591" s="436"/>
      <c r="L2591" s="436"/>
      <c r="M2591" s="436"/>
      <c r="N2591" s="436"/>
      <c r="O2591" s="436"/>
      <c r="P2591" s="437"/>
    </row>
    <row r="2592" spans="1:16" s="115" customFormat="1" x14ac:dyDescent="0.25">
      <c r="A2592" s="1347" t="s">
        <v>4723</v>
      </c>
      <c r="B2592" s="1350"/>
      <c r="C2592" s="1350"/>
      <c r="D2592" s="1350"/>
      <c r="E2592" s="1350"/>
      <c r="F2592" s="1349"/>
      <c r="G2592" s="1168">
        <f>TRUNC(SUM(G2590),2)</f>
        <v>6811.17</v>
      </c>
      <c r="H2592" s="1057"/>
      <c r="J2592" s="436"/>
      <c r="K2592" s="436"/>
      <c r="L2592" s="436"/>
      <c r="M2592" s="436"/>
      <c r="N2592" s="436"/>
      <c r="O2592" s="436"/>
      <c r="P2592" s="437"/>
    </row>
    <row r="2593" spans="1:16" s="115" customFormat="1" x14ac:dyDescent="0.25">
      <c r="A2593" s="1172"/>
      <c r="B2593" s="1170"/>
      <c r="C2593" s="1170"/>
      <c r="D2593" s="1170"/>
      <c r="E2593" s="1170"/>
      <c r="F2593" s="1171" t="s">
        <v>4915</v>
      </c>
      <c r="G2593" s="1168">
        <f>TRUNC(SUM(G2591:G2592),2)</f>
        <v>6811.17</v>
      </c>
      <c r="H2593" s="1057"/>
      <c r="J2593" s="436"/>
      <c r="K2593" s="436"/>
      <c r="L2593" s="436"/>
      <c r="M2593" s="436"/>
      <c r="N2593" s="436"/>
      <c r="O2593" s="436"/>
      <c r="P2593" s="437"/>
    </row>
    <row r="2594" spans="1:16" s="890" customFormat="1" ht="14.25" customHeight="1" x14ac:dyDescent="0.25">
      <c r="A2594" s="917"/>
      <c r="B2594" s="810"/>
      <c r="C2594" s="917"/>
      <c r="D2594" s="924"/>
      <c r="E2594" s="917"/>
      <c r="F2594" s="917"/>
      <c r="G2594" s="921"/>
      <c r="H2594" s="1056"/>
    </row>
    <row r="2595" spans="1:16" s="890" customFormat="1" x14ac:dyDescent="0.25">
      <c r="A2595" s="917"/>
      <c r="B2595" s="810"/>
      <c r="C2595" s="917"/>
      <c r="D2595" s="924"/>
      <c r="E2595" s="917"/>
      <c r="F2595" s="917"/>
      <c r="G2595" s="921"/>
      <c r="H2595" s="1056"/>
    </row>
    <row r="2596" spans="1:16" s="904" customFormat="1" ht="25.5" x14ac:dyDescent="0.25">
      <c r="A2596" s="1157" t="s">
        <v>3136</v>
      </c>
      <c r="B2596" s="1158" t="s">
        <v>3137</v>
      </c>
      <c r="C2596" s="1159" t="s">
        <v>3138</v>
      </c>
      <c r="D2596" s="1159" t="s">
        <v>3139</v>
      </c>
      <c r="E2596" s="1160" t="s">
        <v>3140</v>
      </c>
      <c r="F2596" s="1161" t="s">
        <v>4913</v>
      </c>
      <c r="G2596" s="1162" t="s">
        <v>4914</v>
      </c>
      <c r="H2596" s="1057"/>
    </row>
    <row r="2597" spans="1:16" s="904" customFormat="1" ht="4.5" customHeight="1" x14ac:dyDescent="0.25">
      <c r="A2597" s="728"/>
      <c r="B2597" s="728"/>
      <c r="C2597" s="729"/>
      <c r="D2597" s="729"/>
      <c r="E2597" s="730"/>
      <c r="F2597" s="731"/>
      <c r="G2597" s="732"/>
      <c r="H2597" s="1057"/>
    </row>
    <row r="2598" spans="1:16" s="115" customFormat="1" x14ac:dyDescent="0.25">
      <c r="A2598" s="446" t="s">
        <v>1892</v>
      </c>
      <c r="B2598" s="1351" t="s">
        <v>1906</v>
      </c>
      <c r="C2598" s="1352"/>
      <c r="D2598" s="1352"/>
      <c r="E2598" s="1352"/>
      <c r="F2598" s="1352"/>
      <c r="G2598" s="1353"/>
      <c r="H2598" s="1057"/>
      <c r="J2598" s="436"/>
      <c r="K2598" s="436"/>
      <c r="L2598" s="436"/>
      <c r="M2598" s="436"/>
      <c r="N2598" s="436"/>
      <c r="O2598" s="436"/>
      <c r="P2598" s="437"/>
    </row>
    <row r="2599" spans="1:16" s="115" customFormat="1" ht="16.5" customHeight="1" x14ac:dyDescent="0.25">
      <c r="A2599" s="446" t="s">
        <v>2483</v>
      </c>
      <c r="B2599" s="815" t="s">
        <v>3500</v>
      </c>
      <c r="C2599" s="447"/>
      <c r="D2599" s="447"/>
      <c r="E2599" s="448"/>
      <c r="F2599" s="448"/>
      <c r="G2599" s="449"/>
      <c r="H2599" s="1057"/>
      <c r="J2599" s="436"/>
      <c r="K2599" s="436"/>
      <c r="L2599" s="436"/>
      <c r="M2599" s="436"/>
      <c r="N2599" s="436"/>
      <c r="O2599" s="436"/>
      <c r="P2599" s="437"/>
    </row>
    <row r="2600" spans="1:16" s="115" customFormat="1" ht="76.5" x14ac:dyDescent="0.25">
      <c r="A2600" s="385" t="s">
        <v>3328</v>
      </c>
      <c r="B2600" s="815" t="s">
        <v>3500</v>
      </c>
      <c r="C2600" s="386" t="s">
        <v>3147</v>
      </c>
      <c r="D2600" s="735" t="s">
        <v>3134</v>
      </c>
      <c r="E2600" s="423">
        <v>1</v>
      </c>
      <c r="F2600" s="423">
        <f>'Mapa de Cotação'!F52</f>
        <v>5286.79</v>
      </c>
      <c r="G2600" s="1179">
        <f>TRUNC(E2600*F2600,2)</f>
        <v>5286.79</v>
      </c>
      <c r="H2600" s="1057"/>
      <c r="J2600" s="436"/>
      <c r="K2600" s="436"/>
      <c r="L2600" s="436"/>
      <c r="M2600" s="436"/>
      <c r="N2600" s="436"/>
      <c r="O2600" s="436"/>
      <c r="P2600" s="437"/>
    </row>
    <row r="2601" spans="1:16" s="115" customFormat="1" ht="16.5" customHeight="1" x14ac:dyDescent="0.25">
      <c r="A2601" s="1347" t="s">
        <v>4722</v>
      </c>
      <c r="B2601" s="1350"/>
      <c r="C2601" s="1350"/>
      <c r="D2601" s="1350"/>
      <c r="E2601" s="1350"/>
      <c r="F2601" s="1349"/>
      <c r="G2601" s="1168">
        <f>TRUNC(SUM(G2598:G2599),2)</f>
        <v>0</v>
      </c>
      <c r="H2601" s="1057"/>
      <c r="J2601" s="436"/>
      <c r="K2601" s="436"/>
      <c r="L2601" s="436"/>
      <c r="M2601" s="436"/>
      <c r="N2601" s="436"/>
      <c r="O2601" s="436"/>
      <c r="P2601" s="437"/>
    </row>
    <row r="2602" spans="1:16" s="115" customFormat="1" ht="16.5" customHeight="1" x14ac:dyDescent="0.25">
      <c r="A2602" s="1347" t="s">
        <v>4723</v>
      </c>
      <c r="B2602" s="1350"/>
      <c r="C2602" s="1350"/>
      <c r="D2602" s="1350"/>
      <c r="E2602" s="1350"/>
      <c r="F2602" s="1349"/>
      <c r="G2602" s="1168">
        <f>TRUNC(SUM(G2600),2)</f>
        <v>5286.79</v>
      </c>
      <c r="H2602" s="1057"/>
      <c r="J2602" s="436"/>
      <c r="K2602" s="436"/>
      <c r="L2602" s="436"/>
      <c r="M2602" s="436"/>
      <c r="N2602" s="436"/>
      <c r="O2602" s="436"/>
      <c r="P2602" s="437"/>
    </row>
    <row r="2603" spans="1:16" s="115" customFormat="1" ht="16.5" customHeight="1" x14ac:dyDescent="0.25">
      <c r="A2603" s="1172"/>
      <c r="B2603" s="1170"/>
      <c r="C2603" s="1170"/>
      <c r="D2603" s="1170"/>
      <c r="E2603" s="1170"/>
      <c r="F2603" s="1171" t="s">
        <v>4915</v>
      </c>
      <c r="G2603" s="1168">
        <f>TRUNC(SUM(G2601:G2602),2)</f>
        <v>5286.79</v>
      </c>
      <c r="H2603" s="1057"/>
      <c r="J2603" s="436"/>
      <c r="K2603" s="436"/>
      <c r="L2603" s="436"/>
      <c r="M2603" s="436"/>
      <c r="N2603" s="436"/>
      <c r="O2603" s="436"/>
      <c r="P2603" s="437"/>
    </row>
    <row r="2604" spans="1:16" s="890" customFormat="1" ht="14.25" customHeight="1" x14ac:dyDescent="0.25">
      <c r="A2604" s="917"/>
      <c r="B2604" s="810"/>
      <c r="C2604" s="917"/>
      <c r="D2604" s="924"/>
      <c r="E2604" s="917"/>
      <c r="F2604" s="917"/>
      <c r="G2604" s="921"/>
      <c r="H2604" s="1056"/>
    </row>
    <row r="2605" spans="1:16" s="890" customFormat="1" x14ac:dyDescent="0.25">
      <c r="A2605" s="917"/>
      <c r="B2605" s="810"/>
      <c r="C2605" s="917"/>
      <c r="D2605" s="924"/>
      <c r="E2605" s="917"/>
      <c r="F2605" s="917"/>
      <c r="G2605" s="921"/>
      <c r="H2605" s="1056"/>
    </row>
    <row r="2606" spans="1:16" s="904" customFormat="1" ht="25.5" x14ac:dyDescent="0.25">
      <c r="A2606" s="1157" t="s">
        <v>3136</v>
      </c>
      <c r="B2606" s="1158" t="s">
        <v>3137</v>
      </c>
      <c r="C2606" s="1159" t="s">
        <v>3138</v>
      </c>
      <c r="D2606" s="1159" t="s">
        <v>3139</v>
      </c>
      <c r="E2606" s="1160" t="s">
        <v>3140</v>
      </c>
      <c r="F2606" s="1161" t="s">
        <v>4913</v>
      </c>
      <c r="G2606" s="1162" t="s">
        <v>4914</v>
      </c>
      <c r="H2606" s="1057"/>
    </row>
    <row r="2607" spans="1:16" s="904" customFormat="1" ht="4.5" customHeight="1" x14ac:dyDescent="0.25">
      <c r="A2607" s="728"/>
      <c r="B2607" s="728"/>
      <c r="C2607" s="729"/>
      <c r="D2607" s="729"/>
      <c r="E2607" s="730"/>
      <c r="F2607" s="731"/>
      <c r="G2607" s="732"/>
      <c r="H2607" s="1057"/>
    </row>
    <row r="2608" spans="1:16" s="115" customFormat="1" ht="16.5" customHeight="1" x14ac:dyDescent="0.25">
      <c r="A2608" s="446" t="s">
        <v>1892</v>
      </c>
      <c r="B2608" s="1351" t="s">
        <v>1906</v>
      </c>
      <c r="C2608" s="1352"/>
      <c r="D2608" s="1352"/>
      <c r="E2608" s="1352"/>
      <c r="F2608" s="1352"/>
      <c r="G2608" s="1353"/>
      <c r="H2608" s="1057"/>
      <c r="J2608" s="436"/>
      <c r="K2608" s="436"/>
      <c r="L2608" s="436"/>
      <c r="M2608" s="436"/>
      <c r="N2608" s="436"/>
      <c r="O2608" s="436"/>
      <c r="P2608" s="437"/>
    </row>
    <row r="2609" spans="1:16" s="115" customFormat="1" ht="89.25" x14ac:dyDescent="0.25">
      <c r="A2609" s="446" t="s">
        <v>3251</v>
      </c>
      <c r="B2609" s="815" t="s">
        <v>4466</v>
      </c>
      <c r="C2609" s="447"/>
      <c r="D2609" s="447"/>
      <c r="E2609" s="448"/>
      <c r="F2609" s="448"/>
      <c r="G2609" s="449"/>
      <c r="H2609" s="1057"/>
      <c r="J2609" s="436"/>
      <c r="K2609" s="436"/>
      <c r="L2609" s="436"/>
      <c r="M2609" s="436"/>
      <c r="N2609" s="436"/>
      <c r="O2609" s="436"/>
      <c r="P2609" s="437"/>
    </row>
    <row r="2610" spans="1:16" s="115" customFormat="1" ht="83.25" customHeight="1" x14ac:dyDescent="0.25">
      <c r="A2610" s="385" t="s">
        <v>3328</v>
      </c>
      <c r="B2610" s="817" t="s">
        <v>4466</v>
      </c>
      <c r="C2610" s="386" t="s">
        <v>3147</v>
      </c>
      <c r="D2610" s="735" t="s">
        <v>3134</v>
      </c>
      <c r="E2610" s="423">
        <v>1</v>
      </c>
      <c r="F2610" s="423">
        <f>'Mapa de Cotação'!F56</f>
        <v>12322.6</v>
      </c>
      <c r="G2610" s="1179">
        <f>TRUNC(E2610*F2610,2)</f>
        <v>12322.6</v>
      </c>
      <c r="H2610" s="1057"/>
      <c r="J2610" s="436"/>
      <c r="K2610" s="436"/>
      <c r="L2610" s="436"/>
      <c r="M2610" s="436"/>
      <c r="N2610" s="436"/>
      <c r="O2610" s="436"/>
      <c r="P2610" s="437"/>
    </row>
    <row r="2611" spans="1:16" s="115" customFormat="1" ht="16.5" customHeight="1" x14ac:dyDescent="0.25">
      <c r="A2611" s="1347" t="s">
        <v>4722</v>
      </c>
      <c r="B2611" s="1350"/>
      <c r="C2611" s="1350"/>
      <c r="D2611" s="1350"/>
      <c r="E2611" s="1350"/>
      <c r="F2611" s="1349"/>
      <c r="G2611" s="1168">
        <f>TRUNC(SUM(G2608:G2609),2)</f>
        <v>0</v>
      </c>
      <c r="H2611" s="1057"/>
      <c r="J2611" s="436"/>
      <c r="K2611" s="436"/>
      <c r="L2611" s="436"/>
      <c r="M2611" s="436"/>
      <c r="N2611" s="436"/>
      <c r="O2611" s="436"/>
      <c r="P2611" s="437"/>
    </row>
    <row r="2612" spans="1:16" s="115" customFormat="1" ht="16.5" customHeight="1" x14ac:dyDescent="0.25">
      <c r="A2612" s="1347" t="s">
        <v>4723</v>
      </c>
      <c r="B2612" s="1350"/>
      <c r="C2612" s="1350"/>
      <c r="D2612" s="1350"/>
      <c r="E2612" s="1350"/>
      <c r="F2612" s="1349"/>
      <c r="G2612" s="1168">
        <f>TRUNC(SUM(G2610),2)</f>
        <v>12322.6</v>
      </c>
      <c r="H2612" s="1057"/>
      <c r="J2612" s="436"/>
      <c r="K2612" s="436"/>
      <c r="L2612" s="436"/>
      <c r="M2612" s="436"/>
      <c r="N2612" s="436"/>
      <c r="O2612" s="436"/>
      <c r="P2612" s="437"/>
    </row>
    <row r="2613" spans="1:16" s="115" customFormat="1" ht="16.5" customHeight="1" x14ac:dyDescent="0.25">
      <c r="A2613" s="1172"/>
      <c r="B2613" s="1170"/>
      <c r="C2613" s="1170"/>
      <c r="D2613" s="1170"/>
      <c r="E2613" s="1170"/>
      <c r="F2613" s="1171" t="s">
        <v>4915</v>
      </c>
      <c r="G2613" s="1168">
        <f>TRUNC(SUM(G2611:G2612),2)</f>
        <v>12322.6</v>
      </c>
      <c r="H2613" s="1057"/>
      <c r="J2613" s="436"/>
      <c r="K2613" s="436"/>
      <c r="L2613" s="436"/>
      <c r="M2613" s="436"/>
      <c r="N2613" s="436"/>
      <c r="O2613" s="436"/>
      <c r="P2613" s="437"/>
    </row>
    <row r="2614" spans="1:16" s="890" customFormat="1" ht="14.25" customHeight="1" x14ac:dyDescent="0.25">
      <c r="A2614" s="917"/>
      <c r="B2614" s="810"/>
      <c r="C2614" s="917"/>
      <c r="D2614" s="924"/>
      <c r="E2614" s="917"/>
      <c r="F2614" s="917"/>
      <c r="G2614" s="921"/>
      <c r="H2614" s="1056"/>
    </row>
    <row r="2615" spans="1:16" s="890" customFormat="1" x14ac:dyDescent="0.25">
      <c r="A2615" s="917"/>
      <c r="B2615" s="810"/>
      <c r="C2615" s="917"/>
      <c r="D2615" s="924"/>
      <c r="E2615" s="917"/>
      <c r="F2615" s="917"/>
      <c r="G2615" s="921"/>
      <c r="H2615" s="1056"/>
    </row>
    <row r="2616" spans="1:16" s="904" customFormat="1" ht="25.5" x14ac:dyDescent="0.25">
      <c r="A2616" s="1157" t="s">
        <v>3136</v>
      </c>
      <c r="B2616" s="1158" t="s">
        <v>3137</v>
      </c>
      <c r="C2616" s="1159" t="s">
        <v>3138</v>
      </c>
      <c r="D2616" s="1159" t="s">
        <v>3139</v>
      </c>
      <c r="E2616" s="1160" t="s">
        <v>3140</v>
      </c>
      <c r="F2616" s="1161" t="s">
        <v>4913</v>
      </c>
      <c r="G2616" s="1162" t="s">
        <v>4914</v>
      </c>
      <c r="H2616" s="1057"/>
    </row>
    <row r="2617" spans="1:16" s="904" customFormat="1" ht="4.5" customHeight="1" x14ac:dyDescent="0.25">
      <c r="A2617" s="728"/>
      <c r="B2617" s="728"/>
      <c r="C2617" s="729"/>
      <c r="D2617" s="729"/>
      <c r="E2617" s="730"/>
      <c r="F2617" s="731"/>
      <c r="G2617" s="732"/>
      <c r="H2617" s="1057"/>
    </row>
    <row r="2618" spans="1:16" s="904" customFormat="1" ht="16.5" customHeight="1" x14ac:dyDescent="0.25">
      <c r="A2618" s="922" t="s">
        <v>1892</v>
      </c>
      <c r="B2618" s="1351" t="s">
        <v>1906</v>
      </c>
      <c r="C2618" s="1352"/>
      <c r="D2618" s="1352"/>
      <c r="E2618" s="1352"/>
      <c r="F2618" s="1352"/>
      <c r="G2618" s="1353"/>
      <c r="H2618" s="1057"/>
      <c r="J2618" s="917"/>
      <c r="K2618" s="917"/>
      <c r="L2618" s="917"/>
      <c r="M2618" s="917"/>
      <c r="N2618" s="917"/>
      <c r="O2618" s="917"/>
      <c r="P2618" s="921"/>
    </row>
    <row r="2619" spans="1:16" s="904" customFormat="1" x14ac:dyDescent="0.25">
      <c r="A2619" s="922" t="s">
        <v>3251</v>
      </c>
      <c r="B2619" s="815" t="s">
        <v>4778</v>
      </c>
      <c r="C2619" s="447" t="s">
        <v>3142</v>
      </c>
      <c r="D2619" s="447" t="s">
        <v>4108</v>
      </c>
      <c r="E2619" s="448"/>
      <c r="F2619" s="448"/>
      <c r="G2619" s="449"/>
      <c r="H2619" s="1057"/>
      <c r="J2619" s="917"/>
      <c r="K2619" s="917"/>
      <c r="L2619" s="917"/>
      <c r="M2619" s="917"/>
      <c r="N2619" s="917"/>
      <c r="O2619" s="917"/>
      <c r="P2619" s="921"/>
    </row>
    <row r="2620" spans="1:16" s="904" customFormat="1" ht="25.5" x14ac:dyDescent="0.25">
      <c r="A2620" s="752" t="s">
        <v>3570</v>
      </c>
      <c r="B2620" s="752" t="s">
        <v>4092</v>
      </c>
      <c r="C2620" s="753" t="s">
        <v>3142</v>
      </c>
      <c r="D2620" s="753" t="s">
        <v>3143</v>
      </c>
      <c r="E2620" s="754">
        <v>8</v>
      </c>
      <c r="F2620" s="754">
        <v>20.02</v>
      </c>
      <c r="G2620" s="1179">
        <f>TRUNC(E2620*F2620,2)</f>
        <v>160.16</v>
      </c>
      <c r="H2620" s="1057"/>
      <c r="J2620" s="917"/>
      <c r="K2620" s="917"/>
      <c r="L2620" s="917"/>
      <c r="M2620" s="917"/>
      <c r="N2620" s="917"/>
      <c r="O2620" s="917"/>
      <c r="P2620" s="921"/>
    </row>
    <row r="2621" spans="1:16" s="904" customFormat="1" x14ac:dyDescent="0.25">
      <c r="A2621" s="752" t="s">
        <v>3306</v>
      </c>
      <c r="B2621" s="752" t="s">
        <v>4071</v>
      </c>
      <c r="C2621" s="753" t="s">
        <v>3142</v>
      </c>
      <c r="D2621" s="753" t="s">
        <v>3143</v>
      </c>
      <c r="E2621" s="754">
        <v>8</v>
      </c>
      <c r="F2621" s="754">
        <v>16.87</v>
      </c>
      <c r="G2621" s="1179">
        <f>TRUNC(E2621*F2621,2)</f>
        <v>134.96</v>
      </c>
      <c r="H2621" s="1057"/>
      <c r="J2621" s="917"/>
      <c r="K2621" s="917"/>
      <c r="L2621" s="917"/>
      <c r="M2621" s="917"/>
      <c r="N2621" s="917"/>
      <c r="O2621" s="917"/>
      <c r="P2621" s="921"/>
    </row>
    <row r="2622" spans="1:16" s="904" customFormat="1" ht="16.5" customHeight="1" x14ac:dyDescent="0.25">
      <c r="A2622" s="1347" t="s">
        <v>4722</v>
      </c>
      <c r="B2622" s="1350"/>
      <c r="C2622" s="1350"/>
      <c r="D2622" s="1350"/>
      <c r="E2622" s="1350"/>
      <c r="F2622" s="1349"/>
      <c r="G2622" s="1168">
        <f>TRUNC(SUM(G2620:G2621),2)</f>
        <v>295.12</v>
      </c>
      <c r="H2622" s="1057"/>
      <c r="J2622" s="917"/>
      <c r="K2622" s="917"/>
      <c r="L2622" s="917"/>
      <c r="M2622" s="917"/>
      <c r="N2622" s="917"/>
      <c r="O2622" s="917"/>
      <c r="P2622" s="921"/>
    </row>
    <row r="2623" spans="1:16" s="904" customFormat="1" ht="16.5" customHeight="1" x14ac:dyDescent="0.25">
      <c r="A2623" s="1347" t="s">
        <v>4723</v>
      </c>
      <c r="B2623" s="1350"/>
      <c r="C2623" s="1350"/>
      <c r="D2623" s="1350"/>
      <c r="E2623" s="1350"/>
      <c r="F2623" s="1349"/>
      <c r="G2623" s="1168">
        <v>0</v>
      </c>
      <c r="H2623" s="1057"/>
      <c r="J2623" s="917"/>
      <c r="K2623" s="917"/>
      <c r="L2623" s="917"/>
      <c r="M2623" s="917"/>
      <c r="N2623" s="917"/>
      <c r="O2623" s="917"/>
      <c r="P2623" s="921"/>
    </row>
    <row r="2624" spans="1:16" s="904" customFormat="1" ht="16.5" customHeight="1" x14ac:dyDescent="0.25">
      <c r="A2624" s="1172"/>
      <c r="B2624" s="1170"/>
      <c r="C2624" s="1170"/>
      <c r="D2624" s="1170"/>
      <c r="E2624" s="1170"/>
      <c r="F2624" s="1171" t="s">
        <v>4915</v>
      </c>
      <c r="G2624" s="1168">
        <f>TRUNC(SUM(G2622:G2623),2)</f>
        <v>295.12</v>
      </c>
      <c r="H2624" s="1057"/>
      <c r="J2624" s="917"/>
      <c r="K2624" s="917"/>
      <c r="L2624" s="917"/>
      <c r="M2624" s="917"/>
      <c r="N2624" s="917"/>
      <c r="O2624" s="917"/>
      <c r="P2624" s="921"/>
    </row>
    <row r="2625" spans="1:16" s="890" customFormat="1" ht="14.25" customHeight="1" x14ac:dyDescent="0.25">
      <c r="A2625" s="917"/>
      <c r="B2625" s="810"/>
      <c r="C2625" s="917"/>
      <c r="D2625" s="924"/>
      <c r="E2625" s="917"/>
      <c r="F2625" s="917"/>
      <c r="G2625" s="921"/>
      <c r="H2625" s="1056"/>
    </row>
    <row r="2626" spans="1:16" s="890" customFormat="1" x14ac:dyDescent="0.25">
      <c r="A2626" s="917"/>
      <c r="B2626" s="810"/>
      <c r="C2626" s="917"/>
      <c r="D2626" s="924"/>
      <c r="E2626" s="917"/>
      <c r="F2626" s="917"/>
      <c r="G2626" s="921"/>
      <c r="H2626" s="1056"/>
    </row>
    <row r="2627" spans="1:16" s="904" customFormat="1" ht="25.5" x14ac:dyDescent="0.25">
      <c r="A2627" s="1157" t="s">
        <v>3136</v>
      </c>
      <c r="B2627" s="1158" t="s">
        <v>3137</v>
      </c>
      <c r="C2627" s="1159" t="s">
        <v>3138</v>
      </c>
      <c r="D2627" s="1159" t="s">
        <v>3139</v>
      </c>
      <c r="E2627" s="1160" t="s">
        <v>3140</v>
      </c>
      <c r="F2627" s="1161" t="s">
        <v>4913</v>
      </c>
      <c r="G2627" s="1162" t="s">
        <v>4914</v>
      </c>
      <c r="H2627" s="1057"/>
    </row>
    <row r="2628" spans="1:16" s="904" customFormat="1" ht="4.5" customHeight="1" x14ac:dyDescent="0.25">
      <c r="A2628" s="728"/>
      <c r="B2628" s="728"/>
      <c r="C2628" s="729"/>
      <c r="D2628" s="729"/>
      <c r="E2628" s="730"/>
      <c r="F2628" s="731"/>
      <c r="G2628" s="732"/>
      <c r="H2628" s="1057"/>
    </row>
    <row r="2629" spans="1:16" s="115" customFormat="1" ht="16.5" customHeight="1" x14ac:dyDescent="0.25">
      <c r="A2629" s="446" t="s">
        <v>1895</v>
      </c>
      <c r="B2629" s="1351" t="s">
        <v>3503</v>
      </c>
      <c r="C2629" s="1352"/>
      <c r="D2629" s="1352"/>
      <c r="E2629" s="1352"/>
      <c r="F2629" s="1352"/>
      <c r="G2629" s="1353"/>
      <c r="H2629" s="1057"/>
      <c r="J2629" s="436"/>
      <c r="K2629" s="436"/>
      <c r="L2629" s="436"/>
      <c r="M2629" s="436"/>
      <c r="N2629" s="436"/>
      <c r="O2629" s="436"/>
      <c r="P2629" s="437"/>
    </row>
    <row r="2630" spans="1:16" s="115" customFormat="1" ht="38.25" x14ac:dyDescent="0.25">
      <c r="A2630" s="446" t="s">
        <v>2500</v>
      </c>
      <c r="B2630" s="815" t="s">
        <v>2492</v>
      </c>
      <c r="C2630" s="447"/>
      <c r="D2630" s="447"/>
      <c r="E2630" s="448"/>
      <c r="F2630" s="448"/>
      <c r="G2630" s="449"/>
      <c r="H2630" s="1057"/>
      <c r="J2630" s="436"/>
      <c r="K2630" s="436"/>
      <c r="L2630" s="436"/>
      <c r="M2630" s="436"/>
      <c r="N2630" s="436"/>
      <c r="O2630" s="436"/>
      <c r="P2630" s="437"/>
    </row>
    <row r="2631" spans="1:16" s="115" customFormat="1" ht="25.5" x14ac:dyDescent="0.25">
      <c r="A2631" s="459" t="s">
        <v>3570</v>
      </c>
      <c r="B2631" s="752" t="s">
        <v>4092</v>
      </c>
      <c r="C2631" s="535" t="s">
        <v>3142</v>
      </c>
      <c r="D2631" s="753" t="s">
        <v>3143</v>
      </c>
      <c r="E2631" s="423">
        <v>0.3</v>
      </c>
      <c r="F2631" s="754">
        <v>20.02</v>
      </c>
      <c r="G2631" s="1179">
        <f>TRUNC(E2631*F2631,2)</f>
        <v>6</v>
      </c>
      <c r="H2631" s="1057"/>
      <c r="J2631" s="436"/>
      <c r="K2631" s="436"/>
      <c r="L2631" s="436"/>
      <c r="M2631" s="436"/>
      <c r="N2631" s="436"/>
      <c r="O2631" s="436"/>
      <c r="P2631" s="437"/>
    </row>
    <row r="2632" spans="1:16" s="115" customFormat="1" x14ac:dyDescent="0.25">
      <c r="A2632" s="459" t="s">
        <v>3306</v>
      </c>
      <c r="B2632" s="752" t="s">
        <v>4071</v>
      </c>
      <c r="C2632" s="535" t="s">
        <v>3142</v>
      </c>
      <c r="D2632" s="753" t="s">
        <v>3143</v>
      </c>
      <c r="E2632" s="423">
        <v>0.3</v>
      </c>
      <c r="F2632" s="754">
        <v>16.87</v>
      </c>
      <c r="G2632" s="1179">
        <f t="shared" ref="G2632:G2633" si="186">TRUNC(E2632*F2632,2)</f>
        <v>5.0599999999999996</v>
      </c>
      <c r="H2632" s="1057"/>
      <c r="J2632" s="436"/>
      <c r="K2632" s="436"/>
      <c r="L2632" s="436"/>
      <c r="M2632" s="436"/>
      <c r="N2632" s="436"/>
      <c r="O2632" s="436"/>
      <c r="P2632" s="437"/>
    </row>
    <row r="2633" spans="1:16" s="115" customFormat="1" x14ac:dyDescent="0.25">
      <c r="A2633" s="385" t="s">
        <v>3585</v>
      </c>
      <c r="B2633" s="734" t="s">
        <v>3571</v>
      </c>
      <c r="C2633" s="386" t="s">
        <v>3147</v>
      </c>
      <c r="D2633" s="735" t="s">
        <v>3314</v>
      </c>
      <c r="E2633" s="423">
        <v>1</v>
      </c>
      <c r="F2633" s="754">
        <v>7.7</v>
      </c>
      <c r="G2633" s="1179">
        <f t="shared" si="186"/>
        <v>7.7</v>
      </c>
      <c r="H2633" s="1057"/>
      <c r="J2633" s="436"/>
      <c r="K2633" s="436"/>
      <c r="L2633" s="436"/>
      <c r="M2633" s="436"/>
      <c r="N2633" s="436"/>
      <c r="O2633" s="436"/>
      <c r="P2633" s="437"/>
    </row>
    <row r="2634" spans="1:16" s="115" customFormat="1" ht="16.5" customHeight="1" x14ac:dyDescent="0.25">
      <c r="A2634" s="1347" t="s">
        <v>4722</v>
      </c>
      <c r="B2634" s="1350"/>
      <c r="C2634" s="1350"/>
      <c r="D2634" s="1350"/>
      <c r="E2634" s="1350"/>
      <c r="F2634" s="1349"/>
      <c r="G2634" s="1168">
        <f>TRUNC(SUM(G2631:G2632),2)</f>
        <v>11.06</v>
      </c>
      <c r="H2634" s="1057"/>
      <c r="J2634" s="436"/>
      <c r="K2634" s="436"/>
      <c r="L2634" s="436"/>
      <c r="M2634" s="436"/>
      <c r="N2634" s="436"/>
      <c r="O2634" s="436"/>
      <c r="P2634" s="437"/>
    </row>
    <row r="2635" spans="1:16" s="115" customFormat="1" ht="16.5" customHeight="1" x14ac:dyDescent="0.25">
      <c r="A2635" s="1347" t="s">
        <v>4723</v>
      </c>
      <c r="B2635" s="1350"/>
      <c r="C2635" s="1350"/>
      <c r="D2635" s="1350"/>
      <c r="E2635" s="1350"/>
      <c r="F2635" s="1349"/>
      <c r="G2635" s="1168">
        <f>TRUNC(SUM(G2633),2)</f>
        <v>7.7</v>
      </c>
      <c r="H2635" s="1057"/>
      <c r="J2635" s="436"/>
      <c r="K2635" s="436"/>
      <c r="L2635" s="436"/>
      <c r="M2635" s="436"/>
      <c r="N2635" s="436"/>
      <c r="O2635" s="436"/>
      <c r="P2635" s="437"/>
    </row>
    <row r="2636" spans="1:16" s="115" customFormat="1" ht="16.5" customHeight="1" x14ac:dyDescent="0.25">
      <c r="A2636" s="1172" t="s">
        <v>5032</v>
      </c>
      <c r="B2636" s="1170"/>
      <c r="C2636" s="1170"/>
      <c r="D2636" s="1170"/>
      <c r="E2636" s="1170"/>
      <c r="F2636" s="1171" t="s">
        <v>4915</v>
      </c>
      <c r="G2636" s="1168">
        <f>TRUNC(SUM(G2634:G2635),2)</f>
        <v>18.760000000000002</v>
      </c>
      <c r="H2636" s="1057"/>
      <c r="J2636" s="436"/>
      <c r="K2636" s="436"/>
      <c r="L2636" s="436"/>
      <c r="M2636" s="436"/>
      <c r="N2636" s="436"/>
      <c r="O2636" s="436"/>
      <c r="P2636" s="437"/>
    </row>
    <row r="2637" spans="1:16" s="890" customFormat="1" ht="14.25" customHeight="1" x14ac:dyDescent="0.25">
      <c r="A2637" s="917"/>
      <c r="B2637" s="810"/>
      <c r="C2637" s="917"/>
      <c r="D2637" s="924"/>
      <c r="E2637" s="917"/>
      <c r="F2637" s="917"/>
      <c r="G2637" s="921"/>
      <c r="H2637" s="1056"/>
    </row>
    <row r="2638" spans="1:16" s="890" customFormat="1" x14ac:dyDescent="0.25">
      <c r="A2638" s="917"/>
      <c r="B2638" s="810"/>
      <c r="C2638" s="917"/>
      <c r="D2638" s="924"/>
      <c r="E2638" s="917"/>
      <c r="F2638" s="917"/>
      <c r="G2638" s="921"/>
      <c r="H2638" s="1056"/>
    </row>
    <row r="2639" spans="1:16" s="904" customFormat="1" ht="25.5" x14ac:dyDescent="0.25">
      <c r="A2639" s="1157" t="s">
        <v>3136</v>
      </c>
      <c r="B2639" s="1158" t="s">
        <v>3137</v>
      </c>
      <c r="C2639" s="1159" t="s">
        <v>3138</v>
      </c>
      <c r="D2639" s="1159" t="s">
        <v>3139</v>
      </c>
      <c r="E2639" s="1160" t="s">
        <v>3140</v>
      </c>
      <c r="F2639" s="1161" t="s">
        <v>4913</v>
      </c>
      <c r="G2639" s="1162" t="s">
        <v>4914</v>
      </c>
      <c r="H2639" s="1057"/>
    </row>
    <row r="2640" spans="1:16" s="904" customFormat="1" ht="4.5" customHeight="1" x14ac:dyDescent="0.25">
      <c r="A2640" s="728"/>
      <c r="B2640" s="728"/>
      <c r="C2640" s="729"/>
      <c r="D2640" s="729"/>
      <c r="E2640" s="730"/>
      <c r="F2640" s="731"/>
      <c r="G2640" s="732"/>
      <c r="H2640" s="1057"/>
    </row>
    <row r="2641" spans="1:16" s="115" customFormat="1" ht="16.5" customHeight="1" x14ac:dyDescent="0.25">
      <c r="A2641" s="446" t="s">
        <v>1895</v>
      </c>
      <c r="B2641" s="1351" t="s">
        <v>3503</v>
      </c>
      <c r="C2641" s="1352"/>
      <c r="D2641" s="1352"/>
      <c r="E2641" s="1352"/>
      <c r="F2641" s="1352"/>
      <c r="G2641" s="1353"/>
      <c r="H2641" s="1057"/>
      <c r="J2641" s="436"/>
      <c r="K2641" s="436"/>
      <c r="L2641" s="436"/>
      <c r="M2641" s="436"/>
      <c r="N2641" s="436"/>
      <c r="O2641" s="436"/>
      <c r="P2641" s="437"/>
    </row>
    <row r="2642" spans="1:16" s="115" customFormat="1" ht="38.25" x14ac:dyDescent="0.25">
      <c r="A2642" s="446" t="s">
        <v>2501</v>
      </c>
      <c r="B2642" s="815" t="s">
        <v>2493</v>
      </c>
      <c r="C2642" s="447"/>
      <c r="D2642" s="447"/>
      <c r="E2642" s="448"/>
      <c r="F2642" s="448"/>
      <c r="G2642" s="449"/>
      <c r="H2642" s="1057"/>
      <c r="J2642" s="436"/>
      <c r="K2642" s="436"/>
      <c r="L2642" s="436"/>
      <c r="M2642" s="436"/>
      <c r="N2642" s="436"/>
      <c r="O2642" s="436"/>
      <c r="P2642" s="437"/>
    </row>
    <row r="2643" spans="1:16" s="115" customFormat="1" ht="25.5" x14ac:dyDescent="0.25">
      <c r="A2643" s="459" t="s">
        <v>3570</v>
      </c>
      <c r="B2643" s="752" t="s">
        <v>4092</v>
      </c>
      <c r="C2643" s="535" t="s">
        <v>3142</v>
      </c>
      <c r="D2643" s="753" t="s">
        <v>3143</v>
      </c>
      <c r="E2643" s="423">
        <v>0.3</v>
      </c>
      <c r="F2643" s="754">
        <v>20.02</v>
      </c>
      <c r="G2643" s="1179">
        <f>TRUNC(E2643*F2643,2)</f>
        <v>6</v>
      </c>
      <c r="H2643" s="1057"/>
      <c r="J2643" s="436"/>
      <c r="K2643" s="436"/>
      <c r="L2643" s="436"/>
      <c r="M2643" s="436"/>
      <c r="N2643" s="436"/>
      <c r="O2643" s="436"/>
      <c r="P2643" s="437"/>
    </row>
    <row r="2644" spans="1:16" s="115" customFormat="1" x14ac:dyDescent="0.25">
      <c r="A2644" s="459" t="s">
        <v>3306</v>
      </c>
      <c r="B2644" s="752" t="s">
        <v>4071</v>
      </c>
      <c r="C2644" s="535" t="s">
        <v>3142</v>
      </c>
      <c r="D2644" s="753" t="s">
        <v>3143</v>
      </c>
      <c r="E2644" s="423">
        <v>0.3</v>
      </c>
      <c r="F2644" s="754">
        <v>16.87</v>
      </c>
      <c r="G2644" s="1179">
        <f t="shared" ref="G2644:G2645" si="187">TRUNC(E2644*F2644,2)</f>
        <v>5.0599999999999996</v>
      </c>
      <c r="H2644" s="1057"/>
      <c r="J2644" s="436"/>
      <c r="K2644" s="436"/>
      <c r="L2644" s="436"/>
      <c r="M2644" s="436"/>
      <c r="N2644" s="436"/>
      <c r="O2644" s="436"/>
      <c r="P2644" s="437"/>
    </row>
    <row r="2645" spans="1:16" s="115" customFormat="1" x14ac:dyDescent="0.25">
      <c r="A2645" s="385" t="s">
        <v>3586</v>
      </c>
      <c r="B2645" s="734" t="s">
        <v>3572</v>
      </c>
      <c r="C2645" s="386" t="s">
        <v>3147</v>
      </c>
      <c r="D2645" s="735" t="s">
        <v>3314</v>
      </c>
      <c r="E2645" s="423">
        <v>1</v>
      </c>
      <c r="F2645" s="754">
        <f>37.71/5.2</f>
        <v>7.2519230769230765</v>
      </c>
      <c r="G2645" s="1179">
        <f t="shared" si="187"/>
        <v>7.25</v>
      </c>
      <c r="H2645" s="1057"/>
      <c r="J2645" s="436"/>
      <c r="K2645" s="436"/>
      <c r="L2645" s="436"/>
      <c r="M2645" s="436"/>
      <c r="N2645" s="436"/>
      <c r="O2645" s="436"/>
      <c r="P2645" s="437"/>
    </row>
    <row r="2646" spans="1:16" s="115" customFormat="1" ht="16.5" customHeight="1" x14ac:dyDescent="0.25">
      <c r="A2646" s="1347" t="s">
        <v>4722</v>
      </c>
      <c r="B2646" s="1350"/>
      <c r="C2646" s="1350"/>
      <c r="D2646" s="1350"/>
      <c r="E2646" s="1350"/>
      <c r="F2646" s="1349"/>
      <c r="G2646" s="1168">
        <f>TRUNC(SUM(G2643:G2644),2)</f>
        <v>11.06</v>
      </c>
      <c r="H2646" s="1057"/>
      <c r="J2646" s="436"/>
      <c r="K2646" s="436"/>
      <c r="L2646" s="436"/>
      <c r="M2646" s="436"/>
      <c r="N2646" s="436"/>
      <c r="O2646" s="436"/>
      <c r="P2646" s="437"/>
    </row>
    <row r="2647" spans="1:16" s="115" customFormat="1" ht="16.5" customHeight="1" x14ac:dyDescent="0.25">
      <c r="A2647" s="1347" t="s">
        <v>4723</v>
      </c>
      <c r="B2647" s="1350"/>
      <c r="C2647" s="1350"/>
      <c r="D2647" s="1350"/>
      <c r="E2647" s="1350"/>
      <c r="F2647" s="1349"/>
      <c r="G2647" s="1168">
        <f>TRUNC(SUM(G2645),2)</f>
        <v>7.25</v>
      </c>
      <c r="H2647" s="1057"/>
      <c r="J2647" s="436"/>
      <c r="K2647" s="436"/>
      <c r="L2647" s="436"/>
      <c r="M2647" s="436"/>
      <c r="N2647" s="436"/>
      <c r="O2647" s="436"/>
      <c r="P2647" s="437"/>
    </row>
    <row r="2648" spans="1:16" s="115" customFormat="1" ht="16.5" customHeight="1" x14ac:dyDescent="0.25">
      <c r="A2648" s="1172" t="s">
        <v>4935</v>
      </c>
      <c r="B2648" s="1170"/>
      <c r="C2648" s="1170"/>
      <c r="D2648" s="1170"/>
      <c r="E2648" s="1170"/>
      <c r="F2648" s="1171" t="s">
        <v>4915</v>
      </c>
      <c r="G2648" s="1168">
        <f>TRUNC(SUM(G2646:G2647),2)</f>
        <v>18.309999999999999</v>
      </c>
      <c r="H2648" s="1057"/>
      <c r="J2648" s="436"/>
      <c r="K2648" s="436"/>
      <c r="L2648" s="436"/>
      <c r="M2648" s="436"/>
      <c r="N2648" s="436"/>
      <c r="O2648" s="436"/>
      <c r="P2648" s="437"/>
    </row>
    <row r="2649" spans="1:16" s="890" customFormat="1" ht="14.25" customHeight="1" x14ac:dyDescent="0.25">
      <c r="A2649" s="917"/>
      <c r="B2649" s="810"/>
      <c r="C2649" s="917"/>
      <c r="D2649" s="924"/>
      <c r="E2649" s="917"/>
      <c r="F2649" s="917"/>
      <c r="G2649" s="921"/>
      <c r="H2649" s="1056"/>
    </row>
    <row r="2650" spans="1:16" s="890" customFormat="1" x14ac:dyDescent="0.25">
      <c r="A2650" s="917"/>
      <c r="B2650" s="810"/>
      <c r="C2650" s="917"/>
      <c r="D2650" s="924"/>
      <c r="E2650" s="917"/>
      <c r="F2650" s="917"/>
      <c r="G2650" s="921"/>
      <c r="H2650" s="1056"/>
    </row>
    <row r="2651" spans="1:16" s="904" customFormat="1" ht="25.5" x14ac:dyDescent="0.25">
      <c r="A2651" s="1157" t="s">
        <v>3136</v>
      </c>
      <c r="B2651" s="1158" t="s">
        <v>3137</v>
      </c>
      <c r="C2651" s="1159" t="s">
        <v>3138</v>
      </c>
      <c r="D2651" s="1159" t="s">
        <v>3139</v>
      </c>
      <c r="E2651" s="1160" t="s">
        <v>3140</v>
      </c>
      <c r="F2651" s="1161" t="s">
        <v>4913</v>
      </c>
      <c r="G2651" s="1162" t="s">
        <v>4914</v>
      </c>
      <c r="H2651" s="1057"/>
    </row>
    <row r="2652" spans="1:16" s="904" customFormat="1" ht="4.5" customHeight="1" x14ac:dyDescent="0.25">
      <c r="A2652" s="728"/>
      <c r="B2652" s="728"/>
      <c r="C2652" s="729"/>
      <c r="D2652" s="729"/>
      <c r="E2652" s="730"/>
      <c r="F2652" s="731"/>
      <c r="G2652" s="732"/>
      <c r="H2652" s="1057"/>
    </row>
    <row r="2653" spans="1:16" s="115" customFormat="1" ht="16.5" customHeight="1" x14ac:dyDescent="0.25">
      <c r="A2653" s="446" t="s">
        <v>1895</v>
      </c>
      <c r="B2653" s="1351" t="s">
        <v>3503</v>
      </c>
      <c r="C2653" s="1352"/>
      <c r="D2653" s="1352"/>
      <c r="E2653" s="1352"/>
      <c r="F2653" s="1352"/>
      <c r="G2653" s="1353"/>
      <c r="H2653" s="1057"/>
      <c r="J2653" s="436"/>
      <c r="K2653" s="436"/>
      <c r="L2653" s="436"/>
      <c r="M2653" s="436"/>
      <c r="N2653" s="436"/>
      <c r="O2653" s="436"/>
      <c r="P2653" s="437"/>
    </row>
    <row r="2654" spans="1:16" s="115" customFormat="1" ht="38.25" x14ac:dyDescent="0.25">
      <c r="A2654" s="446" t="s">
        <v>2502</v>
      </c>
      <c r="B2654" s="815" t="s">
        <v>2494</v>
      </c>
      <c r="C2654" s="447"/>
      <c r="D2654" s="447"/>
      <c r="E2654" s="448"/>
      <c r="F2654" s="448"/>
      <c r="G2654" s="449"/>
      <c r="H2654" s="1057"/>
      <c r="J2654" s="436"/>
      <c r="K2654" s="436"/>
      <c r="L2654" s="436"/>
      <c r="M2654" s="436"/>
      <c r="N2654" s="436"/>
      <c r="O2654" s="436"/>
      <c r="P2654" s="437"/>
    </row>
    <row r="2655" spans="1:16" s="115" customFormat="1" ht="25.5" x14ac:dyDescent="0.25">
      <c r="A2655" s="459" t="s">
        <v>3570</v>
      </c>
      <c r="B2655" s="752" t="s">
        <v>4092</v>
      </c>
      <c r="C2655" s="535" t="s">
        <v>3142</v>
      </c>
      <c r="D2655" s="753" t="s">
        <v>3143</v>
      </c>
      <c r="E2655" s="423">
        <v>0.3</v>
      </c>
      <c r="F2655" s="754">
        <v>20.02</v>
      </c>
      <c r="G2655" s="1179">
        <f>TRUNC(E2655*F2655,2)</f>
        <v>6</v>
      </c>
      <c r="H2655" s="1057"/>
      <c r="J2655" s="436"/>
      <c r="K2655" s="436"/>
      <c r="L2655" s="436"/>
      <c r="M2655" s="436"/>
      <c r="N2655" s="436"/>
      <c r="O2655" s="436"/>
      <c r="P2655" s="437"/>
    </row>
    <row r="2656" spans="1:16" s="115" customFormat="1" x14ac:dyDescent="0.25">
      <c r="A2656" s="459" t="s">
        <v>3306</v>
      </c>
      <c r="B2656" s="752" t="s">
        <v>4071</v>
      </c>
      <c r="C2656" s="535" t="s">
        <v>3142</v>
      </c>
      <c r="D2656" s="753" t="s">
        <v>3143</v>
      </c>
      <c r="E2656" s="423">
        <v>0.3</v>
      </c>
      <c r="F2656" s="754">
        <v>16.87</v>
      </c>
      <c r="G2656" s="1179">
        <f t="shared" ref="G2656:G2657" si="188">TRUNC(E2656*F2656,2)</f>
        <v>5.0599999999999996</v>
      </c>
      <c r="H2656" s="1057"/>
      <c r="J2656" s="436"/>
      <c r="K2656" s="436"/>
      <c r="L2656" s="436"/>
      <c r="M2656" s="436"/>
      <c r="N2656" s="436"/>
      <c r="O2656" s="436"/>
      <c r="P2656" s="437"/>
    </row>
    <row r="2657" spans="1:16" s="115" customFormat="1" x14ac:dyDescent="0.25">
      <c r="A2657" s="385" t="s">
        <v>3587</v>
      </c>
      <c r="B2657" s="734" t="s">
        <v>3573</v>
      </c>
      <c r="C2657" s="386" t="s">
        <v>3147</v>
      </c>
      <c r="D2657" s="735" t="s">
        <v>3314</v>
      </c>
      <c r="E2657" s="423">
        <v>1</v>
      </c>
      <c r="F2657" s="754">
        <v>7.17</v>
      </c>
      <c r="G2657" s="1179">
        <f t="shared" si="188"/>
        <v>7.17</v>
      </c>
      <c r="H2657" s="1057"/>
      <c r="J2657" s="436"/>
      <c r="K2657" s="436"/>
      <c r="L2657" s="436"/>
      <c r="M2657" s="436"/>
      <c r="N2657" s="436"/>
      <c r="O2657" s="436"/>
      <c r="P2657" s="437"/>
    </row>
    <row r="2658" spans="1:16" s="115" customFormat="1" ht="16.5" customHeight="1" x14ac:dyDescent="0.25">
      <c r="A2658" s="1347" t="s">
        <v>4722</v>
      </c>
      <c r="B2658" s="1350"/>
      <c r="C2658" s="1350"/>
      <c r="D2658" s="1350"/>
      <c r="E2658" s="1350"/>
      <c r="F2658" s="1349"/>
      <c r="G2658" s="1168">
        <f>TRUNC(SUM(G2655:G2656),2)</f>
        <v>11.06</v>
      </c>
      <c r="H2658" s="1057"/>
      <c r="J2658" s="436"/>
      <c r="K2658" s="436"/>
      <c r="L2658" s="436"/>
      <c r="M2658" s="436"/>
      <c r="N2658" s="436"/>
      <c r="O2658" s="436"/>
      <c r="P2658" s="437"/>
    </row>
    <row r="2659" spans="1:16" s="115" customFormat="1" ht="16.5" customHeight="1" x14ac:dyDescent="0.25">
      <c r="A2659" s="1347" t="s">
        <v>4723</v>
      </c>
      <c r="B2659" s="1350"/>
      <c r="C2659" s="1350"/>
      <c r="D2659" s="1350"/>
      <c r="E2659" s="1350"/>
      <c r="F2659" s="1349"/>
      <c r="G2659" s="1168">
        <f>TRUNC(SUM(G2657),2)</f>
        <v>7.17</v>
      </c>
      <c r="H2659" s="1057"/>
      <c r="J2659" s="436"/>
      <c r="K2659" s="436"/>
      <c r="L2659" s="436"/>
      <c r="M2659" s="436"/>
      <c r="N2659" s="436"/>
      <c r="O2659" s="436"/>
      <c r="P2659" s="437"/>
    </row>
    <row r="2660" spans="1:16" s="115" customFormat="1" ht="16.5" customHeight="1" x14ac:dyDescent="0.25">
      <c r="A2660" s="1172" t="s">
        <v>5033</v>
      </c>
      <c r="B2660" s="1170"/>
      <c r="C2660" s="1170"/>
      <c r="D2660" s="1170"/>
      <c r="E2660" s="1170"/>
      <c r="F2660" s="1171" t="s">
        <v>4915</v>
      </c>
      <c r="G2660" s="1168">
        <f>TRUNC(SUM(G2658:G2659),2)</f>
        <v>18.23</v>
      </c>
      <c r="H2660" s="1057"/>
      <c r="J2660" s="436"/>
      <c r="K2660" s="436"/>
      <c r="L2660" s="436"/>
      <c r="M2660" s="436"/>
      <c r="N2660" s="436"/>
      <c r="O2660" s="436"/>
      <c r="P2660" s="437"/>
    </row>
    <row r="2661" spans="1:16" s="890" customFormat="1" ht="14.25" customHeight="1" x14ac:dyDescent="0.25">
      <c r="A2661" s="917"/>
      <c r="B2661" s="810"/>
      <c r="C2661" s="917"/>
      <c r="D2661" s="924"/>
      <c r="E2661" s="917"/>
      <c r="F2661" s="917"/>
      <c r="G2661" s="921"/>
      <c r="H2661" s="1056"/>
    </row>
    <row r="2662" spans="1:16" s="890" customFormat="1" x14ac:dyDescent="0.25">
      <c r="A2662" s="917"/>
      <c r="B2662" s="810"/>
      <c r="C2662" s="917"/>
      <c r="D2662" s="924"/>
      <c r="E2662" s="917"/>
      <c r="F2662" s="917"/>
      <c r="G2662" s="921"/>
      <c r="H2662" s="1056"/>
    </row>
    <row r="2663" spans="1:16" s="904" customFormat="1" ht="25.5" x14ac:dyDescent="0.25">
      <c r="A2663" s="1157" t="s">
        <v>3136</v>
      </c>
      <c r="B2663" s="1158" t="s">
        <v>3137</v>
      </c>
      <c r="C2663" s="1159" t="s">
        <v>3138</v>
      </c>
      <c r="D2663" s="1159" t="s">
        <v>3139</v>
      </c>
      <c r="E2663" s="1160" t="s">
        <v>3140</v>
      </c>
      <c r="F2663" s="1161" t="s">
        <v>4913</v>
      </c>
      <c r="G2663" s="1162" t="s">
        <v>4914</v>
      </c>
      <c r="H2663" s="1057"/>
    </row>
    <row r="2664" spans="1:16" s="904" customFormat="1" ht="4.5" customHeight="1" x14ac:dyDescent="0.25">
      <c r="A2664" s="728"/>
      <c r="B2664" s="728"/>
      <c r="C2664" s="729"/>
      <c r="D2664" s="729"/>
      <c r="E2664" s="730"/>
      <c r="F2664" s="731"/>
      <c r="G2664" s="732"/>
      <c r="H2664" s="1057"/>
    </row>
    <row r="2665" spans="1:16" s="115" customFormat="1" ht="16.5" customHeight="1" x14ac:dyDescent="0.25">
      <c r="A2665" s="446" t="s">
        <v>1895</v>
      </c>
      <c r="B2665" s="1351" t="s">
        <v>3503</v>
      </c>
      <c r="C2665" s="1352"/>
      <c r="D2665" s="1352"/>
      <c r="E2665" s="1352"/>
      <c r="F2665" s="1352"/>
      <c r="G2665" s="1353"/>
      <c r="H2665" s="1057"/>
      <c r="J2665" s="436"/>
      <c r="K2665" s="436"/>
      <c r="L2665" s="436"/>
      <c r="M2665" s="436"/>
      <c r="N2665" s="436"/>
      <c r="O2665" s="436"/>
      <c r="P2665" s="437"/>
    </row>
    <row r="2666" spans="1:16" s="115" customFormat="1" ht="25.5" x14ac:dyDescent="0.25">
      <c r="A2666" s="446" t="s">
        <v>2503</v>
      </c>
      <c r="B2666" s="815" t="s">
        <v>2495</v>
      </c>
      <c r="C2666" s="447"/>
      <c r="D2666" s="447"/>
      <c r="E2666" s="448"/>
      <c r="F2666" s="448"/>
      <c r="G2666" s="449"/>
      <c r="H2666" s="1057"/>
      <c r="J2666" s="436"/>
      <c r="K2666" s="436"/>
      <c r="L2666" s="436"/>
      <c r="M2666" s="436"/>
      <c r="N2666" s="436"/>
      <c r="O2666" s="436"/>
      <c r="P2666" s="437"/>
    </row>
    <row r="2667" spans="1:16" s="115" customFormat="1" ht="25.5" x14ac:dyDescent="0.25">
      <c r="A2667" s="459" t="s">
        <v>3570</v>
      </c>
      <c r="B2667" s="752" t="s">
        <v>4092</v>
      </c>
      <c r="C2667" s="535" t="s">
        <v>3142</v>
      </c>
      <c r="D2667" s="753" t="s">
        <v>3143</v>
      </c>
      <c r="E2667" s="423">
        <v>0.2</v>
      </c>
      <c r="F2667" s="754">
        <v>20.02</v>
      </c>
      <c r="G2667" s="1179">
        <f>TRUNC(E2667*F2667,2)</f>
        <v>4</v>
      </c>
      <c r="H2667" s="1057"/>
      <c r="J2667" s="436"/>
      <c r="K2667" s="436"/>
      <c r="L2667" s="436"/>
      <c r="M2667" s="436"/>
      <c r="N2667" s="436"/>
      <c r="O2667" s="436"/>
      <c r="P2667" s="437"/>
    </row>
    <row r="2668" spans="1:16" s="115" customFormat="1" x14ac:dyDescent="0.25">
      <c r="A2668" s="459" t="s">
        <v>3306</v>
      </c>
      <c r="B2668" s="752" t="s">
        <v>4071</v>
      </c>
      <c r="C2668" s="535" t="s">
        <v>3142</v>
      </c>
      <c r="D2668" s="753" t="s">
        <v>3143</v>
      </c>
      <c r="E2668" s="423">
        <v>0.2</v>
      </c>
      <c r="F2668" s="754">
        <v>16.87</v>
      </c>
      <c r="G2668" s="1179">
        <f t="shared" ref="G2668:G2669" si="189">TRUNC(E2668*F2668,2)</f>
        <v>3.37</v>
      </c>
      <c r="H2668" s="1057"/>
      <c r="J2668" s="436"/>
      <c r="K2668" s="436"/>
      <c r="L2668" s="436"/>
      <c r="M2668" s="436"/>
      <c r="N2668" s="436"/>
      <c r="O2668" s="436"/>
      <c r="P2668" s="437"/>
    </row>
    <row r="2669" spans="1:16" s="115" customFormat="1" x14ac:dyDescent="0.25">
      <c r="A2669" s="385" t="s">
        <v>3328</v>
      </c>
      <c r="B2669" s="389" t="s">
        <v>3597</v>
      </c>
      <c r="C2669" s="386" t="s">
        <v>3147</v>
      </c>
      <c r="D2669" s="735" t="s">
        <v>3205</v>
      </c>
      <c r="E2669" s="423">
        <v>1</v>
      </c>
      <c r="F2669" s="423">
        <f>'Mapa de Cotação'!F36</f>
        <v>15.603666666666669</v>
      </c>
      <c r="G2669" s="1179">
        <f t="shared" si="189"/>
        <v>15.6</v>
      </c>
      <c r="H2669" s="1057"/>
      <c r="J2669" s="436"/>
      <c r="K2669" s="436"/>
      <c r="L2669" s="436"/>
      <c r="M2669" s="436"/>
      <c r="N2669" s="436"/>
      <c r="O2669" s="436"/>
      <c r="P2669" s="437"/>
    </row>
    <row r="2670" spans="1:16" s="115" customFormat="1" ht="16.5" customHeight="1" x14ac:dyDescent="0.25">
      <c r="A2670" s="1347" t="s">
        <v>4722</v>
      </c>
      <c r="B2670" s="1350"/>
      <c r="C2670" s="1350"/>
      <c r="D2670" s="1350"/>
      <c r="E2670" s="1350"/>
      <c r="F2670" s="1349"/>
      <c r="G2670" s="1168">
        <f>TRUNC(SUM(G2667:G2668),2)</f>
        <v>7.37</v>
      </c>
      <c r="H2670" s="1057"/>
      <c r="J2670" s="436"/>
      <c r="K2670" s="436"/>
      <c r="L2670" s="436"/>
      <c r="M2670" s="436"/>
      <c r="N2670" s="436"/>
      <c r="O2670" s="436"/>
      <c r="P2670" s="437"/>
    </row>
    <row r="2671" spans="1:16" s="115" customFormat="1" ht="16.5" customHeight="1" x14ac:dyDescent="0.25">
      <c r="A2671" s="1347" t="s">
        <v>4723</v>
      </c>
      <c r="B2671" s="1350"/>
      <c r="C2671" s="1350"/>
      <c r="D2671" s="1350"/>
      <c r="E2671" s="1350"/>
      <c r="F2671" s="1349"/>
      <c r="G2671" s="1168">
        <f>TRUNC(SUM(G2669),2)</f>
        <v>15.6</v>
      </c>
      <c r="H2671" s="1057"/>
      <c r="J2671" s="436"/>
      <c r="K2671" s="436"/>
      <c r="L2671" s="436"/>
      <c r="M2671" s="436"/>
      <c r="N2671" s="436"/>
      <c r="O2671" s="436"/>
      <c r="P2671" s="437"/>
    </row>
    <row r="2672" spans="1:16" s="115" customFormat="1" ht="16.5" customHeight="1" x14ac:dyDescent="0.25">
      <c r="A2672" s="1172" t="s">
        <v>5034</v>
      </c>
      <c r="B2672" s="1170"/>
      <c r="C2672" s="1170"/>
      <c r="D2672" s="1170"/>
      <c r="E2672" s="1170"/>
      <c r="F2672" s="1171" t="s">
        <v>4915</v>
      </c>
      <c r="G2672" s="1168">
        <f>TRUNC(SUM(G2670:G2671),2)</f>
        <v>22.97</v>
      </c>
      <c r="H2672" s="1057"/>
      <c r="J2672" s="436"/>
      <c r="K2672" s="436"/>
      <c r="L2672" s="436"/>
      <c r="M2672" s="436"/>
      <c r="N2672" s="436"/>
      <c r="O2672" s="436"/>
      <c r="P2672" s="437"/>
    </row>
    <row r="2673" spans="1:16" s="890" customFormat="1" ht="14.25" customHeight="1" x14ac:dyDescent="0.25">
      <c r="A2673" s="917"/>
      <c r="B2673" s="810"/>
      <c r="C2673" s="917"/>
      <c r="D2673" s="924"/>
      <c r="E2673" s="917"/>
      <c r="F2673" s="917"/>
      <c r="G2673" s="921"/>
      <c r="H2673" s="1056"/>
    </row>
    <row r="2674" spans="1:16" s="890" customFormat="1" x14ac:dyDescent="0.25">
      <c r="A2674" s="917"/>
      <c r="B2674" s="810"/>
      <c r="C2674" s="917"/>
      <c r="D2674" s="924"/>
      <c r="E2674" s="917"/>
      <c r="F2674" s="917"/>
      <c r="G2674" s="921"/>
      <c r="H2674" s="1056"/>
    </row>
    <row r="2675" spans="1:16" s="904" customFormat="1" ht="25.5" x14ac:dyDescent="0.25">
      <c r="A2675" s="1157" t="s">
        <v>3136</v>
      </c>
      <c r="B2675" s="1158" t="s">
        <v>3137</v>
      </c>
      <c r="C2675" s="1159" t="s">
        <v>3138</v>
      </c>
      <c r="D2675" s="1159" t="s">
        <v>3139</v>
      </c>
      <c r="E2675" s="1160" t="s">
        <v>3140</v>
      </c>
      <c r="F2675" s="1161" t="s">
        <v>4913</v>
      </c>
      <c r="G2675" s="1162" t="s">
        <v>4914</v>
      </c>
      <c r="H2675" s="1057"/>
    </row>
    <row r="2676" spans="1:16" s="904" customFormat="1" ht="4.5" customHeight="1" x14ac:dyDescent="0.25">
      <c r="A2676" s="728"/>
      <c r="B2676" s="728"/>
      <c r="C2676" s="729"/>
      <c r="D2676" s="729"/>
      <c r="E2676" s="730"/>
      <c r="F2676" s="731"/>
      <c r="G2676" s="732"/>
      <c r="H2676" s="1057"/>
    </row>
    <row r="2677" spans="1:16" s="115" customFormat="1" ht="16.5" customHeight="1" x14ac:dyDescent="0.25">
      <c r="A2677" s="446" t="s">
        <v>1895</v>
      </c>
      <c r="B2677" s="1351" t="s">
        <v>3503</v>
      </c>
      <c r="C2677" s="1352"/>
      <c r="D2677" s="1352"/>
      <c r="E2677" s="1352"/>
      <c r="F2677" s="1352"/>
      <c r="G2677" s="1353"/>
      <c r="H2677" s="1057"/>
      <c r="J2677" s="436"/>
      <c r="K2677" s="436"/>
      <c r="L2677" s="436"/>
      <c r="M2677" s="436"/>
      <c r="N2677" s="436"/>
      <c r="O2677" s="436"/>
      <c r="P2677" s="437"/>
    </row>
    <row r="2678" spans="1:16" s="115" customFormat="1" ht="25.5" x14ac:dyDescent="0.25">
      <c r="A2678" s="446" t="s">
        <v>2504</v>
      </c>
      <c r="B2678" s="815" t="s">
        <v>2496</v>
      </c>
      <c r="C2678" s="447"/>
      <c r="D2678" s="447"/>
      <c r="E2678" s="448"/>
      <c r="F2678" s="448"/>
      <c r="G2678" s="449"/>
      <c r="H2678" s="1057"/>
      <c r="J2678" s="436"/>
      <c r="K2678" s="436"/>
      <c r="L2678" s="436"/>
      <c r="M2678" s="436"/>
      <c r="N2678" s="436"/>
      <c r="O2678" s="436"/>
      <c r="P2678" s="437"/>
    </row>
    <row r="2679" spans="1:16" s="115" customFormat="1" ht="25.5" x14ac:dyDescent="0.25">
      <c r="A2679" s="459" t="s">
        <v>3570</v>
      </c>
      <c r="B2679" s="752" t="s">
        <v>4092</v>
      </c>
      <c r="C2679" s="535" t="s">
        <v>3142</v>
      </c>
      <c r="D2679" s="753" t="s">
        <v>3143</v>
      </c>
      <c r="E2679" s="423">
        <v>0.2</v>
      </c>
      <c r="F2679" s="754">
        <v>20.02</v>
      </c>
      <c r="G2679" s="1179">
        <f>TRUNC(E2679*F2679,2)</f>
        <v>4</v>
      </c>
      <c r="H2679" s="1057"/>
      <c r="J2679" s="436"/>
      <c r="K2679" s="436"/>
      <c r="L2679" s="436"/>
      <c r="M2679" s="436"/>
      <c r="N2679" s="436"/>
      <c r="O2679" s="436"/>
      <c r="P2679" s="437"/>
    </row>
    <row r="2680" spans="1:16" s="115" customFormat="1" x14ac:dyDescent="0.25">
      <c r="A2680" s="459" t="s">
        <v>3306</v>
      </c>
      <c r="B2680" s="752" t="s">
        <v>4071</v>
      </c>
      <c r="C2680" s="535" t="s">
        <v>3142</v>
      </c>
      <c r="D2680" s="753" t="s">
        <v>3143</v>
      </c>
      <c r="E2680" s="423">
        <v>0.2</v>
      </c>
      <c r="F2680" s="754">
        <v>16.87</v>
      </c>
      <c r="G2680" s="1179">
        <f t="shared" ref="G2680:G2681" si="190">TRUNC(E2680*F2680,2)</f>
        <v>3.37</v>
      </c>
      <c r="H2680" s="1057"/>
      <c r="J2680" s="436"/>
      <c r="K2680" s="436"/>
      <c r="L2680" s="436"/>
      <c r="M2680" s="436"/>
      <c r="N2680" s="436"/>
      <c r="O2680" s="436"/>
      <c r="P2680" s="437"/>
    </row>
    <row r="2681" spans="1:16" s="115" customFormat="1" x14ac:dyDescent="0.25">
      <c r="A2681" s="385" t="s">
        <v>3328</v>
      </c>
      <c r="B2681" s="389" t="s">
        <v>3574</v>
      </c>
      <c r="C2681" s="386" t="s">
        <v>3147</v>
      </c>
      <c r="D2681" s="735" t="s">
        <v>3205</v>
      </c>
      <c r="E2681" s="423">
        <v>1</v>
      </c>
      <c r="F2681" s="423">
        <f>'Mapa de Cotação'!F35</f>
        <v>13.648999999999999</v>
      </c>
      <c r="G2681" s="1179">
        <f t="shared" si="190"/>
        <v>13.64</v>
      </c>
      <c r="H2681" s="1057"/>
      <c r="J2681" s="436"/>
      <c r="K2681" s="436"/>
      <c r="L2681" s="436"/>
      <c r="M2681" s="436"/>
      <c r="N2681" s="436"/>
      <c r="O2681" s="436"/>
      <c r="P2681" s="437"/>
    </row>
    <row r="2682" spans="1:16" s="115" customFormat="1" ht="16.5" customHeight="1" x14ac:dyDescent="0.25">
      <c r="A2682" s="1347" t="s">
        <v>4722</v>
      </c>
      <c r="B2682" s="1350"/>
      <c r="C2682" s="1350"/>
      <c r="D2682" s="1350"/>
      <c r="E2682" s="1350"/>
      <c r="F2682" s="1349"/>
      <c r="G2682" s="1168">
        <f>TRUNC(SUM(G2679:G2680),2)</f>
        <v>7.37</v>
      </c>
      <c r="H2682" s="1057"/>
      <c r="J2682" s="436"/>
      <c r="K2682" s="436"/>
      <c r="L2682" s="436"/>
      <c r="M2682" s="436"/>
      <c r="N2682" s="436"/>
      <c r="O2682" s="436"/>
      <c r="P2682" s="437"/>
    </row>
    <row r="2683" spans="1:16" s="115" customFormat="1" ht="16.5" customHeight="1" x14ac:dyDescent="0.25">
      <c r="A2683" s="1347" t="s">
        <v>4723</v>
      </c>
      <c r="B2683" s="1350"/>
      <c r="C2683" s="1350"/>
      <c r="D2683" s="1350"/>
      <c r="E2683" s="1350"/>
      <c r="F2683" s="1349"/>
      <c r="G2683" s="1168">
        <f>TRUNC(SUM(G2681),2)</f>
        <v>13.64</v>
      </c>
      <c r="H2683" s="1057"/>
      <c r="J2683" s="436"/>
      <c r="K2683" s="436"/>
      <c r="L2683" s="436"/>
      <c r="M2683" s="436"/>
      <c r="N2683" s="436"/>
      <c r="O2683" s="436"/>
      <c r="P2683" s="437"/>
    </row>
    <row r="2684" spans="1:16" s="115" customFormat="1" ht="16.5" customHeight="1" x14ac:dyDescent="0.25">
      <c r="A2684" s="1172" t="s">
        <v>5034</v>
      </c>
      <c r="B2684" s="1170"/>
      <c r="C2684" s="1170"/>
      <c r="D2684" s="1170"/>
      <c r="E2684" s="1170"/>
      <c r="F2684" s="1171" t="s">
        <v>4915</v>
      </c>
      <c r="G2684" s="1168">
        <f>TRUNC(SUM(G2682:G2683),2)</f>
        <v>21.01</v>
      </c>
      <c r="H2684" s="1057"/>
      <c r="J2684" s="436"/>
      <c r="K2684" s="436"/>
      <c r="L2684" s="436"/>
      <c r="M2684" s="436"/>
      <c r="N2684" s="436"/>
      <c r="O2684" s="436"/>
      <c r="P2684" s="437"/>
    </row>
    <row r="2685" spans="1:16" s="890" customFormat="1" ht="14.25" customHeight="1" x14ac:dyDescent="0.25">
      <c r="A2685" s="917"/>
      <c r="B2685" s="810"/>
      <c r="C2685" s="917"/>
      <c r="D2685" s="924"/>
      <c r="E2685" s="917"/>
      <c r="F2685" s="917"/>
      <c r="G2685" s="921"/>
      <c r="H2685" s="1056"/>
    </row>
    <row r="2686" spans="1:16" s="890" customFormat="1" x14ac:dyDescent="0.25">
      <c r="A2686" s="917"/>
      <c r="B2686" s="810"/>
      <c r="C2686" s="917"/>
      <c r="D2686" s="924"/>
      <c r="E2686" s="917"/>
      <c r="F2686" s="917"/>
      <c r="G2686" s="921"/>
      <c r="H2686" s="1056"/>
    </row>
    <row r="2687" spans="1:16" s="904" customFormat="1" ht="25.5" x14ac:dyDescent="0.25">
      <c r="A2687" s="1157" t="s">
        <v>3136</v>
      </c>
      <c r="B2687" s="1158" t="s">
        <v>3137</v>
      </c>
      <c r="C2687" s="1159" t="s">
        <v>3138</v>
      </c>
      <c r="D2687" s="1159" t="s">
        <v>3139</v>
      </c>
      <c r="E2687" s="1160" t="s">
        <v>3140</v>
      </c>
      <c r="F2687" s="1161" t="s">
        <v>4913</v>
      </c>
      <c r="G2687" s="1162" t="s">
        <v>4914</v>
      </c>
      <c r="H2687" s="1057"/>
    </row>
    <row r="2688" spans="1:16" s="904" customFormat="1" ht="4.5" customHeight="1" x14ac:dyDescent="0.25">
      <c r="A2688" s="728"/>
      <c r="B2688" s="728"/>
      <c r="C2688" s="729"/>
      <c r="D2688" s="729"/>
      <c r="E2688" s="730"/>
      <c r="F2688" s="731"/>
      <c r="G2688" s="732"/>
      <c r="H2688" s="1057"/>
    </row>
    <row r="2689" spans="1:16" s="115" customFormat="1" ht="16.5" customHeight="1" x14ac:dyDescent="0.25">
      <c r="A2689" s="446" t="s">
        <v>1895</v>
      </c>
      <c r="B2689" s="1351" t="s">
        <v>3503</v>
      </c>
      <c r="C2689" s="1352"/>
      <c r="D2689" s="1352"/>
      <c r="E2689" s="1352"/>
      <c r="F2689" s="1352"/>
      <c r="G2689" s="1353"/>
      <c r="H2689" s="1057"/>
      <c r="J2689" s="436"/>
      <c r="K2689" s="436"/>
      <c r="L2689" s="436"/>
      <c r="M2689" s="436"/>
      <c r="N2689" s="436"/>
      <c r="O2689" s="436"/>
      <c r="P2689" s="437"/>
    </row>
    <row r="2690" spans="1:16" s="115" customFormat="1" ht="25.5" x14ac:dyDescent="0.25">
      <c r="A2690" s="446" t="s">
        <v>2505</v>
      </c>
      <c r="B2690" s="815" t="s">
        <v>2497</v>
      </c>
      <c r="C2690" s="447"/>
      <c r="D2690" s="447"/>
      <c r="E2690" s="448"/>
      <c r="F2690" s="448"/>
      <c r="G2690" s="449"/>
      <c r="H2690" s="1057"/>
      <c r="J2690" s="436"/>
      <c r="K2690" s="436"/>
      <c r="L2690" s="436"/>
      <c r="M2690" s="436"/>
      <c r="N2690" s="436"/>
      <c r="O2690" s="436"/>
      <c r="P2690" s="437"/>
    </row>
    <row r="2691" spans="1:16" s="115" customFormat="1" ht="25.5" x14ac:dyDescent="0.25">
      <c r="A2691" s="459" t="s">
        <v>3570</v>
      </c>
      <c r="B2691" s="752" t="s">
        <v>4092</v>
      </c>
      <c r="C2691" s="535" t="s">
        <v>3142</v>
      </c>
      <c r="D2691" s="753" t="s">
        <v>3143</v>
      </c>
      <c r="E2691" s="423">
        <v>0.2</v>
      </c>
      <c r="F2691" s="754">
        <v>20.02</v>
      </c>
      <c r="G2691" s="1179">
        <f>TRUNC(E2691*F2691,2)</f>
        <v>4</v>
      </c>
      <c r="H2691" s="1057"/>
      <c r="J2691" s="436"/>
      <c r="K2691" s="436"/>
      <c r="L2691" s="436"/>
      <c r="M2691" s="436"/>
      <c r="N2691" s="436"/>
      <c r="O2691" s="436"/>
      <c r="P2691" s="437"/>
    </row>
    <row r="2692" spans="1:16" s="115" customFormat="1" x14ac:dyDescent="0.25">
      <c r="A2692" s="459" t="s">
        <v>3306</v>
      </c>
      <c r="B2692" s="752" t="s">
        <v>4071</v>
      </c>
      <c r="C2692" s="535" t="s">
        <v>3142</v>
      </c>
      <c r="D2692" s="753" t="s">
        <v>3143</v>
      </c>
      <c r="E2692" s="423">
        <v>0.2</v>
      </c>
      <c r="F2692" s="754">
        <v>16.87</v>
      </c>
      <c r="G2692" s="1179">
        <f t="shared" ref="G2692:G2693" si="191">TRUNC(E2692*F2692,2)</f>
        <v>3.37</v>
      </c>
      <c r="H2692" s="1057"/>
      <c r="J2692" s="436"/>
      <c r="K2692" s="436"/>
      <c r="L2692" s="436"/>
      <c r="M2692" s="436"/>
      <c r="N2692" s="436"/>
      <c r="O2692" s="436"/>
      <c r="P2692" s="437"/>
    </row>
    <row r="2693" spans="1:16" s="115" customFormat="1" x14ac:dyDescent="0.25">
      <c r="A2693" s="385" t="s">
        <v>3328</v>
      </c>
      <c r="B2693" s="389" t="s">
        <v>3575</v>
      </c>
      <c r="C2693" s="386" t="s">
        <v>3147</v>
      </c>
      <c r="D2693" s="735" t="s">
        <v>3205</v>
      </c>
      <c r="E2693" s="423">
        <v>1</v>
      </c>
      <c r="F2693" s="423">
        <f>'Mapa de Cotação'!F67</f>
        <v>12.962333333333333</v>
      </c>
      <c r="G2693" s="1179">
        <f t="shared" si="191"/>
        <v>12.96</v>
      </c>
      <c r="H2693" s="1057"/>
      <c r="J2693" s="436"/>
      <c r="K2693" s="436"/>
      <c r="L2693" s="436"/>
      <c r="M2693" s="436"/>
      <c r="N2693" s="436"/>
      <c r="O2693" s="436"/>
      <c r="P2693" s="437"/>
    </row>
    <row r="2694" spans="1:16" s="115" customFormat="1" ht="16.5" customHeight="1" x14ac:dyDescent="0.25">
      <c r="A2694" s="1347" t="s">
        <v>4722</v>
      </c>
      <c r="B2694" s="1350"/>
      <c r="C2694" s="1350"/>
      <c r="D2694" s="1350"/>
      <c r="E2694" s="1350"/>
      <c r="F2694" s="1349"/>
      <c r="G2694" s="1168">
        <f>TRUNC(SUM(G2691:G2692),2)</f>
        <v>7.37</v>
      </c>
      <c r="H2694" s="1057"/>
      <c r="J2694" s="436"/>
      <c r="K2694" s="436"/>
      <c r="L2694" s="436"/>
      <c r="M2694" s="436"/>
      <c r="N2694" s="436"/>
      <c r="O2694" s="436"/>
      <c r="P2694" s="437"/>
    </row>
    <row r="2695" spans="1:16" s="115" customFormat="1" ht="16.5" customHeight="1" x14ac:dyDescent="0.25">
      <c r="A2695" s="1347" t="s">
        <v>4723</v>
      </c>
      <c r="B2695" s="1350"/>
      <c r="C2695" s="1350"/>
      <c r="D2695" s="1350"/>
      <c r="E2695" s="1350"/>
      <c r="F2695" s="1349"/>
      <c r="G2695" s="1168">
        <f>TRUNC(SUM(G2693),2)</f>
        <v>12.96</v>
      </c>
      <c r="H2695" s="1057"/>
      <c r="J2695" s="436"/>
      <c r="K2695" s="436"/>
      <c r="L2695" s="436"/>
      <c r="M2695" s="436"/>
      <c r="N2695" s="436"/>
      <c r="O2695" s="436"/>
      <c r="P2695" s="437"/>
    </row>
    <row r="2696" spans="1:16" s="115" customFormat="1" ht="16.5" customHeight="1" x14ac:dyDescent="0.25">
      <c r="A2696" s="1172" t="s">
        <v>5034</v>
      </c>
      <c r="B2696" s="1170"/>
      <c r="C2696" s="1170"/>
      <c r="D2696" s="1170"/>
      <c r="E2696" s="1170"/>
      <c r="F2696" s="1171" t="s">
        <v>4915</v>
      </c>
      <c r="G2696" s="1168">
        <f>TRUNC(SUM(G2694:G2695),2)</f>
        <v>20.329999999999998</v>
      </c>
      <c r="H2696" s="1057"/>
      <c r="J2696" s="436"/>
      <c r="K2696" s="436"/>
      <c r="L2696" s="436"/>
      <c r="M2696" s="436"/>
      <c r="N2696" s="436"/>
      <c r="O2696" s="436"/>
      <c r="P2696" s="437"/>
    </row>
    <row r="2697" spans="1:16" s="890" customFormat="1" ht="14.25" customHeight="1" x14ac:dyDescent="0.25">
      <c r="A2697" s="917"/>
      <c r="B2697" s="810"/>
      <c r="C2697" s="917"/>
      <c r="D2697" s="924"/>
      <c r="E2697" s="917"/>
      <c r="F2697" s="917"/>
      <c r="G2697" s="921"/>
      <c r="H2697" s="1056"/>
    </row>
    <row r="2698" spans="1:16" s="890" customFormat="1" x14ac:dyDescent="0.25">
      <c r="A2698" s="917"/>
      <c r="B2698" s="810"/>
      <c r="C2698" s="917"/>
      <c r="D2698" s="924"/>
      <c r="E2698" s="917"/>
      <c r="F2698" s="917"/>
      <c r="G2698" s="921"/>
      <c r="H2698" s="1056"/>
    </row>
    <row r="2699" spans="1:16" s="904" customFormat="1" ht="25.5" x14ac:dyDescent="0.25">
      <c r="A2699" s="1157" t="s">
        <v>3136</v>
      </c>
      <c r="B2699" s="1158" t="s">
        <v>3137</v>
      </c>
      <c r="C2699" s="1159" t="s">
        <v>3138</v>
      </c>
      <c r="D2699" s="1159" t="s">
        <v>3139</v>
      </c>
      <c r="E2699" s="1160" t="s">
        <v>3140</v>
      </c>
      <c r="F2699" s="1161" t="s">
        <v>4913</v>
      </c>
      <c r="G2699" s="1162" t="s">
        <v>4914</v>
      </c>
      <c r="H2699" s="1057"/>
    </row>
    <row r="2700" spans="1:16" s="904" customFormat="1" ht="4.5" customHeight="1" x14ac:dyDescent="0.25">
      <c r="A2700" s="728"/>
      <c r="B2700" s="728"/>
      <c r="C2700" s="729"/>
      <c r="D2700" s="729"/>
      <c r="E2700" s="730"/>
      <c r="F2700" s="731"/>
      <c r="G2700" s="732"/>
      <c r="H2700" s="1057"/>
    </row>
    <row r="2701" spans="1:16" s="115" customFormat="1" ht="16.5" customHeight="1" x14ac:dyDescent="0.25">
      <c r="A2701" s="446" t="s">
        <v>1895</v>
      </c>
      <c r="B2701" s="1351" t="s">
        <v>3503</v>
      </c>
      <c r="C2701" s="1352"/>
      <c r="D2701" s="1352"/>
      <c r="E2701" s="1352"/>
      <c r="F2701" s="1352"/>
      <c r="G2701" s="1353"/>
      <c r="H2701" s="1057"/>
      <c r="J2701" s="436"/>
      <c r="K2701" s="436"/>
      <c r="L2701" s="436"/>
      <c r="M2701" s="436"/>
      <c r="N2701" s="436"/>
      <c r="O2701" s="436"/>
      <c r="P2701" s="437"/>
    </row>
    <row r="2702" spans="1:16" s="115" customFormat="1" ht="25.5" x14ac:dyDescent="0.25">
      <c r="A2702" s="446" t="s">
        <v>2506</v>
      </c>
      <c r="B2702" s="815" t="s">
        <v>2498</v>
      </c>
      <c r="C2702" s="447"/>
      <c r="D2702" s="447"/>
      <c r="E2702" s="448"/>
      <c r="F2702" s="448"/>
      <c r="G2702" s="449"/>
      <c r="H2702" s="1057"/>
      <c r="J2702" s="436"/>
      <c r="K2702" s="436"/>
      <c r="L2702" s="436"/>
      <c r="M2702" s="436"/>
      <c r="N2702" s="436"/>
      <c r="O2702" s="436"/>
      <c r="P2702" s="437"/>
    </row>
    <row r="2703" spans="1:16" s="115" customFormat="1" ht="25.5" x14ac:dyDescent="0.25">
      <c r="A2703" s="459" t="s">
        <v>3570</v>
      </c>
      <c r="B2703" s="752" t="s">
        <v>4092</v>
      </c>
      <c r="C2703" s="535" t="s">
        <v>3142</v>
      </c>
      <c r="D2703" s="753" t="s">
        <v>3143</v>
      </c>
      <c r="E2703" s="423">
        <v>0.2</v>
      </c>
      <c r="F2703" s="754">
        <v>20.02</v>
      </c>
      <c r="G2703" s="1179">
        <f>TRUNC(E2703*F2703,2)</f>
        <v>4</v>
      </c>
      <c r="H2703" s="1057"/>
      <c r="J2703" s="436"/>
      <c r="K2703" s="436"/>
      <c r="L2703" s="436"/>
      <c r="M2703" s="436"/>
      <c r="N2703" s="436"/>
      <c r="O2703" s="436"/>
      <c r="P2703" s="437"/>
    </row>
    <row r="2704" spans="1:16" s="115" customFormat="1" x14ac:dyDescent="0.25">
      <c r="A2704" s="459" t="s">
        <v>3306</v>
      </c>
      <c r="B2704" s="752" t="s">
        <v>4071</v>
      </c>
      <c r="C2704" s="535" t="s">
        <v>3142</v>
      </c>
      <c r="D2704" s="753" t="s">
        <v>3143</v>
      </c>
      <c r="E2704" s="423">
        <v>0.2</v>
      </c>
      <c r="F2704" s="754">
        <v>16.87</v>
      </c>
      <c r="G2704" s="1179">
        <f t="shared" ref="G2704:G2705" si="192">TRUNC(E2704*F2704,2)</f>
        <v>3.37</v>
      </c>
      <c r="H2704" s="1057"/>
      <c r="J2704" s="436"/>
      <c r="K2704" s="436"/>
      <c r="L2704" s="436"/>
      <c r="M2704" s="436"/>
      <c r="N2704" s="436"/>
      <c r="O2704" s="436"/>
      <c r="P2704" s="437"/>
    </row>
    <row r="2705" spans="1:16" s="115" customFormat="1" x14ac:dyDescent="0.25">
      <c r="A2705" s="385" t="s">
        <v>3328</v>
      </c>
      <c r="B2705" s="389" t="s">
        <v>3576</v>
      </c>
      <c r="C2705" s="386" t="s">
        <v>3147</v>
      </c>
      <c r="D2705" s="735" t="s">
        <v>3205</v>
      </c>
      <c r="E2705" s="423">
        <v>1</v>
      </c>
      <c r="F2705" s="423">
        <f>'Mapa de Cotação'!F34</f>
        <v>10.917333333333334</v>
      </c>
      <c r="G2705" s="1179">
        <f t="shared" si="192"/>
        <v>10.91</v>
      </c>
      <c r="H2705" s="1057"/>
      <c r="J2705" s="436"/>
      <c r="K2705" s="436"/>
      <c r="L2705" s="436"/>
      <c r="M2705" s="436"/>
      <c r="N2705" s="436"/>
      <c r="O2705" s="436"/>
      <c r="P2705" s="437"/>
    </row>
    <row r="2706" spans="1:16" s="115" customFormat="1" ht="16.5" customHeight="1" x14ac:dyDescent="0.25">
      <c r="A2706" s="1347" t="s">
        <v>4722</v>
      </c>
      <c r="B2706" s="1350"/>
      <c r="C2706" s="1350"/>
      <c r="D2706" s="1350"/>
      <c r="E2706" s="1350"/>
      <c r="F2706" s="1349"/>
      <c r="G2706" s="1168">
        <f>TRUNC(SUM(G2703:G2704),2)</f>
        <v>7.37</v>
      </c>
      <c r="H2706" s="1057"/>
      <c r="J2706" s="436"/>
      <c r="K2706" s="436"/>
      <c r="L2706" s="436"/>
      <c r="M2706" s="436"/>
      <c r="N2706" s="436"/>
      <c r="O2706" s="436"/>
      <c r="P2706" s="437"/>
    </row>
    <row r="2707" spans="1:16" s="115" customFormat="1" ht="16.5" customHeight="1" x14ac:dyDescent="0.25">
      <c r="A2707" s="1347" t="s">
        <v>4723</v>
      </c>
      <c r="B2707" s="1350"/>
      <c r="C2707" s="1350"/>
      <c r="D2707" s="1350"/>
      <c r="E2707" s="1350"/>
      <c r="F2707" s="1349"/>
      <c r="G2707" s="1168">
        <f>TRUNC(SUM(G2705),2)</f>
        <v>10.91</v>
      </c>
      <c r="H2707" s="1057"/>
      <c r="J2707" s="436"/>
      <c r="K2707" s="436"/>
      <c r="L2707" s="436"/>
      <c r="M2707" s="436"/>
      <c r="N2707" s="436"/>
      <c r="O2707" s="436"/>
      <c r="P2707" s="437"/>
    </row>
    <row r="2708" spans="1:16" s="115" customFormat="1" ht="16.5" customHeight="1" x14ac:dyDescent="0.25">
      <c r="A2708" s="1172" t="s">
        <v>5035</v>
      </c>
      <c r="B2708" s="1170"/>
      <c r="C2708" s="1170"/>
      <c r="D2708" s="1170"/>
      <c r="E2708" s="1170"/>
      <c r="F2708" s="1171" t="s">
        <v>4915</v>
      </c>
      <c r="G2708" s="1168">
        <f>TRUNC(SUM(G2706:G2707),2)</f>
        <v>18.28</v>
      </c>
      <c r="H2708" s="1057"/>
      <c r="J2708" s="436"/>
      <c r="K2708" s="436"/>
      <c r="L2708" s="436"/>
      <c r="M2708" s="436"/>
      <c r="N2708" s="436"/>
      <c r="O2708" s="436"/>
      <c r="P2708" s="437"/>
    </row>
    <row r="2709" spans="1:16" s="890" customFormat="1" ht="14.25" customHeight="1" x14ac:dyDescent="0.25">
      <c r="A2709" s="917"/>
      <c r="B2709" s="810"/>
      <c r="C2709" s="917"/>
      <c r="D2709" s="924"/>
      <c r="E2709" s="917"/>
      <c r="F2709" s="917"/>
      <c r="G2709" s="921"/>
      <c r="H2709" s="1056"/>
    </row>
    <row r="2710" spans="1:16" s="890" customFormat="1" x14ac:dyDescent="0.25">
      <c r="A2710" s="917"/>
      <c r="B2710" s="810"/>
      <c r="C2710" s="917"/>
      <c r="D2710" s="924"/>
      <c r="E2710" s="917"/>
      <c r="F2710" s="917"/>
      <c r="G2710" s="921"/>
      <c r="H2710" s="1056"/>
    </row>
    <row r="2711" spans="1:16" s="904" customFormat="1" ht="25.5" x14ac:dyDescent="0.25">
      <c r="A2711" s="1157" t="s">
        <v>3136</v>
      </c>
      <c r="B2711" s="1158" t="s">
        <v>3137</v>
      </c>
      <c r="C2711" s="1159" t="s">
        <v>3138</v>
      </c>
      <c r="D2711" s="1159" t="s">
        <v>3139</v>
      </c>
      <c r="E2711" s="1160" t="s">
        <v>3140</v>
      </c>
      <c r="F2711" s="1161" t="s">
        <v>4913</v>
      </c>
      <c r="G2711" s="1162" t="s">
        <v>4914</v>
      </c>
      <c r="H2711" s="1057"/>
    </row>
    <row r="2712" spans="1:16" s="904" customFormat="1" ht="4.5" customHeight="1" x14ac:dyDescent="0.25">
      <c r="A2712" s="728"/>
      <c r="B2712" s="728"/>
      <c r="C2712" s="729"/>
      <c r="D2712" s="729"/>
      <c r="E2712" s="730"/>
      <c r="F2712" s="731"/>
      <c r="G2712" s="732"/>
      <c r="H2712" s="1057"/>
    </row>
    <row r="2713" spans="1:16" s="115" customFormat="1" ht="16.5" customHeight="1" x14ac:dyDescent="0.25">
      <c r="A2713" s="446" t="s">
        <v>1895</v>
      </c>
      <c r="B2713" s="1351" t="s">
        <v>3503</v>
      </c>
      <c r="C2713" s="1352"/>
      <c r="D2713" s="1352"/>
      <c r="E2713" s="1352"/>
      <c r="F2713" s="1352"/>
      <c r="G2713" s="1353"/>
      <c r="H2713" s="1057"/>
      <c r="J2713" s="436"/>
      <c r="K2713" s="436"/>
      <c r="L2713" s="436"/>
      <c r="M2713" s="436"/>
      <c r="N2713" s="436"/>
      <c r="O2713" s="436"/>
      <c r="P2713" s="437"/>
    </row>
    <row r="2714" spans="1:16" s="115" customFormat="1" ht="25.5" x14ac:dyDescent="0.25">
      <c r="A2714" s="446" t="s">
        <v>2507</v>
      </c>
      <c r="B2714" s="815" t="s">
        <v>2499</v>
      </c>
      <c r="C2714" s="447"/>
      <c r="D2714" s="447"/>
      <c r="E2714" s="448"/>
      <c r="F2714" s="448"/>
      <c r="G2714" s="449"/>
      <c r="H2714" s="1057"/>
      <c r="J2714" s="436"/>
      <c r="K2714" s="436"/>
      <c r="L2714" s="436"/>
      <c r="M2714" s="436"/>
      <c r="N2714" s="436"/>
      <c r="O2714" s="436"/>
      <c r="P2714" s="437"/>
    </row>
    <row r="2715" spans="1:16" s="115" customFormat="1" ht="16.5" customHeight="1" x14ac:dyDescent="0.25">
      <c r="A2715" s="459" t="s">
        <v>3570</v>
      </c>
      <c r="B2715" s="752" t="s">
        <v>4092</v>
      </c>
      <c r="C2715" s="535" t="s">
        <v>3142</v>
      </c>
      <c r="D2715" s="753" t="s">
        <v>3143</v>
      </c>
      <c r="E2715" s="423">
        <v>0.2</v>
      </c>
      <c r="F2715" s="754">
        <v>20.02</v>
      </c>
      <c r="G2715" s="1179">
        <f>TRUNC(E2715*F2715,2)</f>
        <v>4</v>
      </c>
      <c r="H2715" s="1057"/>
      <c r="J2715" s="436"/>
      <c r="K2715" s="436"/>
      <c r="L2715" s="436"/>
      <c r="M2715" s="436"/>
      <c r="N2715" s="436"/>
      <c r="O2715" s="436"/>
      <c r="P2715" s="437"/>
    </row>
    <row r="2716" spans="1:16" s="115" customFormat="1" x14ac:dyDescent="0.25">
      <c r="A2716" s="459" t="s">
        <v>3306</v>
      </c>
      <c r="B2716" s="752" t="s">
        <v>4071</v>
      </c>
      <c r="C2716" s="535" t="s">
        <v>3142</v>
      </c>
      <c r="D2716" s="753" t="s">
        <v>3143</v>
      </c>
      <c r="E2716" s="423">
        <v>0.2</v>
      </c>
      <c r="F2716" s="754">
        <v>16.87</v>
      </c>
      <c r="G2716" s="1179">
        <f t="shared" ref="G2716:G2717" si="193">TRUNC(E2716*F2716,2)</f>
        <v>3.37</v>
      </c>
      <c r="H2716" s="1057"/>
      <c r="J2716" s="436"/>
      <c r="K2716" s="436"/>
      <c r="L2716" s="436"/>
      <c r="M2716" s="436"/>
      <c r="N2716" s="436"/>
      <c r="O2716" s="436"/>
      <c r="P2716" s="437"/>
    </row>
    <row r="2717" spans="1:16" s="115" customFormat="1" ht="16.5" customHeight="1" x14ac:dyDescent="0.25">
      <c r="A2717" s="385" t="s">
        <v>3328</v>
      </c>
      <c r="B2717" s="389" t="s">
        <v>3577</v>
      </c>
      <c r="C2717" s="386" t="s">
        <v>3147</v>
      </c>
      <c r="D2717" s="735" t="s">
        <v>3205</v>
      </c>
      <c r="E2717" s="423">
        <v>1</v>
      </c>
      <c r="F2717" s="423">
        <f>'Mapa de Cotação'!F68</f>
        <v>7.9613333333333332</v>
      </c>
      <c r="G2717" s="1179">
        <f t="shared" si="193"/>
        <v>7.96</v>
      </c>
      <c r="H2717" s="1057"/>
      <c r="J2717" s="436"/>
      <c r="K2717" s="436"/>
      <c r="L2717" s="436"/>
      <c r="M2717" s="436"/>
      <c r="N2717" s="436"/>
      <c r="O2717" s="436"/>
      <c r="P2717" s="437"/>
    </row>
    <row r="2718" spans="1:16" s="115" customFormat="1" ht="16.5" customHeight="1" x14ac:dyDescent="0.25">
      <c r="A2718" s="1347" t="s">
        <v>4722</v>
      </c>
      <c r="B2718" s="1350"/>
      <c r="C2718" s="1350"/>
      <c r="D2718" s="1350"/>
      <c r="E2718" s="1350"/>
      <c r="F2718" s="1349"/>
      <c r="G2718" s="1168">
        <f>TRUNC(SUM(G2715:G2716),2)</f>
        <v>7.37</v>
      </c>
      <c r="H2718" s="1057"/>
      <c r="J2718" s="436"/>
      <c r="K2718" s="436"/>
      <c r="L2718" s="436"/>
      <c r="M2718" s="436"/>
      <c r="N2718" s="436"/>
      <c r="O2718" s="436"/>
      <c r="P2718" s="437"/>
    </row>
    <row r="2719" spans="1:16" s="115" customFormat="1" x14ac:dyDescent="0.25">
      <c r="A2719" s="1347" t="s">
        <v>4723</v>
      </c>
      <c r="B2719" s="1350"/>
      <c r="C2719" s="1350"/>
      <c r="D2719" s="1350"/>
      <c r="E2719" s="1350"/>
      <c r="F2719" s="1349"/>
      <c r="G2719" s="1168">
        <f>TRUNC(SUM(G2717),2)</f>
        <v>7.96</v>
      </c>
      <c r="H2719" s="1057"/>
      <c r="J2719" s="436"/>
      <c r="K2719" s="436"/>
      <c r="L2719" s="436"/>
      <c r="M2719" s="436"/>
      <c r="N2719" s="436"/>
      <c r="O2719" s="436"/>
      <c r="P2719" s="437"/>
    </row>
    <row r="2720" spans="1:16" s="115" customFormat="1" ht="16.5" customHeight="1" x14ac:dyDescent="0.25">
      <c r="A2720" s="1172" t="s">
        <v>5036</v>
      </c>
      <c r="B2720" s="1170"/>
      <c r="C2720" s="1170"/>
      <c r="D2720" s="1170"/>
      <c r="E2720" s="1170"/>
      <c r="F2720" s="1171" t="s">
        <v>4915</v>
      </c>
      <c r="G2720" s="1168">
        <f>TRUNC(SUM(G2718:G2719),2)</f>
        <v>15.33</v>
      </c>
      <c r="H2720" s="1057"/>
      <c r="J2720" s="436"/>
      <c r="K2720" s="436"/>
      <c r="L2720" s="436"/>
      <c r="M2720" s="436"/>
      <c r="N2720" s="436"/>
      <c r="O2720" s="436"/>
      <c r="P2720" s="437"/>
    </row>
    <row r="2721" spans="1:16" s="890" customFormat="1" ht="14.25" customHeight="1" x14ac:dyDescent="0.25">
      <c r="A2721" s="917"/>
      <c r="B2721" s="810"/>
      <c r="C2721" s="917"/>
      <c r="D2721" s="924"/>
      <c r="E2721" s="917"/>
      <c r="F2721" s="917"/>
      <c r="G2721" s="921"/>
      <c r="H2721" s="1056"/>
    </row>
    <row r="2722" spans="1:16" s="890" customFormat="1" x14ac:dyDescent="0.25">
      <c r="A2722" s="917"/>
      <c r="B2722" s="810"/>
      <c r="C2722" s="917"/>
      <c r="D2722" s="924"/>
      <c r="E2722" s="917"/>
      <c r="F2722" s="917"/>
      <c r="G2722" s="921"/>
      <c r="H2722" s="1056"/>
    </row>
    <row r="2723" spans="1:16" s="904" customFormat="1" ht="25.5" x14ac:dyDescent="0.25">
      <c r="A2723" s="1157" t="s">
        <v>3136</v>
      </c>
      <c r="B2723" s="1158" t="s">
        <v>3137</v>
      </c>
      <c r="C2723" s="1159" t="s">
        <v>3138</v>
      </c>
      <c r="D2723" s="1159" t="s">
        <v>3139</v>
      </c>
      <c r="E2723" s="1160" t="s">
        <v>3140</v>
      </c>
      <c r="F2723" s="1161" t="s">
        <v>4913</v>
      </c>
      <c r="G2723" s="1162" t="s">
        <v>4914</v>
      </c>
      <c r="H2723" s="1057"/>
    </row>
    <row r="2724" spans="1:16" s="904" customFormat="1" ht="4.5" customHeight="1" x14ac:dyDescent="0.25">
      <c r="A2724" s="728"/>
      <c r="B2724" s="728"/>
      <c r="C2724" s="729"/>
      <c r="D2724" s="729"/>
      <c r="E2724" s="730"/>
      <c r="F2724" s="731"/>
      <c r="G2724" s="732"/>
      <c r="H2724" s="1057"/>
    </row>
    <row r="2725" spans="1:16" s="115" customFormat="1" ht="16.5" customHeight="1" x14ac:dyDescent="0.25">
      <c r="A2725" s="446" t="s">
        <v>1897</v>
      </c>
      <c r="B2725" s="1351" t="s">
        <v>1912</v>
      </c>
      <c r="C2725" s="1352"/>
      <c r="D2725" s="1352"/>
      <c r="E2725" s="1352"/>
      <c r="F2725" s="1352"/>
      <c r="G2725" s="1353"/>
      <c r="H2725" s="1057"/>
      <c r="J2725" s="436"/>
      <c r="K2725" s="436"/>
      <c r="L2725" s="436"/>
      <c r="M2725" s="436"/>
      <c r="N2725" s="436"/>
      <c r="O2725" s="436"/>
      <c r="P2725" s="437"/>
    </row>
    <row r="2726" spans="1:16" s="115" customFormat="1" ht="38.25" x14ac:dyDescent="0.25">
      <c r="A2726" s="446" t="s">
        <v>2517</v>
      </c>
      <c r="B2726" s="815" t="s">
        <v>2510</v>
      </c>
      <c r="C2726" s="447"/>
      <c r="D2726" s="447"/>
      <c r="E2726" s="448"/>
      <c r="F2726" s="448"/>
      <c r="G2726" s="449"/>
      <c r="H2726" s="1057"/>
      <c r="J2726" s="436"/>
      <c r="K2726" s="436"/>
      <c r="L2726" s="436"/>
      <c r="M2726" s="436"/>
      <c r="N2726" s="436"/>
      <c r="O2726" s="436"/>
      <c r="P2726" s="437"/>
    </row>
    <row r="2727" spans="1:16" s="115" customFormat="1" ht="25.5" x14ac:dyDescent="0.25">
      <c r="A2727" s="459" t="s">
        <v>3570</v>
      </c>
      <c r="B2727" s="752" t="s">
        <v>4092</v>
      </c>
      <c r="C2727" s="535" t="s">
        <v>3142</v>
      </c>
      <c r="D2727" s="753" t="s">
        <v>3143</v>
      </c>
      <c r="E2727" s="423">
        <v>1</v>
      </c>
      <c r="F2727" s="754">
        <v>20.02</v>
      </c>
      <c r="G2727" s="1179">
        <f>TRUNC(E2727*F2727,2)</f>
        <v>20.02</v>
      </c>
      <c r="H2727" s="1057"/>
      <c r="J2727" s="436"/>
      <c r="K2727" s="436"/>
      <c r="L2727" s="436"/>
      <c r="M2727" s="436"/>
      <c r="N2727" s="436"/>
      <c r="O2727" s="436"/>
      <c r="P2727" s="437"/>
    </row>
    <row r="2728" spans="1:16" s="115" customFormat="1" x14ac:dyDescent="0.25">
      <c r="A2728" s="459" t="s">
        <v>3306</v>
      </c>
      <c r="B2728" s="752" t="s">
        <v>4071</v>
      </c>
      <c r="C2728" s="535" t="s">
        <v>3142</v>
      </c>
      <c r="D2728" s="753" t="s">
        <v>3143</v>
      </c>
      <c r="E2728" s="423">
        <v>1</v>
      </c>
      <c r="F2728" s="754">
        <v>16.87</v>
      </c>
      <c r="G2728" s="1179">
        <f t="shared" ref="G2728:G2729" si="194">TRUNC(E2728*F2728,2)</f>
        <v>16.87</v>
      </c>
      <c r="H2728" s="1057"/>
      <c r="J2728" s="436"/>
      <c r="K2728" s="436"/>
      <c r="L2728" s="436"/>
      <c r="M2728" s="436"/>
      <c r="N2728" s="436"/>
      <c r="O2728" s="436"/>
      <c r="P2728" s="437"/>
    </row>
    <row r="2729" spans="1:16" s="115" customFormat="1" ht="38.25" x14ac:dyDescent="0.25">
      <c r="A2729" s="385" t="s">
        <v>3328</v>
      </c>
      <c r="B2729" s="389" t="s">
        <v>3578</v>
      </c>
      <c r="C2729" s="386" t="s">
        <v>3147</v>
      </c>
      <c r="D2729" s="735" t="s">
        <v>3134</v>
      </c>
      <c r="E2729" s="423">
        <v>1</v>
      </c>
      <c r="F2729" s="423">
        <f>'Mapa de Cotação'!F41</f>
        <v>158.52500000000001</v>
      </c>
      <c r="G2729" s="1179">
        <f t="shared" si="194"/>
        <v>158.52000000000001</v>
      </c>
      <c r="H2729" s="1057"/>
      <c r="J2729" s="436"/>
      <c r="K2729" s="436"/>
      <c r="L2729" s="436"/>
      <c r="M2729" s="436"/>
      <c r="N2729" s="436"/>
      <c r="O2729" s="436"/>
      <c r="P2729" s="437"/>
    </row>
    <row r="2730" spans="1:16" s="115" customFormat="1" ht="16.5" customHeight="1" x14ac:dyDescent="0.25">
      <c r="A2730" s="1347" t="s">
        <v>4722</v>
      </c>
      <c r="B2730" s="1350"/>
      <c r="C2730" s="1350"/>
      <c r="D2730" s="1350"/>
      <c r="E2730" s="1350"/>
      <c r="F2730" s="1349"/>
      <c r="G2730" s="1168">
        <f>TRUNC(SUM(G2727:G2728),2)</f>
        <v>36.89</v>
      </c>
      <c r="H2730" s="1057"/>
      <c r="J2730" s="436"/>
      <c r="K2730" s="436"/>
      <c r="L2730" s="436"/>
      <c r="M2730" s="436"/>
      <c r="N2730" s="436"/>
      <c r="O2730" s="436"/>
      <c r="P2730" s="437"/>
    </row>
    <row r="2731" spans="1:16" s="115" customFormat="1" x14ac:dyDescent="0.25">
      <c r="A2731" s="1347" t="s">
        <v>4723</v>
      </c>
      <c r="B2731" s="1350"/>
      <c r="C2731" s="1350"/>
      <c r="D2731" s="1350"/>
      <c r="E2731" s="1350"/>
      <c r="F2731" s="1349"/>
      <c r="G2731" s="1168">
        <f>TRUNC(SUM(G2729),2)</f>
        <v>158.52000000000001</v>
      </c>
      <c r="H2731" s="1057"/>
      <c r="J2731" s="436"/>
      <c r="K2731" s="436"/>
      <c r="L2731" s="436"/>
      <c r="M2731" s="436"/>
      <c r="N2731" s="436"/>
      <c r="O2731" s="436"/>
      <c r="P2731" s="437"/>
    </row>
    <row r="2732" spans="1:16" s="115" customFormat="1" ht="16.5" customHeight="1" x14ac:dyDescent="0.25">
      <c r="A2732" s="1172" t="s">
        <v>5037</v>
      </c>
      <c r="B2732" s="1170"/>
      <c r="C2732" s="1170"/>
      <c r="D2732" s="1170"/>
      <c r="E2732" s="1170"/>
      <c r="F2732" s="1171" t="s">
        <v>4915</v>
      </c>
      <c r="G2732" s="1168">
        <f>TRUNC(SUM(G2730:G2731),2)</f>
        <v>195.41</v>
      </c>
      <c r="H2732" s="1057"/>
      <c r="J2732" s="436"/>
      <c r="K2732" s="436"/>
      <c r="L2732" s="436"/>
      <c r="M2732" s="436"/>
      <c r="N2732" s="436"/>
      <c r="O2732" s="436"/>
      <c r="P2732" s="437"/>
    </row>
    <row r="2733" spans="1:16" s="890" customFormat="1" ht="14.25" customHeight="1" x14ac:dyDescent="0.25">
      <c r="A2733" s="917"/>
      <c r="B2733" s="810"/>
      <c r="C2733" s="917"/>
      <c r="D2733" s="924"/>
      <c r="E2733" s="917"/>
      <c r="F2733" s="917"/>
      <c r="G2733" s="921"/>
      <c r="H2733" s="1056"/>
    </row>
    <row r="2734" spans="1:16" s="890" customFormat="1" x14ac:dyDescent="0.25">
      <c r="A2734" s="917"/>
      <c r="B2734" s="810"/>
      <c r="C2734" s="917"/>
      <c r="D2734" s="924"/>
      <c r="E2734" s="917"/>
      <c r="F2734" s="917"/>
      <c r="G2734" s="921"/>
      <c r="H2734" s="1056"/>
    </row>
    <row r="2735" spans="1:16" s="904" customFormat="1" ht="25.5" x14ac:dyDescent="0.25">
      <c r="A2735" s="1157" t="s">
        <v>3136</v>
      </c>
      <c r="B2735" s="1158" t="s">
        <v>3137</v>
      </c>
      <c r="C2735" s="1159" t="s">
        <v>3138</v>
      </c>
      <c r="D2735" s="1159" t="s">
        <v>3139</v>
      </c>
      <c r="E2735" s="1160" t="s">
        <v>3140</v>
      </c>
      <c r="F2735" s="1161" t="s">
        <v>4913</v>
      </c>
      <c r="G2735" s="1162" t="s">
        <v>4914</v>
      </c>
      <c r="H2735" s="1057"/>
    </row>
    <row r="2736" spans="1:16" s="904" customFormat="1" ht="4.5" customHeight="1" x14ac:dyDescent="0.25">
      <c r="A2736" s="728"/>
      <c r="B2736" s="728"/>
      <c r="C2736" s="729"/>
      <c r="D2736" s="729"/>
      <c r="E2736" s="730"/>
      <c r="F2736" s="731"/>
      <c r="G2736" s="732"/>
      <c r="H2736" s="1057"/>
    </row>
    <row r="2737" spans="1:16" s="115" customFormat="1" ht="16.5" customHeight="1" x14ac:dyDescent="0.25">
      <c r="A2737" s="446" t="s">
        <v>1897</v>
      </c>
      <c r="B2737" s="1351" t="s">
        <v>1912</v>
      </c>
      <c r="C2737" s="1352"/>
      <c r="D2737" s="1352"/>
      <c r="E2737" s="1352"/>
      <c r="F2737" s="1352"/>
      <c r="G2737" s="1353"/>
      <c r="H2737" s="1057"/>
      <c r="J2737" s="436"/>
      <c r="K2737" s="436"/>
      <c r="L2737" s="436"/>
      <c r="M2737" s="436"/>
      <c r="N2737" s="436"/>
      <c r="O2737" s="436"/>
      <c r="P2737" s="437"/>
    </row>
    <row r="2738" spans="1:16" s="115" customFormat="1" ht="38.25" x14ac:dyDescent="0.25">
      <c r="A2738" s="446" t="s">
        <v>2518</v>
      </c>
      <c r="B2738" s="815" t="s">
        <v>2511</v>
      </c>
      <c r="C2738" s="447"/>
      <c r="D2738" s="447"/>
      <c r="E2738" s="448"/>
      <c r="F2738" s="448"/>
      <c r="G2738" s="449"/>
      <c r="H2738" s="1057"/>
      <c r="J2738" s="436"/>
      <c r="K2738" s="436"/>
      <c r="L2738" s="436"/>
      <c r="M2738" s="436"/>
      <c r="N2738" s="436"/>
      <c r="O2738" s="436"/>
      <c r="P2738" s="437"/>
    </row>
    <row r="2739" spans="1:16" s="115" customFormat="1" ht="25.5" x14ac:dyDescent="0.25">
      <c r="A2739" s="459" t="s">
        <v>3570</v>
      </c>
      <c r="B2739" s="752" t="s">
        <v>4092</v>
      </c>
      <c r="C2739" s="535" t="s">
        <v>3142</v>
      </c>
      <c r="D2739" s="753" t="s">
        <v>3143</v>
      </c>
      <c r="E2739" s="423">
        <v>1</v>
      </c>
      <c r="F2739" s="754">
        <v>20.02</v>
      </c>
      <c r="G2739" s="1179">
        <f>TRUNC(E2739*F2739,2)</f>
        <v>20.02</v>
      </c>
      <c r="H2739" s="1057"/>
      <c r="J2739" s="436"/>
      <c r="K2739" s="436"/>
      <c r="L2739" s="436"/>
      <c r="M2739" s="436"/>
      <c r="N2739" s="436"/>
      <c r="O2739" s="436"/>
      <c r="P2739" s="437"/>
    </row>
    <row r="2740" spans="1:16" s="115" customFormat="1" x14ac:dyDescent="0.25">
      <c r="A2740" s="459" t="s">
        <v>3306</v>
      </c>
      <c r="B2740" s="752" t="s">
        <v>4071</v>
      </c>
      <c r="C2740" s="535" t="s">
        <v>3142</v>
      </c>
      <c r="D2740" s="753" t="s">
        <v>3143</v>
      </c>
      <c r="E2740" s="423">
        <v>1</v>
      </c>
      <c r="F2740" s="754">
        <v>16.87</v>
      </c>
      <c r="G2740" s="1179">
        <f t="shared" ref="G2740:G2741" si="195">TRUNC(E2740*F2740,2)</f>
        <v>16.87</v>
      </c>
      <c r="H2740" s="1057"/>
      <c r="J2740" s="436"/>
      <c r="K2740" s="436"/>
      <c r="L2740" s="436"/>
      <c r="M2740" s="436"/>
      <c r="N2740" s="436"/>
      <c r="O2740" s="436"/>
      <c r="P2740" s="437"/>
    </row>
    <row r="2741" spans="1:16" s="115" customFormat="1" ht="16.5" customHeight="1" x14ac:dyDescent="0.25">
      <c r="A2741" s="385" t="s">
        <v>3328</v>
      </c>
      <c r="B2741" s="389" t="s">
        <v>3579</v>
      </c>
      <c r="C2741" s="386" t="s">
        <v>3147</v>
      </c>
      <c r="D2741" s="735" t="s">
        <v>3134</v>
      </c>
      <c r="E2741" s="423">
        <v>1</v>
      </c>
      <c r="F2741" s="423">
        <f>'Mapa de Cotação'!F40</f>
        <v>125.77500000000001</v>
      </c>
      <c r="G2741" s="1179">
        <f t="shared" si="195"/>
        <v>125.77</v>
      </c>
      <c r="H2741" s="1057"/>
      <c r="J2741" s="436"/>
      <c r="K2741" s="436"/>
      <c r="L2741" s="436"/>
      <c r="M2741" s="436"/>
      <c r="N2741" s="436"/>
      <c r="O2741" s="436"/>
      <c r="P2741" s="437"/>
    </row>
    <row r="2742" spans="1:16" s="115" customFormat="1" ht="16.5" customHeight="1" x14ac:dyDescent="0.25">
      <c r="A2742" s="1347" t="s">
        <v>4722</v>
      </c>
      <c r="B2742" s="1350"/>
      <c r="C2742" s="1350"/>
      <c r="D2742" s="1350"/>
      <c r="E2742" s="1350"/>
      <c r="F2742" s="1349"/>
      <c r="G2742" s="1168">
        <f>TRUNC(SUM(G2739:G2740),2)</f>
        <v>36.89</v>
      </c>
      <c r="H2742" s="1057"/>
      <c r="J2742" s="436"/>
      <c r="K2742" s="436"/>
      <c r="L2742" s="436"/>
      <c r="M2742" s="436"/>
      <c r="N2742" s="436"/>
      <c r="O2742" s="436"/>
      <c r="P2742" s="437"/>
    </row>
    <row r="2743" spans="1:16" s="115" customFormat="1" x14ac:dyDescent="0.25">
      <c r="A2743" s="1347" t="s">
        <v>4723</v>
      </c>
      <c r="B2743" s="1350"/>
      <c r="C2743" s="1350"/>
      <c r="D2743" s="1350"/>
      <c r="E2743" s="1350"/>
      <c r="F2743" s="1349"/>
      <c r="G2743" s="1168">
        <f>TRUNC(SUM(G2741),2)</f>
        <v>125.77</v>
      </c>
      <c r="H2743" s="1057"/>
      <c r="J2743" s="436"/>
      <c r="K2743" s="436"/>
      <c r="L2743" s="436"/>
      <c r="M2743" s="436"/>
      <c r="N2743" s="436"/>
      <c r="O2743" s="436"/>
      <c r="P2743" s="437"/>
    </row>
    <row r="2744" spans="1:16" s="115" customFormat="1" ht="16.5" customHeight="1" x14ac:dyDescent="0.25">
      <c r="A2744" s="1172" t="s">
        <v>5037</v>
      </c>
      <c r="B2744" s="1170"/>
      <c r="C2744" s="1170"/>
      <c r="D2744" s="1170"/>
      <c r="E2744" s="1170"/>
      <c r="F2744" s="1171" t="s">
        <v>4915</v>
      </c>
      <c r="G2744" s="1168">
        <f>TRUNC(SUM(G2742:G2743),2)</f>
        <v>162.66</v>
      </c>
      <c r="H2744" s="1057"/>
      <c r="J2744" s="436"/>
      <c r="K2744" s="436"/>
      <c r="L2744" s="436"/>
      <c r="M2744" s="436"/>
      <c r="N2744" s="436"/>
      <c r="O2744" s="436"/>
      <c r="P2744" s="437"/>
    </row>
    <row r="2745" spans="1:16" s="890" customFormat="1" ht="14.25" customHeight="1" x14ac:dyDescent="0.25">
      <c r="A2745" s="917"/>
      <c r="B2745" s="810"/>
      <c r="C2745" s="917"/>
      <c r="D2745" s="924"/>
      <c r="E2745" s="917"/>
      <c r="F2745" s="917"/>
      <c r="G2745" s="921"/>
      <c r="H2745" s="1056"/>
    </row>
    <row r="2746" spans="1:16" s="890" customFormat="1" x14ac:dyDescent="0.25">
      <c r="A2746" s="917"/>
      <c r="B2746" s="810"/>
      <c r="C2746" s="917"/>
      <c r="D2746" s="924"/>
      <c r="E2746" s="917"/>
      <c r="F2746" s="917"/>
      <c r="G2746" s="921"/>
      <c r="H2746" s="1056"/>
    </row>
    <row r="2747" spans="1:16" s="904" customFormat="1" ht="25.5" x14ac:dyDescent="0.25">
      <c r="A2747" s="1157" t="s">
        <v>3136</v>
      </c>
      <c r="B2747" s="1158" t="s">
        <v>3137</v>
      </c>
      <c r="C2747" s="1159" t="s">
        <v>3138</v>
      </c>
      <c r="D2747" s="1159" t="s">
        <v>3139</v>
      </c>
      <c r="E2747" s="1160" t="s">
        <v>3140</v>
      </c>
      <c r="F2747" s="1161" t="s">
        <v>4913</v>
      </c>
      <c r="G2747" s="1162" t="s">
        <v>4914</v>
      </c>
      <c r="H2747" s="1057"/>
    </row>
    <row r="2748" spans="1:16" s="904" customFormat="1" ht="4.5" customHeight="1" x14ac:dyDescent="0.25">
      <c r="A2748" s="728"/>
      <c r="B2748" s="728"/>
      <c r="C2748" s="729"/>
      <c r="D2748" s="729"/>
      <c r="E2748" s="730"/>
      <c r="F2748" s="731"/>
      <c r="G2748" s="732"/>
      <c r="H2748" s="1057"/>
    </row>
    <row r="2749" spans="1:16" s="115" customFormat="1" ht="16.5" customHeight="1" x14ac:dyDescent="0.25">
      <c r="A2749" s="446" t="s">
        <v>1897</v>
      </c>
      <c r="B2749" s="1351" t="s">
        <v>1912</v>
      </c>
      <c r="C2749" s="1352"/>
      <c r="D2749" s="1352"/>
      <c r="E2749" s="1352"/>
      <c r="F2749" s="1352"/>
      <c r="G2749" s="1353"/>
      <c r="H2749" s="1057"/>
      <c r="J2749" s="436"/>
      <c r="K2749" s="436"/>
      <c r="L2749" s="436"/>
      <c r="M2749" s="436"/>
      <c r="N2749" s="436"/>
      <c r="O2749" s="436"/>
      <c r="P2749" s="437"/>
    </row>
    <row r="2750" spans="1:16" s="115" customFormat="1" ht="38.25" x14ac:dyDescent="0.25">
      <c r="A2750" s="446" t="s">
        <v>2519</v>
      </c>
      <c r="B2750" s="815" t="s">
        <v>2512</v>
      </c>
      <c r="C2750" s="447"/>
      <c r="D2750" s="447"/>
      <c r="E2750" s="448"/>
      <c r="F2750" s="448"/>
      <c r="G2750" s="449"/>
      <c r="H2750" s="1057"/>
      <c r="J2750" s="436"/>
      <c r="K2750" s="436"/>
      <c r="L2750" s="436"/>
      <c r="M2750" s="436"/>
      <c r="N2750" s="436"/>
      <c r="O2750" s="436"/>
      <c r="P2750" s="437"/>
    </row>
    <row r="2751" spans="1:16" s="115" customFormat="1" ht="25.5" x14ac:dyDescent="0.25">
      <c r="A2751" s="459" t="s">
        <v>3570</v>
      </c>
      <c r="B2751" s="752" t="s">
        <v>4092</v>
      </c>
      <c r="C2751" s="535" t="s">
        <v>3142</v>
      </c>
      <c r="D2751" s="753" t="s">
        <v>3143</v>
      </c>
      <c r="E2751" s="423">
        <v>1</v>
      </c>
      <c r="F2751" s="754">
        <v>20.02</v>
      </c>
      <c r="G2751" s="1179">
        <f>TRUNC(E2751*F2751,2)</f>
        <v>20.02</v>
      </c>
      <c r="H2751" s="1057"/>
      <c r="J2751" s="436"/>
      <c r="K2751" s="436"/>
      <c r="L2751" s="436"/>
      <c r="M2751" s="436"/>
      <c r="N2751" s="436"/>
      <c r="O2751" s="436"/>
      <c r="P2751" s="437"/>
    </row>
    <row r="2752" spans="1:16" s="115" customFormat="1" x14ac:dyDescent="0.25">
      <c r="A2752" s="459" t="s">
        <v>3306</v>
      </c>
      <c r="B2752" s="752" t="s">
        <v>4071</v>
      </c>
      <c r="C2752" s="535" t="s">
        <v>3142</v>
      </c>
      <c r="D2752" s="753" t="s">
        <v>3143</v>
      </c>
      <c r="E2752" s="423">
        <v>1</v>
      </c>
      <c r="F2752" s="754">
        <v>16.87</v>
      </c>
      <c r="G2752" s="1179">
        <f t="shared" ref="G2752:G2753" si="196">TRUNC(E2752*F2752,2)</f>
        <v>16.87</v>
      </c>
      <c r="H2752" s="1057"/>
      <c r="J2752" s="436"/>
      <c r="K2752" s="436"/>
      <c r="L2752" s="436"/>
      <c r="M2752" s="436"/>
      <c r="N2752" s="436"/>
      <c r="O2752" s="436"/>
      <c r="P2752" s="437"/>
    </row>
    <row r="2753" spans="1:16" s="115" customFormat="1" ht="38.25" x14ac:dyDescent="0.25">
      <c r="A2753" s="385" t="s">
        <v>3328</v>
      </c>
      <c r="B2753" s="389" t="s">
        <v>3580</v>
      </c>
      <c r="C2753" s="386" t="s">
        <v>3147</v>
      </c>
      <c r="D2753" s="735" t="s">
        <v>3134</v>
      </c>
      <c r="E2753" s="423">
        <v>1</v>
      </c>
      <c r="F2753" s="423">
        <f>'Mapa de Cotação'!F39</f>
        <v>120.36</v>
      </c>
      <c r="G2753" s="1179">
        <f t="shared" si="196"/>
        <v>120.36</v>
      </c>
      <c r="H2753" s="1057"/>
      <c r="J2753" s="436"/>
      <c r="K2753" s="436"/>
      <c r="L2753" s="436"/>
      <c r="M2753" s="436"/>
      <c r="N2753" s="436"/>
      <c r="O2753" s="436"/>
      <c r="P2753" s="437"/>
    </row>
    <row r="2754" spans="1:16" s="115" customFormat="1" ht="16.5" customHeight="1" x14ac:dyDescent="0.25">
      <c r="A2754" s="1347" t="s">
        <v>4722</v>
      </c>
      <c r="B2754" s="1350"/>
      <c r="C2754" s="1350"/>
      <c r="D2754" s="1350"/>
      <c r="E2754" s="1350"/>
      <c r="F2754" s="1349"/>
      <c r="G2754" s="1168">
        <f>TRUNC(SUM(G2751:G2752),2)</f>
        <v>36.89</v>
      </c>
      <c r="H2754" s="1057"/>
      <c r="J2754" s="436"/>
      <c r="K2754" s="436"/>
      <c r="L2754" s="436"/>
      <c r="M2754" s="436"/>
      <c r="N2754" s="436"/>
      <c r="O2754" s="436"/>
      <c r="P2754" s="437"/>
    </row>
    <row r="2755" spans="1:16" s="115" customFormat="1" ht="16.5" customHeight="1" x14ac:dyDescent="0.25">
      <c r="A2755" s="1347" t="s">
        <v>4723</v>
      </c>
      <c r="B2755" s="1350"/>
      <c r="C2755" s="1350"/>
      <c r="D2755" s="1350"/>
      <c r="E2755" s="1350"/>
      <c r="F2755" s="1349"/>
      <c r="G2755" s="1168">
        <f>TRUNC(SUM(G2753),2)</f>
        <v>120.36</v>
      </c>
      <c r="H2755" s="1057"/>
      <c r="J2755" s="436"/>
      <c r="K2755" s="436"/>
      <c r="L2755" s="436"/>
      <c r="M2755" s="436"/>
      <c r="N2755" s="436"/>
      <c r="O2755" s="436"/>
      <c r="P2755" s="437"/>
    </row>
    <row r="2756" spans="1:16" s="115" customFormat="1" ht="16.5" customHeight="1" x14ac:dyDescent="0.25">
      <c r="A2756" s="1172" t="s">
        <v>5037</v>
      </c>
      <c r="B2756" s="1170"/>
      <c r="C2756" s="1170"/>
      <c r="D2756" s="1170"/>
      <c r="E2756" s="1170"/>
      <c r="F2756" s="1171" t="s">
        <v>4915</v>
      </c>
      <c r="G2756" s="1168">
        <f>TRUNC(SUM(G2754:G2755),2)</f>
        <v>157.25</v>
      </c>
      <c r="H2756" s="1057"/>
      <c r="J2756" s="436"/>
      <c r="K2756" s="436"/>
      <c r="L2756" s="436"/>
      <c r="M2756" s="436"/>
      <c r="N2756" s="436"/>
      <c r="O2756" s="436"/>
      <c r="P2756" s="437"/>
    </row>
    <row r="2757" spans="1:16" s="890" customFormat="1" ht="14.25" customHeight="1" x14ac:dyDescent="0.25">
      <c r="A2757" s="917"/>
      <c r="B2757" s="810"/>
      <c r="C2757" s="917"/>
      <c r="D2757" s="924"/>
      <c r="E2757" s="917"/>
      <c r="F2757" s="917"/>
      <c r="G2757" s="921"/>
      <c r="H2757" s="1056"/>
    </row>
    <row r="2758" spans="1:16" s="890" customFormat="1" x14ac:dyDescent="0.25">
      <c r="A2758" s="917"/>
      <c r="B2758" s="810"/>
      <c r="C2758" s="917"/>
      <c r="D2758" s="924"/>
      <c r="E2758" s="917"/>
      <c r="F2758" s="917"/>
      <c r="G2758" s="921"/>
      <c r="H2758" s="1056"/>
    </row>
    <row r="2759" spans="1:16" s="904" customFormat="1" ht="25.5" x14ac:dyDescent="0.25">
      <c r="A2759" s="1157" t="s">
        <v>3136</v>
      </c>
      <c r="B2759" s="1158" t="s">
        <v>3137</v>
      </c>
      <c r="C2759" s="1159" t="s">
        <v>3138</v>
      </c>
      <c r="D2759" s="1159" t="s">
        <v>3139</v>
      </c>
      <c r="E2759" s="1160" t="s">
        <v>3140</v>
      </c>
      <c r="F2759" s="1161" t="s">
        <v>4913</v>
      </c>
      <c r="G2759" s="1162" t="s">
        <v>4914</v>
      </c>
      <c r="H2759" s="1057"/>
    </row>
    <row r="2760" spans="1:16" s="904" customFormat="1" ht="4.5" customHeight="1" x14ac:dyDescent="0.25">
      <c r="A2760" s="728"/>
      <c r="B2760" s="728"/>
      <c r="C2760" s="729"/>
      <c r="D2760" s="729"/>
      <c r="E2760" s="730"/>
      <c r="F2760" s="731"/>
      <c r="G2760" s="732"/>
      <c r="H2760" s="1057"/>
    </row>
    <row r="2761" spans="1:16" s="115" customFormat="1" ht="16.5" customHeight="1" x14ac:dyDescent="0.25">
      <c r="A2761" s="446" t="s">
        <v>1897</v>
      </c>
      <c r="B2761" s="1351" t="s">
        <v>1912</v>
      </c>
      <c r="C2761" s="1352"/>
      <c r="D2761" s="1352"/>
      <c r="E2761" s="1352"/>
      <c r="F2761" s="1352"/>
      <c r="G2761" s="1353"/>
      <c r="H2761" s="1057"/>
      <c r="J2761" s="436"/>
      <c r="K2761" s="436"/>
      <c r="L2761" s="436"/>
      <c r="M2761" s="436"/>
      <c r="N2761" s="436"/>
      <c r="O2761" s="436"/>
      <c r="P2761" s="437"/>
    </row>
    <row r="2762" spans="1:16" s="115" customFormat="1" ht="25.5" x14ac:dyDescent="0.25">
      <c r="A2762" s="446" t="s">
        <v>2520</v>
      </c>
      <c r="B2762" s="815" t="s">
        <v>2513</v>
      </c>
      <c r="C2762" s="447"/>
      <c r="D2762" s="447"/>
      <c r="E2762" s="448"/>
      <c r="F2762" s="448"/>
      <c r="G2762" s="449"/>
      <c r="H2762" s="1057"/>
      <c r="J2762" s="436"/>
      <c r="K2762" s="436"/>
      <c r="L2762" s="436"/>
      <c r="M2762" s="436"/>
      <c r="N2762" s="436"/>
      <c r="O2762" s="436"/>
      <c r="P2762" s="437"/>
    </row>
    <row r="2763" spans="1:16" s="115" customFormat="1" ht="25.5" x14ac:dyDescent="0.25">
      <c r="A2763" s="459" t="s">
        <v>3570</v>
      </c>
      <c r="B2763" s="752" t="s">
        <v>4092</v>
      </c>
      <c r="C2763" s="535" t="s">
        <v>3142</v>
      </c>
      <c r="D2763" s="753" t="s">
        <v>3143</v>
      </c>
      <c r="E2763" s="423">
        <v>0.3</v>
      </c>
      <c r="F2763" s="754">
        <v>20.02</v>
      </c>
      <c r="G2763" s="1179">
        <f>TRUNC(E2763*F2763,2)</f>
        <v>6</v>
      </c>
      <c r="H2763" s="1057"/>
      <c r="J2763" s="436"/>
      <c r="K2763" s="436"/>
      <c r="L2763" s="436"/>
      <c r="M2763" s="436"/>
      <c r="N2763" s="436"/>
      <c r="O2763" s="436"/>
      <c r="P2763" s="437"/>
    </row>
    <row r="2764" spans="1:16" s="115" customFormat="1" x14ac:dyDescent="0.25">
      <c r="A2764" s="459" t="s">
        <v>3306</v>
      </c>
      <c r="B2764" s="752" t="s">
        <v>4071</v>
      </c>
      <c r="C2764" s="535" t="s">
        <v>3142</v>
      </c>
      <c r="D2764" s="753" t="s">
        <v>3143</v>
      </c>
      <c r="E2764" s="423">
        <v>0.3</v>
      </c>
      <c r="F2764" s="754">
        <v>16.87</v>
      </c>
      <c r="G2764" s="1179">
        <f t="shared" ref="G2764:G2765" si="197">TRUNC(E2764*F2764,2)</f>
        <v>5.0599999999999996</v>
      </c>
      <c r="H2764" s="1057"/>
      <c r="J2764" s="436"/>
      <c r="K2764" s="436"/>
      <c r="L2764" s="436"/>
      <c r="M2764" s="436"/>
      <c r="N2764" s="436"/>
      <c r="O2764" s="436"/>
      <c r="P2764" s="437"/>
    </row>
    <row r="2765" spans="1:16" s="115" customFormat="1" x14ac:dyDescent="0.25">
      <c r="A2765" s="385" t="s">
        <v>3328</v>
      </c>
      <c r="B2765" s="389" t="s">
        <v>3581</v>
      </c>
      <c r="C2765" s="386" t="s">
        <v>3147</v>
      </c>
      <c r="D2765" s="735" t="s">
        <v>3134</v>
      </c>
      <c r="E2765" s="423">
        <v>1</v>
      </c>
      <c r="F2765" s="423">
        <f>'Mapa de Cotação'!F32</f>
        <v>70.11</v>
      </c>
      <c r="G2765" s="1179">
        <f t="shared" si="197"/>
        <v>70.11</v>
      </c>
      <c r="H2765" s="1057"/>
      <c r="J2765" s="436"/>
      <c r="K2765" s="436"/>
      <c r="L2765" s="436"/>
      <c r="M2765" s="436"/>
      <c r="N2765" s="436"/>
      <c r="O2765" s="436"/>
      <c r="P2765" s="437"/>
    </row>
    <row r="2766" spans="1:16" s="115" customFormat="1" ht="16.5" customHeight="1" x14ac:dyDescent="0.25">
      <c r="A2766" s="1347" t="s">
        <v>4722</v>
      </c>
      <c r="B2766" s="1350"/>
      <c r="C2766" s="1350"/>
      <c r="D2766" s="1350"/>
      <c r="E2766" s="1350"/>
      <c r="F2766" s="1349"/>
      <c r="G2766" s="1168">
        <f>TRUNC(SUM(G2763:G2764),2)</f>
        <v>11.06</v>
      </c>
      <c r="H2766" s="1057"/>
      <c r="J2766" s="436"/>
      <c r="K2766" s="436"/>
      <c r="L2766" s="436"/>
      <c r="M2766" s="436"/>
      <c r="N2766" s="436"/>
      <c r="O2766" s="436"/>
      <c r="P2766" s="437"/>
    </row>
    <row r="2767" spans="1:16" s="115" customFormat="1" ht="16.5" customHeight="1" x14ac:dyDescent="0.25">
      <c r="A2767" s="1347" t="s">
        <v>4723</v>
      </c>
      <c r="B2767" s="1350"/>
      <c r="C2767" s="1350"/>
      <c r="D2767" s="1350"/>
      <c r="E2767" s="1350"/>
      <c r="F2767" s="1349"/>
      <c r="G2767" s="1168">
        <f>TRUNC(SUM(G2765),2)</f>
        <v>70.11</v>
      </c>
      <c r="H2767" s="1057"/>
      <c r="J2767" s="436"/>
      <c r="K2767" s="436"/>
      <c r="L2767" s="436"/>
      <c r="M2767" s="436"/>
      <c r="N2767" s="436"/>
      <c r="O2767" s="436"/>
      <c r="P2767" s="437"/>
    </row>
    <row r="2768" spans="1:16" s="115" customFormat="1" ht="16.5" customHeight="1" x14ac:dyDescent="0.25">
      <c r="A2768" s="1172" t="s">
        <v>5038</v>
      </c>
      <c r="B2768" s="1170"/>
      <c r="C2768" s="1170"/>
      <c r="D2768" s="1170"/>
      <c r="E2768" s="1170"/>
      <c r="F2768" s="1171" t="s">
        <v>4915</v>
      </c>
      <c r="G2768" s="1168">
        <f>TRUNC(SUM(G2766:G2767),2)</f>
        <v>81.17</v>
      </c>
      <c r="H2768" s="1057"/>
      <c r="J2768" s="436"/>
      <c r="K2768" s="436"/>
      <c r="L2768" s="436"/>
      <c r="M2768" s="436"/>
      <c r="N2768" s="436"/>
      <c r="O2768" s="436"/>
      <c r="P2768" s="437"/>
    </row>
    <row r="2769" spans="1:16" s="890" customFormat="1" ht="14.25" customHeight="1" x14ac:dyDescent="0.25">
      <c r="A2769" s="917"/>
      <c r="B2769" s="810"/>
      <c r="C2769" s="917"/>
      <c r="D2769" s="924"/>
      <c r="E2769" s="917"/>
      <c r="F2769" s="917"/>
      <c r="G2769" s="921"/>
      <c r="H2769" s="1056"/>
    </row>
    <row r="2770" spans="1:16" s="890" customFormat="1" x14ac:dyDescent="0.25">
      <c r="A2770" s="917"/>
      <c r="B2770" s="810"/>
      <c r="C2770" s="917"/>
      <c r="D2770" s="924"/>
      <c r="E2770" s="917"/>
      <c r="F2770" s="917"/>
      <c r="G2770" s="921"/>
      <c r="H2770" s="1056"/>
    </row>
    <row r="2771" spans="1:16" s="904" customFormat="1" ht="25.5" x14ac:dyDescent="0.25">
      <c r="A2771" s="1157" t="s">
        <v>3136</v>
      </c>
      <c r="B2771" s="1158" t="s">
        <v>3137</v>
      </c>
      <c r="C2771" s="1159" t="s">
        <v>3138</v>
      </c>
      <c r="D2771" s="1159" t="s">
        <v>3139</v>
      </c>
      <c r="E2771" s="1160" t="s">
        <v>3140</v>
      </c>
      <c r="F2771" s="1161" t="s">
        <v>4913</v>
      </c>
      <c r="G2771" s="1162" t="s">
        <v>4914</v>
      </c>
      <c r="H2771" s="1057"/>
    </row>
    <row r="2772" spans="1:16" s="904" customFormat="1" ht="4.5" customHeight="1" x14ac:dyDescent="0.25">
      <c r="A2772" s="728"/>
      <c r="B2772" s="728"/>
      <c r="C2772" s="729"/>
      <c r="D2772" s="729"/>
      <c r="E2772" s="730"/>
      <c r="F2772" s="731"/>
      <c r="G2772" s="732"/>
      <c r="H2772" s="1057"/>
    </row>
    <row r="2773" spans="1:16" s="115" customFormat="1" ht="16.5" customHeight="1" x14ac:dyDescent="0.25">
      <c r="A2773" s="446" t="s">
        <v>1897</v>
      </c>
      <c r="B2773" s="1351" t="s">
        <v>1912</v>
      </c>
      <c r="C2773" s="1352"/>
      <c r="D2773" s="1352"/>
      <c r="E2773" s="1352"/>
      <c r="F2773" s="1352"/>
      <c r="G2773" s="1353"/>
      <c r="H2773" s="1057"/>
      <c r="J2773" s="436"/>
      <c r="K2773" s="436"/>
      <c r="L2773" s="436"/>
      <c r="M2773" s="436"/>
      <c r="N2773" s="436"/>
      <c r="O2773" s="436"/>
      <c r="P2773" s="437"/>
    </row>
    <row r="2774" spans="1:16" s="115" customFormat="1" ht="25.5" x14ac:dyDescent="0.25">
      <c r="A2774" s="446" t="s">
        <v>2521</v>
      </c>
      <c r="B2774" s="815" t="s">
        <v>2514</v>
      </c>
      <c r="C2774" s="447"/>
      <c r="D2774" s="447"/>
      <c r="E2774" s="448"/>
      <c r="F2774" s="448"/>
      <c r="G2774" s="449"/>
      <c r="H2774" s="1057"/>
      <c r="J2774" s="436"/>
      <c r="K2774" s="436"/>
      <c r="L2774" s="436"/>
      <c r="M2774" s="436"/>
      <c r="N2774" s="436"/>
      <c r="O2774" s="436"/>
      <c r="P2774" s="437"/>
    </row>
    <row r="2775" spans="1:16" s="115" customFormat="1" ht="16.5" customHeight="1" x14ac:dyDescent="0.25">
      <c r="A2775" s="459" t="s">
        <v>3570</v>
      </c>
      <c r="B2775" s="752" t="s">
        <v>4092</v>
      </c>
      <c r="C2775" s="535" t="s">
        <v>3142</v>
      </c>
      <c r="D2775" s="753" t="s">
        <v>3143</v>
      </c>
      <c r="E2775" s="423">
        <v>0.3</v>
      </c>
      <c r="F2775" s="754">
        <v>20.02</v>
      </c>
      <c r="G2775" s="1179">
        <f>TRUNC(E2775*F2775,2)</f>
        <v>6</v>
      </c>
      <c r="H2775" s="1057"/>
      <c r="J2775" s="436"/>
      <c r="K2775" s="436"/>
      <c r="L2775" s="436"/>
      <c r="M2775" s="436"/>
      <c r="N2775" s="436"/>
      <c r="O2775" s="436"/>
      <c r="P2775" s="437"/>
    </row>
    <row r="2776" spans="1:16" s="115" customFormat="1" x14ac:dyDescent="0.25">
      <c r="A2776" s="459" t="s">
        <v>3306</v>
      </c>
      <c r="B2776" s="752" t="s">
        <v>4071</v>
      </c>
      <c r="C2776" s="535" t="s">
        <v>3142</v>
      </c>
      <c r="D2776" s="753" t="s">
        <v>3143</v>
      </c>
      <c r="E2776" s="423">
        <v>0.3</v>
      </c>
      <c r="F2776" s="754">
        <v>16.87</v>
      </c>
      <c r="G2776" s="1179">
        <f t="shared" ref="G2776:G2777" si="198">TRUNC(E2776*F2776,2)</f>
        <v>5.0599999999999996</v>
      </c>
      <c r="H2776" s="1057"/>
      <c r="J2776" s="436"/>
      <c r="K2776" s="436"/>
      <c r="L2776" s="436"/>
      <c r="M2776" s="436"/>
      <c r="N2776" s="436"/>
      <c r="O2776" s="436"/>
      <c r="P2776" s="437"/>
    </row>
    <row r="2777" spans="1:16" s="115" customFormat="1" ht="16.5" customHeight="1" x14ac:dyDescent="0.25">
      <c r="A2777" s="385" t="s">
        <v>3328</v>
      </c>
      <c r="B2777" s="389" t="s">
        <v>3582</v>
      </c>
      <c r="C2777" s="386" t="s">
        <v>3147</v>
      </c>
      <c r="D2777" s="735" t="s">
        <v>3134</v>
      </c>
      <c r="E2777" s="423">
        <v>1</v>
      </c>
      <c r="F2777" s="423">
        <f>'Mapa de Cotação'!F70</f>
        <v>60.723333333333336</v>
      </c>
      <c r="G2777" s="1179">
        <f t="shared" si="198"/>
        <v>60.72</v>
      </c>
      <c r="H2777" s="1057"/>
      <c r="J2777" s="436"/>
      <c r="K2777" s="436"/>
      <c r="L2777" s="436"/>
      <c r="M2777" s="436"/>
      <c r="N2777" s="436"/>
      <c r="O2777" s="436"/>
      <c r="P2777" s="437"/>
    </row>
    <row r="2778" spans="1:16" s="115" customFormat="1" ht="16.5" customHeight="1" x14ac:dyDescent="0.25">
      <c r="A2778" s="1347" t="s">
        <v>4722</v>
      </c>
      <c r="B2778" s="1350"/>
      <c r="C2778" s="1350"/>
      <c r="D2778" s="1350"/>
      <c r="E2778" s="1350"/>
      <c r="F2778" s="1349"/>
      <c r="G2778" s="1168">
        <f>TRUNC(SUM(G2775:G2776),2)</f>
        <v>11.06</v>
      </c>
      <c r="H2778" s="1057"/>
      <c r="J2778" s="436"/>
      <c r="K2778" s="436"/>
      <c r="L2778" s="436"/>
      <c r="M2778" s="436"/>
      <c r="N2778" s="436"/>
      <c r="O2778" s="436"/>
      <c r="P2778" s="437"/>
    </row>
    <row r="2779" spans="1:16" s="115" customFormat="1" x14ac:dyDescent="0.25">
      <c r="A2779" s="1347" t="s">
        <v>4723</v>
      </c>
      <c r="B2779" s="1350"/>
      <c r="C2779" s="1350"/>
      <c r="D2779" s="1350"/>
      <c r="E2779" s="1350"/>
      <c r="F2779" s="1349"/>
      <c r="G2779" s="1168">
        <f>TRUNC(SUM(G2777),2)</f>
        <v>60.72</v>
      </c>
      <c r="H2779" s="1057"/>
      <c r="J2779" s="436"/>
      <c r="K2779" s="436"/>
      <c r="L2779" s="436"/>
      <c r="M2779" s="436"/>
      <c r="N2779" s="436"/>
      <c r="O2779" s="436"/>
      <c r="P2779" s="437"/>
    </row>
    <row r="2780" spans="1:16" s="115" customFormat="1" x14ac:dyDescent="0.25">
      <c r="A2780" s="1172" t="s">
        <v>5038</v>
      </c>
      <c r="B2780" s="1170"/>
      <c r="C2780" s="1170"/>
      <c r="D2780" s="1170"/>
      <c r="E2780" s="1170"/>
      <c r="F2780" s="1171" t="s">
        <v>4915</v>
      </c>
      <c r="G2780" s="1168">
        <f>TRUNC(SUM(G2778:G2779),2)</f>
        <v>71.78</v>
      </c>
      <c r="H2780" s="1057"/>
      <c r="J2780" s="436"/>
      <c r="K2780" s="436"/>
      <c r="L2780" s="436"/>
      <c r="M2780" s="436"/>
      <c r="N2780" s="436"/>
      <c r="O2780" s="436"/>
      <c r="P2780" s="437"/>
    </row>
    <row r="2781" spans="1:16" s="890" customFormat="1" ht="14.25" customHeight="1" x14ac:dyDescent="0.25">
      <c r="A2781" s="917"/>
      <c r="B2781" s="810"/>
      <c r="C2781" s="917"/>
      <c r="D2781" s="924"/>
      <c r="E2781" s="917"/>
      <c r="F2781" s="917"/>
      <c r="G2781" s="921"/>
      <c r="H2781" s="1056"/>
    </row>
    <row r="2782" spans="1:16" s="890" customFormat="1" x14ac:dyDescent="0.25">
      <c r="A2782" s="917"/>
      <c r="B2782" s="810"/>
      <c r="C2782" s="917"/>
      <c r="D2782" s="924"/>
      <c r="E2782" s="917"/>
      <c r="F2782" s="917"/>
      <c r="G2782" s="921"/>
      <c r="H2782" s="1056"/>
    </row>
    <row r="2783" spans="1:16" s="904" customFormat="1" ht="25.5" x14ac:dyDescent="0.25">
      <c r="A2783" s="1157" t="s">
        <v>3136</v>
      </c>
      <c r="B2783" s="1158" t="s">
        <v>3137</v>
      </c>
      <c r="C2783" s="1159" t="s">
        <v>3138</v>
      </c>
      <c r="D2783" s="1159" t="s">
        <v>3139</v>
      </c>
      <c r="E2783" s="1160" t="s">
        <v>3140</v>
      </c>
      <c r="F2783" s="1161" t="s">
        <v>4913</v>
      </c>
      <c r="G2783" s="1162" t="s">
        <v>4914</v>
      </c>
      <c r="H2783" s="1057"/>
    </row>
    <row r="2784" spans="1:16" s="904" customFormat="1" ht="4.5" customHeight="1" x14ac:dyDescent="0.25">
      <c r="A2784" s="728"/>
      <c r="B2784" s="728"/>
      <c r="C2784" s="729"/>
      <c r="D2784" s="729"/>
      <c r="E2784" s="730"/>
      <c r="F2784" s="731"/>
      <c r="G2784" s="732"/>
      <c r="H2784" s="1057"/>
    </row>
    <row r="2785" spans="1:16" s="115" customFormat="1" x14ac:dyDescent="0.25">
      <c r="A2785" s="446" t="s">
        <v>1897</v>
      </c>
      <c r="B2785" s="1351" t="s">
        <v>1912</v>
      </c>
      <c r="C2785" s="1352"/>
      <c r="D2785" s="1352"/>
      <c r="E2785" s="1352"/>
      <c r="F2785" s="1352"/>
      <c r="G2785" s="1353"/>
      <c r="H2785" s="1057"/>
      <c r="J2785" s="436"/>
      <c r="K2785" s="436"/>
      <c r="L2785" s="436"/>
      <c r="M2785" s="436"/>
      <c r="N2785" s="436"/>
      <c r="O2785" s="436"/>
      <c r="P2785" s="437"/>
    </row>
    <row r="2786" spans="1:16" s="115" customFormat="1" ht="25.5" x14ac:dyDescent="0.25">
      <c r="A2786" s="446" t="s">
        <v>2522</v>
      </c>
      <c r="B2786" s="815" t="s">
        <v>2515</v>
      </c>
      <c r="C2786" s="447"/>
      <c r="D2786" s="447"/>
      <c r="E2786" s="448"/>
      <c r="F2786" s="448"/>
      <c r="G2786" s="449"/>
      <c r="H2786" s="1057"/>
      <c r="J2786" s="436"/>
      <c r="K2786" s="436"/>
      <c r="L2786" s="436"/>
      <c r="M2786" s="436"/>
      <c r="N2786" s="436"/>
      <c r="O2786" s="436"/>
      <c r="P2786" s="437"/>
    </row>
    <row r="2787" spans="1:16" s="115" customFormat="1" ht="25.5" x14ac:dyDescent="0.25">
      <c r="A2787" s="459" t="s">
        <v>3570</v>
      </c>
      <c r="B2787" s="752" t="s">
        <v>4092</v>
      </c>
      <c r="C2787" s="535" t="s">
        <v>3142</v>
      </c>
      <c r="D2787" s="753" t="s">
        <v>3143</v>
      </c>
      <c r="E2787" s="423">
        <v>0.3</v>
      </c>
      <c r="F2787" s="754">
        <v>20.02</v>
      </c>
      <c r="G2787" s="1179">
        <f>TRUNC(E2787*F2787,2)</f>
        <v>6</v>
      </c>
      <c r="H2787" s="1057"/>
      <c r="J2787" s="436"/>
      <c r="K2787" s="436"/>
      <c r="L2787" s="436"/>
      <c r="M2787" s="436"/>
      <c r="N2787" s="436"/>
      <c r="O2787" s="436"/>
      <c r="P2787" s="437"/>
    </row>
    <row r="2788" spans="1:16" s="115" customFormat="1" x14ac:dyDescent="0.25">
      <c r="A2788" s="459" t="s">
        <v>3306</v>
      </c>
      <c r="B2788" s="752" t="s">
        <v>4071</v>
      </c>
      <c r="C2788" s="535" t="s">
        <v>3142</v>
      </c>
      <c r="D2788" s="753" t="s">
        <v>3143</v>
      </c>
      <c r="E2788" s="423">
        <v>0.3</v>
      </c>
      <c r="F2788" s="754">
        <v>16.87</v>
      </c>
      <c r="G2788" s="1179">
        <f t="shared" ref="G2788:G2789" si="199">TRUNC(E2788*F2788,2)</f>
        <v>5.0599999999999996</v>
      </c>
      <c r="H2788" s="1057"/>
      <c r="J2788" s="436"/>
      <c r="K2788" s="436"/>
      <c r="L2788" s="436"/>
      <c r="M2788" s="436"/>
      <c r="N2788" s="436"/>
      <c r="O2788" s="436"/>
      <c r="P2788" s="437"/>
    </row>
    <row r="2789" spans="1:16" s="115" customFormat="1" x14ac:dyDescent="0.25">
      <c r="A2789" s="385" t="s">
        <v>3328</v>
      </c>
      <c r="B2789" s="389" t="s">
        <v>3583</v>
      </c>
      <c r="C2789" s="386" t="s">
        <v>3147</v>
      </c>
      <c r="D2789" s="735" t="s">
        <v>3134</v>
      </c>
      <c r="E2789" s="423">
        <v>1</v>
      </c>
      <c r="F2789" s="423">
        <f>'Mapa de Cotação'!F71</f>
        <v>51.6</v>
      </c>
      <c r="G2789" s="1179">
        <f t="shared" si="199"/>
        <v>51.6</v>
      </c>
      <c r="H2789" s="1057"/>
      <c r="J2789" s="436"/>
      <c r="K2789" s="436"/>
      <c r="L2789" s="436"/>
      <c r="M2789" s="436"/>
      <c r="N2789" s="436"/>
      <c r="O2789" s="436"/>
      <c r="P2789" s="437"/>
    </row>
    <row r="2790" spans="1:16" s="115" customFormat="1" x14ac:dyDescent="0.25">
      <c r="A2790" s="1347" t="s">
        <v>4722</v>
      </c>
      <c r="B2790" s="1350"/>
      <c r="C2790" s="1350"/>
      <c r="D2790" s="1350"/>
      <c r="E2790" s="1350"/>
      <c r="F2790" s="1349"/>
      <c r="G2790" s="1168">
        <f>TRUNC(SUM(G2787:G2788),2)</f>
        <v>11.06</v>
      </c>
      <c r="H2790" s="1057"/>
      <c r="J2790" s="436"/>
      <c r="K2790" s="436"/>
      <c r="L2790" s="436"/>
      <c r="M2790" s="436"/>
      <c r="N2790" s="436"/>
      <c r="O2790" s="436"/>
      <c r="P2790" s="437"/>
    </row>
    <row r="2791" spans="1:16" s="115" customFormat="1" x14ac:dyDescent="0.25">
      <c r="A2791" s="1347" t="s">
        <v>4723</v>
      </c>
      <c r="B2791" s="1350"/>
      <c r="C2791" s="1350"/>
      <c r="D2791" s="1350"/>
      <c r="E2791" s="1350"/>
      <c r="F2791" s="1349"/>
      <c r="G2791" s="1168">
        <f>TRUNC(SUM(G2789),2)</f>
        <v>51.6</v>
      </c>
      <c r="H2791" s="1057"/>
      <c r="J2791" s="436"/>
      <c r="K2791" s="436"/>
      <c r="L2791" s="436"/>
      <c r="M2791" s="436"/>
      <c r="N2791" s="436"/>
      <c r="O2791" s="436"/>
      <c r="P2791" s="437"/>
    </row>
    <row r="2792" spans="1:16" s="115" customFormat="1" x14ac:dyDescent="0.25">
      <c r="A2792" s="1172" t="s">
        <v>5038</v>
      </c>
      <c r="B2792" s="1170"/>
      <c r="C2792" s="1170"/>
      <c r="D2792" s="1170"/>
      <c r="E2792" s="1170"/>
      <c r="F2792" s="1171" t="s">
        <v>4915</v>
      </c>
      <c r="G2792" s="1168">
        <f>TRUNC(SUM(G2790:G2791),2)</f>
        <v>62.66</v>
      </c>
      <c r="H2792" s="1057"/>
      <c r="J2792" s="436"/>
      <c r="K2792" s="436"/>
      <c r="L2792" s="436"/>
      <c r="M2792" s="436"/>
      <c r="N2792" s="436"/>
      <c r="O2792" s="436"/>
      <c r="P2792" s="437"/>
    </row>
    <row r="2793" spans="1:16" s="890" customFormat="1" ht="14.25" customHeight="1" x14ac:dyDescent="0.25">
      <c r="A2793" s="917"/>
      <c r="B2793" s="810"/>
      <c r="C2793" s="917"/>
      <c r="D2793" s="924"/>
      <c r="E2793" s="917"/>
      <c r="F2793" s="917"/>
      <c r="G2793" s="921"/>
      <c r="H2793" s="1056"/>
    </row>
    <row r="2794" spans="1:16" s="890" customFormat="1" x14ac:dyDescent="0.25">
      <c r="A2794" s="917"/>
      <c r="B2794" s="810"/>
      <c r="C2794" s="917"/>
      <c r="D2794" s="924"/>
      <c r="E2794" s="917"/>
      <c r="F2794" s="917"/>
      <c r="G2794" s="921"/>
      <c r="H2794" s="1056"/>
    </row>
    <row r="2795" spans="1:16" s="904" customFormat="1" ht="25.5" x14ac:dyDescent="0.25">
      <c r="A2795" s="1157" t="s">
        <v>3136</v>
      </c>
      <c r="B2795" s="1158" t="s">
        <v>3137</v>
      </c>
      <c r="C2795" s="1159" t="s">
        <v>3138</v>
      </c>
      <c r="D2795" s="1159" t="s">
        <v>3139</v>
      </c>
      <c r="E2795" s="1160" t="s">
        <v>3140</v>
      </c>
      <c r="F2795" s="1161" t="s">
        <v>4913</v>
      </c>
      <c r="G2795" s="1162" t="s">
        <v>4914</v>
      </c>
      <c r="H2795" s="1057"/>
    </row>
    <row r="2796" spans="1:16" s="904" customFormat="1" ht="4.5" customHeight="1" x14ac:dyDescent="0.25">
      <c r="A2796" s="728"/>
      <c r="B2796" s="728"/>
      <c r="C2796" s="729"/>
      <c r="D2796" s="729"/>
      <c r="E2796" s="730"/>
      <c r="F2796" s="731"/>
      <c r="G2796" s="732"/>
      <c r="H2796" s="1057"/>
    </row>
    <row r="2797" spans="1:16" s="115" customFormat="1" x14ac:dyDescent="0.25">
      <c r="A2797" s="446" t="s">
        <v>2535</v>
      </c>
      <c r="B2797" s="1351" t="s">
        <v>3504</v>
      </c>
      <c r="C2797" s="1352"/>
      <c r="D2797" s="1352"/>
      <c r="E2797" s="1352"/>
      <c r="F2797" s="1352"/>
      <c r="G2797" s="1353"/>
      <c r="H2797" s="1057"/>
      <c r="J2797" s="436"/>
      <c r="K2797" s="436"/>
      <c r="L2797" s="436"/>
      <c r="M2797" s="436"/>
      <c r="N2797" s="436"/>
      <c r="O2797" s="436"/>
      <c r="P2797" s="437"/>
    </row>
    <row r="2798" spans="1:16" s="115" customFormat="1" ht="51" x14ac:dyDescent="0.25">
      <c r="A2798" s="446" t="s">
        <v>2536</v>
      </c>
      <c r="B2798" s="815" t="s">
        <v>2532</v>
      </c>
      <c r="C2798" s="447"/>
      <c r="D2798" s="447"/>
      <c r="E2798" s="448"/>
      <c r="F2798" s="448"/>
      <c r="G2798" s="449"/>
      <c r="H2798" s="1057"/>
      <c r="J2798" s="436"/>
      <c r="K2798" s="436"/>
      <c r="L2798" s="436"/>
      <c r="M2798" s="436"/>
      <c r="N2798" s="436"/>
      <c r="O2798" s="436"/>
      <c r="P2798" s="437"/>
    </row>
    <row r="2799" spans="1:16" s="115" customFormat="1" ht="25.5" x14ac:dyDescent="0.25">
      <c r="A2799" s="459" t="s">
        <v>3570</v>
      </c>
      <c r="B2799" s="752" t="s">
        <v>4092</v>
      </c>
      <c r="C2799" s="535" t="s">
        <v>3142</v>
      </c>
      <c r="D2799" s="753" t="s">
        <v>3143</v>
      </c>
      <c r="E2799" s="423">
        <v>0.4</v>
      </c>
      <c r="F2799" s="754">
        <v>20.02</v>
      </c>
      <c r="G2799" s="1179">
        <f>TRUNC(E2799*F2799,2)</f>
        <v>8</v>
      </c>
      <c r="H2799" s="1057"/>
      <c r="J2799" s="436"/>
      <c r="K2799" s="436"/>
      <c r="L2799" s="436"/>
      <c r="M2799" s="436"/>
      <c r="N2799" s="436"/>
      <c r="O2799" s="436"/>
      <c r="P2799" s="437"/>
    </row>
    <row r="2800" spans="1:16" s="115" customFormat="1" x14ac:dyDescent="0.25">
      <c r="A2800" s="459" t="s">
        <v>3306</v>
      </c>
      <c r="B2800" s="752" t="s">
        <v>4071</v>
      </c>
      <c r="C2800" s="535" t="s">
        <v>3142</v>
      </c>
      <c r="D2800" s="753" t="s">
        <v>3143</v>
      </c>
      <c r="E2800" s="423">
        <v>0.4</v>
      </c>
      <c r="F2800" s="754">
        <v>16.87</v>
      </c>
      <c r="G2800" s="1179">
        <f>TRUNC(E2800*F2800,2)</f>
        <v>6.74</v>
      </c>
      <c r="H2800" s="1057"/>
      <c r="J2800" s="436"/>
      <c r="K2800" s="436"/>
      <c r="L2800" s="436"/>
      <c r="M2800" s="436"/>
      <c r="N2800" s="436"/>
      <c r="O2800" s="436"/>
      <c r="P2800" s="437"/>
    </row>
    <row r="2801" spans="1:16" s="115" customFormat="1" ht="38.25" x14ac:dyDescent="0.25">
      <c r="A2801" s="385" t="s">
        <v>3669</v>
      </c>
      <c r="B2801" s="734" t="s">
        <v>3668</v>
      </c>
      <c r="C2801" s="386" t="s">
        <v>3147</v>
      </c>
      <c r="D2801" s="735" t="s">
        <v>3205</v>
      </c>
      <c r="E2801" s="423">
        <v>1</v>
      </c>
      <c r="F2801" s="754">
        <v>0.76</v>
      </c>
      <c r="G2801" s="1179">
        <f t="shared" ref="G2801:G2802" si="200">TRUNC(E2801*F2801,2)</f>
        <v>0.76</v>
      </c>
      <c r="H2801" s="1057"/>
      <c r="J2801" s="436"/>
      <c r="K2801" s="436"/>
      <c r="L2801" s="436"/>
      <c r="M2801" s="436"/>
      <c r="N2801" s="436"/>
      <c r="O2801" s="436"/>
      <c r="P2801" s="437"/>
    </row>
    <row r="2802" spans="1:16" s="115" customFormat="1" ht="38.25" x14ac:dyDescent="0.25">
      <c r="A2802" s="385" t="s">
        <v>3650</v>
      </c>
      <c r="B2802" s="389" t="s">
        <v>3651</v>
      </c>
      <c r="C2802" s="386" t="s">
        <v>3147</v>
      </c>
      <c r="D2802" s="735" t="s">
        <v>3205</v>
      </c>
      <c r="E2802" s="423">
        <v>1</v>
      </c>
      <c r="F2802" s="754">
        <v>9.7200000000000006</v>
      </c>
      <c r="G2802" s="1179">
        <f t="shared" si="200"/>
        <v>9.7200000000000006</v>
      </c>
      <c r="H2802" s="1057"/>
      <c r="J2802" s="436"/>
      <c r="K2802" s="436"/>
      <c r="L2802" s="436"/>
      <c r="M2802" s="436"/>
      <c r="N2802" s="436"/>
      <c r="O2802" s="436"/>
      <c r="P2802" s="437"/>
    </row>
    <row r="2803" spans="1:16" s="115" customFormat="1" x14ac:dyDescent="0.25">
      <c r="A2803" s="1347" t="s">
        <v>4722</v>
      </c>
      <c r="B2803" s="1350"/>
      <c r="C2803" s="1350"/>
      <c r="D2803" s="1350"/>
      <c r="E2803" s="1350"/>
      <c r="F2803" s="1349"/>
      <c r="G2803" s="1168">
        <f>TRUNC(SUM(G2799:G2800),2)</f>
        <v>14.74</v>
      </c>
      <c r="H2803" s="1057"/>
      <c r="J2803" s="436"/>
      <c r="K2803" s="436"/>
      <c r="L2803" s="436"/>
      <c r="M2803" s="436"/>
      <c r="N2803" s="436"/>
      <c r="O2803" s="436"/>
      <c r="P2803" s="437"/>
    </row>
    <row r="2804" spans="1:16" s="115" customFormat="1" x14ac:dyDescent="0.25">
      <c r="A2804" s="1347" t="s">
        <v>4723</v>
      </c>
      <c r="B2804" s="1350"/>
      <c r="C2804" s="1350"/>
      <c r="D2804" s="1350"/>
      <c r="E2804" s="1350"/>
      <c r="F2804" s="1349"/>
      <c r="G2804" s="1168">
        <f>TRUNC(SUM(G2801:G2802),2)</f>
        <v>10.48</v>
      </c>
      <c r="H2804" s="1057"/>
      <c r="J2804" s="436"/>
      <c r="K2804" s="436"/>
      <c r="L2804" s="436"/>
      <c r="M2804" s="436"/>
      <c r="N2804" s="436"/>
      <c r="O2804" s="436"/>
      <c r="P2804" s="437"/>
    </row>
    <row r="2805" spans="1:16" s="115" customFormat="1" x14ac:dyDescent="0.25">
      <c r="A2805" s="1172" t="s">
        <v>5041</v>
      </c>
      <c r="B2805" s="1170"/>
      <c r="C2805" s="1170"/>
      <c r="D2805" s="1170"/>
      <c r="E2805" s="1170"/>
      <c r="F2805" s="1171" t="s">
        <v>4915</v>
      </c>
      <c r="G2805" s="1168">
        <f>TRUNC(SUM(G2803:G2804),2)</f>
        <v>25.22</v>
      </c>
      <c r="H2805" s="1057"/>
      <c r="J2805" s="436"/>
      <c r="K2805" s="436"/>
      <c r="L2805" s="436"/>
      <c r="M2805" s="436"/>
      <c r="N2805" s="436"/>
      <c r="O2805" s="436"/>
      <c r="P2805" s="437"/>
    </row>
    <row r="2806" spans="1:16" s="890" customFormat="1" ht="14.25" customHeight="1" x14ac:dyDescent="0.25">
      <c r="A2806" s="917"/>
      <c r="B2806" s="810"/>
      <c r="C2806" s="917"/>
      <c r="D2806" s="924"/>
      <c r="E2806" s="917"/>
      <c r="F2806" s="917"/>
      <c r="G2806" s="921"/>
      <c r="H2806" s="1056"/>
    </row>
    <row r="2807" spans="1:16" s="890" customFormat="1" x14ac:dyDescent="0.25">
      <c r="A2807" s="917"/>
      <c r="B2807" s="810"/>
      <c r="C2807" s="917"/>
      <c r="D2807" s="924"/>
      <c r="E2807" s="917"/>
      <c r="F2807" s="917"/>
      <c r="G2807" s="921"/>
      <c r="H2807" s="1056"/>
    </row>
    <row r="2808" spans="1:16" s="904" customFormat="1" ht="25.5" x14ac:dyDescent="0.25">
      <c r="A2808" s="1157" t="s">
        <v>3136</v>
      </c>
      <c r="B2808" s="1158" t="s">
        <v>3137</v>
      </c>
      <c r="C2808" s="1159" t="s">
        <v>3138</v>
      </c>
      <c r="D2808" s="1159" t="s">
        <v>3139</v>
      </c>
      <c r="E2808" s="1160" t="s">
        <v>3140</v>
      </c>
      <c r="F2808" s="1161" t="s">
        <v>4913</v>
      </c>
      <c r="G2808" s="1162" t="s">
        <v>4914</v>
      </c>
      <c r="H2808" s="1057"/>
    </row>
    <row r="2809" spans="1:16" s="904" customFormat="1" ht="4.5" customHeight="1" x14ac:dyDescent="0.25">
      <c r="A2809" s="728"/>
      <c r="B2809" s="728"/>
      <c r="C2809" s="729"/>
      <c r="D2809" s="729"/>
      <c r="E2809" s="730"/>
      <c r="F2809" s="731"/>
      <c r="G2809" s="732"/>
      <c r="H2809" s="1057"/>
    </row>
    <row r="2810" spans="1:16" s="115" customFormat="1" x14ac:dyDescent="0.25">
      <c r="A2810" s="446" t="s">
        <v>2535</v>
      </c>
      <c r="B2810" s="1351" t="s">
        <v>3504</v>
      </c>
      <c r="C2810" s="1352"/>
      <c r="D2810" s="1352"/>
      <c r="E2810" s="1352"/>
      <c r="F2810" s="1352"/>
      <c r="G2810" s="1353"/>
      <c r="H2810" s="1057"/>
      <c r="J2810" s="436"/>
      <c r="K2810" s="436"/>
      <c r="L2810" s="436"/>
      <c r="M2810" s="436"/>
      <c r="N2810" s="436"/>
      <c r="O2810" s="436"/>
      <c r="P2810" s="437"/>
    </row>
    <row r="2811" spans="1:16" s="115" customFormat="1" ht="51" x14ac:dyDescent="0.25">
      <c r="A2811" s="446" t="s">
        <v>2537</v>
      </c>
      <c r="B2811" s="815" t="s">
        <v>2533</v>
      </c>
      <c r="C2811" s="447"/>
      <c r="D2811" s="447"/>
      <c r="E2811" s="448"/>
      <c r="F2811" s="448"/>
      <c r="G2811" s="449"/>
      <c r="H2811" s="1057"/>
      <c r="J2811" s="436"/>
      <c r="K2811" s="436"/>
      <c r="L2811" s="436"/>
      <c r="M2811" s="436"/>
      <c r="N2811" s="436"/>
      <c r="O2811" s="436"/>
      <c r="P2811" s="437"/>
    </row>
    <row r="2812" spans="1:16" s="115" customFormat="1" ht="25.5" x14ac:dyDescent="0.25">
      <c r="A2812" s="459" t="s">
        <v>3570</v>
      </c>
      <c r="B2812" s="752" t="s">
        <v>4092</v>
      </c>
      <c r="C2812" s="535" t="s">
        <v>3142</v>
      </c>
      <c r="D2812" s="753" t="s">
        <v>3143</v>
      </c>
      <c r="E2812" s="423">
        <v>0.4</v>
      </c>
      <c r="F2812" s="754">
        <v>20.02</v>
      </c>
      <c r="G2812" s="1179">
        <f>TRUNC(E2812*F2812,2)</f>
        <v>8</v>
      </c>
      <c r="H2812" s="1057"/>
      <c r="J2812" s="436"/>
      <c r="K2812" s="436"/>
      <c r="L2812" s="436"/>
      <c r="M2812" s="436"/>
      <c r="N2812" s="436"/>
      <c r="O2812" s="436"/>
      <c r="P2812" s="437"/>
    </row>
    <row r="2813" spans="1:16" s="115" customFormat="1" x14ac:dyDescent="0.25">
      <c r="A2813" s="459" t="s">
        <v>3306</v>
      </c>
      <c r="B2813" s="752" t="s">
        <v>4071</v>
      </c>
      <c r="C2813" s="535" t="s">
        <v>3142</v>
      </c>
      <c r="D2813" s="753" t="s">
        <v>3143</v>
      </c>
      <c r="E2813" s="423">
        <v>0.4</v>
      </c>
      <c r="F2813" s="754">
        <v>16.87</v>
      </c>
      <c r="G2813" s="1179">
        <f>TRUNC(E2813*F2813,2)</f>
        <v>6.74</v>
      </c>
      <c r="H2813" s="1057"/>
      <c r="J2813" s="436"/>
      <c r="K2813" s="436"/>
      <c r="L2813" s="436"/>
      <c r="M2813" s="436"/>
      <c r="N2813" s="436"/>
      <c r="O2813" s="436"/>
      <c r="P2813" s="437"/>
    </row>
    <row r="2814" spans="1:16" s="115" customFormat="1" ht="38.25" x14ac:dyDescent="0.25">
      <c r="A2814" s="385" t="s">
        <v>3671</v>
      </c>
      <c r="B2814" s="734" t="s">
        <v>3670</v>
      </c>
      <c r="C2814" s="386" t="s">
        <v>3147</v>
      </c>
      <c r="D2814" s="735" t="s">
        <v>3205</v>
      </c>
      <c r="E2814" s="423">
        <v>1</v>
      </c>
      <c r="F2814" s="754">
        <v>0.94</v>
      </c>
      <c r="G2814" s="1179">
        <f t="shared" ref="G2814:G2815" si="201">TRUNC(E2814*F2814,2)</f>
        <v>0.94</v>
      </c>
      <c r="H2814" s="1057"/>
      <c r="J2814" s="436"/>
      <c r="K2814" s="436"/>
      <c r="L2814" s="436"/>
      <c r="M2814" s="436"/>
      <c r="N2814" s="436"/>
      <c r="O2814" s="436"/>
      <c r="P2814" s="437"/>
    </row>
    <row r="2815" spans="1:16" s="115" customFormat="1" ht="38.25" x14ac:dyDescent="0.25">
      <c r="A2815" s="385" t="s">
        <v>3652</v>
      </c>
      <c r="B2815" s="389" t="s">
        <v>3653</v>
      </c>
      <c r="C2815" s="386" t="s">
        <v>3147</v>
      </c>
      <c r="D2815" s="735" t="s">
        <v>3205</v>
      </c>
      <c r="E2815" s="423">
        <v>1</v>
      </c>
      <c r="F2815" s="754">
        <v>14.96</v>
      </c>
      <c r="G2815" s="1179">
        <f t="shared" si="201"/>
        <v>14.96</v>
      </c>
      <c r="H2815" s="1057"/>
      <c r="J2815" s="436"/>
      <c r="K2815" s="436"/>
      <c r="L2815" s="436"/>
      <c r="M2815" s="436"/>
      <c r="N2815" s="436"/>
      <c r="O2815" s="436"/>
      <c r="P2815" s="437"/>
    </row>
    <row r="2816" spans="1:16" s="115" customFormat="1" x14ac:dyDescent="0.25">
      <c r="A2816" s="1347" t="s">
        <v>4722</v>
      </c>
      <c r="B2816" s="1350"/>
      <c r="C2816" s="1350"/>
      <c r="D2816" s="1350"/>
      <c r="E2816" s="1350"/>
      <c r="F2816" s="1349"/>
      <c r="G2816" s="1168">
        <f>TRUNC(SUM(G2812:G2813),2)</f>
        <v>14.74</v>
      </c>
      <c r="H2816" s="1057"/>
      <c r="J2816" s="436"/>
      <c r="K2816" s="436"/>
      <c r="L2816" s="436"/>
      <c r="M2816" s="436"/>
      <c r="N2816" s="436"/>
      <c r="O2816" s="436"/>
      <c r="P2816" s="437"/>
    </row>
    <row r="2817" spans="1:16" s="115" customFormat="1" x14ac:dyDescent="0.25">
      <c r="A2817" s="1347" t="s">
        <v>4723</v>
      </c>
      <c r="B2817" s="1350"/>
      <c r="C2817" s="1350"/>
      <c r="D2817" s="1350"/>
      <c r="E2817" s="1350"/>
      <c r="F2817" s="1349"/>
      <c r="G2817" s="1168">
        <f>TRUNC(SUM(G2814:G2815),2)</f>
        <v>15.9</v>
      </c>
      <c r="H2817" s="1057"/>
      <c r="J2817" s="436"/>
      <c r="K2817" s="436"/>
      <c r="L2817" s="436"/>
      <c r="M2817" s="436"/>
      <c r="N2817" s="436"/>
      <c r="O2817" s="436"/>
      <c r="P2817" s="437"/>
    </row>
    <row r="2818" spans="1:16" s="115" customFormat="1" x14ac:dyDescent="0.25">
      <c r="A2818" s="1172" t="s">
        <v>5040</v>
      </c>
      <c r="B2818" s="1170"/>
      <c r="C2818" s="1170"/>
      <c r="D2818" s="1170"/>
      <c r="E2818" s="1170"/>
      <c r="F2818" s="1171" t="s">
        <v>4915</v>
      </c>
      <c r="G2818" s="1168">
        <f>TRUNC(SUM(G2816:G2817),2)</f>
        <v>30.64</v>
      </c>
      <c r="H2818" s="1057"/>
      <c r="J2818" s="436"/>
      <c r="K2818" s="436"/>
      <c r="L2818" s="436"/>
      <c r="M2818" s="436"/>
      <c r="N2818" s="436"/>
      <c r="O2818" s="436"/>
      <c r="P2818" s="437"/>
    </row>
    <row r="2819" spans="1:16" s="890" customFormat="1" ht="14.25" customHeight="1" x14ac:dyDescent="0.25">
      <c r="A2819" s="917"/>
      <c r="B2819" s="810"/>
      <c r="C2819" s="917"/>
      <c r="D2819" s="924"/>
      <c r="E2819" s="917"/>
      <c r="F2819" s="917"/>
      <c r="G2819" s="921"/>
      <c r="H2819" s="1056"/>
    </row>
    <row r="2820" spans="1:16" s="890" customFormat="1" x14ac:dyDescent="0.25">
      <c r="A2820" s="917"/>
      <c r="B2820" s="810"/>
      <c r="C2820" s="917"/>
      <c r="D2820" s="924"/>
      <c r="E2820" s="917"/>
      <c r="F2820" s="917"/>
      <c r="G2820" s="921"/>
      <c r="H2820" s="1056"/>
    </row>
    <row r="2821" spans="1:16" s="904" customFormat="1" ht="25.5" x14ac:dyDescent="0.25">
      <c r="A2821" s="1157" t="s">
        <v>3136</v>
      </c>
      <c r="B2821" s="1158" t="s">
        <v>3137</v>
      </c>
      <c r="C2821" s="1159" t="s">
        <v>3138</v>
      </c>
      <c r="D2821" s="1159" t="s">
        <v>3139</v>
      </c>
      <c r="E2821" s="1160" t="s">
        <v>3140</v>
      </c>
      <c r="F2821" s="1161" t="s">
        <v>4913</v>
      </c>
      <c r="G2821" s="1162" t="s">
        <v>4914</v>
      </c>
      <c r="H2821" s="1057"/>
    </row>
    <row r="2822" spans="1:16" s="904" customFormat="1" ht="4.5" customHeight="1" x14ac:dyDescent="0.25">
      <c r="A2822" s="728"/>
      <c r="B2822" s="728"/>
      <c r="C2822" s="729"/>
      <c r="D2822" s="729"/>
      <c r="E2822" s="730"/>
      <c r="F2822" s="731"/>
      <c r="G2822" s="732"/>
      <c r="H2822" s="1057"/>
    </row>
    <row r="2823" spans="1:16" s="115" customFormat="1" x14ac:dyDescent="0.25">
      <c r="A2823" s="446" t="s">
        <v>2535</v>
      </c>
      <c r="B2823" s="1351" t="s">
        <v>3504</v>
      </c>
      <c r="C2823" s="1352"/>
      <c r="D2823" s="1352"/>
      <c r="E2823" s="1352"/>
      <c r="F2823" s="1352"/>
      <c r="G2823" s="1353"/>
      <c r="H2823" s="1057"/>
      <c r="J2823" s="436"/>
      <c r="K2823" s="436"/>
      <c r="L2823" s="436"/>
      <c r="M2823" s="436"/>
      <c r="N2823" s="436"/>
      <c r="O2823" s="436"/>
      <c r="P2823" s="437"/>
    </row>
    <row r="2824" spans="1:16" s="115" customFormat="1" ht="51" x14ac:dyDescent="0.25">
      <c r="A2824" s="446" t="s">
        <v>2538</v>
      </c>
      <c r="B2824" s="815" t="s">
        <v>2534</v>
      </c>
      <c r="C2824" s="447"/>
      <c r="D2824" s="447"/>
      <c r="E2824" s="448"/>
      <c r="F2824" s="448"/>
      <c r="G2824" s="449"/>
      <c r="H2824" s="1057"/>
      <c r="J2824" s="436"/>
      <c r="K2824" s="436"/>
      <c r="L2824" s="436"/>
      <c r="M2824" s="436"/>
      <c r="N2824" s="436"/>
      <c r="O2824" s="436"/>
      <c r="P2824" s="437"/>
    </row>
    <row r="2825" spans="1:16" s="115" customFormat="1" ht="25.5" x14ac:dyDescent="0.25">
      <c r="A2825" s="459" t="s">
        <v>3570</v>
      </c>
      <c r="B2825" s="752" t="s">
        <v>4092</v>
      </c>
      <c r="C2825" s="535" t="s">
        <v>3142</v>
      </c>
      <c r="D2825" s="753" t="s">
        <v>3143</v>
      </c>
      <c r="E2825" s="423">
        <v>0.4</v>
      </c>
      <c r="F2825" s="754">
        <v>20.02</v>
      </c>
      <c r="G2825" s="1179">
        <f>TRUNC(E2825*F2825,2)</f>
        <v>8</v>
      </c>
      <c r="H2825" s="1057"/>
      <c r="J2825" s="436"/>
      <c r="K2825" s="436"/>
      <c r="L2825" s="436"/>
      <c r="M2825" s="436"/>
      <c r="N2825" s="436"/>
      <c r="O2825" s="436"/>
      <c r="P2825" s="437"/>
    </row>
    <row r="2826" spans="1:16" s="115" customFormat="1" x14ac:dyDescent="0.25">
      <c r="A2826" s="459" t="s">
        <v>3306</v>
      </c>
      <c r="B2826" s="752" t="s">
        <v>4071</v>
      </c>
      <c r="C2826" s="535" t="s">
        <v>3142</v>
      </c>
      <c r="D2826" s="753" t="s">
        <v>3143</v>
      </c>
      <c r="E2826" s="423">
        <v>0.4</v>
      </c>
      <c r="F2826" s="754">
        <v>16.87</v>
      </c>
      <c r="G2826" s="1179">
        <f>TRUNC(E2826*F2826,2)</f>
        <v>6.74</v>
      </c>
      <c r="H2826" s="1057"/>
      <c r="J2826" s="436"/>
      <c r="K2826" s="436"/>
      <c r="L2826" s="436"/>
      <c r="M2826" s="436"/>
      <c r="N2826" s="436"/>
      <c r="O2826" s="436"/>
      <c r="P2826" s="437"/>
    </row>
    <row r="2827" spans="1:16" s="115" customFormat="1" ht="38.25" x14ac:dyDescent="0.25">
      <c r="A2827" s="385" t="s">
        <v>4031</v>
      </c>
      <c r="B2827" s="734" t="s">
        <v>4032</v>
      </c>
      <c r="C2827" s="386" t="s">
        <v>3147</v>
      </c>
      <c r="D2827" s="735" t="s">
        <v>3205</v>
      </c>
      <c r="E2827" s="423">
        <v>1</v>
      </c>
      <c r="F2827" s="754">
        <v>1.61</v>
      </c>
      <c r="G2827" s="1179">
        <f t="shared" ref="G2827:G2828" si="202">TRUNC(E2827*F2827,2)</f>
        <v>1.61</v>
      </c>
      <c r="H2827" s="1057"/>
      <c r="J2827" s="436"/>
      <c r="K2827" s="436"/>
      <c r="L2827" s="436"/>
      <c r="M2827" s="436"/>
      <c r="N2827" s="436"/>
      <c r="O2827" s="436"/>
      <c r="P2827" s="437"/>
    </row>
    <row r="2828" spans="1:16" s="115" customFormat="1" ht="38.25" x14ac:dyDescent="0.25">
      <c r="A2828" s="385" t="s">
        <v>3654</v>
      </c>
      <c r="B2828" s="389" t="s">
        <v>3655</v>
      </c>
      <c r="C2828" s="386" t="s">
        <v>3147</v>
      </c>
      <c r="D2828" s="735" t="s">
        <v>3205</v>
      </c>
      <c r="E2828" s="423">
        <v>1</v>
      </c>
      <c r="F2828" s="754">
        <v>25.23</v>
      </c>
      <c r="G2828" s="1179">
        <f t="shared" si="202"/>
        <v>25.23</v>
      </c>
      <c r="H2828" s="1057"/>
      <c r="J2828" s="436"/>
      <c r="K2828" s="436"/>
      <c r="L2828" s="436"/>
      <c r="M2828" s="436"/>
      <c r="N2828" s="436"/>
      <c r="O2828" s="436"/>
      <c r="P2828" s="437"/>
    </row>
    <row r="2829" spans="1:16" s="115" customFormat="1" x14ac:dyDescent="0.25">
      <c r="A2829" s="1347" t="s">
        <v>4722</v>
      </c>
      <c r="B2829" s="1350"/>
      <c r="C2829" s="1350"/>
      <c r="D2829" s="1350"/>
      <c r="E2829" s="1350"/>
      <c r="F2829" s="1349"/>
      <c r="G2829" s="1168">
        <f>TRUNC(SUM(G2825:G2826),2)</f>
        <v>14.74</v>
      </c>
      <c r="H2829" s="1057"/>
      <c r="J2829" s="436"/>
      <c r="K2829" s="436"/>
      <c r="L2829" s="436"/>
      <c r="M2829" s="436"/>
      <c r="N2829" s="436"/>
      <c r="O2829" s="436"/>
      <c r="P2829" s="437"/>
    </row>
    <row r="2830" spans="1:16" s="115" customFormat="1" x14ac:dyDescent="0.25">
      <c r="A2830" s="1347" t="s">
        <v>4723</v>
      </c>
      <c r="B2830" s="1350"/>
      <c r="C2830" s="1350"/>
      <c r="D2830" s="1350"/>
      <c r="E2830" s="1350"/>
      <c r="F2830" s="1349"/>
      <c r="G2830" s="1168">
        <f>TRUNC(SUM(G2827:G2828),2)</f>
        <v>26.84</v>
      </c>
      <c r="H2830" s="1057"/>
      <c r="J2830" s="436"/>
      <c r="K2830" s="436"/>
      <c r="L2830" s="436"/>
      <c r="M2830" s="436"/>
      <c r="N2830" s="436"/>
      <c r="O2830" s="436"/>
      <c r="P2830" s="437"/>
    </row>
    <row r="2831" spans="1:16" s="115" customFormat="1" x14ac:dyDescent="0.25">
      <c r="A2831" s="1172" t="s">
        <v>5039</v>
      </c>
      <c r="B2831" s="1170"/>
      <c r="C2831" s="1170"/>
      <c r="D2831" s="1170"/>
      <c r="E2831" s="1170"/>
      <c r="F2831" s="1171" t="s">
        <v>4915</v>
      </c>
      <c r="G2831" s="1168">
        <f>TRUNC(SUM(G2829:G2830),2)</f>
        <v>41.58</v>
      </c>
      <c r="H2831" s="1057"/>
      <c r="J2831" s="436"/>
      <c r="K2831" s="436"/>
      <c r="L2831" s="436"/>
      <c r="M2831" s="436"/>
      <c r="N2831" s="436"/>
      <c r="O2831" s="436"/>
      <c r="P2831" s="437"/>
    </row>
    <row r="2832" spans="1:16" s="890" customFormat="1" ht="14.25" customHeight="1" x14ac:dyDescent="0.25">
      <c r="A2832" s="917"/>
      <c r="B2832" s="810"/>
      <c r="C2832" s="917"/>
      <c r="D2832" s="924"/>
      <c r="E2832" s="917"/>
      <c r="F2832" s="917"/>
      <c r="G2832" s="921"/>
      <c r="H2832" s="1056"/>
    </row>
    <row r="2833" spans="1:16" s="890" customFormat="1" x14ac:dyDescent="0.25">
      <c r="A2833" s="917"/>
      <c r="B2833" s="810"/>
      <c r="C2833" s="917"/>
      <c r="D2833" s="924"/>
      <c r="E2833" s="917"/>
      <c r="F2833" s="917"/>
      <c r="G2833" s="921"/>
      <c r="H2833" s="1056"/>
    </row>
    <row r="2834" spans="1:16" s="904" customFormat="1" ht="25.5" x14ac:dyDescent="0.25">
      <c r="A2834" s="1157" t="s">
        <v>3136</v>
      </c>
      <c r="B2834" s="1158" t="s">
        <v>3137</v>
      </c>
      <c r="C2834" s="1159" t="s">
        <v>3138</v>
      </c>
      <c r="D2834" s="1159" t="s">
        <v>3139</v>
      </c>
      <c r="E2834" s="1160" t="s">
        <v>3140</v>
      </c>
      <c r="F2834" s="1161" t="s">
        <v>4913</v>
      </c>
      <c r="G2834" s="1162" t="s">
        <v>4914</v>
      </c>
      <c r="H2834" s="1057"/>
    </row>
    <row r="2835" spans="1:16" s="904" customFormat="1" ht="4.5" customHeight="1" x14ac:dyDescent="0.25">
      <c r="A2835" s="728"/>
      <c r="B2835" s="728"/>
      <c r="C2835" s="729"/>
      <c r="D2835" s="729"/>
      <c r="E2835" s="730"/>
      <c r="F2835" s="731"/>
      <c r="G2835" s="732"/>
      <c r="H2835" s="1057"/>
    </row>
    <row r="2836" spans="1:16" s="706" customFormat="1" x14ac:dyDescent="0.25">
      <c r="A2836" s="446" t="s">
        <v>2964</v>
      </c>
      <c r="B2836" s="1351" t="s">
        <v>1315</v>
      </c>
      <c r="C2836" s="1352"/>
      <c r="D2836" s="1352"/>
      <c r="E2836" s="1352"/>
      <c r="F2836" s="1352"/>
      <c r="G2836" s="1353"/>
      <c r="H2836" s="1057"/>
      <c r="J2836" s="743"/>
      <c r="K2836" s="743"/>
      <c r="L2836" s="743"/>
      <c r="M2836" s="743"/>
      <c r="N2836" s="743"/>
      <c r="O2836" s="743"/>
      <c r="P2836" s="747"/>
    </row>
    <row r="2837" spans="1:16" s="706" customFormat="1" x14ac:dyDescent="0.25">
      <c r="A2837" s="446" t="s">
        <v>2965</v>
      </c>
      <c r="B2837" s="758" t="s">
        <v>1302</v>
      </c>
      <c r="C2837" s="447"/>
      <c r="D2837" s="447"/>
      <c r="E2837" s="682"/>
      <c r="F2837" s="682"/>
      <c r="G2837" s="683"/>
      <c r="H2837" s="1057"/>
      <c r="J2837" s="743"/>
      <c r="K2837" s="743"/>
      <c r="L2837" s="743"/>
      <c r="M2837" s="743"/>
      <c r="N2837" s="743"/>
      <c r="O2837" s="743"/>
      <c r="P2837" s="747"/>
    </row>
    <row r="2838" spans="1:16" s="706" customFormat="1" ht="51" x14ac:dyDescent="0.25">
      <c r="A2838" s="446" t="s">
        <v>2966</v>
      </c>
      <c r="B2838" s="815" t="s">
        <v>2553</v>
      </c>
      <c r="C2838" s="530" t="s">
        <v>3142</v>
      </c>
      <c r="D2838" s="447" t="s">
        <v>210</v>
      </c>
      <c r="E2838" s="448"/>
      <c r="F2838" s="448"/>
      <c r="G2838" s="449"/>
      <c r="H2838" s="1057"/>
      <c r="J2838" s="743"/>
      <c r="K2838" s="743"/>
      <c r="L2838" s="743"/>
      <c r="M2838" s="743"/>
      <c r="N2838" s="743"/>
      <c r="O2838" s="743"/>
      <c r="P2838" s="747"/>
    </row>
    <row r="2839" spans="1:16" s="706" customFormat="1" ht="25.5" x14ac:dyDescent="0.25">
      <c r="A2839" s="752" t="s">
        <v>4065</v>
      </c>
      <c r="B2839" s="752" t="s">
        <v>4435</v>
      </c>
      <c r="C2839" s="753" t="s">
        <v>3142</v>
      </c>
      <c r="D2839" s="753" t="s">
        <v>3143</v>
      </c>
      <c r="E2839" s="754">
        <v>0.1</v>
      </c>
      <c r="F2839" s="754">
        <v>19.14</v>
      </c>
      <c r="G2839" s="1179">
        <f t="shared" ref="G2839:G2842" si="203">TRUNC(E2839*F2839,2)</f>
        <v>1.91</v>
      </c>
      <c r="H2839" s="1057"/>
      <c r="J2839" s="743"/>
      <c r="K2839" s="743"/>
      <c r="L2839" s="743"/>
      <c r="M2839" s="743"/>
      <c r="N2839" s="743"/>
      <c r="O2839" s="743"/>
      <c r="P2839" s="747"/>
    </row>
    <row r="2840" spans="1:16" s="706" customFormat="1" ht="25.5" x14ac:dyDescent="0.25">
      <c r="A2840" s="752" t="s">
        <v>4067</v>
      </c>
      <c r="B2840" s="752" t="s">
        <v>4436</v>
      </c>
      <c r="C2840" s="753" t="s">
        <v>3142</v>
      </c>
      <c r="D2840" s="753" t="s">
        <v>3143</v>
      </c>
      <c r="E2840" s="754">
        <v>0.1</v>
      </c>
      <c r="F2840" s="754">
        <v>15.11</v>
      </c>
      <c r="G2840" s="1179">
        <f t="shared" si="203"/>
        <v>1.51</v>
      </c>
      <c r="H2840" s="1057"/>
      <c r="J2840" s="743"/>
      <c r="K2840" s="743"/>
      <c r="L2840" s="743"/>
      <c r="M2840" s="743"/>
      <c r="N2840" s="743"/>
      <c r="O2840" s="743"/>
      <c r="P2840" s="747"/>
    </row>
    <row r="2841" spans="1:16" s="706" customFormat="1" x14ac:dyDescent="0.25">
      <c r="A2841" s="734" t="s">
        <v>4438</v>
      </c>
      <c r="B2841" s="734" t="s">
        <v>4437</v>
      </c>
      <c r="C2841" s="735" t="s">
        <v>3147</v>
      </c>
      <c r="D2841" s="735" t="s">
        <v>3205</v>
      </c>
      <c r="E2841" s="754">
        <v>1.06</v>
      </c>
      <c r="F2841" s="754">
        <v>1.97</v>
      </c>
      <c r="G2841" s="1179">
        <f t="shared" si="203"/>
        <v>2.08</v>
      </c>
      <c r="H2841" s="1057"/>
      <c r="J2841" s="743"/>
      <c r="K2841" s="743"/>
      <c r="L2841" s="743"/>
      <c r="M2841" s="743"/>
      <c r="N2841" s="743"/>
      <c r="O2841" s="743"/>
      <c r="P2841" s="747"/>
    </row>
    <row r="2842" spans="1:16" s="706" customFormat="1" x14ac:dyDescent="0.25">
      <c r="A2842" s="734" t="s">
        <v>4440</v>
      </c>
      <c r="B2842" s="389" t="s">
        <v>4439</v>
      </c>
      <c r="C2842" s="735" t="s">
        <v>3147</v>
      </c>
      <c r="D2842" s="735" t="s">
        <v>4108</v>
      </c>
      <c r="E2842" s="754">
        <v>0.04</v>
      </c>
      <c r="F2842" s="754">
        <v>1.68</v>
      </c>
      <c r="G2842" s="1179">
        <f t="shared" si="203"/>
        <v>0.06</v>
      </c>
      <c r="H2842" s="1057"/>
      <c r="J2842" s="743"/>
      <c r="K2842" s="743"/>
      <c r="L2842" s="743"/>
      <c r="M2842" s="743"/>
      <c r="N2842" s="743"/>
      <c r="O2842" s="743"/>
      <c r="P2842" s="747"/>
    </row>
    <row r="2843" spans="1:16" s="706" customFormat="1" ht="38.25" x14ac:dyDescent="0.25">
      <c r="A2843" s="734" t="s">
        <v>4441</v>
      </c>
      <c r="B2843" s="389" t="s">
        <v>4442</v>
      </c>
      <c r="C2843" s="735" t="s">
        <v>3147</v>
      </c>
      <c r="D2843" s="735" t="s">
        <v>3205</v>
      </c>
      <c r="E2843" s="754">
        <v>1.06</v>
      </c>
      <c r="F2843" s="684">
        <v>1.25</v>
      </c>
      <c r="G2843" s="1179">
        <f t="shared" ref="G2843" si="204">TRUNC(E2843*F2843,2)</f>
        <v>1.32</v>
      </c>
      <c r="H2843" s="1057"/>
      <c r="J2843" s="743"/>
      <c r="K2843" s="743"/>
      <c r="L2843" s="743"/>
      <c r="M2843" s="743"/>
      <c r="N2843" s="743"/>
      <c r="O2843" s="743"/>
      <c r="P2843" s="747"/>
    </row>
    <row r="2844" spans="1:16" s="706" customFormat="1" x14ac:dyDescent="0.25">
      <c r="A2844" s="1347" t="s">
        <v>4722</v>
      </c>
      <c r="B2844" s="1350"/>
      <c r="C2844" s="1350"/>
      <c r="D2844" s="1350"/>
      <c r="E2844" s="1350"/>
      <c r="F2844" s="1349"/>
      <c r="G2844" s="1168">
        <f>TRUNC(SUM(G2839:G2840),2)</f>
        <v>3.42</v>
      </c>
      <c r="H2844" s="1057"/>
      <c r="J2844" s="743"/>
      <c r="K2844" s="743"/>
      <c r="L2844" s="743"/>
      <c r="M2844" s="743"/>
      <c r="N2844" s="743"/>
      <c r="O2844" s="743"/>
      <c r="P2844" s="747"/>
    </row>
    <row r="2845" spans="1:16" s="706" customFormat="1" x14ac:dyDescent="0.25">
      <c r="A2845" s="1347" t="s">
        <v>4723</v>
      </c>
      <c r="B2845" s="1350"/>
      <c r="C2845" s="1350"/>
      <c r="D2845" s="1350"/>
      <c r="E2845" s="1350"/>
      <c r="F2845" s="1349"/>
      <c r="G2845" s="1168">
        <f>TRUNC(SUM(G2841:G2843),2)</f>
        <v>3.46</v>
      </c>
      <c r="H2845" s="1057"/>
      <c r="J2845" s="743"/>
      <c r="K2845" s="743"/>
      <c r="L2845" s="743"/>
      <c r="M2845" s="743"/>
      <c r="N2845" s="743"/>
      <c r="O2845" s="743"/>
      <c r="P2845" s="747"/>
    </row>
    <row r="2846" spans="1:16" s="706" customFormat="1" x14ac:dyDescent="0.25">
      <c r="A2846" s="1172" t="s">
        <v>5042</v>
      </c>
      <c r="B2846" s="1170"/>
      <c r="C2846" s="1170"/>
      <c r="D2846" s="1170"/>
      <c r="E2846" s="1170"/>
      <c r="F2846" s="1171" t="s">
        <v>4915</v>
      </c>
      <c r="G2846" s="1168">
        <f>TRUNC(SUM(G2844:G2845),2)</f>
        <v>6.88</v>
      </c>
      <c r="H2846" s="1057"/>
      <c r="J2846" s="743"/>
      <c r="K2846" s="743"/>
      <c r="L2846" s="743"/>
      <c r="M2846" s="743"/>
      <c r="N2846" s="743"/>
      <c r="O2846" s="743"/>
      <c r="P2846" s="747"/>
    </row>
    <row r="2847" spans="1:16" s="890" customFormat="1" ht="14.25" customHeight="1" x14ac:dyDescent="0.25">
      <c r="A2847" s="917"/>
      <c r="B2847" s="810"/>
      <c r="C2847" s="917"/>
      <c r="D2847" s="924"/>
      <c r="E2847" s="917"/>
      <c r="F2847" s="917"/>
      <c r="G2847" s="921"/>
      <c r="H2847" s="1056"/>
    </row>
    <row r="2848" spans="1:16" s="890" customFormat="1" x14ac:dyDescent="0.25">
      <c r="A2848" s="917"/>
      <c r="B2848" s="810"/>
      <c r="C2848" s="917"/>
      <c r="D2848" s="924"/>
      <c r="E2848" s="917"/>
      <c r="F2848" s="917"/>
      <c r="G2848" s="921"/>
      <c r="H2848" s="1056"/>
    </row>
    <row r="2849" spans="1:16" s="904" customFormat="1" ht="25.5" x14ac:dyDescent="0.25">
      <c r="A2849" s="1157" t="s">
        <v>3136</v>
      </c>
      <c r="B2849" s="1158" t="s">
        <v>3137</v>
      </c>
      <c r="C2849" s="1159" t="s">
        <v>3138</v>
      </c>
      <c r="D2849" s="1159" t="s">
        <v>3139</v>
      </c>
      <c r="E2849" s="1160" t="s">
        <v>3140</v>
      </c>
      <c r="F2849" s="1161" t="s">
        <v>4913</v>
      </c>
      <c r="G2849" s="1162" t="s">
        <v>4914</v>
      </c>
      <c r="H2849" s="1057"/>
    </row>
    <row r="2850" spans="1:16" s="904" customFormat="1" ht="4.5" customHeight="1" x14ac:dyDescent="0.25">
      <c r="A2850" s="728"/>
      <c r="B2850" s="728"/>
      <c r="C2850" s="729"/>
      <c r="D2850" s="729"/>
      <c r="E2850" s="730"/>
      <c r="F2850" s="731"/>
      <c r="G2850" s="732"/>
      <c r="H2850" s="1057"/>
    </row>
    <row r="2851" spans="1:16" s="706" customFormat="1" x14ac:dyDescent="0.25">
      <c r="A2851" s="446" t="s">
        <v>2964</v>
      </c>
      <c r="B2851" s="1351" t="s">
        <v>1315</v>
      </c>
      <c r="C2851" s="1352"/>
      <c r="D2851" s="1352"/>
      <c r="E2851" s="1352"/>
      <c r="F2851" s="1352"/>
      <c r="G2851" s="1353"/>
      <c r="H2851" s="1057"/>
      <c r="J2851" s="743"/>
      <c r="K2851" s="743"/>
      <c r="L2851" s="743"/>
      <c r="M2851" s="743"/>
      <c r="N2851" s="743"/>
      <c r="O2851" s="743"/>
      <c r="P2851" s="747"/>
    </row>
    <row r="2852" spans="1:16" s="706" customFormat="1" x14ac:dyDescent="0.25">
      <c r="A2852" s="446" t="s">
        <v>2965</v>
      </c>
      <c r="B2852" s="758" t="s">
        <v>1302</v>
      </c>
      <c r="C2852" s="447"/>
      <c r="D2852" s="447"/>
      <c r="E2852" s="682"/>
      <c r="F2852" s="682"/>
      <c r="G2852" s="683"/>
      <c r="H2852" s="1057"/>
      <c r="J2852" s="743"/>
      <c r="K2852" s="743"/>
      <c r="L2852" s="743"/>
      <c r="M2852" s="743"/>
      <c r="N2852" s="743"/>
      <c r="O2852" s="743"/>
      <c r="P2852" s="747"/>
    </row>
    <row r="2853" spans="1:16" s="706" customFormat="1" ht="51" x14ac:dyDescent="0.25">
      <c r="A2853" s="446" t="s">
        <v>3912</v>
      </c>
      <c r="B2853" s="815" t="s">
        <v>2554</v>
      </c>
      <c r="C2853" s="530" t="s">
        <v>3142</v>
      </c>
      <c r="D2853" s="447" t="s">
        <v>210</v>
      </c>
      <c r="E2853" s="448"/>
      <c r="F2853" s="448"/>
      <c r="G2853" s="449"/>
      <c r="H2853" s="1057"/>
      <c r="J2853" s="743"/>
      <c r="K2853" s="743"/>
      <c r="L2853" s="743"/>
      <c r="M2853" s="743"/>
      <c r="N2853" s="743"/>
      <c r="O2853" s="743"/>
      <c r="P2853" s="747"/>
    </row>
    <row r="2854" spans="1:16" s="706" customFormat="1" ht="25.5" x14ac:dyDescent="0.25">
      <c r="A2854" s="752" t="s">
        <v>4065</v>
      </c>
      <c r="B2854" s="752" t="s">
        <v>4435</v>
      </c>
      <c r="C2854" s="753" t="s">
        <v>3142</v>
      </c>
      <c r="D2854" s="753" t="s">
        <v>3143</v>
      </c>
      <c r="E2854" s="754">
        <v>0.12</v>
      </c>
      <c r="F2854" s="754">
        <v>19.14</v>
      </c>
      <c r="G2854" s="1179">
        <f t="shared" ref="G2854:G2858" si="205">TRUNC(E2854*F2854,2)</f>
        <v>2.29</v>
      </c>
      <c r="H2854" s="1057"/>
      <c r="J2854" s="743"/>
      <c r="K2854" s="743"/>
      <c r="L2854" s="743"/>
      <c r="M2854" s="743"/>
      <c r="N2854" s="743"/>
      <c r="O2854" s="743"/>
      <c r="P2854" s="747"/>
    </row>
    <row r="2855" spans="1:16" s="706" customFormat="1" ht="25.5" x14ac:dyDescent="0.25">
      <c r="A2855" s="752" t="s">
        <v>4067</v>
      </c>
      <c r="B2855" s="752" t="s">
        <v>4436</v>
      </c>
      <c r="C2855" s="753" t="s">
        <v>3142</v>
      </c>
      <c r="D2855" s="753" t="s">
        <v>3143</v>
      </c>
      <c r="E2855" s="754">
        <v>0.12</v>
      </c>
      <c r="F2855" s="754">
        <v>15.11</v>
      </c>
      <c r="G2855" s="1179">
        <f t="shared" si="205"/>
        <v>1.81</v>
      </c>
      <c r="H2855" s="1057"/>
      <c r="J2855" s="743"/>
      <c r="K2855" s="743"/>
      <c r="L2855" s="743"/>
      <c r="M2855" s="743"/>
      <c r="N2855" s="743"/>
      <c r="O2855" s="743"/>
      <c r="P2855" s="747"/>
    </row>
    <row r="2856" spans="1:16" s="706" customFormat="1" x14ac:dyDescent="0.25">
      <c r="A2856" s="734" t="s">
        <v>4445</v>
      </c>
      <c r="B2856" s="734" t="s">
        <v>4444</v>
      </c>
      <c r="C2856" s="735" t="s">
        <v>3147</v>
      </c>
      <c r="D2856" s="735" t="s">
        <v>3205</v>
      </c>
      <c r="E2856" s="754">
        <v>1.06</v>
      </c>
      <c r="F2856" s="754">
        <v>2.5299999999999998</v>
      </c>
      <c r="G2856" s="1179">
        <f t="shared" si="205"/>
        <v>2.68</v>
      </c>
      <c r="H2856" s="1057"/>
      <c r="J2856" s="743"/>
      <c r="K2856" s="743"/>
      <c r="L2856" s="743"/>
      <c r="M2856" s="743"/>
      <c r="N2856" s="743"/>
      <c r="O2856" s="743"/>
      <c r="P2856" s="747"/>
    </row>
    <row r="2857" spans="1:16" s="706" customFormat="1" x14ac:dyDescent="0.25">
      <c r="A2857" s="734" t="s">
        <v>4440</v>
      </c>
      <c r="B2857" s="389" t="s">
        <v>4439</v>
      </c>
      <c r="C2857" s="735" t="s">
        <v>3147</v>
      </c>
      <c r="D2857" s="735" t="s">
        <v>4108</v>
      </c>
      <c r="E2857" s="754">
        <v>0.04</v>
      </c>
      <c r="F2857" s="754">
        <v>1.68</v>
      </c>
      <c r="G2857" s="1179">
        <f t="shared" si="205"/>
        <v>0.06</v>
      </c>
      <c r="H2857" s="1057"/>
      <c r="J2857" s="743"/>
      <c r="K2857" s="743"/>
      <c r="L2857" s="743"/>
      <c r="M2857" s="743"/>
      <c r="N2857" s="743"/>
      <c r="O2857" s="743"/>
      <c r="P2857" s="747"/>
    </row>
    <row r="2858" spans="1:16" s="706" customFormat="1" ht="38.25" x14ac:dyDescent="0.25">
      <c r="A2858" s="734" t="s">
        <v>4447</v>
      </c>
      <c r="B2858" s="389" t="s">
        <v>4446</v>
      </c>
      <c r="C2858" s="735" t="s">
        <v>3147</v>
      </c>
      <c r="D2858" s="735" t="s">
        <v>3205</v>
      </c>
      <c r="E2858" s="754">
        <v>1.06</v>
      </c>
      <c r="F2858" s="684">
        <v>1.75</v>
      </c>
      <c r="G2858" s="1179">
        <f t="shared" si="205"/>
        <v>1.85</v>
      </c>
      <c r="H2858" s="1057"/>
      <c r="J2858" s="743"/>
      <c r="K2858" s="743"/>
      <c r="L2858" s="743"/>
      <c r="M2858" s="743"/>
      <c r="N2858" s="743"/>
      <c r="O2858" s="743"/>
      <c r="P2858" s="747"/>
    </row>
    <row r="2859" spans="1:16" s="706" customFormat="1" x14ac:dyDescent="0.25">
      <c r="A2859" s="1347" t="s">
        <v>4722</v>
      </c>
      <c r="B2859" s="1350"/>
      <c r="C2859" s="1350"/>
      <c r="D2859" s="1350"/>
      <c r="E2859" s="1350"/>
      <c r="F2859" s="1349"/>
      <c r="G2859" s="1168">
        <f>TRUNC(SUM(G2854:G2855),2)</f>
        <v>4.0999999999999996</v>
      </c>
      <c r="H2859" s="1057"/>
      <c r="J2859" s="743"/>
      <c r="K2859" s="743"/>
      <c r="L2859" s="743"/>
      <c r="M2859" s="743"/>
      <c r="N2859" s="743"/>
      <c r="O2859" s="743"/>
      <c r="P2859" s="747"/>
    </row>
    <row r="2860" spans="1:16" s="706" customFormat="1" x14ac:dyDescent="0.25">
      <c r="A2860" s="1347" t="s">
        <v>4723</v>
      </c>
      <c r="B2860" s="1350"/>
      <c r="C2860" s="1350"/>
      <c r="D2860" s="1350"/>
      <c r="E2860" s="1350"/>
      <c r="F2860" s="1349"/>
      <c r="G2860" s="1168">
        <f>TRUNC(SUM(G2856:G2858),2)</f>
        <v>4.59</v>
      </c>
      <c r="H2860" s="1057"/>
      <c r="J2860" s="743"/>
      <c r="K2860" s="743"/>
      <c r="L2860" s="743"/>
      <c r="M2860" s="743"/>
      <c r="N2860" s="743"/>
      <c r="O2860" s="743"/>
      <c r="P2860" s="747"/>
    </row>
    <row r="2861" spans="1:16" s="706" customFormat="1" x14ac:dyDescent="0.25">
      <c r="A2861" s="1172" t="s">
        <v>5043</v>
      </c>
      <c r="B2861" s="1170"/>
      <c r="C2861" s="1170"/>
      <c r="D2861" s="1170"/>
      <c r="E2861" s="1170"/>
      <c r="F2861" s="1171" t="s">
        <v>4915</v>
      </c>
      <c r="G2861" s="1168">
        <f>TRUNC(SUM(G2859:G2860),2)</f>
        <v>8.69</v>
      </c>
      <c r="H2861" s="1057"/>
      <c r="J2861" s="743"/>
      <c r="K2861" s="743"/>
      <c r="L2861" s="743"/>
      <c r="M2861" s="743"/>
      <c r="N2861" s="743"/>
      <c r="O2861" s="743"/>
      <c r="P2861" s="747"/>
    </row>
    <row r="2862" spans="1:16" s="890" customFormat="1" ht="14.25" customHeight="1" x14ac:dyDescent="0.25">
      <c r="A2862" s="917"/>
      <c r="B2862" s="810"/>
      <c r="C2862" s="917"/>
      <c r="D2862" s="924"/>
      <c r="E2862" s="917"/>
      <c r="F2862" s="917"/>
      <c r="G2862" s="921"/>
      <c r="H2862" s="1056"/>
    </row>
    <row r="2863" spans="1:16" s="890" customFormat="1" x14ac:dyDescent="0.25">
      <c r="A2863" s="917"/>
      <c r="B2863" s="810"/>
      <c r="C2863" s="917"/>
      <c r="D2863" s="924"/>
      <c r="E2863" s="917"/>
      <c r="F2863" s="917"/>
      <c r="G2863" s="921"/>
      <c r="H2863" s="1056"/>
    </row>
    <row r="2864" spans="1:16" s="904" customFormat="1" ht="25.5" x14ac:dyDescent="0.25">
      <c r="A2864" s="1157" t="s">
        <v>3136</v>
      </c>
      <c r="B2864" s="1158" t="s">
        <v>3137</v>
      </c>
      <c r="C2864" s="1159" t="s">
        <v>3138</v>
      </c>
      <c r="D2864" s="1159" t="s">
        <v>3139</v>
      </c>
      <c r="E2864" s="1160" t="s">
        <v>3140</v>
      </c>
      <c r="F2864" s="1161" t="s">
        <v>4913</v>
      </c>
      <c r="G2864" s="1162" t="s">
        <v>4914</v>
      </c>
      <c r="H2864" s="1057"/>
    </row>
    <row r="2865" spans="1:16" s="904" customFormat="1" ht="4.5" customHeight="1" x14ac:dyDescent="0.25">
      <c r="A2865" s="728"/>
      <c r="B2865" s="728"/>
      <c r="C2865" s="729"/>
      <c r="D2865" s="729"/>
      <c r="E2865" s="730"/>
      <c r="F2865" s="731"/>
      <c r="G2865" s="732"/>
      <c r="H2865" s="1057"/>
    </row>
    <row r="2866" spans="1:16" s="115" customFormat="1" x14ac:dyDescent="0.25">
      <c r="A2866" s="446" t="s">
        <v>1897</v>
      </c>
      <c r="B2866" s="1351" t="s">
        <v>4467</v>
      </c>
      <c r="C2866" s="1352"/>
      <c r="D2866" s="1352"/>
      <c r="E2866" s="1352"/>
      <c r="F2866" s="1352"/>
      <c r="G2866" s="1353"/>
      <c r="H2866" s="1057"/>
      <c r="J2866" s="436"/>
      <c r="K2866" s="436"/>
      <c r="L2866" s="436"/>
      <c r="M2866" s="436"/>
      <c r="N2866" s="436"/>
      <c r="O2866" s="436"/>
      <c r="P2866" s="437"/>
    </row>
    <row r="2867" spans="1:16" s="115" customFormat="1" ht="25.5" x14ac:dyDescent="0.25">
      <c r="A2867" s="446" t="s">
        <v>4468</v>
      </c>
      <c r="B2867" s="815" t="s">
        <v>2516</v>
      </c>
      <c r="C2867" s="447"/>
      <c r="D2867" s="447"/>
      <c r="E2867" s="448"/>
      <c r="F2867" s="448"/>
      <c r="G2867" s="449"/>
      <c r="H2867" s="1057"/>
      <c r="J2867" s="436"/>
      <c r="K2867" s="436"/>
      <c r="L2867" s="436"/>
      <c r="M2867" s="436"/>
      <c r="N2867" s="436"/>
      <c r="O2867" s="436"/>
      <c r="P2867" s="437"/>
    </row>
    <row r="2868" spans="1:16" s="115" customFormat="1" ht="25.5" x14ac:dyDescent="0.25">
      <c r="A2868" s="459" t="s">
        <v>3570</v>
      </c>
      <c r="B2868" s="752" t="s">
        <v>4092</v>
      </c>
      <c r="C2868" s="535" t="s">
        <v>3142</v>
      </c>
      <c r="D2868" s="753" t="s">
        <v>3143</v>
      </c>
      <c r="E2868" s="423">
        <v>1</v>
      </c>
      <c r="F2868" s="754">
        <v>20.02</v>
      </c>
      <c r="G2868" s="1179">
        <f>TRUNC(E2868*F2868,2)</f>
        <v>20.02</v>
      </c>
      <c r="H2868" s="1057"/>
      <c r="J2868" s="436"/>
      <c r="K2868" s="436"/>
      <c r="L2868" s="436"/>
      <c r="M2868" s="436"/>
      <c r="N2868" s="436"/>
      <c r="O2868" s="436"/>
      <c r="P2868" s="437"/>
    </row>
    <row r="2869" spans="1:16" s="115" customFormat="1" x14ac:dyDescent="0.25">
      <c r="A2869" s="459" t="s">
        <v>3306</v>
      </c>
      <c r="B2869" s="752" t="s">
        <v>4071</v>
      </c>
      <c r="C2869" s="535" t="s">
        <v>3142</v>
      </c>
      <c r="D2869" s="753" t="s">
        <v>3143</v>
      </c>
      <c r="E2869" s="423">
        <v>1</v>
      </c>
      <c r="F2869" s="754">
        <v>16.87</v>
      </c>
      <c r="G2869" s="1179">
        <f t="shared" ref="G2869:G2870" si="206">TRUNC(E2869*F2869,2)</f>
        <v>16.87</v>
      </c>
      <c r="H2869" s="1057"/>
      <c r="J2869" s="436"/>
      <c r="K2869" s="436"/>
      <c r="L2869" s="436"/>
      <c r="M2869" s="436"/>
      <c r="N2869" s="436"/>
      <c r="O2869" s="436"/>
      <c r="P2869" s="437"/>
    </row>
    <row r="2870" spans="1:16" s="115" customFormat="1" ht="25.5" x14ac:dyDescent="0.25">
      <c r="A2870" s="385" t="s">
        <v>3328</v>
      </c>
      <c r="B2870" s="389" t="s">
        <v>3584</v>
      </c>
      <c r="C2870" s="386" t="s">
        <v>3147</v>
      </c>
      <c r="D2870" s="735" t="s">
        <v>3205</v>
      </c>
      <c r="E2870" s="423">
        <v>1</v>
      </c>
      <c r="F2870" s="423">
        <f>'Mapa de Cotação'!F51</f>
        <v>44.864999999999995</v>
      </c>
      <c r="G2870" s="1179">
        <f t="shared" si="206"/>
        <v>44.86</v>
      </c>
      <c r="H2870" s="1057"/>
      <c r="J2870" s="436"/>
      <c r="K2870" s="436"/>
      <c r="L2870" s="436"/>
      <c r="M2870" s="436"/>
      <c r="N2870" s="436"/>
      <c r="O2870" s="436"/>
      <c r="P2870" s="437"/>
    </row>
    <row r="2871" spans="1:16" s="115" customFormat="1" x14ac:dyDescent="0.25">
      <c r="A2871" s="1347" t="s">
        <v>4722</v>
      </c>
      <c r="B2871" s="1350"/>
      <c r="C2871" s="1350"/>
      <c r="D2871" s="1350"/>
      <c r="E2871" s="1350"/>
      <c r="F2871" s="1349"/>
      <c r="G2871" s="1168">
        <f>TRUNC(SUM(G2868:G2869),2)</f>
        <v>36.89</v>
      </c>
      <c r="H2871" s="1056"/>
      <c r="I2871"/>
      <c r="J2871" s="375"/>
      <c r="K2871" s="436"/>
      <c r="L2871" s="436"/>
      <c r="M2871" s="436"/>
      <c r="N2871" s="436"/>
      <c r="O2871" s="436"/>
      <c r="P2871" s="437"/>
    </row>
    <row r="2872" spans="1:16" s="115" customFormat="1" x14ac:dyDescent="0.25">
      <c r="A2872" s="1347" t="s">
        <v>4723</v>
      </c>
      <c r="B2872" s="1350"/>
      <c r="C2872" s="1350"/>
      <c r="D2872" s="1350"/>
      <c r="E2872" s="1350"/>
      <c r="F2872" s="1349"/>
      <c r="G2872" s="1168">
        <f>TRUNC(SUM(G2870),2)</f>
        <v>44.86</v>
      </c>
      <c r="H2872" s="1056"/>
      <c r="I2872"/>
      <c r="J2872" s="375"/>
      <c r="K2872" s="436"/>
      <c r="L2872" s="436"/>
      <c r="M2872" s="436"/>
      <c r="N2872" s="436"/>
      <c r="O2872" s="436"/>
      <c r="P2872" s="437"/>
    </row>
    <row r="2873" spans="1:16" s="115" customFormat="1" x14ac:dyDescent="0.25">
      <c r="A2873" s="1172"/>
      <c r="B2873" s="1170"/>
      <c r="C2873" s="1170"/>
      <c r="D2873" s="1170"/>
      <c r="E2873" s="1170"/>
      <c r="F2873" s="1171" t="s">
        <v>4915</v>
      </c>
      <c r="G2873" s="1168">
        <f>TRUNC(SUM(G2871:G2872),2)</f>
        <v>81.75</v>
      </c>
      <c r="H2873" s="1057"/>
      <c r="J2873" s="436"/>
      <c r="K2873" s="436"/>
      <c r="L2873" s="436"/>
      <c r="M2873" s="436"/>
      <c r="N2873" s="436"/>
      <c r="O2873" s="436"/>
      <c r="P2873" s="437"/>
    </row>
    <row r="2874" spans="1:16" s="115" customFormat="1" x14ac:dyDescent="0.25">
      <c r="B2874" s="814"/>
      <c r="D2874" s="800"/>
      <c r="H2874" s="1057"/>
      <c r="J2874" s="436"/>
      <c r="K2874" s="436"/>
      <c r="L2874" s="436"/>
      <c r="M2874" s="436"/>
      <c r="N2874" s="436"/>
      <c r="O2874" s="436"/>
      <c r="P2874" s="437"/>
    </row>
    <row r="2875" spans="1:16" s="890" customFormat="1" x14ac:dyDescent="0.25">
      <c r="A2875" s="917"/>
      <c r="B2875" s="810"/>
      <c r="C2875" s="917"/>
      <c r="D2875" s="924"/>
      <c r="E2875" s="917"/>
      <c r="F2875" s="917"/>
      <c r="G2875" s="921"/>
      <c r="H2875" s="1056"/>
    </row>
    <row r="2876" spans="1:16" s="904" customFormat="1" ht="25.5" x14ac:dyDescent="0.25">
      <c r="A2876" s="1157" t="s">
        <v>3136</v>
      </c>
      <c r="B2876" s="1158" t="s">
        <v>3137</v>
      </c>
      <c r="C2876" s="1159" t="s">
        <v>3138</v>
      </c>
      <c r="D2876" s="1159" t="s">
        <v>3139</v>
      </c>
      <c r="E2876" s="1160" t="s">
        <v>3140</v>
      </c>
      <c r="F2876" s="1161" t="s">
        <v>4913</v>
      </c>
      <c r="G2876" s="1162" t="s">
        <v>4914</v>
      </c>
      <c r="H2876" s="1057"/>
    </row>
    <row r="2877" spans="1:16" s="904" customFormat="1" ht="4.5" customHeight="1" x14ac:dyDescent="0.25">
      <c r="A2877" s="728"/>
      <c r="B2877" s="728"/>
      <c r="C2877" s="729"/>
      <c r="D2877" s="729"/>
      <c r="E2877" s="730"/>
      <c r="F2877" s="731"/>
      <c r="G2877" s="732"/>
      <c r="H2877" s="1057"/>
    </row>
    <row r="2878" spans="1:16" s="115" customFormat="1" x14ac:dyDescent="0.25">
      <c r="A2878" s="446" t="s">
        <v>1921</v>
      </c>
      <c r="B2878" s="1351" t="s">
        <v>1939</v>
      </c>
      <c r="C2878" s="1352"/>
      <c r="D2878" s="1352"/>
      <c r="E2878" s="1352"/>
      <c r="F2878" s="1352"/>
      <c r="G2878" s="1353"/>
      <c r="H2878" s="1057"/>
      <c r="J2878" s="436"/>
      <c r="K2878" s="436"/>
      <c r="L2878" s="436"/>
      <c r="M2878" s="436"/>
      <c r="N2878" s="436"/>
      <c r="O2878" s="436"/>
      <c r="P2878" s="437"/>
    </row>
    <row r="2879" spans="1:16" s="115" customFormat="1" ht="89.25" x14ac:dyDescent="0.25">
      <c r="A2879" s="446" t="s">
        <v>3257</v>
      </c>
      <c r="B2879" s="815" t="s">
        <v>3258</v>
      </c>
      <c r="C2879" s="447"/>
      <c r="D2879" s="447"/>
      <c r="E2879" s="448"/>
      <c r="F2879" s="448"/>
      <c r="G2879" s="449"/>
      <c r="H2879" s="1057"/>
      <c r="J2879" s="436"/>
      <c r="K2879" s="436"/>
      <c r="L2879" s="436"/>
      <c r="M2879" s="436"/>
      <c r="N2879" s="436"/>
      <c r="O2879" s="436"/>
      <c r="P2879" s="437"/>
    </row>
    <row r="2880" spans="1:16" s="115" customFormat="1" ht="76.5" x14ac:dyDescent="0.25">
      <c r="A2880" s="434" t="s">
        <v>3638</v>
      </c>
      <c r="B2880" s="734" t="s">
        <v>3258</v>
      </c>
      <c r="C2880" s="386" t="s">
        <v>3147</v>
      </c>
      <c r="D2880" s="735" t="s">
        <v>3134</v>
      </c>
      <c r="E2880" s="382">
        <v>1</v>
      </c>
      <c r="F2880" s="423">
        <f>2738.4*1.5</f>
        <v>4107.6000000000004</v>
      </c>
      <c r="G2880" s="1179">
        <f>TRUNC(E2880*F2880,2)</f>
        <v>4107.6000000000004</v>
      </c>
      <c r="H2880" s="1057"/>
      <c r="J2880" s="436"/>
      <c r="K2880" s="436"/>
      <c r="L2880" s="436"/>
      <c r="M2880" s="436"/>
      <c r="N2880" s="436"/>
      <c r="O2880" s="436"/>
      <c r="P2880" s="437"/>
    </row>
    <row r="2881" spans="1:16" s="115" customFormat="1" x14ac:dyDescent="0.25">
      <c r="A2881" s="549" t="s">
        <v>4063</v>
      </c>
      <c r="B2881" s="750" t="s">
        <v>4062</v>
      </c>
      <c r="C2881" s="535" t="s">
        <v>3142</v>
      </c>
      <c r="D2881" s="753" t="s">
        <v>3143</v>
      </c>
      <c r="E2881" s="382">
        <v>6</v>
      </c>
      <c r="F2881" s="754">
        <v>15.19</v>
      </c>
      <c r="G2881" s="1179">
        <f t="shared" ref="G2881:G2882" si="207">TRUNC(E2881*F2881,2)</f>
        <v>91.14</v>
      </c>
      <c r="H2881" s="1057"/>
      <c r="J2881" s="436"/>
      <c r="K2881" s="436"/>
      <c r="L2881" s="436"/>
      <c r="M2881" s="436"/>
      <c r="N2881" s="436"/>
      <c r="O2881" s="436"/>
      <c r="P2881" s="437"/>
    </row>
    <row r="2882" spans="1:16" s="115" customFormat="1" x14ac:dyDescent="0.25">
      <c r="A2882" s="549" t="s">
        <v>4061</v>
      </c>
      <c r="B2882" s="750" t="s">
        <v>4060</v>
      </c>
      <c r="C2882" s="535" t="s">
        <v>3142</v>
      </c>
      <c r="D2882" s="753" t="s">
        <v>3143</v>
      </c>
      <c r="E2882" s="382">
        <v>6</v>
      </c>
      <c r="F2882" s="754">
        <v>19.350000000000001</v>
      </c>
      <c r="G2882" s="1179">
        <f t="shared" si="207"/>
        <v>116.1</v>
      </c>
      <c r="H2882" s="1057"/>
      <c r="J2882" s="436"/>
      <c r="K2882" s="436"/>
      <c r="L2882" s="436"/>
      <c r="M2882" s="436"/>
      <c r="N2882" s="436"/>
      <c r="O2882" s="436"/>
      <c r="P2882" s="437"/>
    </row>
    <row r="2883" spans="1:16" s="115" customFormat="1" x14ac:dyDescent="0.25">
      <c r="A2883" s="1347" t="s">
        <v>4722</v>
      </c>
      <c r="B2883" s="1350"/>
      <c r="C2883" s="1350"/>
      <c r="D2883" s="1350"/>
      <c r="E2883" s="1350"/>
      <c r="F2883" s="1349"/>
      <c r="G2883" s="1168">
        <f>TRUNC(SUM(G2881:G2882),2)</f>
        <v>207.24</v>
      </c>
      <c r="H2883" s="1057"/>
      <c r="J2883" s="436"/>
      <c r="K2883" s="436"/>
      <c r="L2883" s="436"/>
      <c r="M2883" s="436"/>
      <c r="N2883" s="436"/>
      <c r="O2883" s="436"/>
      <c r="P2883" s="437"/>
    </row>
    <row r="2884" spans="1:16" s="115" customFormat="1" x14ac:dyDescent="0.25">
      <c r="A2884" s="1347" t="s">
        <v>4723</v>
      </c>
      <c r="B2884" s="1350"/>
      <c r="C2884" s="1350"/>
      <c r="D2884" s="1350"/>
      <c r="E2884" s="1350"/>
      <c r="F2884" s="1349"/>
      <c r="G2884" s="1168">
        <f>TRUNC(SUM(G2880),2)</f>
        <v>4107.6000000000004</v>
      </c>
      <c r="H2884" s="1057"/>
      <c r="J2884" s="436"/>
      <c r="K2884" s="436"/>
      <c r="L2884" s="436"/>
      <c r="M2884" s="436"/>
      <c r="N2884" s="436"/>
      <c r="O2884" s="436"/>
      <c r="P2884" s="437"/>
    </row>
    <row r="2885" spans="1:16" s="115" customFormat="1" x14ac:dyDescent="0.25">
      <c r="A2885" s="1172" t="s">
        <v>5044</v>
      </c>
      <c r="B2885" s="1170"/>
      <c r="C2885" s="1170"/>
      <c r="D2885" s="1170"/>
      <c r="E2885" s="1170"/>
      <c r="F2885" s="1171" t="s">
        <v>4915</v>
      </c>
      <c r="G2885" s="1168">
        <f>TRUNC(SUM(G2883:G2884),2)</f>
        <v>4314.84</v>
      </c>
      <c r="H2885" s="1057"/>
      <c r="J2885" s="436"/>
      <c r="K2885" s="436"/>
      <c r="L2885" s="436"/>
      <c r="M2885" s="436"/>
      <c r="N2885" s="436"/>
      <c r="O2885" s="436"/>
      <c r="P2885" s="437"/>
    </row>
    <row r="2886" spans="1:16" s="890" customFormat="1" ht="14.25" customHeight="1" x14ac:dyDescent="0.25">
      <c r="A2886" s="917"/>
      <c r="B2886" s="810"/>
      <c r="C2886" s="917"/>
      <c r="D2886" s="924"/>
      <c r="E2886" s="917"/>
      <c r="F2886" s="917"/>
      <c r="G2886" s="921"/>
      <c r="H2886" s="1056"/>
    </row>
    <row r="2887" spans="1:16" s="890" customFormat="1" x14ac:dyDescent="0.25">
      <c r="A2887" s="917"/>
      <c r="B2887" s="810"/>
      <c r="C2887" s="917"/>
      <c r="D2887" s="924"/>
      <c r="E2887" s="917"/>
      <c r="F2887" s="917"/>
      <c r="G2887" s="921"/>
      <c r="H2887" s="1056"/>
    </row>
    <row r="2888" spans="1:16" s="904" customFormat="1" ht="25.5" x14ac:dyDescent="0.25">
      <c r="A2888" s="1157" t="s">
        <v>3136</v>
      </c>
      <c r="B2888" s="1158" t="s">
        <v>3137</v>
      </c>
      <c r="C2888" s="1159" t="s">
        <v>3138</v>
      </c>
      <c r="D2888" s="1159" t="s">
        <v>3139</v>
      </c>
      <c r="E2888" s="1160" t="s">
        <v>3140</v>
      </c>
      <c r="F2888" s="1161" t="s">
        <v>4913</v>
      </c>
      <c r="G2888" s="1162" t="s">
        <v>4914</v>
      </c>
      <c r="H2888" s="1057"/>
    </row>
    <row r="2889" spans="1:16" s="904" customFormat="1" ht="4.5" customHeight="1" x14ac:dyDescent="0.25">
      <c r="A2889" s="728"/>
      <c r="B2889" s="728"/>
      <c r="C2889" s="729"/>
      <c r="D2889" s="729"/>
      <c r="E2889" s="730"/>
      <c r="F2889" s="731"/>
      <c r="G2889" s="732"/>
      <c r="H2889" s="1057"/>
    </row>
    <row r="2890" spans="1:16" s="115" customFormat="1" x14ac:dyDescent="0.25">
      <c r="A2890" s="446" t="s">
        <v>1929</v>
      </c>
      <c r="B2890" s="1351" t="s">
        <v>1635</v>
      </c>
      <c r="C2890" s="1352"/>
      <c r="D2890" s="1352"/>
      <c r="E2890" s="1352"/>
      <c r="F2890" s="1352"/>
      <c r="G2890" s="1353"/>
      <c r="H2890" s="1057"/>
      <c r="J2890" s="436"/>
      <c r="K2890" s="436"/>
      <c r="L2890" s="436"/>
      <c r="M2890" s="436"/>
      <c r="N2890" s="436"/>
      <c r="O2890" s="436"/>
      <c r="P2890" s="437"/>
    </row>
    <row r="2891" spans="1:16" s="115" customFormat="1" ht="38.25" x14ac:dyDescent="0.25">
      <c r="A2891" s="446" t="s">
        <v>2541</v>
      </c>
      <c r="B2891" s="815" t="s">
        <v>3627</v>
      </c>
      <c r="C2891" s="447"/>
      <c r="D2891" s="447"/>
      <c r="E2891" s="448"/>
      <c r="F2891" s="448"/>
      <c r="G2891" s="449"/>
      <c r="H2891" s="1057"/>
      <c r="J2891" s="436"/>
      <c r="K2891" s="436"/>
      <c r="L2891" s="436"/>
      <c r="M2891" s="436"/>
      <c r="N2891" s="436"/>
      <c r="O2891" s="436"/>
      <c r="P2891" s="437"/>
    </row>
    <row r="2892" spans="1:16" s="115" customFormat="1" ht="25.5" x14ac:dyDescent="0.25">
      <c r="A2892" s="459" t="s">
        <v>3570</v>
      </c>
      <c r="B2892" s="752" t="s">
        <v>4092</v>
      </c>
      <c r="C2892" s="535" t="s">
        <v>3142</v>
      </c>
      <c r="D2892" s="753" t="s">
        <v>3143</v>
      </c>
      <c r="E2892" s="423">
        <v>1</v>
      </c>
      <c r="F2892" s="754">
        <v>20.02</v>
      </c>
      <c r="G2892" s="1179">
        <f>TRUNC(E2892*F2892,2)</f>
        <v>20.02</v>
      </c>
      <c r="H2892" s="1057"/>
      <c r="J2892" s="436"/>
      <c r="K2892" s="436"/>
      <c r="L2892" s="436"/>
      <c r="M2892" s="436"/>
      <c r="N2892" s="436"/>
      <c r="O2892" s="436"/>
      <c r="P2892" s="437"/>
    </row>
    <row r="2893" spans="1:16" s="115" customFormat="1" x14ac:dyDescent="0.25">
      <c r="A2893" s="459" t="s">
        <v>3306</v>
      </c>
      <c r="B2893" s="752" t="s">
        <v>4071</v>
      </c>
      <c r="C2893" s="535" t="s">
        <v>3142</v>
      </c>
      <c r="D2893" s="753" t="s">
        <v>3143</v>
      </c>
      <c r="E2893" s="423">
        <v>1</v>
      </c>
      <c r="F2893" s="754">
        <v>16.87</v>
      </c>
      <c r="G2893" s="1179">
        <f t="shared" ref="G2893:G2894" si="208">TRUNC(E2893*F2893,2)</f>
        <v>16.87</v>
      </c>
      <c r="H2893" s="1057"/>
      <c r="J2893" s="436"/>
      <c r="K2893" s="436"/>
      <c r="L2893" s="436"/>
      <c r="M2893" s="436"/>
      <c r="N2893" s="436"/>
      <c r="O2893" s="436"/>
      <c r="P2893" s="437"/>
    </row>
    <row r="2894" spans="1:16" s="115" customFormat="1" x14ac:dyDescent="0.25">
      <c r="A2894" s="385" t="s">
        <v>3365</v>
      </c>
      <c r="B2894" s="389" t="s">
        <v>3630</v>
      </c>
      <c r="C2894" s="386" t="s">
        <v>3147</v>
      </c>
      <c r="D2894" s="735" t="s">
        <v>3134</v>
      </c>
      <c r="E2894" s="423">
        <v>1</v>
      </c>
      <c r="F2894" s="423">
        <f>'Mapa de Cotação'!F24</f>
        <v>475.11500000000001</v>
      </c>
      <c r="G2894" s="1179">
        <f t="shared" si="208"/>
        <v>475.11</v>
      </c>
      <c r="H2894" s="1057"/>
      <c r="J2894" s="436"/>
      <c r="K2894" s="436"/>
      <c r="L2894" s="436"/>
      <c r="M2894" s="436"/>
      <c r="N2894" s="436"/>
      <c r="O2894" s="436"/>
      <c r="P2894" s="437"/>
    </row>
    <row r="2895" spans="1:16" s="115" customFormat="1" x14ac:dyDescent="0.25">
      <c r="A2895" s="1347" t="s">
        <v>4722</v>
      </c>
      <c r="B2895" s="1350"/>
      <c r="C2895" s="1350"/>
      <c r="D2895" s="1350"/>
      <c r="E2895" s="1350"/>
      <c r="F2895" s="1349"/>
      <c r="G2895" s="1168">
        <f>TRUNC(SUM(G2892:G2893),2)</f>
        <v>36.89</v>
      </c>
      <c r="H2895" s="1057"/>
      <c r="J2895" s="436"/>
      <c r="K2895" s="436"/>
      <c r="L2895" s="436"/>
      <c r="M2895" s="436"/>
      <c r="N2895" s="436"/>
      <c r="O2895" s="436"/>
      <c r="P2895" s="437"/>
    </row>
    <row r="2896" spans="1:16" s="115" customFormat="1" x14ac:dyDescent="0.25">
      <c r="A2896" s="1347" t="s">
        <v>4723</v>
      </c>
      <c r="B2896" s="1350"/>
      <c r="C2896" s="1350"/>
      <c r="D2896" s="1350"/>
      <c r="E2896" s="1350"/>
      <c r="F2896" s="1349"/>
      <c r="G2896" s="1168">
        <f>TRUNC(SUM(G2894),2)</f>
        <v>475.11</v>
      </c>
      <c r="H2896" s="1057"/>
      <c r="J2896" s="436"/>
      <c r="K2896" s="436"/>
      <c r="L2896" s="436"/>
      <c r="M2896" s="436"/>
      <c r="N2896" s="436"/>
      <c r="O2896" s="436"/>
      <c r="P2896" s="437"/>
    </row>
    <row r="2897" spans="1:16" s="115" customFormat="1" x14ac:dyDescent="0.25">
      <c r="A2897" s="1172"/>
      <c r="B2897" s="1170"/>
      <c r="C2897" s="1170"/>
      <c r="D2897" s="1170"/>
      <c r="E2897" s="1170"/>
      <c r="F2897" s="1171" t="s">
        <v>4915</v>
      </c>
      <c r="G2897" s="1168">
        <f>TRUNC(SUM(G2895:G2896),2)</f>
        <v>512</v>
      </c>
      <c r="H2897" s="1057"/>
      <c r="J2897" s="436"/>
      <c r="K2897" s="436"/>
      <c r="L2897" s="436"/>
      <c r="M2897" s="436"/>
      <c r="N2897" s="436"/>
      <c r="O2897" s="436"/>
      <c r="P2897" s="437"/>
    </row>
    <row r="2898" spans="1:16" s="115" customFormat="1" x14ac:dyDescent="0.25">
      <c r="B2898" s="814"/>
      <c r="D2898" s="800"/>
      <c r="H2898" s="1057"/>
      <c r="J2898" s="436"/>
      <c r="K2898" s="436"/>
      <c r="L2898" s="436"/>
      <c r="M2898" s="436"/>
      <c r="N2898" s="436"/>
      <c r="O2898" s="436"/>
      <c r="P2898" s="437"/>
    </row>
    <row r="2899" spans="1:16" s="890" customFormat="1" x14ac:dyDescent="0.25">
      <c r="A2899" s="917"/>
      <c r="B2899" s="810"/>
      <c r="C2899" s="917"/>
      <c r="D2899" s="924"/>
      <c r="E2899" s="917"/>
      <c r="F2899" s="917"/>
      <c r="G2899" s="921"/>
      <c r="H2899" s="1056"/>
    </row>
    <row r="2900" spans="1:16" s="904" customFormat="1" ht="25.5" x14ac:dyDescent="0.25">
      <c r="A2900" s="1157" t="s">
        <v>3136</v>
      </c>
      <c r="B2900" s="1158" t="s">
        <v>3137</v>
      </c>
      <c r="C2900" s="1159" t="s">
        <v>3138</v>
      </c>
      <c r="D2900" s="1159" t="s">
        <v>3139</v>
      </c>
      <c r="E2900" s="1160" t="s">
        <v>3140</v>
      </c>
      <c r="F2900" s="1161" t="s">
        <v>4913</v>
      </c>
      <c r="G2900" s="1162" t="s">
        <v>4914</v>
      </c>
      <c r="H2900" s="1057"/>
    </row>
    <row r="2901" spans="1:16" s="904" customFormat="1" ht="4.5" customHeight="1" x14ac:dyDescent="0.25">
      <c r="A2901" s="728"/>
      <c r="B2901" s="728"/>
      <c r="C2901" s="729"/>
      <c r="D2901" s="729"/>
      <c r="E2901" s="730"/>
      <c r="F2901" s="731"/>
      <c r="G2901" s="732"/>
      <c r="H2901" s="1057"/>
    </row>
    <row r="2902" spans="1:16" s="115" customFormat="1" x14ac:dyDescent="0.25">
      <c r="A2902" s="446" t="s">
        <v>1929</v>
      </c>
      <c r="B2902" s="1351" t="s">
        <v>1635</v>
      </c>
      <c r="C2902" s="1352"/>
      <c r="D2902" s="1352"/>
      <c r="E2902" s="1352"/>
      <c r="F2902" s="1352"/>
      <c r="G2902" s="1353"/>
      <c r="H2902" s="1057"/>
      <c r="J2902" s="436"/>
      <c r="K2902" s="436"/>
      <c r="L2902" s="436"/>
      <c r="M2902" s="436"/>
      <c r="N2902" s="436"/>
      <c r="O2902" s="436"/>
      <c r="P2902" s="437"/>
    </row>
    <row r="2903" spans="1:16" s="115" customFormat="1" ht="38.25" x14ac:dyDescent="0.25">
      <c r="A2903" s="446" t="s">
        <v>2542</v>
      </c>
      <c r="B2903" s="815" t="s">
        <v>3628</v>
      </c>
      <c r="C2903" s="447"/>
      <c r="D2903" s="447"/>
      <c r="E2903" s="448"/>
      <c r="F2903" s="448"/>
      <c r="G2903" s="449"/>
      <c r="H2903" s="1057"/>
      <c r="J2903" s="436"/>
      <c r="K2903" s="436"/>
      <c r="L2903" s="436"/>
      <c r="M2903" s="436"/>
      <c r="N2903" s="436"/>
      <c r="O2903" s="436"/>
      <c r="P2903" s="437"/>
    </row>
    <row r="2904" spans="1:16" s="115" customFormat="1" ht="25.5" x14ac:dyDescent="0.25">
      <c r="A2904" s="459" t="s">
        <v>3570</v>
      </c>
      <c r="B2904" s="752" t="s">
        <v>4092</v>
      </c>
      <c r="C2904" s="535" t="s">
        <v>3142</v>
      </c>
      <c r="D2904" s="753" t="s">
        <v>3143</v>
      </c>
      <c r="E2904" s="423">
        <v>1</v>
      </c>
      <c r="F2904" s="754">
        <v>20.02</v>
      </c>
      <c r="G2904" s="1179">
        <f>TRUNC(E2904*F2904,2)</f>
        <v>20.02</v>
      </c>
      <c r="H2904" s="1057"/>
      <c r="J2904" s="436"/>
      <c r="K2904" s="436"/>
      <c r="L2904" s="436"/>
      <c r="M2904" s="436"/>
      <c r="N2904" s="436"/>
      <c r="O2904" s="436"/>
      <c r="P2904" s="437"/>
    </row>
    <row r="2905" spans="1:16" s="115" customFormat="1" x14ac:dyDescent="0.25">
      <c r="A2905" s="459" t="s">
        <v>3306</v>
      </c>
      <c r="B2905" s="752" t="s">
        <v>4071</v>
      </c>
      <c r="C2905" s="535" t="s">
        <v>3142</v>
      </c>
      <c r="D2905" s="753" t="s">
        <v>3143</v>
      </c>
      <c r="E2905" s="423">
        <v>1</v>
      </c>
      <c r="F2905" s="754">
        <v>16.87</v>
      </c>
      <c r="G2905" s="1179">
        <f t="shared" ref="G2905:G2906" si="209">TRUNC(E2905*F2905,2)</f>
        <v>16.87</v>
      </c>
      <c r="H2905" s="1057"/>
      <c r="J2905" s="436"/>
      <c r="K2905" s="436"/>
      <c r="L2905" s="436"/>
      <c r="M2905" s="436"/>
      <c r="N2905" s="436"/>
      <c r="O2905" s="436"/>
      <c r="P2905" s="437"/>
    </row>
    <row r="2906" spans="1:16" s="115" customFormat="1" x14ac:dyDescent="0.25">
      <c r="A2906" s="385" t="s">
        <v>3328</v>
      </c>
      <c r="B2906" s="389" t="s">
        <v>3631</v>
      </c>
      <c r="C2906" s="386" t="s">
        <v>3147</v>
      </c>
      <c r="D2906" s="735" t="s">
        <v>3134</v>
      </c>
      <c r="E2906" s="423">
        <v>1</v>
      </c>
      <c r="F2906" s="423">
        <f>'Mapa de Cotação'!F23</f>
        <v>464.04999999999995</v>
      </c>
      <c r="G2906" s="1179">
        <f t="shared" si="209"/>
        <v>464.05</v>
      </c>
      <c r="H2906" s="1057"/>
      <c r="J2906" s="436"/>
      <c r="K2906" s="436"/>
      <c r="L2906" s="436"/>
      <c r="M2906" s="436"/>
      <c r="N2906" s="436"/>
      <c r="O2906" s="436"/>
      <c r="P2906" s="437"/>
    </row>
    <row r="2907" spans="1:16" s="115" customFormat="1" x14ac:dyDescent="0.25">
      <c r="A2907" s="1347" t="s">
        <v>4722</v>
      </c>
      <c r="B2907" s="1350"/>
      <c r="C2907" s="1350"/>
      <c r="D2907" s="1350"/>
      <c r="E2907" s="1350"/>
      <c r="F2907" s="1349"/>
      <c r="G2907" s="1168">
        <f>TRUNC(SUM(G2904:G2905),2)</f>
        <v>36.89</v>
      </c>
      <c r="H2907" s="1057"/>
      <c r="J2907" s="436"/>
      <c r="K2907" s="436"/>
      <c r="L2907" s="436"/>
      <c r="M2907" s="436"/>
      <c r="N2907" s="436"/>
      <c r="O2907" s="436"/>
      <c r="P2907" s="437"/>
    </row>
    <row r="2908" spans="1:16" s="115" customFormat="1" x14ac:dyDescent="0.25">
      <c r="A2908" s="1347" t="s">
        <v>4723</v>
      </c>
      <c r="B2908" s="1350"/>
      <c r="C2908" s="1350"/>
      <c r="D2908" s="1350"/>
      <c r="E2908" s="1350"/>
      <c r="F2908" s="1349"/>
      <c r="G2908" s="1168">
        <f>TRUNC(SUM(G2906),2)</f>
        <v>464.05</v>
      </c>
      <c r="H2908" s="1057"/>
      <c r="J2908" s="436"/>
      <c r="K2908" s="436"/>
      <c r="L2908" s="436"/>
      <c r="M2908" s="436"/>
      <c r="N2908" s="436"/>
      <c r="O2908" s="436"/>
      <c r="P2908" s="437"/>
    </row>
    <row r="2909" spans="1:16" s="115" customFormat="1" x14ac:dyDescent="0.25">
      <c r="A2909" s="1172"/>
      <c r="B2909" s="1170"/>
      <c r="C2909" s="1170"/>
      <c r="D2909" s="1170"/>
      <c r="E2909" s="1170"/>
      <c r="F2909" s="1171" t="s">
        <v>4915</v>
      </c>
      <c r="G2909" s="1168">
        <f>TRUNC(SUM(G2907:G2908),2)</f>
        <v>500.94</v>
      </c>
      <c r="H2909" s="1057"/>
      <c r="J2909" s="436"/>
      <c r="K2909" s="436"/>
      <c r="L2909" s="436"/>
      <c r="M2909" s="436"/>
      <c r="N2909" s="436"/>
      <c r="O2909" s="436"/>
      <c r="P2909" s="437"/>
    </row>
    <row r="2910" spans="1:16" s="115" customFormat="1" x14ac:dyDescent="0.25">
      <c r="B2910" s="814"/>
      <c r="D2910" s="800"/>
      <c r="H2910" s="1057"/>
      <c r="J2910" s="436"/>
      <c r="K2910" s="436"/>
      <c r="L2910" s="436"/>
      <c r="M2910" s="436"/>
      <c r="N2910" s="436"/>
      <c r="O2910" s="436"/>
      <c r="P2910" s="437"/>
    </row>
    <row r="2911" spans="1:16" s="890" customFormat="1" x14ac:dyDescent="0.25">
      <c r="A2911" s="917"/>
      <c r="B2911" s="810"/>
      <c r="C2911" s="917"/>
      <c r="D2911" s="924"/>
      <c r="E2911" s="917"/>
      <c r="F2911" s="917"/>
      <c r="G2911" s="921"/>
      <c r="H2911" s="1056"/>
    </row>
    <row r="2912" spans="1:16" s="904" customFormat="1" ht="25.5" x14ac:dyDescent="0.25">
      <c r="A2912" s="1157" t="s">
        <v>3136</v>
      </c>
      <c r="B2912" s="1158" t="s">
        <v>3137</v>
      </c>
      <c r="C2912" s="1159" t="s">
        <v>3138</v>
      </c>
      <c r="D2912" s="1159" t="s">
        <v>3139</v>
      </c>
      <c r="E2912" s="1160" t="s">
        <v>3140</v>
      </c>
      <c r="F2912" s="1161" t="s">
        <v>4913</v>
      </c>
      <c r="G2912" s="1162" t="s">
        <v>4914</v>
      </c>
      <c r="H2912" s="1057"/>
    </row>
    <row r="2913" spans="1:16" s="904" customFormat="1" ht="4.5" customHeight="1" x14ac:dyDescent="0.25">
      <c r="A2913" s="728"/>
      <c r="B2913" s="728"/>
      <c r="C2913" s="729"/>
      <c r="D2913" s="729"/>
      <c r="E2913" s="730"/>
      <c r="F2913" s="731"/>
      <c r="G2913" s="732"/>
      <c r="H2913" s="1057"/>
    </row>
    <row r="2914" spans="1:16" s="115" customFormat="1" x14ac:dyDescent="0.25">
      <c r="A2914" s="446" t="s">
        <v>1929</v>
      </c>
      <c r="B2914" s="1351" t="s">
        <v>1635</v>
      </c>
      <c r="C2914" s="1352"/>
      <c r="D2914" s="1352"/>
      <c r="E2914" s="1352"/>
      <c r="F2914" s="1352"/>
      <c r="G2914" s="1353"/>
      <c r="H2914" s="1057"/>
      <c r="J2914" s="436"/>
      <c r="K2914" s="436"/>
      <c r="L2914" s="436"/>
      <c r="M2914" s="436"/>
      <c r="N2914" s="436"/>
      <c r="O2914" s="436"/>
      <c r="P2914" s="437"/>
    </row>
    <row r="2915" spans="1:16" s="115" customFormat="1" ht="25.5" x14ac:dyDescent="0.25">
      <c r="A2915" s="446" t="s">
        <v>2543</v>
      </c>
      <c r="B2915" s="815" t="s">
        <v>2508</v>
      </c>
      <c r="C2915" s="447"/>
      <c r="D2915" s="447"/>
      <c r="E2915" s="448"/>
      <c r="F2915" s="448"/>
      <c r="G2915" s="449"/>
      <c r="H2915" s="1057"/>
      <c r="J2915" s="436"/>
      <c r="K2915" s="436"/>
      <c r="L2915" s="436"/>
      <c r="M2915" s="436"/>
      <c r="N2915" s="436"/>
      <c r="O2915" s="436"/>
      <c r="P2915" s="437"/>
    </row>
    <row r="2916" spans="1:16" s="115" customFormat="1" ht="25.5" x14ac:dyDescent="0.25">
      <c r="A2916" s="459" t="s">
        <v>3570</v>
      </c>
      <c r="B2916" s="752" t="s">
        <v>4092</v>
      </c>
      <c r="C2916" s="535" t="s">
        <v>3142</v>
      </c>
      <c r="D2916" s="753" t="s">
        <v>3143</v>
      </c>
      <c r="E2916" s="423">
        <v>1</v>
      </c>
      <c r="F2916" s="754">
        <v>20.02</v>
      </c>
      <c r="G2916" s="1179">
        <f>TRUNC(E2916*F2916,2)</f>
        <v>20.02</v>
      </c>
      <c r="H2916" s="1057"/>
      <c r="J2916" s="436"/>
      <c r="K2916" s="436"/>
      <c r="L2916" s="436"/>
      <c r="M2916" s="436"/>
      <c r="N2916" s="436"/>
      <c r="O2916" s="436"/>
      <c r="P2916" s="437"/>
    </row>
    <row r="2917" spans="1:16" s="115" customFormat="1" x14ac:dyDescent="0.25">
      <c r="A2917" s="459" t="s">
        <v>3306</v>
      </c>
      <c r="B2917" s="752" t="s">
        <v>4071</v>
      </c>
      <c r="C2917" s="535" t="s">
        <v>3142</v>
      </c>
      <c r="D2917" s="753" t="s">
        <v>3143</v>
      </c>
      <c r="E2917" s="423">
        <v>1</v>
      </c>
      <c r="F2917" s="754">
        <v>16.87</v>
      </c>
      <c r="G2917" s="1179">
        <f t="shared" ref="G2917:G2918" si="210">TRUNC(E2917*F2917,2)</f>
        <v>16.87</v>
      </c>
      <c r="H2917" s="1057"/>
      <c r="J2917" s="436"/>
      <c r="K2917" s="436"/>
      <c r="L2917" s="436"/>
      <c r="M2917" s="436"/>
      <c r="N2917" s="436"/>
      <c r="O2917" s="436"/>
      <c r="P2917" s="437"/>
    </row>
    <row r="2918" spans="1:16" s="115" customFormat="1" ht="25.5" x14ac:dyDescent="0.25">
      <c r="A2918" s="588" t="s">
        <v>4220</v>
      </c>
      <c r="B2918" s="722" t="s">
        <v>4221</v>
      </c>
      <c r="C2918" s="584" t="s">
        <v>3133</v>
      </c>
      <c r="D2918" s="723" t="s">
        <v>4108</v>
      </c>
      <c r="E2918" s="594">
        <v>1</v>
      </c>
      <c r="F2918" s="754">
        <v>22.93</v>
      </c>
      <c r="G2918" s="1179">
        <f t="shared" si="210"/>
        <v>22.93</v>
      </c>
      <c r="H2918" s="1057"/>
      <c r="J2918" s="436"/>
      <c r="K2918" s="436"/>
      <c r="L2918" s="436"/>
      <c r="M2918" s="436"/>
      <c r="N2918" s="436"/>
      <c r="O2918" s="436"/>
      <c r="P2918" s="437"/>
    </row>
    <row r="2919" spans="1:16" s="115" customFormat="1" x14ac:dyDescent="0.25">
      <c r="A2919" s="1347" t="s">
        <v>4722</v>
      </c>
      <c r="B2919" s="1350"/>
      <c r="C2919" s="1350"/>
      <c r="D2919" s="1350"/>
      <c r="E2919" s="1350"/>
      <c r="F2919" s="1349"/>
      <c r="G2919" s="1168">
        <f>TRUNC(SUM(G2916:G2917),2)</f>
        <v>36.89</v>
      </c>
      <c r="H2919" s="1057"/>
      <c r="J2919" s="436"/>
      <c r="K2919" s="436"/>
      <c r="L2919" s="436"/>
      <c r="M2919" s="436"/>
      <c r="N2919" s="436"/>
      <c r="O2919" s="436"/>
      <c r="P2919" s="437"/>
    </row>
    <row r="2920" spans="1:16" s="115" customFormat="1" x14ac:dyDescent="0.25">
      <c r="A2920" s="1347" t="s">
        <v>4723</v>
      </c>
      <c r="B2920" s="1350"/>
      <c r="C2920" s="1350"/>
      <c r="D2920" s="1350"/>
      <c r="E2920" s="1350"/>
      <c r="F2920" s="1349"/>
      <c r="G2920" s="1168">
        <f>TRUNC(SUM(G2918),2)</f>
        <v>22.93</v>
      </c>
      <c r="H2920" s="1057"/>
      <c r="J2920" s="436"/>
      <c r="K2920" s="436"/>
      <c r="L2920" s="436"/>
      <c r="M2920" s="436"/>
      <c r="N2920" s="436"/>
      <c r="O2920" s="436"/>
      <c r="P2920" s="437"/>
    </row>
    <row r="2921" spans="1:16" s="115" customFormat="1" x14ac:dyDescent="0.25">
      <c r="A2921" s="1172"/>
      <c r="B2921" s="1170"/>
      <c r="C2921" s="1170"/>
      <c r="D2921" s="1170"/>
      <c r="E2921" s="1170"/>
      <c r="F2921" s="1171" t="s">
        <v>4915</v>
      </c>
      <c r="G2921" s="1168">
        <f>TRUNC(SUM(G2919:G2920),2)</f>
        <v>59.82</v>
      </c>
      <c r="H2921" s="1057"/>
      <c r="J2921" s="436"/>
      <c r="K2921" s="436"/>
      <c r="L2921" s="436"/>
      <c r="M2921" s="436"/>
      <c r="N2921" s="436"/>
      <c r="O2921" s="436"/>
      <c r="P2921" s="437"/>
    </row>
    <row r="2922" spans="1:16" s="115" customFormat="1" x14ac:dyDescent="0.25">
      <c r="B2922" s="814"/>
      <c r="D2922" s="800"/>
      <c r="H2922" s="1057"/>
      <c r="J2922" s="436"/>
      <c r="K2922" s="436"/>
      <c r="L2922" s="436"/>
      <c r="M2922" s="436"/>
      <c r="N2922" s="436"/>
      <c r="O2922" s="436"/>
      <c r="P2922" s="437"/>
    </row>
    <row r="2923" spans="1:16" s="890" customFormat="1" x14ac:dyDescent="0.25">
      <c r="A2923" s="917"/>
      <c r="B2923" s="810"/>
      <c r="C2923" s="917"/>
      <c r="D2923" s="924"/>
      <c r="E2923" s="917"/>
      <c r="F2923" s="917"/>
      <c r="G2923" s="921"/>
      <c r="H2923" s="1056"/>
    </row>
    <row r="2924" spans="1:16" s="904" customFormat="1" ht="25.5" x14ac:dyDescent="0.25">
      <c r="A2924" s="1157" t="s">
        <v>3136</v>
      </c>
      <c r="B2924" s="1158" t="s">
        <v>3137</v>
      </c>
      <c r="C2924" s="1159" t="s">
        <v>3138</v>
      </c>
      <c r="D2924" s="1159" t="s">
        <v>3139</v>
      </c>
      <c r="E2924" s="1160" t="s">
        <v>3140</v>
      </c>
      <c r="F2924" s="1161" t="s">
        <v>4913</v>
      </c>
      <c r="G2924" s="1162" t="s">
        <v>4914</v>
      </c>
      <c r="H2924" s="1057"/>
    </row>
    <row r="2925" spans="1:16" s="904" customFormat="1" ht="4.5" customHeight="1" x14ac:dyDescent="0.25">
      <c r="A2925" s="728"/>
      <c r="B2925" s="728"/>
      <c r="C2925" s="729"/>
      <c r="D2925" s="729"/>
      <c r="E2925" s="730"/>
      <c r="F2925" s="731"/>
      <c r="G2925" s="732"/>
      <c r="H2925" s="1057"/>
    </row>
    <row r="2926" spans="1:16" s="115" customFormat="1" x14ac:dyDescent="0.25">
      <c r="A2926" s="446" t="s">
        <v>1929</v>
      </c>
      <c r="B2926" s="1351" t="s">
        <v>1635</v>
      </c>
      <c r="C2926" s="1352"/>
      <c r="D2926" s="1352"/>
      <c r="E2926" s="1352"/>
      <c r="F2926" s="1352"/>
      <c r="G2926" s="1353"/>
      <c r="H2926" s="1057"/>
      <c r="J2926" s="436"/>
      <c r="K2926" s="436"/>
      <c r="L2926" s="436"/>
      <c r="M2926" s="436"/>
      <c r="N2926" s="436"/>
      <c r="O2926" s="436"/>
      <c r="P2926" s="437"/>
    </row>
    <row r="2927" spans="1:16" s="115" customFormat="1" ht="25.5" x14ac:dyDescent="0.25">
      <c r="A2927" s="446" t="s">
        <v>2544</v>
      </c>
      <c r="B2927" s="815" t="s">
        <v>2509</v>
      </c>
      <c r="C2927" s="447"/>
      <c r="D2927" s="447"/>
      <c r="E2927" s="448"/>
      <c r="F2927" s="448"/>
      <c r="G2927" s="449"/>
      <c r="H2927" s="1057"/>
      <c r="J2927" s="436"/>
      <c r="K2927" s="436"/>
      <c r="L2927" s="436"/>
      <c r="M2927" s="436"/>
      <c r="N2927" s="436"/>
      <c r="O2927" s="436"/>
      <c r="P2927" s="437"/>
    </row>
    <row r="2928" spans="1:16" s="115" customFormat="1" ht="25.5" x14ac:dyDescent="0.25">
      <c r="A2928" s="459" t="s">
        <v>3570</v>
      </c>
      <c r="B2928" s="752" t="s">
        <v>4092</v>
      </c>
      <c r="C2928" s="535" t="s">
        <v>3142</v>
      </c>
      <c r="D2928" s="753" t="s">
        <v>3143</v>
      </c>
      <c r="E2928" s="423">
        <v>1</v>
      </c>
      <c r="F2928" s="754">
        <v>20.02</v>
      </c>
      <c r="G2928" s="1179">
        <f>TRUNC(E2928*F2928,2)</f>
        <v>20.02</v>
      </c>
      <c r="H2928" s="1057"/>
      <c r="J2928" s="436"/>
      <c r="K2928" s="436"/>
      <c r="L2928" s="436"/>
      <c r="M2928" s="436"/>
      <c r="N2928" s="436"/>
      <c r="O2928" s="436"/>
      <c r="P2928" s="437"/>
    </row>
    <row r="2929" spans="1:16" s="115" customFormat="1" x14ac:dyDescent="0.25">
      <c r="A2929" s="459" t="s">
        <v>3306</v>
      </c>
      <c r="B2929" s="752" t="s">
        <v>4071</v>
      </c>
      <c r="C2929" s="535" t="s">
        <v>3142</v>
      </c>
      <c r="D2929" s="753" t="s">
        <v>3143</v>
      </c>
      <c r="E2929" s="423">
        <v>1</v>
      </c>
      <c r="F2929" s="754">
        <v>16.87</v>
      </c>
      <c r="G2929" s="1179">
        <f t="shared" ref="G2929:G2930" si="211">TRUNC(E2929*F2929,2)</f>
        <v>16.87</v>
      </c>
      <c r="H2929" s="1057"/>
      <c r="J2929" s="436"/>
      <c r="K2929" s="436"/>
      <c r="L2929" s="436"/>
      <c r="M2929" s="436"/>
      <c r="N2929" s="436"/>
      <c r="O2929" s="436"/>
      <c r="P2929" s="437"/>
    </row>
    <row r="2930" spans="1:16" s="115" customFormat="1" x14ac:dyDescent="0.25">
      <c r="A2930" s="385" t="s">
        <v>3328</v>
      </c>
      <c r="B2930" s="389" t="s">
        <v>3615</v>
      </c>
      <c r="C2930" s="386" t="s">
        <v>3147</v>
      </c>
      <c r="D2930" s="735" t="s">
        <v>3616</v>
      </c>
      <c r="E2930" s="423">
        <v>1</v>
      </c>
      <c r="F2930" s="423">
        <f>'Mapa de Cotação'!F69</f>
        <v>120.43333333333334</v>
      </c>
      <c r="G2930" s="1179">
        <f t="shared" si="211"/>
        <v>120.43</v>
      </c>
      <c r="H2930" s="1057"/>
      <c r="J2930" s="436"/>
      <c r="K2930" s="436"/>
      <c r="L2930" s="436"/>
      <c r="M2930" s="436"/>
      <c r="N2930" s="436"/>
      <c r="O2930" s="436"/>
      <c r="P2930" s="437"/>
    </row>
    <row r="2931" spans="1:16" s="115" customFormat="1" x14ac:dyDescent="0.25">
      <c r="A2931" s="1347" t="s">
        <v>4722</v>
      </c>
      <c r="B2931" s="1350"/>
      <c r="C2931" s="1350"/>
      <c r="D2931" s="1350"/>
      <c r="E2931" s="1350"/>
      <c r="F2931" s="1349"/>
      <c r="G2931" s="1168">
        <f>TRUNC(SUM(G2928:G2929),2)</f>
        <v>36.89</v>
      </c>
      <c r="H2931" s="1057"/>
      <c r="J2931" s="436"/>
      <c r="K2931" s="436"/>
      <c r="L2931" s="436"/>
      <c r="M2931" s="436"/>
      <c r="N2931" s="436"/>
      <c r="O2931" s="436"/>
      <c r="P2931" s="437"/>
    </row>
    <row r="2932" spans="1:16" s="115" customFormat="1" x14ac:dyDescent="0.25">
      <c r="A2932" s="1347" t="s">
        <v>4723</v>
      </c>
      <c r="B2932" s="1350"/>
      <c r="C2932" s="1350"/>
      <c r="D2932" s="1350"/>
      <c r="E2932" s="1350"/>
      <c r="F2932" s="1349"/>
      <c r="G2932" s="1168">
        <f>TRUNC(SUM(G2930),2)</f>
        <v>120.43</v>
      </c>
      <c r="H2932" s="1057"/>
      <c r="J2932" s="436"/>
      <c r="K2932" s="436"/>
      <c r="L2932" s="436"/>
      <c r="M2932" s="436"/>
      <c r="N2932" s="436"/>
      <c r="O2932" s="436"/>
      <c r="P2932" s="437"/>
    </row>
    <row r="2933" spans="1:16" s="115" customFormat="1" x14ac:dyDescent="0.25">
      <c r="A2933" s="1172"/>
      <c r="B2933" s="1170"/>
      <c r="C2933" s="1170"/>
      <c r="D2933" s="1170"/>
      <c r="E2933" s="1170"/>
      <c r="F2933" s="1171" t="s">
        <v>4915</v>
      </c>
      <c r="G2933" s="1168">
        <f>TRUNC(SUM(G2931:G2932),2)</f>
        <v>157.32</v>
      </c>
      <c r="H2933" s="1057"/>
      <c r="J2933" s="436"/>
      <c r="K2933" s="436"/>
      <c r="L2933" s="436"/>
      <c r="M2933" s="436"/>
      <c r="N2933" s="436"/>
      <c r="O2933" s="436"/>
      <c r="P2933" s="437"/>
    </row>
    <row r="2934" spans="1:16" s="115" customFormat="1" x14ac:dyDescent="0.25">
      <c r="B2934" s="814"/>
      <c r="D2934" s="800"/>
      <c r="H2934" s="1057"/>
      <c r="J2934" s="436"/>
      <c r="K2934" s="436"/>
      <c r="L2934" s="436"/>
      <c r="M2934" s="436"/>
      <c r="N2934" s="436"/>
      <c r="O2934" s="436"/>
      <c r="P2934" s="437"/>
    </row>
    <row r="2935" spans="1:16" s="890" customFormat="1" x14ac:dyDescent="0.25">
      <c r="A2935" s="917"/>
      <c r="B2935" s="810"/>
      <c r="C2935" s="917"/>
      <c r="D2935" s="924"/>
      <c r="E2935" s="917"/>
      <c r="F2935" s="917"/>
      <c r="G2935" s="921"/>
      <c r="H2935" s="1056"/>
    </row>
    <row r="2936" spans="1:16" s="904" customFormat="1" ht="25.5" x14ac:dyDescent="0.25">
      <c r="A2936" s="1157" t="s">
        <v>3136</v>
      </c>
      <c r="B2936" s="1158" t="s">
        <v>3137</v>
      </c>
      <c r="C2936" s="1159" t="s">
        <v>3138</v>
      </c>
      <c r="D2936" s="1159" t="s">
        <v>3139</v>
      </c>
      <c r="E2936" s="1160" t="s">
        <v>3140</v>
      </c>
      <c r="F2936" s="1161" t="s">
        <v>4913</v>
      </c>
      <c r="G2936" s="1162" t="s">
        <v>4914</v>
      </c>
      <c r="H2936" s="1057"/>
    </row>
    <row r="2937" spans="1:16" s="904" customFormat="1" ht="4.5" customHeight="1" x14ac:dyDescent="0.25">
      <c r="A2937" s="728"/>
      <c r="B2937" s="728"/>
      <c r="C2937" s="729"/>
      <c r="D2937" s="729"/>
      <c r="E2937" s="730"/>
      <c r="F2937" s="731"/>
      <c r="G2937" s="732"/>
      <c r="H2937" s="1057"/>
    </row>
    <row r="2938" spans="1:16" s="706" customFormat="1" x14ac:dyDescent="0.25">
      <c r="A2938" s="446" t="s">
        <v>1929</v>
      </c>
      <c r="B2938" s="1351" t="s">
        <v>1635</v>
      </c>
      <c r="C2938" s="1352"/>
      <c r="D2938" s="1352"/>
      <c r="E2938" s="1352"/>
      <c r="F2938" s="1352"/>
      <c r="G2938" s="1353"/>
      <c r="H2938" s="1057"/>
      <c r="J2938" s="743"/>
      <c r="K2938" s="743"/>
      <c r="L2938" s="743"/>
      <c r="M2938" s="743"/>
      <c r="N2938" s="743"/>
      <c r="O2938" s="743"/>
      <c r="P2938" s="747"/>
    </row>
    <row r="2939" spans="1:16" s="706" customFormat="1" ht="63.75" x14ac:dyDescent="0.25">
      <c r="A2939" s="446" t="s">
        <v>2545</v>
      </c>
      <c r="B2939" s="815" t="s">
        <v>2539</v>
      </c>
      <c r="C2939" s="530" t="s">
        <v>3142</v>
      </c>
      <c r="D2939" s="447" t="s">
        <v>3699</v>
      </c>
      <c r="E2939" s="448"/>
      <c r="F2939" s="448"/>
      <c r="G2939" s="449"/>
      <c r="H2939" s="1057"/>
      <c r="J2939" s="743"/>
      <c r="K2939" s="743"/>
      <c r="L2939" s="743"/>
      <c r="M2939" s="743"/>
      <c r="N2939" s="743"/>
      <c r="O2939" s="743"/>
      <c r="P2939" s="747"/>
    </row>
    <row r="2940" spans="1:16" s="706" customFormat="1" ht="25.5" x14ac:dyDescent="0.25">
      <c r="A2940" s="752" t="s">
        <v>4065</v>
      </c>
      <c r="B2940" s="752" t="s">
        <v>4064</v>
      </c>
      <c r="C2940" s="753" t="s">
        <v>3142</v>
      </c>
      <c r="D2940" s="753" t="s">
        <v>3143</v>
      </c>
      <c r="E2940" s="754">
        <v>0.4</v>
      </c>
      <c r="F2940" s="754">
        <v>19.14</v>
      </c>
      <c r="G2940" s="1179">
        <f t="shared" ref="G2940:G2944" si="212">TRUNC(E2940*F2940,2)</f>
        <v>7.65</v>
      </c>
      <c r="H2940" s="1057"/>
      <c r="J2940" s="743"/>
      <c r="K2940" s="743"/>
      <c r="L2940" s="743"/>
      <c r="M2940" s="743"/>
      <c r="N2940" s="743"/>
      <c r="O2940" s="743"/>
      <c r="P2940" s="747"/>
    </row>
    <row r="2941" spans="1:16" s="706" customFormat="1" ht="25.5" x14ac:dyDescent="0.25">
      <c r="A2941" s="752" t="s">
        <v>4067</v>
      </c>
      <c r="B2941" s="752" t="s">
        <v>4066</v>
      </c>
      <c r="C2941" s="753" t="s">
        <v>3142</v>
      </c>
      <c r="D2941" s="753" t="s">
        <v>3143</v>
      </c>
      <c r="E2941" s="754">
        <v>0.4</v>
      </c>
      <c r="F2941" s="754">
        <v>15.11</v>
      </c>
      <c r="G2941" s="1179">
        <f t="shared" si="212"/>
        <v>6.04</v>
      </c>
      <c r="H2941" s="1057"/>
      <c r="J2941" s="743"/>
      <c r="K2941" s="743"/>
      <c r="L2941" s="743"/>
      <c r="M2941" s="743"/>
      <c r="N2941" s="743"/>
      <c r="O2941" s="743"/>
      <c r="P2941" s="747"/>
    </row>
    <row r="2942" spans="1:16" s="706" customFormat="1" x14ac:dyDescent="0.25">
      <c r="A2942" s="734" t="s">
        <v>4450</v>
      </c>
      <c r="B2942" s="389" t="s">
        <v>4449</v>
      </c>
      <c r="C2942" s="735" t="s">
        <v>3147</v>
      </c>
      <c r="D2942" s="735" t="s">
        <v>3314</v>
      </c>
      <c r="E2942" s="450">
        <v>3.0000000000000001E-3</v>
      </c>
      <c r="F2942" s="754">
        <v>85.2</v>
      </c>
      <c r="G2942" s="1179">
        <f t="shared" si="212"/>
        <v>0.25</v>
      </c>
      <c r="H2942" s="1057"/>
      <c r="J2942" s="743"/>
      <c r="K2942" s="743"/>
      <c r="L2942" s="743"/>
      <c r="M2942" s="743"/>
      <c r="N2942" s="743"/>
      <c r="O2942" s="743"/>
      <c r="P2942" s="747"/>
    </row>
    <row r="2943" spans="1:16" s="706" customFormat="1" x14ac:dyDescent="0.25">
      <c r="A2943" s="734" t="s">
        <v>4452</v>
      </c>
      <c r="B2943" s="389" t="s">
        <v>4451</v>
      </c>
      <c r="C2943" s="735" t="s">
        <v>3147</v>
      </c>
      <c r="D2943" s="735" t="s">
        <v>3314</v>
      </c>
      <c r="E2943" s="760">
        <v>4.0000000000000002E-4</v>
      </c>
      <c r="F2943" s="684">
        <v>47.9</v>
      </c>
      <c r="G2943" s="1179">
        <f t="shared" si="212"/>
        <v>0.01</v>
      </c>
      <c r="H2943" s="1057"/>
      <c r="J2943" s="743"/>
      <c r="K2943" s="743"/>
      <c r="L2943" s="743"/>
      <c r="M2943" s="743"/>
      <c r="N2943" s="743"/>
      <c r="O2943" s="743"/>
      <c r="P2943" s="747"/>
    </row>
    <row r="2944" spans="1:16" s="706" customFormat="1" x14ac:dyDescent="0.25">
      <c r="A2944" s="734" t="s">
        <v>4454</v>
      </c>
      <c r="B2944" s="389" t="s">
        <v>4453</v>
      </c>
      <c r="C2944" s="735" t="s">
        <v>3147</v>
      </c>
      <c r="D2944" s="735" t="s">
        <v>3205</v>
      </c>
      <c r="E2944" s="760">
        <v>1.1000000000000001</v>
      </c>
      <c r="F2944" s="684">
        <v>13.48</v>
      </c>
      <c r="G2944" s="1179">
        <f t="shared" si="212"/>
        <v>14.82</v>
      </c>
      <c r="H2944" s="1057"/>
      <c r="J2944" s="743"/>
      <c r="K2944" s="743"/>
      <c r="L2944" s="743"/>
      <c r="M2944" s="743"/>
      <c r="N2944" s="743"/>
      <c r="O2944" s="743"/>
      <c r="P2944" s="747"/>
    </row>
    <row r="2945" spans="1:16" s="706" customFormat="1" ht="25.5" x14ac:dyDescent="0.25">
      <c r="A2945" s="734" t="s">
        <v>4456</v>
      </c>
      <c r="B2945" s="389" t="s">
        <v>4455</v>
      </c>
      <c r="C2945" s="735" t="s">
        <v>3147</v>
      </c>
      <c r="D2945" s="735" t="s">
        <v>4108</v>
      </c>
      <c r="E2945" s="760">
        <v>1.03</v>
      </c>
      <c r="F2945" s="684">
        <v>0.63</v>
      </c>
      <c r="G2945" s="1179">
        <f t="shared" ref="G2945" si="213">TRUNC(E2945*F2945,2)</f>
        <v>0.64</v>
      </c>
      <c r="H2945" s="1057"/>
      <c r="J2945" s="743"/>
      <c r="K2945" s="743"/>
      <c r="L2945" s="743"/>
      <c r="M2945" s="743"/>
      <c r="N2945" s="743"/>
      <c r="O2945" s="743"/>
      <c r="P2945" s="747"/>
    </row>
    <row r="2946" spans="1:16" s="706" customFormat="1" x14ac:dyDescent="0.25">
      <c r="A2946" s="1347" t="s">
        <v>4722</v>
      </c>
      <c r="B2946" s="1350"/>
      <c r="C2946" s="1350"/>
      <c r="D2946" s="1350"/>
      <c r="E2946" s="1350"/>
      <c r="F2946" s="1349"/>
      <c r="G2946" s="1168">
        <f>TRUNC(SUM(G2940:G2941),2)</f>
        <v>13.69</v>
      </c>
      <c r="H2946" s="1057"/>
      <c r="J2946" s="743"/>
      <c r="K2946" s="743"/>
      <c r="L2946" s="743"/>
      <c r="M2946" s="743"/>
      <c r="N2946" s="743"/>
      <c r="O2946" s="743"/>
      <c r="P2946" s="747"/>
    </row>
    <row r="2947" spans="1:16" s="706" customFormat="1" x14ac:dyDescent="0.25">
      <c r="A2947" s="1347" t="s">
        <v>4723</v>
      </c>
      <c r="B2947" s="1350"/>
      <c r="C2947" s="1350"/>
      <c r="D2947" s="1350"/>
      <c r="E2947" s="1350"/>
      <c r="F2947" s="1349"/>
      <c r="G2947" s="1168">
        <f>TRUNC(SUM(G2942:G2945),2)</f>
        <v>15.72</v>
      </c>
      <c r="H2947" s="1057"/>
      <c r="J2947" s="743"/>
      <c r="K2947" s="743"/>
      <c r="L2947" s="743"/>
      <c r="M2947" s="743"/>
      <c r="N2947" s="743"/>
      <c r="O2947" s="743"/>
      <c r="P2947" s="747"/>
    </row>
    <row r="2948" spans="1:16" s="706" customFormat="1" x14ac:dyDescent="0.25">
      <c r="A2948" s="1172" t="s">
        <v>5045</v>
      </c>
      <c r="B2948" s="1170"/>
      <c r="C2948" s="1170"/>
      <c r="D2948" s="1170"/>
      <c r="E2948" s="1170"/>
      <c r="F2948" s="1171" t="s">
        <v>4915</v>
      </c>
      <c r="G2948" s="1168">
        <f>TRUNC(SUM(G2946:G2947),2)</f>
        <v>29.41</v>
      </c>
      <c r="H2948" s="1057"/>
      <c r="J2948" s="743"/>
      <c r="K2948" s="743"/>
      <c r="L2948" s="743"/>
      <c r="M2948" s="743"/>
      <c r="N2948" s="743"/>
      <c r="O2948" s="743"/>
      <c r="P2948" s="747"/>
    </row>
    <row r="2949" spans="1:16" s="890" customFormat="1" ht="14.25" customHeight="1" x14ac:dyDescent="0.25">
      <c r="A2949" s="917"/>
      <c r="B2949" s="810"/>
      <c r="C2949" s="917"/>
      <c r="D2949" s="924"/>
      <c r="E2949" s="917"/>
      <c r="F2949" s="917"/>
      <c r="G2949" s="921"/>
      <c r="H2949" s="1056"/>
    </row>
    <row r="2950" spans="1:16" s="890" customFormat="1" x14ac:dyDescent="0.25">
      <c r="A2950" s="917"/>
      <c r="B2950" s="810"/>
      <c r="C2950" s="917"/>
      <c r="D2950" s="924"/>
      <c r="E2950" s="917"/>
      <c r="F2950" s="917"/>
      <c r="G2950" s="921"/>
      <c r="H2950" s="1056"/>
    </row>
    <row r="2951" spans="1:16" s="904" customFormat="1" ht="25.5" x14ac:dyDescent="0.25">
      <c r="A2951" s="1157" t="s">
        <v>3136</v>
      </c>
      <c r="B2951" s="1158" t="s">
        <v>3137</v>
      </c>
      <c r="C2951" s="1159" t="s">
        <v>3138</v>
      </c>
      <c r="D2951" s="1159" t="s">
        <v>3139</v>
      </c>
      <c r="E2951" s="1160" t="s">
        <v>3140</v>
      </c>
      <c r="F2951" s="1161" t="s">
        <v>4913</v>
      </c>
      <c r="G2951" s="1162" t="s">
        <v>4914</v>
      </c>
      <c r="H2951" s="1057"/>
    </row>
    <row r="2952" spans="1:16" s="904" customFormat="1" ht="4.5" customHeight="1" x14ac:dyDescent="0.25">
      <c r="A2952" s="728"/>
      <c r="B2952" s="728"/>
      <c r="C2952" s="729"/>
      <c r="D2952" s="729"/>
      <c r="E2952" s="730"/>
      <c r="F2952" s="731"/>
      <c r="G2952" s="732"/>
      <c r="H2952" s="1057"/>
    </row>
    <row r="2953" spans="1:16" s="115" customFormat="1" x14ac:dyDescent="0.25">
      <c r="A2953" s="446" t="s">
        <v>1929</v>
      </c>
      <c r="B2953" s="1351" t="s">
        <v>1635</v>
      </c>
      <c r="C2953" s="1352"/>
      <c r="D2953" s="1352"/>
      <c r="E2953" s="1352"/>
      <c r="F2953" s="1352"/>
      <c r="G2953" s="1353"/>
      <c r="H2953" s="1057"/>
      <c r="J2953" s="436"/>
      <c r="K2953" s="436"/>
      <c r="L2953" s="436"/>
      <c r="M2953" s="436"/>
      <c r="N2953" s="436"/>
      <c r="O2953" s="436"/>
      <c r="P2953" s="437"/>
    </row>
    <row r="2954" spans="1:16" s="115" customFormat="1" ht="51" x14ac:dyDescent="0.25">
      <c r="A2954" s="446" t="s">
        <v>2616</v>
      </c>
      <c r="B2954" s="815" t="s">
        <v>2540</v>
      </c>
      <c r="C2954" s="447"/>
      <c r="D2954" s="447"/>
      <c r="E2954" s="448"/>
      <c r="F2954" s="448"/>
      <c r="G2954" s="449"/>
      <c r="H2954" s="1057"/>
      <c r="J2954" s="436"/>
      <c r="K2954" s="436"/>
      <c r="L2954" s="436"/>
      <c r="M2954" s="436"/>
      <c r="N2954" s="436"/>
      <c r="O2954" s="436"/>
      <c r="P2954" s="437"/>
    </row>
    <row r="2955" spans="1:16" s="115" customFormat="1" ht="25.5" x14ac:dyDescent="0.25">
      <c r="A2955" s="459" t="s">
        <v>3570</v>
      </c>
      <c r="B2955" s="752" t="s">
        <v>4092</v>
      </c>
      <c r="C2955" s="535" t="s">
        <v>3142</v>
      </c>
      <c r="D2955" s="753" t="s">
        <v>3143</v>
      </c>
      <c r="E2955" s="423">
        <v>0.1</v>
      </c>
      <c r="F2955" s="754">
        <v>20.02</v>
      </c>
      <c r="G2955" s="1179">
        <f t="shared" ref="G2955:G2957" si="214">TRUNC(E2955*F2955,2)</f>
        <v>2</v>
      </c>
      <c r="H2955" s="1057"/>
      <c r="J2955" s="436"/>
      <c r="K2955" s="436"/>
      <c r="L2955" s="436"/>
      <c r="M2955" s="436"/>
      <c r="N2955" s="436"/>
      <c r="O2955" s="436"/>
      <c r="P2955" s="437"/>
    </row>
    <row r="2956" spans="1:16" s="115" customFormat="1" x14ac:dyDescent="0.25">
      <c r="A2956" s="459" t="s">
        <v>3306</v>
      </c>
      <c r="B2956" s="752" t="s">
        <v>4071</v>
      </c>
      <c r="C2956" s="535" t="s">
        <v>3142</v>
      </c>
      <c r="D2956" s="753" t="s">
        <v>3143</v>
      </c>
      <c r="E2956" s="423">
        <v>0.1</v>
      </c>
      <c r="F2956" s="754">
        <v>16.87</v>
      </c>
      <c r="G2956" s="1179">
        <f t="shared" si="214"/>
        <v>1.68</v>
      </c>
      <c r="H2956" s="1057"/>
      <c r="J2956" s="436"/>
      <c r="K2956" s="436"/>
      <c r="L2956" s="436"/>
      <c r="M2956" s="436"/>
      <c r="N2956" s="436"/>
      <c r="O2956" s="436"/>
      <c r="P2956" s="437"/>
    </row>
    <row r="2957" spans="1:16" s="115" customFormat="1" x14ac:dyDescent="0.25">
      <c r="A2957" s="385" t="s">
        <v>4619</v>
      </c>
      <c r="B2957" s="734" t="s">
        <v>4620</v>
      </c>
      <c r="C2957" s="386" t="s">
        <v>3147</v>
      </c>
      <c r="D2957" s="735" t="s">
        <v>3314</v>
      </c>
      <c r="E2957" s="423">
        <v>1</v>
      </c>
      <c r="F2957" s="754">
        <v>54</v>
      </c>
      <c r="G2957" s="1179">
        <f t="shared" si="214"/>
        <v>54</v>
      </c>
      <c r="H2957" s="1057"/>
      <c r="J2957" s="436"/>
      <c r="K2957" s="436"/>
      <c r="L2957" s="436"/>
      <c r="M2957" s="436"/>
      <c r="N2957" s="436"/>
      <c r="O2957" s="436"/>
      <c r="P2957" s="437"/>
    </row>
    <row r="2958" spans="1:16" s="115" customFormat="1" x14ac:dyDescent="0.25">
      <c r="A2958" s="1347" t="s">
        <v>4722</v>
      </c>
      <c r="B2958" s="1350"/>
      <c r="C2958" s="1350"/>
      <c r="D2958" s="1350"/>
      <c r="E2958" s="1350"/>
      <c r="F2958" s="1349"/>
      <c r="G2958" s="1168">
        <f>TRUNC(SUM(G2955:G2956),2)</f>
        <v>3.68</v>
      </c>
      <c r="H2958" s="1057"/>
      <c r="J2958" s="436"/>
      <c r="K2958" s="436"/>
      <c r="L2958" s="436"/>
      <c r="M2958" s="436"/>
      <c r="N2958" s="436"/>
      <c r="O2958" s="436"/>
      <c r="P2958" s="437"/>
    </row>
    <row r="2959" spans="1:16" s="115" customFormat="1" x14ac:dyDescent="0.25">
      <c r="A2959" s="1347" t="s">
        <v>4723</v>
      </c>
      <c r="B2959" s="1350"/>
      <c r="C2959" s="1350"/>
      <c r="D2959" s="1350"/>
      <c r="E2959" s="1350"/>
      <c r="F2959" s="1349"/>
      <c r="G2959" s="1168">
        <f>TRUNC(SUM(G2957),2)</f>
        <v>54</v>
      </c>
      <c r="H2959" s="1057"/>
      <c r="J2959" s="436"/>
      <c r="K2959" s="436"/>
      <c r="L2959" s="436"/>
      <c r="M2959" s="436"/>
      <c r="N2959" s="436"/>
      <c r="O2959" s="436"/>
      <c r="P2959" s="437"/>
    </row>
    <row r="2960" spans="1:16" s="115" customFormat="1" x14ac:dyDescent="0.25">
      <c r="A2960" s="1172" t="s">
        <v>5046</v>
      </c>
      <c r="B2960" s="1170"/>
      <c r="C2960" s="1170"/>
      <c r="D2960" s="1170"/>
      <c r="E2960" s="1170"/>
      <c r="F2960" s="1171" t="s">
        <v>4915</v>
      </c>
      <c r="G2960" s="1168">
        <f>TRUNC(SUM(G2958:G2959),2)</f>
        <v>57.68</v>
      </c>
      <c r="H2960" s="1057"/>
      <c r="J2960" s="436"/>
      <c r="K2960" s="436"/>
      <c r="L2960" s="436"/>
      <c r="M2960" s="436"/>
      <c r="N2960" s="436"/>
      <c r="O2960" s="436"/>
      <c r="P2960" s="437"/>
    </row>
    <row r="2961" spans="1:16" s="890" customFormat="1" ht="14.25" customHeight="1" x14ac:dyDescent="0.25">
      <c r="A2961" s="917"/>
      <c r="B2961" s="810"/>
      <c r="C2961" s="917"/>
      <c r="D2961" s="924"/>
      <c r="E2961" s="917"/>
      <c r="F2961" s="917"/>
      <c r="G2961" s="921"/>
      <c r="H2961" s="1056"/>
    </row>
    <row r="2962" spans="1:16" s="890" customFormat="1" x14ac:dyDescent="0.25">
      <c r="A2962" s="917"/>
      <c r="B2962" s="810"/>
      <c r="C2962" s="917"/>
      <c r="D2962" s="924"/>
      <c r="E2962" s="917"/>
      <c r="F2962" s="917"/>
      <c r="G2962" s="921"/>
      <c r="H2962" s="1056"/>
    </row>
    <row r="2963" spans="1:16" s="904" customFormat="1" ht="25.5" x14ac:dyDescent="0.25">
      <c r="A2963" s="1157" t="s">
        <v>3136</v>
      </c>
      <c r="B2963" s="1158" t="s">
        <v>3137</v>
      </c>
      <c r="C2963" s="1159" t="s">
        <v>3138</v>
      </c>
      <c r="D2963" s="1159" t="s">
        <v>3139</v>
      </c>
      <c r="E2963" s="1160" t="s">
        <v>3140</v>
      </c>
      <c r="F2963" s="1161" t="s">
        <v>4913</v>
      </c>
      <c r="G2963" s="1162" t="s">
        <v>4914</v>
      </c>
      <c r="H2963" s="1057"/>
    </row>
    <row r="2964" spans="1:16" s="904" customFormat="1" ht="4.5" customHeight="1" x14ac:dyDescent="0.25">
      <c r="A2964" s="728"/>
      <c r="B2964" s="728"/>
      <c r="C2964" s="729"/>
      <c r="D2964" s="729"/>
      <c r="E2964" s="730"/>
      <c r="F2964" s="731"/>
      <c r="G2964" s="732"/>
      <c r="H2964" s="1057"/>
    </row>
    <row r="2965" spans="1:16" s="115" customFormat="1" x14ac:dyDescent="0.25">
      <c r="A2965" s="446" t="s">
        <v>1929</v>
      </c>
      <c r="B2965" s="1351" t="s">
        <v>1635</v>
      </c>
      <c r="C2965" s="1352"/>
      <c r="D2965" s="1352"/>
      <c r="E2965" s="1352"/>
      <c r="F2965" s="1352"/>
      <c r="G2965" s="1353"/>
      <c r="H2965" s="1057"/>
      <c r="J2965" s="436"/>
      <c r="K2965" s="436"/>
      <c r="L2965" s="436"/>
      <c r="M2965" s="436"/>
      <c r="N2965" s="436"/>
      <c r="O2965" s="436"/>
      <c r="P2965" s="437"/>
    </row>
    <row r="2966" spans="1:16" s="115" customFormat="1" ht="38.25" x14ac:dyDescent="0.25">
      <c r="A2966" s="446" t="s">
        <v>2968</v>
      </c>
      <c r="B2966" s="815" t="s">
        <v>2552</v>
      </c>
      <c r="C2966" s="447"/>
      <c r="D2966" s="447"/>
      <c r="E2966" s="448"/>
      <c r="F2966" s="448"/>
      <c r="G2966" s="449"/>
      <c r="H2966" s="1057"/>
      <c r="J2966" s="436"/>
      <c r="K2966" s="436"/>
      <c r="L2966" s="436"/>
      <c r="M2966" s="436"/>
      <c r="N2966" s="436"/>
      <c r="O2966" s="436"/>
      <c r="P2966" s="437"/>
    </row>
    <row r="2967" spans="1:16" s="115" customFormat="1" x14ac:dyDescent="0.25">
      <c r="A2967" s="716" t="s">
        <v>3306</v>
      </c>
      <c r="B2967" s="722" t="s">
        <v>4242</v>
      </c>
      <c r="C2967" s="711" t="s">
        <v>3142</v>
      </c>
      <c r="D2967" s="723" t="s">
        <v>3143</v>
      </c>
      <c r="E2967" s="724">
        <v>0.1</v>
      </c>
      <c r="F2967" s="754">
        <v>16.87</v>
      </c>
      <c r="G2967" s="1179">
        <f t="shared" ref="G2967:G2968" si="215">TRUNC(E2967*F2967,2)</f>
        <v>1.68</v>
      </c>
      <c r="H2967" s="1057"/>
      <c r="J2967" s="436"/>
      <c r="K2967" s="436"/>
      <c r="L2967" s="436"/>
      <c r="M2967" s="436"/>
      <c r="N2967" s="436"/>
      <c r="O2967" s="436"/>
      <c r="P2967" s="437"/>
    </row>
    <row r="2968" spans="1:16" s="115" customFormat="1" ht="38.25" x14ac:dyDescent="0.25">
      <c r="A2968" s="716" t="s">
        <v>4240</v>
      </c>
      <c r="B2968" s="722" t="s">
        <v>4241</v>
      </c>
      <c r="C2968" s="711" t="s">
        <v>3133</v>
      </c>
      <c r="D2968" s="723" t="s">
        <v>4108</v>
      </c>
      <c r="E2968" s="724">
        <v>0.1</v>
      </c>
      <c r="F2968" s="754">
        <v>43.4</v>
      </c>
      <c r="G2968" s="1179">
        <f t="shared" si="215"/>
        <v>4.34</v>
      </c>
      <c r="H2968" s="1057"/>
      <c r="J2968" s="436"/>
      <c r="K2968" s="436"/>
      <c r="L2968" s="436"/>
      <c r="M2968" s="436"/>
      <c r="N2968" s="436"/>
      <c r="O2968" s="436"/>
      <c r="P2968" s="437"/>
    </row>
    <row r="2969" spans="1:16" s="115" customFormat="1" x14ac:dyDescent="0.25">
      <c r="A2969" s="1347" t="s">
        <v>4722</v>
      </c>
      <c r="B2969" s="1350"/>
      <c r="C2969" s="1350"/>
      <c r="D2969" s="1350"/>
      <c r="E2969" s="1350"/>
      <c r="F2969" s="1349"/>
      <c r="G2969" s="1168">
        <f>TRUNC(SUM(G2966:G2967),2)</f>
        <v>1.68</v>
      </c>
      <c r="H2969" s="1057"/>
      <c r="J2969" s="436"/>
      <c r="K2969" s="436"/>
      <c r="L2969" s="436"/>
      <c r="M2969" s="436"/>
      <c r="N2969" s="436"/>
      <c r="O2969" s="436"/>
      <c r="P2969" s="437"/>
    </row>
    <row r="2970" spans="1:16" s="115" customFormat="1" x14ac:dyDescent="0.25">
      <c r="A2970" s="1347" t="s">
        <v>4723</v>
      </c>
      <c r="B2970" s="1350"/>
      <c r="C2970" s="1350"/>
      <c r="D2970" s="1350"/>
      <c r="E2970" s="1350"/>
      <c r="F2970" s="1349"/>
      <c r="G2970" s="1168">
        <f>TRUNC(SUM(G2968),2)</f>
        <v>4.34</v>
      </c>
      <c r="H2970" s="1057"/>
      <c r="J2970" s="436"/>
      <c r="K2970" s="436"/>
      <c r="L2970" s="436"/>
      <c r="M2970" s="436"/>
      <c r="N2970" s="436"/>
      <c r="O2970" s="436"/>
      <c r="P2970" s="437"/>
    </row>
    <row r="2971" spans="1:16" s="115" customFormat="1" x14ac:dyDescent="0.25">
      <c r="A2971" s="1172"/>
      <c r="B2971" s="1170"/>
      <c r="C2971" s="1170"/>
      <c r="D2971" s="1170"/>
      <c r="E2971" s="1170"/>
      <c r="F2971" s="1171" t="s">
        <v>4915</v>
      </c>
      <c r="G2971" s="1168">
        <f>TRUNC(SUM(G2969:G2970),2)</f>
        <v>6.02</v>
      </c>
      <c r="H2971" s="1057"/>
      <c r="J2971" s="436"/>
      <c r="K2971" s="436"/>
      <c r="L2971" s="436"/>
      <c r="M2971" s="436"/>
      <c r="N2971" s="436"/>
      <c r="O2971" s="436"/>
      <c r="P2971" s="437"/>
    </row>
    <row r="2972" spans="1:16" s="115" customFormat="1" x14ac:dyDescent="0.25">
      <c r="B2972" s="814"/>
      <c r="D2972" s="800"/>
      <c r="H2972" s="1057"/>
      <c r="J2972" s="436"/>
      <c r="K2972" s="436"/>
      <c r="L2972" s="436"/>
      <c r="M2972" s="436"/>
      <c r="N2972" s="436"/>
      <c r="O2972" s="436"/>
      <c r="P2972" s="437"/>
    </row>
    <row r="2973" spans="1:16" s="890" customFormat="1" x14ac:dyDescent="0.25">
      <c r="A2973" s="917"/>
      <c r="B2973" s="810"/>
      <c r="C2973" s="917"/>
      <c r="D2973" s="924"/>
      <c r="E2973" s="917"/>
      <c r="F2973" s="917"/>
      <c r="G2973" s="921"/>
      <c r="H2973" s="1056"/>
    </row>
    <row r="2974" spans="1:16" s="904" customFormat="1" ht="25.5" x14ac:dyDescent="0.25">
      <c r="A2974" s="1157" t="s">
        <v>3136</v>
      </c>
      <c r="B2974" s="1158" t="s">
        <v>3137</v>
      </c>
      <c r="C2974" s="1159" t="s">
        <v>3138</v>
      </c>
      <c r="D2974" s="1159" t="s">
        <v>3139</v>
      </c>
      <c r="E2974" s="1160" t="s">
        <v>3140</v>
      </c>
      <c r="F2974" s="1161" t="s">
        <v>4913</v>
      </c>
      <c r="G2974" s="1162" t="s">
        <v>4914</v>
      </c>
      <c r="H2974" s="1057"/>
    </row>
    <row r="2975" spans="1:16" s="904" customFormat="1" ht="4.5" customHeight="1" x14ac:dyDescent="0.25">
      <c r="A2975" s="728"/>
      <c r="B2975" s="728"/>
      <c r="C2975" s="729"/>
      <c r="D2975" s="729"/>
      <c r="E2975" s="730"/>
      <c r="F2975" s="731"/>
      <c r="G2975" s="732"/>
      <c r="H2975" s="1057"/>
    </row>
    <row r="2976" spans="1:16" s="115" customFormat="1" x14ac:dyDescent="0.25">
      <c r="A2976" s="446" t="s">
        <v>1929</v>
      </c>
      <c r="B2976" s="1351" t="s">
        <v>1635</v>
      </c>
      <c r="C2976" s="1352"/>
      <c r="D2976" s="1352"/>
      <c r="E2976" s="1352"/>
      <c r="F2976" s="1352"/>
      <c r="G2976" s="1353"/>
      <c r="H2976" s="1057"/>
      <c r="J2976" s="436"/>
      <c r="K2976" s="436"/>
      <c r="L2976" s="436"/>
      <c r="M2976" s="436"/>
      <c r="N2976" s="436"/>
      <c r="O2976" s="436"/>
      <c r="P2976" s="437"/>
    </row>
    <row r="2977" spans="1:16" s="115" customFormat="1" ht="51" x14ac:dyDescent="0.25">
      <c r="A2977" s="446" t="s">
        <v>2969</v>
      </c>
      <c r="B2977" s="815" t="s">
        <v>2555</v>
      </c>
      <c r="C2977" s="447"/>
      <c r="D2977" s="447"/>
      <c r="E2977" s="448"/>
      <c r="F2977" s="448"/>
      <c r="G2977" s="449"/>
      <c r="H2977" s="1057"/>
      <c r="J2977" s="436"/>
      <c r="K2977" s="436"/>
      <c r="L2977" s="436"/>
      <c r="M2977" s="436"/>
      <c r="N2977" s="436"/>
      <c r="O2977" s="436"/>
      <c r="P2977" s="437"/>
    </row>
    <row r="2978" spans="1:16" s="115" customFormat="1" ht="25.5" x14ac:dyDescent="0.25">
      <c r="A2978" s="459" t="s">
        <v>3570</v>
      </c>
      <c r="B2978" s="752" t="s">
        <v>4092</v>
      </c>
      <c r="C2978" s="535" t="s">
        <v>3142</v>
      </c>
      <c r="D2978" s="753" t="s">
        <v>3143</v>
      </c>
      <c r="E2978" s="423">
        <v>0.1</v>
      </c>
      <c r="F2978" s="754">
        <v>20.02</v>
      </c>
      <c r="G2978" s="1179">
        <f t="shared" ref="G2978:G2980" si="216">TRUNC(E2978*F2978,2)</f>
        <v>2</v>
      </c>
      <c r="H2978" s="1057"/>
      <c r="J2978" s="436"/>
      <c r="K2978" s="436"/>
      <c r="L2978" s="436"/>
      <c r="M2978" s="436"/>
      <c r="N2978" s="436"/>
      <c r="O2978" s="436"/>
      <c r="P2978" s="437"/>
    </row>
    <row r="2979" spans="1:16" s="115" customFormat="1" x14ac:dyDescent="0.25">
      <c r="A2979" s="459" t="s">
        <v>3306</v>
      </c>
      <c r="B2979" s="752" t="s">
        <v>4071</v>
      </c>
      <c r="C2979" s="535" t="s">
        <v>3142</v>
      </c>
      <c r="D2979" s="753" t="s">
        <v>3143</v>
      </c>
      <c r="E2979" s="423">
        <v>0.1</v>
      </c>
      <c r="F2979" s="754">
        <v>16.87</v>
      </c>
      <c r="G2979" s="1179">
        <f t="shared" si="216"/>
        <v>1.68</v>
      </c>
      <c r="H2979" s="1057"/>
      <c r="J2979" s="436"/>
      <c r="K2979" s="436"/>
      <c r="L2979" s="436"/>
      <c r="M2979" s="436"/>
      <c r="N2979" s="436"/>
      <c r="O2979" s="436"/>
      <c r="P2979" s="437"/>
    </row>
    <row r="2980" spans="1:16" s="115" customFormat="1" ht="38.25" x14ac:dyDescent="0.25">
      <c r="A2980" s="385" t="s">
        <v>3328</v>
      </c>
      <c r="B2980" s="734" t="s">
        <v>2555</v>
      </c>
      <c r="C2980" s="386" t="s">
        <v>3147</v>
      </c>
      <c r="D2980" s="735" t="s">
        <v>3134</v>
      </c>
      <c r="E2980" s="423">
        <v>4</v>
      </c>
      <c r="F2980" s="423">
        <f>'Mapa de Cotação'!F14</f>
        <v>23.763333333333335</v>
      </c>
      <c r="G2980" s="1179">
        <f t="shared" si="216"/>
        <v>95.05</v>
      </c>
      <c r="H2980" s="1057"/>
      <c r="J2980" s="436"/>
      <c r="K2980" s="436"/>
      <c r="L2980" s="436"/>
      <c r="M2980" s="436"/>
      <c r="N2980" s="436"/>
      <c r="O2980" s="436"/>
      <c r="P2980" s="437"/>
    </row>
    <row r="2981" spans="1:16" s="115" customFormat="1" x14ac:dyDescent="0.25">
      <c r="A2981" s="1347" t="s">
        <v>4722</v>
      </c>
      <c r="B2981" s="1350"/>
      <c r="C2981" s="1350"/>
      <c r="D2981" s="1350"/>
      <c r="E2981" s="1350"/>
      <c r="F2981" s="1349"/>
      <c r="G2981" s="1168">
        <f>TRUNC(SUM(G2978:G2979),2)</f>
        <v>3.68</v>
      </c>
      <c r="H2981" s="1057"/>
      <c r="J2981" s="436"/>
      <c r="K2981" s="436"/>
      <c r="L2981" s="436"/>
      <c r="M2981" s="436"/>
      <c r="N2981" s="436"/>
      <c r="O2981" s="436"/>
      <c r="P2981" s="437"/>
    </row>
    <row r="2982" spans="1:16" s="115" customFormat="1" x14ac:dyDescent="0.25">
      <c r="A2982" s="1347" t="s">
        <v>4723</v>
      </c>
      <c r="B2982" s="1350"/>
      <c r="C2982" s="1350"/>
      <c r="D2982" s="1350"/>
      <c r="E2982" s="1350"/>
      <c r="F2982" s="1349"/>
      <c r="G2982" s="1168">
        <f>TRUNC(SUM(G2980),2)</f>
        <v>95.05</v>
      </c>
      <c r="H2982" s="1057"/>
      <c r="J2982" s="436"/>
      <c r="K2982" s="436"/>
      <c r="L2982" s="436"/>
      <c r="M2982" s="436"/>
      <c r="N2982" s="436"/>
      <c r="O2982" s="436"/>
      <c r="P2982" s="437"/>
    </row>
    <row r="2983" spans="1:16" s="115" customFormat="1" x14ac:dyDescent="0.25">
      <c r="A2983" s="1172"/>
      <c r="B2983" s="1170"/>
      <c r="C2983" s="1170"/>
      <c r="D2983" s="1170"/>
      <c r="E2983" s="1170"/>
      <c r="F2983" s="1171" t="s">
        <v>4915</v>
      </c>
      <c r="G2983" s="1168">
        <f>TRUNC(SUM(G2981:G2982),2)</f>
        <v>98.73</v>
      </c>
      <c r="H2983" s="1057"/>
      <c r="J2983" s="436"/>
      <c r="K2983" s="436"/>
      <c r="L2983" s="436"/>
      <c r="M2983" s="436"/>
      <c r="N2983" s="436"/>
      <c r="O2983" s="436"/>
      <c r="P2983" s="437"/>
    </row>
    <row r="2984" spans="1:16" s="115" customFormat="1" x14ac:dyDescent="0.25">
      <c r="B2984" s="814"/>
      <c r="D2984" s="800"/>
      <c r="H2984" s="1057"/>
      <c r="J2984" s="436"/>
      <c r="K2984" s="436"/>
      <c r="L2984" s="436"/>
      <c r="M2984" s="436"/>
      <c r="N2984" s="436"/>
      <c r="O2984" s="436"/>
      <c r="P2984" s="437"/>
    </row>
    <row r="2985" spans="1:16" s="890" customFormat="1" x14ac:dyDescent="0.25">
      <c r="A2985" s="917"/>
      <c r="B2985" s="810"/>
      <c r="C2985" s="917"/>
      <c r="D2985" s="924"/>
      <c r="E2985" s="917"/>
      <c r="F2985" s="917"/>
      <c r="G2985" s="921"/>
      <c r="H2985" s="1056"/>
    </row>
    <row r="2986" spans="1:16" s="904" customFormat="1" ht="25.5" x14ac:dyDescent="0.25">
      <c r="A2986" s="1157" t="s">
        <v>3136</v>
      </c>
      <c r="B2986" s="1158" t="s">
        <v>3137</v>
      </c>
      <c r="C2986" s="1159" t="s">
        <v>3138</v>
      </c>
      <c r="D2986" s="1159" t="s">
        <v>3139</v>
      </c>
      <c r="E2986" s="1160" t="s">
        <v>3140</v>
      </c>
      <c r="F2986" s="1161" t="s">
        <v>4913</v>
      </c>
      <c r="G2986" s="1162" t="s">
        <v>4914</v>
      </c>
      <c r="H2986" s="1057"/>
    </row>
    <row r="2987" spans="1:16" s="904" customFormat="1" ht="4.5" customHeight="1" x14ac:dyDescent="0.25">
      <c r="A2987" s="728"/>
      <c r="B2987" s="728"/>
      <c r="C2987" s="729"/>
      <c r="D2987" s="729"/>
      <c r="E2987" s="730"/>
      <c r="F2987" s="731"/>
      <c r="G2987" s="732"/>
      <c r="H2987" s="1057"/>
    </row>
    <row r="2988" spans="1:16" s="115" customFormat="1" x14ac:dyDescent="0.25">
      <c r="A2988" s="446" t="s">
        <v>1929</v>
      </c>
      <c r="B2988" s="1351" t="s">
        <v>1635</v>
      </c>
      <c r="C2988" s="1352"/>
      <c r="D2988" s="1352"/>
      <c r="E2988" s="1352"/>
      <c r="F2988" s="1352"/>
      <c r="G2988" s="1353"/>
      <c r="H2988" s="1057"/>
      <c r="J2988" s="436"/>
      <c r="K2988" s="436"/>
      <c r="L2988" s="436"/>
      <c r="M2988" s="436"/>
      <c r="N2988" s="436"/>
      <c r="O2988" s="436"/>
      <c r="P2988" s="437"/>
    </row>
    <row r="2989" spans="1:16" s="115" customFormat="1" ht="63.75" x14ac:dyDescent="0.25">
      <c r="A2989" s="446" t="s">
        <v>2971</v>
      </c>
      <c r="B2989" s="815" t="s">
        <v>2557</v>
      </c>
      <c r="C2989" s="447"/>
      <c r="D2989" s="447"/>
      <c r="E2989" s="448"/>
      <c r="F2989" s="448"/>
      <c r="G2989" s="449"/>
      <c r="H2989" s="1057"/>
      <c r="J2989" s="436"/>
      <c r="K2989" s="436"/>
      <c r="L2989" s="436"/>
      <c r="M2989" s="436"/>
      <c r="N2989" s="436"/>
      <c r="O2989" s="436"/>
      <c r="P2989" s="437"/>
    </row>
    <row r="2990" spans="1:16" s="115" customFormat="1" ht="25.5" x14ac:dyDescent="0.25">
      <c r="A2990" s="459" t="s">
        <v>3570</v>
      </c>
      <c r="B2990" s="752" t="s">
        <v>5047</v>
      </c>
      <c r="C2990" s="535" t="s">
        <v>3142</v>
      </c>
      <c r="D2990" s="753" t="s">
        <v>3143</v>
      </c>
      <c r="E2990" s="423">
        <v>8</v>
      </c>
      <c r="F2990" s="754">
        <v>20.02</v>
      </c>
      <c r="G2990" s="1179">
        <f t="shared" ref="G2990:G2991" si="217">TRUNC(E2990*F2990,2)</f>
        <v>160.16</v>
      </c>
      <c r="H2990" s="1057"/>
      <c r="J2990" s="436"/>
      <c r="K2990" s="436"/>
      <c r="L2990" s="436"/>
      <c r="M2990" s="436"/>
      <c r="N2990" s="436"/>
      <c r="O2990" s="436"/>
      <c r="P2990" s="437"/>
    </row>
    <row r="2991" spans="1:16" s="115" customFormat="1" x14ac:dyDescent="0.25">
      <c r="A2991" s="459" t="s">
        <v>3306</v>
      </c>
      <c r="B2991" s="752" t="s">
        <v>4071</v>
      </c>
      <c r="C2991" s="535" t="s">
        <v>3142</v>
      </c>
      <c r="D2991" s="753" t="s">
        <v>3143</v>
      </c>
      <c r="E2991" s="423">
        <v>8</v>
      </c>
      <c r="F2991" s="754">
        <v>16.87</v>
      </c>
      <c r="G2991" s="1179">
        <f t="shared" si="217"/>
        <v>134.96</v>
      </c>
      <c r="H2991" s="1057"/>
      <c r="J2991" s="436"/>
      <c r="K2991" s="436"/>
      <c r="L2991" s="436"/>
      <c r="M2991" s="436"/>
      <c r="N2991" s="436"/>
      <c r="O2991" s="436"/>
      <c r="P2991" s="437"/>
    </row>
    <row r="2992" spans="1:16" s="115" customFormat="1" x14ac:dyDescent="0.25">
      <c r="A2992" s="1347" t="s">
        <v>4722</v>
      </c>
      <c r="B2992" s="1350"/>
      <c r="C2992" s="1350"/>
      <c r="D2992" s="1350"/>
      <c r="E2992" s="1350"/>
      <c r="F2992" s="1349"/>
      <c r="G2992" s="1168">
        <f>TRUNC(SUM(G2990:G2991),2)</f>
        <v>295.12</v>
      </c>
      <c r="H2992" s="1057"/>
      <c r="J2992" s="436"/>
      <c r="K2992" s="436"/>
      <c r="L2992" s="436"/>
      <c r="M2992" s="436"/>
      <c r="N2992" s="436"/>
      <c r="O2992" s="436"/>
      <c r="P2992" s="437"/>
    </row>
    <row r="2993" spans="1:16" s="115" customFormat="1" x14ac:dyDescent="0.25">
      <c r="A2993" s="1347" t="s">
        <v>4723</v>
      </c>
      <c r="B2993" s="1350"/>
      <c r="C2993" s="1350"/>
      <c r="D2993" s="1350"/>
      <c r="E2993" s="1350"/>
      <c r="F2993" s="1349"/>
      <c r="G2993" s="1168">
        <v>0</v>
      </c>
      <c r="H2993" s="1057"/>
      <c r="J2993" s="436"/>
      <c r="K2993" s="436"/>
      <c r="L2993" s="436"/>
      <c r="M2993" s="436"/>
      <c r="N2993" s="436"/>
      <c r="O2993" s="436"/>
      <c r="P2993" s="437"/>
    </row>
    <row r="2994" spans="1:16" s="115" customFormat="1" x14ac:dyDescent="0.25">
      <c r="A2994" s="1172"/>
      <c r="B2994" s="1170"/>
      <c r="C2994" s="1170"/>
      <c r="D2994" s="1170"/>
      <c r="E2994" s="1170"/>
      <c r="F2994" s="1171" t="s">
        <v>4915</v>
      </c>
      <c r="G2994" s="1168">
        <f>TRUNC(SUM(G2992:G2993),2)</f>
        <v>295.12</v>
      </c>
      <c r="H2994" s="1057"/>
      <c r="J2994" s="436"/>
      <c r="K2994" s="436"/>
      <c r="L2994" s="436"/>
      <c r="M2994" s="436"/>
      <c r="N2994" s="436"/>
      <c r="O2994" s="436"/>
      <c r="P2994" s="437"/>
    </row>
    <row r="2995" spans="1:16" s="115" customFormat="1" x14ac:dyDescent="0.25">
      <c r="B2995" s="814"/>
      <c r="D2995" s="800"/>
      <c r="H2995" s="1057"/>
      <c r="J2995" s="436"/>
      <c r="K2995" s="436"/>
      <c r="L2995" s="436"/>
      <c r="M2995" s="436"/>
      <c r="N2995" s="436"/>
      <c r="O2995" s="436"/>
      <c r="P2995" s="437"/>
    </row>
    <row r="2996" spans="1:16" s="890" customFormat="1" x14ac:dyDescent="0.25">
      <c r="A2996" s="917"/>
      <c r="B2996" s="810"/>
      <c r="C2996" s="917"/>
      <c r="D2996" s="924"/>
      <c r="E2996" s="917"/>
      <c r="F2996" s="917"/>
      <c r="G2996" s="921"/>
      <c r="H2996" s="1056"/>
    </row>
    <row r="2997" spans="1:16" s="904" customFormat="1" ht="25.5" x14ac:dyDescent="0.25">
      <c r="A2997" s="1157" t="s">
        <v>3136</v>
      </c>
      <c r="B2997" s="1158" t="s">
        <v>3137</v>
      </c>
      <c r="C2997" s="1159" t="s">
        <v>3138</v>
      </c>
      <c r="D2997" s="1159" t="s">
        <v>3139</v>
      </c>
      <c r="E2997" s="1160" t="s">
        <v>3140</v>
      </c>
      <c r="F2997" s="1161" t="s">
        <v>4913</v>
      </c>
      <c r="G2997" s="1162" t="s">
        <v>4914</v>
      </c>
      <c r="H2997" s="1057"/>
    </row>
    <row r="2998" spans="1:16" s="904" customFormat="1" ht="4.5" customHeight="1" x14ac:dyDescent="0.25">
      <c r="A2998" s="728"/>
      <c r="B2998" s="728"/>
      <c r="C2998" s="729"/>
      <c r="D2998" s="729"/>
      <c r="E2998" s="730"/>
      <c r="F2998" s="731"/>
      <c r="G2998" s="732"/>
      <c r="H2998" s="1057"/>
    </row>
    <row r="2999" spans="1:16" s="115" customFormat="1" x14ac:dyDescent="0.25">
      <c r="A2999" s="446" t="s">
        <v>1929</v>
      </c>
      <c r="B2999" s="1351" t="s">
        <v>1635</v>
      </c>
      <c r="C2999" s="1352"/>
      <c r="D2999" s="1352"/>
      <c r="E2999" s="1352"/>
      <c r="F2999" s="1352"/>
      <c r="G2999" s="1353"/>
      <c r="H2999" s="1057"/>
      <c r="J2999" s="436"/>
      <c r="K2999" s="436"/>
      <c r="L2999" s="436"/>
      <c r="M2999" s="436"/>
      <c r="N2999" s="436"/>
      <c r="O2999" s="436"/>
      <c r="P2999" s="437"/>
    </row>
    <row r="3000" spans="1:16" s="115" customFormat="1" ht="114.75" x14ac:dyDescent="0.25">
      <c r="A3000" s="446" t="s">
        <v>2972</v>
      </c>
      <c r="B3000" s="815" t="s">
        <v>2559</v>
      </c>
      <c r="C3000" s="447"/>
      <c r="D3000" s="447"/>
      <c r="E3000" s="448"/>
      <c r="F3000" s="448"/>
      <c r="G3000" s="449"/>
      <c r="H3000" s="1057"/>
      <c r="J3000" s="436"/>
      <c r="K3000" s="436"/>
      <c r="L3000" s="436"/>
      <c r="M3000" s="436"/>
      <c r="N3000" s="436"/>
      <c r="O3000" s="436"/>
      <c r="P3000" s="437"/>
    </row>
    <row r="3001" spans="1:16" s="115" customFormat="1" ht="25.5" x14ac:dyDescent="0.25">
      <c r="A3001" s="459" t="s">
        <v>4069</v>
      </c>
      <c r="B3001" s="752" t="s">
        <v>4068</v>
      </c>
      <c r="C3001" s="535" t="s">
        <v>3142</v>
      </c>
      <c r="D3001" s="753" t="s">
        <v>3143</v>
      </c>
      <c r="E3001" s="423">
        <v>32</v>
      </c>
      <c r="F3001" s="754">
        <v>82.38</v>
      </c>
      <c r="G3001" s="1179">
        <f t="shared" ref="G3001:G3003" si="218">TRUNC(E3001*F3001,2)</f>
        <v>2636.16</v>
      </c>
      <c r="H3001" s="1057"/>
      <c r="J3001" s="436"/>
      <c r="K3001" s="436"/>
      <c r="L3001" s="436"/>
      <c r="M3001" s="436"/>
      <c r="N3001" s="436"/>
      <c r="O3001" s="436"/>
      <c r="P3001" s="437"/>
    </row>
    <row r="3002" spans="1:16" s="115" customFormat="1" ht="25.5" x14ac:dyDescent="0.25">
      <c r="A3002" s="459" t="s">
        <v>3570</v>
      </c>
      <c r="B3002" s="752" t="s">
        <v>4092</v>
      </c>
      <c r="C3002" s="535" t="s">
        <v>3142</v>
      </c>
      <c r="D3002" s="753" t="s">
        <v>3143</v>
      </c>
      <c r="E3002" s="423">
        <v>72</v>
      </c>
      <c r="F3002" s="754">
        <v>20.02</v>
      </c>
      <c r="G3002" s="1179">
        <f t="shared" si="218"/>
        <v>1441.44</v>
      </c>
      <c r="H3002" s="1057"/>
      <c r="J3002" s="436"/>
      <c r="K3002" s="436"/>
      <c r="L3002" s="436"/>
      <c r="M3002" s="436"/>
      <c r="N3002" s="436"/>
      <c r="O3002" s="436"/>
      <c r="P3002" s="437"/>
    </row>
    <row r="3003" spans="1:16" s="115" customFormat="1" x14ac:dyDescent="0.25">
      <c r="A3003" s="459" t="s">
        <v>3306</v>
      </c>
      <c r="B3003" s="752" t="s">
        <v>4071</v>
      </c>
      <c r="C3003" s="535" t="s">
        <v>3142</v>
      </c>
      <c r="D3003" s="753" t="s">
        <v>3143</v>
      </c>
      <c r="E3003" s="423">
        <v>72</v>
      </c>
      <c r="F3003" s="754">
        <v>16.87</v>
      </c>
      <c r="G3003" s="1179">
        <f t="shared" si="218"/>
        <v>1214.6400000000001</v>
      </c>
      <c r="H3003" s="1057"/>
      <c r="J3003" s="436"/>
      <c r="K3003" s="436"/>
      <c r="L3003" s="436"/>
      <c r="M3003" s="436"/>
      <c r="N3003" s="436"/>
      <c r="O3003" s="436"/>
      <c r="P3003" s="437"/>
    </row>
    <row r="3004" spans="1:16" s="115" customFormat="1" x14ac:dyDescent="0.25">
      <c r="A3004" s="1347" t="s">
        <v>4722</v>
      </c>
      <c r="B3004" s="1350"/>
      <c r="C3004" s="1350"/>
      <c r="D3004" s="1350"/>
      <c r="E3004" s="1350"/>
      <c r="F3004" s="1349"/>
      <c r="G3004" s="1168">
        <f>TRUNC(SUM(G3001:G3003),2)</f>
        <v>5292.24</v>
      </c>
      <c r="H3004" s="1057"/>
      <c r="J3004" s="436"/>
      <c r="K3004" s="436"/>
      <c r="L3004" s="436"/>
      <c r="M3004" s="436"/>
      <c r="N3004" s="436"/>
      <c r="O3004" s="436"/>
      <c r="P3004" s="437"/>
    </row>
    <row r="3005" spans="1:16" s="115" customFormat="1" x14ac:dyDescent="0.25">
      <c r="A3005" s="1347" t="s">
        <v>4723</v>
      </c>
      <c r="B3005" s="1350"/>
      <c r="C3005" s="1350"/>
      <c r="D3005" s="1350"/>
      <c r="E3005" s="1350"/>
      <c r="F3005" s="1349"/>
      <c r="G3005" s="1168">
        <v>0</v>
      </c>
      <c r="H3005" s="1057"/>
      <c r="J3005" s="436"/>
      <c r="K3005" s="436"/>
      <c r="L3005" s="436"/>
      <c r="M3005" s="436"/>
      <c r="N3005" s="436"/>
      <c r="O3005" s="436"/>
      <c r="P3005" s="437"/>
    </row>
    <row r="3006" spans="1:16" s="115" customFormat="1" x14ac:dyDescent="0.25">
      <c r="A3006" s="1172"/>
      <c r="B3006" s="1170"/>
      <c r="C3006" s="1170"/>
      <c r="D3006" s="1170"/>
      <c r="E3006" s="1170"/>
      <c r="F3006" s="1171" t="s">
        <v>4915</v>
      </c>
      <c r="G3006" s="1168">
        <f>TRUNC(SUM(G3004:G3005),2)</f>
        <v>5292.24</v>
      </c>
      <c r="H3006" s="1057"/>
      <c r="J3006" s="436"/>
      <c r="K3006" s="436"/>
      <c r="L3006" s="436"/>
      <c r="M3006" s="436"/>
      <c r="N3006" s="436"/>
      <c r="O3006" s="436"/>
      <c r="P3006" s="437"/>
    </row>
    <row r="3007" spans="1:16" s="115" customFormat="1" x14ac:dyDescent="0.25">
      <c r="B3007" s="814"/>
      <c r="D3007" s="800"/>
      <c r="H3007" s="1057"/>
      <c r="J3007" s="436"/>
      <c r="K3007" s="436"/>
      <c r="L3007" s="436"/>
      <c r="M3007" s="436"/>
      <c r="N3007" s="436"/>
      <c r="O3007" s="436"/>
      <c r="P3007" s="437"/>
    </row>
    <row r="3008" spans="1:16" s="890" customFormat="1" x14ac:dyDescent="0.25">
      <c r="A3008" s="917"/>
      <c r="B3008" s="810"/>
      <c r="C3008" s="917"/>
      <c r="D3008" s="924"/>
      <c r="E3008" s="917"/>
      <c r="F3008" s="917"/>
      <c r="G3008" s="921"/>
      <c r="H3008" s="1056"/>
    </row>
    <row r="3009" spans="1:16" s="904" customFormat="1" ht="25.5" x14ac:dyDescent="0.25">
      <c r="A3009" s="1157" t="s">
        <v>3136</v>
      </c>
      <c r="B3009" s="1158" t="s">
        <v>3137</v>
      </c>
      <c r="C3009" s="1159" t="s">
        <v>3138</v>
      </c>
      <c r="D3009" s="1159" t="s">
        <v>3139</v>
      </c>
      <c r="E3009" s="1160" t="s">
        <v>3140</v>
      </c>
      <c r="F3009" s="1161" t="s">
        <v>4913</v>
      </c>
      <c r="G3009" s="1162" t="s">
        <v>4914</v>
      </c>
      <c r="H3009" s="1057"/>
    </row>
    <row r="3010" spans="1:16" s="904" customFormat="1" ht="4.5" customHeight="1" x14ac:dyDescent="0.25">
      <c r="A3010" s="728"/>
      <c r="B3010" s="728"/>
      <c r="C3010" s="729"/>
      <c r="D3010" s="729"/>
      <c r="E3010" s="730"/>
      <c r="F3010" s="731"/>
      <c r="G3010" s="732"/>
      <c r="H3010" s="1057"/>
    </row>
    <row r="3011" spans="1:16" s="115" customFormat="1" x14ac:dyDescent="0.25">
      <c r="A3011" s="446" t="s">
        <v>1942</v>
      </c>
      <c r="B3011" s="1351" t="s">
        <v>1903</v>
      </c>
      <c r="C3011" s="1352"/>
      <c r="D3011" s="1352"/>
      <c r="E3011" s="1352"/>
      <c r="F3011" s="1352"/>
      <c r="G3011" s="1353"/>
      <c r="H3011" s="1057"/>
      <c r="J3011" s="436"/>
      <c r="K3011" s="436"/>
      <c r="L3011" s="436"/>
      <c r="M3011" s="436"/>
      <c r="N3011" s="436"/>
      <c r="O3011" s="436"/>
      <c r="P3011" s="437"/>
    </row>
    <row r="3012" spans="1:16" s="115" customFormat="1" ht="38.25" x14ac:dyDescent="0.25">
      <c r="A3012" s="446" t="s">
        <v>2488</v>
      </c>
      <c r="B3012" s="815" t="s">
        <v>2484</v>
      </c>
      <c r="C3012" s="447"/>
      <c r="D3012" s="447"/>
      <c r="E3012" s="448"/>
      <c r="F3012" s="448"/>
      <c r="G3012" s="449"/>
      <c r="H3012" s="1057"/>
      <c r="J3012" s="436"/>
      <c r="K3012" s="436"/>
      <c r="L3012" s="436"/>
      <c r="M3012" s="436"/>
      <c r="N3012" s="436"/>
      <c r="O3012" s="436"/>
      <c r="P3012" s="437"/>
    </row>
    <row r="3013" spans="1:16" s="115" customFormat="1" ht="25.5" x14ac:dyDescent="0.25">
      <c r="A3013" s="459" t="s">
        <v>3570</v>
      </c>
      <c r="B3013" s="752" t="s">
        <v>4092</v>
      </c>
      <c r="C3013" s="535" t="s">
        <v>3142</v>
      </c>
      <c r="D3013" s="753" t="s">
        <v>3143</v>
      </c>
      <c r="E3013" s="423">
        <v>1</v>
      </c>
      <c r="F3013" s="754">
        <v>20.02</v>
      </c>
      <c r="G3013" s="1179">
        <f t="shared" ref="G3013:G3015" si="219">TRUNC(E3013*F3013,2)</f>
        <v>20.02</v>
      </c>
      <c r="H3013" s="1057"/>
      <c r="J3013" s="436"/>
      <c r="K3013" s="436"/>
      <c r="L3013" s="436"/>
      <c r="M3013" s="436"/>
      <c r="N3013" s="436"/>
      <c r="O3013" s="436"/>
      <c r="P3013" s="437"/>
    </row>
    <row r="3014" spans="1:16" s="115" customFormat="1" x14ac:dyDescent="0.25">
      <c r="A3014" s="459" t="s">
        <v>3306</v>
      </c>
      <c r="B3014" s="752" t="s">
        <v>4071</v>
      </c>
      <c r="C3014" s="535" t="s">
        <v>3142</v>
      </c>
      <c r="D3014" s="753" t="s">
        <v>3143</v>
      </c>
      <c r="E3014" s="423">
        <v>1</v>
      </c>
      <c r="F3014" s="754">
        <v>16.87</v>
      </c>
      <c r="G3014" s="1179">
        <f t="shared" si="219"/>
        <v>16.87</v>
      </c>
      <c r="H3014" s="1057"/>
      <c r="J3014" s="436"/>
      <c r="K3014" s="436"/>
      <c r="L3014" s="436"/>
      <c r="M3014" s="436"/>
      <c r="N3014" s="436"/>
      <c r="O3014" s="436"/>
      <c r="P3014" s="437"/>
    </row>
    <row r="3015" spans="1:16" s="115" customFormat="1" ht="25.5" x14ac:dyDescent="0.25">
      <c r="A3015" s="385" t="s">
        <v>3328</v>
      </c>
      <c r="B3015" s="389" t="s">
        <v>3621</v>
      </c>
      <c r="C3015" s="386" t="s">
        <v>3147</v>
      </c>
      <c r="D3015" s="735" t="s">
        <v>3134</v>
      </c>
      <c r="E3015" s="423">
        <v>1</v>
      </c>
      <c r="F3015" s="423">
        <f>'Mapa de Cotação'!F59</f>
        <v>2513.3150000000001</v>
      </c>
      <c r="G3015" s="1179">
        <f t="shared" si="219"/>
        <v>2513.31</v>
      </c>
      <c r="H3015" s="1057"/>
      <c r="J3015" s="436"/>
      <c r="K3015" s="436"/>
      <c r="L3015" s="436"/>
      <c r="M3015" s="436"/>
      <c r="N3015" s="436"/>
      <c r="O3015" s="436"/>
      <c r="P3015" s="437"/>
    </row>
    <row r="3016" spans="1:16" s="115" customFormat="1" x14ac:dyDescent="0.25">
      <c r="A3016" s="1347" t="s">
        <v>4722</v>
      </c>
      <c r="B3016" s="1350"/>
      <c r="C3016" s="1350"/>
      <c r="D3016" s="1350"/>
      <c r="E3016" s="1350"/>
      <c r="F3016" s="1349"/>
      <c r="G3016" s="1168">
        <f>TRUNC(SUM(G3013:G3014),2)</f>
        <v>36.89</v>
      </c>
      <c r="H3016" s="1057"/>
      <c r="J3016" s="436"/>
      <c r="K3016" s="436"/>
      <c r="L3016" s="436"/>
      <c r="M3016" s="436"/>
      <c r="N3016" s="436"/>
      <c r="O3016" s="436"/>
      <c r="P3016" s="437"/>
    </row>
    <row r="3017" spans="1:16" s="115" customFormat="1" x14ac:dyDescent="0.25">
      <c r="A3017" s="1347" t="s">
        <v>4723</v>
      </c>
      <c r="B3017" s="1350"/>
      <c r="C3017" s="1350"/>
      <c r="D3017" s="1350"/>
      <c r="E3017" s="1350"/>
      <c r="F3017" s="1349"/>
      <c r="G3017" s="1168">
        <f>TRUNC(SUM(G3015),2)</f>
        <v>2513.31</v>
      </c>
      <c r="H3017" s="1057"/>
      <c r="J3017" s="436"/>
      <c r="K3017" s="436"/>
      <c r="L3017" s="436"/>
      <c r="M3017" s="436"/>
      <c r="N3017" s="436"/>
      <c r="O3017" s="436"/>
      <c r="P3017" s="437"/>
    </row>
    <row r="3018" spans="1:16" s="115" customFormat="1" x14ac:dyDescent="0.25">
      <c r="A3018" s="1172" t="s">
        <v>5048</v>
      </c>
      <c r="B3018" s="1170"/>
      <c r="C3018" s="1170"/>
      <c r="D3018" s="1170"/>
      <c r="E3018" s="1170"/>
      <c r="F3018" s="1171" t="s">
        <v>4915</v>
      </c>
      <c r="G3018" s="1168">
        <f>TRUNC(SUM(G3016:G3017),2)</f>
        <v>2550.1999999999998</v>
      </c>
      <c r="H3018" s="1057"/>
      <c r="J3018" s="436"/>
      <c r="K3018" s="436"/>
      <c r="L3018" s="436"/>
      <c r="M3018" s="436"/>
      <c r="N3018" s="436"/>
      <c r="O3018" s="436"/>
      <c r="P3018" s="437"/>
    </row>
    <row r="3019" spans="1:16" s="890" customFormat="1" ht="14.25" customHeight="1" x14ac:dyDescent="0.25">
      <c r="A3019" s="917"/>
      <c r="B3019" s="810"/>
      <c r="C3019" s="917"/>
      <c r="D3019" s="924"/>
      <c r="E3019" s="917"/>
      <c r="F3019" s="917"/>
      <c r="G3019" s="921"/>
      <c r="H3019" s="1056"/>
    </row>
    <row r="3020" spans="1:16" s="890" customFormat="1" x14ac:dyDescent="0.25">
      <c r="A3020" s="917"/>
      <c r="B3020" s="810"/>
      <c r="C3020" s="917"/>
      <c r="D3020" s="924"/>
      <c r="E3020" s="917"/>
      <c r="F3020" s="917"/>
      <c r="G3020" s="921"/>
      <c r="H3020" s="1056"/>
    </row>
    <row r="3021" spans="1:16" s="904" customFormat="1" ht="25.5" x14ac:dyDescent="0.25">
      <c r="A3021" s="1157" t="s">
        <v>3136</v>
      </c>
      <c r="B3021" s="1158" t="s">
        <v>3137</v>
      </c>
      <c r="C3021" s="1159" t="s">
        <v>3138</v>
      </c>
      <c r="D3021" s="1159" t="s">
        <v>3139</v>
      </c>
      <c r="E3021" s="1160" t="s">
        <v>3140</v>
      </c>
      <c r="F3021" s="1161" t="s">
        <v>4913</v>
      </c>
      <c r="G3021" s="1162" t="s">
        <v>4914</v>
      </c>
      <c r="H3021" s="1057"/>
    </row>
    <row r="3022" spans="1:16" s="904" customFormat="1" ht="4.5" customHeight="1" x14ac:dyDescent="0.25">
      <c r="A3022" s="728"/>
      <c r="B3022" s="728"/>
      <c r="C3022" s="729"/>
      <c r="D3022" s="729"/>
      <c r="E3022" s="730"/>
      <c r="F3022" s="731"/>
      <c r="G3022" s="732"/>
      <c r="H3022" s="1057"/>
    </row>
    <row r="3023" spans="1:16" s="115" customFormat="1" x14ac:dyDescent="0.25">
      <c r="A3023" s="446" t="s">
        <v>1942</v>
      </c>
      <c r="B3023" s="1351" t="s">
        <v>1903</v>
      </c>
      <c r="C3023" s="1352"/>
      <c r="D3023" s="1352"/>
      <c r="E3023" s="1352"/>
      <c r="F3023" s="1352"/>
      <c r="G3023" s="1353"/>
      <c r="H3023" s="1057"/>
      <c r="J3023" s="436"/>
      <c r="K3023" s="436"/>
      <c r="L3023" s="436"/>
      <c r="M3023" s="436"/>
      <c r="N3023" s="436"/>
      <c r="O3023" s="436"/>
      <c r="P3023" s="437"/>
    </row>
    <row r="3024" spans="1:16" s="115" customFormat="1" ht="63.75" x14ac:dyDescent="0.25">
      <c r="A3024" s="446" t="s">
        <v>2489</v>
      </c>
      <c r="B3024" s="815" t="s">
        <v>3675</v>
      </c>
      <c r="C3024" s="447"/>
      <c r="D3024" s="447"/>
      <c r="E3024" s="448"/>
      <c r="F3024" s="448"/>
      <c r="G3024" s="449"/>
      <c r="H3024" s="1057"/>
      <c r="J3024" s="436"/>
      <c r="K3024" s="436"/>
      <c r="L3024" s="436"/>
      <c r="M3024" s="436"/>
      <c r="N3024" s="436"/>
      <c r="O3024" s="436"/>
      <c r="P3024" s="437"/>
    </row>
    <row r="3025" spans="1:16" s="115" customFormat="1" ht="25.5" x14ac:dyDescent="0.25">
      <c r="A3025" s="459" t="s">
        <v>3570</v>
      </c>
      <c r="B3025" s="752" t="s">
        <v>4092</v>
      </c>
      <c r="C3025" s="535" t="s">
        <v>3142</v>
      </c>
      <c r="D3025" s="753" t="s">
        <v>3143</v>
      </c>
      <c r="E3025" s="423">
        <v>1</v>
      </c>
      <c r="F3025" s="754">
        <v>20.02</v>
      </c>
      <c r="G3025" s="1179">
        <f t="shared" ref="G3025:G3027" si="220">TRUNC(E3025*F3025,2)</f>
        <v>20.02</v>
      </c>
      <c r="H3025" s="1057"/>
      <c r="J3025" s="436"/>
      <c r="K3025" s="436"/>
      <c r="L3025" s="436"/>
      <c r="M3025" s="436"/>
      <c r="N3025" s="436"/>
      <c r="O3025" s="436"/>
      <c r="P3025" s="437"/>
    </row>
    <row r="3026" spans="1:16" s="115" customFormat="1" x14ac:dyDescent="0.25">
      <c r="A3026" s="459" t="s">
        <v>3306</v>
      </c>
      <c r="B3026" s="752" t="s">
        <v>4071</v>
      </c>
      <c r="C3026" s="535" t="s">
        <v>3142</v>
      </c>
      <c r="D3026" s="753" t="s">
        <v>3143</v>
      </c>
      <c r="E3026" s="423">
        <v>1</v>
      </c>
      <c r="F3026" s="754">
        <v>16.87</v>
      </c>
      <c r="G3026" s="1179">
        <f t="shared" si="220"/>
        <v>16.87</v>
      </c>
      <c r="H3026" s="1057"/>
      <c r="J3026" s="436"/>
      <c r="K3026" s="436"/>
      <c r="L3026" s="436"/>
      <c r="M3026" s="436"/>
      <c r="N3026" s="436"/>
      <c r="O3026" s="436"/>
      <c r="P3026" s="437"/>
    </row>
    <row r="3027" spans="1:16" s="115" customFormat="1" ht="25.5" x14ac:dyDescent="0.25">
      <c r="A3027" s="385" t="s">
        <v>3328</v>
      </c>
      <c r="B3027" s="389" t="s">
        <v>3621</v>
      </c>
      <c r="C3027" s="386" t="s">
        <v>3147</v>
      </c>
      <c r="D3027" s="735" t="s">
        <v>3134</v>
      </c>
      <c r="E3027" s="423">
        <v>1</v>
      </c>
      <c r="F3027" s="423">
        <f>'Mapa de Cotação'!F59</f>
        <v>2513.3150000000001</v>
      </c>
      <c r="G3027" s="1179">
        <f t="shared" si="220"/>
        <v>2513.31</v>
      </c>
      <c r="H3027" s="1057"/>
      <c r="J3027" s="436"/>
      <c r="K3027" s="436"/>
      <c r="L3027" s="436"/>
      <c r="M3027" s="436"/>
      <c r="N3027" s="436"/>
      <c r="O3027" s="436"/>
      <c r="P3027" s="437"/>
    </row>
    <row r="3028" spans="1:16" s="115" customFormat="1" x14ac:dyDescent="0.25">
      <c r="A3028" s="1347" t="s">
        <v>4722</v>
      </c>
      <c r="B3028" s="1350"/>
      <c r="C3028" s="1350"/>
      <c r="D3028" s="1350"/>
      <c r="E3028" s="1350"/>
      <c r="F3028" s="1349"/>
      <c r="G3028" s="1168">
        <f>TRUNC(SUM(G3025:G3026),2)</f>
        <v>36.89</v>
      </c>
      <c r="H3028" s="1057"/>
      <c r="J3028" s="436"/>
      <c r="K3028" s="436"/>
      <c r="L3028" s="436"/>
      <c r="M3028" s="436"/>
      <c r="N3028" s="436"/>
      <c r="O3028" s="436"/>
      <c r="P3028" s="437"/>
    </row>
    <row r="3029" spans="1:16" s="115" customFormat="1" x14ac:dyDescent="0.25">
      <c r="A3029" s="1347" t="s">
        <v>4723</v>
      </c>
      <c r="B3029" s="1350"/>
      <c r="C3029" s="1350"/>
      <c r="D3029" s="1350"/>
      <c r="E3029" s="1350"/>
      <c r="F3029" s="1349"/>
      <c r="G3029" s="1168">
        <f>TRUNC(SUM(G3027),2)</f>
        <v>2513.31</v>
      </c>
      <c r="H3029" s="1057"/>
      <c r="J3029" s="436"/>
      <c r="K3029" s="436"/>
      <c r="L3029" s="436"/>
      <c r="M3029" s="436"/>
      <c r="N3029" s="436"/>
      <c r="O3029" s="436"/>
      <c r="P3029" s="437"/>
    </row>
    <row r="3030" spans="1:16" s="115" customFormat="1" x14ac:dyDescent="0.25">
      <c r="A3030" s="1172" t="s">
        <v>5048</v>
      </c>
      <c r="B3030" s="1170"/>
      <c r="C3030" s="1170"/>
      <c r="D3030" s="1170"/>
      <c r="E3030" s="1170"/>
      <c r="F3030" s="1171" t="s">
        <v>4915</v>
      </c>
      <c r="G3030" s="1168">
        <f>TRUNC(SUM(G3028:G3029),2)</f>
        <v>2550.1999999999998</v>
      </c>
      <c r="H3030" s="1057"/>
      <c r="J3030" s="436"/>
      <c r="K3030" s="436"/>
      <c r="L3030" s="436"/>
      <c r="M3030" s="436"/>
      <c r="N3030" s="436"/>
      <c r="O3030" s="436"/>
      <c r="P3030" s="437"/>
    </row>
    <row r="3031" spans="1:16" s="890" customFormat="1" ht="14.25" customHeight="1" x14ac:dyDescent="0.25">
      <c r="A3031" s="917"/>
      <c r="B3031" s="810"/>
      <c r="C3031" s="917"/>
      <c r="D3031" s="924"/>
      <c r="E3031" s="917"/>
      <c r="F3031" s="917"/>
      <c r="G3031" s="921"/>
      <c r="H3031" s="1056"/>
    </row>
    <row r="3032" spans="1:16" s="890" customFormat="1" x14ac:dyDescent="0.25">
      <c r="A3032" s="917"/>
      <c r="B3032" s="810"/>
      <c r="C3032" s="917"/>
      <c r="D3032" s="924"/>
      <c r="E3032" s="917"/>
      <c r="F3032" s="917"/>
      <c r="G3032" s="921"/>
      <c r="H3032" s="1056"/>
    </row>
    <row r="3033" spans="1:16" s="904" customFormat="1" ht="25.5" x14ac:dyDescent="0.25">
      <c r="A3033" s="1157" t="s">
        <v>3136</v>
      </c>
      <c r="B3033" s="1158" t="s">
        <v>3137</v>
      </c>
      <c r="C3033" s="1159" t="s">
        <v>3138</v>
      </c>
      <c r="D3033" s="1159" t="s">
        <v>3139</v>
      </c>
      <c r="E3033" s="1160" t="s">
        <v>3140</v>
      </c>
      <c r="F3033" s="1161" t="s">
        <v>4913</v>
      </c>
      <c r="G3033" s="1162" t="s">
        <v>4914</v>
      </c>
      <c r="H3033" s="1057"/>
    </row>
    <row r="3034" spans="1:16" s="904" customFormat="1" ht="4.5" customHeight="1" x14ac:dyDescent="0.25">
      <c r="A3034" s="728"/>
      <c r="B3034" s="728"/>
      <c r="C3034" s="729"/>
      <c r="D3034" s="729"/>
      <c r="E3034" s="730"/>
      <c r="F3034" s="731"/>
      <c r="G3034" s="732"/>
      <c r="H3034" s="1057"/>
    </row>
    <row r="3035" spans="1:16" s="115" customFormat="1" x14ac:dyDescent="0.25">
      <c r="A3035" s="446" t="s">
        <v>1942</v>
      </c>
      <c r="B3035" s="1351" t="s">
        <v>1903</v>
      </c>
      <c r="C3035" s="1352"/>
      <c r="D3035" s="1352"/>
      <c r="E3035" s="1352"/>
      <c r="F3035" s="1352"/>
      <c r="G3035" s="1353"/>
      <c r="H3035" s="1057"/>
      <c r="J3035" s="436"/>
      <c r="K3035" s="436"/>
      <c r="L3035" s="436"/>
      <c r="M3035" s="436"/>
      <c r="N3035" s="436"/>
      <c r="O3035" s="436"/>
      <c r="P3035" s="437"/>
    </row>
    <row r="3036" spans="1:16" s="115" customFormat="1" ht="63.75" x14ac:dyDescent="0.25">
      <c r="A3036" s="446" t="s">
        <v>2490</v>
      </c>
      <c r="B3036" s="815" t="s">
        <v>3676</v>
      </c>
      <c r="C3036" s="447"/>
      <c r="D3036" s="447"/>
      <c r="E3036" s="448"/>
      <c r="F3036" s="448"/>
      <c r="G3036" s="449"/>
      <c r="H3036" s="1057"/>
      <c r="J3036" s="436"/>
      <c r="K3036" s="436"/>
      <c r="L3036" s="436"/>
      <c r="M3036" s="436"/>
      <c r="N3036" s="436"/>
      <c r="O3036" s="436"/>
      <c r="P3036" s="437"/>
    </row>
    <row r="3037" spans="1:16" s="115" customFormat="1" ht="25.5" x14ac:dyDescent="0.25">
      <c r="A3037" s="459" t="s">
        <v>3570</v>
      </c>
      <c r="B3037" s="752" t="s">
        <v>4092</v>
      </c>
      <c r="C3037" s="535" t="s">
        <v>3142</v>
      </c>
      <c r="D3037" s="753" t="s">
        <v>3143</v>
      </c>
      <c r="E3037" s="423">
        <v>1</v>
      </c>
      <c r="F3037" s="754">
        <v>20.02</v>
      </c>
      <c r="G3037" s="1179">
        <f t="shared" ref="G3037:G3039" si="221">TRUNC(E3037*F3037,2)</f>
        <v>20.02</v>
      </c>
      <c r="H3037" s="1057"/>
      <c r="J3037" s="436"/>
      <c r="K3037" s="436"/>
      <c r="L3037" s="436"/>
      <c r="M3037" s="436"/>
      <c r="N3037" s="436"/>
      <c r="O3037" s="436"/>
      <c r="P3037" s="437"/>
    </row>
    <row r="3038" spans="1:16" s="115" customFormat="1" x14ac:dyDescent="0.25">
      <c r="A3038" s="459" t="s">
        <v>3306</v>
      </c>
      <c r="B3038" s="752" t="s">
        <v>4071</v>
      </c>
      <c r="C3038" s="535" t="s">
        <v>3142</v>
      </c>
      <c r="D3038" s="753" t="s">
        <v>3143</v>
      </c>
      <c r="E3038" s="423">
        <v>1</v>
      </c>
      <c r="F3038" s="754">
        <v>16.87</v>
      </c>
      <c r="G3038" s="1179">
        <f t="shared" si="221"/>
        <v>16.87</v>
      </c>
      <c r="H3038" s="1057"/>
      <c r="J3038" s="436"/>
      <c r="K3038" s="436"/>
      <c r="L3038" s="436"/>
      <c r="M3038" s="436"/>
      <c r="N3038" s="436"/>
      <c r="O3038" s="436"/>
      <c r="P3038" s="437"/>
    </row>
    <row r="3039" spans="1:16" s="115" customFormat="1" ht="25.5" x14ac:dyDescent="0.25">
      <c r="A3039" s="385" t="s">
        <v>3328</v>
      </c>
      <c r="B3039" s="389" t="s">
        <v>3621</v>
      </c>
      <c r="C3039" s="386" t="s">
        <v>3147</v>
      </c>
      <c r="D3039" s="735" t="s">
        <v>3134</v>
      </c>
      <c r="E3039" s="423">
        <v>1</v>
      </c>
      <c r="F3039" s="423">
        <f>'Mapa de Cotação'!F59</f>
        <v>2513.3150000000001</v>
      </c>
      <c r="G3039" s="1179">
        <f t="shared" si="221"/>
        <v>2513.31</v>
      </c>
      <c r="H3039" s="1057"/>
      <c r="J3039" s="436"/>
      <c r="K3039" s="436"/>
      <c r="L3039" s="436"/>
      <c r="M3039" s="436"/>
      <c r="N3039" s="436"/>
      <c r="O3039" s="436"/>
      <c r="P3039" s="437"/>
    </row>
    <row r="3040" spans="1:16" s="115" customFormat="1" x14ac:dyDescent="0.25">
      <c r="A3040" s="1347" t="s">
        <v>4722</v>
      </c>
      <c r="B3040" s="1350"/>
      <c r="C3040" s="1350"/>
      <c r="D3040" s="1350"/>
      <c r="E3040" s="1350"/>
      <c r="F3040" s="1349"/>
      <c r="G3040" s="1168">
        <f>TRUNC(SUM(G3037:G3038),2)</f>
        <v>36.89</v>
      </c>
      <c r="H3040" s="1057"/>
      <c r="J3040" s="436"/>
      <c r="K3040" s="436"/>
      <c r="L3040" s="436"/>
      <c r="M3040" s="436"/>
      <c r="N3040" s="436"/>
      <c r="O3040" s="436"/>
      <c r="P3040" s="437"/>
    </row>
    <row r="3041" spans="1:16" s="115" customFormat="1" x14ac:dyDescent="0.25">
      <c r="A3041" s="1347" t="s">
        <v>4723</v>
      </c>
      <c r="B3041" s="1350"/>
      <c r="C3041" s="1350"/>
      <c r="D3041" s="1350"/>
      <c r="E3041" s="1350"/>
      <c r="F3041" s="1349"/>
      <c r="G3041" s="1168">
        <f>TRUNC(SUM(G3039),2)</f>
        <v>2513.31</v>
      </c>
      <c r="H3041" s="1057"/>
      <c r="J3041" s="436"/>
      <c r="K3041" s="436"/>
      <c r="L3041" s="436"/>
      <c r="M3041" s="436"/>
      <c r="N3041" s="436"/>
      <c r="O3041" s="436"/>
      <c r="P3041" s="437"/>
    </row>
    <row r="3042" spans="1:16" s="115" customFormat="1" x14ac:dyDescent="0.25">
      <c r="A3042" s="1172" t="s">
        <v>5049</v>
      </c>
      <c r="B3042" s="1170"/>
      <c r="C3042" s="1170"/>
      <c r="D3042" s="1170"/>
      <c r="E3042" s="1170"/>
      <c r="F3042" s="1171" t="s">
        <v>4915</v>
      </c>
      <c r="G3042" s="1168">
        <f>TRUNC(SUM(G3040:G3041),2)</f>
        <v>2550.1999999999998</v>
      </c>
      <c r="H3042" s="1057"/>
      <c r="J3042" s="436"/>
      <c r="K3042" s="436"/>
      <c r="L3042" s="436"/>
      <c r="M3042" s="436"/>
      <c r="N3042" s="436"/>
      <c r="O3042" s="436"/>
      <c r="P3042" s="437"/>
    </row>
    <row r="3043" spans="1:16" s="890" customFormat="1" ht="14.25" customHeight="1" x14ac:dyDescent="0.25">
      <c r="A3043" s="917"/>
      <c r="B3043" s="810"/>
      <c r="C3043" s="917"/>
      <c r="D3043" s="924"/>
      <c r="E3043" s="917"/>
      <c r="F3043" s="917"/>
      <c r="G3043" s="921"/>
      <c r="H3043" s="1056"/>
    </row>
    <row r="3044" spans="1:16" s="890" customFormat="1" x14ac:dyDescent="0.25">
      <c r="A3044" s="917"/>
      <c r="B3044" s="810"/>
      <c r="C3044" s="917"/>
      <c r="D3044" s="924"/>
      <c r="E3044" s="917"/>
      <c r="F3044" s="917"/>
      <c r="G3044" s="921"/>
      <c r="H3044" s="1056"/>
    </row>
    <row r="3045" spans="1:16" s="904" customFormat="1" ht="25.5" x14ac:dyDescent="0.25">
      <c r="A3045" s="1157" t="s">
        <v>3136</v>
      </c>
      <c r="B3045" s="1158" t="s">
        <v>3137</v>
      </c>
      <c r="C3045" s="1159" t="s">
        <v>3138</v>
      </c>
      <c r="D3045" s="1159" t="s">
        <v>3139</v>
      </c>
      <c r="E3045" s="1160" t="s">
        <v>3140</v>
      </c>
      <c r="F3045" s="1161" t="s">
        <v>4913</v>
      </c>
      <c r="G3045" s="1162" t="s">
        <v>4914</v>
      </c>
      <c r="H3045" s="1057"/>
    </row>
    <row r="3046" spans="1:16" s="904" customFormat="1" ht="4.5" customHeight="1" x14ac:dyDescent="0.25">
      <c r="A3046" s="728"/>
      <c r="B3046" s="728"/>
      <c r="C3046" s="729"/>
      <c r="D3046" s="729"/>
      <c r="E3046" s="730"/>
      <c r="F3046" s="731"/>
      <c r="G3046" s="732"/>
      <c r="H3046" s="1057"/>
    </row>
    <row r="3047" spans="1:16" s="115" customFormat="1" x14ac:dyDescent="0.25">
      <c r="A3047" s="446" t="s">
        <v>1942</v>
      </c>
      <c r="B3047" s="1351" t="s">
        <v>1903</v>
      </c>
      <c r="C3047" s="1352"/>
      <c r="D3047" s="1352"/>
      <c r="E3047" s="1352"/>
      <c r="F3047" s="1352"/>
      <c r="G3047" s="1353"/>
      <c r="H3047" s="1057"/>
      <c r="J3047" s="436"/>
      <c r="K3047" s="436"/>
      <c r="L3047" s="436"/>
      <c r="M3047" s="436"/>
      <c r="N3047" s="436"/>
      <c r="O3047" s="436"/>
      <c r="P3047" s="437"/>
    </row>
    <row r="3048" spans="1:16" s="115" customFormat="1" ht="38.25" x14ac:dyDescent="0.25">
      <c r="A3048" s="446" t="s">
        <v>2491</v>
      </c>
      <c r="B3048" s="815" t="s">
        <v>2485</v>
      </c>
      <c r="C3048" s="447"/>
      <c r="D3048" s="447"/>
      <c r="E3048" s="448"/>
      <c r="F3048" s="448"/>
      <c r="G3048" s="449"/>
      <c r="H3048" s="1057"/>
      <c r="J3048" s="436"/>
      <c r="K3048" s="436"/>
      <c r="L3048" s="436"/>
      <c r="M3048" s="436"/>
      <c r="N3048" s="436"/>
      <c r="O3048" s="436"/>
      <c r="P3048" s="437"/>
    </row>
    <row r="3049" spans="1:16" s="115" customFormat="1" ht="25.5" x14ac:dyDescent="0.25">
      <c r="A3049" s="459" t="s">
        <v>3570</v>
      </c>
      <c r="B3049" s="752" t="s">
        <v>4092</v>
      </c>
      <c r="C3049" s="535" t="s">
        <v>3142</v>
      </c>
      <c r="D3049" s="753" t="s">
        <v>3143</v>
      </c>
      <c r="E3049" s="423">
        <v>1</v>
      </c>
      <c r="F3049" s="754">
        <v>20.02</v>
      </c>
      <c r="G3049" s="1179">
        <f t="shared" ref="G3049:G3051" si="222">TRUNC(E3049*F3049,2)</f>
        <v>20.02</v>
      </c>
      <c r="H3049" s="1057"/>
      <c r="J3049" s="436"/>
      <c r="K3049" s="436"/>
      <c r="L3049" s="436"/>
      <c r="M3049" s="436"/>
      <c r="N3049" s="436"/>
      <c r="O3049" s="436"/>
      <c r="P3049" s="437"/>
    </row>
    <row r="3050" spans="1:16" s="115" customFormat="1" x14ac:dyDescent="0.25">
      <c r="A3050" s="459" t="s">
        <v>3306</v>
      </c>
      <c r="B3050" s="752" t="s">
        <v>4071</v>
      </c>
      <c r="C3050" s="535" t="s">
        <v>3142</v>
      </c>
      <c r="D3050" s="753" t="s">
        <v>3143</v>
      </c>
      <c r="E3050" s="423">
        <v>1</v>
      </c>
      <c r="F3050" s="754">
        <v>16.87</v>
      </c>
      <c r="G3050" s="1179">
        <f t="shared" si="222"/>
        <v>16.87</v>
      </c>
      <c r="H3050" s="1057"/>
      <c r="J3050" s="436"/>
      <c r="K3050" s="436"/>
      <c r="L3050" s="436"/>
      <c r="M3050" s="436"/>
      <c r="N3050" s="436"/>
      <c r="O3050" s="436"/>
      <c r="P3050" s="437"/>
    </row>
    <row r="3051" spans="1:16" s="115" customFormat="1" ht="25.5" x14ac:dyDescent="0.25">
      <c r="A3051" s="385" t="s">
        <v>3328</v>
      </c>
      <c r="B3051" s="734" t="s">
        <v>3620</v>
      </c>
      <c r="C3051" s="386" t="s">
        <v>3147</v>
      </c>
      <c r="D3051" s="735" t="s">
        <v>3134</v>
      </c>
      <c r="E3051" s="423">
        <v>1</v>
      </c>
      <c r="F3051" s="423">
        <f>'Mapa de Cotação'!F57</f>
        <v>983.85</v>
      </c>
      <c r="G3051" s="1179">
        <f t="shared" si="222"/>
        <v>983.85</v>
      </c>
      <c r="H3051" s="1057"/>
      <c r="J3051" s="436"/>
      <c r="K3051" s="436"/>
      <c r="L3051" s="436"/>
      <c r="M3051" s="436"/>
      <c r="N3051" s="436"/>
      <c r="O3051" s="436"/>
      <c r="P3051" s="437"/>
    </row>
    <row r="3052" spans="1:16" s="115" customFormat="1" x14ac:dyDescent="0.25">
      <c r="A3052" s="1347" t="s">
        <v>4722</v>
      </c>
      <c r="B3052" s="1350"/>
      <c r="C3052" s="1350"/>
      <c r="D3052" s="1350"/>
      <c r="E3052" s="1350"/>
      <c r="F3052" s="1349"/>
      <c r="G3052" s="1168">
        <f>TRUNC(SUM(G3049:G3050),2)</f>
        <v>36.89</v>
      </c>
      <c r="H3052" s="1057"/>
      <c r="J3052" s="436"/>
      <c r="K3052" s="436"/>
      <c r="L3052" s="436"/>
      <c r="M3052" s="436"/>
      <c r="N3052" s="436"/>
      <c r="O3052" s="436"/>
      <c r="P3052" s="437"/>
    </row>
    <row r="3053" spans="1:16" s="115" customFormat="1" x14ac:dyDescent="0.25">
      <c r="A3053" s="1347" t="s">
        <v>4723</v>
      </c>
      <c r="B3053" s="1350"/>
      <c r="C3053" s="1350"/>
      <c r="D3053" s="1350"/>
      <c r="E3053" s="1350"/>
      <c r="F3053" s="1349"/>
      <c r="G3053" s="1168">
        <f>TRUNC(SUM(G3051),2)</f>
        <v>983.85</v>
      </c>
      <c r="H3053" s="1057"/>
      <c r="J3053" s="436"/>
      <c r="K3053" s="436"/>
      <c r="L3053" s="436"/>
      <c r="M3053" s="436"/>
      <c r="N3053" s="436"/>
      <c r="O3053" s="436"/>
      <c r="P3053" s="437"/>
    </row>
    <row r="3054" spans="1:16" s="115" customFormat="1" x14ac:dyDescent="0.25">
      <c r="A3054" s="1172" t="s">
        <v>5048</v>
      </c>
      <c r="B3054" s="1170"/>
      <c r="C3054" s="1170"/>
      <c r="D3054" s="1170"/>
      <c r="E3054" s="1170"/>
      <c r="F3054" s="1171" t="s">
        <v>4915</v>
      </c>
      <c r="G3054" s="1168">
        <f>TRUNC(SUM(G3052:G3053),2)</f>
        <v>1020.74</v>
      </c>
      <c r="H3054" s="1057"/>
      <c r="J3054" s="436"/>
      <c r="K3054" s="436"/>
      <c r="L3054" s="436"/>
      <c r="M3054" s="436"/>
      <c r="N3054" s="436"/>
      <c r="O3054" s="436"/>
      <c r="P3054" s="437"/>
    </row>
    <row r="3055" spans="1:16" s="904" customFormat="1" ht="5.25" customHeight="1" x14ac:dyDescent="0.25">
      <c r="B3055" s="814"/>
      <c r="D3055" s="800"/>
      <c r="H3055" s="1057"/>
      <c r="J3055" s="917"/>
      <c r="K3055" s="917"/>
      <c r="L3055" s="917"/>
      <c r="M3055" s="917"/>
      <c r="N3055" s="917"/>
      <c r="O3055" s="917"/>
      <c r="P3055" s="921"/>
    </row>
    <row r="3056" spans="1:16" s="890" customFormat="1" ht="5.25" customHeight="1" x14ac:dyDescent="0.25">
      <c r="A3056" s="917"/>
      <c r="B3056" s="810"/>
      <c r="C3056" s="917"/>
      <c r="D3056" s="924"/>
      <c r="E3056" s="917"/>
      <c r="F3056" s="917"/>
      <c r="G3056" s="921"/>
      <c r="H3056" s="1056"/>
    </row>
    <row r="3057" spans="1:16" s="904" customFormat="1" ht="25.5" x14ac:dyDescent="0.25">
      <c r="A3057" s="1157" t="s">
        <v>3136</v>
      </c>
      <c r="B3057" s="1158" t="s">
        <v>3137</v>
      </c>
      <c r="C3057" s="1159" t="s">
        <v>3138</v>
      </c>
      <c r="D3057" s="1159" t="s">
        <v>3139</v>
      </c>
      <c r="E3057" s="1160" t="s">
        <v>3140</v>
      </c>
      <c r="F3057" s="1161" t="s">
        <v>4913</v>
      </c>
      <c r="G3057" s="1162" t="s">
        <v>4914</v>
      </c>
      <c r="H3057" s="1057"/>
    </row>
    <row r="3058" spans="1:16" s="904" customFormat="1" ht="4.5" customHeight="1" x14ac:dyDescent="0.25">
      <c r="A3058" s="728"/>
      <c r="B3058" s="728"/>
      <c r="C3058" s="729"/>
      <c r="D3058" s="729"/>
      <c r="E3058" s="730"/>
      <c r="F3058" s="731"/>
      <c r="G3058" s="732"/>
      <c r="H3058" s="1057"/>
    </row>
    <row r="3059" spans="1:16" s="115" customFormat="1" x14ac:dyDescent="0.25">
      <c r="A3059" s="446" t="s">
        <v>1942</v>
      </c>
      <c r="B3059" s="1351" t="s">
        <v>1903</v>
      </c>
      <c r="C3059" s="1352"/>
      <c r="D3059" s="1352"/>
      <c r="E3059" s="1352"/>
      <c r="F3059" s="1352"/>
      <c r="G3059" s="1353"/>
      <c r="H3059" s="1057"/>
      <c r="J3059" s="436"/>
      <c r="K3059" s="436"/>
      <c r="L3059" s="436"/>
      <c r="M3059" s="436"/>
      <c r="N3059" s="436"/>
      <c r="O3059" s="436"/>
      <c r="P3059" s="437"/>
    </row>
    <row r="3060" spans="1:16" s="115" customFormat="1" ht="38.25" x14ac:dyDescent="0.25">
      <c r="A3060" s="446" t="s">
        <v>3897</v>
      </c>
      <c r="B3060" s="815" t="s">
        <v>2486</v>
      </c>
      <c r="C3060" s="447"/>
      <c r="D3060" s="447"/>
      <c r="E3060" s="448"/>
      <c r="F3060" s="448"/>
      <c r="G3060" s="449"/>
      <c r="H3060" s="1057"/>
      <c r="J3060" s="436"/>
      <c r="K3060" s="436"/>
      <c r="L3060" s="436"/>
      <c r="M3060" s="436"/>
      <c r="N3060" s="436"/>
      <c r="O3060" s="436"/>
      <c r="P3060" s="437"/>
    </row>
    <row r="3061" spans="1:16" s="115" customFormat="1" ht="25.5" x14ac:dyDescent="0.25">
      <c r="A3061" s="459" t="s">
        <v>3570</v>
      </c>
      <c r="B3061" s="752" t="s">
        <v>4092</v>
      </c>
      <c r="C3061" s="535" t="s">
        <v>3142</v>
      </c>
      <c r="D3061" s="753" t="s">
        <v>3143</v>
      </c>
      <c r="E3061" s="423">
        <v>1</v>
      </c>
      <c r="F3061" s="754">
        <v>20.02</v>
      </c>
      <c r="G3061" s="1179">
        <f t="shared" ref="G3061:G3063" si="223">TRUNC(E3061*F3061,2)</f>
        <v>20.02</v>
      </c>
      <c r="H3061" s="1057"/>
      <c r="J3061" s="436"/>
      <c r="K3061" s="436"/>
      <c r="L3061" s="436"/>
      <c r="M3061" s="436"/>
      <c r="N3061" s="436"/>
      <c r="O3061" s="436"/>
      <c r="P3061" s="437"/>
    </row>
    <row r="3062" spans="1:16" s="115" customFormat="1" x14ac:dyDescent="0.25">
      <c r="A3062" s="459" t="s">
        <v>3306</v>
      </c>
      <c r="B3062" s="752" t="s">
        <v>4071</v>
      </c>
      <c r="C3062" s="535" t="s">
        <v>3142</v>
      </c>
      <c r="D3062" s="753" t="s">
        <v>3143</v>
      </c>
      <c r="E3062" s="423">
        <v>1</v>
      </c>
      <c r="F3062" s="754">
        <v>16.87</v>
      </c>
      <c r="G3062" s="1179">
        <f t="shared" si="223"/>
        <v>16.87</v>
      </c>
      <c r="H3062" s="1057"/>
      <c r="J3062" s="436"/>
      <c r="K3062" s="436"/>
      <c r="L3062" s="436"/>
      <c r="M3062" s="436"/>
      <c r="N3062" s="436"/>
      <c r="O3062" s="436"/>
      <c r="P3062" s="437"/>
    </row>
    <row r="3063" spans="1:16" s="115" customFormat="1" ht="25.5" x14ac:dyDescent="0.25">
      <c r="A3063" s="385" t="s">
        <v>3328</v>
      </c>
      <c r="B3063" s="389" t="s">
        <v>3622</v>
      </c>
      <c r="C3063" s="386" t="s">
        <v>3147</v>
      </c>
      <c r="D3063" s="735" t="s">
        <v>3134</v>
      </c>
      <c r="E3063" s="423">
        <v>1</v>
      </c>
      <c r="F3063" s="423">
        <f>'Mapa de Cotação'!F58</f>
        <v>913.82500000000005</v>
      </c>
      <c r="G3063" s="1179">
        <f t="shared" si="223"/>
        <v>913.82</v>
      </c>
      <c r="H3063" s="1057"/>
      <c r="J3063" s="436"/>
      <c r="K3063" s="436"/>
      <c r="L3063" s="436"/>
      <c r="M3063" s="436"/>
      <c r="N3063" s="436"/>
      <c r="O3063" s="436"/>
      <c r="P3063" s="437"/>
    </row>
    <row r="3064" spans="1:16" s="115" customFormat="1" x14ac:dyDescent="0.25">
      <c r="A3064" s="1347" t="s">
        <v>4722</v>
      </c>
      <c r="B3064" s="1350"/>
      <c r="C3064" s="1350"/>
      <c r="D3064" s="1350"/>
      <c r="E3064" s="1350"/>
      <c r="F3064" s="1349"/>
      <c r="G3064" s="1168">
        <f>TRUNC(SUM(G3061:G3062),2)</f>
        <v>36.89</v>
      </c>
      <c r="H3064" s="1057"/>
      <c r="J3064" s="436"/>
      <c r="K3064" s="436"/>
      <c r="L3064" s="436"/>
      <c r="M3064" s="436"/>
      <c r="N3064" s="436"/>
      <c r="O3064" s="436"/>
      <c r="P3064" s="437"/>
    </row>
    <row r="3065" spans="1:16" s="115" customFormat="1" x14ac:dyDescent="0.25">
      <c r="A3065" s="1347" t="s">
        <v>4723</v>
      </c>
      <c r="B3065" s="1350"/>
      <c r="C3065" s="1350"/>
      <c r="D3065" s="1350"/>
      <c r="E3065" s="1350"/>
      <c r="F3065" s="1349"/>
      <c r="G3065" s="1168">
        <f>TRUNC(SUM(G3063),2)</f>
        <v>913.82</v>
      </c>
      <c r="H3065" s="1057"/>
      <c r="J3065" s="436"/>
      <c r="K3065" s="436"/>
      <c r="L3065" s="436"/>
      <c r="M3065" s="436"/>
      <c r="N3065" s="436"/>
      <c r="O3065" s="436"/>
      <c r="P3065" s="437"/>
    </row>
    <row r="3066" spans="1:16" s="115" customFormat="1" x14ac:dyDescent="0.25">
      <c r="A3066" s="1172" t="s">
        <v>5048</v>
      </c>
      <c r="B3066" s="1170"/>
      <c r="C3066" s="1170"/>
      <c r="D3066" s="1170"/>
      <c r="E3066" s="1170"/>
      <c r="F3066" s="1171" t="s">
        <v>4915</v>
      </c>
      <c r="G3066" s="1168">
        <f>TRUNC(SUM(G3064:G3065),2)</f>
        <v>950.71</v>
      </c>
      <c r="H3066" s="1057"/>
      <c r="J3066" s="436"/>
      <c r="K3066" s="436"/>
      <c r="L3066" s="436"/>
      <c r="M3066" s="436"/>
      <c r="N3066" s="436"/>
      <c r="O3066" s="436"/>
      <c r="P3066" s="437"/>
    </row>
    <row r="3067" spans="1:16" s="890" customFormat="1" ht="6.75" customHeight="1" x14ac:dyDescent="0.25">
      <c r="A3067" s="917"/>
      <c r="B3067" s="810"/>
      <c r="C3067" s="917"/>
      <c r="D3067" s="924"/>
      <c r="E3067" s="917"/>
      <c r="F3067" s="917"/>
      <c r="G3067" s="921"/>
      <c r="H3067" s="1056"/>
    </row>
    <row r="3068" spans="1:16" s="890" customFormat="1" ht="6.75" customHeight="1" x14ac:dyDescent="0.25">
      <c r="A3068" s="917"/>
      <c r="B3068" s="810"/>
      <c r="C3068" s="917"/>
      <c r="D3068" s="924"/>
      <c r="E3068" s="917"/>
      <c r="F3068" s="917"/>
      <c r="G3068" s="921"/>
      <c r="H3068" s="1056"/>
    </row>
    <row r="3069" spans="1:16" s="904" customFormat="1" ht="25.5" x14ac:dyDescent="0.25">
      <c r="A3069" s="1157" t="s">
        <v>3136</v>
      </c>
      <c r="B3069" s="1158" t="s">
        <v>3137</v>
      </c>
      <c r="C3069" s="1159" t="s">
        <v>3138</v>
      </c>
      <c r="D3069" s="1159" t="s">
        <v>3139</v>
      </c>
      <c r="E3069" s="1160" t="s">
        <v>3140</v>
      </c>
      <c r="F3069" s="1161" t="s">
        <v>4913</v>
      </c>
      <c r="G3069" s="1162" t="s">
        <v>4914</v>
      </c>
      <c r="H3069" s="1057"/>
    </row>
    <row r="3070" spans="1:16" s="904" customFormat="1" ht="4.5" customHeight="1" x14ac:dyDescent="0.25">
      <c r="A3070" s="728"/>
      <c r="B3070" s="728"/>
      <c r="C3070" s="729"/>
      <c r="D3070" s="729"/>
      <c r="E3070" s="730"/>
      <c r="F3070" s="731"/>
      <c r="G3070" s="732"/>
      <c r="H3070" s="1057"/>
    </row>
    <row r="3071" spans="1:16" s="115" customFormat="1" x14ac:dyDescent="0.25">
      <c r="A3071" s="446" t="s">
        <v>1942</v>
      </c>
      <c r="B3071" s="1351" t="s">
        <v>1903</v>
      </c>
      <c r="C3071" s="1352"/>
      <c r="D3071" s="1352"/>
      <c r="E3071" s="1352"/>
      <c r="F3071" s="1352"/>
      <c r="G3071" s="1353"/>
      <c r="H3071" s="1057"/>
      <c r="J3071" s="436"/>
      <c r="K3071" s="436"/>
      <c r="L3071" s="436"/>
      <c r="M3071" s="436"/>
      <c r="N3071" s="436"/>
      <c r="O3071" s="436"/>
      <c r="P3071" s="437"/>
    </row>
    <row r="3072" spans="1:16" s="115" customFormat="1" ht="63.75" x14ac:dyDescent="0.25">
      <c r="A3072" s="446" t="s">
        <v>3898</v>
      </c>
      <c r="B3072" s="815" t="s">
        <v>3677</v>
      </c>
      <c r="C3072" s="447"/>
      <c r="D3072" s="447"/>
      <c r="E3072" s="448"/>
      <c r="F3072" s="448"/>
      <c r="G3072" s="449"/>
      <c r="H3072" s="1057"/>
      <c r="J3072" s="436"/>
      <c r="K3072" s="436"/>
      <c r="L3072" s="436"/>
      <c r="M3072" s="436"/>
      <c r="N3072" s="436"/>
      <c r="O3072" s="436"/>
      <c r="P3072" s="437"/>
    </row>
    <row r="3073" spans="1:16" s="115" customFormat="1" ht="25.5" x14ac:dyDescent="0.25">
      <c r="A3073" s="459" t="s">
        <v>3570</v>
      </c>
      <c r="B3073" s="752" t="s">
        <v>4092</v>
      </c>
      <c r="C3073" s="535" t="s">
        <v>3142</v>
      </c>
      <c r="D3073" s="753" t="s">
        <v>3143</v>
      </c>
      <c r="E3073" s="423">
        <v>1</v>
      </c>
      <c r="F3073" s="754">
        <v>20.02</v>
      </c>
      <c r="G3073" s="1179">
        <f t="shared" ref="G3073:G3075" si="224">TRUNC(E3073*F3073,2)</f>
        <v>20.02</v>
      </c>
      <c r="H3073" s="1057"/>
      <c r="J3073" s="436"/>
      <c r="K3073" s="436"/>
      <c r="L3073" s="436"/>
      <c r="M3073" s="436"/>
      <c r="N3073" s="436"/>
      <c r="O3073" s="436"/>
      <c r="P3073" s="437"/>
    </row>
    <row r="3074" spans="1:16" s="115" customFormat="1" x14ac:dyDescent="0.25">
      <c r="A3074" s="459" t="s">
        <v>3306</v>
      </c>
      <c r="B3074" s="752" t="s">
        <v>4071</v>
      </c>
      <c r="C3074" s="535" t="s">
        <v>3142</v>
      </c>
      <c r="D3074" s="753" t="s">
        <v>3143</v>
      </c>
      <c r="E3074" s="423">
        <v>1</v>
      </c>
      <c r="F3074" s="754">
        <v>16.87</v>
      </c>
      <c r="G3074" s="1179">
        <f t="shared" si="224"/>
        <v>16.87</v>
      </c>
      <c r="H3074" s="1057"/>
      <c r="J3074" s="436"/>
      <c r="K3074" s="436"/>
      <c r="L3074" s="436"/>
      <c r="M3074" s="436"/>
      <c r="N3074" s="436"/>
      <c r="O3074" s="436"/>
      <c r="P3074" s="437"/>
    </row>
    <row r="3075" spans="1:16" s="115" customFormat="1" ht="25.5" x14ac:dyDescent="0.25">
      <c r="A3075" s="385" t="s">
        <v>3328</v>
      </c>
      <c r="B3075" s="389" t="s">
        <v>3623</v>
      </c>
      <c r="C3075" s="386" t="s">
        <v>3147</v>
      </c>
      <c r="D3075" s="735" t="s">
        <v>3134</v>
      </c>
      <c r="E3075" s="423">
        <v>1</v>
      </c>
      <c r="F3075" s="423">
        <f>'Mapa de Cotação'!F61</f>
        <v>650.84500000000003</v>
      </c>
      <c r="G3075" s="1179">
        <f t="shared" si="224"/>
        <v>650.84</v>
      </c>
      <c r="H3075" s="1057"/>
      <c r="J3075" s="436"/>
      <c r="K3075" s="436"/>
      <c r="L3075" s="436"/>
      <c r="M3075" s="436"/>
      <c r="N3075" s="436"/>
      <c r="O3075" s="436"/>
      <c r="P3075" s="437"/>
    </row>
    <row r="3076" spans="1:16" s="115" customFormat="1" x14ac:dyDescent="0.25">
      <c r="A3076" s="1347" t="s">
        <v>4722</v>
      </c>
      <c r="B3076" s="1350"/>
      <c r="C3076" s="1350"/>
      <c r="D3076" s="1350"/>
      <c r="E3076" s="1350"/>
      <c r="F3076" s="1349"/>
      <c r="G3076" s="1168">
        <f>TRUNC(SUM(G3073:G3074),2)</f>
        <v>36.89</v>
      </c>
      <c r="H3076" s="1057"/>
      <c r="J3076" s="436"/>
      <c r="K3076" s="436"/>
      <c r="L3076" s="436"/>
      <c r="M3076" s="436"/>
      <c r="N3076" s="436"/>
      <c r="O3076" s="436"/>
      <c r="P3076" s="437"/>
    </row>
    <row r="3077" spans="1:16" s="115" customFormat="1" x14ac:dyDescent="0.25">
      <c r="A3077" s="1347" t="s">
        <v>4723</v>
      </c>
      <c r="B3077" s="1350"/>
      <c r="C3077" s="1350"/>
      <c r="D3077" s="1350"/>
      <c r="E3077" s="1350"/>
      <c r="F3077" s="1349"/>
      <c r="G3077" s="1168">
        <f>TRUNC(SUM(G3075),2)</f>
        <v>650.84</v>
      </c>
      <c r="H3077" s="1057"/>
      <c r="J3077" s="436"/>
      <c r="K3077" s="436"/>
      <c r="L3077" s="436"/>
      <c r="M3077" s="436"/>
      <c r="N3077" s="436"/>
      <c r="O3077" s="436"/>
      <c r="P3077" s="437"/>
    </row>
    <row r="3078" spans="1:16" s="115" customFormat="1" x14ac:dyDescent="0.25">
      <c r="A3078" s="1172" t="s">
        <v>5048</v>
      </c>
      <c r="B3078" s="1170"/>
      <c r="C3078" s="1170"/>
      <c r="D3078" s="1170"/>
      <c r="E3078" s="1170"/>
      <c r="F3078" s="1171" t="s">
        <v>4915</v>
      </c>
      <c r="G3078" s="1168">
        <f>TRUNC(SUM(G3076:G3077),2)</f>
        <v>687.73</v>
      </c>
      <c r="H3078" s="1057"/>
      <c r="J3078" s="436"/>
      <c r="K3078" s="436"/>
      <c r="L3078" s="436"/>
      <c r="M3078" s="436"/>
      <c r="N3078" s="436"/>
      <c r="O3078" s="436"/>
      <c r="P3078" s="437"/>
    </row>
    <row r="3079" spans="1:16" s="890" customFormat="1" ht="14.25" customHeight="1" x14ac:dyDescent="0.25">
      <c r="A3079" s="917"/>
      <c r="B3079" s="810"/>
      <c r="C3079" s="917"/>
      <c r="D3079" s="924"/>
      <c r="E3079" s="917"/>
      <c r="F3079" s="917"/>
      <c r="G3079" s="921"/>
      <c r="H3079" s="1056"/>
    </row>
    <row r="3080" spans="1:16" s="890" customFormat="1" x14ac:dyDescent="0.25">
      <c r="A3080" s="917"/>
      <c r="B3080" s="810"/>
      <c r="C3080" s="917"/>
      <c r="D3080" s="924"/>
      <c r="E3080" s="917"/>
      <c r="F3080" s="917"/>
      <c r="G3080" s="921"/>
      <c r="H3080" s="1056"/>
    </row>
    <row r="3081" spans="1:16" s="904" customFormat="1" ht="25.5" x14ac:dyDescent="0.25">
      <c r="A3081" s="1157" t="s">
        <v>3136</v>
      </c>
      <c r="B3081" s="1158" t="s">
        <v>3137</v>
      </c>
      <c r="C3081" s="1159" t="s">
        <v>3138</v>
      </c>
      <c r="D3081" s="1159" t="s">
        <v>3139</v>
      </c>
      <c r="E3081" s="1160" t="s">
        <v>3140</v>
      </c>
      <c r="F3081" s="1161" t="s">
        <v>4913</v>
      </c>
      <c r="G3081" s="1162" t="s">
        <v>4914</v>
      </c>
      <c r="H3081" s="1057"/>
    </row>
    <row r="3082" spans="1:16" s="904" customFormat="1" ht="4.5" customHeight="1" x14ac:dyDescent="0.25">
      <c r="A3082" s="728"/>
      <c r="B3082" s="728"/>
      <c r="C3082" s="729"/>
      <c r="D3082" s="729"/>
      <c r="E3082" s="730"/>
      <c r="F3082" s="731"/>
      <c r="G3082" s="732"/>
      <c r="H3082" s="1057"/>
    </row>
    <row r="3083" spans="1:16" s="115" customFormat="1" x14ac:dyDescent="0.25">
      <c r="A3083" s="446" t="s">
        <v>4508</v>
      </c>
      <c r="B3083" s="1351" t="s">
        <v>4513</v>
      </c>
      <c r="C3083" s="1352"/>
      <c r="D3083" s="1352"/>
      <c r="E3083" s="1352"/>
      <c r="F3083" s="1352"/>
      <c r="G3083" s="1353"/>
      <c r="H3083" s="1057"/>
      <c r="J3083" s="436"/>
      <c r="K3083" s="436"/>
      <c r="L3083" s="436"/>
      <c r="M3083" s="436"/>
      <c r="N3083" s="436"/>
      <c r="O3083" s="436"/>
      <c r="P3083" s="437"/>
    </row>
    <row r="3084" spans="1:16" s="706" customFormat="1" x14ac:dyDescent="0.25">
      <c r="A3084" s="769" t="s">
        <v>4514</v>
      </c>
      <c r="B3084" s="1351" t="s">
        <v>4509</v>
      </c>
      <c r="C3084" s="1352"/>
      <c r="D3084" s="1352"/>
      <c r="E3084" s="1352"/>
      <c r="F3084" s="1352"/>
      <c r="G3084" s="1353"/>
      <c r="H3084" s="1057"/>
      <c r="J3084" s="743"/>
      <c r="K3084" s="743"/>
      <c r="L3084" s="743"/>
      <c r="M3084" s="743"/>
      <c r="N3084" s="743"/>
      <c r="O3084" s="743"/>
      <c r="P3084" s="747"/>
    </row>
    <row r="3085" spans="1:16" s="115" customFormat="1" x14ac:dyDescent="0.25">
      <c r="A3085" s="459" t="s">
        <v>3144</v>
      </c>
      <c r="B3085" s="752" t="s">
        <v>4059</v>
      </c>
      <c r="C3085" s="535" t="s">
        <v>3142</v>
      </c>
      <c r="D3085" s="753" t="s">
        <v>3143</v>
      </c>
      <c r="E3085" s="423">
        <v>0.1</v>
      </c>
      <c r="F3085" s="754">
        <v>14.3</v>
      </c>
      <c r="G3085" s="1179">
        <f t="shared" ref="G3085:G3086" si="225">TRUNC(E3085*F3085,2)</f>
        <v>1.43</v>
      </c>
      <c r="H3085" s="1057"/>
      <c r="J3085" s="436"/>
      <c r="K3085" s="436"/>
      <c r="L3085" s="436"/>
      <c r="M3085" s="436"/>
      <c r="N3085" s="436"/>
      <c r="O3085" s="436"/>
      <c r="P3085" s="437"/>
    </row>
    <row r="3086" spans="1:16" s="115" customFormat="1" x14ac:dyDescent="0.25">
      <c r="A3086" s="459" t="s">
        <v>4516</v>
      </c>
      <c r="B3086" s="752" t="s">
        <v>4517</v>
      </c>
      <c r="C3086" s="535" t="s">
        <v>3133</v>
      </c>
      <c r="D3086" s="753" t="s">
        <v>4108</v>
      </c>
      <c r="E3086" s="423">
        <v>1</v>
      </c>
      <c r="F3086" s="754">
        <v>37.78</v>
      </c>
      <c r="G3086" s="1179">
        <f t="shared" si="225"/>
        <v>37.78</v>
      </c>
      <c r="H3086" s="1057"/>
      <c r="J3086" s="436"/>
      <c r="K3086" s="436"/>
      <c r="L3086" s="436"/>
      <c r="M3086" s="436"/>
      <c r="N3086" s="436"/>
      <c r="O3086" s="436"/>
      <c r="P3086" s="437"/>
    </row>
    <row r="3087" spans="1:16" s="115" customFormat="1" x14ac:dyDescent="0.25">
      <c r="A3087" s="1347" t="s">
        <v>4722</v>
      </c>
      <c r="B3087" s="1350"/>
      <c r="C3087" s="1350"/>
      <c r="D3087" s="1350"/>
      <c r="E3087" s="1350"/>
      <c r="F3087" s="1349"/>
      <c r="G3087" s="1168">
        <f>TRUNC(SUM(G3084:G3085),2)</f>
        <v>1.43</v>
      </c>
      <c r="H3087" s="1057"/>
      <c r="I3087"/>
      <c r="J3087" s="436"/>
      <c r="K3087" s="436"/>
      <c r="L3087" s="436"/>
      <c r="M3087" s="436"/>
      <c r="N3087" s="436"/>
      <c r="O3087" s="436"/>
      <c r="P3087" s="437"/>
    </row>
    <row r="3088" spans="1:16" s="115" customFormat="1" x14ac:dyDescent="0.25">
      <c r="A3088" s="1347" t="s">
        <v>4723</v>
      </c>
      <c r="B3088" s="1350"/>
      <c r="C3088" s="1350"/>
      <c r="D3088" s="1350"/>
      <c r="E3088" s="1350"/>
      <c r="F3088" s="1349"/>
      <c r="G3088" s="1168">
        <f>TRUNC(SUM(G3086),2)</f>
        <v>37.78</v>
      </c>
      <c r="H3088" s="1057"/>
      <c r="I3088"/>
      <c r="J3088" s="375"/>
      <c r="K3088" s="436"/>
      <c r="L3088" s="436"/>
      <c r="M3088" s="436"/>
      <c r="N3088" s="436"/>
      <c r="O3088" s="436"/>
      <c r="P3088" s="437"/>
    </row>
    <row r="3089" spans="1:16" s="115" customFormat="1" x14ac:dyDescent="0.25">
      <c r="A3089" s="1172"/>
      <c r="B3089" s="1170"/>
      <c r="C3089" s="1170"/>
      <c r="D3089" s="1170"/>
      <c r="E3089" s="1170"/>
      <c r="F3089" s="1171" t="s">
        <v>4915</v>
      </c>
      <c r="G3089" s="1168">
        <f>TRUNC(SUM(G3087:G3088),2)</f>
        <v>39.21</v>
      </c>
      <c r="H3089" s="1057"/>
      <c r="J3089" s="436"/>
      <c r="K3089" s="436"/>
      <c r="L3089" s="436"/>
      <c r="M3089" s="436"/>
      <c r="N3089" s="436"/>
      <c r="O3089" s="436"/>
      <c r="P3089" s="437"/>
    </row>
    <row r="3090" spans="1:16" s="115" customFormat="1" x14ac:dyDescent="0.25">
      <c r="B3090" s="814"/>
      <c r="D3090" s="800"/>
      <c r="H3090" s="1057"/>
      <c r="J3090" s="436"/>
      <c r="K3090" s="436"/>
      <c r="L3090" s="436"/>
      <c r="M3090" s="436"/>
      <c r="N3090" s="436"/>
      <c r="O3090" s="436"/>
      <c r="P3090" s="437"/>
    </row>
    <row r="3091" spans="1:16" s="904" customFormat="1" x14ac:dyDescent="0.25">
      <c r="B3091" s="814"/>
      <c r="D3091" s="800"/>
      <c r="H3091" s="1057"/>
      <c r="J3091" s="917"/>
      <c r="K3091" s="917"/>
      <c r="L3091" s="917"/>
      <c r="M3091" s="917"/>
      <c r="N3091" s="917"/>
      <c r="O3091" s="917"/>
      <c r="P3091" s="921"/>
    </row>
    <row r="3092" spans="1:16" s="904" customFormat="1" ht="25.5" x14ac:dyDescent="0.25">
      <c r="A3092" s="1157" t="s">
        <v>3136</v>
      </c>
      <c r="B3092" s="1158" t="s">
        <v>3137</v>
      </c>
      <c r="C3092" s="1159" t="s">
        <v>3138</v>
      </c>
      <c r="D3092" s="1159" t="s">
        <v>3139</v>
      </c>
      <c r="E3092" s="1160" t="s">
        <v>3140</v>
      </c>
      <c r="F3092" s="1161" t="s">
        <v>4913</v>
      </c>
      <c r="G3092" s="1162" t="s">
        <v>4914</v>
      </c>
      <c r="H3092" s="1057"/>
      <c r="J3092" s="917"/>
      <c r="K3092" s="917"/>
      <c r="L3092" s="917"/>
      <c r="M3092" s="917"/>
      <c r="N3092" s="917"/>
      <c r="O3092" s="917"/>
      <c r="P3092" s="921"/>
    </row>
    <row r="3093" spans="1:16" s="904" customFormat="1" ht="4.5" customHeight="1" x14ac:dyDescent="0.25">
      <c r="A3093" s="1163"/>
      <c r="B3093" s="1163"/>
      <c r="C3093" s="1164"/>
      <c r="D3093" s="1164"/>
      <c r="E3093" s="1165"/>
      <c r="F3093" s="1166"/>
      <c r="G3093" s="1167"/>
      <c r="H3093" s="1057"/>
      <c r="J3093" s="917"/>
      <c r="K3093" s="917"/>
      <c r="L3093" s="917"/>
      <c r="M3093" s="917"/>
      <c r="N3093" s="917"/>
      <c r="O3093" s="917"/>
      <c r="P3093" s="921"/>
    </row>
    <row r="3094" spans="1:16" s="904" customFormat="1" x14ac:dyDescent="0.25">
      <c r="A3094" s="1181" t="s">
        <v>2281</v>
      </c>
      <c r="B3094" s="1345" t="s">
        <v>2282</v>
      </c>
      <c r="C3094" s="1346"/>
      <c r="D3094" s="1346"/>
      <c r="E3094" s="1346"/>
      <c r="F3094" s="1346"/>
      <c r="G3094" s="1346"/>
      <c r="H3094" s="1057"/>
      <c r="J3094" s="917"/>
      <c r="K3094" s="917"/>
      <c r="L3094" s="917"/>
      <c r="M3094" s="917"/>
      <c r="N3094" s="917"/>
      <c r="O3094" s="917"/>
      <c r="P3094" s="921"/>
    </row>
    <row r="3095" spans="1:16" s="904" customFormat="1" x14ac:dyDescent="0.25">
      <c r="A3095" s="1181" t="s">
        <v>2974</v>
      </c>
      <c r="B3095" s="1182" t="s">
        <v>5054</v>
      </c>
      <c r="C3095" s="1183"/>
      <c r="D3095" s="1183"/>
      <c r="E3095" s="1184"/>
      <c r="F3095" s="1184"/>
      <c r="G3095" s="1185"/>
      <c r="H3095" s="1057"/>
      <c r="J3095" s="917"/>
      <c r="K3095" s="917"/>
      <c r="L3095" s="917"/>
      <c r="M3095" s="917"/>
      <c r="N3095" s="917"/>
      <c r="O3095" s="917"/>
      <c r="P3095" s="921"/>
    </row>
    <row r="3096" spans="1:16" s="904" customFormat="1" x14ac:dyDescent="0.25">
      <c r="A3096" s="752" t="s">
        <v>5055</v>
      </c>
      <c r="B3096" s="752" t="s">
        <v>5056</v>
      </c>
      <c r="C3096" s="753" t="s">
        <v>3133</v>
      </c>
      <c r="D3096" s="752" t="s">
        <v>3314</v>
      </c>
      <c r="E3096" s="450">
        <v>5.0000000000000001E-3</v>
      </c>
      <c r="F3096" s="754">
        <v>7.81</v>
      </c>
      <c r="G3096" s="740">
        <f>TRUNC(E3096*F3096,2)</f>
        <v>0.03</v>
      </c>
      <c r="H3096" s="1057"/>
      <c r="J3096" s="917"/>
      <c r="K3096" s="917"/>
      <c r="L3096" s="917"/>
      <c r="M3096" s="917"/>
      <c r="N3096" s="917"/>
      <c r="O3096" s="917"/>
      <c r="P3096" s="921"/>
    </row>
    <row r="3097" spans="1:16" s="904" customFormat="1" x14ac:dyDescent="0.25">
      <c r="A3097" s="752" t="s">
        <v>5057</v>
      </c>
      <c r="B3097" s="752" t="s">
        <v>5058</v>
      </c>
      <c r="C3097" s="753" t="s">
        <v>3133</v>
      </c>
      <c r="D3097" s="752" t="s">
        <v>3134</v>
      </c>
      <c r="E3097" s="450">
        <v>0.05</v>
      </c>
      <c r="F3097" s="754">
        <v>12.73</v>
      </c>
      <c r="G3097" s="740">
        <f>TRUNC(E3097*F3097,2)</f>
        <v>0.63</v>
      </c>
      <c r="H3097" s="1057"/>
      <c r="J3097" s="917"/>
      <c r="K3097" s="917"/>
      <c r="L3097" s="917"/>
      <c r="M3097" s="917"/>
      <c r="N3097" s="917"/>
      <c r="O3097" s="917"/>
      <c r="P3097" s="921"/>
    </row>
    <row r="3098" spans="1:16" s="904" customFormat="1" x14ac:dyDescent="0.25">
      <c r="A3098" s="752" t="s">
        <v>3144</v>
      </c>
      <c r="B3098" s="752" t="s">
        <v>4059</v>
      </c>
      <c r="C3098" s="753" t="s">
        <v>3142</v>
      </c>
      <c r="D3098" s="752" t="s">
        <v>3143</v>
      </c>
      <c r="E3098" s="450">
        <v>0.1</v>
      </c>
      <c r="F3098" s="754">
        <v>14.3</v>
      </c>
      <c r="G3098" s="740">
        <f>TRUNC(E3098*F3098,2)</f>
        <v>1.43</v>
      </c>
      <c r="H3098" s="1057"/>
      <c r="J3098" s="917"/>
      <c r="K3098" s="917"/>
      <c r="L3098" s="917"/>
      <c r="M3098" s="917"/>
      <c r="N3098" s="917"/>
      <c r="O3098" s="917"/>
      <c r="P3098" s="921"/>
    </row>
    <row r="3099" spans="1:16" s="904" customFormat="1" x14ac:dyDescent="0.25">
      <c r="A3099" s="1347" t="s">
        <v>4722</v>
      </c>
      <c r="B3099" s="1348"/>
      <c r="C3099" s="1348"/>
      <c r="D3099" s="1348"/>
      <c r="E3099" s="1348"/>
      <c r="F3099" s="1349"/>
      <c r="G3099" s="1168">
        <f>TRUNC(SUM(G3098),2)</f>
        <v>1.43</v>
      </c>
      <c r="H3099" s="1057"/>
      <c r="J3099" s="917"/>
      <c r="K3099" s="917"/>
      <c r="L3099" s="917"/>
      <c r="M3099" s="917"/>
      <c r="N3099" s="917"/>
      <c r="O3099" s="917"/>
      <c r="P3099" s="921"/>
    </row>
    <row r="3100" spans="1:16" s="904" customFormat="1" x14ac:dyDescent="0.25">
      <c r="A3100" s="1347" t="s">
        <v>4723</v>
      </c>
      <c r="B3100" s="1348"/>
      <c r="C3100" s="1348"/>
      <c r="D3100" s="1348"/>
      <c r="E3100" s="1348"/>
      <c r="F3100" s="1349"/>
      <c r="G3100" s="1168">
        <f>TRUNC(SUM(G3096:G3097),2)</f>
        <v>0.66</v>
      </c>
      <c r="H3100" s="1057"/>
      <c r="J3100" s="917"/>
      <c r="K3100" s="917"/>
      <c r="L3100" s="917"/>
      <c r="M3100" s="917"/>
      <c r="N3100" s="917"/>
      <c r="O3100" s="917"/>
      <c r="P3100" s="921"/>
    </row>
    <row r="3101" spans="1:16" s="904" customFormat="1" x14ac:dyDescent="0.25">
      <c r="A3101" s="1186" t="s">
        <v>5059</v>
      </c>
      <c r="B3101" s="1187"/>
      <c r="C3101" s="1187"/>
      <c r="D3101" s="1187"/>
      <c r="E3101" s="1187"/>
      <c r="F3101" s="1171" t="s">
        <v>4915</v>
      </c>
      <c r="G3101" s="1168">
        <f>TRUNC(SUM(G3099:G3100),2)</f>
        <v>2.09</v>
      </c>
      <c r="H3101" s="1057"/>
      <c r="J3101" s="917"/>
      <c r="K3101" s="917"/>
      <c r="L3101" s="917"/>
      <c r="M3101" s="917"/>
      <c r="N3101" s="917"/>
      <c r="O3101" s="917"/>
      <c r="P3101" s="921"/>
    </row>
    <row r="3102" spans="1:16" s="904" customFormat="1" x14ac:dyDescent="0.25">
      <c r="B3102" s="814"/>
      <c r="D3102" s="800"/>
      <c r="H3102" s="1057"/>
      <c r="J3102" s="917"/>
      <c r="K3102" s="917"/>
      <c r="L3102" s="917"/>
      <c r="M3102" s="917"/>
      <c r="N3102" s="917"/>
      <c r="O3102" s="917"/>
      <c r="P3102" s="921"/>
    </row>
    <row r="3103" spans="1:16" s="890" customFormat="1" x14ac:dyDescent="0.25">
      <c r="A3103" s="917"/>
      <c r="B3103" s="810"/>
      <c r="C3103" s="917"/>
      <c r="D3103" s="924"/>
      <c r="E3103" s="917"/>
      <c r="F3103" s="917"/>
      <c r="G3103" s="921"/>
      <c r="H3103" s="1056"/>
    </row>
    <row r="3104" spans="1:16" s="904" customFormat="1" ht="25.5" x14ac:dyDescent="0.25">
      <c r="A3104" s="1157" t="s">
        <v>3136</v>
      </c>
      <c r="B3104" s="1158" t="s">
        <v>3137</v>
      </c>
      <c r="C3104" s="1159" t="s">
        <v>3138</v>
      </c>
      <c r="D3104" s="1159" t="s">
        <v>3139</v>
      </c>
      <c r="E3104" s="1160" t="s">
        <v>3140</v>
      </c>
      <c r="F3104" s="1161" t="s">
        <v>4913</v>
      </c>
      <c r="G3104" s="1162" t="s">
        <v>4914</v>
      </c>
      <c r="H3104" s="1057"/>
    </row>
    <row r="3105" spans="1:16" s="904" customFormat="1" ht="4.5" customHeight="1" x14ac:dyDescent="0.25">
      <c r="A3105" s="728"/>
      <c r="B3105" s="728"/>
      <c r="C3105" s="729"/>
      <c r="D3105" s="729"/>
      <c r="E3105" s="730"/>
      <c r="F3105" s="731"/>
      <c r="G3105" s="732"/>
      <c r="H3105" s="1057"/>
    </row>
    <row r="3106" spans="1:16" s="706" customFormat="1" x14ac:dyDescent="0.25">
      <c r="A3106" s="446" t="s">
        <v>2296</v>
      </c>
      <c r="B3106" s="1351" t="s">
        <v>2297</v>
      </c>
      <c r="C3106" s="1352"/>
      <c r="D3106" s="1352"/>
      <c r="E3106" s="1352"/>
      <c r="F3106" s="1352"/>
      <c r="G3106" s="1353"/>
      <c r="H3106" s="1057"/>
      <c r="J3106" s="743"/>
      <c r="K3106" s="743"/>
      <c r="L3106" s="743"/>
      <c r="M3106" s="743"/>
      <c r="N3106" s="743"/>
      <c r="O3106" s="743"/>
      <c r="P3106" s="747"/>
    </row>
    <row r="3107" spans="1:16" s="706" customFormat="1" x14ac:dyDescent="0.25">
      <c r="A3107" s="446" t="s">
        <v>3079</v>
      </c>
      <c r="B3107" s="815" t="s">
        <v>3080</v>
      </c>
      <c r="C3107" s="447"/>
      <c r="D3107" s="447"/>
      <c r="E3107" s="448"/>
      <c r="F3107" s="448"/>
      <c r="G3107" s="449"/>
      <c r="H3107" s="1057"/>
      <c r="J3107" s="743"/>
      <c r="K3107" s="743"/>
      <c r="L3107" s="743"/>
      <c r="M3107" s="743"/>
      <c r="N3107" s="743"/>
      <c r="O3107" s="743"/>
      <c r="P3107" s="747"/>
    </row>
    <row r="3108" spans="1:16" s="706" customFormat="1" x14ac:dyDescent="0.25">
      <c r="A3108" s="752" t="s">
        <v>4458</v>
      </c>
      <c r="B3108" s="752" t="s">
        <v>4459</v>
      </c>
      <c r="C3108" s="753" t="s">
        <v>3142</v>
      </c>
      <c r="D3108" s="753" t="s">
        <v>3143</v>
      </c>
      <c r="E3108" s="754">
        <v>5.8000000000000003E-2</v>
      </c>
      <c r="F3108" s="754">
        <v>14.17</v>
      </c>
      <c r="G3108" s="1179">
        <f>TRUNC(E3108*F3108,2)</f>
        <v>0.82</v>
      </c>
      <c r="H3108" s="1057"/>
      <c r="J3108" s="743"/>
      <c r="K3108" s="743"/>
      <c r="L3108" s="743"/>
      <c r="M3108" s="743"/>
      <c r="N3108" s="743"/>
      <c r="O3108" s="743"/>
      <c r="P3108" s="747"/>
    </row>
    <row r="3109" spans="1:16" s="706" customFormat="1" x14ac:dyDescent="0.25">
      <c r="A3109" s="1347" t="s">
        <v>4722</v>
      </c>
      <c r="B3109" s="1350"/>
      <c r="C3109" s="1350"/>
      <c r="D3109" s="1350"/>
      <c r="E3109" s="1350"/>
      <c r="F3109" s="1349"/>
      <c r="G3109" s="1168">
        <f>TRUNC(SUM(G3108),2)</f>
        <v>0.82</v>
      </c>
      <c r="H3109" s="1057"/>
      <c r="I3109" s="700"/>
      <c r="J3109" s="743"/>
      <c r="K3109" s="743"/>
      <c r="L3109" s="743"/>
      <c r="M3109" s="743"/>
      <c r="N3109" s="743"/>
      <c r="O3109" s="743"/>
      <c r="P3109" s="747"/>
    </row>
    <row r="3110" spans="1:16" s="706" customFormat="1" x14ac:dyDescent="0.25">
      <c r="A3110" s="1347" t="s">
        <v>4723</v>
      </c>
      <c r="B3110" s="1350"/>
      <c r="C3110" s="1350"/>
      <c r="D3110" s="1350"/>
      <c r="E3110" s="1350"/>
      <c r="F3110" s="1349"/>
      <c r="G3110" s="1168">
        <v>0</v>
      </c>
      <c r="H3110" s="1057"/>
      <c r="I3110" s="700"/>
      <c r="J3110" s="726"/>
      <c r="K3110" s="743"/>
      <c r="L3110" s="743"/>
      <c r="M3110" s="743"/>
      <c r="N3110" s="743"/>
      <c r="O3110" s="743"/>
      <c r="P3110" s="747"/>
    </row>
    <row r="3111" spans="1:16" s="706" customFormat="1" x14ac:dyDescent="0.25">
      <c r="A3111" s="1172" t="s">
        <v>5050</v>
      </c>
      <c r="B3111" s="1170"/>
      <c r="C3111" s="1170"/>
      <c r="D3111" s="1170"/>
      <c r="E3111" s="1170"/>
      <c r="F3111" s="1171" t="s">
        <v>4915</v>
      </c>
      <c r="G3111" s="1168">
        <f>TRUNC(SUM(G3109:G3110),2)</f>
        <v>0.82</v>
      </c>
      <c r="H3111" s="1057"/>
      <c r="J3111" s="743"/>
      <c r="K3111" s="743"/>
      <c r="L3111" s="743"/>
      <c r="M3111" s="743"/>
      <c r="N3111" s="743"/>
      <c r="O3111" s="743"/>
      <c r="P3111" s="747"/>
    </row>
    <row r="3112" spans="1:16" s="115" customFormat="1" x14ac:dyDescent="0.25">
      <c r="B3112" s="814"/>
      <c r="D3112" s="800"/>
      <c r="H3112" s="1057"/>
      <c r="J3112" s="436"/>
      <c r="K3112" s="436"/>
      <c r="L3112" s="436"/>
      <c r="M3112" s="436"/>
      <c r="N3112" s="436"/>
      <c r="O3112" s="436"/>
      <c r="P3112" s="437"/>
    </row>
    <row r="3113" spans="1:16" ht="31.5" customHeight="1" x14ac:dyDescent="0.25">
      <c r="A3113" s="1344" t="s">
        <v>5051</v>
      </c>
      <c r="B3113" s="1344"/>
      <c r="C3113" s="1344"/>
      <c r="D3113" s="1344"/>
      <c r="E3113" s="1344"/>
      <c r="F3113" s="1344"/>
      <c r="G3113" s="1344"/>
    </row>
    <row r="3114" spans="1:16" x14ac:dyDescent="0.25">
      <c r="A3114" s="115"/>
      <c r="B3114" s="814"/>
      <c r="C3114" s="115"/>
      <c r="D3114" s="800"/>
      <c r="E3114" s="115"/>
      <c r="F3114" s="115"/>
      <c r="G3114" s="115"/>
    </row>
  </sheetData>
  <autoFilter ref="A14:G25"/>
  <mergeCells count="595">
    <mergeCell ref="A1438:F1438"/>
    <mergeCell ref="A1451:F1451"/>
    <mergeCell ref="A1186:F1186"/>
    <mergeCell ref="A1196:F1196"/>
    <mergeCell ref="A1197:F1197"/>
    <mergeCell ref="A1207:F1207"/>
    <mergeCell ref="A1208:F1208"/>
    <mergeCell ref="A1409:F1409"/>
    <mergeCell ref="A1410:F1410"/>
    <mergeCell ref="A1423:F1423"/>
    <mergeCell ref="A1424:F1424"/>
    <mergeCell ref="A1137:F1137"/>
    <mergeCell ref="A1138:F1138"/>
    <mergeCell ref="A1149:F1149"/>
    <mergeCell ref="A1150:F1150"/>
    <mergeCell ref="A1161:F1161"/>
    <mergeCell ref="A1162:F1162"/>
    <mergeCell ref="A1173:F1173"/>
    <mergeCell ref="A1174:F1174"/>
    <mergeCell ref="A1185:F1185"/>
    <mergeCell ref="A1080:F1080"/>
    <mergeCell ref="A1091:F1091"/>
    <mergeCell ref="A1092:F1092"/>
    <mergeCell ref="A1105:F1105"/>
    <mergeCell ref="A1106:F1106"/>
    <mergeCell ref="A1115:F1115"/>
    <mergeCell ref="A1116:F1116"/>
    <mergeCell ref="A1127:F1127"/>
    <mergeCell ref="A1128:F1128"/>
    <mergeCell ref="A1030:F1030"/>
    <mergeCell ref="A1031:F1031"/>
    <mergeCell ref="A1042:F1042"/>
    <mergeCell ref="A1043:F1043"/>
    <mergeCell ref="A1054:F1054"/>
    <mergeCell ref="A1055:F1055"/>
    <mergeCell ref="A1067:F1067"/>
    <mergeCell ref="A1068:F1068"/>
    <mergeCell ref="A1079:F1079"/>
    <mergeCell ref="A960:F960"/>
    <mergeCell ref="A975:F975"/>
    <mergeCell ref="A976:F976"/>
    <mergeCell ref="A989:F989"/>
    <mergeCell ref="A990:F990"/>
    <mergeCell ref="A1004:F1004"/>
    <mergeCell ref="A1005:F1005"/>
    <mergeCell ref="A1019:F1019"/>
    <mergeCell ref="A1020:F1020"/>
    <mergeCell ref="A882:F882"/>
    <mergeCell ref="A883:F883"/>
    <mergeCell ref="A894:F894"/>
    <mergeCell ref="A895:F895"/>
    <mergeCell ref="A912:F912"/>
    <mergeCell ref="A913:F913"/>
    <mergeCell ref="A931:F931"/>
    <mergeCell ref="A932:F932"/>
    <mergeCell ref="A959:F959"/>
    <mergeCell ref="A811:F811"/>
    <mergeCell ref="A824:F824"/>
    <mergeCell ref="A825:F825"/>
    <mergeCell ref="A837:F837"/>
    <mergeCell ref="A838:F838"/>
    <mergeCell ref="A852:F852"/>
    <mergeCell ref="A853:F853"/>
    <mergeCell ref="A868:F868"/>
    <mergeCell ref="A869:F869"/>
    <mergeCell ref="A740:F740"/>
    <mergeCell ref="A741:F741"/>
    <mergeCell ref="A758:F758"/>
    <mergeCell ref="A759:F759"/>
    <mergeCell ref="A778:F778"/>
    <mergeCell ref="A779:F779"/>
    <mergeCell ref="A798:F798"/>
    <mergeCell ref="A799:F799"/>
    <mergeCell ref="A810:F810"/>
    <mergeCell ref="A668:F668"/>
    <mergeCell ref="A679:F679"/>
    <mergeCell ref="A680:F680"/>
    <mergeCell ref="A693:F693"/>
    <mergeCell ref="A694:F694"/>
    <mergeCell ref="A710:F710"/>
    <mergeCell ref="A711:F711"/>
    <mergeCell ref="A728:F728"/>
    <mergeCell ref="A729:F729"/>
    <mergeCell ref="A585:F585"/>
    <mergeCell ref="A586:F586"/>
    <mergeCell ref="A605:F605"/>
    <mergeCell ref="A606:F606"/>
    <mergeCell ref="A626:F626"/>
    <mergeCell ref="A627:F627"/>
    <mergeCell ref="A646:F646"/>
    <mergeCell ref="A647:F647"/>
    <mergeCell ref="A667:F667"/>
    <mergeCell ref="A517:F517"/>
    <mergeCell ref="A528:F528"/>
    <mergeCell ref="A529:F529"/>
    <mergeCell ref="A543:F543"/>
    <mergeCell ref="A544:F544"/>
    <mergeCell ref="A554:F554"/>
    <mergeCell ref="A555:F555"/>
    <mergeCell ref="A565:F565"/>
    <mergeCell ref="A566:F566"/>
    <mergeCell ref="A469:F469"/>
    <mergeCell ref="A470:F470"/>
    <mergeCell ref="A481:F481"/>
    <mergeCell ref="A482:F482"/>
    <mergeCell ref="A492:F492"/>
    <mergeCell ref="A493:F493"/>
    <mergeCell ref="A504:F504"/>
    <mergeCell ref="A505:F505"/>
    <mergeCell ref="A516:F516"/>
    <mergeCell ref="A409:F409"/>
    <mergeCell ref="A421:F421"/>
    <mergeCell ref="A422:F422"/>
    <mergeCell ref="A433:F433"/>
    <mergeCell ref="A434:F434"/>
    <mergeCell ref="A445:F445"/>
    <mergeCell ref="A446:F446"/>
    <mergeCell ref="A457:F457"/>
    <mergeCell ref="A458:F458"/>
    <mergeCell ref="A356:F356"/>
    <mergeCell ref="A357:F357"/>
    <mergeCell ref="A369:F369"/>
    <mergeCell ref="A370:F370"/>
    <mergeCell ref="A382:F382"/>
    <mergeCell ref="A383:F383"/>
    <mergeCell ref="A395:F395"/>
    <mergeCell ref="A396:F396"/>
    <mergeCell ref="A408:F408"/>
    <mergeCell ref="A295:F295"/>
    <mergeCell ref="A308:F308"/>
    <mergeCell ref="A309:F309"/>
    <mergeCell ref="A320:F320"/>
    <mergeCell ref="A321:F321"/>
    <mergeCell ref="A332:F332"/>
    <mergeCell ref="A333:F333"/>
    <mergeCell ref="A344:F344"/>
    <mergeCell ref="A345:F345"/>
    <mergeCell ref="A246:F246"/>
    <mergeCell ref="A247:F247"/>
    <mergeCell ref="A255:F255"/>
    <mergeCell ref="A256:F256"/>
    <mergeCell ref="A269:F269"/>
    <mergeCell ref="A270:F270"/>
    <mergeCell ref="A280:F280"/>
    <mergeCell ref="A281:F281"/>
    <mergeCell ref="A294:F294"/>
    <mergeCell ref="A184:F184"/>
    <mergeCell ref="A194:F194"/>
    <mergeCell ref="A195:F195"/>
    <mergeCell ref="A205:F205"/>
    <mergeCell ref="A206:F206"/>
    <mergeCell ref="A216:F216"/>
    <mergeCell ref="A217:F217"/>
    <mergeCell ref="A230:F230"/>
    <mergeCell ref="A231:F231"/>
    <mergeCell ref="A138:F138"/>
    <mergeCell ref="A139:F139"/>
    <mergeCell ref="A148:F148"/>
    <mergeCell ref="A149:F149"/>
    <mergeCell ref="A161:F161"/>
    <mergeCell ref="A162:F162"/>
    <mergeCell ref="A172:F172"/>
    <mergeCell ref="A173:F173"/>
    <mergeCell ref="A183:F183"/>
    <mergeCell ref="A83:F83"/>
    <mergeCell ref="A94:F94"/>
    <mergeCell ref="A95:F95"/>
    <mergeCell ref="A105:F105"/>
    <mergeCell ref="A106:F106"/>
    <mergeCell ref="A115:F115"/>
    <mergeCell ref="A116:F116"/>
    <mergeCell ref="A127:F127"/>
    <mergeCell ref="A128:F128"/>
    <mergeCell ref="A23:F23"/>
    <mergeCell ref="A24:F24"/>
    <mergeCell ref="A45:F45"/>
    <mergeCell ref="A46:F46"/>
    <mergeCell ref="A35:F35"/>
    <mergeCell ref="A36:F36"/>
    <mergeCell ref="A71:F71"/>
    <mergeCell ref="A72:F72"/>
    <mergeCell ref="A82:F82"/>
    <mergeCell ref="B2890:G2890"/>
    <mergeCell ref="B2878:G2878"/>
    <mergeCell ref="B3071:G3071"/>
    <mergeCell ref="B3059:G3059"/>
    <mergeCell ref="B2988:G2988"/>
    <mergeCell ref="B2749:G2749"/>
    <mergeCell ref="B2737:G2737"/>
    <mergeCell ref="B3047:G3047"/>
    <mergeCell ref="B3011:G3011"/>
    <mergeCell ref="B2914:G2914"/>
    <mergeCell ref="B2976:G2976"/>
    <mergeCell ref="B2953:G2953"/>
    <mergeCell ref="B2926:G2926"/>
    <mergeCell ref="B2965:G2965"/>
    <mergeCell ref="B3023:G3023"/>
    <mergeCell ref="B3035:G3035"/>
    <mergeCell ref="B2999:G2999"/>
    <mergeCell ref="B2810:G2810"/>
    <mergeCell ref="B2797:G2797"/>
    <mergeCell ref="B2785:G2785"/>
    <mergeCell ref="A2766:F2766"/>
    <mergeCell ref="A2767:F2767"/>
    <mergeCell ref="B2866:G2866"/>
    <mergeCell ref="B2823:G2823"/>
    <mergeCell ref="A1218:F1218"/>
    <mergeCell ref="A1219:F1219"/>
    <mergeCell ref="B2713:G2713"/>
    <mergeCell ref="B2701:G2701"/>
    <mergeCell ref="B2689:G2689"/>
    <mergeCell ref="B2773:G2773"/>
    <mergeCell ref="B2761:G2761"/>
    <mergeCell ref="B2677:G2677"/>
    <mergeCell ref="B2665:G2665"/>
    <mergeCell ref="B2653:G2653"/>
    <mergeCell ref="B2641:G2641"/>
    <mergeCell ref="B2629:G2629"/>
    <mergeCell ref="B2499:G2499"/>
    <mergeCell ref="B2438:G2438"/>
    <mergeCell ref="B2426:G2426"/>
    <mergeCell ref="B1247:G1247"/>
    <mergeCell ref="A1230:F1230"/>
    <mergeCell ref="A1251:F1251"/>
    <mergeCell ref="A2185:F2185"/>
    <mergeCell ref="A1452:F1452"/>
    <mergeCell ref="A1465:F1465"/>
    <mergeCell ref="A1466:F1466"/>
    <mergeCell ref="B2725:G2725"/>
    <mergeCell ref="A1437:F1437"/>
    <mergeCell ref="C1:G1"/>
    <mergeCell ref="C2:E2"/>
    <mergeCell ref="C3:E3"/>
    <mergeCell ref="C5:E5"/>
    <mergeCell ref="C6:E6"/>
    <mergeCell ref="C4:E4"/>
    <mergeCell ref="B2365:G2365"/>
    <mergeCell ref="B2353:G2353"/>
    <mergeCell ref="B2341:G2341"/>
    <mergeCell ref="B2329:G2329"/>
    <mergeCell ref="B2315:G2315"/>
    <mergeCell ref="B2303:G2303"/>
    <mergeCell ref="B2291:G2291"/>
    <mergeCell ref="B2279:G2279"/>
    <mergeCell ref="A1240:F1240"/>
    <mergeCell ref="A1241:F1241"/>
    <mergeCell ref="B1335:G1335"/>
    <mergeCell ref="A1339:F1339"/>
    <mergeCell ref="A1340:F1340"/>
    <mergeCell ref="A2198:F2198"/>
    <mergeCell ref="B1225:G1225"/>
    <mergeCell ref="A1229:F1229"/>
    <mergeCell ref="B1236:G1236"/>
    <mergeCell ref="B1214:G1214"/>
    <mergeCell ref="B1291:G1291"/>
    <mergeCell ref="B3106:G3106"/>
    <mergeCell ref="B1269:G1269"/>
    <mergeCell ref="A1273:F1273"/>
    <mergeCell ref="A1274:F1274"/>
    <mergeCell ref="A1252:F1252"/>
    <mergeCell ref="B1258:G1258"/>
    <mergeCell ref="A1262:F1262"/>
    <mergeCell ref="A1263:F1263"/>
    <mergeCell ref="A1295:F1295"/>
    <mergeCell ref="A1296:F1296"/>
    <mergeCell ref="B1302:G1302"/>
    <mergeCell ref="A1306:F1306"/>
    <mergeCell ref="B1280:G1280"/>
    <mergeCell ref="A1284:F1284"/>
    <mergeCell ref="A1285:F1285"/>
    <mergeCell ref="B1324:G1324"/>
    <mergeCell ref="A1328:F1328"/>
    <mergeCell ref="A1329:F1329"/>
    <mergeCell ref="A1307:F1307"/>
    <mergeCell ref="B1313:G1313"/>
    <mergeCell ref="A1317:F1317"/>
    <mergeCell ref="A1318:F1318"/>
    <mergeCell ref="B2389:G2389"/>
    <mergeCell ref="B2450:G2450"/>
    <mergeCell ref="B2475:G2475"/>
    <mergeCell ref="A1373:F1373"/>
    <mergeCell ref="A1374:F1374"/>
    <mergeCell ref="A2186:F2186"/>
    <mergeCell ref="C7:E7"/>
    <mergeCell ref="B3083:G3083"/>
    <mergeCell ref="B2216:G2216"/>
    <mergeCell ref="B2228:G2228"/>
    <mergeCell ref="B2836:G2836"/>
    <mergeCell ref="B2851:G2851"/>
    <mergeCell ref="B2938:G2938"/>
    <mergeCell ref="B1203:G1203"/>
    <mergeCell ref="B1192:G1192"/>
    <mergeCell ref="B1168:G1168"/>
    <mergeCell ref="B1180:G1180"/>
    <mergeCell ref="B1156:G1156"/>
    <mergeCell ref="B2240:G2240"/>
    <mergeCell ref="B2167:G2167"/>
    <mergeCell ref="B2204:G2204"/>
    <mergeCell ref="B2377:G2377"/>
    <mergeCell ref="B2578:G2578"/>
    <mergeCell ref="B2568:G2568"/>
    <mergeCell ref="B2545:G2545"/>
    <mergeCell ref="A1897:F1897"/>
    <mergeCell ref="A1898:F1898"/>
    <mergeCell ref="A1910:F1910"/>
    <mergeCell ref="A1911:F1911"/>
    <mergeCell ref="A1923:F1923"/>
    <mergeCell ref="A1924:F1924"/>
    <mergeCell ref="A1933:F1933"/>
    <mergeCell ref="B2598:G2598"/>
    <mergeCell ref="B1346:G1346"/>
    <mergeCell ref="A1351:F1351"/>
    <mergeCell ref="A1352:F1352"/>
    <mergeCell ref="B1358:G1358"/>
    <mergeCell ref="A1362:F1362"/>
    <mergeCell ref="A1363:F1363"/>
    <mergeCell ref="B1369:G1369"/>
    <mergeCell ref="B1380:G1380"/>
    <mergeCell ref="A1384:F1384"/>
    <mergeCell ref="A1385:F1385"/>
    <mergeCell ref="B1391:G1391"/>
    <mergeCell ref="A1395:F1395"/>
    <mergeCell ref="A1396:F1396"/>
    <mergeCell ref="B2557:G2557"/>
    <mergeCell ref="A2197:F2197"/>
    <mergeCell ref="B2192:G2192"/>
    <mergeCell ref="A1484:F1484"/>
    <mergeCell ref="A1485:F1485"/>
    <mergeCell ref="A1495:F1495"/>
    <mergeCell ref="A1496:F1496"/>
    <mergeCell ref="A1506:F1506"/>
    <mergeCell ref="A1507:F1507"/>
    <mergeCell ref="A1519:F1519"/>
    <mergeCell ref="A1520:F1520"/>
    <mergeCell ref="A1532:F1532"/>
    <mergeCell ref="A1533:F1533"/>
    <mergeCell ref="A1544:F1544"/>
    <mergeCell ref="A1545:F1545"/>
    <mergeCell ref="A1557:F1557"/>
    <mergeCell ref="A1558:F1558"/>
    <mergeCell ref="A1570:F1570"/>
    <mergeCell ref="A1571:F1571"/>
    <mergeCell ref="A1583:F1583"/>
    <mergeCell ref="A1584:F1584"/>
    <mergeCell ref="A1596:F1596"/>
    <mergeCell ref="A1597:F1597"/>
    <mergeCell ref="A1609:F1609"/>
    <mergeCell ref="A1610:F1610"/>
    <mergeCell ref="A1622:F1622"/>
    <mergeCell ref="A1623:F1623"/>
    <mergeCell ref="A1635:F1635"/>
    <mergeCell ref="A1636:F1636"/>
    <mergeCell ref="A1649:F1649"/>
    <mergeCell ref="A1650:F1650"/>
    <mergeCell ref="A1663:F1663"/>
    <mergeCell ref="A1664:F1664"/>
    <mergeCell ref="A1678:F1678"/>
    <mergeCell ref="A1679:F1679"/>
    <mergeCell ref="A1693:F1693"/>
    <mergeCell ref="A1694:F1694"/>
    <mergeCell ref="A1707:F1707"/>
    <mergeCell ref="A1708:F1708"/>
    <mergeCell ref="A1719:F1719"/>
    <mergeCell ref="A1720:F1720"/>
    <mergeCell ref="A1732:F1732"/>
    <mergeCell ref="A1733:F1733"/>
    <mergeCell ref="A1746:F1746"/>
    <mergeCell ref="A1747:F1747"/>
    <mergeCell ref="A1759:F1759"/>
    <mergeCell ref="A1760:F1760"/>
    <mergeCell ref="A1772:F1772"/>
    <mergeCell ref="A1773:F1773"/>
    <mergeCell ref="A1785:F1785"/>
    <mergeCell ref="A1786:F1786"/>
    <mergeCell ref="A1807:F1807"/>
    <mergeCell ref="A1808:F1808"/>
    <mergeCell ref="A1873:F1873"/>
    <mergeCell ref="A1874:F1874"/>
    <mergeCell ref="A1885:F1885"/>
    <mergeCell ref="A1886:F1886"/>
    <mergeCell ref="A1823:F1823"/>
    <mergeCell ref="B1815:G1815"/>
    <mergeCell ref="A1822:F1822"/>
    <mergeCell ref="A1835:F1835"/>
    <mergeCell ref="A1836:F1836"/>
    <mergeCell ref="A1848:F1848"/>
    <mergeCell ref="A1849:F1849"/>
    <mergeCell ref="A1861:F1861"/>
    <mergeCell ref="A1862:F1862"/>
    <mergeCell ref="A1934:F1934"/>
    <mergeCell ref="A1945:F1945"/>
    <mergeCell ref="A1946:F1946"/>
    <mergeCell ref="A1957:F1957"/>
    <mergeCell ref="A1958:F1958"/>
    <mergeCell ref="A1969:F1969"/>
    <mergeCell ref="A1970:F1970"/>
    <mergeCell ref="A1981:F1981"/>
    <mergeCell ref="A1982:F1982"/>
    <mergeCell ref="A1993:F1993"/>
    <mergeCell ref="A1994:F1994"/>
    <mergeCell ref="A2005:F2005"/>
    <mergeCell ref="A2006:F2006"/>
    <mergeCell ref="A2017:F2017"/>
    <mergeCell ref="A2018:F2018"/>
    <mergeCell ref="A2029:F2029"/>
    <mergeCell ref="A2030:F2030"/>
    <mergeCell ref="A2041:F2041"/>
    <mergeCell ref="A2042:F2042"/>
    <mergeCell ref="A2053:F2053"/>
    <mergeCell ref="A2054:F2054"/>
    <mergeCell ref="A2065:F2065"/>
    <mergeCell ref="A2066:F2066"/>
    <mergeCell ref="A2077:F2077"/>
    <mergeCell ref="A2078:F2078"/>
    <mergeCell ref="A2089:F2089"/>
    <mergeCell ref="A2090:F2090"/>
    <mergeCell ref="A2101:F2101"/>
    <mergeCell ref="A2102:F2102"/>
    <mergeCell ref="A2113:F2113"/>
    <mergeCell ref="A2114:F2114"/>
    <mergeCell ref="A2125:F2125"/>
    <mergeCell ref="A2126:F2126"/>
    <mergeCell ref="A2137:F2137"/>
    <mergeCell ref="A2138:F2138"/>
    <mergeCell ref="A2149:F2149"/>
    <mergeCell ref="A2150:F2150"/>
    <mergeCell ref="A2160:F2160"/>
    <mergeCell ref="A2161:F2161"/>
    <mergeCell ref="A2172:F2172"/>
    <mergeCell ref="A2173:F2173"/>
    <mergeCell ref="A2209:F2209"/>
    <mergeCell ref="A2210:F2210"/>
    <mergeCell ref="A2221:F2221"/>
    <mergeCell ref="A2222:F2222"/>
    <mergeCell ref="B2179:G2179"/>
    <mergeCell ref="A2233:F2233"/>
    <mergeCell ref="A2234:F2234"/>
    <mergeCell ref="A2245:F2245"/>
    <mergeCell ref="A2246:F2246"/>
    <mergeCell ref="A2259:F2259"/>
    <mergeCell ref="A2260:F2260"/>
    <mergeCell ref="A2272:F2272"/>
    <mergeCell ref="A2273:F2273"/>
    <mergeCell ref="A2284:F2284"/>
    <mergeCell ref="A2285:F2285"/>
    <mergeCell ref="A2296:F2296"/>
    <mergeCell ref="A2297:F2297"/>
    <mergeCell ref="A2308:F2308"/>
    <mergeCell ref="A2309:F2309"/>
    <mergeCell ref="A2322:F2322"/>
    <mergeCell ref="A2323:F2323"/>
    <mergeCell ref="A2334:F2334"/>
    <mergeCell ref="A2335:F2335"/>
    <mergeCell ref="A2346:F2346"/>
    <mergeCell ref="A2347:F2347"/>
    <mergeCell ref="A2358:F2358"/>
    <mergeCell ref="A2359:F2359"/>
    <mergeCell ref="A2370:F2370"/>
    <mergeCell ref="A2371:F2371"/>
    <mergeCell ref="A2382:F2382"/>
    <mergeCell ref="A2383:F2383"/>
    <mergeCell ref="A2394:F2394"/>
    <mergeCell ref="A2395:F2395"/>
    <mergeCell ref="A2407:F2407"/>
    <mergeCell ref="A2408:F2408"/>
    <mergeCell ref="A2419:F2419"/>
    <mergeCell ref="A2420:F2420"/>
    <mergeCell ref="A2431:F2431"/>
    <mergeCell ref="A2432:F2432"/>
    <mergeCell ref="A2443:F2443"/>
    <mergeCell ref="A2444:F2444"/>
    <mergeCell ref="B2414:G2414"/>
    <mergeCell ref="B2402:G2402"/>
    <mergeCell ref="A2455:F2455"/>
    <mergeCell ref="A2456:F2456"/>
    <mergeCell ref="A2468:F2468"/>
    <mergeCell ref="A2469:F2469"/>
    <mergeCell ref="A2480:F2480"/>
    <mergeCell ref="A2481:F2481"/>
    <mergeCell ref="A2492:F2492"/>
    <mergeCell ref="A2493:F2493"/>
    <mergeCell ref="A2502:F2502"/>
    <mergeCell ref="B2487:G2487"/>
    <mergeCell ref="B2463:G2463"/>
    <mergeCell ref="A2503:F2503"/>
    <mergeCell ref="A2514:F2514"/>
    <mergeCell ref="A2515:F2515"/>
    <mergeCell ref="A2526:F2526"/>
    <mergeCell ref="A2527:F2527"/>
    <mergeCell ref="A2538:F2538"/>
    <mergeCell ref="A2539:F2539"/>
    <mergeCell ref="A2550:F2550"/>
    <mergeCell ref="A2551:F2551"/>
    <mergeCell ref="B2533:G2533"/>
    <mergeCell ref="B2521:G2521"/>
    <mergeCell ref="B2509:G2509"/>
    <mergeCell ref="A2561:F2561"/>
    <mergeCell ref="A2562:F2562"/>
    <mergeCell ref="A2571:F2571"/>
    <mergeCell ref="A2572:F2572"/>
    <mergeCell ref="A2581:F2581"/>
    <mergeCell ref="A2582:F2582"/>
    <mergeCell ref="A2591:F2591"/>
    <mergeCell ref="A2592:F2592"/>
    <mergeCell ref="A2601:F2601"/>
    <mergeCell ref="B2588:G2588"/>
    <mergeCell ref="A2602:F2602"/>
    <mergeCell ref="A2611:F2611"/>
    <mergeCell ref="A2612:F2612"/>
    <mergeCell ref="A2622:F2622"/>
    <mergeCell ref="A2623:F2623"/>
    <mergeCell ref="A2634:F2634"/>
    <mergeCell ref="A2635:F2635"/>
    <mergeCell ref="A2646:F2646"/>
    <mergeCell ref="A2647:F2647"/>
    <mergeCell ref="B2618:G2618"/>
    <mergeCell ref="B2608:G2608"/>
    <mergeCell ref="A2658:F2658"/>
    <mergeCell ref="A2659:F2659"/>
    <mergeCell ref="A2670:F2670"/>
    <mergeCell ref="A2671:F2671"/>
    <mergeCell ref="A2682:F2682"/>
    <mergeCell ref="A2683:F2683"/>
    <mergeCell ref="A2694:F2694"/>
    <mergeCell ref="A2695:F2695"/>
    <mergeCell ref="A2706:F2706"/>
    <mergeCell ref="A2707:F2707"/>
    <mergeCell ref="A2718:F2718"/>
    <mergeCell ref="A2719:F2719"/>
    <mergeCell ref="A2730:F2730"/>
    <mergeCell ref="A2731:F2731"/>
    <mergeCell ref="A2742:F2742"/>
    <mergeCell ref="A2743:F2743"/>
    <mergeCell ref="A2754:F2754"/>
    <mergeCell ref="A2755:F2755"/>
    <mergeCell ref="A2778:F2778"/>
    <mergeCell ref="A2779:F2779"/>
    <mergeCell ref="A2790:F2790"/>
    <mergeCell ref="A2791:F2791"/>
    <mergeCell ref="A2803:F2803"/>
    <mergeCell ref="A2804:F2804"/>
    <mergeCell ref="A2816:F2816"/>
    <mergeCell ref="A2817:F2817"/>
    <mergeCell ref="A2829:F2829"/>
    <mergeCell ref="A2830:F2830"/>
    <mergeCell ref="A2844:F2844"/>
    <mergeCell ref="A2845:F2845"/>
    <mergeCell ref="A2859:F2859"/>
    <mergeCell ref="A2860:F2860"/>
    <mergeCell ref="A2871:F2871"/>
    <mergeCell ref="A2872:F2872"/>
    <mergeCell ref="A2883:F2883"/>
    <mergeCell ref="A2884:F2884"/>
    <mergeCell ref="A3053:F3053"/>
    <mergeCell ref="A3064:F3064"/>
    <mergeCell ref="A2959:F2959"/>
    <mergeCell ref="A2969:F2969"/>
    <mergeCell ref="A2970:F2970"/>
    <mergeCell ref="A2981:F2981"/>
    <mergeCell ref="A2982:F2982"/>
    <mergeCell ref="A2992:F2992"/>
    <mergeCell ref="A2993:F2993"/>
    <mergeCell ref="A3004:F3004"/>
    <mergeCell ref="A3005:F3005"/>
    <mergeCell ref="A2895:F2895"/>
    <mergeCell ref="A2896:F2896"/>
    <mergeCell ref="A3016:F3016"/>
    <mergeCell ref="A3017:F3017"/>
    <mergeCell ref="A3028:F3028"/>
    <mergeCell ref="A3029:F3029"/>
    <mergeCell ref="A3040:F3040"/>
    <mergeCell ref="A3041:F3041"/>
    <mergeCell ref="A3052:F3052"/>
    <mergeCell ref="A2907:F2907"/>
    <mergeCell ref="A2908:F2908"/>
    <mergeCell ref="A2919:F2919"/>
    <mergeCell ref="A2920:F2920"/>
    <mergeCell ref="A2931:F2931"/>
    <mergeCell ref="A2932:F2932"/>
    <mergeCell ref="A2946:F2946"/>
    <mergeCell ref="A2947:F2947"/>
    <mergeCell ref="A2958:F2958"/>
    <mergeCell ref="B2902:G2902"/>
    <mergeCell ref="A3113:G3113"/>
    <mergeCell ref="B3094:G3094"/>
    <mergeCell ref="A3099:F3099"/>
    <mergeCell ref="A3100:F3100"/>
    <mergeCell ref="A3065:F3065"/>
    <mergeCell ref="A3076:F3076"/>
    <mergeCell ref="A3077:F3077"/>
    <mergeCell ref="A3087:F3087"/>
    <mergeCell ref="A3088:F3088"/>
    <mergeCell ref="A3109:F3109"/>
    <mergeCell ref="A3110:F3110"/>
    <mergeCell ref="B3084:G3084"/>
  </mergeCells>
  <pageMargins left="0.51181102362204722" right="0.51181102362204722" top="0.78740157480314965" bottom="0.78740157480314965" header="0.31496062992125984" footer="0.31496062992125984"/>
  <pageSetup paperSize="9" scale="55" orientation="portrait" r:id="rId1"/>
  <rowBreaks count="20" manualBreakCount="20">
    <brk id="75" max="6" man="1"/>
    <brk id="152" max="6" man="1"/>
    <brk id="697" max="6" man="1"/>
    <brk id="898" max="6" man="1"/>
    <brk id="963" max="6" man="1"/>
    <brk id="1034" max="6" man="1"/>
    <brk id="1109" max="6" man="1"/>
    <brk id="1165" max="6" man="1"/>
    <brk id="1222" max="6" man="1"/>
    <brk id="1355" max="6" man="1"/>
    <brk id="1510" max="6" man="1"/>
    <brk id="1653" max="6" man="1"/>
    <brk id="1723" max="6" man="1"/>
    <brk id="1865" max="6" man="1"/>
    <brk id="1937" max="6" man="1"/>
    <brk id="2009" max="6" man="1"/>
    <brk id="2249" max="6" man="1"/>
    <brk id="2312" max="6" man="1"/>
    <brk id="2374" max="6" man="1"/>
    <brk id="2734"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3"/>
  <sheetViews>
    <sheetView view="pageBreakPreview" topLeftCell="A403" zoomScale="70" zoomScaleNormal="70" zoomScaleSheetLayoutView="70" workbookViewId="0">
      <selection activeCell="I19" sqref="I19"/>
    </sheetView>
  </sheetViews>
  <sheetFormatPr defaultRowHeight="12.75" x14ac:dyDescent="0.25"/>
  <cols>
    <col min="1" max="1" width="21" style="350" customWidth="1"/>
    <col min="2" max="2" width="23.5703125" style="350" hidden="1" customWidth="1"/>
    <col min="3" max="3" width="71.85546875" style="158" customWidth="1"/>
    <col min="4" max="4" width="17.85546875" style="158" customWidth="1"/>
    <col min="5" max="5" width="11" style="351" customWidth="1"/>
    <col min="6" max="6" width="15.5703125" style="158" customWidth="1"/>
    <col min="7" max="7" width="19.5703125" style="191" customWidth="1"/>
    <col min="8" max="8" width="23.42578125" style="205" customWidth="1"/>
    <col min="9" max="9" width="20.42578125" style="205" customWidth="1"/>
    <col min="10" max="10" width="20" style="191" customWidth="1"/>
    <col min="11" max="11" width="14.140625" style="1131" customWidth="1"/>
    <col min="12" max="12" width="14.85546875" style="1131" customWidth="1"/>
    <col min="13" max="13" width="12.140625" style="158" customWidth="1"/>
    <col min="14" max="14" width="10.140625" style="158" customWidth="1"/>
    <col min="15" max="15" width="10.85546875" style="158" customWidth="1"/>
    <col min="16" max="16" width="12.28515625" style="158" customWidth="1"/>
    <col min="17" max="17" width="9.140625" style="158"/>
    <col min="18" max="18" width="21" style="158" customWidth="1"/>
    <col min="19" max="19" width="10" style="158" customWidth="1"/>
    <col min="20" max="258" width="9.140625" style="158"/>
    <col min="259" max="259" width="21" style="158" customWidth="1"/>
    <col min="260" max="260" width="61.7109375" style="158" customWidth="1"/>
    <col min="261" max="261" width="17.85546875" style="158" customWidth="1"/>
    <col min="262" max="262" width="11" style="158" customWidth="1"/>
    <col min="263" max="263" width="15.5703125" style="158" customWidth="1"/>
    <col min="264" max="264" width="15.85546875" style="158" bestFit="1" customWidth="1"/>
    <col min="265" max="265" width="23.42578125" style="158" customWidth="1"/>
    <col min="266" max="266" width="15.85546875" style="158" customWidth="1"/>
    <col min="267" max="267" width="14.140625" style="158" customWidth="1"/>
    <col min="268" max="268" width="14.85546875" style="158" customWidth="1"/>
    <col min="269" max="269" width="10" style="158" customWidth="1"/>
    <col min="270" max="270" width="10.140625" style="158" customWidth="1"/>
    <col min="271" max="271" width="10.85546875" style="158" customWidth="1"/>
    <col min="272" max="272" width="12.28515625" style="158" customWidth="1"/>
    <col min="273" max="273" width="9.140625" style="158"/>
    <col min="274" max="274" width="21" style="158" customWidth="1"/>
    <col min="275" max="275" width="10" style="158" customWidth="1"/>
    <col min="276" max="514" width="9.140625" style="158"/>
    <col min="515" max="515" width="21" style="158" customWidth="1"/>
    <col min="516" max="516" width="61.7109375" style="158" customWidth="1"/>
    <col min="517" max="517" width="17.85546875" style="158" customWidth="1"/>
    <col min="518" max="518" width="11" style="158" customWidth="1"/>
    <col min="519" max="519" width="15.5703125" style="158" customWidth="1"/>
    <col min="520" max="520" width="15.85546875" style="158" bestFit="1" customWidth="1"/>
    <col min="521" max="521" width="23.42578125" style="158" customWidth="1"/>
    <col min="522" max="522" width="15.85546875" style="158" customWidth="1"/>
    <col min="523" max="523" width="14.140625" style="158" customWidth="1"/>
    <col min="524" max="524" width="14.85546875" style="158" customWidth="1"/>
    <col min="525" max="525" width="10" style="158" customWidth="1"/>
    <col min="526" max="526" width="10.140625" style="158" customWidth="1"/>
    <col min="527" max="527" width="10.85546875" style="158" customWidth="1"/>
    <col min="528" max="528" width="12.28515625" style="158" customWidth="1"/>
    <col min="529" max="529" width="9.140625" style="158"/>
    <col min="530" max="530" width="21" style="158" customWidth="1"/>
    <col min="531" max="531" width="10" style="158" customWidth="1"/>
    <col min="532" max="770" width="9.140625" style="158"/>
    <col min="771" max="771" width="21" style="158" customWidth="1"/>
    <col min="772" max="772" width="61.7109375" style="158" customWidth="1"/>
    <col min="773" max="773" width="17.85546875" style="158" customWidth="1"/>
    <col min="774" max="774" width="11" style="158" customWidth="1"/>
    <col min="775" max="775" width="15.5703125" style="158" customWidth="1"/>
    <col min="776" max="776" width="15.85546875" style="158" bestFit="1" customWidth="1"/>
    <col min="777" max="777" width="23.42578125" style="158" customWidth="1"/>
    <col min="778" max="778" width="15.85546875" style="158" customWidth="1"/>
    <col min="779" max="779" width="14.140625" style="158" customWidth="1"/>
    <col min="780" max="780" width="14.85546875" style="158" customWidth="1"/>
    <col min="781" max="781" width="10" style="158" customWidth="1"/>
    <col min="782" max="782" width="10.140625" style="158" customWidth="1"/>
    <col min="783" max="783" width="10.85546875" style="158" customWidth="1"/>
    <col min="784" max="784" width="12.28515625" style="158" customWidth="1"/>
    <col min="785" max="785" width="9.140625" style="158"/>
    <col min="786" max="786" width="21" style="158" customWidth="1"/>
    <col min="787" max="787" width="10" style="158" customWidth="1"/>
    <col min="788" max="1026" width="9.140625" style="158"/>
    <col min="1027" max="1027" width="21" style="158" customWidth="1"/>
    <col min="1028" max="1028" width="61.7109375" style="158" customWidth="1"/>
    <col min="1029" max="1029" width="17.85546875" style="158" customWidth="1"/>
    <col min="1030" max="1030" width="11" style="158" customWidth="1"/>
    <col min="1031" max="1031" width="15.5703125" style="158" customWidth="1"/>
    <col min="1032" max="1032" width="15.85546875" style="158" bestFit="1" customWidth="1"/>
    <col min="1033" max="1033" width="23.42578125" style="158" customWidth="1"/>
    <col min="1034" max="1034" width="15.85546875" style="158" customWidth="1"/>
    <col min="1035" max="1035" width="14.140625" style="158" customWidth="1"/>
    <col min="1036" max="1036" width="14.85546875" style="158" customWidth="1"/>
    <col min="1037" max="1037" width="10" style="158" customWidth="1"/>
    <col min="1038" max="1038" width="10.140625" style="158" customWidth="1"/>
    <col min="1039" max="1039" width="10.85546875" style="158" customWidth="1"/>
    <col min="1040" max="1040" width="12.28515625" style="158" customWidth="1"/>
    <col min="1041" max="1041" width="9.140625" style="158"/>
    <col min="1042" max="1042" width="21" style="158" customWidth="1"/>
    <col min="1043" max="1043" width="10" style="158" customWidth="1"/>
    <col min="1044" max="1282" width="9.140625" style="158"/>
    <col min="1283" max="1283" width="21" style="158" customWidth="1"/>
    <col min="1284" max="1284" width="61.7109375" style="158" customWidth="1"/>
    <col min="1285" max="1285" width="17.85546875" style="158" customWidth="1"/>
    <col min="1286" max="1286" width="11" style="158" customWidth="1"/>
    <col min="1287" max="1287" width="15.5703125" style="158" customWidth="1"/>
    <col min="1288" max="1288" width="15.85546875" style="158" bestFit="1" customWidth="1"/>
    <col min="1289" max="1289" width="23.42578125" style="158" customWidth="1"/>
    <col min="1290" max="1290" width="15.85546875" style="158" customWidth="1"/>
    <col min="1291" max="1291" width="14.140625" style="158" customWidth="1"/>
    <col min="1292" max="1292" width="14.85546875" style="158" customWidth="1"/>
    <col min="1293" max="1293" width="10" style="158" customWidth="1"/>
    <col min="1294" max="1294" width="10.140625" style="158" customWidth="1"/>
    <col min="1295" max="1295" width="10.85546875" style="158" customWidth="1"/>
    <col min="1296" max="1296" width="12.28515625" style="158" customWidth="1"/>
    <col min="1297" max="1297" width="9.140625" style="158"/>
    <col min="1298" max="1298" width="21" style="158" customWidth="1"/>
    <col min="1299" max="1299" width="10" style="158" customWidth="1"/>
    <col min="1300" max="1538" width="9.140625" style="158"/>
    <col min="1539" max="1539" width="21" style="158" customWidth="1"/>
    <col min="1540" max="1540" width="61.7109375" style="158" customWidth="1"/>
    <col min="1541" max="1541" width="17.85546875" style="158" customWidth="1"/>
    <col min="1542" max="1542" width="11" style="158" customWidth="1"/>
    <col min="1543" max="1543" width="15.5703125" style="158" customWidth="1"/>
    <col min="1544" max="1544" width="15.85546875" style="158" bestFit="1" customWidth="1"/>
    <col min="1545" max="1545" width="23.42578125" style="158" customWidth="1"/>
    <col min="1546" max="1546" width="15.85546875" style="158" customWidth="1"/>
    <col min="1547" max="1547" width="14.140625" style="158" customWidth="1"/>
    <col min="1548" max="1548" width="14.85546875" style="158" customWidth="1"/>
    <col min="1549" max="1549" width="10" style="158" customWidth="1"/>
    <col min="1550" max="1550" width="10.140625" style="158" customWidth="1"/>
    <col min="1551" max="1551" width="10.85546875" style="158" customWidth="1"/>
    <col min="1552" max="1552" width="12.28515625" style="158" customWidth="1"/>
    <col min="1553" max="1553" width="9.140625" style="158"/>
    <col min="1554" max="1554" width="21" style="158" customWidth="1"/>
    <col min="1555" max="1555" width="10" style="158" customWidth="1"/>
    <col min="1556" max="1794" width="9.140625" style="158"/>
    <col min="1795" max="1795" width="21" style="158" customWidth="1"/>
    <col min="1796" max="1796" width="61.7109375" style="158" customWidth="1"/>
    <col min="1797" max="1797" width="17.85546875" style="158" customWidth="1"/>
    <col min="1798" max="1798" width="11" style="158" customWidth="1"/>
    <col min="1799" max="1799" width="15.5703125" style="158" customWidth="1"/>
    <col min="1800" max="1800" width="15.85546875" style="158" bestFit="1" customWidth="1"/>
    <col min="1801" max="1801" width="23.42578125" style="158" customWidth="1"/>
    <col min="1802" max="1802" width="15.85546875" style="158" customWidth="1"/>
    <col min="1803" max="1803" width="14.140625" style="158" customWidth="1"/>
    <col min="1804" max="1804" width="14.85546875" style="158" customWidth="1"/>
    <col min="1805" max="1805" width="10" style="158" customWidth="1"/>
    <col min="1806" max="1806" width="10.140625" style="158" customWidth="1"/>
    <col min="1807" max="1807" width="10.85546875" style="158" customWidth="1"/>
    <col min="1808" max="1808" width="12.28515625" style="158" customWidth="1"/>
    <col min="1809" max="1809" width="9.140625" style="158"/>
    <col min="1810" max="1810" width="21" style="158" customWidth="1"/>
    <col min="1811" max="1811" width="10" style="158" customWidth="1"/>
    <col min="1812" max="2050" width="9.140625" style="158"/>
    <col min="2051" max="2051" width="21" style="158" customWidth="1"/>
    <col min="2052" max="2052" width="61.7109375" style="158" customWidth="1"/>
    <col min="2053" max="2053" width="17.85546875" style="158" customWidth="1"/>
    <col min="2054" max="2054" width="11" style="158" customWidth="1"/>
    <col min="2055" max="2055" width="15.5703125" style="158" customWidth="1"/>
    <col min="2056" max="2056" width="15.85546875" style="158" bestFit="1" customWidth="1"/>
    <col min="2057" max="2057" width="23.42578125" style="158" customWidth="1"/>
    <col min="2058" max="2058" width="15.85546875" style="158" customWidth="1"/>
    <col min="2059" max="2059" width="14.140625" style="158" customWidth="1"/>
    <col min="2060" max="2060" width="14.85546875" style="158" customWidth="1"/>
    <col min="2061" max="2061" width="10" style="158" customWidth="1"/>
    <col min="2062" max="2062" width="10.140625" style="158" customWidth="1"/>
    <col min="2063" max="2063" width="10.85546875" style="158" customWidth="1"/>
    <col min="2064" max="2064" width="12.28515625" style="158" customWidth="1"/>
    <col min="2065" max="2065" width="9.140625" style="158"/>
    <col min="2066" max="2066" width="21" style="158" customWidth="1"/>
    <col min="2067" max="2067" width="10" style="158" customWidth="1"/>
    <col min="2068" max="2306" width="9.140625" style="158"/>
    <col min="2307" max="2307" width="21" style="158" customWidth="1"/>
    <col min="2308" max="2308" width="61.7109375" style="158" customWidth="1"/>
    <col min="2309" max="2309" width="17.85546875" style="158" customWidth="1"/>
    <col min="2310" max="2310" width="11" style="158" customWidth="1"/>
    <col min="2311" max="2311" width="15.5703125" style="158" customWidth="1"/>
    <col min="2312" max="2312" width="15.85546875" style="158" bestFit="1" customWidth="1"/>
    <col min="2313" max="2313" width="23.42578125" style="158" customWidth="1"/>
    <col min="2314" max="2314" width="15.85546875" style="158" customWidth="1"/>
    <col min="2315" max="2315" width="14.140625" style="158" customWidth="1"/>
    <col min="2316" max="2316" width="14.85546875" style="158" customWidth="1"/>
    <col min="2317" max="2317" width="10" style="158" customWidth="1"/>
    <col min="2318" max="2318" width="10.140625" style="158" customWidth="1"/>
    <col min="2319" max="2319" width="10.85546875" style="158" customWidth="1"/>
    <col min="2320" max="2320" width="12.28515625" style="158" customWidth="1"/>
    <col min="2321" max="2321" width="9.140625" style="158"/>
    <col min="2322" max="2322" width="21" style="158" customWidth="1"/>
    <col min="2323" max="2323" width="10" style="158" customWidth="1"/>
    <col min="2324" max="2562" width="9.140625" style="158"/>
    <col min="2563" max="2563" width="21" style="158" customWidth="1"/>
    <col min="2564" max="2564" width="61.7109375" style="158" customWidth="1"/>
    <col min="2565" max="2565" width="17.85546875" style="158" customWidth="1"/>
    <col min="2566" max="2566" width="11" style="158" customWidth="1"/>
    <col min="2567" max="2567" width="15.5703125" style="158" customWidth="1"/>
    <col min="2568" max="2568" width="15.85546875" style="158" bestFit="1" customWidth="1"/>
    <col min="2569" max="2569" width="23.42578125" style="158" customWidth="1"/>
    <col min="2570" max="2570" width="15.85546875" style="158" customWidth="1"/>
    <col min="2571" max="2571" width="14.140625" style="158" customWidth="1"/>
    <col min="2572" max="2572" width="14.85546875" style="158" customWidth="1"/>
    <col min="2573" max="2573" width="10" style="158" customWidth="1"/>
    <col min="2574" max="2574" width="10.140625" style="158" customWidth="1"/>
    <col min="2575" max="2575" width="10.85546875" style="158" customWidth="1"/>
    <col min="2576" max="2576" width="12.28515625" style="158" customWidth="1"/>
    <col min="2577" max="2577" width="9.140625" style="158"/>
    <col min="2578" max="2578" width="21" style="158" customWidth="1"/>
    <col min="2579" max="2579" width="10" style="158" customWidth="1"/>
    <col min="2580" max="2818" width="9.140625" style="158"/>
    <col min="2819" max="2819" width="21" style="158" customWidth="1"/>
    <col min="2820" max="2820" width="61.7109375" style="158" customWidth="1"/>
    <col min="2821" max="2821" width="17.85546875" style="158" customWidth="1"/>
    <col min="2822" max="2822" width="11" style="158" customWidth="1"/>
    <col min="2823" max="2823" width="15.5703125" style="158" customWidth="1"/>
    <col min="2824" max="2824" width="15.85546875" style="158" bestFit="1" customWidth="1"/>
    <col min="2825" max="2825" width="23.42578125" style="158" customWidth="1"/>
    <col min="2826" max="2826" width="15.85546875" style="158" customWidth="1"/>
    <col min="2827" max="2827" width="14.140625" style="158" customWidth="1"/>
    <col min="2828" max="2828" width="14.85546875" style="158" customWidth="1"/>
    <col min="2829" max="2829" width="10" style="158" customWidth="1"/>
    <col min="2830" max="2830" width="10.140625" style="158" customWidth="1"/>
    <col min="2831" max="2831" width="10.85546875" style="158" customWidth="1"/>
    <col min="2832" max="2832" width="12.28515625" style="158" customWidth="1"/>
    <col min="2833" max="2833" width="9.140625" style="158"/>
    <col min="2834" max="2834" width="21" style="158" customWidth="1"/>
    <col min="2835" max="2835" width="10" style="158" customWidth="1"/>
    <col min="2836" max="3074" width="9.140625" style="158"/>
    <col min="3075" max="3075" width="21" style="158" customWidth="1"/>
    <col min="3076" max="3076" width="61.7109375" style="158" customWidth="1"/>
    <col min="3077" max="3077" width="17.85546875" style="158" customWidth="1"/>
    <col min="3078" max="3078" width="11" style="158" customWidth="1"/>
    <col min="3079" max="3079" width="15.5703125" style="158" customWidth="1"/>
    <col min="3080" max="3080" width="15.85546875" style="158" bestFit="1" customWidth="1"/>
    <col min="3081" max="3081" width="23.42578125" style="158" customWidth="1"/>
    <col min="3082" max="3082" width="15.85546875" style="158" customWidth="1"/>
    <col min="3083" max="3083" width="14.140625" style="158" customWidth="1"/>
    <col min="3084" max="3084" width="14.85546875" style="158" customWidth="1"/>
    <col min="3085" max="3085" width="10" style="158" customWidth="1"/>
    <col min="3086" max="3086" width="10.140625" style="158" customWidth="1"/>
    <col min="3087" max="3087" width="10.85546875" style="158" customWidth="1"/>
    <col min="3088" max="3088" width="12.28515625" style="158" customWidth="1"/>
    <col min="3089" max="3089" width="9.140625" style="158"/>
    <col min="3090" max="3090" width="21" style="158" customWidth="1"/>
    <col min="3091" max="3091" width="10" style="158" customWidth="1"/>
    <col min="3092" max="3330" width="9.140625" style="158"/>
    <col min="3331" max="3331" width="21" style="158" customWidth="1"/>
    <col min="3332" max="3332" width="61.7109375" style="158" customWidth="1"/>
    <col min="3333" max="3333" width="17.85546875" style="158" customWidth="1"/>
    <col min="3334" max="3334" width="11" style="158" customWidth="1"/>
    <col min="3335" max="3335" width="15.5703125" style="158" customWidth="1"/>
    <col min="3336" max="3336" width="15.85546875" style="158" bestFit="1" customWidth="1"/>
    <col min="3337" max="3337" width="23.42578125" style="158" customWidth="1"/>
    <col min="3338" max="3338" width="15.85546875" style="158" customWidth="1"/>
    <col min="3339" max="3339" width="14.140625" style="158" customWidth="1"/>
    <col min="3340" max="3340" width="14.85546875" style="158" customWidth="1"/>
    <col min="3341" max="3341" width="10" style="158" customWidth="1"/>
    <col min="3342" max="3342" width="10.140625" style="158" customWidth="1"/>
    <col min="3343" max="3343" width="10.85546875" style="158" customWidth="1"/>
    <col min="3344" max="3344" width="12.28515625" style="158" customWidth="1"/>
    <col min="3345" max="3345" width="9.140625" style="158"/>
    <col min="3346" max="3346" width="21" style="158" customWidth="1"/>
    <col min="3347" max="3347" width="10" style="158" customWidth="1"/>
    <col min="3348" max="3586" width="9.140625" style="158"/>
    <col min="3587" max="3587" width="21" style="158" customWidth="1"/>
    <col min="3588" max="3588" width="61.7109375" style="158" customWidth="1"/>
    <col min="3589" max="3589" width="17.85546875" style="158" customWidth="1"/>
    <col min="3590" max="3590" width="11" style="158" customWidth="1"/>
    <col min="3591" max="3591" width="15.5703125" style="158" customWidth="1"/>
    <col min="3592" max="3592" width="15.85546875" style="158" bestFit="1" customWidth="1"/>
    <col min="3593" max="3593" width="23.42578125" style="158" customWidth="1"/>
    <col min="3594" max="3594" width="15.85546875" style="158" customWidth="1"/>
    <col min="3595" max="3595" width="14.140625" style="158" customWidth="1"/>
    <col min="3596" max="3596" width="14.85546875" style="158" customWidth="1"/>
    <col min="3597" max="3597" width="10" style="158" customWidth="1"/>
    <col min="3598" max="3598" width="10.140625" style="158" customWidth="1"/>
    <col min="3599" max="3599" width="10.85546875" style="158" customWidth="1"/>
    <col min="3600" max="3600" width="12.28515625" style="158" customWidth="1"/>
    <col min="3601" max="3601" width="9.140625" style="158"/>
    <col min="3602" max="3602" width="21" style="158" customWidth="1"/>
    <col min="3603" max="3603" width="10" style="158" customWidth="1"/>
    <col min="3604" max="3842" width="9.140625" style="158"/>
    <col min="3843" max="3843" width="21" style="158" customWidth="1"/>
    <col min="3844" max="3844" width="61.7109375" style="158" customWidth="1"/>
    <col min="3845" max="3845" width="17.85546875" style="158" customWidth="1"/>
    <col min="3846" max="3846" width="11" style="158" customWidth="1"/>
    <col min="3847" max="3847" width="15.5703125" style="158" customWidth="1"/>
    <col min="3848" max="3848" width="15.85546875" style="158" bestFit="1" customWidth="1"/>
    <col min="3849" max="3849" width="23.42578125" style="158" customWidth="1"/>
    <col min="3850" max="3850" width="15.85546875" style="158" customWidth="1"/>
    <col min="3851" max="3851" width="14.140625" style="158" customWidth="1"/>
    <col min="3852" max="3852" width="14.85546875" style="158" customWidth="1"/>
    <col min="3853" max="3853" width="10" style="158" customWidth="1"/>
    <col min="3854" max="3854" width="10.140625" style="158" customWidth="1"/>
    <col min="3855" max="3855" width="10.85546875" style="158" customWidth="1"/>
    <col min="3856" max="3856" width="12.28515625" style="158" customWidth="1"/>
    <col min="3857" max="3857" width="9.140625" style="158"/>
    <col min="3858" max="3858" width="21" style="158" customWidth="1"/>
    <col min="3859" max="3859" width="10" style="158" customWidth="1"/>
    <col min="3860" max="4098" width="9.140625" style="158"/>
    <col min="4099" max="4099" width="21" style="158" customWidth="1"/>
    <col min="4100" max="4100" width="61.7109375" style="158" customWidth="1"/>
    <col min="4101" max="4101" width="17.85546875" style="158" customWidth="1"/>
    <col min="4102" max="4102" width="11" style="158" customWidth="1"/>
    <col min="4103" max="4103" width="15.5703125" style="158" customWidth="1"/>
    <col min="4104" max="4104" width="15.85546875" style="158" bestFit="1" customWidth="1"/>
    <col min="4105" max="4105" width="23.42578125" style="158" customWidth="1"/>
    <col min="4106" max="4106" width="15.85546875" style="158" customWidth="1"/>
    <col min="4107" max="4107" width="14.140625" style="158" customWidth="1"/>
    <col min="4108" max="4108" width="14.85546875" style="158" customWidth="1"/>
    <col min="4109" max="4109" width="10" style="158" customWidth="1"/>
    <col min="4110" max="4110" width="10.140625" style="158" customWidth="1"/>
    <col min="4111" max="4111" width="10.85546875" style="158" customWidth="1"/>
    <col min="4112" max="4112" width="12.28515625" style="158" customWidth="1"/>
    <col min="4113" max="4113" width="9.140625" style="158"/>
    <col min="4114" max="4114" width="21" style="158" customWidth="1"/>
    <col min="4115" max="4115" width="10" style="158" customWidth="1"/>
    <col min="4116" max="4354" width="9.140625" style="158"/>
    <col min="4355" max="4355" width="21" style="158" customWidth="1"/>
    <col min="4356" max="4356" width="61.7109375" style="158" customWidth="1"/>
    <col min="4357" max="4357" width="17.85546875" style="158" customWidth="1"/>
    <col min="4358" max="4358" width="11" style="158" customWidth="1"/>
    <col min="4359" max="4359" width="15.5703125" style="158" customWidth="1"/>
    <col min="4360" max="4360" width="15.85546875" style="158" bestFit="1" customWidth="1"/>
    <col min="4361" max="4361" width="23.42578125" style="158" customWidth="1"/>
    <col min="4362" max="4362" width="15.85546875" style="158" customWidth="1"/>
    <col min="4363" max="4363" width="14.140625" style="158" customWidth="1"/>
    <col min="4364" max="4364" width="14.85546875" style="158" customWidth="1"/>
    <col min="4365" max="4365" width="10" style="158" customWidth="1"/>
    <col min="4366" max="4366" width="10.140625" style="158" customWidth="1"/>
    <col min="4367" max="4367" width="10.85546875" style="158" customWidth="1"/>
    <col min="4368" max="4368" width="12.28515625" style="158" customWidth="1"/>
    <col min="4369" max="4369" width="9.140625" style="158"/>
    <col min="4370" max="4370" width="21" style="158" customWidth="1"/>
    <col min="4371" max="4371" width="10" style="158" customWidth="1"/>
    <col min="4372" max="4610" width="9.140625" style="158"/>
    <col min="4611" max="4611" width="21" style="158" customWidth="1"/>
    <col min="4612" max="4612" width="61.7109375" style="158" customWidth="1"/>
    <col min="4613" max="4613" width="17.85546875" style="158" customWidth="1"/>
    <col min="4614" max="4614" width="11" style="158" customWidth="1"/>
    <col min="4615" max="4615" width="15.5703125" style="158" customWidth="1"/>
    <col min="4616" max="4616" width="15.85546875" style="158" bestFit="1" customWidth="1"/>
    <col min="4617" max="4617" width="23.42578125" style="158" customWidth="1"/>
    <col min="4618" max="4618" width="15.85546875" style="158" customWidth="1"/>
    <col min="4619" max="4619" width="14.140625" style="158" customWidth="1"/>
    <col min="4620" max="4620" width="14.85546875" style="158" customWidth="1"/>
    <col min="4621" max="4621" width="10" style="158" customWidth="1"/>
    <col min="4622" max="4622" width="10.140625" style="158" customWidth="1"/>
    <col min="4623" max="4623" width="10.85546875" style="158" customWidth="1"/>
    <col min="4624" max="4624" width="12.28515625" style="158" customWidth="1"/>
    <col min="4625" max="4625" width="9.140625" style="158"/>
    <col min="4626" max="4626" width="21" style="158" customWidth="1"/>
    <col min="4627" max="4627" width="10" style="158" customWidth="1"/>
    <col min="4628" max="4866" width="9.140625" style="158"/>
    <col min="4867" max="4867" width="21" style="158" customWidth="1"/>
    <col min="4868" max="4868" width="61.7109375" style="158" customWidth="1"/>
    <col min="4869" max="4869" width="17.85546875" style="158" customWidth="1"/>
    <col min="4870" max="4870" width="11" style="158" customWidth="1"/>
    <col min="4871" max="4871" width="15.5703125" style="158" customWidth="1"/>
    <col min="4872" max="4872" width="15.85546875" style="158" bestFit="1" customWidth="1"/>
    <col min="4873" max="4873" width="23.42578125" style="158" customWidth="1"/>
    <col min="4874" max="4874" width="15.85546875" style="158" customWidth="1"/>
    <col min="4875" max="4875" width="14.140625" style="158" customWidth="1"/>
    <col min="4876" max="4876" width="14.85546875" style="158" customWidth="1"/>
    <col min="4877" max="4877" width="10" style="158" customWidth="1"/>
    <col min="4878" max="4878" width="10.140625" style="158" customWidth="1"/>
    <col min="4879" max="4879" width="10.85546875" style="158" customWidth="1"/>
    <col min="4880" max="4880" width="12.28515625" style="158" customWidth="1"/>
    <col min="4881" max="4881" width="9.140625" style="158"/>
    <col min="4882" max="4882" width="21" style="158" customWidth="1"/>
    <col min="4883" max="4883" width="10" style="158" customWidth="1"/>
    <col min="4884" max="5122" width="9.140625" style="158"/>
    <col min="5123" max="5123" width="21" style="158" customWidth="1"/>
    <col min="5124" max="5124" width="61.7109375" style="158" customWidth="1"/>
    <col min="5125" max="5125" width="17.85546875" style="158" customWidth="1"/>
    <col min="5126" max="5126" width="11" style="158" customWidth="1"/>
    <col min="5127" max="5127" width="15.5703125" style="158" customWidth="1"/>
    <col min="5128" max="5128" width="15.85546875" style="158" bestFit="1" customWidth="1"/>
    <col min="5129" max="5129" width="23.42578125" style="158" customWidth="1"/>
    <col min="5130" max="5130" width="15.85546875" style="158" customWidth="1"/>
    <col min="5131" max="5131" width="14.140625" style="158" customWidth="1"/>
    <col min="5132" max="5132" width="14.85546875" style="158" customWidth="1"/>
    <col min="5133" max="5133" width="10" style="158" customWidth="1"/>
    <col min="5134" max="5134" width="10.140625" style="158" customWidth="1"/>
    <col min="5135" max="5135" width="10.85546875" style="158" customWidth="1"/>
    <col min="5136" max="5136" width="12.28515625" style="158" customWidth="1"/>
    <col min="5137" max="5137" width="9.140625" style="158"/>
    <col min="5138" max="5138" width="21" style="158" customWidth="1"/>
    <col min="5139" max="5139" width="10" style="158" customWidth="1"/>
    <col min="5140" max="5378" width="9.140625" style="158"/>
    <col min="5379" max="5379" width="21" style="158" customWidth="1"/>
    <col min="5380" max="5380" width="61.7109375" style="158" customWidth="1"/>
    <col min="5381" max="5381" width="17.85546875" style="158" customWidth="1"/>
    <col min="5382" max="5382" width="11" style="158" customWidth="1"/>
    <col min="5383" max="5383" width="15.5703125" style="158" customWidth="1"/>
    <col min="5384" max="5384" width="15.85546875" style="158" bestFit="1" customWidth="1"/>
    <col min="5385" max="5385" width="23.42578125" style="158" customWidth="1"/>
    <col min="5386" max="5386" width="15.85546875" style="158" customWidth="1"/>
    <col min="5387" max="5387" width="14.140625" style="158" customWidth="1"/>
    <col min="5388" max="5388" width="14.85546875" style="158" customWidth="1"/>
    <col min="5389" max="5389" width="10" style="158" customWidth="1"/>
    <col min="5390" max="5390" width="10.140625" style="158" customWidth="1"/>
    <col min="5391" max="5391" width="10.85546875" style="158" customWidth="1"/>
    <col min="5392" max="5392" width="12.28515625" style="158" customWidth="1"/>
    <col min="5393" max="5393" width="9.140625" style="158"/>
    <col min="5394" max="5394" width="21" style="158" customWidth="1"/>
    <col min="5395" max="5395" width="10" style="158" customWidth="1"/>
    <col min="5396" max="5634" width="9.140625" style="158"/>
    <col min="5635" max="5635" width="21" style="158" customWidth="1"/>
    <col min="5636" max="5636" width="61.7109375" style="158" customWidth="1"/>
    <col min="5637" max="5637" width="17.85546875" style="158" customWidth="1"/>
    <col min="5638" max="5638" width="11" style="158" customWidth="1"/>
    <col min="5639" max="5639" width="15.5703125" style="158" customWidth="1"/>
    <col min="5640" max="5640" width="15.85546875" style="158" bestFit="1" customWidth="1"/>
    <col min="5641" max="5641" width="23.42578125" style="158" customWidth="1"/>
    <col min="5642" max="5642" width="15.85546875" style="158" customWidth="1"/>
    <col min="5643" max="5643" width="14.140625" style="158" customWidth="1"/>
    <col min="5644" max="5644" width="14.85546875" style="158" customWidth="1"/>
    <col min="5645" max="5645" width="10" style="158" customWidth="1"/>
    <col min="5646" max="5646" width="10.140625" style="158" customWidth="1"/>
    <col min="5647" max="5647" width="10.85546875" style="158" customWidth="1"/>
    <col min="5648" max="5648" width="12.28515625" style="158" customWidth="1"/>
    <col min="5649" max="5649" width="9.140625" style="158"/>
    <col min="5650" max="5650" width="21" style="158" customWidth="1"/>
    <col min="5651" max="5651" width="10" style="158" customWidth="1"/>
    <col min="5652" max="5890" width="9.140625" style="158"/>
    <col min="5891" max="5891" width="21" style="158" customWidth="1"/>
    <col min="5892" max="5892" width="61.7109375" style="158" customWidth="1"/>
    <col min="5893" max="5893" width="17.85546875" style="158" customWidth="1"/>
    <col min="5894" max="5894" width="11" style="158" customWidth="1"/>
    <col min="5895" max="5895" width="15.5703125" style="158" customWidth="1"/>
    <col min="5896" max="5896" width="15.85546875" style="158" bestFit="1" customWidth="1"/>
    <col min="5897" max="5897" width="23.42578125" style="158" customWidth="1"/>
    <col min="5898" max="5898" width="15.85546875" style="158" customWidth="1"/>
    <col min="5899" max="5899" width="14.140625" style="158" customWidth="1"/>
    <col min="5900" max="5900" width="14.85546875" style="158" customWidth="1"/>
    <col min="5901" max="5901" width="10" style="158" customWidth="1"/>
    <col min="5902" max="5902" width="10.140625" style="158" customWidth="1"/>
    <col min="5903" max="5903" width="10.85546875" style="158" customWidth="1"/>
    <col min="5904" max="5904" width="12.28515625" style="158" customWidth="1"/>
    <col min="5905" max="5905" width="9.140625" style="158"/>
    <col min="5906" max="5906" width="21" style="158" customWidth="1"/>
    <col min="5907" max="5907" width="10" style="158" customWidth="1"/>
    <col min="5908" max="6146" width="9.140625" style="158"/>
    <col min="6147" max="6147" width="21" style="158" customWidth="1"/>
    <col min="6148" max="6148" width="61.7109375" style="158" customWidth="1"/>
    <col min="6149" max="6149" width="17.85546875" style="158" customWidth="1"/>
    <col min="6150" max="6150" width="11" style="158" customWidth="1"/>
    <col min="6151" max="6151" width="15.5703125" style="158" customWidth="1"/>
    <col min="6152" max="6152" width="15.85546875" style="158" bestFit="1" customWidth="1"/>
    <col min="6153" max="6153" width="23.42578125" style="158" customWidth="1"/>
    <col min="6154" max="6154" width="15.85546875" style="158" customWidth="1"/>
    <col min="6155" max="6155" width="14.140625" style="158" customWidth="1"/>
    <col min="6156" max="6156" width="14.85546875" style="158" customWidth="1"/>
    <col min="6157" max="6157" width="10" style="158" customWidth="1"/>
    <col min="6158" max="6158" width="10.140625" style="158" customWidth="1"/>
    <col min="6159" max="6159" width="10.85546875" style="158" customWidth="1"/>
    <col min="6160" max="6160" width="12.28515625" style="158" customWidth="1"/>
    <col min="6161" max="6161" width="9.140625" style="158"/>
    <col min="6162" max="6162" width="21" style="158" customWidth="1"/>
    <col min="6163" max="6163" width="10" style="158" customWidth="1"/>
    <col min="6164" max="6402" width="9.140625" style="158"/>
    <col min="6403" max="6403" width="21" style="158" customWidth="1"/>
    <col min="6404" max="6404" width="61.7109375" style="158" customWidth="1"/>
    <col min="6405" max="6405" width="17.85546875" style="158" customWidth="1"/>
    <col min="6406" max="6406" width="11" style="158" customWidth="1"/>
    <col min="6407" max="6407" width="15.5703125" style="158" customWidth="1"/>
    <col min="6408" max="6408" width="15.85546875" style="158" bestFit="1" customWidth="1"/>
    <col min="6409" max="6409" width="23.42578125" style="158" customWidth="1"/>
    <col min="6410" max="6410" width="15.85546875" style="158" customWidth="1"/>
    <col min="6411" max="6411" width="14.140625" style="158" customWidth="1"/>
    <col min="6412" max="6412" width="14.85546875" style="158" customWidth="1"/>
    <col min="6413" max="6413" width="10" style="158" customWidth="1"/>
    <col min="6414" max="6414" width="10.140625" style="158" customWidth="1"/>
    <col min="6415" max="6415" width="10.85546875" style="158" customWidth="1"/>
    <col min="6416" max="6416" width="12.28515625" style="158" customWidth="1"/>
    <col min="6417" max="6417" width="9.140625" style="158"/>
    <col min="6418" max="6418" width="21" style="158" customWidth="1"/>
    <col min="6419" max="6419" width="10" style="158" customWidth="1"/>
    <col min="6420" max="6658" width="9.140625" style="158"/>
    <col min="6659" max="6659" width="21" style="158" customWidth="1"/>
    <col min="6660" max="6660" width="61.7109375" style="158" customWidth="1"/>
    <col min="6661" max="6661" width="17.85546875" style="158" customWidth="1"/>
    <col min="6662" max="6662" width="11" style="158" customWidth="1"/>
    <col min="6663" max="6663" width="15.5703125" style="158" customWidth="1"/>
    <col min="6664" max="6664" width="15.85546875" style="158" bestFit="1" customWidth="1"/>
    <col min="6665" max="6665" width="23.42578125" style="158" customWidth="1"/>
    <col min="6666" max="6666" width="15.85546875" style="158" customWidth="1"/>
    <col min="6667" max="6667" width="14.140625" style="158" customWidth="1"/>
    <col min="6668" max="6668" width="14.85546875" style="158" customWidth="1"/>
    <col min="6669" max="6669" width="10" style="158" customWidth="1"/>
    <col min="6670" max="6670" width="10.140625" style="158" customWidth="1"/>
    <col min="6671" max="6671" width="10.85546875" style="158" customWidth="1"/>
    <col min="6672" max="6672" width="12.28515625" style="158" customWidth="1"/>
    <col min="6673" max="6673" width="9.140625" style="158"/>
    <col min="6674" max="6674" width="21" style="158" customWidth="1"/>
    <col min="6675" max="6675" width="10" style="158" customWidth="1"/>
    <col min="6676" max="6914" width="9.140625" style="158"/>
    <col min="6915" max="6915" width="21" style="158" customWidth="1"/>
    <col min="6916" max="6916" width="61.7109375" style="158" customWidth="1"/>
    <col min="6917" max="6917" width="17.85546875" style="158" customWidth="1"/>
    <col min="6918" max="6918" width="11" style="158" customWidth="1"/>
    <col min="6919" max="6919" width="15.5703125" style="158" customWidth="1"/>
    <col min="6920" max="6920" width="15.85546875" style="158" bestFit="1" customWidth="1"/>
    <col min="6921" max="6921" width="23.42578125" style="158" customWidth="1"/>
    <col min="6922" max="6922" width="15.85546875" style="158" customWidth="1"/>
    <col min="6923" max="6923" width="14.140625" style="158" customWidth="1"/>
    <col min="6924" max="6924" width="14.85546875" style="158" customWidth="1"/>
    <col min="6925" max="6925" width="10" style="158" customWidth="1"/>
    <col min="6926" max="6926" width="10.140625" style="158" customWidth="1"/>
    <col min="6927" max="6927" width="10.85546875" style="158" customWidth="1"/>
    <col min="6928" max="6928" width="12.28515625" style="158" customWidth="1"/>
    <col min="6929" max="6929" width="9.140625" style="158"/>
    <col min="6930" max="6930" width="21" style="158" customWidth="1"/>
    <col min="6931" max="6931" width="10" style="158" customWidth="1"/>
    <col min="6932" max="7170" width="9.140625" style="158"/>
    <col min="7171" max="7171" width="21" style="158" customWidth="1"/>
    <col min="7172" max="7172" width="61.7109375" style="158" customWidth="1"/>
    <col min="7173" max="7173" width="17.85546875" style="158" customWidth="1"/>
    <col min="7174" max="7174" width="11" style="158" customWidth="1"/>
    <col min="7175" max="7175" width="15.5703125" style="158" customWidth="1"/>
    <col min="7176" max="7176" width="15.85546875" style="158" bestFit="1" customWidth="1"/>
    <col min="7177" max="7177" width="23.42578125" style="158" customWidth="1"/>
    <col min="7178" max="7178" width="15.85546875" style="158" customWidth="1"/>
    <col min="7179" max="7179" width="14.140625" style="158" customWidth="1"/>
    <col min="7180" max="7180" width="14.85546875" style="158" customWidth="1"/>
    <col min="7181" max="7181" width="10" style="158" customWidth="1"/>
    <col min="7182" max="7182" width="10.140625" style="158" customWidth="1"/>
    <col min="7183" max="7183" width="10.85546875" style="158" customWidth="1"/>
    <col min="7184" max="7184" width="12.28515625" style="158" customWidth="1"/>
    <col min="7185" max="7185" width="9.140625" style="158"/>
    <col min="7186" max="7186" width="21" style="158" customWidth="1"/>
    <col min="7187" max="7187" width="10" style="158" customWidth="1"/>
    <col min="7188" max="7426" width="9.140625" style="158"/>
    <col min="7427" max="7427" width="21" style="158" customWidth="1"/>
    <col min="7428" max="7428" width="61.7109375" style="158" customWidth="1"/>
    <col min="7429" max="7429" width="17.85546875" style="158" customWidth="1"/>
    <col min="7430" max="7430" width="11" style="158" customWidth="1"/>
    <col min="7431" max="7431" width="15.5703125" style="158" customWidth="1"/>
    <col min="7432" max="7432" width="15.85546875" style="158" bestFit="1" customWidth="1"/>
    <col min="7433" max="7433" width="23.42578125" style="158" customWidth="1"/>
    <col min="7434" max="7434" width="15.85546875" style="158" customWidth="1"/>
    <col min="7435" max="7435" width="14.140625" style="158" customWidth="1"/>
    <col min="7436" max="7436" width="14.85546875" style="158" customWidth="1"/>
    <col min="7437" max="7437" width="10" style="158" customWidth="1"/>
    <col min="7438" max="7438" width="10.140625" style="158" customWidth="1"/>
    <col min="7439" max="7439" width="10.85546875" style="158" customWidth="1"/>
    <col min="7440" max="7440" width="12.28515625" style="158" customWidth="1"/>
    <col min="7441" max="7441" width="9.140625" style="158"/>
    <col min="7442" max="7442" width="21" style="158" customWidth="1"/>
    <col min="7443" max="7443" width="10" style="158" customWidth="1"/>
    <col min="7444" max="7682" width="9.140625" style="158"/>
    <col min="7683" max="7683" width="21" style="158" customWidth="1"/>
    <col min="7684" max="7684" width="61.7109375" style="158" customWidth="1"/>
    <col min="7685" max="7685" width="17.85546875" style="158" customWidth="1"/>
    <col min="7686" max="7686" width="11" style="158" customWidth="1"/>
    <col min="7687" max="7687" width="15.5703125" style="158" customWidth="1"/>
    <col min="7688" max="7688" width="15.85546875" style="158" bestFit="1" customWidth="1"/>
    <col min="7689" max="7689" width="23.42578125" style="158" customWidth="1"/>
    <col min="7690" max="7690" width="15.85546875" style="158" customWidth="1"/>
    <col min="7691" max="7691" width="14.140625" style="158" customWidth="1"/>
    <col min="7692" max="7692" width="14.85546875" style="158" customWidth="1"/>
    <col min="7693" max="7693" width="10" style="158" customWidth="1"/>
    <col min="7694" max="7694" width="10.140625" style="158" customWidth="1"/>
    <col min="7695" max="7695" width="10.85546875" style="158" customWidth="1"/>
    <col min="7696" max="7696" width="12.28515625" style="158" customWidth="1"/>
    <col min="7697" max="7697" width="9.140625" style="158"/>
    <col min="7698" max="7698" width="21" style="158" customWidth="1"/>
    <col min="7699" max="7699" width="10" style="158" customWidth="1"/>
    <col min="7700" max="7938" width="9.140625" style="158"/>
    <col min="7939" max="7939" width="21" style="158" customWidth="1"/>
    <col min="7940" max="7940" width="61.7109375" style="158" customWidth="1"/>
    <col min="7941" max="7941" width="17.85546875" style="158" customWidth="1"/>
    <col min="7942" max="7942" width="11" style="158" customWidth="1"/>
    <col min="7943" max="7943" width="15.5703125" style="158" customWidth="1"/>
    <col min="7944" max="7944" width="15.85546875" style="158" bestFit="1" customWidth="1"/>
    <col min="7945" max="7945" width="23.42578125" style="158" customWidth="1"/>
    <col min="7946" max="7946" width="15.85546875" style="158" customWidth="1"/>
    <col min="7947" max="7947" width="14.140625" style="158" customWidth="1"/>
    <col min="7948" max="7948" width="14.85546875" style="158" customWidth="1"/>
    <col min="7949" max="7949" width="10" style="158" customWidth="1"/>
    <col min="7950" max="7950" width="10.140625" style="158" customWidth="1"/>
    <col min="7951" max="7951" width="10.85546875" style="158" customWidth="1"/>
    <col min="7952" max="7952" width="12.28515625" style="158" customWidth="1"/>
    <col min="7953" max="7953" width="9.140625" style="158"/>
    <col min="7954" max="7954" width="21" style="158" customWidth="1"/>
    <col min="7955" max="7955" width="10" style="158" customWidth="1"/>
    <col min="7956" max="8194" width="9.140625" style="158"/>
    <col min="8195" max="8195" width="21" style="158" customWidth="1"/>
    <col min="8196" max="8196" width="61.7109375" style="158" customWidth="1"/>
    <col min="8197" max="8197" width="17.85546875" style="158" customWidth="1"/>
    <col min="8198" max="8198" width="11" style="158" customWidth="1"/>
    <col min="8199" max="8199" width="15.5703125" style="158" customWidth="1"/>
    <col min="8200" max="8200" width="15.85546875" style="158" bestFit="1" customWidth="1"/>
    <col min="8201" max="8201" width="23.42578125" style="158" customWidth="1"/>
    <col min="8202" max="8202" width="15.85546875" style="158" customWidth="1"/>
    <col min="8203" max="8203" width="14.140625" style="158" customWidth="1"/>
    <col min="8204" max="8204" width="14.85546875" style="158" customWidth="1"/>
    <col min="8205" max="8205" width="10" style="158" customWidth="1"/>
    <col min="8206" max="8206" width="10.140625" style="158" customWidth="1"/>
    <col min="8207" max="8207" width="10.85546875" style="158" customWidth="1"/>
    <col min="8208" max="8208" width="12.28515625" style="158" customWidth="1"/>
    <col min="8209" max="8209" width="9.140625" style="158"/>
    <col min="8210" max="8210" width="21" style="158" customWidth="1"/>
    <col min="8211" max="8211" width="10" style="158" customWidth="1"/>
    <col min="8212" max="8450" width="9.140625" style="158"/>
    <col min="8451" max="8451" width="21" style="158" customWidth="1"/>
    <col min="8452" max="8452" width="61.7109375" style="158" customWidth="1"/>
    <col min="8453" max="8453" width="17.85546875" style="158" customWidth="1"/>
    <col min="8454" max="8454" width="11" style="158" customWidth="1"/>
    <col min="8455" max="8455" width="15.5703125" style="158" customWidth="1"/>
    <col min="8456" max="8456" width="15.85546875" style="158" bestFit="1" customWidth="1"/>
    <col min="8457" max="8457" width="23.42578125" style="158" customWidth="1"/>
    <col min="8458" max="8458" width="15.85546875" style="158" customWidth="1"/>
    <col min="8459" max="8459" width="14.140625" style="158" customWidth="1"/>
    <col min="8460" max="8460" width="14.85546875" style="158" customWidth="1"/>
    <col min="8461" max="8461" width="10" style="158" customWidth="1"/>
    <col min="8462" max="8462" width="10.140625" style="158" customWidth="1"/>
    <col min="8463" max="8463" width="10.85546875" style="158" customWidth="1"/>
    <col min="8464" max="8464" width="12.28515625" style="158" customWidth="1"/>
    <col min="8465" max="8465" width="9.140625" style="158"/>
    <col min="8466" max="8466" width="21" style="158" customWidth="1"/>
    <col min="8467" max="8467" width="10" style="158" customWidth="1"/>
    <col min="8468" max="8706" width="9.140625" style="158"/>
    <col min="8707" max="8707" width="21" style="158" customWidth="1"/>
    <col min="8708" max="8708" width="61.7109375" style="158" customWidth="1"/>
    <col min="8709" max="8709" width="17.85546875" style="158" customWidth="1"/>
    <col min="8710" max="8710" width="11" style="158" customWidth="1"/>
    <col min="8711" max="8711" width="15.5703125" style="158" customWidth="1"/>
    <col min="8712" max="8712" width="15.85546875" style="158" bestFit="1" customWidth="1"/>
    <col min="8713" max="8713" width="23.42578125" style="158" customWidth="1"/>
    <col min="8714" max="8714" width="15.85546875" style="158" customWidth="1"/>
    <col min="8715" max="8715" width="14.140625" style="158" customWidth="1"/>
    <col min="8716" max="8716" width="14.85546875" style="158" customWidth="1"/>
    <col min="8717" max="8717" width="10" style="158" customWidth="1"/>
    <col min="8718" max="8718" width="10.140625" style="158" customWidth="1"/>
    <col min="8719" max="8719" width="10.85546875" style="158" customWidth="1"/>
    <col min="8720" max="8720" width="12.28515625" style="158" customWidth="1"/>
    <col min="8721" max="8721" width="9.140625" style="158"/>
    <col min="8722" max="8722" width="21" style="158" customWidth="1"/>
    <col min="8723" max="8723" width="10" style="158" customWidth="1"/>
    <col min="8724" max="8962" width="9.140625" style="158"/>
    <col min="8963" max="8963" width="21" style="158" customWidth="1"/>
    <col min="8964" max="8964" width="61.7109375" style="158" customWidth="1"/>
    <col min="8965" max="8965" width="17.85546875" style="158" customWidth="1"/>
    <col min="8966" max="8966" width="11" style="158" customWidth="1"/>
    <col min="8967" max="8967" width="15.5703125" style="158" customWidth="1"/>
    <col min="8968" max="8968" width="15.85546875" style="158" bestFit="1" customWidth="1"/>
    <col min="8969" max="8969" width="23.42578125" style="158" customWidth="1"/>
    <col min="8970" max="8970" width="15.85546875" style="158" customWidth="1"/>
    <col min="8971" max="8971" width="14.140625" style="158" customWidth="1"/>
    <col min="8972" max="8972" width="14.85546875" style="158" customWidth="1"/>
    <col min="8973" max="8973" width="10" style="158" customWidth="1"/>
    <col min="8974" max="8974" width="10.140625" style="158" customWidth="1"/>
    <col min="8975" max="8975" width="10.85546875" style="158" customWidth="1"/>
    <col min="8976" max="8976" width="12.28515625" style="158" customWidth="1"/>
    <col min="8977" max="8977" width="9.140625" style="158"/>
    <col min="8978" max="8978" width="21" style="158" customWidth="1"/>
    <col min="8979" max="8979" width="10" style="158" customWidth="1"/>
    <col min="8980" max="9218" width="9.140625" style="158"/>
    <col min="9219" max="9219" width="21" style="158" customWidth="1"/>
    <col min="9220" max="9220" width="61.7109375" style="158" customWidth="1"/>
    <col min="9221" max="9221" width="17.85546875" style="158" customWidth="1"/>
    <col min="9222" max="9222" width="11" style="158" customWidth="1"/>
    <col min="9223" max="9223" width="15.5703125" style="158" customWidth="1"/>
    <col min="9224" max="9224" width="15.85546875" style="158" bestFit="1" customWidth="1"/>
    <col min="9225" max="9225" width="23.42578125" style="158" customWidth="1"/>
    <col min="9226" max="9226" width="15.85546875" style="158" customWidth="1"/>
    <col min="9227" max="9227" width="14.140625" style="158" customWidth="1"/>
    <col min="9228" max="9228" width="14.85546875" style="158" customWidth="1"/>
    <col min="9229" max="9229" width="10" style="158" customWidth="1"/>
    <col min="9230" max="9230" width="10.140625" style="158" customWidth="1"/>
    <col min="9231" max="9231" width="10.85546875" style="158" customWidth="1"/>
    <col min="9232" max="9232" width="12.28515625" style="158" customWidth="1"/>
    <col min="9233" max="9233" width="9.140625" style="158"/>
    <col min="9234" max="9234" width="21" style="158" customWidth="1"/>
    <col min="9235" max="9235" width="10" style="158" customWidth="1"/>
    <col min="9236" max="9474" width="9.140625" style="158"/>
    <col min="9475" max="9475" width="21" style="158" customWidth="1"/>
    <col min="9476" max="9476" width="61.7109375" style="158" customWidth="1"/>
    <col min="9477" max="9477" width="17.85546875" style="158" customWidth="1"/>
    <col min="9478" max="9478" width="11" style="158" customWidth="1"/>
    <col min="9479" max="9479" width="15.5703125" style="158" customWidth="1"/>
    <col min="9480" max="9480" width="15.85546875" style="158" bestFit="1" customWidth="1"/>
    <col min="9481" max="9481" width="23.42578125" style="158" customWidth="1"/>
    <col min="9482" max="9482" width="15.85546875" style="158" customWidth="1"/>
    <col min="9483" max="9483" width="14.140625" style="158" customWidth="1"/>
    <col min="9484" max="9484" width="14.85546875" style="158" customWidth="1"/>
    <col min="9485" max="9485" width="10" style="158" customWidth="1"/>
    <col min="9486" max="9486" width="10.140625" style="158" customWidth="1"/>
    <col min="9487" max="9487" width="10.85546875" style="158" customWidth="1"/>
    <col min="9488" max="9488" width="12.28515625" style="158" customWidth="1"/>
    <col min="9489" max="9489" width="9.140625" style="158"/>
    <col min="9490" max="9490" width="21" style="158" customWidth="1"/>
    <col min="9491" max="9491" width="10" style="158" customWidth="1"/>
    <col min="9492" max="9730" width="9.140625" style="158"/>
    <col min="9731" max="9731" width="21" style="158" customWidth="1"/>
    <col min="9732" max="9732" width="61.7109375" style="158" customWidth="1"/>
    <col min="9733" max="9733" width="17.85546875" style="158" customWidth="1"/>
    <col min="9734" max="9734" width="11" style="158" customWidth="1"/>
    <col min="9735" max="9735" width="15.5703125" style="158" customWidth="1"/>
    <col min="9736" max="9736" width="15.85546875" style="158" bestFit="1" customWidth="1"/>
    <col min="9737" max="9737" width="23.42578125" style="158" customWidth="1"/>
    <col min="9738" max="9738" width="15.85546875" style="158" customWidth="1"/>
    <col min="9739" max="9739" width="14.140625" style="158" customWidth="1"/>
    <col min="9740" max="9740" width="14.85546875" style="158" customWidth="1"/>
    <col min="9741" max="9741" width="10" style="158" customWidth="1"/>
    <col min="9742" max="9742" width="10.140625" style="158" customWidth="1"/>
    <col min="9743" max="9743" width="10.85546875" style="158" customWidth="1"/>
    <col min="9744" max="9744" width="12.28515625" style="158" customWidth="1"/>
    <col min="9745" max="9745" width="9.140625" style="158"/>
    <col min="9746" max="9746" width="21" style="158" customWidth="1"/>
    <col min="9747" max="9747" width="10" style="158" customWidth="1"/>
    <col min="9748" max="9986" width="9.140625" style="158"/>
    <col min="9987" max="9987" width="21" style="158" customWidth="1"/>
    <col min="9988" max="9988" width="61.7109375" style="158" customWidth="1"/>
    <col min="9989" max="9989" width="17.85546875" style="158" customWidth="1"/>
    <col min="9990" max="9990" width="11" style="158" customWidth="1"/>
    <col min="9991" max="9991" width="15.5703125" style="158" customWidth="1"/>
    <col min="9992" max="9992" width="15.85546875" style="158" bestFit="1" customWidth="1"/>
    <col min="9993" max="9993" width="23.42578125" style="158" customWidth="1"/>
    <col min="9994" max="9994" width="15.85546875" style="158" customWidth="1"/>
    <col min="9995" max="9995" width="14.140625" style="158" customWidth="1"/>
    <col min="9996" max="9996" width="14.85546875" style="158" customWidth="1"/>
    <col min="9997" max="9997" width="10" style="158" customWidth="1"/>
    <col min="9998" max="9998" width="10.140625" style="158" customWidth="1"/>
    <col min="9999" max="9999" width="10.85546875" style="158" customWidth="1"/>
    <col min="10000" max="10000" width="12.28515625" style="158" customWidth="1"/>
    <col min="10001" max="10001" width="9.140625" style="158"/>
    <col min="10002" max="10002" width="21" style="158" customWidth="1"/>
    <col min="10003" max="10003" width="10" style="158" customWidth="1"/>
    <col min="10004" max="10242" width="9.140625" style="158"/>
    <col min="10243" max="10243" width="21" style="158" customWidth="1"/>
    <col min="10244" max="10244" width="61.7109375" style="158" customWidth="1"/>
    <col min="10245" max="10245" width="17.85546875" style="158" customWidth="1"/>
    <col min="10246" max="10246" width="11" style="158" customWidth="1"/>
    <col min="10247" max="10247" width="15.5703125" style="158" customWidth="1"/>
    <col min="10248" max="10248" width="15.85546875" style="158" bestFit="1" customWidth="1"/>
    <col min="10249" max="10249" width="23.42578125" style="158" customWidth="1"/>
    <col min="10250" max="10250" width="15.85546875" style="158" customWidth="1"/>
    <col min="10251" max="10251" width="14.140625" style="158" customWidth="1"/>
    <col min="10252" max="10252" width="14.85546875" style="158" customWidth="1"/>
    <col min="10253" max="10253" width="10" style="158" customWidth="1"/>
    <col min="10254" max="10254" width="10.140625" style="158" customWidth="1"/>
    <col min="10255" max="10255" width="10.85546875" style="158" customWidth="1"/>
    <col min="10256" max="10256" width="12.28515625" style="158" customWidth="1"/>
    <col min="10257" max="10257" width="9.140625" style="158"/>
    <col min="10258" max="10258" width="21" style="158" customWidth="1"/>
    <col min="10259" max="10259" width="10" style="158" customWidth="1"/>
    <col min="10260" max="10498" width="9.140625" style="158"/>
    <col min="10499" max="10499" width="21" style="158" customWidth="1"/>
    <col min="10500" max="10500" width="61.7109375" style="158" customWidth="1"/>
    <col min="10501" max="10501" width="17.85546875" style="158" customWidth="1"/>
    <col min="10502" max="10502" width="11" style="158" customWidth="1"/>
    <col min="10503" max="10503" width="15.5703125" style="158" customWidth="1"/>
    <col min="10504" max="10504" width="15.85546875" style="158" bestFit="1" customWidth="1"/>
    <col min="10505" max="10505" width="23.42578125" style="158" customWidth="1"/>
    <col min="10506" max="10506" width="15.85546875" style="158" customWidth="1"/>
    <col min="10507" max="10507" width="14.140625" style="158" customWidth="1"/>
    <col min="10508" max="10508" width="14.85546875" style="158" customWidth="1"/>
    <col min="10509" max="10509" width="10" style="158" customWidth="1"/>
    <col min="10510" max="10510" width="10.140625" style="158" customWidth="1"/>
    <col min="10511" max="10511" width="10.85546875" style="158" customWidth="1"/>
    <col min="10512" max="10512" width="12.28515625" style="158" customWidth="1"/>
    <col min="10513" max="10513" width="9.140625" style="158"/>
    <col min="10514" max="10514" width="21" style="158" customWidth="1"/>
    <col min="10515" max="10515" width="10" style="158" customWidth="1"/>
    <col min="10516" max="10754" width="9.140625" style="158"/>
    <col min="10755" max="10755" width="21" style="158" customWidth="1"/>
    <col min="10756" max="10756" width="61.7109375" style="158" customWidth="1"/>
    <col min="10757" max="10757" width="17.85546875" style="158" customWidth="1"/>
    <col min="10758" max="10758" width="11" style="158" customWidth="1"/>
    <col min="10759" max="10759" width="15.5703125" style="158" customWidth="1"/>
    <col min="10760" max="10760" width="15.85546875" style="158" bestFit="1" customWidth="1"/>
    <col min="10761" max="10761" width="23.42578125" style="158" customWidth="1"/>
    <col min="10762" max="10762" width="15.85546875" style="158" customWidth="1"/>
    <col min="10763" max="10763" width="14.140625" style="158" customWidth="1"/>
    <col min="10764" max="10764" width="14.85546875" style="158" customWidth="1"/>
    <col min="10765" max="10765" width="10" style="158" customWidth="1"/>
    <col min="10766" max="10766" width="10.140625" style="158" customWidth="1"/>
    <col min="10767" max="10767" width="10.85546875" style="158" customWidth="1"/>
    <col min="10768" max="10768" width="12.28515625" style="158" customWidth="1"/>
    <col min="10769" max="10769" width="9.140625" style="158"/>
    <col min="10770" max="10770" width="21" style="158" customWidth="1"/>
    <col min="10771" max="10771" width="10" style="158" customWidth="1"/>
    <col min="10772" max="11010" width="9.140625" style="158"/>
    <col min="11011" max="11011" width="21" style="158" customWidth="1"/>
    <col min="11012" max="11012" width="61.7109375" style="158" customWidth="1"/>
    <col min="11013" max="11013" width="17.85546875" style="158" customWidth="1"/>
    <col min="11014" max="11014" width="11" style="158" customWidth="1"/>
    <col min="11015" max="11015" width="15.5703125" style="158" customWidth="1"/>
    <col min="11016" max="11016" width="15.85546875" style="158" bestFit="1" customWidth="1"/>
    <col min="11017" max="11017" width="23.42578125" style="158" customWidth="1"/>
    <col min="11018" max="11018" width="15.85546875" style="158" customWidth="1"/>
    <col min="11019" max="11019" width="14.140625" style="158" customWidth="1"/>
    <col min="11020" max="11020" width="14.85546875" style="158" customWidth="1"/>
    <col min="11021" max="11021" width="10" style="158" customWidth="1"/>
    <col min="11022" max="11022" width="10.140625" style="158" customWidth="1"/>
    <col min="11023" max="11023" width="10.85546875" style="158" customWidth="1"/>
    <col min="11024" max="11024" width="12.28515625" style="158" customWidth="1"/>
    <col min="11025" max="11025" width="9.140625" style="158"/>
    <col min="11026" max="11026" width="21" style="158" customWidth="1"/>
    <col min="11027" max="11027" width="10" style="158" customWidth="1"/>
    <col min="11028" max="11266" width="9.140625" style="158"/>
    <col min="11267" max="11267" width="21" style="158" customWidth="1"/>
    <col min="11268" max="11268" width="61.7109375" style="158" customWidth="1"/>
    <col min="11269" max="11269" width="17.85546875" style="158" customWidth="1"/>
    <col min="11270" max="11270" width="11" style="158" customWidth="1"/>
    <col min="11271" max="11271" width="15.5703125" style="158" customWidth="1"/>
    <col min="11272" max="11272" width="15.85546875" style="158" bestFit="1" customWidth="1"/>
    <col min="11273" max="11273" width="23.42578125" style="158" customWidth="1"/>
    <col min="11274" max="11274" width="15.85546875" style="158" customWidth="1"/>
    <col min="11275" max="11275" width="14.140625" style="158" customWidth="1"/>
    <col min="11276" max="11276" width="14.85546875" style="158" customWidth="1"/>
    <col min="11277" max="11277" width="10" style="158" customWidth="1"/>
    <col min="11278" max="11278" width="10.140625" style="158" customWidth="1"/>
    <col min="11279" max="11279" width="10.85546875" style="158" customWidth="1"/>
    <col min="11280" max="11280" width="12.28515625" style="158" customWidth="1"/>
    <col min="11281" max="11281" width="9.140625" style="158"/>
    <col min="11282" max="11282" width="21" style="158" customWidth="1"/>
    <col min="11283" max="11283" width="10" style="158" customWidth="1"/>
    <col min="11284" max="11522" width="9.140625" style="158"/>
    <col min="11523" max="11523" width="21" style="158" customWidth="1"/>
    <col min="11524" max="11524" width="61.7109375" style="158" customWidth="1"/>
    <col min="11525" max="11525" width="17.85546875" style="158" customWidth="1"/>
    <col min="11526" max="11526" width="11" style="158" customWidth="1"/>
    <col min="11527" max="11527" width="15.5703125" style="158" customWidth="1"/>
    <col min="11528" max="11528" width="15.85546875" style="158" bestFit="1" customWidth="1"/>
    <col min="11529" max="11529" width="23.42578125" style="158" customWidth="1"/>
    <col min="11530" max="11530" width="15.85546875" style="158" customWidth="1"/>
    <col min="11531" max="11531" width="14.140625" style="158" customWidth="1"/>
    <col min="11532" max="11532" width="14.85546875" style="158" customWidth="1"/>
    <col min="11533" max="11533" width="10" style="158" customWidth="1"/>
    <col min="11534" max="11534" width="10.140625" style="158" customWidth="1"/>
    <col min="11535" max="11535" width="10.85546875" style="158" customWidth="1"/>
    <col min="11536" max="11536" width="12.28515625" style="158" customWidth="1"/>
    <col min="11537" max="11537" width="9.140625" style="158"/>
    <col min="11538" max="11538" width="21" style="158" customWidth="1"/>
    <col min="11539" max="11539" width="10" style="158" customWidth="1"/>
    <col min="11540" max="11778" width="9.140625" style="158"/>
    <col min="11779" max="11779" width="21" style="158" customWidth="1"/>
    <col min="11780" max="11780" width="61.7109375" style="158" customWidth="1"/>
    <col min="11781" max="11781" width="17.85546875" style="158" customWidth="1"/>
    <col min="11782" max="11782" width="11" style="158" customWidth="1"/>
    <col min="11783" max="11783" width="15.5703125" style="158" customWidth="1"/>
    <col min="11784" max="11784" width="15.85546875" style="158" bestFit="1" customWidth="1"/>
    <col min="11785" max="11785" width="23.42578125" style="158" customWidth="1"/>
    <col min="11786" max="11786" width="15.85546875" style="158" customWidth="1"/>
    <col min="11787" max="11787" width="14.140625" style="158" customWidth="1"/>
    <col min="11788" max="11788" width="14.85546875" style="158" customWidth="1"/>
    <col min="11789" max="11789" width="10" style="158" customWidth="1"/>
    <col min="11790" max="11790" width="10.140625" style="158" customWidth="1"/>
    <col min="11791" max="11791" width="10.85546875" style="158" customWidth="1"/>
    <col min="11792" max="11792" width="12.28515625" style="158" customWidth="1"/>
    <col min="11793" max="11793" width="9.140625" style="158"/>
    <col min="11794" max="11794" width="21" style="158" customWidth="1"/>
    <col min="11795" max="11795" width="10" style="158" customWidth="1"/>
    <col min="11796" max="12034" width="9.140625" style="158"/>
    <col min="12035" max="12035" width="21" style="158" customWidth="1"/>
    <col min="12036" max="12036" width="61.7109375" style="158" customWidth="1"/>
    <col min="12037" max="12037" width="17.85546875" style="158" customWidth="1"/>
    <col min="12038" max="12038" width="11" style="158" customWidth="1"/>
    <col min="12039" max="12039" width="15.5703125" style="158" customWidth="1"/>
    <col min="12040" max="12040" width="15.85546875" style="158" bestFit="1" customWidth="1"/>
    <col min="12041" max="12041" width="23.42578125" style="158" customWidth="1"/>
    <col min="12042" max="12042" width="15.85546875" style="158" customWidth="1"/>
    <col min="12043" max="12043" width="14.140625" style="158" customWidth="1"/>
    <col min="12044" max="12044" width="14.85546875" style="158" customWidth="1"/>
    <col min="12045" max="12045" width="10" style="158" customWidth="1"/>
    <col min="12046" max="12046" width="10.140625" style="158" customWidth="1"/>
    <col min="12047" max="12047" width="10.85546875" style="158" customWidth="1"/>
    <col min="12048" max="12048" width="12.28515625" style="158" customWidth="1"/>
    <col min="12049" max="12049" width="9.140625" style="158"/>
    <col min="12050" max="12050" width="21" style="158" customWidth="1"/>
    <col min="12051" max="12051" width="10" style="158" customWidth="1"/>
    <col min="12052" max="12290" width="9.140625" style="158"/>
    <col min="12291" max="12291" width="21" style="158" customWidth="1"/>
    <col min="12292" max="12292" width="61.7109375" style="158" customWidth="1"/>
    <col min="12293" max="12293" width="17.85546875" style="158" customWidth="1"/>
    <col min="12294" max="12294" width="11" style="158" customWidth="1"/>
    <col min="12295" max="12295" width="15.5703125" style="158" customWidth="1"/>
    <col min="12296" max="12296" width="15.85546875" style="158" bestFit="1" customWidth="1"/>
    <col min="12297" max="12297" width="23.42578125" style="158" customWidth="1"/>
    <col min="12298" max="12298" width="15.85546875" style="158" customWidth="1"/>
    <col min="12299" max="12299" width="14.140625" style="158" customWidth="1"/>
    <col min="12300" max="12300" width="14.85546875" style="158" customWidth="1"/>
    <col min="12301" max="12301" width="10" style="158" customWidth="1"/>
    <col min="12302" max="12302" width="10.140625" style="158" customWidth="1"/>
    <col min="12303" max="12303" width="10.85546875" style="158" customWidth="1"/>
    <col min="12304" max="12304" width="12.28515625" style="158" customWidth="1"/>
    <col min="12305" max="12305" width="9.140625" style="158"/>
    <col min="12306" max="12306" width="21" style="158" customWidth="1"/>
    <col min="12307" max="12307" width="10" style="158" customWidth="1"/>
    <col min="12308" max="12546" width="9.140625" style="158"/>
    <col min="12547" max="12547" width="21" style="158" customWidth="1"/>
    <col min="12548" max="12548" width="61.7109375" style="158" customWidth="1"/>
    <col min="12549" max="12549" width="17.85546875" style="158" customWidth="1"/>
    <col min="12550" max="12550" width="11" style="158" customWidth="1"/>
    <col min="12551" max="12551" width="15.5703125" style="158" customWidth="1"/>
    <col min="12552" max="12552" width="15.85546875" style="158" bestFit="1" customWidth="1"/>
    <col min="12553" max="12553" width="23.42578125" style="158" customWidth="1"/>
    <col min="12554" max="12554" width="15.85546875" style="158" customWidth="1"/>
    <col min="12555" max="12555" width="14.140625" style="158" customWidth="1"/>
    <col min="12556" max="12556" width="14.85546875" style="158" customWidth="1"/>
    <col min="12557" max="12557" width="10" style="158" customWidth="1"/>
    <col min="12558" max="12558" width="10.140625" style="158" customWidth="1"/>
    <col min="12559" max="12559" width="10.85546875" style="158" customWidth="1"/>
    <col min="12560" max="12560" width="12.28515625" style="158" customWidth="1"/>
    <col min="12561" max="12561" width="9.140625" style="158"/>
    <col min="12562" max="12562" width="21" style="158" customWidth="1"/>
    <col min="12563" max="12563" width="10" style="158" customWidth="1"/>
    <col min="12564" max="12802" width="9.140625" style="158"/>
    <col min="12803" max="12803" width="21" style="158" customWidth="1"/>
    <col min="12804" max="12804" width="61.7109375" style="158" customWidth="1"/>
    <col min="12805" max="12805" width="17.85546875" style="158" customWidth="1"/>
    <col min="12806" max="12806" width="11" style="158" customWidth="1"/>
    <col min="12807" max="12807" width="15.5703125" style="158" customWidth="1"/>
    <col min="12808" max="12808" width="15.85546875" style="158" bestFit="1" customWidth="1"/>
    <col min="12809" max="12809" width="23.42578125" style="158" customWidth="1"/>
    <col min="12810" max="12810" width="15.85546875" style="158" customWidth="1"/>
    <col min="12811" max="12811" width="14.140625" style="158" customWidth="1"/>
    <col min="12812" max="12812" width="14.85546875" style="158" customWidth="1"/>
    <col min="12813" max="12813" width="10" style="158" customWidth="1"/>
    <col min="12814" max="12814" width="10.140625" style="158" customWidth="1"/>
    <col min="12815" max="12815" width="10.85546875" style="158" customWidth="1"/>
    <col min="12816" max="12816" width="12.28515625" style="158" customWidth="1"/>
    <col min="12817" max="12817" width="9.140625" style="158"/>
    <col min="12818" max="12818" width="21" style="158" customWidth="1"/>
    <col min="12819" max="12819" width="10" style="158" customWidth="1"/>
    <col min="12820" max="13058" width="9.140625" style="158"/>
    <col min="13059" max="13059" width="21" style="158" customWidth="1"/>
    <col min="13060" max="13060" width="61.7109375" style="158" customWidth="1"/>
    <col min="13061" max="13061" width="17.85546875" style="158" customWidth="1"/>
    <col min="13062" max="13062" width="11" style="158" customWidth="1"/>
    <col min="13063" max="13063" width="15.5703125" style="158" customWidth="1"/>
    <col min="13064" max="13064" width="15.85546875" style="158" bestFit="1" customWidth="1"/>
    <col min="13065" max="13065" width="23.42578125" style="158" customWidth="1"/>
    <col min="13066" max="13066" width="15.85546875" style="158" customWidth="1"/>
    <col min="13067" max="13067" width="14.140625" style="158" customWidth="1"/>
    <col min="13068" max="13068" width="14.85546875" style="158" customWidth="1"/>
    <col min="13069" max="13069" width="10" style="158" customWidth="1"/>
    <col min="13070" max="13070" width="10.140625" style="158" customWidth="1"/>
    <col min="13071" max="13071" width="10.85546875" style="158" customWidth="1"/>
    <col min="13072" max="13072" width="12.28515625" style="158" customWidth="1"/>
    <col min="13073" max="13073" width="9.140625" style="158"/>
    <col min="13074" max="13074" width="21" style="158" customWidth="1"/>
    <col min="13075" max="13075" width="10" style="158" customWidth="1"/>
    <col min="13076" max="13314" width="9.140625" style="158"/>
    <col min="13315" max="13315" width="21" style="158" customWidth="1"/>
    <col min="13316" max="13316" width="61.7109375" style="158" customWidth="1"/>
    <col min="13317" max="13317" width="17.85546875" style="158" customWidth="1"/>
    <col min="13318" max="13318" width="11" style="158" customWidth="1"/>
    <col min="13319" max="13319" width="15.5703125" style="158" customWidth="1"/>
    <col min="13320" max="13320" width="15.85546875" style="158" bestFit="1" customWidth="1"/>
    <col min="13321" max="13321" width="23.42578125" style="158" customWidth="1"/>
    <col min="13322" max="13322" width="15.85546875" style="158" customWidth="1"/>
    <col min="13323" max="13323" width="14.140625" style="158" customWidth="1"/>
    <col min="13324" max="13324" width="14.85546875" style="158" customWidth="1"/>
    <col min="13325" max="13325" width="10" style="158" customWidth="1"/>
    <col min="13326" max="13326" width="10.140625" style="158" customWidth="1"/>
    <col min="13327" max="13327" width="10.85546875" style="158" customWidth="1"/>
    <col min="13328" max="13328" width="12.28515625" style="158" customWidth="1"/>
    <col min="13329" max="13329" width="9.140625" style="158"/>
    <col min="13330" max="13330" width="21" style="158" customWidth="1"/>
    <col min="13331" max="13331" width="10" style="158" customWidth="1"/>
    <col min="13332" max="13570" width="9.140625" style="158"/>
    <col min="13571" max="13571" width="21" style="158" customWidth="1"/>
    <col min="13572" max="13572" width="61.7109375" style="158" customWidth="1"/>
    <col min="13573" max="13573" width="17.85546875" style="158" customWidth="1"/>
    <col min="13574" max="13574" width="11" style="158" customWidth="1"/>
    <col min="13575" max="13575" width="15.5703125" style="158" customWidth="1"/>
    <col min="13576" max="13576" width="15.85546875" style="158" bestFit="1" customWidth="1"/>
    <col min="13577" max="13577" width="23.42578125" style="158" customWidth="1"/>
    <col min="13578" max="13578" width="15.85546875" style="158" customWidth="1"/>
    <col min="13579" max="13579" width="14.140625" style="158" customWidth="1"/>
    <col min="13580" max="13580" width="14.85546875" style="158" customWidth="1"/>
    <col min="13581" max="13581" width="10" style="158" customWidth="1"/>
    <col min="13582" max="13582" width="10.140625" style="158" customWidth="1"/>
    <col min="13583" max="13583" width="10.85546875" style="158" customWidth="1"/>
    <col min="13584" max="13584" width="12.28515625" style="158" customWidth="1"/>
    <col min="13585" max="13585" width="9.140625" style="158"/>
    <col min="13586" max="13586" width="21" style="158" customWidth="1"/>
    <col min="13587" max="13587" width="10" style="158" customWidth="1"/>
    <col min="13588" max="13826" width="9.140625" style="158"/>
    <col min="13827" max="13827" width="21" style="158" customWidth="1"/>
    <col min="13828" max="13828" width="61.7109375" style="158" customWidth="1"/>
    <col min="13829" max="13829" width="17.85546875" style="158" customWidth="1"/>
    <col min="13830" max="13830" width="11" style="158" customWidth="1"/>
    <col min="13831" max="13831" width="15.5703125" style="158" customWidth="1"/>
    <col min="13832" max="13832" width="15.85546875" style="158" bestFit="1" customWidth="1"/>
    <col min="13833" max="13833" width="23.42578125" style="158" customWidth="1"/>
    <col min="13834" max="13834" width="15.85546875" style="158" customWidth="1"/>
    <col min="13835" max="13835" width="14.140625" style="158" customWidth="1"/>
    <col min="13836" max="13836" width="14.85546875" style="158" customWidth="1"/>
    <col min="13837" max="13837" width="10" style="158" customWidth="1"/>
    <col min="13838" max="13838" width="10.140625" style="158" customWidth="1"/>
    <col min="13839" max="13839" width="10.85546875" style="158" customWidth="1"/>
    <col min="13840" max="13840" width="12.28515625" style="158" customWidth="1"/>
    <col min="13841" max="13841" width="9.140625" style="158"/>
    <col min="13842" max="13842" width="21" style="158" customWidth="1"/>
    <col min="13843" max="13843" width="10" style="158" customWidth="1"/>
    <col min="13844" max="14082" width="9.140625" style="158"/>
    <col min="14083" max="14083" width="21" style="158" customWidth="1"/>
    <col min="14084" max="14084" width="61.7109375" style="158" customWidth="1"/>
    <col min="14085" max="14085" width="17.85546875" style="158" customWidth="1"/>
    <col min="14086" max="14086" width="11" style="158" customWidth="1"/>
    <col min="14087" max="14087" width="15.5703125" style="158" customWidth="1"/>
    <col min="14088" max="14088" width="15.85546875" style="158" bestFit="1" customWidth="1"/>
    <col min="14089" max="14089" width="23.42578125" style="158" customWidth="1"/>
    <col min="14090" max="14090" width="15.85546875" style="158" customWidth="1"/>
    <col min="14091" max="14091" width="14.140625" style="158" customWidth="1"/>
    <col min="14092" max="14092" width="14.85546875" style="158" customWidth="1"/>
    <col min="14093" max="14093" width="10" style="158" customWidth="1"/>
    <col min="14094" max="14094" width="10.140625" style="158" customWidth="1"/>
    <col min="14095" max="14095" width="10.85546875" style="158" customWidth="1"/>
    <col min="14096" max="14096" width="12.28515625" style="158" customWidth="1"/>
    <col min="14097" max="14097" width="9.140625" style="158"/>
    <col min="14098" max="14098" width="21" style="158" customWidth="1"/>
    <col min="14099" max="14099" width="10" style="158" customWidth="1"/>
    <col min="14100" max="14338" width="9.140625" style="158"/>
    <col min="14339" max="14339" width="21" style="158" customWidth="1"/>
    <col min="14340" max="14340" width="61.7109375" style="158" customWidth="1"/>
    <col min="14341" max="14341" width="17.85546875" style="158" customWidth="1"/>
    <col min="14342" max="14342" width="11" style="158" customWidth="1"/>
    <col min="14343" max="14343" width="15.5703125" style="158" customWidth="1"/>
    <col min="14344" max="14344" width="15.85546875" style="158" bestFit="1" customWidth="1"/>
    <col min="14345" max="14345" width="23.42578125" style="158" customWidth="1"/>
    <col min="14346" max="14346" width="15.85546875" style="158" customWidth="1"/>
    <col min="14347" max="14347" width="14.140625" style="158" customWidth="1"/>
    <col min="14348" max="14348" width="14.85546875" style="158" customWidth="1"/>
    <col min="14349" max="14349" width="10" style="158" customWidth="1"/>
    <col min="14350" max="14350" width="10.140625" style="158" customWidth="1"/>
    <col min="14351" max="14351" width="10.85546875" style="158" customWidth="1"/>
    <col min="14352" max="14352" width="12.28515625" style="158" customWidth="1"/>
    <col min="14353" max="14353" width="9.140625" style="158"/>
    <col min="14354" max="14354" width="21" style="158" customWidth="1"/>
    <col min="14355" max="14355" width="10" style="158" customWidth="1"/>
    <col min="14356" max="14594" width="9.140625" style="158"/>
    <col min="14595" max="14595" width="21" style="158" customWidth="1"/>
    <col min="14596" max="14596" width="61.7109375" style="158" customWidth="1"/>
    <col min="14597" max="14597" width="17.85546875" style="158" customWidth="1"/>
    <col min="14598" max="14598" width="11" style="158" customWidth="1"/>
    <col min="14599" max="14599" width="15.5703125" style="158" customWidth="1"/>
    <col min="14600" max="14600" width="15.85546875" style="158" bestFit="1" customWidth="1"/>
    <col min="14601" max="14601" width="23.42578125" style="158" customWidth="1"/>
    <col min="14602" max="14602" width="15.85546875" style="158" customWidth="1"/>
    <col min="14603" max="14603" width="14.140625" style="158" customWidth="1"/>
    <col min="14604" max="14604" width="14.85546875" style="158" customWidth="1"/>
    <col min="14605" max="14605" width="10" style="158" customWidth="1"/>
    <col min="14606" max="14606" width="10.140625" style="158" customWidth="1"/>
    <col min="14607" max="14607" width="10.85546875" style="158" customWidth="1"/>
    <col min="14608" max="14608" width="12.28515625" style="158" customWidth="1"/>
    <col min="14609" max="14609" width="9.140625" style="158"/>
    <col min="14610" max="14610" width="21" style="158" customWidth="1"/>
    <col min="14611" max="14611" width="10" style="158" customWidth="1"/>
    <col min="14612" max="14850" width="9.140625" style="158"/>
    <col min="14851" max="14851" width="21" style="158" customWidth="1"/>
    <col min="14852" max="14852" width="61.7109375" style="158" customWidth="1"/>
    <col min="14853" max="14853" width="17.85546875" style="158" customWidth="1"/>
    <col min="14854" max="14854" width="11" style="158" customWidth="1"/>
    <col min="14855" max="14855" width="15.5703125" style="158" customWidth="1"/>
    <col min="14856" max="14856" width="15.85546875" style="158" bestFit="1" customWidth="1"/>
    <col min="14857" max="14857" width="23.42578125" style="158" customWidth="1"/>
    <col min="14858" max="14858" width="15.85546875" style="158" customWidth="1"/>
    <col min="14859" max="14859" width="14.140625" style="158" customWidth="1"/>
    <col min="14860" max="14860" width="14.85546875" style="158" customWidth="1"/>
    <col min="14861" max="14861" width="10" style="158" customWidth="1"/>
    <col min="14862" max="14862" width="10.140625" style="158" customWidth="1"/>
    <col min="14863" max="14863" width="10.85546875" style="158" customWidth="1"/>
    <col min="14864" max="14864" width="12.28515625" style="158" customWidth="1"/>
    <col min="14865" max="14865" width="9.140625" style="158"/>
    <col min="14866" max="14866" width="21" style="158" customWidth="1"/>
    <col min="14867" max="14867" width="10" style="158" customWidth="1"/>
    <col min="14868" max="15106" width="9.140625" style="158"/>
    <col min="15107" max="15107" width="21" style="158" customWidth="1"/>
    <col min="15108" max="15108" width="61.7109375" style="158" customWidth="1"/>
    <col min="15109" max="15109" width="17.85546875" style="158" customWidth="1"/>
    <col min="15110" max="15110" width="11" style="158" customWidth="1"/>
    <col min="15111" max="15111" width="15.5703125" style="158" customWidth="1"/>
    <col min="15112" max="15112" width="15.85546875" style="158" bestFit="1" customWidth="1"/>
    <col min="15113" max="15113" width="23.42578125" style="158" customWidth="1"/>
    <col min="15114" max="15114" width="15.85546875" style="158" customWidth="1"/>
    <col min="15115" max="15115" width="14.140625" style="158" customWidth="1"/>
    <col min="15116" max="15116" width="14.85546875" style="158" customWidth="1"/>
    <col min="15117" max="15117" width="10" style="158" customWidth="1"/>
    <col min="15118" max="15118" width="10.140625" style="158" customWidth="1"/>
    <col min="15119" max="15119" width="10.85546875" style="158" customWidth="1"/>
    <col min="15120" max="15120" width="12.28515625" style="158" customWidth="1"/>
    <col min="15121" max="15121" width="9.140625" style="158"/>
    <col min="15122" max="15122" width="21" style="158" customWidth="1"/>
    <col min="15123" max="15123" width="10" style="158" customWidth="1"/>
    <col min="15124" max="15362" width="9.140625" style="158"/>
    <col min="15363" max="15363" width="21" style="158" customWidth="1"/>
    <col min="15364" max="15364" width="61.7109375" style="158" customWidth="1"/>
    <col min="15365" max="15365" width="17.85546875" style="158" customWidth="1"/>
    <col min="15366" max="15366" width="11" style="158" customWidth="1"/>
    <col min="15367" max="15367" width="15.5703125" style="158" customWidth="1"/>
    <col min="15368" max="15368" width="15.85546875" style="158" bestFit="1" customWidth="1"/>
    <col min="15369" max="15369" width="23.42578125" style="158" customWidth="1"/>
    <col min="15370" max="15370" width="15.85546875" style="158" customWidth="1"/>
    <col min="15371" max="15371" width="14.140625" style="158" customWidth="1"/>
    <col min="15372" max="15372" width="14.85546875" style="158" customWidth="1"/>
    <col min="15373" max="15373" width="10" style="158" customWidth="1"/>
    <col min="15374" max="15374" width="10.140625" style="158" customWidth="1"/>
    <col min="15375" max="15375" width="10.85546875" style="158" customWidth="1"/>
    <col min="15376" max="15376" width="12.28515625" style="158" customWidth="1"/>
    <col min="15377" max="15377" width="9.140625" style="158"/>
    <col min="15378" max="15378" width="21" style="158" customWidth="1"/>
    <col min="15379" max="15379" width="10" style="158" customWidth="1"/>
    <col min="15380" max="15618" width="9.140625" style="158"/>
    <col min="15619" max="15619" width="21" style="158" customWidth="1"/>
    <col min="15620" max="15620" width="61.7109375" style="158" customWidth="1"/>
    <col min="15621" max="15621" width="17.85546875" style="158" customWidth="1"/>
    <col min="15622" max="15622" width="11" style="158" customWidth="1"/>
    <col min="15623" max="15623" width="15.5703125" style="158" customWidth="1"/>
    <col min="15624" max="15624" width="15.85546875" style="158" bestFit="1" customWidth="1"/>
    <col min="15625" max="15625" width="23.42578125" style="158" customWidth="1"/>
    <col min="15626" max="15626" width="15.85546875" style="158" customWidth="1"/>
    <col min="15627" max="15627" width="14.140625" style="158" customWidth="1"/>
    <col min="15628" max="15628" width="14.85546875" style="158" customWidth="1"/>
    <col min="15629" max="15629" width="10" style="158" customWidth="1"/>
    <col min="15630" max="15630" width="10.140625" style="158" customWidth="1"/>
    <col min="15631" max="15631" width="10.85546875" style="158" customWidth="1"/>
    <col min="15632" max="15632" width="12.28515625" style="158" customWidth="1"/>
    <col min="15633" max="15633" width="9.140625" style="158"/>
    <col min="15634" max="15634" width="21" style="158" customWidth="1"/>
    <col min="15635" max="15635" width="10" style="158" customWidth="1"/>
    <col min="15636" max="15874" width="9.140625" style="158"/>
    <col min="15875" max="15875" width="21" style="158" customWidth="1"/>
    <col min="15876" max="15876" width="61.7109375" style="158" customWidth="1"/>
    <col min="15877" max="15877" width="17.85546875" style="158" customWidth="1"/>
    <col min="15878" max="15878" width="11" style="158" customWidth="1"/>
    <col min="15879" max="15879" width="15.5703125" style="158" customWidth="1"/>
    <col min="15880" max="15880" width="15.85546875" style="158" bestFit="1" customWidth="1"/>
    <col min="15881" max="15881" width="23.42578125" style="158" customWidth="1"/>
    <col min="15882" max="15882" width="15.85546875" style="158" customWidth="1"/>
    <col min="15883" max="15883" width="14.140625" style="158" customWidth="1"/>
    <col min="15884" max="15884" width="14.85546875" style="158" customWidth="1"/>
    <col min="15885" max="15885" width="10" style="158" customWidth="1"/>
    <col min="15886" max="15886" width="10.140625" style="158" customWidth="1"/>
    <col min="15887" max="15887" width="10.85546875" style="158" customWidth="1"/>
    <col min="15888" max="15888" width="12.28515625" style="158" customWidth="1"/>
    <col min="15889" max="15889" width="9.140625" style="158"/>
    <col min="15890" max="15890" width="21" style="158" customWidth="1"/>
    <col min="15891" max="15891" width="10" style="158" customWidth="1"/>
    <col min="15892" max="16130" width="9.140625" style="158"/>
    <col min="16131" max="16131" width="21" style="158" customWidth="1"/>
    <col min="16132" max="16132" width="61.7109375" style="158" customWidth="1"/>
    <col min="16133" max="16133" width="17.85546875" style="158" customWidth="1"/>
    <col min="16134" max="16134" width="11" style="158" customWidth="1"/>
    <col min="16135" max="16135" width="15.5703125" style="158" customWidth="1"/>
    <col min="16136" max="16136" width="15.85546875" style="158" bestFit="1" customWidth="1"/>
    <col min="16137" max="16137" width="23.42578125" style="158" customWidth="1"/>
    <col min="16138" max="16138" width="15.85546875" style="158" customWidth="1"/>
    <col min="16139" max="16139" width="14.140625" style="158" customWidth="1"/>
    <col min="16140" max="16140" width="14.85546875" style="158" customWidth="1"/>
    <col min="16141" max="16141" width="10" style="158" customWidth="1"/>
    <col min="16142" max="16142" width="10.140625" style="158" customWidth="1"/>
    <col min="16143" max="16143" width="10.85546875" style="158" customWidth="1"/>
    <col min="16144" max="16144" width="12.28515625" style="158" customWidth="1"/>
    <col min="16145" max="16145" width="9.140625" style="158"/>
    <col min="16146" max="16146" width="21" style="158" customWidth="1"/>
    <col min="16147" max="16147" width="10" style="158" customWidth="1"/>
    <col min="16148" max="16384" width="9.140625" style="158"/>
  </cols>
  <sheetData>
    <row r="1" spans="1:19" x14ac:dyDescent="0.25">
      <c r="A1" s="158"/>
      <c r="B1" s="158"/>
      <c r="D1" s="224"/>
      <c r="E1" s="224"/>
      <c r="G1" s="158"/>
      <c r="H1" s="158"/>
      <c r="I1" s="1300" t="s">
        <v>218</v>
      </c>
      <c r="J1" s="1301"/>
      <c r="K1" s="1301"/>
      <c r="L1" s="1301"/>
      <c r="M1" s="1302"/>
    </row>
    <row r="2" spans="1:19" x14ac:dyDescent="0.25">
      <c r="A2" s="158"/>
      <c r="B2" s="158"/>
      <c r="E2" s="158"/>
      <c r="G2" s="158"/>
      <c r="H2" s="158"/>
      <c r="I2" s="317" t="s">
        <v>3099</v>
      </c>
      <c r="J2" s="318"/>
      <c r="K2" s="1372" t="s">
        <v>3245</v>
      </c>
      <c r="L2" s="1373"/>
      <c r="M2" s="1373"/>
    </row>
    <row r="3" spans="1:19" x14ac:dyDescent="0.25">
      <c r="A3" s="158"/>
      <c r="B3" s="158"/>
      <c r="E3" s="158"/>
      <c r="G3" s="158"/>
      <c r="H3" s="158"/>
      <c r="I3" s="319" t="s">
        <v>219</v>
      </c>
      <c r="J3" s="320"/>
      <c r="K3" s="1372" t="s">
        <v>3246</v>
      </c>
      <c r="L3" s="1373"/>
      <c r="M3" s="1373"/>
    </row>
    <row r="4" spans="1:19" x14ac:dyDescent="0.25">
      <c r="A4" s="158"/>
      <c r="B4" s="158"/>
      <c r="E4" s="158"/>
      <c r="G4" s="158"/>
      <c r="H4" s="158"/>
      <c r="I4" s="321" t="s">
        <v>220</v>
      </c>
      <c r="J4" s="322"/>
      <c r="K4" s="1372" t="s">
        <v>3245</v>
      </c>
      <c r="L4" s="1373"/>
      <c r="M4" s="1373"/>
    </row>
    <row r="5" spans="1:19" x14ac:dyDescent="0.25">
      <c r="A5" s="158"/>
      <c r="B5" s="158"/>
      <c r="E5" s="158"/>
      <c r="G5" s="158"/>
      <c r="H5" s="158"/>
      <c r="I5" s="319" t="s">
        <v>221</v>
      </c>
      <c r="J5" s="192"/>
      <c r="K5" s="1372" t="s">
        <v>5052</v>
      </c>
      <c r="L5" s="1373"/>
      <c r="M5" s="1373"/>
    </row>
    <row r="6" spans="1:19" x14ac:dyDescent="0.25">
      <c r="A6" s="158"/>
      <c r="B6" s="158"/>
      <c r="E6" s="158"/>
      <c r="G6" s="158"/>
      <c r="H6" s="158"/>
      <c r="I6" s="321" t="s">
        <v>222</v>
      </c>
      <c r="J6" s="225"/>
      <c r="K6" s="1372" t="s">
        <v>4910</v>
      </c>
      <c r="L6" s="1373"/>
      <c r="M6" s="1373"/>
    </row>
    <row r="7" spans="1:19" x14ac:dyDescent="0.25">
      <c r="A7" s="158"/>
      <c r="B7" s="158"/>
      <c r="E7" s="158"/>
      <c r="G7" s="158"/>
      <c r="H7" s="158"/>
      <c r="I7" s="323" t="s">
        <v>223</v>
      </c>
      <c r="J7" s="324"/>
      <c r="K7" s="1372" t="s">
        <v>3598</v>
      </c>
      <c r="L7" s="1373"/>
      <c r="M7" s="1373"/>
    </row>
    <row r="8" spans="1:19" x14ac:dyDescent="0.25">
      <c r="A8" s="158"/>
      <c r="B8" s="158"/>
      <c r="E8" s="158"/>
    </row>
    <row r="9" spans="1:19" x14ac:dyDescent="0.25">
      <c r="A9" s="936"/>
      <c r="B9" s="937"/>
      <c r="C9" s="937"/>
      <c r="D9" s="937" t="s">
        <v>3168</v>
      </c>
      <c r="E9" s="937"/>
      <c r="F9" s="937"/>
      <c r="G9" s="937"/>
      <c r="H9" s="937"/>
      <c r="I9" s="937"/>
      <c r="J9" s="937"/>
      <c r="K9" s="1132"/>
      <c r="L9" s="1132"/>
      <c r="M9" s="938"/>
    </row>
    <row r="10" spans="1:19" ht="12.75" customHeight="1" x14ac:dyDescent="0.25">
      <c r="A10" s="325"/>
      <c r="B10" s="325"/>
      <c r="C10" s="325"/>
      <c r="D10" s="939"/>
      <c r="E10" s="325"/>
      <c r="F10" s="326"/>
      <c r="G10" s="940"/>
      <c r="H10" s="941" t="s">
        <v>3169</v>
      </c>
      <c r="I10" s="940"/>
      <c r="J10" s="940"/>
      <c r="K10" s="1339" t="s">
        <v>3170</v>
      </c>
      <c r="L10" s="1340"/>
      <c r="M10" s="1341"/>
      <c r="P10" s="1371" t="s">
        <v>3171</v>
      </c>
      <c r="Q10" s="1371" t="s">
        <v>3172</v>
      </c>
      <c r="R10" s="327" t="s">
        <v>3173</v>
      </c>
      <c r="S10" s="327" t="s">
        <v>3174</v>
      </c>
    </row>
    <row r="11" spans="1:19" x14ac:dyDescent="0.25">
      <c r="A11" s="328" t="s">
        <v>3118</v>
      </c>
      <c r="B11" s="328"/>
      <c r="C11" s="328" t="s">
        <v>228</v>
      </c>
      <c r="D11" s="328" t="s">
        <v>229</v>
      </c>
      <c r="E11" s="328" t="s">
        <v>3175</v>
      </c>
      <c r="F11" s="329" t="s">
        <v>3176</v>
      </c>
      <c r="G11" s="330" t="s">
        <v>2459</v>
      </c>
      <c r="H11" s="331" t="s">
        <v>233</v>
      </c>
      <c r="I11" s="539" t="s">
        <v>4050</v>
      </c>
      <c r="J11" s="330" t="s">
        <v>3119</v>
      </c>
      <c r="K11" s="1133" t="s">
        <v>3177</v>
      </c>
      <c r="L11" s="1133" t="s">
        <v>3177</v>
      </c>
      <c r="M11" s="331" t="s">
        <v>3178</v>
      </c>
      <c r="P11" s="1371"/>
      <c r="Q11" s="1371"/>
      <c r="R11" s="327"/>
      <c r="S11" s="327"/>
    </row>
    <row r="12" spans="1:19" x14ac:dyDescent="0.25">
      <c r="A12" s="328"/>
      <c r="B12" s="328"/>
      <c r="C12" s="328"/>
      <c r="D12" s="328"/>
      <c r="E12" s="328"/>
      <c r="F12" s="332" t="s">
        <v>3179</v>
      </c>
      <c r="G12" s="333" t="s">
        <v>3180</v>
      </c>
      <c r="H12" s="334">
        <v>0.26960000000000001</v>
      </c>
      <c r="I12" s="334">
        <v>0.20930000000000001</v>
      </c>
      <c r="J12" s="333" t="s">
        <v>3121</v>
      </c>
      <c r="K12" s="1134" t="s">
        <v>3122</v>
      </c>
      <c r="L12" s="1134" t="s">
        <v>3181</v>
      </c>
      <c r="M12" s="335" t="s">
        <v>3182</v>
      </c>
      <c r="P12" s="336" t="s">
        <v>3183</v>
      </c>
      <c r="Q12" s="337">
        <f>COUNTIF($M$13:$M$420,P12)</f>
        <v>22</v>
      </c>
      <c r="R12" s="338">
        <f>Q12/$Q$15</f>
        <v>5.4054054054054057E-2</v>
      </c>
      <c r="S12" s="338">
        <f>L34</f>
        <v>0.49425950553009051</v>
      </c>
    </row>
    <row r="13" spans="1:19" x14ac:dyDescent="0.25">
      <c r="A13" s="1090" t="s">
        <v>3749</v>
      </c>
      <c r="B13" s="1090" t="s">
        <v>4285</v>
      </c>
      <c r="C13" s="1091" t="s">
        <v>4130</v>
      </c>
      <c r="D13" s="1094">
        <v>250</v>
      </c>
      <c r="E13" s="1099" t="s">
        <v>210</v>
      </c>
      <c r="F13" s="1087">
        <v>273.06</v>
      </c>
      <c r="G13" s="1088">
        <v>68265</v>
      </c>
      <c r="H13" s="1088">
        <v>18402.11</v>
      </c>
      <c r="I13" s="1088"/>
      <c r="J13" s="1088">
        <v>86667.11</v>
      </c>
      <c r="K13" s="1135">
        <f t="shared" ref="K13:K44" si="0">J13/$J$421</f>
        <v>6.3180267113090313E-2</v>
      </c>
      <c r="L13" s="1135">
        <f>K13</f>
        <v>6.3180267113090313E-2</v>
      </c>
      <c r="M13" s="1089" t="s">
        <v>3183</v>
      </c>
      <c r="P13" s="339" t="s">
        <v>3184</v>
      </c>
      <c r="Q13" s="950">
        <f>COUNTIF($M$13:$M$420,P13)</f>
        <v>49</v>
      </c>
      <c r="R13" s="340">
        <f>Q13/$Q$15</f>
        <v>0.12039312039312039</v>
      </c>
      <c r="S13" s="340">
        <f>L84-L34</f>
        <v>0.30567708319571701</v>
      </c>
    </row>
    <row r="14" spans="1:19" ht="25.5" x14ac:dyDescent="0.25">
      <c r="A14" s="1097" t="s">
        <v>2799</v>
      </c>
      <c r="B14" s="1097" t="s">
        <v>2978</v>
      </c>
      <c r="C14" s="1199" t="s">
        <v>4192</v>
      </c>
      <c r="D14" s="1092">
        <v>496.91999999999996</v>
      </c>
      <c r="E14" s="1093" t="s">
        <v>237</v>
      </c>
      <c r="F14" s="1087">
        <v>124.59</v>
      </c>
      <c r="G14" s="1088">
        <v>61911.26</v>
      </c>
      <c r="H14" s="1088">
        <v>16689.34</v>
      </c>
      <c r="I14" s="1088"/>
      <c r="J14" s="1088">
        <v>78600.600000000006</v>
      </c>
      <c r="K14" s="1135">
        <f t="shared" si="0"/>
        <v>5.7299786542428462E-2</v>
      </c>
      <c r="L14" s="1135">
        <f>L13+K14</f>
        <v>0.12048005365551878</v>
      </c>
      <c r="M14" s="1089" t="s">
        <v>3183</v>
      </c>
      <c r="P14" s="341" t="s">
        <v>3185</v>
      </c>
      <c r="Q14" s="949">
        <f>COUNTIF($M$13:$M$420,P14)</f>
        <v>336</v>
      </c>
      <c r="R14" s="342">
        <f>Q14/$Q$15</f>
        <v>0.8255528255528255</v>
      </c>
      <c r="S14" s="342">
        <f>L420-L84</f>
        <v>0.20006341127971761</v>
      </c>
    </row>
    <row r="15" spans="1:19" ht="63.75" x14ac:dyDescent="0.25">
      <c r="A15" s="1090" t="s">
        <v>2482</v>
      </c>
      <c r="B15" s="1090" t="s">
        <v>3422</v>
      </c>
      <c r="C15" s="1199" t="s">
        <v>4826</v>
      </c>
      <c r="D15" s="1094">
        <v>6</v>
      </c>
      <c r="E15" s="1099" t="s">
        <v>60</v>
      </c>
      <c r="F15" s="1087">
        <v>6811.17</v>
      </c>
      <c r="G15" s="1088">
        <v>40867.019999999997</v>
      </c>
      <c r="H15" s="1088"/>
      <c r="I15" s="1088">
        <v>8553.4599999999991</v>
      </c>
      <c r="J15" s="1088">
        <v>49420.480000000003</v>
      </c>
      <c r="K15" s="1135">
        <f t="shared" si="0"/>
        <v>3.6027497943073652E-2</v>
      </c>
      <c r="L15" s="1135">
        <f t="shared" ref="L15" si="1">L14+K15</f>
        <v>0.15650755159859242</v>
      </c>
      <c r="M15" s="1089" t="s">
        <v>3183</v>
      </c>
      <c r="P15" s="343" t="s">
        <v>2459</v>
      </c>
      <c r="Q15" s="344">
        <f>SUM(Q12:Q14)</f>
        <v>407</v>
      </c>
      <c r="R15" s="342">
        <f>SUM(R12:R14)</f>
        <v>1</v>
      </c>
      <c r="S15" s="345">
        <f>SUM(S12:S14)</f>
        <v>1.0000000000055251</v>
      </c>
    </row>
    <row r="16" spans="1:19" ht="25.5" x14ac:dyDescent="0.2">
      <c r="A16" s="1090" t="s">
        <v>3601</v>
      </c>
      <c r="B16" s="1090" t="s">
        <v>3602</v>
      </c>
      <c r="C16" s="1199" t="s">
        <v>4841</v>
      </c>
      <c r="D16" s="1102">
        <v>1</v>
      </c>
      <c r="E16" s="1104" t="s">
        <v>60</v>
      </c>
      <c r="F16" s="1087">
        <v>39781.333333333336</v>
      </c>
      <c r="G16" s="1088">
        <v>39781.33</v>
      </c>
      <c r="H16" s="1088"/>
      <c r="I16" s="1088">
        <v>8326.23</v>
      </c>
      <c r="J16" s="1088">
        <v>48107.56</v>
      </c>
      <c r="K16" s="1135">
        <f t="shared" si="0"/>
        <v>3.5070380112582719E-2</v>
      </c>
      <c r="L16" s="1135">
        <f t="shared" ref="L16:L79" si="2">L15+K16</f>
        <v>0.19157793171117515</v>
      </c>
      <c r="M16" s="1089" t="s">
        <v>3183</v>
      </c>
    </row>
    <row r="17" spans="1:19" ht="25.5" x14ac:dyDescent="0.25">
      <c r="A17" s="1090" t="s">
        <v>3730</v>
      </c>
      <c r="B17" s="1090" t="s">
        <v>3316</v>
      </c>
      <c r="C17" s="1199" t="s">
        <v>4814</v>
      </c>
      <c r="D17" s="1092">
        <v>276</v>
      </c>
      <c r="E17" s="1093" t="s">
        <v>237</v>
      </c>
      <c r="F17" s="1087">
        <v>117.82</v>
      </c>
      <c r="G17" s="1088">
        <v>32518.32</v>
      </c>
      <c r="H17" s="1088"/>
      <c r="I17" s="1088">
        <v>6806.08</v>
      </c>
      <c r="J17" s="1088">
        <v>39324.400000000001</v>
      </c>
      <c r="K17" s="1135">
        <f t="shared" si="0"/>
        <v>2.8667462155620615E-2</v>
      </c>
      <c r="L17" s="1135">
        <f t="shared" si="2"/>
        <v>0.22024539386679576</v>
      </c>
      <c r="M17" s="1089" t="s">
        <v>3183</v>
      </c>
    </row>
    <row r="18" spans="1:19" s="346" customFormat="1" ht="38.25" x14ac:dyDescent="0.25">
      <c r="A18" s="1090" t="s">
        <v>3847</v>
      </c>
      <c r="B18" s="1090" t="s">
        <v>3881</v>
      </c>
      <c r="C18" s="1199" t="s">
        <v>3965</v>
      </c>
      <c r="D18" s="1092">
        <v>48</v>
      </c>
      <c r="E18" s="1093" t="s">
        <v>60</v>
      </c>
      <c r="F18" s="1087">
        <v>578.51</v>
      </c>
      <c r="G18" s="1088">
        <v>27768.48</v>
      </c>
      <c r="H18" s="1088">
        <v>7485.51</v>
      </c>
      <c r="I18" s="1088"/>
      <c r="J18" s="1088">
        <v>35253.99</v>
      </c>
      <c r="K18" s="1135">
        <f t="shared" si="0"/>
        <v>2.5700135899330376E-2</v>
      </c>
      <c r="L18" s="1135">
        <f t="shared" si="2"/>
        <v>0.24594552976612613</v>
      </c>
      <c r="M18" s="1089" t="s">
        <v>3183</v>
      </c>
      <c r="N18" s="158"/>
      <c r="O18" s="158"/>
      <c r="P18" s="158"/>
      <c r="Q18" s="158"/>
      <c r="R18" s="158"/>
      <c r="S18" s="158"/>
    </row>
    <row r="19" spans="1:19" s="346" customFormat="1" ht="63.75" x14ac:dyDescent="0.2">
      <c r="A19" s="1090" t="s">
        <v>2481</v>
      </c>
      <c r="B19" s="1090" t="s">
        <v>3421</v>
      </c>
      <c r="C19" s="1199" t="s">
        <v>4825</v>
      </c>
      <c r="D19" s="1102">
        <v>3</v>
      </c>
      <c r="E19" s="1104" t="s">
        <v>60</v>
      </c>
      <c r="F19" s="1088">
        <v>8732.66</v>
      </c>
      <c r="G19" s="1087">
        <v>26197.98</v>
      </c>
      <c r="H19" s="1087"/>
      <c r="I19" s="1087">
        <v>5483.23</v>
      </c>
      <c r="J19" s="1098">
        <v>31681.21</v>
      </c>
      <c r="K19" s="1135">
        <f t="shared" si="0"/>
        <v>2.3095581591054647E-2</v>
      </c>
      <c r="L19" s="1135">
        <f t="shared" si="2"/>
        <v>0.26904111135718078</v>
      </c>
      <c r="M19" s="1089" t="s">
        <v>3183</v>
      </c>
      <c r="N19" s="158"/>
      <c r="O19" s="158"/>
      <c r="P19" s="158"/>
      <c r="Q19" s="158"/>
      <c r="R19" s="158"/>
      <c r="S19" s="158"/>
    </row>
    <row r="20" spans="1:19" s="346" customFormat="1" ht="25.5" x14ac:dyDescent="0.25">
      <c r="A20" s="1090" t="s">
        <v>3846</v>
      </c>
      <c r="B20" s="1090" t="s">
        <v>3880</v>
      </c>
      <c r="C20" s="1199" t="s">
        <v>3964</v>
      </c>
      <c r="D20" s="1193">
        <v>27</v>
      </c>
      <c r="E20" s="1096" t="s">
        <v>60</v>
      </c>
      <c r="F20" s="1088">
        <v>747.15</v>
      </c>
      <c r="G20" s="1087">
        <v>20173.05</v>
      </c>
      <c r="H20" s="1087">
        <v>5438.02</v>
      </c>
      <c r="I20" s="1087"/>
      <c r="J20" s="1098">
        <v>25611.07</v>
      </c>
      <c r="K20" s="1135">
        <f t="shared" si="0"/>
        <v>1.8670453458665623E-2</v>
      </c>
      <c r="L20" s="1135">
        <f t="shared" si="2"/>
        <v>0.28771156481584642</v>
      </c>
      <c r="M20" s="1089" t="s">
        <v>3183</v>
      </c>
      <c r="N20" s="158"/>
      <c r="O20" s="158"/>
      <c r="P20" s="158"/>
      <c r="Q20" s="158"/>
      <c r="R20" s="158"/>
      <c r="S20" s="158"/>
    </row>
    <row r="21" spans="1:19" s="346" customFormat="1" ht="38.25" x14ac:dyDescent="0.25">
      <c r="A21" s="1090" t="s">
        <v>3768</v>
      </c>
      <c r="B21" s="1090" t="s">
        <v>4846</v>
      </c>
      <c r="C21" s="1199" t="s">
        <v>4669</v>
      </c>
      <c r="D21" s="1200">
        <v>241.79</v>
      </c>
      <c r="E21" s="1096" t="s">
        <v>237</v>
      </c>
      <c r="F21" s="1088">
        <v>77.349999999999994</v>
      </c>
      <c r="G21" s="1087">
        <v>18702.45</v>
      </c>
      <c r="H21" s="1087">
        <v>5041.59</v>
      </c>
      <c r="I21" s="1087"/>
      <c r="J21" s="1098">
        <v>23744.04</v>
      </c>
      <c r="K21" s="1135">
        <f t="shared" si="0"/>
        <v>1.7309389796704898E-2</v>
      </c>
      <c r="L21" s="1135">
        <f t="shared" si="2"/>
        <v>0.3050209546125513</v>
      </c>
      <c r="M21" s="1089" t="s">
        <v>3183</v>
      </c>
      <c r="N21" s="158"/>
      <c r="O21" s="158"/>
      <c r="P21" s="158"/>
      <c r="Q21" s="158"/>
      <c r="R21" s="158"/>
      <c r="S21" s="158"/>
    </row>
    <row r="22" spans="1:19" s="346" customFormat="1" x14ac:dyDescent="0.2">
      <c r="A22" s="1100" t="s">
        <v>2758</v>
      </c>
      <c r="B22" s="1100" t="s">
        <v>3312</v>
      </c>
      <c r="C22" s="1091" t="s">
        <v>2692</v>
      </c>
      <c r="D22" s="1201">
        <v>2794.2</v>
      </c>
      <c r="E22" s="1104" t="s">
        <v>583</v>
      </c>
      <c r="F22" s="1088">
        <v>6.64</v>
      </c>
      <c r="G22" s="1087">
        <v>18553.48</v>
      </c>
      <c r="H22" s="1087">
        <v>5001.4399999999996</v>
      </c>
      <c r="I22" s="1087"/>
      <c r="J22" s="1098">
        <v>23554.92</v>
      </c>
      <c r="K22" s="1135">
        <f t="shared" si="0"/>
        <v>1.7171521439072714E-2</v>
      </c>
      <c r="L22" s="1135">
        <f t="shared" si="2"/>
        <v>0.32219247605162399</v>
      </c>
      <c r="M22" s="1089" t="s">
        <v>3183</v>
      </c>
      <c r="N22" s="158"/>
      <c r="O22" s="158"/>
      <c r="P22" s="158"/>
      <c r="Q22" s="158"/>
      <c r="R22" s="158"/>
      <c r="S22" s="158"/>
    </row>
    <row r="23" spans="1:19" s="346" customFormat="1" ht="76.5" x14ac:dyDescent="0.25">
      <c r="A23" s="1090" t="s">
        <v>2889</v>
      </c>
      <c r="B23" s="1090" t="s">
        <v>3395</v>
      </c>
      <c r="C23" s="1199" t="s">
        <v>2884</v>
      </c>
      <c r="D23" s="1094">
        <v>99</v>
      </c>
      <c r="E23" s="1099" t="s">
        <v>60</v>
      </c>
      <c r="F23" s="1087">
        <v>184.19</v>
      </c>
      <c r="G23" s="1087">
        <v>18234.810000000001</v>
      </c>
      <c r="H23" s="1087">
        <v>4915.53</v>
      </c>
      <c r="I23" s="1087"/>
      <c r="J23" s="1087">
        <v>23150.34</v>
      </c>
      <c r="K23" s="1135">
        <f t="shared" si="0"/>
        <v>1.687658288085133E-2</v>
      </c>
      <c r="L23" s="1135">
        <f t="shared" si="2"/>
        <v>0.3390690589324753</v>
      </c>
      <c r="M23" s="1089" t="s">
        <v>3183</v>
      </c>
      <c r="N23" s="158"/>
      <c r="O23" s="158"/>
      <c r="P23" s="158"/>
      <c r="Q23" s="158"/>
      <c r="R23" s="158"/>
      <c r="S23" s="158"/>
    </row>
    <row r="24" spans="1:19" s="346" customFormat="1" ht="63.75" x14ac:dyDescent="0.25">
      <c r="A24" s="1097" t="s">
        <v>2810</v>
      </c>
      <c r="B24" s="1097" t="s">
        <v>3387</v>
      </c>
      <c r="C24" s="1199" t="s">
        <v>4819</v>
      </c>
      <c r="D24" s="1094">
        <v>238.61000000000004</v>
      </c>
      <c r="E24" s="1096" t="s">
        <v>237</v>
      </c>
      <c r="F24" s="1087">
        <v>79.680000000000007</v>
      </c>
      <c r="G24" s="1087">
        <v>19012.439999999999</v>
      </c>
      <c r="H24" s="1087"/>
      <c r="I24" s="1087">
        <v>3979.3</v>
      </c>
      <c r="J24" s="1087">
        <v>22991.74</v>
      </c>
      <c r="K24" s="1135">
        <f t="shared" si="0"/>
        <v>1.6760963583471553E-2</v>
      </c>
      <c r="L24" s="1135">
        <f t="shared" si="2"/>
        <v>0.35583002251594686</v>
      </c>
      <c r="M24" s="1089" t="s">
        <v>3183</v>
      </c>
      <c r="N24" s="158"/>
      <c r="O24" s="158"/>
      <c r="P24" s="158"/>
      <c r="Q24" s="158"/>
      <c r="R24" s="158"/>
      <c r="S24" s="158"/>
    </row>
    <row r="25" spans="1:19" s="346" customFormat="1" x14ac:dyDescent="0.2">
      <c r="A25" s="1090" t="s">
        <v>2761</v>
      </c>
      <c r="B25" s="1090" t="s">
        <v>3338</v>
      </c>
      <c r="C25" s="1091" t="s">
        <v>2688</v>
      </c>
      <c r="D25" s="1092">
        <v>2559.9</v>
      </c>
      <c r="E25" s="1104" t="s">
        <v>583</v>
      </c>
      <c r="F25" s="1145">
        <v>7.04</v>
      </c>
      <c r="G25" s="1087">
        <v>18021.689999999999</v>
      </c>
      <c r="H25" s="1087">
        <v>4858.08</v>
      </c>
      <c r="I25" s="1087"/>
      <c r="J25" s="1087">
        <v>22879.77</v>
      </c>
      <c r="K25" s="1135">
        <f t="shared" si="0"/>
        <v>1.6679337525920393E-2</v>
      </c>
      <c r="L25" s="1135">
        <f t="shared" si="2"/>
        <v>0.37250936004186724</v>
      </c>
      <c r="M25" s="1089" t="s">
        <v>3183</v>
      </c>
      <c r="N25" s="158"/>
      <c r="O25" s="158"/>
      <c r="P25" s="158"/>
      <c r="Q25" s="158"/>
      <c r="R25" s="158"/>
      <c r="S25" s="158"/>
    </row>
    <row r="26" spans="1:19" s="346" customFormat="1" ht="38.25" x14ac:dyDescent="0.25">
      <c r="A26" s="1143" t="s">
        <v>2779</v>
      </c>
      <c r="B26" s="1143" t="s">
        <v>3531</v>
      </c>
      <c r="C26" s="1199" t="s">
        <v>3829</v>
      </c>
      <c r="D26" s="1092">
        <v>20</v>
      </c>
      <c r="E26" s="1202" t="s">
        <v>60</v>
      </c>
      <c r="F26" s="1103">
        <v>806.8</v>
      </c>
      <c r="G26" s="1103">
        <v>16136</v>
      </c>
      <c r="H26" s="1103">
        <v>4349.76</v>
      </c>
      <c r="I26" s="1103"/>
      <c r="J26" s="1103">
        <v>20485.759999999998</v>
      </c>
      <c r="K26" s="1135">
        <f t="shared" si="0"/>
        <v>1.4934105784935727E-2</v>
      </c>
      <c r="L26" s="1135">
        <f t="shared" si="2"/>
        <v>0.38744346582680295</v>
      </c>
      <c r="M26" s="1089" t="s">
        <v>3183</v>
      </c>
      <c r="N26" s="158"/>
      <c r="O26" s="158"/>
      <c r="P26" s="158"/>
      <c r="Q26" s="158"/>
      <c r="R26" s="158"/>
      <c r="S26" s="158"/>
    </row>
    <row r="27" spans="1:19" s="346" customFormat="1" ht="51" x14ac:dyDescent="0.25">
      <c r="A27" s="1090" t="s">
        <v>2537</v>
      </c>
      <c r="B27" s="1090" t="s">
        <v>3439</v>
      </c>
      <c r="C27" s="1199" t="s">
        <v>2533</v>
      </c>
      <c r="D27" s="1092">
        <v>504</v>
      </c>
      <c r="E27" s="1090" t="s">
        <v>210</v>
      </c>
      <c r="F27" s="1087">
        <v>30.64</v>
      </c>
      <c r="G27" s="1087">
        <v>15442.56</v>
      </c>
      <c r="H27" s="1087">
        <v>4162.83</v>
      </c>
      <c r="I27" s="1087"/>
      <c r="J27" s="1087">
        <v>19605.39</v>
      </c>
      <c r="K27" s="1135">
        <f t="shared" si="0"/>
        <v>1.4292316624568532E-2</v>
      </c>
      <c r="L27" s="1135">
        <f t="shared" si="2"/>
        <v>0.40173578245137148</v>
      </c>
      <c r="M27" s="1089" t="s">
        <v>3183</v>
      </c>
      <c r="N27" s="158"/>
      <c r="O27" s="158"/>
      <c r="P27" s="158"/>
      <c r="Q27" s="158"/>
      <c r="R27" s="158"/>
      <c r="S27" s="158"/>
    </row>
    <row r="28" spans="1:19" s="346" customFormat="1" ht="25.5" x14ac:dyDescent="0.25">
      <c r="A28" s="1090" t="s">
        <v>2610</v>
      </c>
      <c r="B28" s="1090" t="s">
        <v>4785</v>
      </c>
      <c r="C28" s="1199" t="s">
        <v>4209</v>
      </c>
      <c r="D28" s="1094">
        <v>1056</v>
      </c>
      <c r="E28" s="1099" t="s">
        <v>210</v>
      </c>
      <c r="F28" s="1087">
        <v>14.44</v>
      </c>
      <c r="G28" s="1087">
        <v>15248.64</v>
      </c>
      <c r="H28" s="1087">
        <v>4110.55</v>
      </c>
      <c r="I28" s="1087"/>
      <c r="J28" s="1087">
        <v>19359.189999999999</v>
      </c>
      <c r="K28" s="1135">
        <f t="shared" si="0"/>
        <v>1.4112836983869276E-2</v>
      </c>
      <c r="L28" s="1135">
        <f t="shared" si="2"/>
        <v>0.41584861943524076</v>
      </c>
      <c r="M28" s="1089" t="s">
        <v>3183</v>
      </c>
      <c r="N28" s="158"/>
      <c r="O28" s="158"/>
      <c r="P28" s="158"/>
      <c r="Q28" s="158"/>
      <c r="R28" s="158"/>
      <c r="S28" s="158"/>
    </row>
    <row r="29" spans="1:19" s="346" customFormat="1" x14ac:dyDescent="0.2">
      <c r="A29" s="1090" t="s">
        <v>2313</v>
      </c>
      <c r="B29" s="1090" t="s">
        <v>4839</v>
      </c>
      <c r="C29" s="1199" t="s">
        <v>4912</v>
      </c>
      <c r="D29" s="1102">
        <v>704</v>
      </c>
      <c r="E29" s="1203" t="s">
        <v>2558</v>
      </c>
      <c r="F29" s="1087">
        <v>21.34</v>
      </c>
      <c r="G29" s="1105">
        <v>15023.36</v>
      </c>
      <c r="H29" s="1105">
        <v>4049.82</v>
      </c>
      <c r="I29" s="1105"/>
      <c r="J29" s="1105">
        <v>19073.18</v>
      </c>
      <c r="K29" s="1135">
        <f t="shared" si="0"/>
        <v>1.3904335878928604E-2</v>
      </c>
      <c r="L29" s="1135">
        <f t="shared" si="2"/>
        <v>0.42975295531416935</v>
      </c>
      <c r="M29" s="1089" t="s">
        <v>3183</v>
      </c>
      <c r="N29" s="158"/>
      <c r="O29" s="158"/>
      <c r="P29" s="158"/>
      <c r="Q29" s="158"/>
      <c r="R29" s="158"/>
      <c r="S29" s="158"/>
    </row>
    <row r="30" spans="1:19" s="346" customFormat="1" ht="25.5" x14ac:dyDescent="0.25">
      <c r="A30" s="1090" t="s">
        <v>2814</v>
      </c>
      <c r="B30" s="1090" t="s">
        <v>2981</v>
      </c>
      <c r="C30" s="1199" t="s">
        <v>4222</v>
      </c>
      <c r="D30" s="1094">
        <v>1343.1923000000002</v>
      </c>
      <c r="E30" s="1096" t="s">
        <v>237</v>
      </c>
      <c r="F30" s="1103">
        <v>11.11</v>
      </c>
      <c r="G30" s="1087">
        <v>14922.86</v>
      </c>
      <c r="H30" s="1087">
        <v>4022.73</v>
      </c>
      <c r="I30" s="1087"/>
      <c r="J30" s="1087">
        <v>18945.59</v>
      </c>
      <c r="K30" s="1135">
        <f t="shared" si="0"/>
        <v>1.3811322851484176E-2</v>
      </c>
      <c r="L30" s="1135">
        <f t="shared" si="2"/>
        <v>0.44356427816565352</v>
      </c>
      <c r="M30" s="1089" t="s">
        <v>3183</v>
      </c>
      <c r="N30" s="158"/>
      <c r="O30" s="158"/>
      <c r="P30" s="158"/>
      <c r="Q30" s="158"/>
      <c r="R30" s="158"/>
      <c r="S30" s="158"/>
    </row>
    <row r="31" spans="1:19" s="346" customFormat="1" ht="38.25" x14ac:dyDescent="0.25">
      <c r="A31" s="1090" t="s">
        <v>2774</v>
      </c>
      <c r="B31" s="1090" t="s">
        <v>4695</v>
      </c>
      <c r="C31" s="1199" t="s">
        <v>4664</v>
      </c>
      <c r="D31" s="1092">
        <v>116.29</v>
      </c>
      <c r="E31" s="1189" t="s">
        <v>237</v>
      </c>
      <c r="F31" s="1106">
        <v>127.59</v>
      </c>
      <c r="G31" s="1105">
        <v>14837.44</v>
      </c>
      <c r="H31" s="1105">
        <v>3999.71</v>
      </c>
      <c r="I31" s="1105"/>
      <c r="J31" s="1105">
        <v>18837.150000000001</v>
      </c>
      <c r="K31" s="1135">
        <f t="shared" si="0"/>
        <v>1.3732270161648973E-2</v>
      </c>
      <c r="L31" s="1135">
        <f t="shared" si="2"/>
        <v>0.45729654832730249</v>
      </c>
      <c r="M31" s="1089" t="s">
        <v>3183</v>
      </c>
      <c r="N31" s="158"/>
      <c r="O31" s="158"/>
      <c r="P31" s="158"/>
      <c r="Q31" s="158"/>
      <c r="R31" s="158"/>
      <c r="S31" s="158"/>
    </row>
    <row r="32" spans="1:19" x14ac:dyDescent="0.2">
      <c r="A32" s="1090" t="s">
        <v>2811</v>
      </c>
      <c r="B32" s="1090" t="s">
        <v>3006</v>
      </c>
      <c r="C32" s="1199" t="s">
        <v>2721</v>
      </c>
      <c r="D32" s="1092">
        <v>247.64000000000001</v>
      </c>
      <c r="E32" s="1095" t="s">
        <v>237</v>
      </c>
      <c r="F32" s="1087">
        <v>56.01</v>
      </c>
      <c r="G32" s="1087">
        <v>13870.31</v>
      </c>
      <c r="H32" s="1087">
        <v>3739</v>
      </c>
      <c r="I32" s="1087"/>
      <c r="J32" s="1087">
        <v>17609.310000000001</v>
      </c>
      <c r="K32" s="1135">
        <f t="shared" si="0"/>
        <v>1.2837175596108056E-2</v>
      </c>
      <c r="L32" s="1135">
        <f t="shared" si="2"/>
        <v>0.47013372392341052</v>
      </c>
      <c r="M32" s="1089" t="s">
        <v>3183</v>
      </c>
    </row>
    <row r="33" spans="1:19" s="346" customFormat="1" ht="15" x14ac:dyDescent="0.25">
      <c r="A33" s="1090" t="s">
        <v>3072</v>
      </c>
      <c r="B33" s="1090" t="s">
        <v>4808</v>
      </c>
      <c r="C33" s="1199" t="s">
        <v>4809</v>
      </c>
      <c r="D33" s="1092">
        <v>1169.27</v>
      </c>
      <c r="E33" s="1101" t="s">
        <v>8</v>
      </c>
      <c r="F33" s="1087">
        <v>11.39</v>
      </c>
      <c r="G33" s="1087">
        <v>13317.98</v>
      </c>
      <c r="H33" s="1087">
        <v>3590.11</v>
      </c>
      <c r="I33" s="1087"/>
      <c r="J33" s="1087">
        <v>16908.09</v>
      </c>
      <c r="K33" s="1135">
        <f t="shared" si="0"/>
        <v>1.2325986669824011E-2</v>
      </c>
      <c r="L33" s="1135">
        <f t="shared" si="2"/>
        <v>0.4824597105932345</v>
      </c>
      <c r="M33" s="1089" t="s">
        <v>3183</v>
      </c>
      <c r="N33" s="158"/>
      <c r="O33" s="158"/>
      <c r="P33" s="158"/>
      <c r="Q33" s="158"/>
      <c r="R33" s="158"/>
      <c r="S33" s="158"/>
    </row>
    <row r="34" spans="1:19" s="346" customFormat="1" ht="25.5" x14ac:dyDescent="0.2">
      <c r="A34" s="1090" t="s">
        <v>2337</v>
      </c>
      <c r="B34" s="1090" t="s">
        <v>4840</v>
      </c>
      <c r="C34" s="1199" t="s">
        <v>4911</v>
      </c>
      <c r="D34" s="1102">
        <v>176</v>
      </c>
      <c r="E34" s="1104" t="s">
        <v>2558</v>
      </c>
      <c r="F34" s="1087">
        <v>72.44</v>
      </c>
      <c r="G34" s="1087">
        <v>12749.44</v>
      </c>
      <c r="H34" s="1087">
        <v>3436.85</v>
      </c>
      <c r="I34" s="1087"/>
      <c r="J34" s="1087">
        <v>16186.29</v>
      </c>
      <c r="K34" s="1135">
        <f t="shared" si="0"/>
        <v>1.1799794936856008E-2</v>
      </c>
      <c r="L34" s="1135">
        <f t="shared" si="2"/>
        <v>0.49425950553009051</v>
      </c>
      <c r="M34" s="1089" t="s">
        <v>3183</v>
      </c>
      <c r="N34" s="158"/>
      <c r="O34" s="158"/>
      <c r="P34" s="158"/>
      <c r="Q34" s="158"/>
      <c r="R34" s="158"/>
      <c r="S34" s="158"/>
    </row>
    <row r="35" spans="1:19" s="346" customFormat="1" ht="25.5" x14ac:dyDescent="0.25">
      <c r="A35" s="1107" t="s">
        <v>3236</v>
      </c>
      <c r="B35" s="1107" t="s">
        <v>3238</v>
      </c>
      <c r="C35" s="1108" t="s">
        <v>4177</v>
      </c>
      <c r="D35" s="1109">
        <v>254.98000000000005</v>
      </c>
      <c r="E35" s="1122" t="s">
        <v>237</v>
      </c>
      <c r="F35" s="1111">
        <v>47.62</v>
      </c>
      <c r="G35" s="1111">
        <v>12142.14</v>
      </c>
      <c r="H35" s="1111">
        <v>3273.14</v>
      </c>
      <c r="I35" s="1111"/>
      <c r="J35" s="1111">
        <v>15415.28</v>
      </c>
      <c r="K35" s="1136">
        <f t="shared" si="0"/>
        <v>1.1237729145728742E-2</v>
      </c>
      <c r="L35" s="1136">
        <f t="shared" si="2"/>
        <v>0.50549723467581931</v>
      </c>
      <c r="M35" s="1112" t="s">
        <v>3184</v>
      </c>
      <c r="N35" s="158"/>
      <c r="O35" s="158"/>
      <c r="P35" s="158"/>
      <c r="Q35" s="158"/>
      <c r="R35" s="158"/>
      <c r="S35" s="158"/>
    </row>
    <row r="36" spans="1:19" s="346" customFormat="1" ht="25.5" x14ac:dyDescent="0.25">
      <c r="A36" s="1107" t="s">
        <v>2828</v>
      </c>
      <c r="B36" s="1107" t="s">
        <v>3987</v>
      </c>
      <c r="C36" s="1144" t="s">
        <v>4821</v>
      </c>
      <c r="D36" s="1109">
        <v>23.05</v>
      </c>
      <c r="E36" s="1107" t="s">
        <v>210</v>
      </c>
      <c r="F36" s="1114">
        <v>548.6</v>
      </c>
      <c r="G36" s="1111">
        <v>12645.23</v>
      </c>
      <c r="H36" s="1111"/>
      <c r="I36" s="1111">
        <v>2646.64</v>
      </c>
      <c r="J36" s="1115">
        <v>15291.87</v>
      </c>
      <c r="K36" s="1136">
        <f t="shared" si="0"/>
        <v>1.1147763335579696E-2</v>
      </c>
      <c r="L36" s="1136">
        <f t="shared" si="2"/>
        <v>0.51664499801139896</v>
      </c>
      <c r="M36" s="1112" t="s">
        <v>3184</v>
      </c>
      <c r="N36" s="158"/>
      <c r="O36" s="158"/>
      <c r="P36" s="158"/>
      <c r="Q36" s="158"/>
      <c r="R36" s="158"/>
      <c r="S36" s="158"/>
    </row>
    <row r="37" spans="1:19" s="346" customFormat="1" ht="76.5" x14ac:dyDescent="0.25">
      <c r="A37" s="1107" t="s">
        <v>3251</v>
      </c>
      <c r="B37" s="1107" t="s">
        <v>3424</v>
      </c>
      <c r="C37" s="1144" t="s">
        <v>4783</v>
      </c>
      <c r="D37" s="1113">
        <v>1</v>
      </c>
      <c r="E37" s="1113" t="s">
        <v>60</v>
      </c>
      <c r="F37" s="1111">
        <v>12322.6</v>
      </c>
      <c r="G37" s="1111">
        <v>12322.6</v>
      </c>
      <c r="H37" s="1111"/>
      <c r="I37" s="1111">
        <v>2579.12</v>
      </c>
      <c r="J37" s="1111">
        <v>14901.72</v>
      </c>
      <c r="K37" s="1136">
        <f t="shared" si="0"/>
        <v>1.0863344238021554E-2</v>
      </c>
      <c r="L37" s="1136">
        <f t="shared" si="2"/>
        <v>0.52750834224942056</v>
      </c>
      <c r="M37" s="1112" t="s">
        <v>3184</v>
      </c>
      <c r="N37" s="158"/>
      <c r="O37" s="158"/>
      <c r="P37" s="158"/>
      <c r="Q37" s="158"/>
      <c r="R37" s="158"/>
      <c r="S37" s="158"/>
    </row>
    <row r="38" spans="1:19" s="346" customFormat="1" ht="25.5" x14ac:dyDescent="0.25">
      <c r="A38" s="1107" t="s">
        <v>4842</v>
      </c>
      <c r="B38" s="1107" t="s">
        <v>4845</v>
      </c>
      <c r="C38" s="1144" t="s">
        <v>4843</v>
      </c>
      <c r="D38" s="1109">
        <v>1691.7999999999986</v>
      </c>
      <c r="E38" s="1198" t="s">
        <v>210</v>
      </c>
      <c r="F38" s="1111">
        <v>6.9</v>
      </c>
      <c r="G38" s="1111">
        <v>11673.42</v>
      </c>
      <c r="H38" s="1111">
        <v>3146.79</v>
      </c>
      <c r="I38" s="1111"/>
      <c r="J38" s="1111">
        <v>14820.21</v>
      </c>
      <c r="K38" s="1136">
        <f t="shared" si="0"/>
        <v>1.0803923500761618E-2</v>
      </c>
      <c r="L38" s="1136">
        <f t="shared" si="2"/>
        <v>0.53831226575018221</v>
      </c>
      <c r="M38" s="1112" t="s">
        <v>3184</v>
      </c>
      <c r="N38" s="158"/>
      <c r="O38" s="158"/>
      <c r="P38" s="158"/>
      <c r="Q38" s="158"/>
      <c r="R38" s="158"/>
      <c r="S38" s="158"/>
    </row>
    <row r="39" spans="1:19" s="346" customFormat="1" ht="25.5" x14ac:dyDescent="0.25">
      <c r="A39" s="1107" t="s">
        <v>3850</v>
      </c>
      <c r="B39" s="1107" t="s">
        <v>3882</v>
      </c>
      <c r="C39" s="1144" t="s">
        <v>3966</v>
      </c>
      <c r="D39" s="1107">
        <v>21</v>
      </c>
      <c r="E39" s="1110" t="s">
        <v>60</v>
      </c>
      <c r="F39" s="1111">
        <v>511.18</v>
      </c>
      <c r="G39" s="1111">
        <v>10734.78</v>
      </c>
      <c r="H39" s="1111">
        <v>2893.76</v>
      </c>
      <c r="I39" s="1111"/>
      <c r="J39" s="1111">
        <v>13628.54</v>
      </c>
      <c r="K39" s="1136">
        <f t="shared" si="0"/>
        <v>9.9351968418173384E-3</v>
      </c>
      <c r="L39" s="1136">
        <f t="shared" si="2"/>
        <v>0.54824746259199952</v>
      </c>
      <c r="M39" s="1112" t="s">
        <v>3184</v>
      </c>
      <c r="N39" s="158"/>
      <c r="O39" s="158"/>
      <c r="P39" s="158"/>
      <c r="Q39" s="158"/>
      <c r="R39" s="158"/>
      <c r="S39" s="158"/>
    </row>
    <row r="40" spans="1:19" s="346" customFormat="1" ht="51" x14ac:dyDescent="0.25">
      <c r="A40" s="1107" t="s">
        <v>3780</v>
      </c>
      <c r="B40" s="1107" t="s">
        <v>3988</v>
      </c>
      <c r="C40" s="1144" t="s">
        <v>4858</v>
      </c>
      <c r="D40" s="1129">
        <v>18.45</v>
      </c>
      <c r="E40" s="1121" t="s">
        <v>210</v>
      </c>
      <c r="F40" s="1111">
        <v>590.4</v>
      </c>
      <c r="G40" s="1111">
        <v>10892.88</v>
      </c>
      <c r="H40" s="1111"/>
      <c r="I40" s="1111">
        <v>2279.87</v>
      </c>
      <c r="J40" s="1111">
        <v>13172.75</v>
      </c>
      <c r="K40" s="1136">
        <f t="shared" si="0"/>
        <v>9.6029262267307691E-3</v>
      </c>
      <c r="L40" s="1136">
        <f t="shared" si="2"/>
        <v>0.55785038881873028</v>
      </c>
      <c r="M40" s="1112" t="s">
        <v>3184</v>
      </c>
      <c r="N40" s="158"/>
      <c r="O40" s="158"/>
      <c r="P40" s="158"/>
      <c r="Q40" s="158"/>
      <c r="R40" s="158"/>
      <c r="S40" s="158"/>
    </row>
    <row r="41" spans="1:19" s="346" customFormat="1" ht="63.75" x14ac:dyDescent="0.25">
      <c r="A41" s="1126" t="s">
        <v>2483</v>
      </c>
      <c r="B41" s="1126" t="s">
        <v>3423</v>
      </c>
      <c r="C41" s="1144" t="s">
        <v>4827</v>
      </c>
      <c r="D41" s="1109">
        <v>2</v>
      </c>
      <c r="E41" s="1198" t="s">
        <v>60</v>
      </c>
      <c r="F41" s="1120">
        <v>5286.79</v>
      </c>
      <c r="G41" s="1120">
        <v>10573.58</v>
      </c>
      <c r="H41" s="1120"/>
      <c r="I41" s="1120">
        <v>2213.0500000000002</v>
      </c>
      <c r="J41" s="1120">
        <v>12786.63</v>
      </c>
      <c r="K41" s="1136">
        <f t="shared" si="0"/>
        <v>9.321444996565063E-3</v>
      </c>
      <c r="L41" s="1136">
        <f t="shared" si="2"/>
        <v>0.56717183381529535</v>
      </c>
      <c r="M41" s="1112" t="s">
        <v>3184</v>
      </c>
      <c r="N41" s="158"/>
      <c r="O41" s="158"/>
      <c r="P41" s="158"/>
      <c r="Q41" s="158"/>
      <c r="R41" s="158"/>
      <c r="S41" s="158"/>
    </row>
    <row r="42" spans="1:19" s="346" customFormat="1" ht="63.75" x14ac:dyDescent="0.25">
      <c r="A42" s="1107" t="s">
        <v>4817</v>
      </c>
      <c r="B42" s="1107" t="s">
        <v>3387</v>
      </c>
      <c r="C42" s="1144" t="s">
        <v>4818</v>
      </c>
      <c r="D42" s="1109">
        <v>238.61000000000004</v>
      </c>
      <c r="E42" s="1107" t="s">
        <v>237</v>
      </c>
      <c r="F42" s="1114">
        <v>39.97</v>
      </c>
      <c r="G42" s="1111">
        <v>9537.24</v>
      </c>
      <c r="H42" s="1111">
        <v>2570.94</v>
      </c>
      <c r="I42" s="1111"/>
      <c r="J42" s="1111">
        <v>12108.18</v>
      </c>
      <c r="K42" s="1136">
        <f t="shared" si="0"/>
        <v>8.8268553855479649E-3</v>
      </c>
      <c r="L42" s="1136">
        <f t="shared" si="2"/>
        <v>0.57599868920084329</v>
      </c>
      <c r="M42" s="1112" t="s">
        <v>3184</v>
      </c>
      <c r="N42" s="158"/>
      <c r="O42" s="158"/>
      <c r="P42" s="158"/>
      <c r="Q42" s="158"/>
      <c r="R42" s="158"/>
      <c r="S42" s="158"/>
    </row>
    <row r="43" spans="1:19" s="346" customFormat="1" ht="76.5" x14ac:dyDescent="0.25">
      <c r="A43" s="1107" t="s">
        <v>2480</v>
      </c>
      <c r="B43" s="1107" t="s">
        <v>3420</v>
      </c>
      <c r="C43" s="1144" t="s">
        <v>4824</v>
      </c>
      <c r="D43" s="1109">
        <v>1</v>
      </c>
      <c r="E43" s="1124" t="s">
        <v>60</v>
      </c>
      <c r="F43" s="1111">
        <v>10009</v>
      </c>
      <c r="G43" s="1111">
        <v>10009</v>
      </c>
      <c r="H43" s="1111"/>
      <c r="I43" s="1111">
        <v>2094.88</v>
      </c>
      <c r="J43" s="1111">
        <v>12103.88</v>
      </c>
      <c r="K43" s="1136">
        <f t="shared" si="0"/>
        <v>8.8237206883302281E-3</v>
      </c>
      <c r="L43" s="1136">
        <f t="shared" si="2"/>
        <v>0.58482240988917356</v>
      </c>
      <c r="M43" s="1112" t="s">
        <v>3184</v>
      </c>
      <c r="N43" s="158"/>
      <c r="O43" s="158"/>
      <c r="P43" s="158"/>
      <c r="Q43" s="158"/>
      <c r="R43" s="158"/>
      <c r="S43" s="158"/>
    </row>
    <row r="44" spans="1:19" s="346" customFormat="1" ht="51" x14ac:dyDescent="0.2">
      <c r="A44" s="1107" t="s">
        <v>2612</v>
      </c>
      <c r="B44" s="1107" t="s">
        <v>4751</v>
      </c>
      <c r="C44" s="1144" t="s">
        <v>4754</v>
      </c>
      <c r="D44" s="1109">
        <v>5504.4</v>
      </c>
      <c r="E44" s="1118" t="s">
        <v>210</v>
      </c>
      <c r="F44" s="1111">
        <v>1.71</v>
      </c>
      <c r="G44" s="1111">
        <v>9412.52</v>
      </c>
      <c r="H44" s="1111">
        <v>2537.3200000000002</v>
      </c>
      <c r="I44" s="1111"/>
      <c r="J44" s="1115">
        <v>11949.84</v>
      </c>
      <c r="K44" s="1136">
        <f t="shared" si="0"/>
        <v>8.7114256279999542E-3</v>
      </c>
      <c r="L44" s="1136">
        <f t="shared" si="2"/>
        <v>0.59353383551717354</v>
      </c>
      <c r="M44" s="1112" t="s">
        <v>3184</v>
      </c>
      <c r="N44" s="158"/>
      <c r="O44" s="158"/>
      <c r="P44" s="158"/>
      <c r="Q44" s="158"/>
      <c r="R44" s="158"/>
      <c r="S44" s="158"/>
    </row>
    <row r="45" spans="1:19" s="346" customFormat="1" ht="38.25" x14ac:dyDescent="0.25">
      <c r="A45" s="1125" t="s">
        <v>2827</v>
      </c>
      <c r="B45" s="1204" t="s">
        <v>3388</v>
      </c>
      <c r="C45" s="1144" t="s">
        <v>4694</v>
      </c>
      <c r="D45" s="1129">
        <v>425.79</v>
      </c>
      <c r="E45" s="1117" t="s">
        <v>210</v>
      </c>
      <c r="F45" s="1111">
        <v>21.79</v>
      </c>
      <c r="G45" s="1111">
        <v>9277.9599999999991</v>
      </c>
      <c r="H45" s="1111">
        <v>2501.04</v>
      </c>
      <c r="I45" s="1111"/>
      <c r="J45" s="1115">
        <v>11779</v>
      </c>
      <c r="K45" s="1136">
        <f t="shared" ref="K45:K76" si="3">J45/$J$421</f>
        <v>8.5868833785399199E-3</v>
      </c>
      <c r="L45" s="1136">
        <f t="shared" si="2"/>
        <v>0.6021207188957135</v>
      </c>
      <c r="M45" s="1112" t="s">
        <v>3184</v>
      </c>
      <c r="N45" s="158"/>
      <c r="O45" s="158"/>
      <c r="P45" s="158"/>
      <c r="Q45" s="158"/>
      <c r="R45" s="158"/>
      <c r="S45" s="158"/>
    </row>
    <row r="46" spans="1:19" s="346" customFormat="1" x14ac:dyDescent="0.25">
      <c r="A46" s="1107" t="s">
        <v>2759</v>
      </c>
      <c r="B46" s="1107" t="s">
        <v>3313</v>
      </c>
      <c r="C46" s="1108" t="s">
        <v>3030</v>
      </c>
      <c r="D46" s="1109">
        <v>1288.8</v>
      </c>
      <c r="E46" s="1107" t="s">
        <v>583</v>
      </c>
      <c r="F46" s="1111">
        <v>7.02</v>
      </c>
      <c r="G46" s="1111">
        <v>9047.3700000000008</v>
      </c>
      <c r="H46" s="1111">
        <v>2438.88</v>
      </c>
      <c r="I46" s="1111"/>
      <c r="J46" s="1111">
        <v>11486.25</v>
      </c>
      <c r="K46" s="1136">
        <f t="shared" si="3"/>
        <v>8.3734688179602813E-3</v>
      </c>
      <c r="L46" s="1136">
        <f t="shared" si="2"/>
        <v>0.61049418771367381</v>
      </c>
      <c r="M46" s="1112" t="s">
        <v>3184</v>
      </c>
      <c r="N46" s="158"/>
      <c r="O46" s="158"/>
      <c r="P46" s="158"/>
      <c r="Q46" s="158"/>
      <c r="R46" s="158"/>
      <c r="S46" s="158"/>
    </row>
    <row r="47" spans="1:19" s="346" customFormat="1" ht="51" x14ac:dyDescent="0.25">
      <c r="A47" s="1107" t="s">
        <v>2536</v>
      </c>
      <c r="B47" s="1107" t="s">
        <v>3438</v>
      </c>
      <c r="C47" s="1144" t="s">
        <v>2532</v>
      </c>
      <c r="D47" s="1113">
        <v>346</v>
      </c>
      <c r="E47" s="1116" t="s">
        <v>210</v>
      </c>
      <c r="F47" s="1111">
        <v>25.22</v>
      </c>
      <c r="G47" s="1111">
        <v>8726.1200000000008</v>
      </c>
      <c r="H47" s="1111">
        <v>2352.29</v>
      </c>
      <c r="I47" s="1111"/>
      <c r="J47" s="1111">
        <v>11078.41</v>
      </c>
      <c r="K47" s="1136">
        <f t="shared" si="3"/>
        <v>8.07615372184824E-3</v>
      </c>
      <c r="L47" s="1136">
        <f t="shared" si="2"/>
        <v>0.61857034143552203</v>
      </c>
      <c r="M47" s="1112" t="s">
        <v>3184</v>
      </c>
      <c r="N47" s="158"/>
      <c r="O47" s="158"/>
      <c r="P47" s="158"/>
      <c r="Q47" s="158"/>
      <c r="R47" s="158"/>
      <c r="S47" s="158"/>
    </row>
    <row r="48" spans="1:19" s="346" customFormat="1" x14ac:dyDescent="0.25">
      <c r="A48" s="1107" t="s">
        <v>2760</v>
      </c>
      <c r="B48" s="1107" t="s">
        <v>3337</v>
      </c>
      <c r="C48" s="1108" t="s">
        <v>2687</v>
      </c>
      <c r="D48" s="1123">
        <v>1251.2</v>
      </c>
      <c r="E48" s="1124" t="s">
        <v>583</v>
      </c>
      <c r="F48" s="1111">
        <v>6.97</v>
      </c>
      <c r="G48" s="1111">
        <v>8720.86</v>
      </c>
      <c r="H48" s="1111">
        <v>2350.87</v>
      </c>
      <c r="I48" s="1111"/>
      <c r="J48" s="1111">
        <v>11071.73</v>
      </c>
      <c r="K48" s="1136">
        <f t="shared" si="3"/>
        <v>8.0712840061704545E-3</v>
      </c>
      <c r="L48" s="1136">
        <f t="shared" si="2"/>
        <v>0.62664162544169244</v>
      </c>
      <c r="M48" s="1112" t="s">
        <v>3184</v>
      </c>
      <c r="N48" s="158"/>
      <c r="O48" s="158"/>
      <c r="P48" s="158"/>
      <c r="Q48" s="158"/>
      <c r="R48" s="158"/>
      <c r="S48" s="158"/>
    </row>
    <row r="49" spans="1:19" s="346" customFormat="1" ht="25.5" x14ac:dyDescent="0.25">
      <c r="A49" s="1121" t="s">
        <v>4728</v>
      </c>
      <c r="B49" s="1121" t="s">
        <v>4738</v>
      </c>
      <c r="C49" s="1144" t="s">
        <v>4729</v>
      </c>
      <c r="D49" s="1109">
        <v>243</v>
      </c>
      <c r="E49" s="1117" t="s">
        <v>237</v>
      </c>
      <c r="F49" s="1111">
        <v>34.32</v>
      </c>
      <c r="G49" s="1111">
        <v>8339.76</v>
      </c>
      <c r="H49" s="1111">
        <v>2248.13</v>
      </c>
      <c r="I49" s="1111"/>
      <c r="J49" s="1111">
        <v>10587.89</v>
      </c>
      <c r="K49" s="1136">
        <f t="shared" si="3"/>
        <v>7.7185649592332985E-3</v>
      </c>
      <c r="L49" s="1136">
        <f t="shared" si="2"/>
        <v>0.63436019040092573</v>
      </c>
      <c r="M49" s="1112" t="s">
        <v>3184</v>
      </c>
      <c r="N49" s="158"/>
      <c r="O49" s="158"/>
      <c r="P49" s="158"/>
      <c r="Q49" s="158"/>
      <c r="R49" s="158"/>
      <c r="S49" s="158"/>
    </row>
    <row r="50" spans="1:19" s="346" customFormat="1" ht="25.5" x14ac:dyDescent="0.25">
      <c r="A50" s="1107" t="s">
        <v>4812</v>
      </c>
      <c r="B50" s="1107" t="s">
        <v>3894</v>
      </c>
      <c r="C50" s="1144" t="s">
        <v>4813</v>
      </c>
      <c r="D50" s="1123">
        <v>276</v>
      </c>
      <c r="E50" s="1146" t="s">
        <v>237</v>
      </c>
      <c r="F50" s="1111">
        <v>28.97</v>
      </c>
      <c r="G50" s="1111">
        <v>7995.72</v>
      </c>
      <c r="H50" s="1111">
        <v>2155.39</v>
      </c>
      <c r="I50" s="1111"/>
      <c r="J50" s="1111">
        <v>10151.11</v>
      </c>
      <c r="K50" s="1136">
        <f t="shared" si="3"/>
        <v>7.4001526218465371E-3</v>
      </c>
      <c r="L50" s="1136">
        <f t="shared" si="2"/>
        <v>0.64176034302277229</v>
      </c>
      <c r="M50" s="1112" t="s">
        <v>3184</v>
      </c>
      <c r="N50" s="158"/>
      <c r="O50" s="158"/>
      <c r="P50" s="158"/>
      <c r="Q50" s="158"/>
      <c r="R50" s="158"/>
      <c r="S50" s="158"/>
    </row>
    <row r="51" spans="1:19" s="346" customFormat="1" ht="25.5" x14ac:dyDescent="0.2">
      <c r="A51" s="1107" t="s">
        <v>4537</v>
      </c>
      <c r="B51" s="1107" t="s">
        <v>4548</v>
      </c>
      <c r="C51" s="1144" t="s">
        <v>4152</v>
      </c>
      <c r="D51" s="1127">
        <v>19</v>
      </c>
      <c r="E51" s="1118" t="s">
        <v>60</v>
      </c>
      <c r="F51" s="1111">
        <v>402.86</v>
      </c>
      <c r="G51" s="1111">
        <v>7654.34</v>
      </c>
      <c r="H51" s="1111">
        <v>2063.37</v>
      </c>
      <c r="I51" s="1111"/>
      <c r="J51" s="1111">
        <v>9717.7099999999991</v>
      </c>
      <c r="K51" s="1136">
        <f t="shared" si="3"/>
        <v>7.084204302272786E-3</v>
      </c>
      <c r="L51" s="1136">
        <f t="shared" si="2"/>
        <v>0.64884454732504504</v>
      </c>
      <c r="M51" s="1112" t="s">
        <v>3184</v>
      </c>
      <c r="N51" s="158"/>
      <c r="O51" s="158"/>
      <c r="P51" s="158"/>
      <c r="Q51" s="158"/>
      <c r="R51" s="158"/>
      <c r="S51" s="158"/>
    </row>
    <row r="52" spans="1:19" s="346" customFormat="1" ht="25.5" x14ac:dyDescent="0.25">
      <c r="A52" s="1107" t="s">
        <v>2872</v>
      </c>
      <c r="B52" s="1107" t="s">
        <v>3292</v>
      </c>
      <c r="C52" s="1144" t="s">
        <v>2868</v>
      </c>
      <c r="D52" s="1123">
        <v>306</v>
      </c>
      <c r="E52" s="1124" t="s">
        <v>60</v>
      </c>
      <c r="F52" s="1111">
        <v>24.5</v>
      </c>
      <c r="G52" s="1111">
        <v>7497</v>
      </c>
      <c r="H52" s="1111">
        <v>2020.95</v>
      </c>
      <c r="I52" s="1111"/>
      <c r="J52" s="1111">
        <v>9517.9500000000007</v>
      </c>
      <c r="K52" s="1136">
        <f t="shared" si="3"/>
        <v>6.9385793915250895E-3</v>
      </c>
      <c r="L52" s="1136">
        <f t="shared" si="2"/>
        <v>0.65578312671657013</v>
      </c>
      <c r="M52" s="1112" t="s">
        <v>3184</v>
      </c>
      <c r="N52" s="158"/>
      <c r="O52" s="158"/>
      <c r="P52" s="158"/>
      <c r="Q52" s="158"/>
      <c r="R52" s="158"/>
      <c r="S52" s="158"/>
    </row>
    <row r="53" spans="1:19" s="346" customFormat="1" ht="38.25" x14ac:dyDescent="0.25">
      <c r="A53" s="1107" t="s">
        <v>4128</v>
      </c>
      <c r="B53" s="1107" t="s">
        <v>4847</v>
      </c>
      <c r="C53" s="1144" t="s">
        <v>4127</v>
      </c>
      <c r="D53" s="1113">
        <v>87.7</v>
      </c>
      <c r="E53" s="1113" t="s">
        <v>237</v>
      </c>
      <c r="F53" s="1111">
        <v>84.31</v>
      </c>
      <c r="G53" s="1111">
        <v>7393.98</v>
      </c>
      <c r="H53" s="1111">
        <v>1993.18</v>
      </c>
      <c r="I53" s="1111"/>
      <c r="J53" s="1111">
        <v>9387.16</v>
      </c>
      <c r="K53" s="1136">
        <f t="shared" si="3"/>
        <v>6.843233566151183E-3</v>
      </c>
      <c r="L53" s="1136">
        <f t="shared" si="2"/>
        <v>0.66262636028272126</v>
      </c>
      <c r="M53" s="1112" t="s">
        <v>3184</v>
      </c>
      <c r="N53" s="158"/>
      <c r="O53" s="158"/>
      <c r="P53" s="158"/>
      <c r="Q53" s="158"/>
      <c r="R53" s="158"/>
      <c r="S53" s="158"/>
    </row>
    <row r="54" spans="1:19" s="346" customFormat="1" ht="25.5" x14ac:dyDescent="0.25">
      <c r="A54" s="1107" t="s">
        <v>2501</v>
      </c>
      <c r="B54" s="1107" t="s">
        <v>3425</v>
      </c>
      <c r="C54" s="1144" t="s">
        <v>2493</v>
      </c>
      <c r="D54" s="1113">
        <v>402</v>
      </c>
      <c r="E54" s="1124" t="s">
        <v>583</v>
      </c>
      <c r="F54" s="1111">
        <v>18.309999999999999</v>
      </c>
      <c r="G54" s="1111">
        <v>7360.62</v>
      </c>
      <c r="H54" s="1111">
        <v>1984.19</v>
      </c>
      <c r="I54" s="1111"/>
      <c r="J54" s="1111">
        <v>9344.81</v>
      </c>
      <c r="K54" s="1136">
        <f t="shared" si="3"/>
        <v>6.8123604435532401E-3</v>
      </c>
      <c r="L54" s="1136">
        <f t="shared" si="2"/>
        <v>0.66943872072627453</v>
      </c>
      <c r="M54" s="1112" t="s">
        <v>3184</v>
      </c>
      <c r="N54" s="158"/>
      <c r="O54" s="158"/>
      <c r="P54" s="158"/>
      <c r="Q54" s="158"/>
      <c r="R54" s="158"/>
      <c r="S54" s="158"/>
    </row>
    <row r="55" spans="1:19" s="346" customFormat="1" ht="38.25" x14ac:dyDescent="0.25">
      <c r="A55" s="1107" t="s">
        <v>2614</v>
      </c>
      <c r="B55" s="1107" t="s">
        <v>4764</v>
      </c>
      <c r="C55" s="1144" t="s">
        <v>2879</v>
      </c>
      <c r="D55" s="1109">
        <v>1984.3999999999996</v>
      </c>
      <c r="E55" s="1122" t="s">
        <v>210</v>
      </c>
      <c r="F55" s="1111">
        <v>3.56</v>
      </c>
      <c r="G55" s="1111">
        <v>7064.46</v>
      </c>
      <c r="H55" s="1111">
        <v>1904.35</v>
      </c>
      <c r="I55" s="1111"/>
      <c r="J55" s="1111">
        <v>8968.81</v>
      </c>
      <c r="K55" s="1136">
        <f t="shared" si="3"/>
        <v>6.5382566868395116E-3</v>
      </c>
      <c r="L55" s="1136">
        <f t="shared" si="2"/>
        <v>0.67597697741311402</v>
      </c>
      <c r="M55" s="1112" t="s">
        <v>3184</v>
      </c>
      <c r="N55" s="158"/>
      <c r="O55" s="158"/>
      <c r="P55" s="158"/>
      <c r="Q55" s="158"/>
      <c r="R55" s="158"/>
      <c r="S55" s="158"/>
    </row>
    <row r="56" spans="1:19" s="346" customFormat="1" ht="25.5" x14ac:dyDescent="0.25">
      <c r="A56" s="1126" t="s">
        <v>3712</v>
      </c>
      <c r="B56" s="1126" t="s">
        <v>3713</v>
      </c>
      <c r="C56" s="1108" t="s">
        <v>4186</v>
      </c>
      <c r="D56" s="1123">
        <v>96.05</v>
      </c>
      <c r="E56" s="1191" t="s">
        <v>8</v>
      </c>
      <c r="F56" s="1120">
        <v>68.97</v>
      </c>
      <c r="G56" s="1120">
        <v>6624.56</v>
      </c>
      <c r="H56" s="1120">
        <v>1785.77</v>
      </c>
      <c r="I56" s="1120"/>
      <c r="J56" s="1120">
        <v>8410.33</v>
      </c>
      <c r="K56" s="1136">
        <f t="shared" si="3"/>
        <v>6.1311251281972699E-3</v>
      </c>
      <c r="L56" s="1136">
        <f t="shared" si="2"/>
        <v>0.68210810254131127</v>
      </c>
      <c r="M56" s="1112" t="s">
        <v>3184</v>
      </c>
      <c r="N56" s="158"/>
      <c r="O56" s="158"/>
      <c r="P56" s="158"/>
      <c r="Q56" s="158"/>
      <c r="R56" s="158"/>
      <c r="S56" s="158"/>
    </row>
    <row r="57" spans="1:19" s="346" customFormat="1" ht="51" x14ac:dyDescent="0.25">
      <c r="A57" s="1126" t="s">
        <v>2538</v>
      </c>
      <c r="B57" s="1126" t="s">
        <v>3440</v>
      </c>
      <c r="C57" s="1144" t="s">
        <v>2534</v>
      </c>
      <c r="D57" s="1109">
        <v>158</v>
      </c>
      <c r="E57" s="1198" t="s">
        <v>210</v>
      </c>
      <c r="F57" s="1120">
        <v>41.58</v>
      </c>
      <c r="G57" s="1120">
        <v>6569.64</v>
      </c>
      <c r="H57" s="1120">
        <v>1770.97</v>
      </c>
      <c r="I57" s="1120"/>
      <c r="J57" s="1120">
        <v>8340.61</v>
      </c>
      <c r="K57" s="1136">
        <f t="shared" si="3"/>
        <v>6.0802992933087566E-3</v>
      </c>
      <c r="L57" s="1136">
        <f t="shared" si="2"/>
        <v>0.68818840183462004</v>
      </c>
      <c r="M57" s="1112"/>
      <c r="N57" s="158"/>
      <c r="O57" s="158"/>
      <c r="P57" s="158"/>
      <c r="Q57" s="158"/>
      <c r="R57" s="158"/>
      <c r="S57" s="158"/>
    </row>
    <row r="58" spans="1:19" s="346" customFormat="1" ht="15" x14ac:dyDescent="0.25">
      <c r="A58" s="1107" t="s">
        <v>677</v>
      </c>
      <c r="B58" s="1107" t="s">
        <v>4294</v>
      </c>
      <c r="C58" s="1144" t="s">
        <v>4526</v>
      </c>
      <c r="D58" s="1109">
        <v>94.46</v>
      </c>
      <c r="E58" s="1122" t="s">
        <v>210</v>
      </c>
      <c r="F58" s="1111">
        <v>67.709999999999994</v>
      </c>
      <c r="G58" s="1111">
        <v>6395.88</v>
      </c>
      <c r="H58" s="1111">
        <v>1724.130007579995</v>
      </c>
      <c r="I58" s="1111"/>
      <c r="J58" s="1115">
        <v>8120.0100075799946</v>
      </c>
      <c r="K58" s="1136">
        <f t="shared" si="3"/>
        <v>5.91948204157114E-3</v>
      </c>
      <c r="L58" s="1136">
        <f t="shared" si="2"/>
        <v>0.69410788387619116</v>
      </c>
      <c r="M58" s="1112" t="s">
        <v>3184</v>
      </c>
      <c r="N58" s="158"/>
      <c r="O58" s="158"/>
      <c r="P58" s="158"/>
      <c r="Q58" s="158"/>
      <c r="R58" s="158"/>
      <c r="S58" s="158"/>
    </row>
    <row r="59" spans="1:19" s="346" customFormat="1" x14ac:dyDescent="0.25">
      <c r="A59" s="1107" t="s">
        <v>3775</v>
      </c>
      <c r="B59" s="1107" t="s">
        <v>4810</v>
      </c>
      <c r="C59" s="1144" t="s">
        <v>4811</v>
      </c>
      <c r="D59" s="1109">
        <v>299.06</v>
      </c>
      <c r="E59" s="1107" t="s">
        <v>8</v>
      </c>
      <c r="F59" s="1114">
        <v>20.149999999999999</v>
      </c>
      <c r="G59" s="1111">
        <v>6026.05</v>
      </c>
      <c r="H59" s="1111">
        <v>1624.43</v>
      </c>
      <c r="I59" s="1111"/>
      <c r="J59" s="1115">
        <v>7650.48</v>
      </c>
      <c r="K59" s="1136">
        <f t="shared" si="3"/>
        <v>5.5771949698490602E-3</v>
      </c>
      <c r="L59" s="1136">
        <f t="shared" si="2"/>
        <v>0.69968507884604025</v>
      </c>
      <c r="M59" s="1112" t="s">
        <v>3184</v>
      </c>
      <c r="N59" s="158"/>
      <c r="O59" s="158"/>
      <c r="P59" s="158"/>
      <c r="Q59" s="158"/>
      <c r="R59" s="158"/>
      <c r="S59" s="158"/>
    </row>
    <row r="60" spans="1:19" s="346" customFormat="1" ht="51" x14ac:dyDescent="0.25">
      <c r="A60" s="1125" t="s">
        <v>2613</v>
      </c>
      <c r="B60" s="1125" t="s">
        <v>4752</v>
      </c>
      <c r="C60" s="1144" t="s">
        <v>4753</v>
      </c>
      <c r="D60" s="1113">
        <v>5504.4</v>
      </c>
      <c r="E60" s="1124" t="s">
        <v>210</v>
      </c>
      <c r="F60" s="1111">
        <v>1.06</v>
      </c>
      <c r="G60" s="1111">
        <v>5834.66</v>
      </c>
      <c r="H60" s="1111">
        <v>1572.84</v>
      </c>
      <c r="I60" s="1111"/>
      <c r="J60" s="1115">
        <v>7407.5</v>
      </c>
      <c r="K60" s="1136">
        <f t="shared" si="3"/>
        <v>5.4000627070663427E-3</v>
      </c>
      <c r="L60" s="1136">
        <f t="shared" si="2"/>
        <v>0.70508514155310664</v>
      </c>
      <c r="M60" s="1112" t="s">
        <v>3184</v>
      </c>
      <c r="N60" s="158"/>
      <c r="O60" s="158"/>
      <c r="P60" s="158"/>
      <c r="Q60" s="158"/>
      <c r="R60" s="158"/>
      <c r="S60" s="158"/>
    </row>
    <row r="61" spans="1:19" s="346" customFormat="1" ht="38.25" x14ac:dyDescent="0.25">
      <c r="A61" s="1107" t="s">
        <v>2805</v>
      </c>
      <c r="B61" s="1107" t="s">
        <v>4855</v>
      </c>
      <c r="C61" s="1144" t="s">
        <v>4856</v>
      </c>
      <c r="D61" s="1109">
        <v>105.55</v>
      </c>
      <c r="E61" s="1122" t="s">
        <v>237</v>
      </c>
      <c r="F61" s="1111">
        <v>54.76</v>
      </c>
      <c r="G61" s="1111">
        <v>5779.91</v>
      </c>
      <c r="H61" s="1111">
        <v>1558.08</v>
      </c>
      <c r="I61" s="1111"/>
      <c r="J61" s="1115">
        <v>7337.99</v>
      </c>
      <c r="K61" s="1136">
        <f t="shared" si="3"/>
        <v>5.3493899620419508E-3</v>
      </c>
      <c r="L61" s="1136">
        <f t="shared" si="2"/>
        <v>0.71043453151514857</v>
      </c>
      <c r="M61" s="1112" t="s">
        <v>3184</v>
      </c>
      <c r="N61" s="158"/>
      <c r="O61" s="158"/>
      <c r="P61" s="158"/>
      <c r="Q61" s="158"/>
      <c r="R61" s="158"/>
      <c r="S61" s="158"/>
    </row>
    <row r="62" spans="1:19" s="346" customFormat="1" x14ac:dyDescent="0.2">
      <c r="A62" s="1117" t="s">
        <v>3237</v>
      </c>
      <c r="B62" s="1117" t="s">
        <v>3239</v>
      </c>
      <c r="C62" s="1108" t="s">
        <v>4178</v>
      </c>
      <c r="D62" s="1127">
        <v>16.649999999999999</v>
      </c>
      <c r="E62" s="1128" t="s">
        <v>237</v>
      </c>
      <c r="F62" s="1111">
        <v>346.16</v>
      </c>
      <c r="G62" s="1111">
        <v>5763.56</v>
      </c>
      <c r="H62" s="1111">
        <v>1553.67</v>
      </c>
      <c r="I62" s="1111"/>
      <c r="J62" s="1115">
        <v>7317.23</v>
      </c>
      <c r="K62" s="1136">
        <f t="shared" si="3"/>
        <v>5.3342559354744587E-3</v>
      </c>
      <c r="L62" s="1136">
        <f t="shared" si="2"/>
        <v>0.715768787450623</v>
      </c>
      <c r="M62" s="1112" t="s">
        <v>3184</v>
      </c>
      <c r="N62" s="158"/>
      <c r="O62" s="158"/>
      <c r="P62" s="158"/>
      <c r="Q62" s="158"/>
      <c r="R62" s="158"/>
      <c r="S62" s="158"/>
    </row>
    <row r="63" spans="1:19" s="346" customFormat="1" ht="25.5" x14ac:dyDescent="0.25">
      <c r="A63" s="1107" t="s">
        <v>2500</v>
      </c>
      <c r="B63" s="1107" t="s">
        <v>3426</v>
      </c>
      <c r="C63" s="1144" t="s">
        <v>2492</v>
      </c>
      <c r="D63" s="1109">
        <v>285</v>
      </c>
      <c r="E63" s="1122" t="s">
        <v>583</v>
      </c>
      <c r="F63" s="1111">
        <v>18.760000000000002</v>
      </c>
      <c r="G63" s="1111">
        <v>5346.6</v>
      </c>
      <c r="H63" s="1111">
        <v>1441.27</v>
      </c>
      <c r="I63" s="1111"/>
      <c r="J63" s="1115">
        <v>6787.87</v>
      </c>
      <c r="K63" s="1136">
        <f t="shared" si="3"/>
        <v>4.9483528379904709E-3</v>
      </c>
      <c r="L63" s="1136">
        <f t="shared" si="2"/>
        <v>0.72071714028861344</v>
      </c>
      <c r="M63" s="1112" t="s">
        <v>3184</v>
      </c>
      <c r="N63" s="158"/>
      <c r="O63" s="158"/>
      <c r="P63" s="205"/>
      <c r="Q63" s="205"/>
      <c r="R63" s="158"/>
      <c r="S63" s="158"/>
    </row>
    <row r="64" spans="1:19" s="346" customFormat="1" ht="89.25" x14ac:dyDescent="0.25">
      <c r="A64" s="1107" t="s">
        <v>2972</v>
      </c>
      <c r="B64" s="1107" t="s">
        <v>3452</v>
      </c>
      <c r="C64" s="1144" t="s">
        <v>2559</v>
      </c>
      <c r="D64" s="1109">
        <v>1</v>
      </c>
      <c r="E64" s="1110" t="s">
        <v>60</v>
      </c>
      <c r="F64" s="1111">
        <v>5292.24</v>
      </c>
      <c r="G64" s="1111">
        <v>5292.24</v>
      </c>
      <c r="H64" s="1111">
        <v>1426.62</v>
      </c>
      <c r="I64" s="1111"/>
      <c r="J64" s="1115">
        <v>6718.86</v>
      </c>
      <c r="K64" s="1136">
        <f t="shared" si="3"/>
        <v>4.8980445926425607E-3</v>
      </c>
      <c r="L64" s="1136">
        <f t="shared" si="2"/>
        <v>0.72561518488125598</v>
      </c>
      <c r="M64" s="1112" t="s">
        <v>3184</v>
      </c>
      <c r="N64" s="158"/>
      <c r="O64" s="158"/>
      <c r="P64" s="205"/>
      <c r="Q64" s="205"/>
      <c r="R64" s="205"/>
      <c r="S64" s="205"/>
    </row>
    <row r="65" spans="1:19" s="346" customFormat="1" x14ac:dyDescent="0.2">
      <c r="A65" s="1107" t="s">
        <v>3862</v>
      </c>
      <c r="B65" s="1107" t="s">
        <v>3144</v>
      </c>
      <c r="C65" s="1144" t="s">
        <v>3864</v>
      </c>
      <c r="D65" s="1127">
        <v>90</v>
      </c>
      <c r="E65" s="1118" t="s">
        <v>3863</v>
      </c>
      <c r="F65" s="1111">
        <v>57.2</v>
      </c>
      <c r="G65" s="1111">
        <v>5148</v>
      </c>
      <c r="H65" s="1111">
        <v>1387.74</v>
      </c>
      <c r="I65" s="1111"/>
      <c r="J65" s="1115">
        <v>6535.74</v>
      </c>
      <c r="K65" s="1136">
        <f t="shared" si="3"/>
        <v>4.7645502311281507E-3</v>
      </c>
      <c r="L65" s="1136">
        <f t="shared" si="2"/>
        <v>0.73037973511238419</v>
      </c>
      <c r="M65" s="1112" t="s">
        <v>3184</v>
      </c>
      <c r="N65" s="158"/>
      <c r="O65" s="158"/>
      <c r="P65" s="205"/>
      <c r="Q65" s="205"/>
      <c r="R65" s="205"/>
      <c r="S65" s="205"/>
    </row>
    <row r="66" spans="1:19" s="346" customFormat="1" ht="38.25" x14ac:dyDescent="0.25">
      <c r="A66" s="1107" t="s">
        <v>2969</v>
      </c>
      <c r="B66" s="1107" t="s">
        <v>3449</v>
      </c>
      <c r="C66" s="1144" t="s">
        <v>2555</v>
      </c>
      <c r="D66" s="1109">
        <v>52</v>
      </c>
      <c r="E66" s="1122" t="s">
        <v>2222</v>
      </c>
      <c r="F66" s="1111">
        <v>98.73</v>
      </c>
      <c r="G66" s="1111">
        <v>5133.96</v>
      </c>
      <c r="H66" s="1111">
        <v>1383.95</v>
      </c>
      <c r="I66" s="1111"/>
      <c r="J66" s="1115">
        <v>6517.91</v>
      </c>
      <c r="K66" s="1136">
        <f t="shared" si="3"/>
        <v>4.7515521726648373E-3</v>
      </c>
      <c r="L66" s="1136">
        <f t="shared" si="2"/>
        <v>0.73513128728504906</v>
      </c>
      <c r="M66" s="1112" t="s">
        <v>3184</v>
      </c>
      <c r="N66" s="158"/>
      <c r="O66" s="158"/>
      <c r="P66" s="205"/>
      <c r="Q66" s="205"/>
      <c r="R66" s="205"/>
      <c r="S66" s="205"/>
    </row>
    <row r="67" spans="1:19" s="346" customFormat="1" ht="51" x14ac:dyDescent="0.25">
      <c r="A67" s="1107" t="s">
        <v>4129</v>
      </c>
      <c r="B67" s="1107" t="s">
        <v>3894</v>
      </c>
      <c r="C67" s="1144" t="s">
        <v>4639</v>
      </c>
      <c r="D67" s="1109">
        <v>37.700000000000003</v>
      </c>
      <c r="E67" s="1110" t="s">
        <v>237</v>
      </c>
      <c r="F67" s="1111">
        <v>131.88999999999999</v>
      </c>
      <c r="G67" s="1111">
        <v>4972.25</v>
      </c>
      <c r="H67" s="1111">
        <v>1340.36</v>
      </c>
      <c r="I67" s="1111"/>
      <c r="J67" s="1115">
        <v>6312.61</v>
      </c>
      <c r="K67" s="1136">
        <f t="shared" si="3"/>
        <v>4.6018886055017296E-3</v>
      </c>
      <c r="L67" s="1136">
        <f t="shared" si="2"/>
        <v>0.73973317589055076</v>
      </c>
      <c r="M67" s="1112" t="s">
        <v>3184</v>
      </c>
      <c r="N67" s="158"/>
      <c r="O67" s="158"/>
      <c r="P67" s="205"/>
      <c r="Q67" s="205"/>
      <c r="R67" s="205"/>
      <c r="S67" s="205"/>
    </row>
    <row r="68" spans="1:19" s="346" customFormat="1" x14ac:dyDescent="0.25">
      <c r="A68" s="1107" t="s">
        <v>2766</v>
      </c>
      <c r="B68" s="1107" t="s">
        <v>3343</v>
      </c>
      <c r="C68" s="1144" t="s">
        <v>3288</v>
      </c>
      <c r="D68" s="1109">
        <v>328.7</v>
      </c>
      <c r="E68" s="1146" t="s">
        <v>583</v>
      </c>
      <c r="F68" s="1111">
        <v>15.1</v>
      </c>
      <c r="G68" s="1111">
        <v>4963.37</v>
      </c>
      <c r="H68" s="1111">
        <v>1337.96</v>
      </c>
      <c r="I68" s="1111"/>
      <c r="J68" s="1115">
        <v>6301.33</v>
      </c>
      <c r="K68" s="1136">
        <f t="shared" si="3"/>
        <v>4.5936654928003182E-3</v>
      </c>
      <c r="L68" s="1136">
        <f t="shared" si="2"/>
        <v>0.74432684138335103</v>
      </c>
      <c r="M68" s="1112" t="s">
        <v>3184</v>
      </c>
      <c r="N68" s="158"/>
      <c r="O68" s="158"/>
      <c r="P68" s="205"/>
      <c r="Q68" s="205"/>
      <c r="R68" s="205"/>
      <c r="S68" s="205"/>
    </row>
    <row r="69" spans="1:19" s="346" customFormat="1" x14ac:dyDescent="0.25">
      <c r="A69" s="1107" t="s">
        <v>2768</v>
      </c>
      <c r="B69" s="1107" t="s">
        <v>3358</v>
      </c>
      <c r="C69" s="1144" t="s">
        <v>2686</v>
      </c>
      <c r="D69" s="1109">
        <v>332.1</v>
      </c>
      <c r="E69" s="1110" t="s">
        <v>583</v>
      </c>
      <c r="F69" s="1111">
        <v>14.87</v>
      </c>
      <c r="G69" s="1111">
        <v>4938.32</v>
      </c>
      <c r="H69" s="1111">
        <v>1331.21</v>
      </c>
      <c r="I69" s="1111"/>
      <c r="J69" s="1115">
        <v>6269.53</v>
      </c>
      <c r="K69" s="1136">
        <f t="shared" si="3"/>
        <v>4.5704833133761247E-3</v>
      </c>
      <c r="L69" s="1136">
        <f t="shared" si="2"/>
        <v>0.74889732469672721</v>
      </c>
      <c r="M69" s="1112" t="s">
        <v>3184</v>
      </c>
      <c r="N69" s="158"/>
      <c r="O69" s="158"/>
      <c r="P69" s="205"/>
      <c r="Q69" s="205"/>
      <c r="R69" s="205"/>
      <c r="S69" s="205"/>
    </row>
    <row r="70" spans="1:19" s="346" customFormat="1" ht="25.5" x14ac:dyDescent="0.2">
      <c r="A70" s="1117" t="s">
        <v>3837</v>
      </c>
      <c r="B70" s="1117" t="s">
        <v>3878</v>
      </c>
      <c r="C70" s="1144" t="s">
        <v>4835</v>
      </c>
      <c r="D70" s="1127">
        <v>16</v>
      </c>
      <c r="E70" s="1128" t="s">
        <v>60</v>
      </c>
      <c r="F70" s="1111">
        <v>300.57</v>
      </c>
      <c r="G70" s="1111">
        <v>4809.12</v>
      </c>
      <c r="H70" s="1111">
        <v>1296.3800000000001</v>
      </c>
      <c r="I70" s="1111"/>
      <c r="J70" s="1115">
        <v>6105.5</v>
      </c>
      <c r="K70" s="1136">
        <f t="shared" si="3"/>
        <v>4.4509055495097613E-3</v>
      </c>
      <c r="L70" s="1136">
        <f t="shared" si="2"/>
        <v>0.75334823024623698</v>
      </c>
      <c r="M70" s="1112" t="s">
        <v>3184</v>
      </c>
      <c r="N70" s="158"/>
      <c r="O70" s="158"/>
      <c r="P70" s="205"/>
      <c r="Q70" s="205"/>
      <c r="R70" s="205"/>
      <c r="S70" s="205"/>
    </row>
    <row r="71" spans="1:19" s="346" customFormat="1" ht="51" x14ac:dyDescent="0.25">
      <c r="A71" s="1121" t="s">
        <v>3834</v>
      </c>
      <c r="B71" s="1121" t="s">
        <v>3875</v>
      </c>
      <c r="C71" s="1144" t="s">
        <v>3962</v>
      </c>
      <c r="D71" s="1109">
        <v>2</v>
      </c>
      <c r="E71" s="1117" t="s">
        <v>60</v>
      </c>
      <c r="F71" s="1111">
        <v>2301.34</v>
      </c>
      <c r="G71" s="1111">
        <v>4602.68</v>
      </c>
      <c r="H71" s="1111">
        <v>1240.73</v>
      </c>
      <c r="I71" s="1111"/>
      <c r="J71" s="1115">
        <v>5843.41</v>
      </c>
      <c r="K71" s="1136">
        <f t="shared" si="3"/>
        <v>4.2598421090919393E-3</v>
      </c>
      <c r="L71" s="1136">
        <f t="shared" si="2"/>
        <v>0.7576080723553289</v>
      </c>
      <c r="M71" s="1112" t="s">
        <v>3184</v>
      </c>
      <c r="N71" s="158"/>
      <c r="O71" s="158"/>
      <c r="P71" s="205"/>
      <c r="Q71" s="205"/>
      <c r="R71" s="205"/>
      <c r="S71" s="205"/>
    </row>
    <row r="72" spans="1:19" s="346" customFormat="1" ht="38.25" x14ac:dyDescent="0.25">
      <c r="A72" s="1107" t="s">
        <v>3774</v>
      </c>
      <c r="B72" s="1117" t="s">
        <v>3895</v>
      </c>
      <c r="C72" s="1144" t="s">
        <v>3773</v>
      </c>
      <c r="D72" s="1109">
        <v>29.15</v>
      </c>
      <c r="E72" s="1109" t="s">
        <v>237</v>
      </c>
      <c r="F72" s="1111">
        <v>152.46</v>
      </c>
      <c r="G72" s="1111">
        <v>4444.2</v>
      </c>
      <c r="H72" s="1111">
        <v>1198.01</v>
      </c>
      <c r="I72" s="1111"/>
      <c r="J72" s="1115">
        <v>5642.21</v>
      </c>
      <c r="K72" s="1136">
        <f t="shared" si="3"/>
        <v>4.1131674392759759E-3</v>
      </c>
      <c r="L72" s="1136">
        <f t="shared" si="2"/>
        <v>0.76172123979460482</v>
      </c>
      <c r="M72" s="1112" t="s">
        <v>3184</v>
      </c>
      <c r="N72" s="158"/>
      <c r="O72" s="158"/>
      <c r="P72" s="205"/>
      <c r="Q72" s="205"/>
      <c r="R72" s="205"/>
      <c r="S72" s="205"/>
    </row>
    <row r="73" spans="1:19" s="346" customFormat="1" ht="63.75" x14ac:dyDescent="0.25">
      <c r="A73" s="1122" t="s">
        <v>3257</v>
      </c>
      <c r="B73" s="1122" t="s">
        <v>3442</v>
      </c>
      <c r="C73" s="1144" t="s">
        <v>3258</v>
      </c>
      <c r="D73" s="1109">
        <v>1</v>
      </c>
      <c r="E73" s="1110" t="s">
        <v>2222</v>
      </c>
      <c r="F73" s="1111">
        <v>4314.84</v>
      </c>
      <c r="G73" s="1111">
        <v>4314.84</v>
      </c>
      <c r="H73" s="1111">
        <v>1163.1400000000001</v>
      </c>
      <c r="I73" s="1111"/>
      <c r="J73" s="1115">
        <v>5477.98</v>
      </c>
      <c r="K73" s="1136">
        <f t="shared" si="3"/>
        <v>3.9934438755390191E-3</v>
      </c>
      <c r="L73" s="1136">
        <f t="shared" si="2"/>
        <v>0.76571468367014384</v>
      </c>
      <c r="M73" s="1112" t="s">
        <v>3184</v>
      </c>
      <c r="N73" s="158"/>
      <c r="O73" s="158"/>
      <c r="P73" s="205"/>
      <c r="Q73" s="205"/>
      <c r="R73" s="205"/>
      <c r="S73" s="205"/>
    </row>
    <row r="74" spans="1:19" s="346" customFormat="1" ht="25.5" x14ac:dyDescent="0.25">
      <c r="A74" s="1125" t="s">
        <v>2780</v>
      </c>
      <c r="B74" s="1204" t="s">
        <v>4314</v>
      </c>
      <c r="C74" s="1144" t="s">
        <v>3926</v>
      </c>
      <c r="D74" s="1129">
        <v>4</v>
      </c>
      <c r="E74" s="1117" t="s">
        <v>60</v>
      </c>
      <c r="F74" s="1111">
        <v>1019.2</v>
      </c>
      <c r="G74" s="1111">
        <v>4076.8</v>
      </c>
      <c r="H74" s="1111">
        <v>1098.97</v>
      </c>
      <c r="I74" s="1111"/>
      <c r="J74" s="1115">
        <v>5175.7700000000004</v>
      </c>
      <c r="K74" s="1136">
        <f t="shared" si="3"/>
        <v>3.77313298108036E-3</v>
      </c>
      <c r="L74" s="1136">
        <f t="shared" si="2"/>
        <v>0.76948781665122423</v>
      </c>
      <c r="M74" s="1112" t="s">
        <v>3184</v>
      </c>
      <c r="N74" s="158"/>
      <c r="O74" s="158"/>
      <c r="P74" s="205"/>
      <c r="Q74" s="205"/>
      <c r="R74" s="205"/>
      <c r="S74" s="205"/>
    </row>
    <row r="75" spans="1:19" s="346" customFormat="1" x14ac:dyDescent="0.25">
      <c r="A75" s="1125" t="s">
        <v>4776</v>
      </c>
      <c r="B75" s="1125" t="s">
        <v>4777</v>
      </c>
      <c r="C75" s="1144" t="s">
        <v>4784</v>
      </c>
      <c r="D75" s="1113">
        <v>13</v>
      </c>
      <c r="E75" s="1124" t="s">
        <v>2569</v>
      </c>
      <c r="F75" s="1111">
        <v>295.12</v>
      </c>
      <c r="G75" s="1111">
        <v>3836.56</v>
      </c>
      <c r="H75" s="1111">
        <v>1034.21</v>
      </c>
      <c r="I75" s="1111"/>
      <c r="J75" s="1115">
        <v>4870.7700000000004</v>
      </c>
      <c r="K75" s="1136">
        <f t="shared" si="3"/>
        <v>3.5507881784269365E-3</v>
      </c>
      <c r="L75" s="1136">
        <f t="shared" si="2"/>
        <v>0.77303860482965114</v>
      </c>
      <c r="M75" s="1112" t="s">
        <v>3184</v>
      </c>
      <c r="N75" s="158"/>
      <c r="O75" s="158"/>
      <c r="P75" s="205"/>
      <c r="Q75" s="205"/>
      <c r="R75" s="205"/>
      <c r="S75" s="205"/>
    </row>
    <row r="76" spans="1:19" s="346" customFormat="1" ht="38.25" x14ac:dyDescent="0.2">
      <c r="A76" s="1107" t="s">
        <v>2772</v>
      </c>
      <c r="B76" s="1107" t="s">
        <v>3727</v>
      </c>
      <c r="C76" s="1144" t="s">
        <v>4189</v>
      </c>
      <c r="D76" s="1109">
        <v>33.89</v>
      </c>
      <c r="E76" s="1118" t="s">
        <v>8</v>
      </c>
      <c r="F76" s="1111">
        <v>112.87</v>
      </c>
      <c r="G76" s="1111">
        <v>3825.16</v>
      </c>
      <c r="H76" s="1111">
        <v>1031.1400000000001</v>
      </c>
      <c r="I76" s="1111"/>
      <c r="J76" s="1115">
        <v>4856.3</v>
      </c>
      <c r="K76" s="1136">
        <f t="shared" si="3"/>
        <v>3.5402395577895755E-3</v>
      </c>
      <c r="L76" s="1136">
        <f t="shared" si="2"/>
        <v>0.77657884438744074</v>
      </c>
      <c r="M76" s="1112" t="s">
        <v>3184</v>
      </c>
      <c r="N76" s="158"/>
      <c r="O76" s="158"/>
      <c r="P76" s="205"/>
      <c r="Q76" s="205"/>
      <c r="R76" s="205"/>
      <c r="S76" s="205"/>
    </row>
    <row r="77" spans="1:19" s="346" customFormat="1" ht="25.5" x14ac:dyDescent="0.25">
      <c r="A77" s="1117" t="s">
        <v>2796</v>
      </c>
      <c r="B77" s="1117" t="s">
        <v>2977</v>
      </c>
      <c r="C77" s="1144" t="s">
        <v>2726</v>
      </c>
      <c r="D77" s="1113">
        <v>16.27</v>
      </c>
      <c r="E77" s="1116" t="s">
        <v>237</v>
      </c>
      <c r="F77" s="1111">
        <v>211.58</v>
      </c>
      <c r="G77" s="1111">
        <v>3442.4</v>
      </c>
      <c r="H77" s="1111">
        <v>927.96</v>
      </c>
      <c r="I77" s="1111"/>
      <c r="J77" s="1115">
        <v>4370.3599999999997</v>
      </c>
      <c r="K77" s="1136">
        <f t="shared" ref="K77:K108" si="4">J77/$J$421</f>
        <v>3.1859896122111995E-3</v>
      </c>
      <c r="L77" s="1136">
        <f t="shared" si="2"/>
        <v>0.77976483399965191</v>
      </c>
      <c r="M77" s="1112" t="s">
        <v>3184</v>
      </c>
      <c r="N77" s="158"/>
      <c r="O77" s="158"/>
      <c r="P77" s="205"/>
      <c r="Q77" s="205"/>
      <c r="R77" s="205"/>
      <c r="S77" s="205"/>
    </row>
    <row r="78" spans="1:19" s="346" customFormat="1" ht="63.75" x14ac:dyDescent="0.25">
      <c r="A78" s="1107" t="s">
        <v>3741</v>
      </c>
      <c r="B78" s="1107" t="s">
        <v>3740</v>
      </c>
      <c r="C78" s="1144" t="s">
        <v>4644</v>
      </c>
      <c r="D78" s="1113">
        <v>122.15</v>
      </c>
      <c r="E78" s="1124" t="s">
        <v>237</v>
      </c>
      <c r="F78" s="1111">
        <v>28.06</v>
      </c>
      <c r="G78" s="1111">
        <v>3427.52</v>
      </c>
      <c r="H78" s="1111">
        <v>923.95</v>
      </c>
      <c r="I78" s="1111"/>
      <c r="J78" s="1115">
        <v>4351.47</v>
      </c>
      <c r="K78" s="1136">
        <f t="shared" si="4"/>
        <v>3.1722188144337471E-3</v>
      </c>
      <c r="L78" s="1136">
        <f t="shared" si="2"/>
        <v>0.78293705281408565</v>
      </c>
      <c r="M78" s="1112" t="s">
        <v>3184</v>
      </c>
      <c r="N78" s="158"/>
      <c r="O78" s="158"/>
      <c r="P78" s="205"/>
      <c r="Q78" s="205"/>
      <c r="R78" s="205"/>
      <c r="S78" s="205"/>
    </row>
    <row r="79" spans="1:19" s="346" customFormat="1" x14ac:dyDescent="0.25">
      <c r="A79" s="1107" t="s">
        <v>4473</v>
      </c>
      <c r="B79" s="1107" t="s">
        <v>3644</v>
      </c>
      <c r="C79" s="1144" t="s">
        <v>4218</v>
      </c>
      <c r="D79" s="1109">
        <v>366</v>
      </c>
      <c r="E79" s="1107" t="s">
        <v>210</v>
      </c>
      <c r="F79" s="1114">
        <v>8.6999999999999993</v>
      </c>
      <c r="G79" s="1111">
        <v>3184.2</v>
      </c>
      <c r="H79" s="1111">
        <v>858.36</v>
      </c>
      <c r="I79" s="1111"/>
      <c r="J79" s="1115">
        <v>4042.56</v>
      </c>
      <c r="K79" s="1136">
        <f t="shared" si="4"/>
        <v>2.9470236243102415E-3</v>
      </c>
      <c r="L79" s="1136">
        <f t="shared" si="2"/>
        <v>0.78588407643839586</v>
      </c>
      <c r="M79" s="1112" t="s">
        <v>3184</v>
      </c>
      <c r="N79" s="158"/>
      <c r="O79" s="158"/>
      <c r="P79" s="205"/>
      <c r="Q79" s="205"/>
      <c r="R79" s="205"/>
      <c r="S79" s="205"/>
    </row>
    <row r="80" spans="1:19" s="346" customFormat="1" ht="25.5" x14ac:dyDescent="0.25">
      <c r="A80" s="1107" t="s">
        <v>2775</v>
      </c>
      <c r="B80" s="1107" t="s">
        <v>3869</v>
      </c>
      <c r="C80" s="1144" t="s">
        <v>3922</v>
      </c>
      <c r="D80" s="1109">
        <v>21</v>
      </c>
      <c r="E80" s="1110" t="s">
        <v>60</v>
      </c>
      <c r="F80" s="1111">
        <v>151.29</v>
      </c>
      <c r="G80" s="1111">
        <v>3177.09</v>
      </c>
      <c r="H80" s="1111">
        <v>856.44</v>
      </c>
      <c r="I80" s="1111"/>
      <c r="J80" s="1115">
        <v>4033.53</v>
      </c>
      <c r="K80" s="1136">
        <f t="shared" si="4"/>
        <v>2.9404407601529947E-3</v>
      </c>
      <c r="L80" s="1136">
        <f t="shared" ref="L80:L143" si="5">L79+K80</f>
        <v>0.78882451719854885</v>
      </c>
      <c r="M80" s="1112" t="s">
        <v>3184</v>
      </c>
      <c r="N80" s="158"/>
      <c r="O80" s="158"/>
      <c r="P80" s="205"/>
      <c r="Q80" s="205"/>
      <c r="R80" s="205"/>
      <c r="S80" s="205"/>
    </row>
    <row r="81" spans="1:19" s="346" customFormat="1" ht="25.5" x14ac:dyDescent="0.25">
      <c r="A81" s="1119" t="s">
        <v>2519</v>
      </c>
      <c r="B81" s="1119" t="s">
        <v>3434</v>
      </c>
      <c r="C81" s="1144" t="s">
        <v>2512</v>
      </c>
      <c r="D81" s="1109">
        <v>20</v>
      </c>
      <c r="E81" s="1205" t="s">
        <v>2222</v>
      </c>
      <c r="F81" s="1120">
        <v>157.25</v>
      </c>
      <c r="G81" s="1120">
        <v>3145</v>
      </c>
      <c r="H81" s="1120">
        <v>847.79</v>
      </c>
      <c r="I81" s="1120"/>
      <c r="J81" s="1120">
        <v>3992.79</v>
      </c>
      <c r="K81" s="1136">
        <f t="shared" si="4"/>
        <v>2.9107413265133208E-3</v>
      </c>
      <c r="L81" s="1136">
        <f t="shared" si="5"/>
        <v>0.79173525852506221</v>
      </c>
      <c r="M81" s="1112" t="s">
        <v>3184</v>
      </c>
      <c r="N81" s="158"/>
      <c r="O81" s="158"/>
      <c r="P81" s="205"/>
      <c r="Q81" s="205"/>
      <c r="R81" s="205"/>
      <c r="S81" s="205"/>
    </row>
    <row r="82" spans="1:19" s="346" customFormat="1" ht="38.25" x14ac:dyDescent="0.25">
      <c r="A82" s="1125" t="s">
        <v>4761</v>
      </c>
      <c r="B82" s="1125" t="s">
        <v>4773</v>
      </c>
      <c r="C82" s="1144" t="s">
        <v>4573</v>
      </c>
      <c r="D82" s="1129">
        <v>114.4</v>
      </c>
      <c r="E82" s="1117" t="s">
        <v>210</v>
      </c>
      <c r="F82" s="1111">
        <v>26.28</v>
      </c>
      <c r="G82" s="1111">
        <v>3006.43</v>
      </c>
      <c r="H82" s="1111">
        <v>810.43</v>
      </c>
      <c r="I82" s="1111"/>
      <c r="J82" s="1111">
        <v>3816.86</v>
      </c>
      <c r="K82" s="1136">
        <f t="shared" si="4"/>
        <v>2.7824884703467083E-3</v>
      </c>
      <c r="L82" s="1136">
        <f t="shared" si="5"/>
        <v>0.79451774699540889</v>
      </c>
      <c r="M82" s="1112" t="s">
        <v>3184</v>
      </c>
      <c r="N82" s="158"/>
      <c r="O82" s="158"/>
      <c r="P82" s="205"/>
      <c r="Q82" s="205"/>
      <c r="R82" s="205"/>
      <c r="S82" s="205"/>
    </row>
    <row r="83" spans="1:19" s="346" customFormat="1" x14ac:dyDescent="0.25">
      <c r="A83" s="1125" t="s">
        <v>3087</v>
      </c>
      <c r="B83" s="1125" t="s">
        <v>3088</v>
      </c>
      <c r="C83" s="1108" t="s">
        <v>3089</v>
      </c>
      <c r="D83" s="1129">
        <v>1</v>
      </c>
      <c r="E83" s="1121" t="s">
        <v>60</v>
      </c>
      <c r="F83" s="1111">
        <v>2930.16</v>
      </c>
      <c r="G83" s="1111">
        <v>2930.16</v>
      </c>
      <c r="H83" s="1111">
        <v>789.87</v>
      </c>
      <c r="I83" s="1111"/>
      <c r="J83" s="1111">
        <v>3720.03</v>
      </c>
      <c r="K83" s="1136">
        <f t="shared" si="4"/>
        <v>2.7118994629993934E-3</v>
      </c>
      <c r="L83" s="1136">
        <f t="shared" si="5"/>
        <v>0.79722964645840833</v>
      </c>
      <c r="M83" s="1112" t="s">
        <v>3184</v>
      </c>
      <c r="N83" s="158"/>
      <c r="O83" s="158"/>
      <c r="P83" s="205"/>
      <c r="Q83" s="205"/>
      <c r="R83" s="205"/>
      <c r="S83" s="205"/>
    </row>
    <row r="84" spans="1:19" s="346" customFormat="1" ht="25.5" x14ac:dyDescent="0.25">
      <c r="A84" s="1107" t="s">
        <v>3074</v>
      </c>
      <c r="B84" s="1107" t="s">
        <v>3776</v>
      </c>
      <c r="C84" s="1144" t="s">
        <v>4648</v>
      </c>
      <c r="D84" s="1123">
        <v>299.06</v>
      </c>
      <c r="E84" s="1124" t="s">
        <v>237</v>
      </c>
      <c r="F84" s="1111">
        <v>9.7799999999999994</v>
      </c>
      <c r="G84" s="1111">
        <v>2924.8</v>
      </c>
      <c r="H84" s="1111">
        <v>788.43</v>
      </c>
      <c r="I84" s="1111"/>
      <c r="J84" s="1111">
        <v>3713.23</v>
      </c>
      <c r="K84" s="1136">
        <f t="shared" si="4"/>
        <v>2.7069422673992516E-3</v>
      </c>
      <c r="L84" s="1136">
        <f t="shared" si="5"/>
        <v>0.79993658872580753</v>
      </c>
      <c r="M84" s="1112" t="s">
        <v>3184</v>
      </c>
      <c r="N84" s="158"/>
      <c r="O84" s="158"/>
      <c r="P84" s="205"/>
      <c r="Q84" s="205"/>
      <c r="R84" s="205"/>
      <c r="S84" s="205"/>
    </row>
    <row r="85" spans="1:19" s="346" customFormat="1" ht="51" x14ac:dyDescent="0.25">
      <c r="A85" s="1068" t="s">
        <v>3247</v>
      </c>
      <c r="B85" s="1068" t="s">
        <v>3290</v>
      </c>
      <c r="C85" s="510" t="s">
        <v>4190</v>
      </c>
      <c r="D85" s="901">
        <v>75.599999999999994</v>
      </c>
      <c r="E85" s="88" t="s">
        <v>8</v>
      </c>
      <c r="F85" s="11">
        <v>37.4</v>
      </c>
      <c r="G85" s="11">
        <v>2827.44</v>
      </c>
      <c r="H85" s="11">
        <v>762.18</v>
      </c>
      <c r="I85" s="11"/>
      <c r="J85" s="11">
        <v>3589.62</v>
      </c>
      <c r="K85" s="1085">
        <f t="shared" si="4"/>
        <v>2.6168306573796131E-3</v>
      </c>
      <c r="L85" s="1085">
        <f t="shared" si="5"/>
        <v>0.80255341938318714</v>
      </c>
      <c r="M85" s="943" t="s">
        <v>3185</v>
      </c>
      <c r="N85" s="158"/>
      <c r="O85" s="158"/>
      <c r="P85" s="205"/>
      <c r="Q85" s="205"/>
      <c r="R85" s="205"/>
      <c r="S85" s="205"/>
    </row>
    <row r="86" spans="1:19" s="346" customFormat="1" ht="51" x14ac:dyDescent="0.25">
      <c r="A86" s="1068" t="s">
        <v>2781</v>
      </c>
      <c r="B86" s="1068" t="s">
        <v>3382</v>
      </c>
      <c r="C86" s="510" t="s">
        <v>4907</v>
      </c>
      <c r="D86" s="88">
        <v>2</v>
      </c>
      <c r="E86" s="97" t="s">
        <v>60</v>
      </c>
      <c r="F86" s="11">
        <v>1381.56</v>
      </c>
      <c r="G86" s="11">
        <v>2763.12</v>
      </c>
      <c r="H86" s="11">
        <v>744.85</v>
      </c>
      <c r="I86" s="11"/>
      <c r="J86" s="11">
        <v>3507.97</v>
      </c>
      <c r="K86" s="1085">
        <f t="shared" si="4"/>
        <v>2.5573078602102624E-3</v>
      </c>
      <c r="L86" s="1085">
        <f t="shared" si="5"/>
        <v>0.80511072724339738</v>
      </c>
      <c r="M86" s="943" t="s">
        <v>3185</v>
      </c>
      <c r="N86" s="158"/>
      <c r="O86" s="158"/>
      <c r="P86" s="205"/>
      <c r="Q86" s="205"/>
      <c r="R86" s="205"/>
      <c r="S86" s="205"/>
    </row>
    <row r="87" spans="1:19" s="346" customFormat="1" x14ac:dyDescent="0.2">
      <c r="A87" s="896" t="s">
        <v>2476</v>
      </c>
      <c r="B87" s="896" t="s">
        <v>4223</v>
      </c>
      <c r="C87" s="510" t="s">
        <v>2477</v>
      </c>
      <c r="D87" s="148">
        <v>5</v>
      </c>
      <c r="E87" s="103" t="s">
        <v>60</v>
      </c>
      <c r="F87" s="15">
        <v>550.44000000000005</v>
      </c>
      <c r="G87" s="15">
        <v>2752.2</v>
      </c>
      <c r="H87" s="15">
        <v>741.9</v>
      </c>
      <c r="I87" s="15"/>
      <c r="J87" s="15">
        <v>3494.1</v>
      </c>
      <c r="K87" s="1085">
        <f t="shared" si="4"/>
        <v>2.5471966391846785E-3</v>
      </c>
      <c r="L87" s="1085">
        <f t="shared" si="5"/>
        <v>0.80765792388258206</v>
      </c>
      <c r="M87" s="943" t="s">
        <v>3185</v>
      </c>
      <c r="N87" s="158"/>
      <c r="O87" s="158"/>
      <c r="P87" s="205"/>
      <c r="Q87" s="205"/>
      <c r="R87" s="205"/>
      <c r="S87" s="205"/>
    </row>
    <row r="88" spans="1:19" s="346" customFormat="1" x14ac:dyDescent="0.25">
      <c r="A88" s="1068" t="s">
        <v>3697</v>
      </c>
      <c r="B88" s="1068" t="s">
        <v>4244</v>
      </c>
      <c r="C88" s="1072" t="s">
        <v>4100</v>
      </c>
      <c r="D88" s="901">
        <v>2</v>
      </c>
      <c r="E88" s="113" t="s">
        <v>60</v>
      </c>
      <c r="F88" s="11">
        <v>1360</v>
      </c>
      <c r="G88" s="11">
        <v>2720</v>
      </c>
      <c r="H88" s="11">
        <v>733.22</v>
      </c>
      <c r="I88" s="11"/>
      <c r="J88" s="11">
        <v>3453.22</v>
      </c>
      <c r="K88" s="1085">
        <f t="shared" si="4"/>
        <v>2.5173951456355904E-3</v>
      </c>
      <c r="L88" s="1085">
        <f t="shared" si="5"/>
        <v>0.8101753190282176</v>
      </c>
      <c r="M88" s="943" t="s">
        <v>3185</v>
      </c>
      <c r="N88" s="158"/>
      <c r="O88" s="158"/>
      <c r="P88" s="205"/>
      <c r="Q88" s="205"/>
      <c r="R88" s="205"/>
      <c r="S88" s="205"/>
    </row>
    <row r="89" spans="1:19" s="346" customFormat="1" ht="38.25" x14ac:dyDescent="0.25">
      <c r="A89" s="1068" t="s">
        <v>2893</v>
      </c>
      <c r="B89" s="1068" t="s">
        <v>3398</v>
      </c>
      <c r="C89" s="510" t="s">
        <v>2888</v>
      </c>
      <c r="D89" s="88">
        <v>118</v>
      </c>
      <c r="E89" s="97" t="s">
        <v>60</v>
      </c>
      <c r="F89" s="11">
        <v>22.78</v>
      </c>
      <c r="G89" s="11">
        <v>2688.04</v>
      </c>
      <c r="H89" s="11">
        <v>724.61</v>
      </c>
      <c r="I89" s="11"/>
      <c r="J89" s="11">
        <v>3412.65</v>
      </c>
      <c r="K89" s="1085">
        <f t="shared" si="4"/>
        <v>2.4878196418859203E-3</v>
      </c>
      <c r="L89" s="1085">
        <f t="shared" si="5"/>
        <v>0.81266313867010354</v>
      </c>
      <c r="M89" s="943" t="s">
        <v>3185</v>
      </c>
      <c r="N89" s="158"/>
      <c r="O89" s="158"/>
      <c r="P89" s="205"/>
      <c r="Q89" s="205"/>
      <c r="R89" s="205"/>
      <c r="S89" s="205"/>
    </row>
    <row r="90" spans="1:19" s="346" customFormat="1" x14ac:dyDescent="0.25">
      <c r="A90" s="899" t="s">
        <v>3248</v>
      </c>
      <c r="B90" s="899" t="s">
        <v>3791</v>
      </c>
      <c r="C90" s="510" t="s">
        <v>3792</v>
      </c>
      <c r="D90" s="901">
        <v>1276.6199999999999</v>
      </c>
      <c r="E90" s="902" t="s">
        <v>237</v>
      </c>
      <c r="F90" s="11">
        <v>2.09</v>
      </c>
      <c r="G90" s="11">
        <v>2668.13</v>
      </c>
      <c r="H90" s="11">
        <v>719.24</v>
      </c>
      <c r="I90" s="11"/>
      <c r="J90" s="11">
        <v>3387.37</v>
      </c>
      <c r="K90" s="1085">
        <f t="shared" si="4"/>
        <v>2.4693905382430397E-3</v>
      </c>
      <c r="L90" s="1085">
        <f t="shared" si="5"/>
        <v>0.81513252920834656</v>
      </c>
      <c r="M90" s="943" t="s">
        <v>3185</v>
      </c>
      <c r="N90" s="158"/>
      <c r="O90" s="158"/>
      <c r="P90" s="205"/>
      <c r="Q90" s="205"/>
      <c r="R90" s="205"/>
      <c r="S90" s="205"/>
    </row>
    <row r="91" spans="1:19" s="346" customFormat="1" ht="51" x14ac:dyDescent="0.25">
      <c r="A91" s="1068" t="s">
        <v>2792</v>
      </c>
      <c r="B91" s="1068" t="s">
        <v>3383</v>
      </c>
      <c r="C91" s="510" t="s">
        <v>2719</v>
      </c>
      <c r="D91" s="901">
        <v>1</v>
      </c>
      <c r="E91" s="121" t="s">
        <v>60</v>
      </c>
      <c r="F91" s="11">
        <v>2660.58</v>
      </c>
      <c r="G91" s="11">
        <v>2660.58</v>
      </c>
      <c r="H91" s="11">
        <v>717.2</v>
      </c>
      <c r="I91" s="11"/>
      <c r="J91" s="11">
        <v>3377.78</v>
      </c>
      <c r="K91" s="1085">
        <f t="shared" si="4"/>
        <v>2.4623994344481338E-3</v>
      </c>
      <c r="L91" s="1085">
        <f t="shared" si="5"/>
        <v>0.8175949286427947</v>
      </c>
      <c r="M91" s="943" t="s">
        <v>3185</v>
      </c>
      <c r="N91" s="158"/>
      <c r="O91" s="158"/>
      <c r="P91" s="205"/>
      <c r="Q91" s="205"/>
      <c r="R91" s="205"/>
      <c r="S91" s="205"/>
    </row>
    <row r="92" spans="1:19" s="346" customFormat="1" ht="51" x14ac:dyDescent="0.25">
      <c r="A92" s="1068" t="s">
        <v>3835</v>
      </c>
      <c r="B92" s="1068" t="s">
        <v>3876</v>
      </c>
      <c r="C92" s="510" t="s">
        <v>3963</v>
      </c>
      <c r="D92" s="901">
        <v>2</v>
      </c>
      <c r="E92" s="121" t="s">
        <v>60</v>
      </c>
      <c r="F92" s="11">
        <v>1301.94</v>
      </c>
      <c r="G92" s="11">
        <v>2603.88</v>
      </c>
      <c r="H92" s="11">
        <v>701.92</v>
      </c>
      <c r="I92" s="11"/>
      <c r="J92" s="11">
        <v>3305.8</v>
      </c>
      <c r="K92" s="1085">
        <f t="shared" si="4"/>
        <v>2.409926061021926E-3</v>
      </c>
      <c r="L92" s="1085">
        <f t="shared" si="5"/>
        <v>0.82000485470381668</v>
      </c>
      <c r="M92" s="943" t="s">
        <v>3185</v>
      </c>
      <c r="N92" s="158"/>
      <c r="O92" s="158"/>
      <c r="P92" s="205"/>
      <c r="Q92" s="205"/>
      <c r="R92" s="205"/>
      <c r="S92" s="205"/>
    </row>
    <row r="93" spans="1:19" s="346" customFormat="1" ht="51" x14ac:dyDescent="0.25">
      <c r="A93" s="1068" t="s">
        <v>2488</v>
      </c>
      <c r="B93" s="1068" t="s">
        <v>3453</v>
      </c>
      <c r="C93" s="510" t="s">
        <v>3674</v>
      </c>
      <c r="D93" s="901">
        <v>1</v>
      </c>
      <c r="E93" s="1068" t="s">
        <v>60</v>
      </c>
      <c r="F93" s="431">
        <v>2550.1999999999998</v>
      </c>
      <c r="G93" s="11">
        <v>2550.1999999999998</v>
      </c>
      <c r="H93" s="11">
        <v>687.45</v>
      </c>
      <c r="I93" s="11"/>
      <c r="J93" s="11">
        <v>3237.65</v>
      </c>
      <c r="K93" s="1085">
        <f t="shared" si="4"/>
        <v>2.3602447551175627E-3</v>
      </c>
      <c r="L93" s="1085">
        <f t="shared" si="5"/>
        <v>0.82236509945893421</v>
      </c>
      <c r="M93" s="943" t="s">
        <v>3185</v>
      </c>
      <c r="N93" s="158"/>
      <c r="O93" s="158"/>
      <c r="P93" s="205"/>
      <c r="Q93" s="205"/>
      <c r="R93" s="205"/>
      <c r="S93" s="205"/>
    </row>
    <row r="94" spans="1:19" s="346" customFormat="1" ht="51" x14ac:dyDescent="0.25">
      <c r="A94" s="896" t="s">
        <v>2489</v>
      </c>
      <c r="B94" s="896" t="s">
        <v>3454</v>
      </c>
      <c r="C94" s="510" t="s">
        <v>3675</v>
      </c>
      <c r="D94" s="901">
        <v>1</v>
      </c>
      <c r="E94" s="944" t="s">
        <v>60</v>
      </c>
      <c r="F94" s="15">
        <v>2550.1999999999998</v>
      </c>
      <c r="G94" s="15">
        <v>2550.1999999999998</v>
      </c>
      <c r="H94" s="15">
        <v>687.45</v>
      </c>
      <c r="I94" s="15"/>
      <c r="J94" s="15">
        <v>3237.65</v>
      </c>
      <c r="K94" s="1085">
        <f t="shared" si="4"/>
        <v>2.3602447551175627E-3</v>
      </c>
      <c r="L94" s="1085">
        <f t="shared" si="5"/>
        <v>0.82472534421405175</v>
      </c>
      <c r="M94" s="943" t="s">
        <v>3185</v>
      </c>
      <c r="N94" s="158"/>
      <c r="O94" s="158"/>
      <c r="P94" s="205"/>
      <c r="Q94" s="205"/>
      <c r="R94" s="205"/>
      <c r="S94" s="205"/>
    </row>
    <row r="95" spans="1:19" s="346" customFormat="1" ht="51" x14ac:dyDescent="0.25">
      <c r="A95" s="1068" t="s">
        <v>2490</v>
      </c>
      <c r="B95" s="1068" t="s">
        <v>3455</v>
      </c>
      <c r="C95" s="510" t="s">
        <v>3676</v>
      </c>
      <c r="D95" s="901">
        <v>1</v>
      </c>
      <c r="E95" s="121" t="s">
        <v>60</v>
      </c>
      <c r="F95" s="11">
        <v>2550.1999999999998</v>
      </c>
      <c r="G95" s="11">
        <v>2550.1999999999998</v>
      </c>
      <c r="H95" s="11">
        <v>687.45</v>
      </c>
      <c r="I95" s="11"/>
      <c r="J95" s="11">
        <v>3237.65</v>
      </c>
      <c r="K95" s="1085">
        <f t="shared" si="4"/>
        <v>2.3602447551175627E-3</v>
      </c>
      <c r="L95" s="1085">
        <f t="shared" si="5"/>
        <v>0.82708558896916928</v>
      </c>
      <c r="M95" s="943" t="s">
        <v>3185</v>
      </c>
      <c r="N95" s="158"/>
      <c r="O95" s="158"/>
      <c r="P95" s="205"/>
      <c r="Q95" s="205"/>
      <c r="R95" s="205"/>
      <c r="S95" s="205"/>
    </row>
    <row r="96" spans="1:19" s="346" customFormat="1" ht="25.5" x14ac:dyDescent="0.2">
      <c r="A96" s="1068" t="s">
        <v>4102</v>
      </c>
      <c r="B96" s="1068" t="s">
        <v>4098</v>
      </c>
      <c r="C96" s="1072" t="s">
        <v>4099</v>
      </c>
      <c r="D96" s="901">
        <v>4</v>
      </c>
      <c r="E96" s="102" t="s">
        <v>2319</v>
      </c>
      <c r="F96" s="11">
        <v>631.25</v>
      </c>
      <c r="G96" s="11">
        <v>2525</v>
      </c>
      <c r="H96" s="11">
        <v>680.66</v>
      </c>
      <c r="I96" s="11"/>
      <c r="J96" s="11">
        <v>3205.66</v>
      </c>
      <c r="K96" s="1085">
        <f t="shared" si="4"/>
        <v>2.3369240658163066E-3</v>
      </c>
      <c r="L96" s="1085">
        <f t="shared" si="5"/>
        <v>0.8294225130349856</v>
      </c>
      <c r="M96" s="943" t="s">
        <v>3185</v>
      </c>
      <c r="N96" s="158"/>
      <c r="O96" s="158"/>
      <c r="P96" s="205"/>
      <c r="Q96" s="205"/>
      <c r="R96" s="205"/>
      <c r="S96" s="205"/>
    </row>
    <row r="97" spans="1:19" s="346" customFormat="1" x14ac:dyDescent="0.2">
      <c r="A97" s="1068" t="s">
        <v>2762</v>
      </c>
      <c r="B97" s="1068" t="s">
        <v>3339</v>
      </c>
      <c r="C97" s="1072" t="s">
        <v>2689</v>
      </c>
      <c r="D97" s="148">
        <v>358.2</v>
      </c>
      <c r="E97" s="101" t="s">
        <v>583</v>
      </c>
      <c r="F97" s="11">
        <v>7.04</v>
      </c>
      <c r="G97" s="11">
        <v>2521.7199999999998</v>
      </c>
      <c r="H97" s="11">
        <v>679.77</v>
      </c>
      <c r="I97" s="11"/>
      <c r="J97" s="11">
        <v>3201.49</v>
      </c>
      <c r="K97" s="1085">
        <f t="shared" si="4"/>
        <v>2.3338841385144547E-3</v>
      </c>
      <c r="L97" s="1085">
        <f t="shared" si="5"/>
        <v>0.83175639717350003</v>
      </c>
      <c r="M97" s="943" t="s">
        <v>3185</v>
      </c>
      <c r="N97" s="158"/>
      <c r="O97" s="158"/>
      <c r="P97" s="205"/>
      <c r="Q97" s="205"/>
      <c r="R97" s="205"/>
      <c r="S97" s="205"/>
    </row>
    <row r="98" spans="1:19" s="346" customFormat="1" x14ac:dyDescent="0.2">
      <c r="A98" s="1068" t="s">
        <v>3721</v>
      </c>
      <c r="B98" s="1068" t="s">
        <v>3722</v>
      </c>
      <c r="C98" s="1072" t="s">
        <v>3685</v>
      </c>
      <c r="D98" s="901">
        <v>7.36</v>
      </c>
      <c r="E98" s="102" t="s">
        <v>22</v>
      </c>
      <c r="F98" s="11">
        <v>338.4</v>
      </c>
      <c r="G98" s="11">
        <v>2490.62</v>
      </c>
      <c r="H98" s="11">
        <v>671.39</v>
      </c>
      <c r="I98" s="11"/>
      <c r="J98" s="11">
        <v>3162.01</v>
      </c>
      <c r="K98" s="1085">
        <f t="shared" si="4"/>
        <v>2.3051032440595137E-3</v>
      </c>
      <c r="L98" s="1085">
        <f t="shared" si="5"/>
        <v>0.83406150041755955</v>
      </c>
      <c r="M98" s="943" t="s">
        <v>3185</v>
      </c>
      <c r="N98" s="158"/>
      <c r="O98" s="158"/>
      <c r="P98" s="205"/>
      <c r="Q98" s="205"/>
      <c r="R98" s="205"/>
      <c r="S98" s="205"/>
    </row>
    <row r="99" spans="1:19" s="346" customFormat="1" x14ac:dyDescent="0.25">
      <c r="A99" s="892" t="s">
        <v>2765</v>
      </c>
      <c r="B99" s="892" t="s">
        <v>3342</v>
      </c>
      <c r="C99" s="510" t="s">
        <v>2694</v>
      </c>
      <c r="D99" s="88">
        <v>168.1</v>
      </c>
      <c r="E99" s="1069" t="s">
        <v>583</v>
      </c>
      <c r="F99" s="11">
        <v>14.73</v>
      </c>
      <c r="G99" s="11">
        <v>2476.11</v>
      </c>
      <c r="H99" s="11">
        <v>667.48</v>
      </c>
      <c r="I99" s="11"/>
      <c r="J99" s="11">
        <v>3143.59</v>
      </c>
      <c r="K99" s="1085">
        <f t="shared" si="4"/>
        <v>2.2916750759779526E-3</v>
      </c>
      <c r="L99" s="1085">
        <f t="shared" si="5"/>
        <v>0.83635317549353749</v>
      </c>
      <c r="M99" s="943" t="s">
        <v>3185</v>
      </c>
      <c r="N99" s="158"/>
      <c r="O99" s="158"/>
      <c r="P99" s="205"/>
      <c r="Q99" s="205"/>
      <c r="R99" s="205"/>
      <c r="S99" s="205"/>
    </row>
    <row r="100" spans="1:19" s="346" customFormat="1" ht="25.5" x14ac:dyDescent="0.25">
      <c r="A100" s="1068" t="s">
        <v>2895</v>
      </c>
      <c r="B100" s="1068" t="s">
        <v>3008</v>
      </c>
      <c r="C100" s="510" t="s">
        <v>3207</v>
      </c>
      <c r="D100" s="901">
        <v>118</v>
      </c>
      <c r="E100" s="1069" t="s">
        <v>60</v>
      </c>
      <c r="F100" s="11">
        <v>20.88</v>
      </c>
      <c r="G100" s="11">
        <v>2463.84</v>
      </c>
      <c r="H100" s="11">
        <v>664.17</v>
      </c>
      <c r="I100" s="11"/>
      <c r="J100" s="11">
        <v>3128.01</v>
      </c>
      <c r="K100" s="1085">
        <f t="shared" si="4"/>
        <v>2.2803172660588043E-3</v>
      </c>
      <c r="L100" s="1085">
        <f t="shared" si="5"/>
        <v>0.83863349275959631</v>
      </c>
      <c r="M100" s="943" t="s">
        <v>3185</v>
      </c>
      <c r="N100" s="158"/>
      <c r="O100" s="158"/>
      <c r="P100" s="205"/>
      <c r="Q100" s="205"/>
      <c r="R100" s="205"/>
      <c r="S100" s="205"/>
    </row>
    <row r="101" spans="1:19" s="346" customFormat="1" ht="25.5" x14ac:dyDescent="0.25">
      <c r="A101" s="899" t="s">
        <v>2930</v>
      </c>
      <c r="B101" s="899" t="s">
        <v>3415</v>
      </c>
      <c r="C101" s="510" t="s">
        <v>4844</v>
      </c>
      <c r="D101" s="901">
        <v>1691.7999999999986</v>
      </c>
      <c r="E101" s="902" t="s">
        <v>210</v>
      </c>
      <c r="F101" s="11">
        <v>1.41</v>
      </c>
      <c r="G101" s="11">
        <v>2385.4299999999998</v>
      </c>
      <c r="H101" s="11">
        <v>643.03</v>
      </c>
      <c r="I101" s="11"/>
      <c r="J101" s="11">
        <v>3028.46</v>
      </c>
      <c r="K101" s="1085">
        <f t="shared" si="4"/>
        <v>2.2077453804714327E-3</v>
      </c>
      <c r="L101" s="1085">
        <f t="shared" si="5"/>
        <v>0.84084123814006773</v>
      </c>
      <c r="M101" s="943" t="s">
        <v>3185</v>
      </c>
      <c r="N101" s="158"/>
      <c r="O101" s="158"/>
      <c r="P101" s="205"/>
      <c r="Q101" s="205"/>
      <c r="R101" s="205"/>
      <c r="S101" s="205"/>
    </row>
    <row r="102" spans="1:19" s="346" customFormat="1" ht="38.25" x14ac:dyDescent="0.25">
      <c r="A102" s="1068" t="s">
        <v>2971</v>
      </c>
      <c r="B102" s="1068" t="s">
        <v>3451</v>
      </c>
      <c r="C102" s="510" t="s">
        <v>2557</v>
      </c>
      <c r="D102" s="901">
        <v>8</v>
      </c>
      <c r="E102" s="121" t="s">
        <v>2558</v>
      </c>
      <c r="F102" s="11">
        <v>295.12</v>
      </c>
      <c r="G102" s="11">
        <v>2360.96</v>
      </c>
      <c r="H102" s="11">
        <v>636.44000000000005</v>
      </c>
      <c r="I102" s="11"/>
      <c r="J102" s="11">
        <v>2997.4</v>
      </c>
      <c r="K102" s="1085">
        <f t="shared" si="4"/>
        <v>2.1851026605684315E-3</v>
      </c>
      <c r="L102" s="1085">
        <f t="shared" si="5"/>
        <v>0.84302634080063621</v>
      </c>
      <c r="M102" s="943" t="s">
        <v>3185</v>
      </c>
      <c r="N102" s="158"/>
      <c r="O102" s="158"/>
      <c r="P102" s="205"/>
      <c r="Q102" s="205"/>
      <c r="R102" s="205"/>
      <c r="S102" s="205"/>
    </row>
    <row r="103" spans="1:19" s="346" customFormat="1" ht="38.25" x14ac:dyDescent="0.2">
      <c r="A103" s="1068" t="s">
        <v>4641</v>
      </c>
      <c r="B103" s="1068" t="s">
        <v>4697</v>
      </c>
      <c r="C103" s="510" t="s">
        <v>4640</v>
      </c>
      <c r="D103" s="901">
        <v>17.36</v>
      </c>
      <c r="E103" s="101" t="s">
        <v>237</v>
      </c>
      <c r="F103" s="11">
        <v>133.80000000000001</v>
      </c>
      <c r="G103" s="11">
        <v>2322.7600000000002</v>
      </c>
      <c r="H103" s="11">
        <v>626.14</v>
      </c>
      <c r="I103" s="11"/>
      <c r="J103" s="11">
        <v>2948.9</v>
      </c>
      <c r="K103" s="1085">
        <f t="shared" si="4"/>
        <v>2.1497461919497722E-3</v>
      </c>
      <c r="L103" s="1085">
        <f t="shared" si="5"/>
        <v>0.84517608699258595</v>
      </c>
      <c r="M103" s="943" t="s">
        <v>3185</v>
      </c>
      <c r="N103" s="158"/>
      <c r="O103" s="158"/>
      <c r="P103" s="205"/>
      <c r="Q103" s="205"/>
      <c r="R103" s="205"/>
      <c r="S103" s="205"/>
    </row>
    <row r="104" spans="1:19" s="346" customFormat="1" x14ac:dyDescent="0.25">
      <c r="A104" s="1068" t="s">
        <v>4646</v>
      </c>
      <c r="B104" s="70" t="s">
        <v>4647</v>
      </c>
      <c r="C104" s="510" t="s">
        <v>4645</v>
      </c>
      <c r="D104" s="141">
        <v>51.42</v>
      </c>
      <c r="E104" s="30" t="s">
        <v>237</v>
      </c>
      <c r="F104" s="31">
        <v>44.72</v>
      </c>
      <c r="G104" s="11">
        <v>2299.5</v>
      </c>
      <c r="H104" s="11">
        <v>619.87</v>
      </c>
      <c r="I104" s="11"/>
      <c r="J104" s="11">
        <v>2919.37</v>
      </c>
      <c r="K104" s="1085">
        <f t="shared" si="4"/>
        <v>2.1282188410568031E-3</v>
      </c>
      <c r="L104" s="1085">
        <f t="shared" si="5"/>
        <v>0.8473043058336428</v>
      </c>
      <c r="M104" s="943" t="s">
        <v>3185</v>
      </c>
      <c r="N104" s="158"/>
      <c r="O104" s="158"/>
      <c r="P104" s="205"/>
      <c r="Q104" s="205"/>
      <c r="R104" s="205"/>
      <c r="S104" s="205"/>
    </row>
    <row r="105" spans="1:19" s="346" customFormat="1" ht="76.5" x14ac:dyDescent="0.2">
      <c r="A105" s="902" t="s">
        <v>2890</v>
      </c>
      <c r="B105" s="902" t="s">
        <v>3396</v>
      </c>
      <c r="C105" s="510" t="s">
        <v>2885</v>
      </c>
      <c r="D105" s="148">
        <v>16</v>
      </c>
      <c r="E105" s="102" t="s">
        <v>60</v>
      </c>
      <c r="F105" s="11">
        <v>143.53</v>
      </c>
      <c r="G105" s="11">
        <v>2296.48</v>
      </c>
      <c r="H105" s="11">
        <v>619.04999999999995</v>
      </c>
      <c r="I105" s="11"/>
      <c r="J105" s="11">
        <v>2915.53</v>
      </c>
      <c r="K105" s="1085">
        <f t="shared" si="4"/>
        <v>2.125419483541429E-3</v>
      </c>
      <c r="L105" s="1085">
        <f t="shared" si="5"/>
        <v>0.84942972531718419</v>
      </c>
      <c r="M105" s="943" t="s">
        <v>3185</v>
      </c>
      <c r="N105" s="158"/>
      <c r="O105" s="158"/>
      <c r="P105" s="205"/>
      <c r="Q105" s="205"/>
      <c r="R105" s="205"/>
      <c r="S105" s="205"/>
    </row>
    <row r="106" spans="1:19" s="346" customFormat="1" ht="38.25" x14ac:dyDescent="0.25">
      <c r="A106" s="896" t="s">
        <v>3268</v>
      </c>
      <c r="B106" s="896" t="s">
        <v>3402</v>
      </c>
      <c r="C106" s="510" t="s">
        <v>3264</v>
      </c>
      <c r="D106" s="88">
        <v>37</v>
      </c>
      <c r="E106" s="86" t="s">
        <v>60</v>
      </c>
      <c r="F106" s="11">
        <v>61.1</v>
      </c>
      <c r="G106" s="11">
        <v>2260.6999999999998</v>
      </c>
      <c r="H106" s="11">
        <v>609.41</v>
      </c>
      <c r="I106" s="11"/>
      <c r="J106" s="11">
        <v>2870.11</v>
      </c>
      <c r="K106" s="1085">
        <f t="shared" si="4"/>
        <v>2.092308332929893E-3</v>
      </c>
      <c r="L106" s="1085">
        <f t="shared" si="5"/>
        <v>0.85152203365011414</v>
      </c>
      <c r="M106" s="943" t="s">
        <v>3185</v>
      </c>
      <c r="N106" s="158"/>
      <c r="O106" s="158"/>
      <c r="P106" s="205"/>
      <c r="Q106" s="205"/>
      <c r="R106" s="205"/>
      <c r="S106" s="205"/>
    </row>
    <row r="107" spans="1:19" s="346" customFormat="1" ht="25.5" x14ac:dyDescent="0.2">
      <c r="A107" s="1068" t="s">
        <v>3071</v>
      </c>
      <c r="B107" s="1068" t="s">
        <v>2980</v>
      </c>
      <c r="C107" s="510" t="s">
        <v>4199</v>
      </c>
      <c r="D107" s="148">
        <v>107.5</v>
      </c>
      <c r="E107" s="101" t="s">
        <v>8</v>
      </c>
      <c r="F107" s="11">
        <v>20.48</v>
      </c>
      <c r="G107" s="11">
        <v>2201.6</v>
      </c>
      <c r="H107" s="11">
        <v>593.48</v>
      </c>
      <c r="I107" s="11"/>
      <c r="J107" s="11">
        <v>2795.08</v>
      </c>
      <c r="K107" s="1085">
        <f t="shared" si="4"/>
        <v>2.0376115114771505E-3</v>
      </c>
      <c r="L107" s="1085">
        <f t="shared" si="5"/>
        <v>0.85355964516159133</v>
      </c>
      <c r="M107" s="943" t="s">
        <v>3185</v>
      </c>
      <c r="N107" s="158"/>
      <c r="O107" s="158"/>
      <c r="P107" s="205"/>
      <c r="Q107" s="205"/>
      <c r="R107" s="205"/>
      <c r="S107" s="205"/>
    </row>
    <row r="108" spans="1:19" s="346" customFormat="1" ht="51" x14ac:dyDescent="0.25">
      <c r="A108" s="1068" t="s">
        <v>2616</v>
      </c>
      <c r="B108" s="1068" t="s">
        <v>3447</v>
      </c>
      <c r="C108" s="510" t="s">
        <v>2540</v>
      </c>
      <c r="D108" s="901">
        <v>38</v>
      </c>
      <c r="E108" s="113" t="s">
        <v>583</v>
      </c>
      <c r="F108" s="11">
        <v>57.68</v>
      </c>
      <c r="G108" s="11">
        <v>2191.84</v>
      </c>
      <c r="H108" s="11">
        <v>590.85</v>
      </c>
      <c r="I108" s="11"/>
      <c r="J108" s="11">
        <v>2782.69</v>
      </c>
      <c r="K108" s="1085">
        <f t="shared" si="4"/>
        <v>2.0285792094939508E-3</v>
      </c>
      <c r="L108" s="1085">
        <f t="shared" si="5"/>
        <v>0.85558822437108528</v>
      </c>
      <c r="M108" s="943" t="s">
        <v>3185</v>
      </c>
      <c r="N108" s="158"/>
      <c r="O108" s="158"/>
      <c r="P108" s="205"/>
      <c r="Q108" s="205"/>
      <c r="R108" s="205"/>
      <c r="S108" s="205"/>
    </row>
    <row r="109" spans="1:19" s="346" customFormat="1" ht="25.5" x14ac:dyDescent="0.25">
      <c r="A109" s="902" t="s">
        <v>3033</v>
      </c>
      <c r="B109" s="902" t="s">
        <v>3032</v>
      </c>
      <c r="C109" s="510" t="s">
        <v>4093</v>
      </c>
      <c r="D109" s="901">
        <v>58</v>
      </c>
      <c r="E109" s="113" t="s">
        <v>60</v>
      </c>
      <c r="F109" s="11">
        <v>37.450000000000003</v>
      </c>
      <c r="G109" s="11">
        <v>2172.1</v>
      </c>
      <c r="H109" s="11">
        <v>585.53</v>
      </c>
      <c r="I109" s="11"/>
      <c r="J109" s="11">
        <v>2757.63</v>
      </c>
      <c r="K109" s="1085">
        <f t="shared" ref="K109:K140" si="6">J109/$J$421</f>
        <v>2.0103104857087223E-3</v>
      </c>
      <c r="L109" s="1085">
        <f t="shared" si="5"/>
        <v>0.85759853485679405</v>
      </c>
      <c r="M109" s="943" t="s">
        <v>3185</v>
      </c>
      <c r="N109" s="158"/>
      <c r="O109" s="158"/>
      <c r="P109" s="205"/>
      <c r="Q109" s="205"/>
      <c r="R109" s="205"/>
      <c r="S109" s="205"/>
    </row>
    <row r="110" spans="1:19" s="346" customFormat="1" ht="25.5" x14ac:dyDescent="0.25">
      <c r="A110" s="896" t="s">
        <v>2999</v>
      </c>
      <c r="B110" s="896" t="s">
        <v>3703</v>
      </c>
      <c r="C110" s="1072" t="s">
        <v>4184</v>
      </c>
      <c r="D110" s="901">
        <v>26.64</v>
      </c>
      <c r="E110" s="944" t="s">
        <v>237</v>
      </c>
      <c r="F110" s="15">
        <v>78.52</v>
      </c>
      <c r="G110" s="15">
        <v>2091.77</v>
      </c>
      <c r="H110" s="15">
        <v>563.87</v>
      </c>
      <c r="I110" s="15"/>
      <c r="J110" s="15">
        <v>2655.64</v>
      </c>
      <c r="K110" s="1085">
        <f t="shared" si="6"/>
        <v>1.9359598417001231E-3</v>
      </c>
      <c r="L110" s="1085">
        <f t="shared" si="5"/>
        <v>0.85953449469849419</v>
      </c>
      <c r="M110" s="943" t="s">
        <v>3185</v>
      </c>
      <c r="N110" s="158"/>
      <c r="O110" s="158"/>
      <c r="P110" s="205"/>
      <c r="Q110" s="205"/>
      <c r="R110" s="205"/>
      <c r="S110" s="205"/>
    </row>
    <row r="111" spans="1:19" s="346" customFormat="1" x14ac:dyDescent="0.25">
      <c r="A111" s="1068" t="s">
        <v>3896</v>
      </c>
      <c r="B111" s="1068" t="s">
        <v>4403</v>
      </c>
      <c r="C111" s="510" t="s">
        <v>4217</v>
      </c>
      <c r="D111" s="88">
        <v>48</v>
      </c>
      <c r="E111" s="97" t="s">
        <v>210</v>
      </c>
      <c r="F111" s="11">
        <v>42.3</v>
      </c>
      <c r="G111" s="11">
        <v>2030.4</v>
      </c>
      <c r="H111" s="11">
        <v>547.33000000000004</v>
      </c>
      <c r="I111" s="11"/>
      <c r="J111" s="11">
        <v>2577.73</v>
      </c>
      <c r="K111" s="1085">
        <f t="shared" si="6"/>
        <v>1.8791635021108504E-3</v>
      </c>
      <c r="L111" s="1085">
        <f t="shared" si="5"/>
        <v>0.861413658200605</v>
      </c>
      <c r="M111" s="943" t="s">
        <v>3185</v>
      </c>
      <c r="N111" s="158"/>
      <c r="O111" s="158"/>
      <c r="P111" s="205"/>
      <c r="Q111" s="205"/>
      <c r="R111" s="205"/>
      <c r="S111" s="205"/>
    </row>
    <row r="112" spans="1:19" s="346" customFormat="1" ht="25.5" x14ac:dyDescent="0.25">
      <c r="A112" s="607" t="s">
        <v>4101</v>
      </c>
      <c r="B112" s="607" t="s">
        <v>4096</v>
      </c>
      <c r="C112" s="1072" t="s">
        <v>4097</v>
      </c>
      <c r="D112" s="901">
        <v>4</v>
      </c>
      <c r="E112" s="128" t="s">
        <v>2319</v>
      </c>
      <c r="F112" s="11">
        <v>505</v>
      </c>
      <c r="G112" s="11">
        <v>2020</v>
      </c>
      <c r="H112" s="11">
        <v>544.52</v>
      </c>
      <c r="I112" s="11"/>
      <c r="J112" s="11">
        <v>2564.52</v>
      </c>
      <c r="K112" s="1085">
        <f t="shared" si="6"/>
        <v>1.8695334206582216E-3</v>
      </c>
      <c r="L112" s="1085">
        <f t="shared" si="5"/>
        <v>0.86328319162126321</v>
      </c>
      <c r="M112" s="943" t="s">
        <v>3185</v>
      </c>
      <c r="N112" s="158"/>
      <c r="O112" s="158"/>
      <c r="P112" s="205"/>
      <c r="Q112" s="205"/>
      <c r="R112" s="205"/>
      <c r="S112" s="205"/>
    </row>
    <row r="113" spans="1:19" s="346" customFormat="1" ht="15" x14ac:dyDescent="0.25">
      <c r="A113" s="70" t="s">
        <v>2763</v>
      </c>
      <c r="B113" s="70" t="s">
        <v>3340</v>
      </c>
      <c r="C113" s="1072" t="s">
        <v>2690</v>
      </c>
      <c r="D113" s="901">
        <v>284.10000000000002</v>
      </c>
      <c r="E113" s="121" t="s">
        <v>583</v>
      </c>
      <c r="F113" s="11">
        <v>7.11</v>
      </c>
      <c r="G113" s="11">
        <v>2019.95</v>
      </c>
      <c r="H113" s="11">
        <v>544.51</v>
      </c>
      <c r="I113" s="11"/>
      <c r="J113" s="11">
        <v>2564.46</v>
      </c>
      <c r="K113" s="1085">
        <f t="shared" si="6"/>
        <v>1.8694896806970441E-3</v>
      </c>
      <c r="L113" s="1085">
        <f t="shared" si="5"/>
        <v>0.86515268130196021</v>
      </c>
      <c r="M113" s="943" t="s">
        <v>3185</v>
      </c>
      <c r="N113" s="158"/>
      <c r="O113" s="158"/>
      <c r="P113" s="205"/>
      <c r="Q113" s="205"/>
      <c r="R113" s="205"/>
      <c r="S113" s="205"/>
    </row>
    <row r="114" spans="1:19" s="346" customFormat="1" ht="25.5" x14ac:dyDescent="0.25">
      <c r="A114" s="902" t="s">
        <v>2970</v>
      </c>
      <c r="B114" s="902" t="s">
        <v>3450</v>
      </c>
      <c r="C114" s="510" t="s">
        <v>2556</v>
      </c>
      <c r="D114" s="88">
        <v>1</v>
      </c>
      <c r="E114" s="902" t="s">
        <v>112</v>
      </c>
      <c r="F114" s="11">
        <v>1999.4036000000001</v>
      </c>
      <c r="G114" s="11">
        <v>1999.4</v>
      </c>
      <c r="H114" s="11">
        <v>538.97</v>
      </c>
      <c r="I114" s="11"/>
      <c r="J114" s="11">
        <v>2538.37</v>
      </c>
      <c r="K114" s="1085">
        <f t="shared" si="6"/>
        <v>1.8504700875782642E-3</v>
      </c>
      <c r="L114" s="1085">
        <f t="shared" si="5"/>
        <v>0.86700315138953843</v>
      </c>
      <c r="M114" s="943" t="s">
        <v>3185</v>
      </c>
      <c r="N114" s="158"/>
      <c r="O114" s="158"/>
      <c r="P114" s="205"/>
      <c r="Q114" s="205"/>
      <c r="R114" s="205"/>
      <c r="S114" s="205"/>
    </row>
    <row r="115" spans="1:19" s="346" customFormat="1" ht="25.5" x14ac:dyDescent="0.25">
      <c r="A115" s="899" t="s">
        <v>2587</v>
      </c>
      <c r="B115" s="899" t="s">
        <v>2659</v>
      </c>
      <c r="C115" s="510" t="s">
        <v>4208</v>
      </c>
      <c r="D115" s="901">
        <v>50.3</v>
      </c>
      <c r="E115" s="902" t="s">
        <v>210</v>
      </c>
      <c r="F115" s="11">
        <v>39.159999999999997</v>
      </c>
      <c r="G115" s="11">
        <v>1969.74</v>
      </c>
      <c r="H115" s="11">
        <v>530.98</v>
      </c>
      <c r="I115" s="11"/>
      <c r="J115" s="11">
        <v>2500.7199999999998</v>
      </c>
      <c r="K115" s="1085">
        <f t="shared" si="6"/>
        <v>1.8230232619392431E-3</v>
      </c>
      <c r="L115" s="1085">
        <f t="shared" si="5"/>
        <v>0.86882617465147771</v>
      </c>
      <c r="M115" s="943" t="s">
        <v>3185</v>
      </c>
      <c r="N115" s="158"/>
      <c r="O115" s="158"/>
      <c r="P115" s="205"/>
      <c r="Q115" s="205"/>
      <c r="R115" s="205"/>
      <c r="S115" s="205"/>
    </row>
    <row r="116" spans="1:19" s="346" customFormat="1" ht="38.25" x14ac:dyDescent="0.25">
      <c r="A116" s="1068" t="s">
        <v>3254</v>
      </c>
      <c r="B116" s="1068" t="s">
        <v>4770</v>
      </c>
      <c r="C116" s="510" t="s">
        <v>2882</v>
      </c>
      <c r="D116" s="88">
        <v>134.19999999999999</v>
      </c>
      <c r="E116" s="1069" t="s">
        <v>210</v>
      </c>
      <c r="F116" s="19">
        <v>14.48</v>
      </c>
      <c r="G116" s="11">
        <v>1943.21</v>
      </c>
      <c r="H116" s="11">
        <v>523.82000000000005</v>
      </c>
      <c r="I116" s="11"/>
      <c r="J116" s="12">
        <v>2467.0300000000002</v>
      </c>
      <c r="K116" s="1085">
        <f t="shared" si="6"/>
        <v>1.7984632737379522E-3</v>
      </c>
      <c r="L116" s="1085">
        <f t="shared" si="5"/>
        <v>0.87062463792521572</v>
      </c>
      <c r="M116" s="943" t="s">
        <v>3185</v>
      </c>
      <c r="N116" s="158"/>
      <c r="O116" s="158"/>
      <c r="P116" s="205"/>
      <c r="Q116" s="205"/>
      <c r="R116" s="205"/>
      <c r="S116" s="205"/>
    </row>
    <row r="117" spans="1:19" s="346" customFormat="1" ht="25.5" x14ac:dyDescent="0.25">
      <c r="A117" s="1068" t="s">
        <v>3832</v>
      </c>
      <c r="B117" s="1068" t="s">
        <v>3873</v>
      </c>
      <c r="C117" s="510" t="s">
        <v>3942</v>
      </c>
      <c r="D117" s="88">
        <v>12</v>
      </c>
      <c r="E117" s="1069" t="s">
        <v>60</v>
      </c>
      <c r="F117" s="19">
        <v>156.1</v>
      </c>
      <c r="G117" s="11">
        <v>1873.2</v>
      </c>
      <c r="H117" s="11">
        <v>504.95</v>
      </c>
      <c r="I117" s="11"/>
      <c r="J117" s="12">
        <v>2378.15</v>
      </c>
      <c r="K117" s="1085">
        <f t="shared" si="6"/>
        <v>1.7336698112466857E-3</v>
      </c>
      <c r="L117" s="1085">
        <f t="shared" si="5"/>
        <v>0.87235830773646239</v>
      </c>
      <c r="M117" s="943" t="s">
        <v>3185</v>
      </c>
      <c r="N117" s="158"/>
      <c r="O117" s="158"/>
      <c r="P117" s="205"/>
      <c r="Q117" s="205"/>
      <c r="R117" s="205"/>
      <c r="S117" s="205"/>
    </row>
    <row r="118" spans="1:19" s="346" customFormat="1" x14ac:dyDescent="0.25">
      <c r="A118" s="1068" t="s">
        <v>2767</v>
      </c>
      <c r="B118" s="1068" t="s">
        <v>3344</v>
      </c>
      <c r="C118" s="510" t="s">
        <v>2693</v>
      </c>
      <c r="D118" s="1067">
        <v>125.6</v>
      </c>
      <c r="E118" s="114" t="s">
        <v>583</v>
      </c>
      <c r="F118" s="19">
        <v>14.88</v>
      </c>
      <c r="G118" s="11">
        <v>1868.92</v>
      </c>
      <c r="H118" s="11">
        <v>503.8</v>
      </c>
      <c r="I118" s="11"/>
      <c r="J118" s="12">
        <v>2372.7199999999998</v>
      </c>
      <c r="K118" s="1085">
        <f t="shared" si="6"/>
        <v>1.7297113447601014E-3</v>
      </c>
      <c r="L118" s="1085">
        <f t="shared" si="5"/>
        <v>0.87408801908122247</v>
      </c>
      <c r="M118" s="943" t="s">
        <v>3185</v>
      </c>
      <c r="N118" s="158"/>
      <c r="O118" s="158"/>
      <c r="P118" s="205"/>
      <c r="Q118" s="205"/>
      <c r="R118" s="205"/>
      <c r="S118" s="205"/>
    </row>
    <row r="119" spans="1:19" s="346" customFormat="1" x14ac:dyDescent="0.25">
      <c r="A119" s="1068" t="s">
        <v>4474</v>
      </c>
      <c r="B119" s="1068" t="s">
        <v>3646</v>
      </c>
      <c r="C119" s="510" t="s">
        <v>4219</v>
      </c>
      <c r="D119" s="88">
        <v>138</v>
      </c>
      <c r="E119" s="88" t="s">
        <v>210</v>
      </c>
      <c r="F119" s="19">
        <v>13.54</v>
      </c>
      <c r="G119" s="11">
        <v>1868.52</v>
      </c>
      <c r="H119" s="11">
        <v>503.69</v>
      </c>
      <c r="I119" s="11"/>
      <c r="J119" s="12">
        <v>2372.21</v>
      </c>
      <c r="K119" s="1085">
        <f t="shared" si="6"/>
        <v>1.729339555090091E-3</v>
      </c>
      <c r="L119" s="1085">
        <f t="shared" si="5"/>
        <v>0.8758173586363126</v>
      </c>
      <c r="M119" s="943" t="s">
        <v>3185</v>
      </c>
      <c r="N119" s="158"/>
      <c r="O119" s="158"/>
      <c r="P119" s="205"/>
      <c r="Q119" s="205"/>
      <c r="R119" s="205"/>
      <c r="S119" s="205"/>
    </row>
    <row r="120" spans="1:19" s="346" customFormat="1" ht="51" x14ac:dyDescent="0.25">
      <c r="A120" s="1068" t="s">
        <v>3277</v>
      </c>
      <c r="B120" s="1068" t="s">
        <v>3805</v>
      </c>
      <c r="C120" s="510" t="s">
        <v>3278</v>
      </c>
      <c r="D120" s="901">
        <v>3</v>
      </c>
      <c r="E120" s="113" t="s">
        <v>3279</v>
      </c>
      <c r="F120" s="11">
        <v>619.65</v>
      </c>
      <c r="G120" s="11">
        <v>1858.95</v>
      </c>
      <c r="H120" s="11">
        <v>501.11</v>
      </c>
      <c r="I120" s="11"/>
      <c r="J120" s="11">
        <v>2360.06</v>
      </c>
      <c r="K120" s="1085">
        <f t="shared" si="6"/>
        <v>1.7204822129516021E-3</v>
      </c>
      <c r="L120" s="1085">
        <f t="shared" si="5"/>
        <v>0.87753784084926423</v>
      </c>
      <c r="M120" s="943" t="s">
        <v>3185</v>
      </c>
      <c r="N120" s="158"/>
      <c r="O120" s="158"/>
      <c r="P120" s="205"/>
      <c r="Q120" s="205"/>
      <c r="R120" s="205"/>
      <c r="S120" s="205"/>
    </row>
    <row r="121" spans="1:19" s="346" customFormat="1" ht="25.5" x14ac:dyDescent="0.25">
      <c r="A121" s="1068" t="s">
        <v>2959</v>
      </c>
      <c r="B121" s="1068" t="s">
        <v>3407</v>
      </c>
      <c r="C121" s="510" t="s">
        <v>2908</v>
      </c>
      <c r="D121" s="901">
        <v>3</v>
      </c>
      <c r="E121" s="121" t="s">
        <v>60</v>
      </c>
      <c r="F121" s="11">
        <v>589.08000000000004</v>
      </c>
      <c r="G121" s="11">
        <v>1767.24</v>
      </c>
      <c r="H121" s="11">
        <v>476.39</v>
      </c>
      <c r="I121" s="11"/>
      <c r="J121" s="11">
        <v>2243.63</v>
      </c>
      <c r="K121" s="1085">
        <f t="shared" si="6"/>
        <v>1.6356048182862314E-3</v>
      </c>
      <c r="L121" s="1085">
        <f t="shared" si="5"/>
        <v>0.87917344566755051</v>
      </c>
      <c r="M121" s="943" t="s">
        <v>3185</v>
      </c>
      <c r="N121" s="158"/>
      <c r="O121" s="158"/>
      <c r="P121" s="205"/>
      <c r="Q121" s="205"/>
      <c r="R121" s="205"/>
      <c r="S121" s="205"/>
    </row>
    <row r="122" spans="1:19" s="346" customFormat="1" ht="38.25" x14ac:dyDescent="0.25">
      <c r="A122" s="1068" t="s">
        <v>4479</v>
      </c>
      <c r="B122" s="1068" t="s">
        <v>4413</v>
      </c>
      <c r="C122" s="510" t="s">
        <v>2548</v>
      </c>
      <c r="D122" s="1067">
        <v>366</v>
      </c>
      <c r="E122" s="114" t="s">
        <v>210</v>
      </c>
      <c r="F122" s="11">
        <v>4.55</v>
      </c>
      <c r="G122" s="11">
        <v>1665.3</v>
      </c>
      <c r="H122" s="11">
        <v>448.91</v>
      </c>
      <c r="I122" s="11"/>
      <c r="J122" s="11">
        <v>2114.21</v>
      </c>
      <c r="K122" s="1085">
        <f t="shared" si="6"/>
        <v>1.5412577220258836E-3</v>
      </c>
      <c r="L122" s="1085">
        <f t="shared" si="5"/>
        <v>0.88071470338957636</v>
      </c>
      <c r="M122" s="943" t="s">
        <v>3185</v>
      </c>
      <c r="N122" s="158"/>
      <c r="O122" s="158"/>
      <c r="P122" s="205"/>
      <c r="Q122" s="205"/>
      <c r="R122" s="205"/>
      <c r="S122" s="205"/>
    </row>
    <row r="123" spans="1:19" s="346" customFormat="1" ht="38.25" x14ac:dyDescent="0.25">
      <c r="A123" s="1068" t="s">
        <v>2955</v>
      </c>
      <c r="B123" s="1068" t="s">
        <v>3394</v>
      </c>
      <c r="C123" s="510" t="s">
        <v>2904</v>
      </c>
      <c r="D123" s="88">
        <v>12</v>
      </c>
      <c r="E123" s="88" t="s">
        <v>60</v>
      </c>
      <c r="F123" s="11">
        <v>137.38999999999999</v>
      </c>
      <c r="G123" s="11">
        <v>1648.68</v>
      </c>
      <c r="H123" s="11">
        <v>444.43</v>
      </c>
      <c r="I123" s="11"/>
      <c r="J123" s="11">
        <v>2093.11</v>
      </c>
      <c r="K123" s="1085">
        <f t="shared" si="6"/>
        <v>1.5258758356783845E-3</v>
      </c>
      <c r="L123" s="1085">
        <f t="shared" si="5"/>
        <v>0.88224057922525478</v>
      </c>
      <c r="M123" s="943" t="s">
        <v>3185</v>
      </c>
      <c r="N123" s="158"/>
      <c r="O123" s="158"/>
      <c r="P123" s="205"/>
      <c r="Q123" s="205"/>
      <c r="R123" s="205"/>
      <c r="S123" s="205"/>
    </row>
    <row r="124" spans="1:19" s="346" customFormat="1" x14ac:dyDescent="0.25">
      <c r="A124" s="1068" t="s">
        <v>3643</v>
      </c>
      <c r="B124" s="1068" t="s">
        <v>4400</v>
      </c>
      <c r="C124" s="510" t="s">
        <v>4216</v>
      </c>
      <c r="D124" s="901">
        <v>40.799999999999997</v>
      </c>
      <c r="E124" s="113" t="s">
        <v>210</v>
      </c>
      <c r="F124" s="11">
        <v>39.33</v>
      </c>
      <c r="G124" s="11">
        <v>1604.66</v>
      </c>
      <c r="H124" s="11">
        <v>432.56</v>
      </c>
      <c r="I124" s="11"/>
      <c r="J124" s="11">
        <v>2037.22</v>
      </c>
      <c r="K124" s="1085">
        <f t="shared" si="6"/>
        <v>1.4851320618413358E-3</v>
      </c>
      <c r="L124" s="1085">
        <f t="shared" si="5"/>
        <v>0.88372571128709609</v>
      </c>
      <c r="M124" s="943" t="s">
        <v>3185</v>
      </c>
      <c r="N124" s="158"/>
      <c r="O124" s="158"/>
      <c r="P124" s="205"/>
      <c r="Q124" s="205"/>
      <c r="R124" s="205"/>
      <c r="S124" s="205"/>
    </row>
    <row r="125" spans="1:19" s="346" customFormat="1" ht="51" x14ac:dyDescent="0.25">
      <c r="A125" s="1068" t="s">
        <v>2929</v>
      </c>
      <c r="B125" s="1068" t="s">
        <v>3414</v>
      </c>
      <c r="C125" s="510" t="s">
        <v>2915</v>
      </c>
      <c r="D125" s="901">
        <v>58</v>
      </c>
      <c r="E125" s="121" t="s">
        <v>60</v>
      </c>
      <c r="F125" s="11">
        <v>26.57</v>
      </c>
      <c r="G125" s="11">
        <v>1541.06</v>
      </c>
      <c r="H125" s="11">
        <v>415.42</v>
      </c>
      <c r="I125" s="11"/>
      <c r="J125" s="12">
        <v>1956.48</v>
      </c>
      <c r="K125" s="1085">
        <f t="shared" si="6"/>
        <v>1.4262726540831803E-3</v>
      </c>
      <c r="L125" s="1085">
        <f t="shared" si="5"/>
        <v>0.88515198394117922</v>
      </c>
      <c r="M125" s="943" t="s">
        <v>3185</v>
      </c>
      <c r="N125" s="158"/>
      <c r="O125" s="158"/>
      <c r="P125" s="205"/>
      <c r="Q125" s="205"/>
      <c r="R125" s="205"/>
      <c r="S125" s="205"/>
    </row>
    <row r="126" spans="1:19" s="346" customFormat="1" ht="25.5" x14ac:dyDescent="0.2">
      <c r="A126" s="1068" t="s">
        <v>2541</v>
      </c>
      <c r="B126" s="1068" t="s">
        <v>3443</v>
      </c>
      <c r="C126" s="510" t="s">
        <v>4483</v>
      </c>
      <c r="D126" s="901">
        <v>3</v>
      </c>
      <c r="E126" s="101" t="s">
        <v>2222</v>
      </c>
      <c r="F126" s="11">
        <v>512</v>
      </c>
      <c r="G126" s="11">
        <v>1536</v>
      </c>
      <c r="H126" s="11">
        <v>414.05</v>
      </c>
      <c r="I126" s="11"/>
      <c r="J126" s="12">
        <v>1950.05</v>
      </c>
      <c r="K126" s="1085">
        <f t="shared" si="6"/>
        <v>1.4215851882436344E-3</v>
      </c>
      <c r="L126" s="1085">
        <f t="shared" si="5"/>
        <v>0.88657356912942287</v>
      </c>
      <c r="M126" s="943" t="s">
        <v>3185</v>
      </c>
      <c r="N126" s="158"/>
      <c r="O126" s="158"/>
      <c r="P126" s="205"/>
      <c r="Q126" s="205"/>
      <c r="R126" s="205"/>
      <c r="S126" s="205"/>
    </row>
    <row r="127" spans="1:19" s="346" customFormat="1" ht="25.5" x14ac:dyDescent="0.25">
      <c r="A127" s="1068" t="s">
        <v>4154</v>
      </c>
      <c r="B127" s="1068" t="s">
        <v>4546</v>
      </c>
      <c r="C127" s="510" t="s">
        <v>4150</v>
      </c>
      <c r="D127" s="88">
        <v>4</v>
      </c>
      <c r="E127" s="97" t="s">
        <v>60</v>
      </c>
      <c r="F127" s="11">
        <v>382.86</v>
      </c>
      <c r="G127" s="11">
        <v>1531.44</v>
      </c>
      <c r="H127" s="11">
        <v>412.82</v>
      </c>
      <c r="I127" s="11"/>
      <c r="J127" s="12">
        <v>1944.26</v>
      </c>
      <c r="K127" s="1085">
        <f t="shared" si="6"/>
        <v>1.417364281989984E-3</v>
      </c>
      <c r="L127" s="1085">
        <f t="shared" si="5"/>
        <v>0.88799093341141289</v>
      </c>
      <c r="M127" s="943" t="s">
        <v>3185</v>
      </c>
      <c r="N127" s="158"/>
      <c r="O127" s="158"/>
      <c r="P127" s="205"/>
      <c r="Q127" s="205"/>
      <c r="R127" s="205"/>
      <c r="S127" s="205"/>
    </row>
    <row r="128" spans="1:19" s="346" customFormat="1" ht="38.25" x14ac:dyDescent="0.25">
      <c r="A128" s="1068" t="s">
        <v>3936</v>
      </c>
      <c r="B128" s="1068" t="s">
        <v>4747</v>
      </c>
      <c r="C128" s="510" t="s">
        <v>4748</v>
      </c>
      <c r="D128" s="901">
        <v>30</v>
      </c>
      <c r="E128" s="1068" t="s">
        <v>210</v>
      </c>
      <c r="F128" s="431">
        <v>49.96</v>
      </c>
      <c r="G128" s="11">
        <v>1498.8</v>
      </c>
      <c r="H128" s="11">
        <v>404.02</v>
      </c>
      <c r="I128" s="11"/>
      <c r="J128" s="12">
        <v>1902.82</v>
      </c>
      <c r="K128" s="1085">
        <f t="shared" si="6"/>
        <v>1.387154548803237E-3</v>
      </c>
      <c r="L128" s="1085">
        <f t="shared" si="5"/>
        <v>0.88937808796021611</v>
      </c>
      <c r="M128" s="943" t="s">
        <v>3185</v>
      </c>
      <c r="N128" s="158"/>
      <c r="O128" s="158"/>
      <c r="P128" s="205"/>
      <c r="Q128" s="205"/>
      <c r="R128" s="205"/>
      <c r="S128" s="205"/>
    </row>
    <row r="129" spans="1:19" s="346" customFormat="1" ht="63.75" x14ac:dyDescent="0.25">
      <c r="A129" s="70" t="s">
        <v>2957</v>
      </c>
      <c r="B129" s="70" t="s">
        <v>3405</v>
      </c>
      <c r="C129" s="510" t="s">
        <v>2905</v>
      </c>
      <c r="D129" s="1067">
        <v>1</v>
      </c>
      <c r="E129" s="30" t="s">
        <v>60</v>
      </c>
      <c r="F129" s="11">
        <v>1482.39</v>
      </c>
      <c r="G129" s="11">
        <v>1482.39</v>
      </c>
      <c r="H129" s="11">
        <v>399.6</v>
      </c>
      <c r="I129" s="11"/>
      <c r="J129" s="11">
        <v>1881.99</v>
      </c>
      <c r="K129" s="1085">
        <f t="shared" si="6"/>
        <v>1.3719694922810378E-3</v>
      </c>
      <c r="L129" s="1085">
        <f t="shared" si="5"/>
        <v>0.89075005745249713</v>
      </c>
      <c r="M129" s="943" t="s">
        <v>3185</v>
      </c>
      <c r="N129" s="158"/>
      <c r="O129" s="158"/>
      <c r="P129" s="205"/>
      <c r="Q129" s="205"/>
      <c r="R129" s="205"/>
      <c r="S129" s="205"/>
    </row>
    <row r="130" spans="1:19" s="346" customFormat="1" ht="25.5" x14ac:dyDescent="0.25">
      <c r="A130" s="902" t="s">
        <v>2857</v>
      </c>
      <c r="B130" s="902" t="s">
        <v>4354</v>
      </c>
      <c r="C130" s="510" t="s">
        <v>2715</v>
      </c>
      <c r="D130" s="902">
        <v>4</v>
      </c>
      <c r="E130" s="902" t="s">
        <v>60</v>
      </c>
      <c r="F130" s="11">
        <v>370.51</v>
      </c>
      <c r="G130" s="11">
        <v>1482.04</v>
      </c>
      <c r="H130" s="11">
        <v>399.51</v>
      </c>
      <c r="I130" s="11"/>
      <c r="J130" s="11">
        <v>1881.55</v>
      </c>
      <c r="K130" s="1085">
        <f t="shared" si="6"/>
        <v>1.3716487325657343E-3</v>
      </c>
      <c r="L130" s="1085">
        <f t="shared" si="5"/>
        <v>0.89212170618506292</v>
      </c>
      <c r="M130" s="943" t="s">
        <v>3185</v>
      </c>
      <c r="N130" s="158"/>
      <c r="O130" s="158"/>
      <c r="P130" s="205"/>
      <c r="Q130" s="205"/>
      <c r="R130" s="205"/>
      <c r="S130" s="205"/>
    </row>
    <row r="131" spans="1:19" s="346" customFormat="1" x14ac:dyDescent="0.2">
      <c r="A131" s="1068" t="s">
        <v>4118</v>
      </c>
      <c r="B131" s="1068" t="s">
        <v>4725</v>
      </c>
      <c r="C131" s="1072" t="s">
        <v>4524</v>
      </c>
      <c r="D131" s="148">
        <v>3.3</v>
      </c>
      <c r="E131" s="101" t="s">
        <v>238</v>
      </c>
      <c r="F131" s="11">
        <v>442.44</v>
      </c>
      <c r="G131" s="11">
        <v>1460.05</v>
      </c>
      <c r="H131" s="11">
        <v>393.58</v>
      </c>
      <c r="I131" s="11"/>
      <c r="J131" s="12">
        <v>1853.63</v>
      </c>
      <c r="K131" s="1085">
        <f t="shared" si="6"/>
        <v>1.3512950706310342E-3</v>
      </c>
      <c r="L131" s="1085">
        <f t="shared" si="5"/>
        <v>0.89347300125569395</v>
      </c>
      <c r="M131" s="943" t="s">
        <v>3185</v>
      </c>
      <c r="N131" s="158"/>
      <c r="O131" s="158"/>
      <c r="P131" s="205"/>
      <c r="Q131" s="205"/>
      <c r="R131" s="205"/>
      <c r="S131" s="205"/>
    </row>
    <row r="132" spans="1:19" s="346" customFormat="1" x14ac:dyDescent="0.25">
      <c r="A132" s="1068" t="s">
        <v>2806</v>
      </c>
      <c r="B132" s="1068" t="s">
        <v>4172</v>
      </c>
      <c r="C132" s="510" t="s">
        <v>4173</v>
      </c>
      <c r="D132" s="1067">
        <v>35.96</v>
      </c>
      <c r="E132" s="1069" t="s">
        <v>210</v>
      </c>
      <c r="F132" s="11">
        <v>38.89</v>
      </c>
      <c r="G132" s="11">
        <v>1398.48</v>
      </c>
      <c r="H132" s="11">
        <v>376.98</v>
      </c>
      <c r="I132" s="11"/>
      <c r="J132" s="12">
        <v>1775.46</v>
      </c>
      <c r="K132" s="1085">
        <f t="shared" si="6"/>
        <v>1.2943091912099912E-3</v>
      </c>
      <c r="L132" s="1085">
        <f t="shared" si="5"/>
        <v>0.89476731044690394</v>
      </c>
      <c r="M132" s="943" t="s">
        <v>3185</v>
      </c>
      <c r="N132" s="158"/>
      <c r="O132" s="158"/>
      <c r="P132" s="205"/>
      <c r="Q132" s="205"/>
      <c r="R132" s="205"/>
      <c r="S132" s="205"/>
    </row>
    <row r="133" spans="1:19" s="346" customFormat="1" ht="15" x14ac:dyDescent="0.25">
      <c r="A133" s="896" t="s">
        <v>4553</v>
      </c>
      <c r="B133" s="896" t="s">
        <v>2659</v>
      </c>
      <c r="C133" s="1072" t="s">
        <v>4554</v>
      </c>
      <c r="D133" s="901">
        <v>35</v>
      </c>
      <c r="E133" s="944" t="s">
        <v>210</v>
      </c>
      <c r="F133" s="15">
        <v>39.159999999999997</v>
      </c>
      <c r="G133" s="15">
        <v>1370.6</v>
      </c>
      <c r="H133" s="15">
        <v>369.47</v>
      </c>
      <c r="I133" s="15"/>
      <c r="J133" s="15">
        <v>1740.07</v>
      </c>
      <c r="K133" s="1085">
        <f t="shared" si="6"/>
        <v>1.2685099041086644E-3</v>
      </c>
      <c r="L133" s="1085">
        <f t="shared" si="5"/>
        <v>0.89603582035101259</v>
      </c>
      <c r="M133" s="943" t="s">
        <v>3185</v>
      </c>
      <c r="N133" s="158"/>
      <c r="O133" s="158"/>
      <c r="P133" s="205"/>
      <c r="Q133" s="205"/>
      <c r="R133" s="205"/>
      <c r="S133" s="205"/>
    </row>
    <row r="134" spans="1:19" s="346" customFormat="1" ht="15" x14ac:dyDescent="0.25">
      <c r="A134" s="1068" t="s">
        <v>3719</v>
      </c>
      <c r="B134" s="1068" t="s">
        <v>3708</v>
      </c>
      <c r="C134" s="1072" t="s">
        <v>2993</v>
      </c>
      <c r="D134" s="901">
        <v>115.4</v>
      </c>
      <c r="E134" s="121" t="s">
        <v>583</v>
      </c>
      <c r="F134" s="11">
        <v>11.86</v>
      </c>
      <c r="G134" s="11">
        <v>1368.64</v>
      </c>
      <c r="H134" s="11">
        <v>368.94</v>
      </c>
      <c r="I134" s="11"/>
      <c r="J134" s="11">
        <v>1737.58</v>
      </c>
      <c r="K134" s="1085">
        <f t="shared" si="6"/>
        <v>1.2666946957197887E-3</v>
      </c>
      <c r="L134" s="1085">
        <f t="shared" si="5"/>
        <v>0.89730251504673242</v>
      </c>
      <c r="M134" s="943" t="s">
        <v>3185</v>
      </c>
      <c r="N134" s="158"/>
      <c r="O134" s="158"/>
      <c r="P134" s="205"/>
      <c r="Q134" s="205"/>
      <c r="R134" s="205"/>
      <c r="S134" s="205"/>
    </row>
    <row r="135" spans="1:19" s="346" customFormat="1" ht="25.5" x14ac:dyDescent="0.2">
      <c r="A135" s="902" t="s">
        <v>3851</v>
      </c>
      <c r="B135" s="902" t="s">
        <v>3883</v>
      </c>
      <c r="C135" s="510" t="s">
        <v>3967</v>
      </c>
      <c r="D135" s="425">
        <v>1</v>
      </c>
      <c r="E135" s="101" t="s">
        <v>60</v>
      </c>
      <c r="F135" s="11">
        <v>1366.76</v>
      </c>
      <c r="G135" s="11">
        <v>1366.76</v>
      </c>
      <c r="H135" s="11">
        <v>368.43</v>
      </c>
      <c r="I135" s="11"/>
      <c r="J135" s="12">
        <v>1735.19</v>
      </c>
      <c r="K135" s="1085">
        <f t="shared" si="6"/>
        <v>1.2649523872662095E-3</v>
      </c>
      <c r="L135" s="1085">
        <f t="shared" si="5"/>
        <v>0.89856746743399862</v>
      </c>
      <c r="M135" s="943" t="s">
        <v>3185</v>
      </c>
      <c r="N135" s="158"/>
      <c r="O135" s="158"/>
      <c r="P135" s="205"/>
      <c r="Q135" s="205"/>
      <c r="R135" s="205"/>
      <c r="S135" s="205"/>
    </row>
    <row r="136" spans="1:19" s="346" customFormat="1" ht="15" x14ac:dyDescent="0.25">
      <c r="A136" s="1068" t="s">
        <v>3953</v>
      </c>
      <c r="B136" s="1068" t="s">
        <v>3948</v>
      </c>
      <c r="C136" s="1072" t="s">
        <v>3949</v>
      </c>
      <c r="D136" s="901">
        <v>1000</v>
      </c>
      <c r="E136" s="121" t="s">
        <v>3950</v>
      </c>
      <c r="F136" s="11">
        <v>1.35</v>
      </c>
      <c r="G136" s="11">
        <v>1350</v>
      </c>
      <c r="H136" s="11">
        <v>363.91</v>
      </c>
      <c r="I136" s="11"/>
      <c r="J136" s="11">
        <v>1713.91</v>
      </c>
      <c r="K136" s="1085">
        <f t="shared" si="6"/>
        <v>1.2494392810351773E-3</v>
      </c>
      <c r="L136" s="1085">
        <f t="shared" si="5"/>
        <v>0.89981690671503378</v>
      </c>
      <c r="M136" s="943" t="s">
        <v>3185</v>
      </c>
      <c r="N136" s="158"/>
      <c r="O136" s="158"/>
      <c r="P136" s="205"/>
      <c r="Q136" s="205"/>
      <c r="R136" s="205"/>
      <c r="S136" s="205"/>
    </row>
    <row r="137" spans="1:19" s="346" customFormat="1" ht="15" x14ac:dyDescent="0.25">
      <c r="A137" s="1068" t="s">
        <v>3996</v>
      </c>
      <c r="B137" s="1068" t="s">
        <v>3997</v>
      </c>
      <c r="C137" s="510" t="s">
        <v>3998</v>
      </c>
      <c r="D137" s="901">
        <v>6</v>
      </c>
      <c r="E137" s="121" t="s">
        <v>60</v>
      </c>
      <c r="F137" s="11">
        <v>223.85</v>
      </c>
      <c r="G137" s="11">
        <v>1343.1</v>
      </c>
      <c r="H137" s="11">
        <v>362.05</v>
      </c>
      <c r="I137" s="11"/>
      <c r="J137" s="11">
        <v>1705.15</v>
      </c>
      <c r="K137" s="1085">
        <f t="shared" si="6"/>
        <v>1.2430532467032297E-3</v>
      </c>
      <c r="L137" s="1085">
        <f t="shared" si="5"/>
        <v>0.90105995996173704</v>
      </c>
      <c r="M137" s="943" t="s">
        <v>3185</v>
      </c>
      <c r="N137" s="158"/>
      <c r="O137" s="158"/>
      <c r="P137" s="205"/>
      <c r="Q137" s="205"/>
      <c r="R137" s="205"/>
      <c r="S137" s="205"/>
    </row>
    <row r="138" spans="1:19" s="346" customFormat="1" ht="38.25" x14ac:dyDescent="0.25">
      <c r="A138" s="902" t="s">
        <v>2925</v>
      </c>
      <c r="B138" s="902" t="s">
        <v>3589</v>
      </c>
      <c r="C138" s="510" t="s">
        <v>2910</v>
      </c>
      <c r="D138" s="901">
        <v>3</v>
      </c>
      <c r="E138" s="1068" t="s">
        <v>60</v>
      </c>
      <c r="F138" s="11">
        <v>441.55</v>
      </c>
      <c r="G138" s="11">
        <v>1324.65</v>
      </c>
      <c r="H138" s="11">
        <v>357.08</v>
      </c>
      <c r="I138" s="11"/>
      <c r="J138" s="11">
        <v>1681.73</v>
      </c>
      <c r="K138" s="1085">
        <f t="shared" si="6"/>
        <v>1.2259800818568587E-3</v>
      </c>
      <c r="L138" s="1085">
        <f t="shared" si="5"/>
        <v>0.90228594004359386</v>
      </c>
      <c r="M138" s="943" t="s">
        <v>3185</v>
      </c>
      <c r="N138" s="158"/>
      <c r="O138" s="158"/>
      <c r="P138" s="205"/>
      <c r="Q138" s="205"/>
      <c r="R138" s="205"/>
      <c r="S138" s="205"/>
    </row>
    <row r="139" spans="1:19" s="346" customFormat="1" x14ac:dyDescent="0.25">
      <c r="A139" s="902" t="s">
        <v>3985</v>
      </c>
      <c r="B139" s="902" t="s">
        <v>4124</v>
      </c>
      <c r="C139" s="510" t="s">
        <v>3989</v>
      </c>
      <c r="D139" s="901">
        <v>1</v>
      </c>
      <c r="E139" s="113" t="s">
        <v>60</v>
      </c>
      <c r="F139" s="11">
        <v>1319.96</v>
      </c>
      <c r="G139" s="11">
        <v>1319.96</v>
      </c>
      <c r="H139" s="11">
        <v>355.82</v>
      </c>
      <c r="I139" s="11"/>
      <c r="J139" s="11">
        <v>1675.78</v>
      </c>
      <c r="K139" s="1085">
        <f t="shared" si="6"/>
        <v>1.2216425357067344E-3</v>
      </c>
      <c r="L139" s="1085">
        <f t="shared" si="5"/>
        <v>0.90350758257930064</v>
      </c>
      <c r="M139" s="943" t="s">
        <v>3185</v>
      </c>
      <c r="N139" s="158"/>
      <c r="O139" s="158"/>
      <c r="P139" s="205"/>
      <c r="Q139" s="205"/>
      <c r="R139" s="205"/>
      <c r="S139" s="205"/>
    </row>
    <row r="140" spans="1:19" s="346" customFormat="1" ht="38.25" x14ac:dyDescent="0.25">
      <c r="A140" s="1068" t="s">
        <v>3766</v>
      </c>
      <c r="B140" s="1068" t="s">
        <v>4696</v>
      </c>
      <c r="C140" s="510" t="s">
        <v>4638</v>
      </c>
      <c r="D140" s="901">
        <v>8.8699999999999992</v>
      </c>
      <c r="E140" s="1068" t="s">
        <v>237</v>
      </c>
      <c r="F140" s="431">
        <v>141.6</v>
      </c>
      <c r="G140" s="11">
        <v>1255.99</v>
      </c>
      <c r="H140" s="11">
        <v>338.57</v>
      </c>
      <c r="I140" s="11"/>
      <c r="J140" s="12">
        <v>1594.56</v>
      </c>
      <c r="K140" s="1085">
        <f t="shared" si="6"/>
        <v>1.1624332082591571E-3</v>
      </c>
      <c r="L140" s="1085">
        <f t="shared" si="5"/>
        <v>0.90467001578755979</v>
      </c>
      <c r="M140" s="943" t="s">
        <v>3185</v>
      </c>
      <c r="N140" s="158"/>
      <c r="O140" s="158"/>
      <c r="P140" s="205"/>
      <c r="Q140" s="205"/>
      <c r="R140" s="205"/>
      <c r="S140" s="205"/>
    </row>
    <row r="141" spans="1:19" s="346" customFormat="1" ht="25.5" x14ac:dyDescent="0.25">
      <c r="A141" s="1068" t="s">
        <v>2954</v>
      </c>
      <c r="B141" s="1068" t="s">
        <v>3393</v>
      </c>
      <c r="C141" s="510" t="s">
        <v>2903</v>
      </c>
      <c r="D141" s="901">
        <v>2</v>
      </c>
      <c r="E141" s="121" t="s">
        <v>60</v>
      </c>
      <c r="F141" s="11">
        <v>624.13</v>
      </c>
      <c r="G141" s="11">
        <v>1248.26</v>
      </c>
      <c r="H141" s="11">
        <v>336.49</v>
      </c>
      <c r="I141" s="11"/>
      <c r="J141" s="12">
        <v>1584.75</v>
      </c>
      <c r="K141" s="1085">
        <f t="shared" ref="K141:K172" si="7">J141/$J$421</f>
        <v>1.1552817246065995E-3</v>
      </c>
      <c r="L141" s="1085">
        <f t="shared" si="5"/>
        <v>0.90582529751216634</v>
      </c>
      <c r="M141" s="943" t="s">
        <v>3185</v>
      </c>
      <c r="N141" s="158"/>
      <c r="O141" s="158"/>
      <c r="P141" s="205"/>
      <c r="Q141" s="205"/>
      <c r="R141" s="205"/>
      <c r="S141" s="205"/>
    </row>
    <row r="142" spans="1:19" s="346" customFormat="1" ht="25.5" x14ac:dyDescent="0.25">
      <c r="A142" s="1068" t="s">
        <v>2839</v>
      </c>
      <c r="B142" s="1068" t="s">
        <v>3015</v>
      </c>
      <c r="C142" s="510" t="s">
        <v>3783</v>
      </c>
      <c r="D142" s="1068">
        <v>2</v>
      </c>
      <c r="E142" s="1068" t="s">
        <v>60</v>
      </c>
      <c r="F142" s="11">
        <v>623.88</v>
      </c>
      <c r="G142" s="11">
        <v>1247.76</v>
      </c>
      <c r="H142" s="11">
        <v>336.35</v>
      </c>
      <c r="I142" s="11"/>
      <c r="J142" s="12">
        <v>1584.11</v>
      </c>
      <c r="K142" s="1085">
        <f t="shared" si="7"/>
        <v>1.1548151650207039E-3</v>
      </c>
      <c r="L142" s="1085">
        <f t="shared" si="5"/>
        <v>0.90698011267718703</v>
      </c>
      <c r="M142" s="943" t="s">
        <v>3185</v>
      </c>
      <c r="N142" s="158"/>
      <c r="O142" s="158"/>
      <c r="P142" s="205"/>
      <c r="Q142" s="205"/>
      <c r="R142" s="205"/>
      <c r="S142" s="205"/>
    </row>
    <row r="143" spans="1:19" s="346" customFormat="1" x14ac:dyDescent="0.25">
      <c r="A143" s="899" t="s">
        <v>2785</v>
      </c>
      <c r="B143" s="899" t="s">
        <v>3310</v>
      </c>
      <c r="C143" s="1072" t="s">
        <v>2700</v>
      </c>
      <c r="D143" s="901">
        <v>74</v>
      </c>
      <c r="E143" s="902" t="s">
        <v>2701</v>
      </c>
      <c r="F143" s="11">
        <v>16.82</v>
      </c>
      <c r="G143" s="11">
        <v>1244.68</v>
      </c>
      <c r="H143" s="11">
        <v>335.52</v>
      </c>
      <c r="I143" s="11"/>
      <c r="J143" s="12">
        <v>1580.2</v>
      </c>
      <c r="K143" s="1085">
        <f t="shared" si="7"/>
        <v>1.1519647775506223E-3</v>
      </c>
      <c r="L143" s="1085">
        <f t="shared" si="5"/>
        <v>0.90813207745473767</v>
      </c>
      <c r="M143" s="943" t="s">
        <v>3185</v>
      </c>
      <c r="N143" s="158"/>
      <c r="O143" s="158"/>
      <c r="P143" s="205"/>
      <c r="Q143" s="205"/>
      <c r="R143" s="205"/>
      <c r="S143" s="205"/>
    </row>
    <row r="144" spans="1:19" s="346" customFormat="1" x14ac:dyDescent="0.25">
      <c r="A144" s="1068" t="s">
        <v>3952</v>
      </c>
      <c r="B144" s="1068" t="s">
        <v>3945</v>
      </c>
      <c r="C144" s="1072" t="s">
        <v>3946</v>
      </c>
      <c r="D144" s="901">
        <v>10</v>
      </c>
      <c r="E144" s="113" t="s">
        <v>3947</v>
      </c>
      <c r="F144" s="11">
        <v>123.86</v>
      </c>
      <c r="G144" s="11">
        <v>1238.5999999999999</v>
      </c>
      <c r="H144" s="11">
        <v>333.88</v>
      </c>
      <c r="I144" s="11"/>
      <c r="J144" s="12">
        <v>1572.48</v>
      </c>
      <c r="K144" s="1085">
        <f t="shared" si="7"/>
        <v>1.1463369025457553E-3</v>
      </c>
      <c r="L144" s="1085">
        <f t="shared" ref="L144:L164" si="8">L143+K144</f>
        <v>0.9092784143572834</v>
      </c>
      <c r="M144" s="943" t="s">
        <v>3185</v>
      </c>
      <c r="N144" s="158"/>
      <c r="O144" s="158"/>
      <c r="P144" s="205"/>
      <c r="Q144" s="205"/>
      <c r="R144" s="205"/>
      <c r="S144" s="205"/>
    </row>
    <row r="145" spans="1:19" s="346" customFormat="1" ht="25.5" x14ac:dyDescent="0.25">
      <c r="A145" s="1068" t="s">
        <v>2896</v>
      </c>
      <c r="B145" s="1068" t="s">
        <v>3009</v>
      </c>
      <c r="C145" s="510" t="s">
        <v>3208</v>
      </c>
      <c r="D145" s="1067">
        <v>54</v>
      </c>
      <c r="E145" s="1069" t="s">
        <v>60</v>
      </c>
      <c r="F145" s="11">
        <v>22.73</v>
      </c>
      <c r="G145" s="11">
        <v>1227.42</v>
      </c>
      <c r="H145" s="11">
        <v>330.87</v>
      </c>
      <c r="I145" s="11"/>
      <c r="J145" s="12">
        <v>1558.29</v>
      </c>
      <c r="K145" s="1085">
        <f t="shared" si="7"/>
        <v>1.1359924017272239E-3</v>
      </c>
      <c r="L145" s="1085">
        <f t="shared" si="8"/>
        <v>0.91041440675901064</v>
      </c>
      <c r="M145" s="943" t="s">
        <v>3185</v>
      </c>
      <c r="N145" s="158"/>
      <c r="O145" s="158"/>
      <c r="P145" s="205"/>
      <c r="Q145" s="205"/>
      <c r="R145" s="205"/>
      <c r="S145" s="205"/>
    </row>
    <row r="146" spans="1:19" s="346" customFormat="1" x14ac:dyDescent="0.2">
      <c r="A146" s="1068" t="s">
        <v>2974</v>
      </c>
      <c r="B146" s="1068" t="s">
        <v>5053</v>
      </c>
      <c r="C146" s="510" t="s">
        <v>2973</v>
      </c>
      <c r="D146" s="148">
        <v>584.79999999999995</v>
      </c>
      <c r="E146" s="101" t="s">
        <v>237</v>
      </c>
      <c r="F146" s="11">
        <v>2.09</v>
      </c>
      <c r="G146" s="11">
        <v>1222.23</v>
      </c>
      <c r="H146" s="11">
        <v>329.47</v>
      </c>
      <c r="I146" s="11"/>
      <c r="J146" s="11">
        <v>1551.7</v>
      </c>
      <c r="K146" s="1085">
        <f t="shared" si="7"/>
        <v>1.1311882959912042E-3</v>
      </c>
      <c r="L146" s="1085">
        <f t="shared" si="8"/>
        <v>0.91154559505500188</v>
      </c>
      <c r="M146" s="943" t="s">
        <v>3185</v>
      </c>
      <c r="N146" s="158"/>
      <c r="O146" s="158"/>
      <c r="P146" s="205"/>
      <c r="Q146" s="205"/>
      <c r="R146" s="205"/>
      <c r="S146" s="205"/>
    </row>
    <row r="147" spans="1:19" s="346" customFormat="1" x14ac:dyDescent="0.25">
      <c r="A147" s="896" t="s">
        <v>3716</v>
      </c>
      <c r="B147" s="896" t="s">
        <v>3705</v>
      </c>
      <c r="C147" s="1072" t="s">
        <v>2990</v>
      </c>
      <c r="D147" s="88">
        <v>123.8</v>
      </c>
      <c r="E147" s="86" t="s">
        <v>583</v>
      </c>
      <c r="F147" s="15">
        <v>9.81</v>
      </c>
      <c r="G147" s="15">
        <v>1214.47</v>
      </c>
      <c r="H147" s="15">
        <v>327.38</v>
      </c>
      <c r="I147" s="15"/>
      <c r="J147" s="15">
        <v>1541.85</v>
      </c>
      <c r="K147" s="1085">
        <f t="shared" si="7"/>
        <v>1.1240076523645279E-3</v>
      </c>
      <c r="L147" s="1085">
        <f t="shared" si="8"/>
        <v>0.91266960270736641</v>
      </c>
      <c r="M147" s="943" t="s">
        <v>3185</v>
      </c>
      <c r="N147" s="158"/>
      <c r="O147" s="158"/>
      <c r="P147" s="205"/>
      <c r="Q147" s="205"/>
      <c r="R147" s="205"/>
      <c r="S147" s="205"/>
    </row>
    <row r="148" spans="1:19" s="346" customFormat="1" x14ac:dyDescent="0.25">
      <c r="A148" s="1068" t="s">
        <v>2866</v>
      </c>
      <c r="B148" s="1068" t="s">
        <v>3742</v>
      </c>
      <c r="C148" s="510" t="s">
        <v>3605</v>
      </c>
      <c r="D148" s="901">
        <v>116</v>
      </c>
      <c r="E148" s="113" t="s">
        <v>60</v>
      </c>
      <c r="F148" s="11">
        <v>10.45</v>
      </c>
      <c r="G148" s="11">
        <v>1212.2</v>
      </c>
      <c r="H148" s="11">
        <v>326.77</v>
      </c>
      <c r="I148" s="11"/>
      <c r="J148" s="11">
        <v>1538.97</v>
      </c>
      <c r="K148" s="1085">
        <f t="shared" si="7"/>
        <v>1.1219081342279972E-3</v>
      </c>
      <c r="L148" s="1085">
        <f t="shared" si="8"/>
        <v>0.91379151084159438</v>
      </c>
      <c r="M148" s="943" t="s">
        <v>3185</v>
      </c>
      <c r="N148" s="158"/>
      <c r="O148" s="158"/>
      <c r="P148" s="205"/>
      <c r="Q148" s="205"/>
      <c r="R148" s="205"/>
      <c r="S148" s="205"/>
    </row>
    <row r="149" spans="1:19" s="346" customFormat="1" x14ac:dyDescent="0.2">
      <c r="A149" s="1068" t="s">
        <v>2750</v>
      </c>
      <c r="B149" s="1068" t="s">
        <v>3298</v>
      </c>
      <c r="C149" s="1072" t="s">
        <v>4182</v>
      </c>
      <c r="D149" s="901">
        <v>281.54000000000002</v>
      </c>
      <c r="E149" s="102" t="s">
        <v>237</v>
      </c>
      <c r="F149" s="11">
        <v>4.29</v>
      </c>
      <c r="G149" s="11">
        <v>1207.8</v>
      </c>
      <c r="H149" s="11">
        <v>325.58</v>
      </c>
      <c r="I149" s="11"/>
      <c r="J149" s="11">
        <v>1533.38</v>
      </c>
      <c r="K149" s="1085">
        <f t="shared" si="7"/>
        <v>1.1178330278449394E-3</v>
      </c>
      <c r="L149" s="1085">
        <f t="shared" si="8"/>
        <v>0.91490934386943934</v>
      </c>
      <c r="M149" s="943" t="s">
        <v>3185</v>
      </c>
      <c r="N149" s="158"/>
      <c r="O149" s="158"/>
      <c r="P149" s="205"/>
      <c r="Q149" s="205"/>
      <c r="R149" s="205"/>
      <c r="S149" s="205"/>
    </row>
    <row r="150" spans="1:19" s="346" customFormat="1" ht="25.5" x14ac:dyDescent="0.25">
      <c r="A150" s="1068" t="s">
        <v>2517</v>
      </c>
      <c r="B150" s="1068" t="s">
        <v>3432</v>
      </c>
      <c r="C150" s="510" t="s">
        <v>2510</v>
      </c>
      <c r="D150" s="1067">
        <v>6</v>
      </c>
      <c r="E150" s="114" t="s">
        <v>2222</v>
      </c>
      <c r="F150" s="15">
        <v>195.41</v>
      </c>
      <c r="G150" s="15">
        <v>1172.46</v>
      </c>
      <c r="H150" s="15">
        <v>316.05</v>
      </c>
      <c r="I150" s="15"/>
      <c r="J150" s="15">
        <v>1488.51</v>
      </c>
      <c r="K150" s="1085">
        <f t="shared" si="7"/>
        <v>1.0851228268775326E-3</v>
      </c>
      <c r="L150" s="1085">
        <f t="shared" si="8"/>
        <v>0.9159944666963169</v>
      </c>
      <c r="M150" s="943" t="s">
        <v>3185</v>
      </c>
      <c r="N150" s="158"/>
      <c r="O150" s="158"/>
      <c r="P150" s="205"/>
      <c r="Q150" s="205"/>
      <c r="R150" s="205"/>
      <c r="S150" s="205"/>
    </row>
    <row r="151" spans="1:19" s="346" customFormat="1" ht="38.25" x14ac:dyDescent="0.25">
      <c r="A151" s="902" t="s">
        <v>2928</v>
      </c>
      <c r="B151" s="902" t="s">
        <v>3413</v>
      </c>
      <c r="C151" s="510" t="s">
        <v>2914</v>
      </c>
      <c r="D151" s="88">
        <v>58</v>
      </c>
      <c r="E151" s="902" t="s">
        <v>60</v>
      </c>
      <c r="F151" s="11">
        <v>19.920000000000002</v>
      </c>
      <c r="G151" s="11">
        <v>1155.3599999999999</v>
      </c>
      <c r="H151" s="11">
        <v>311.44</v>
      </c>
      <c r="I151" s="11"/>
      <c r="J151" s="11">
        <v>1466.8</v>
      </c>
      <c r="K151" s="1085">
        <f t="shared" si="7"/>
        <v>1.0692962509247265E-3</v>
      </c>
      <c r="L151" s="1085">
        <f t="shared" si="8"/>
        <v>0.91706376294724168</v>
      </c>
      <c r="M151" s="943" t="s">
        <v>3185</v>
      </c>
      <c r="N151" s="158"/>
      <c r="O151" s="158"/>
      <c r="P151" s="205"/>
      <c r="Q151" s="205"/>
      <c r="R151" s="205"/>
      <c r="S151" s="205"/>
    </row>
    <row r="152" spans="1:19" s="346" customFormat="1" x14ac:dyDescent="0.25">
      <c r="A152" s="892" t="s">
        <v>2937</v>
      </c>
      <c r="B152" s="892" t="s">
        <v>3656</v>
      </c>
      <c r="C152" s="510" t="s">
        <v>2922</v>
      </c>
      <c r="D152" s="914">
        <v>70</v>
      </c>
      <c r="E152" s="902" t="s">
        <v>210</v>
      </c>
      <c r="F152" s="19">
        <v>16.3</v>
      </c>
      <c r="G152" s="11">
        <v>1141</v>
      </c>
      <c r="H152" s="11">
        <v>307.57</v>
      </c>
      <c r="I152" s="11"/>
      <c r="J152" s="11">
        <v>1448.57</v>
      </c>
      <c r="K152" s="1085">
        <f t="shared" si="7"/>
        <v>1.0560065927202283E-3</v>
      </c>
      <c r="L152" s="1085">
        <f t="shared" si="8"/>
        <v>0.91811976953996188</v>
      </c>
      <c r="M152" s="943" t="s">
        <v>3185</v>
      </c>
      <c r="N152" s="158"/>
      <c r="O152" s="158"/>
      <c r="P152" s="205"/>
      <c r="Q152" s="205"/>
      <c r="R152" s="205"/>
      <c r="S152" s="205"/>
    </row>
    <row r="153" spans="1:19" s="346" customFormat="1" ht="25.5" x14ac:dyDescent="0.25">
      <c r="A153" s="70" t="s">
        <v>2502</v>
      </c>
      <c r="B153" s="70" t="s">
        <v>3502</v>
      </c>
      <c r="C153" s="510" t="s">
        <v>2494</v>
      </c>
      <c r="D153" s="901">
        <v>62</v>
      </c>
      <c r="E153" s="1065" t="s">
        <v>583</v>
      </c>
      <c r="F153" s="11">
        <v>18.23</v>
      </c>
      <c r="G153" s="31">
        <v>1130.26</v>
      </c>
      <c r="H153" s="31">
        <v>304.68</v>
      </c>
      <c r="I153" s="31"/>
      <c r="J153" s="31">
        <v>1434.94</v>
      </c>
      <c r="K153" s="1085">
        <f t="shared" si="7"/>
        <v>1.0460703315393557E-3</v>
      </c>
      <c r="L153" s="1085">
        <f t="shared" si="8"/>
        <v>0.91916583987150124</v>
      </c>
      <c r="M153" s="943" t="s">
        <v>3185</v>
      </c>
      <c r="N153" s="158"/>
      <c r="O153" s="158"/>
      <c r="P153" s="205"/>
      <c r="Q153" s="205"/>
      <c r="R153" s="205"/>
      <c r="S153" s="205"/>
    </row>
    <row r="154" spans="1:19" s="346" customFormat="1" ht="38.25" x14ac:dyDescent="0.2">
      <c r="A154" s="1068" t="s">
        <v>3830</v>
      </c>
      <c r="B154" s="1068" t="s">
        <v>3871</v>
      </c>
      <c r="C154" s="510" t="s">
        <v>3925</v>
      </c>
      <c r="D154" s="901">
        <v>1</v>
      </c>
      <c r="E154" s="101" t="s">
        <v>60</v>
      </c>
      <c r="F154" s="11">
        <v>1122.78</v>
      </c>
      <c r="G154" s="11">
        <v>1122.78</v>
      </c>
      <c r="H154" s="11">
        <v>302.66000000000003</v>
      </c>
      <c r="I154" s="11"/>
      <c r="J154" s="11">
        <v>1425.44</v>
      </c>
      <c r="K154" s="1085">
        <f t="shared" si="7"/>
        <v>1.0391448376862165E-3</v>
      </c>
      <c r="L154" s="1085">
        <f t="shared" si="8"/>
        <v>0.92020498470918743</v>
      </c>
      <c r="M154" s="943" t="s">
        <v>3185</v>
      </c>
      <c r="N154" s="158"/>
      <c r="O154" s="158"/>
      <c r="P154" s="205"/>
      <c r="Q154" s="205"/>
      <c r="R154" s="205"/>
      <c r="S154" s="205"/>
    </row>
    <row r="155" spans="1:19" s="346" customFormat="1" ht="25.5" x14ac:dyDescent="0.25">
      <c r="A155" s="840" t="s">
        <v>2655</v>
      </c>
      <c r="B155" s="840" t="s">
        <v>2654</v>
      </c>
      <c r="C155" s="510" t="s">
        <v>3249</v>
      </c>
      <c r="D155" s="901">
        <v>6</v>
      </c>
      <c r="E155" s="1192" t="s">
        <v>60</v>
      </c>
      <c r="F155" s="19">
        <v>185.38</v>
      </c>
      <c r="G155" s="19">
        <v>1112.28</v>
      </c>
      <c r="H155" s="19">
        <v>299.83</v>
      </c>
      <c r="I155" s="19"/>
      <c r="J155" s="19">
        <v>1412.11</v>
      </c>
      <c r="K155" s="1085">
        <f t="shared" si="7"/>
        <v>1.0294272763112322E-3</v>
      </c>
      <c r="L155" s="1085">
        <f t="shared" si="8"/>
        <v>0.92123441198549871</v>
      </c>
      <c r="M155" s="943" t="s">
        <v>3185</v>
      </c>
      <c r="N155" s="158"/>
      <c r="O155" s="158"/>
      <c r="P155" s="205"/>
      <c r="Q155" s="205"/>
      <c r="R155" s="205"/>
      <c r="S155" s="205"/>
    </row>
    <row r="156" spans="1:19" s="346" customFormat="1" x14ac:dyDescent="0.25">
      <c r="A156" s="840" t="s">
        <v>2752</v>
      </c>
      <c r="B156" s="840" t="s">
        <v>3702</v>
      </c>
      <c r="C156" s="1072" t="s">
        <v>3023</v>
      </c>
      <c r="D156" s="88">
        <v>48</v>
      </c>
      <c r="E156" s="89" t="s">
        <v>210</v>
      </c>
      <c r="F156" s="19">
        <v>22.45</v>
      </c>
      <c r="G156" s="19">
        <v>1077.5999999999999</v>
      </c>
      <c r="H156" s="19">
        <v>290.48</v>
      </c>
      <c r="I156" s="19"/>
      <c r="J156" s="19">
        <v>1368.08</v>
      </c>
      <c r="K156" s="1085">
        <f t="shared" si="7"/>
        <v>9.9732943480031352E-4</v>
      </c>
      <c r="L156" s="1085">
        <f t="shared" si="8"/>
        <v>0.92223174142029907</v>
      </c>
      <c r="M156" s="943" t="s">
        <v>3185</v>
      </c>
      <c r="N156" s="158"/>
      <c r="O156" s="158"/>
      <c r="P156" s="205"/>
      <c r="Q156" s="205"/>
      <c r="R156" s="205"/>
      <c r="S156" s="205"/>
    </row>
    <row r="157" spans="1:19" s="346" customFormat="1" ht="51" x14ac:dyDescent="0.25">
      <c r="A157" s="607" t="s">
        <v>2545</v>
      </c>
      <c r="B157" s="607" t="s">
        <v>4457</v>
      </c>
      <c r="C157" s="510" t="s">
        <v>2539</v>
      </c>
      <c r="D157" s="901">
        <v>36</v>
      </c>
      <c r="E157" s="128" t="s">
        <v>237</v>
      </c>
      <c r="F157" s="31">
        <v>29.41</v>
      </c>
      <c r="G157" s="31">
        <v>1058.76</v>
      </c>
      <c r="H157" s="31">
        <v>285.39999999999998</v>
      </c>
      <c r="I157" s="31"/>
      <c r="J157" s="31">
        <v>1344.16</v>
      </c>
      <c r="K157" s="1085">
        <f t="shared" si="7"/>
        <v>9.7989177027746148E-4</v>
      </c>
      <c r="L157" s="1085">
        <f t="shared" si="8"/>
        <v>0.92321163319057653</v>
      </c>
      <c r="M157" s="943" t="s">
        <v>3185</v>
      </c>
      <c r="N157" s="158"/>
      <c r="O157" s="158"/>
      <c r="P157" s="205"/>
      <c r="Q157" s="205"/>
      <c r="R157" s="205"/>
      <c r="S157" s="205"/>
    </row>
    <row r="158" spans="1:19" s="346" customFormat="1" x14ac:dyDescent="0.25">
      <c r="A158" s="1068" t="s">
        <v>3782</v>
      </c>
      <c r="B158" s="1068" t="s">
        <v>3826</v>
      </c>
      <c r="C158" s="510" t="s">
        <v>4202</v>
      </c>
      <c r="D158" s="1067">
        <v>137.75</v>
      </c>
      <c r="E158" s="1069" t="s">
        <v>8</v>
      </c>
      <c r="F158" s="11">
        <v>7.55</v>
      </c>
      <c r="G158" s="11">
        <v>1040.01</v>
      </c>
      <c r="H158" s="11">
        <v>280.35000000000002</v>
      </c>
      <c r="I158" s="11"/>
      <c r="J158" s="11">
        <v>1320.36</v>
      </c>
      <c r="K158" s="1085">
        <f t="shared" si="7"/>
        <v>9.6254158567696463E-4</v>
      </c>
      <c r="L158" s="1085">
        <f t="shared" si="8"/>
        <v>0.92417417477625352</v>
      </c>
      <c r="M158" s="943" t="s">
        <v>3185</v>
      </c>
      <c r="N158" s="158"/>
      <c r="O158" s="158"/>
      <c r="P158" s="205"/>
      <c r="Q158" s="205"/>
      <c r="R158" s="205"/>
      <c r="S158" s="205"/>
    </row>
    <row r="159" spans="1:19" s="346" customFormat="1" ht="51" x14ac:dyDescent="0.25">
      <c r="A159" s="840" t="s">
        <v>2491</v>
      </c>
      <c r="B159" s="840" t="s">
        <v>3456</v>
      </c>
      <c r="C159" s="510" t="s">
        <v>4493</v>
      </c>
      <c r="D159" s="148">
        <v>1</v>
      </c>
      <c r="E159" s="840" t="s">
        <v>60</v>
      </c>
      <c r="F159" s="19">
        <v>1020.74</v>
      </c>
      <c r="G159" s="19">
        <v>1020.74</v>
      </c>
      <c r="H159" s="19">
        <v>275.14999999999998</v>
      </c>
      <c r="I159" s="19"/>
      <c r="J159" s="19">
        <v>1295.8900000000001</v>
      </c>
      <c r="K159" s="1085">
        <f t="shared" si="7"/>
        <v>9.4470297150998364E-4</v>
      </c>
      <c r="L159" s="1085">
        <f t="shared" si="8"/>
        <v>0.92511887774776347</v>
      </c>
      <c r="M159" s="943" t="s">
        <v>3185</v>
      </c>
      <c r="N159" s="158"/>
      <c r="O159" s="158"/>
      <c r="P159" s="205"/>
      <c r="Q159" s="205"/>
      <c r="R159" s="205"/>
      <c r="S159" s="205"/>
    </row>
    <row r="160" spans="1:19" s="346" customFormat="1" ht="25.5" x14ac:dyDescent="0.25">
      <c r="A160" s="892" t="s">
        <v>2819</v>
      </c>
      <c r="B160" s="892" t="s">
        <v>4321</v>
      </c>
      <c r="C160" s="510" t="s">
        <v>2724</v>
      </c>
      <c r="D160" s="914">
        <v>89.351000000000013</v>
      </c>
      <c r="E160" s="902" t="s">
        <v>237</v>
      </c>
      <c r="F160" s="11">
        <v>11.26</v>
      </c>
      <c r="G160" s="11">
        <v>1006.09</v>
      </c>
      <c r="H160" s="11">
        <v>271.20999999999998</v>
      </c>
      <c r="I160" s="11"/>
      <c r="J160" s="11">
        <v>1277.3</v>
      </c>
      <c r="K160" s="1085">
        <f t="shared" si="7"/>
        <v>9.3115087353841906E-4</v>
      </c>
      <c r="L160" s="1085">
        <f t="shared" si="8"/>
        <v>0.92605002862130192</v>
      </c>
      <c r="M160" s="943" t="s">
        <v>3185</v>
      </c>
      <c r="N160" s="158"/>
      <c r="O160" s="158"/>
      <c r="P160" s="205"/>
      <c r="Q160" s="205"/>
      <c r="R160" s="205"/>
      <c r="S160" s="205"/>
    </row>
    <row r="161" spans="1:19" s="346" customFormat="1" ht="25.5" x14ac:dyDescent="0.25">
      <c r="A161" s="896" t="s">
        <v>2542</v>
      </c>
      <c r="B161" s="896" t="s">
        <v>3444</v>
      </c>
      <c r="C161" s="510" t="s">
        <v>4485</v>
      </c>
      <c r="D161" s="901">
        <v>2</v>
      </c>
      <c r="E161" s="112" t="s">
        <v>2222</v>
      </c>
      <c r="F161" s="15">
        <v>500.94</v>
      </c>
      <c r="G161" s="15">
        <v>1001.88</v>
      </c>
      <c r="H161" s="15">
        <v>270.07</v>
      </c>
      <c r="I161" s="15"/>
      <c r="J161" s="15">
        <v>1271.95</v>
      </c>
      <c r="K161" s="1085">
        <f t="shared" si="7"/>
        <v>9.2725072700007224E-4</v>
      </c>
      <c r="L161" s="1085">
        <f t="shared" si="8"/>
        <v>0.92697727934830199</v>
      </c>
      <c r="M161" s="943" t="s">
        <v>3185</v>
      </c>
      <c r="N161" s="158"/>
      <c r="O161" s="158"/>
      <c r="P161" s="205"/>
      <c r="Q161" s="205"/>
      <c r="R161" s="205"/>
      <c r="S161" s="205"/>
    </row>
    <row r="162" spans="1:19" s="346" customFormat="1" ht="25.5" x14ac:dyDescent="0.25">
      <c r="A162" s="1068" t="s">
        <v>2864</v>
      </c>
      <c r="B162" s="1068" t="s">
        <v>4801</v>
      </c>
      <c r="C162" s="510" t="s">
        <v>4211</v>
      </c>
      <c r="D162" s="901">
        <v>58.8</v>
      </c>
      <c r="E162" s="121" t="s">
        <v>210</v>
      </c>
      <c r="F162" s="11">
        <v>17.02</v>
      </c>
      <c r="G162" s="11">
        <v>1000.77</v>
      </c>
      <c r="H162" s="11">
        <v>269.77</v>
      </c>
      <c r="I162" s="11"/>
      <c r="J162" s="11">
        <v>1270.54</v>
      </c>
      <c r="K162" s="1085">
        <f t="shared" si="7"/>
        <v>9.262228379123957E-4</v>
      </c>
      <c r="L162" s="1085">
        <f t="shared" si="8"/>
        <v>0.92790350218621442</v>
      </c>
      <c r="M162" s="943" t="s">
        <v>3185</v>
      </c>
      <c r="N162" s="158"/>
      <c r="O162" s="158"/>
      <c r="P162" s="205"/>
      <c r="Q162" s="205"/>
      <c r="R162" s="205"/>
      <c r="S162" s="205"/>
    </row>
    <row r="163" spans="1:19" s="346" customFormat="1" ht="38.25" x14ac:dyDescent="0.25">
      <c r="A163" s="896" t="s">
        <v>4013</v>
      </c>
      <c r="B163" s="896" t="s">
        <v>4014</v>
      </c>
      <c r="C163" s="510" t="s">
        <v>4024</v>
      </c>
      <c r="D163" s="1067">
        <v>2</v>
      </c>
      <c r="E163" s="1148" t="s">
        <v>60</v>
      </c>
      <c r="F163" s="15">
        <v>498.89</v>
      </c>
      <c r="G163" s="15">
        <v>997.78</v>
      </c>
      <c r="H163" s="15">
        <v>268.97000000000003</v>
      </c>
      <c r="I163" s="15"/>
      <c r="J163" s="15">
        <v>1266.75</v>
      </c>
      <c r="K163" s="1085">
        <f t="shared" si="7"/>
        <v>9.2345993036466959E-4</v>
      </c>
      <c r="L163" s="1085">
        <f t="shared" si="8"/>
        <v>0.92882696211657911</v>
      </c>
      <c r="M163" s="943" t="s">
        <v>3185</v>
      </c>
      <c r="N163" s="158"/>
      <c r="O163" s="158"/>
      <c r="P163" s="205"/>
      <c r="Q163" s="205"/>
      <c r="R163" s="205"/>
      <c r="S163" s="205"/>
    </row>
    <row r="164" spans="1:19" s="346" customFormat="1" x14ac:dyDescent="0.25">
      <c r="A164" s="896" t="s">
        <v>2769</v>
      </c>
      <c r="B164" s="896" t="s">
        <v>3359</v>
      </c>
      <c r="C164" s="510" t="s">
        <v>2695</v>
      </c>
      <c r="D164" s="901">
        <v>352</v>
      </c>
      <c r="E164" s="896" t="s">
        <v>60</v>
      </c>
      <c r="F164" s="1080">
        <v>2.73</v>
      </c>
      <c r="G164" s="15">
        <v>960.96</v>
      </c>
      <c r="H164" s="15">
        <v>259.04000000000002</v>
      </c>
      <c r="I164" s="15"/>
      <c r="J164" s="15">
        <v>1220</v>
      </c>
      <c r="K164" s="1085">
        <f t="shared" si="7"/>
        <v>8.8937921061369395E-4</v>
      </c>
      <c r="L164" s="1085">
        <f t="shared" si="8"/>
        <v>0.92971634132719283</v>
      </c>
      <c r="M164" s="943" t="s">
        <v>3185</v>
      </c>
      <c r="N164" s="158"/>
      <c r="O164" s="158"/>
      <c r="P164" s="205"/>
      <c r="Q164" s="205"/>
      <c r="R164" s="205"/>
      <c r="S164" s="205"/>
    </row>
    <row r="165" spans="1:19" s="346" customFormat="1" ht="51" x14ac:dyDescent="0.2">
      <c r="A165" s="1068" t="s">
        <v>3897</v>
      </c>
      <c r="B165" s="1068" t="s">
        <v>3900</v>
      </c>
      <c r="C165" s="510" t="s">
        <v>4494</v>
      </c>
      <c r="D165" s="148">
        <v>1</v>
      </c>
      <c r="E165" s="102" t="s">
        <v>60</v>
      </c>
      <c r="F165" s="11">
        <v>950.71</v>
      </c>
      <c r="G165" s="11">
        <v>950.71</v>
      </c>
      <c r="H165" s="11">
        <v>256.27999999999997</v>
      </c>
      <c r="I165" s="11"/>
      <c r="J165" s="11">
        <v>1206.99</v>
      </c>
      <c r="K165" s="1085">
        <f t="shared" ref="K165:K228" si="9">J165/$J$421</f>
        <v>8.798949290316578E-4</v>
      </c>
      <c r="L165" s="1085">
        <f t="shared" ref="L165:L228" si="10">L164+K165</f>
        <v>0.93059623625622445</v>
      </c>
      <c r="M165" s="943" t="s">
        <v>3185</v>
      </c>
      <c r="N165" s="158"/>
      <c r="O165" s="158"/>
      <c r="P165" s="205"/>
      <c r="Q165" s="205"/>
      <c r="R165" s="205"/>
      <c r="S165" s="205"/>
    </row>
    <row r="166" spans="1:19" s="346" customFormat="1" ht="38.25" x14ac:dyDescent="0.25">
      <c r="A166" s="1068" t="s">
        <v>3001</v>
      </c>
      <c r="B166" s="1068" t="s">
        <v>4169</v>
      </c>
      <c r="C166" s="1072" t="s">
        <v>4713</v>
      </c>
      <c r="D166" s="901">
        <v>2.78</v>
      </c>
      <c r="E166" s="112" t="s">
        <v>22</v>
      </c>
      <c r="F166" s="11">
        <v>338.29</v>
      </c>
      <c r="G166" s="15">
        <v>940.44</v>
      </c>
      <c r="H166" s="15">
        <v>253.51</v>
      </c>
      <c r="I166" s="15"/>
      <c r="J166" s="15">
        <v>1193.95</v>
      </c>
      <c r="K166" s="1085">
        <f t="shared" si="9"/>
        <v>8.7038877746903277E-4</v>
      </c>
      <c r="L166" s="1085">
        <f t="shared" si="10"/>
        <v>0.93146662503369348</v>
      </c>
      <c r="M166" s="943" t="s">
        <v>3185</v>
      </c>
      <c r="N166" s="158"/>
      <c r="O166" s="158"/>
      <c r="P166" s="205"/>
      <c r="Q166" s="205"/>
      <c r="R166" s="205"/>
      <c r="S166" s="205"/>
    </row>
    <row r="167" spans="1:19" s="346" customFormat="1" ht="51" x14ac:dyDescent="0.25">
      <c r="A167" s="899" t="s">
        <v>3833</v>
      </c>
      <c r="B167" s="899" t="s">
        <v>3874</v>
      </c>
      <c r="C167" s="510" t="s">
        <v>3961</v>
      </c>
      <c r="D167" s="901">
        <v>1</v>
      </c>
      <c r="E167" s="902" t="s">
        <v>60</v>
      </c>
      <c r="F167" s="11">
        <v>934.58</v>
      </c>
      <c r="G167" s="11">
        <v>934.58</v>
      </c>
      <c r="H167" s="11">
        <v>251.93</v>
      </c>
      <c r="I167" s="11"/>
      <c r="J167" s="11">
        <v>1186.51</v>
      </c>
      <c r="K167" s="1085">
        <f t="shared" si="9"/>
        <v>8.6496502228299509E-4</v>
      </c>
      <c r="L167" s="1085">
        <f t="shared" si="10"/>
        <v>0.93233159005597643</v>
      </c>
      <c r="M167" s="943" t="s">
        <v>3185</v>
      </c>
      <c r="N167" s="158"/>
      <c r="O167" s="158"/>
      <c r="P167" s="205"/>
      <c r="Q167" s="205"/>
      <c r="R167" s="205"/>
      <c r="S167" s="205"/>
    </row>
    <row r="168" spans="1:19" s="346" customFormat="1" x14ac:dyDescent="0.25">
      <c r="A168" s="1068" t="s">
        <v>2815</v>
      </c>
      <c r="B168" s="1068" t="s">
        <v>3794</v>
      </c>
      <c r="C168" s="510" t="s">
        <v>3793</v>
      </c>
      <c r="D168" s="88">
        <v>299.06</v>
      </c>
      <c r="E168" s="18" t="s">
        <v>237</v>
      </c>
      <c r="F168" s="11">
        <v>3.05</v>
      </c>
      <c r="G168" s="19">
        <v>912.13</v>
      </c>
      <c r="H168" s="19">
        <v>245.88</v>
      </c>
      <c r="I168" s="19"/>
      <c r="J168" s="19">
        <v>1158.01</v>
      </c>
      <c r="K168" s="1085">
        <f t="shared" si="9"/>
        <v>8.4418854072357686E-4</v>
      </c>
      <c r="L168" s="1085">
        <f t="shared" si="10"/>
        <v>0.93317577859669998</v>
      </c>
      <c r="M168" s="943" t="s">
        <v>3185</v>
      </c>
      <c r="N168" s="158"/>
      <c r="O168" s="158"/>
      <c r="P168" s="205"/>
      <c r="Q168" s="205"/>
      <c r="R168" s="205"/>
      <c r="S168" s="205"/>
    </row>
    <row r="169" spans="1:19" s="346" customFormat="1" ht="15" x14ac:dyDescent="0.25">
      <c r="A169" s="1068" t="s">
        <v>4569</v>
      </c>
      <c r="B169" s="1068" t="s">
        <v>4570</v>
      </c>
      <c r="C169" s="510" t="s">
        <v>4571</v>
      </c>
      <c r="D169" s="901">
        <v>60</v>
      </c>
      <c r="E169" s="121" t="s">
        <v>210</v>
      </c>
      <c r="F169" s="11">
        <v>15.12</v>
      </c>
      <c r="G169" s="11">
        <v>907.2</v>
      </c>
      <c r="H169" s="11">
        <v>244.55</v>
      </c>
      <c r="I169" s="11"/>
      <c r="J169" s="11">
        <v>1151.75</v>
      </c>
      <c r="K169" s="1085">
        <f t="shared" si="9"/>
        <v>8.3962500477403445E-4</v>
      </c>
      <c r="L169" s="1085">
        <f t="shared" si="10"/>
        <v>0.93401540360147406</v>
      </c>
      <c r="M169" s="943" t="s">
        <v>3185</v>
      </c>
      <c r="N169" s="158"/>
      <c r="O169" s="158"/>
      <c r="P169" s="205"/>
      <c r="Q169" s="205"/>
      <c r="R169" s="205"/>
      <c r="S169" s="205"/>
    </row>
    <row r="170" spans="1:19" s="346" customFormat="1" ht="25.5" x14ac:dyDescent="0.25">
      <c r="A170" s="899" t="s">
        <v>2927</v>
      </c>
      <c r="B170" s="899" t="s">
        <v>3412</v>
      </c>
      <c r="C170" s="510" t="s">
        <v>2912</v>
      </c>
      <c r="D170" s="901">
        <v>58</v>
      </c>
      <c r="E170" s="902" t="s">
        <v>60</v>
      </c>
      <c r="F170" s="11">
        <v>15.32</v>
      </c>
      <c r="G170" s="11">
        <v>888.56</v>
      </c>
      <c r="H170" s="11">
        <v>239.52</v>
      </c>
      <c r="I170" s="11"/>
      <c r="J170" s="11">
        <v>1128.08</v>
      </c>
      <c r="K170" s="1085">
        <f t="shared" si="9"/>
        <v>8.2236959008942284E-4</v>
      </c>
      <c r="L170" s="1085">
        <f t="shared" si="10"/>
        <v>0.93483777319156347</v>
      </c>
      <c r="M170" s="943" t="s">
        <v>3185</v>
      </c>
      <c r="N170" s="158"/>
      <c r="O170" s="158"/>
      <c r="P170" s="205"/>
      <c r="Q170" s="205"/>
      <c r="R170" s="205"/>
      <c r="S170" s="205"/>
    </row>
    <row r="171" spans="1:19" s="346" customFormat="1" ht="25.5" x14ac:dyDescent="0.25">
      <c r="A171" s="121" t="s">
        <v>4155</v>
      </c>
      <c r="B171" s="121" t="s">
        <v>4547</v>
      </c>
      <c r="C171" s="510" t="s">
        <v>4151</v>
      </c>
      <c r="D171" s="901">
        <v>1</v>
      </c>
      <c r="E171" s="113" t="s">
        <v>60</v>
      </c>
      <c r="F171" s="11">
        <v>884.86</v>
      </c>
      <c r="G171" s="11">
        <v>884.86</v>
      </c>
      <c r="H171" s="11">
        <v>238.53</v>
      </c>
      <c r="I171" s="11"/>
      <c r="J171" s="11">
        <v>1123.3900000000001</v>
      </c>
      <c r="K171" s="1085">
        <f t="shared" si="9"/>
        <v>8.1895058312403098E-4</v>
      </c>
      <c r="L171" s="1085">
        <f t="shared" si="10"/>
        <v>0.93565672377468745</v>
      </c>
      <c r="M171" s="943" t="s">
        <v>3185</v>
      </c>
      <c r="N171" s="158"/>
      <c r="O171" s="158"/>
      <c r="P171" s="205"/>
      <c r="Q171" s="205"/>
      <c r="R171" s="205"/>
      <c r="S171" s="205"/>
    </row>
    <row r="172" spans="1:19" s="346" customFormat="1" x14ac:dyDescent="0.2">
      <c r="A172" s="1068" t="s">
        <v>2478</v>
      </c>
      <c r="B172" s="1068" t="s">
        <v>3294</v>
      </c>
      <c r="C172" s="510" t="s">
        <v>2479</v>
      </c>
      <c r="D172" s="148">
        <v>5</v>
      </c>
      <c r="E172" s="101" t="s">
        <v>60</v>
      </c>
      <c r="F172" s="11">
        <v>174.21</v>
      </c>
      <c r="G172" s="11">
        <v>871.05</v>
      </c>
      <c r="H172" s="11">
        <v>234.8</v>
      </c>
      <c r="I172" s="11"/>
      <c r="J172" s="11">
        <v>1105.8499999999999</v>
      </c>
      <c r="K172" s="1085">
        <f t="shared" si="9"/>
        <v>8.0616393447307654E-4</v>
      </c>
      <c r="L172" s="1085">
        <f t="shared" si="10"/>
        <v>0.93646288770916053</v>
      </c>
      <c r="M172" s="943" t="s">
        <v>3185</v>
      </c>
      <c r="N172" s="158"/>
      <c r="O172" s="158"/>
      <c r="P172" s="205"/>
      <c r="Q172" s="205"/>
      <c r="R172" s="205"/>
      <c r="S172" s="205"/>
    </row>
    <row r="173" spans="1:19" s="346" customFormat="1" ht="25.5" x14ac:dyDescent="0.25">
      <c r="A173" s="70" t="s">
        <v>4820</v>
      </c>
      <c r="B173" s="70" t="s">
        <v>3988</v>
      </c>
      <c r="C173" s="510" t="s">
        <v>4822</v>
      </c>
      <c r="D173" s="901">
        <v>23.05</v>
      </c>
      <c r="E173" s="121" t="s">
        <v>210</v>
      </c>
      <c r="F173" s="11">
        <v>37.75</v>
      </c>
      <c r="G173" s="11">
        <v>870.13</v>
      </c>
      <c r="H173" s="11">
        <v>234.55</v>
      </c>
      <c r="I173" s="11"/>
      <c r="J173" s="11">
        <v>1104.68</v>
      </c>
      <c r="K173" s="1085">
        <f t="shared" si="9"/>
        <v>8.0531100523011112E-4</v>
      </c>
      <c r="L173" s="1085">
        <f t="shared" si="10"/>
        <v>0.9372681987143906</v>
      </c>
      <c r="M173" s="943" t="s">
        <v>3185</v>
      </c>
      <c r="N173" s="158"/>
      <c r="O173" s="158"/>
      <c r="P173" s="205"/>
      <c r="Q173" s="205"/>
      <c r="R173" s="205"/>
      <c r="S173" s="205"/>
    </row>
    <row r="174" spans="1:19" s="346" customFormat="1" ht="25.5" x14ac:dyDescent="0.25">
      <c r="A174" s="892" t="s">
        <v>2845</v>
      </c>
      <c r="B174" s="892" t="s">
        <v>3984</v>
      </c>
      <c r="C174" s="510" t="s">
        <v>4651</v>
      </c>
      <c r="D174" s="903">
        <v>2</v>
      </c>
      <c r="E174" s="899" t="s">
        <v>2569</v>
      </c>
      <c r="F174" s="11">
        <v>430.41</v>
      </c>
      <c r="G174" s="11">
        <v>860.82</v>
      </c>
      <c r="H174" s="11">
        <v>232.05</v>
      </c>
      <c r="I174" s="11"/>
      <c r="J174" s="11">
        <v>1092.8699999999999</v>
      </c>
      <c r="K174" s="1085">
        <f t="shared" si="9"/>
        <v>7.9670152287162927E-4</v>
      </c>
      <c r="L174" s="1085">
        <f t="shared" si="10"/>
        <v>0.93806490023726219</v>
      </c>
      <c r="M174" s="943" t="s">
        <v>3185</v>
      </c>
      <c r="N174" s="158"/>
      <c r="O174" s="158"/>
      <c r="P174" s="205"/>
      <c r="Q174" s="205"/>
      <c r="R174" s="205"/>
      <c r="S174" s="205"/>
    </row>
    <row r="175" spans="1:19" s="346" customFormat="1" ht="38.25" x14ac:dyDescent="0.25">
      <c r="A175" s="121" t="s">
        <v>4477</v>
      </c>
      <c r="B175" s="121" t="s">
        <v>4408</v>
      </c>
      <c r="C175" s="510" t="s">
        <v>2546</v>
      </c>
      <c r="D175" s="901">
        <v>138</v>
      </c>
      <c r="E175" s="113" t="s">
        <v>210</v>
      </c>
      <c r="F175" s="11">
        <v>5.98</v>
      </c>
      <c r="G175" s="11">
        <v>825.24</v>
      </c>
      <c r="H175" s="11">
        <v>222.45</v>
      </c>
      <c r="I175" s="11"/>
      <c r="J175" s="11">
        <v>1047.69</v>
      </c>
      <c r="K175" s="1085">
        <f t="shared" si="9"/>
        <v>7.6376533210480418E-4</v>
      </c>
      <c r="L175" s="1085">
        <f t="shared" si="10"/>
        <v>0.93882866556936695</v>
      </c>
      <c r="M175" s="943" t="s">
        <v>3185</v>
      </c>
      <c r="N175" s="158"/>
      <c r="O175" s="158"/>
      <c r="P175" s="205"/>
      <c r="Q175" s="205"/>
      <c r="R175" s="205"/>
      <c r="S175" s="205"/>
    </row>
    <row r="176" spans="1:19" s="346" customFormat="1" ht="25.5" x14ac:dyDescent="0.25">
      <c r="A176" s="1068" t="s">
        <v>2841</v>
      </c>
      <c r="B176" s="1068" t="s">
        <v>4346</v>
      </c>
      <c r="C176" s="510" t="s">
        <v>4005</v>
      </c>
      <c r="D176" s="88">
        <v>2</v>
      </c>
      <c r="E176" s="97" t="s">
        <v>60</v>
      </c>
      <c r="F176" s="11">
        <v>412.56</v>
      </c>
      <c r="G176" s="11">
        <v>825.12</v>
      </c>
      <c r="H176" s="11">
        <v>222.42</v>
      </c>
      <c r="I176" s="11"/>
      <c r="J176" s="11">
        <v>1047.54</v>
      </c>
      <c r="K176" s="1085">
        <f t="shared" si="9"/>
        <v>7.636559822018598E-4</v>
      </c>
      <c r="L176" s="1085">
        <f t="shared" si="10"/>
        <v>0.9395923215515688</v>
      </c>
      <c r="M176" s="943" t="s">
        <v>3185</v>
      </c>
      <c r="N176" s="158"/>
      <c r="O176" s="158"/>
      <c r="P176" s="205"/>
      <c r="Q176" s="205"/>
      <c r="R176" s="205"/>
      <c r="S176" s="205"/>
    </row>
    <row r="177" spans="1:19" s="346" customFormat="1" x14ac:dyDescent="0.25">
      <c r="A177" s="1068" t="s">
        <v>3790</v>
      </c>
      <c r="B177" s="1068" t="s">
        <v>3992</v>
      </c>
      <c r="C177" s="510" t="s">
        <v>4836</v>
      </c>
      <c r="D177" s="901">
        <v>12</v>
      </c>
      <c r="E177" s="113" t="s">
        <v>60</v>
      </c>
      <c r="F177" s="11">
        <v>68.69</v>
      </c>
      <c r="G177" s="11">
        <v>824.28</v>
      </c>
      <c r="H177" s="11">
        <v>222.2</v>
      </c>
      <c r="I177" s="11"/>
      <c r="J177" s="11">
        <v>1046.48</v>
      </c>
      <c r="K177" s="1085">
        <f t="shared" si="9"/>
        <v>7.6288324288772004E-4</v>
      </c>
      <c r="L177" s="1085">
        <f t="shared" si="10"/>
        <v>0.94035520479445656</v>
      </c>
      <c r="M177" s="943" t="s">
        <v>3185</v>
      </c>
      <c r="N177" s="158"/>
      <c r="O177" s="158"/>
      <c r="P177" s="205"/>
      <c r="Q177" s="205"/>
      <c r="R177" s="205"/>
      <c r="S177" s="205"/>
    </row>
    <row r="178" spans="1:19" s="346" customFormat="1" x14ac:dyDescent="0.25">
      <c r="A178" s="1068" t="s">
        <v>4625</v>
      </c>
      <c r="B178" s="1068" t="s">
        <v>3027</v>
      </c>
      <c r="C178" s="1072" t="s">
        <v>2703</v>
      </c>
      <c r="D178" s="901">
        <v>69.040000000000006</v>
      </c>
      <c r="E178" s="1068" t="s">
        <v>237</v>
      </c>
      <c r="F178" s="431">
        <v>11.76</v>
      </c>
      <c r="G178" s="11">
        <v>811.91</v>
      </c>
      <c r="H178" s="11">
        <v>218.86</v>
      </c>
      <c r="I178" s="11"/>
      <c r="J178" s="11">
        <v>1030.77</v>
      </c>
      <c r="K178" s="1085">
        <f t="shared" si="9"/>
        <v>7.514306630526863E-4</v>
      </c>
      <c r="L178" s="1085">
        <f t="shared" si="10"/>
        <v>0.94110663545750928</v>
      </c>
      <c r="M178" s="943" t="s">
        <v>3185</v>
      </c>
      <c r="N178" s="158"/>
      <c r="O178" s="158"/>
      <c r="P178" s="205"/>
      <c r="Q178" s="205"/>
      <c r="R178" s="205"/>
      <c r="S178" s="205"/>
    </row>
    <row r="179" spans="1:19" s="346" customFormat="1" ht="25.5" x14ac:dyDescent="0.2">
      <c r="A179" s="1068" t="s">
        <v>2865</v>
      </c>
      <c r="B179" s="1068" t="s">
        <v>4807</v>
      </c>
      <c r="C179" s="510" t="s">
        <v>4212</v>
      </c>
      <c r="D179" s="148">
        <v>38.4</v>
      </c>
      <c r="E179" s="101" t="s">
        <v>210</v>
      </c>
      <c r="F179" s="11">
        <v>20.18</v>
      </c>
      <c r="G179" s="11">
        <v>774.91</v>
      </c>
      <c r="H179" s="11">
        <v>208.89</v>
      </c>
      <c r="I179" s="11"/>
      <c r="J179" s="11">
        <v>983.8</v>
      </c>
      <c r="K179" s="1085">
        <f t="shared" si="9"/>
        <v>7.1718956344405912E-4</v>
      </c>
      <c r="L179" s="1085">
        <f t="shared" si="10"/>
        <v>0.9418238250209533</v>
      </c>
      <c r="M179" s="943" t="s">
        <v>3185</v>
      </c>
      <c r="N179" s="158"/>
      <c r="O179" s="158"/>
      <c r="P179" s="205"/>
      <c r="Q179" s="205"/>
      <c r="R179" s="205"/>
      <c r="S179" s="205"/>
    </row>
    <row r="180" spans="1:19" s="346" customFormat="1" ht="25.5" x14ac:dyDescent="0.25">
      <c r="A180" s="1068" t="s">
        <v>2745</v>
      </c>
      <c r="B180" s="1068" t="s">
        <v>2744</v>
      </c>
      <c r="C180" s="1072" t="s">
        <v>4180</v>
      </c>
      <c r="D180" s="88">
        <v>150.02000000000001</v>
      </c>
      <c r="E180" s="97" t="s">
        <v>237</v>
      </c>
      <c r="F180" s="11">
        <v>5.15</v>
      </c>
      <c r="G180" s="11">
        <v>772.6</v>
      </c>
      <c r="H180" s="11">
        <v>208.26</v>
      </c>
      <c r="I180" s="11"/>
      <c r="J180" s="11">
        <v>980.86</v>
      </c>
      <c r="K180" s="1085">
        <f t="shared" si="9"/>
        <v>7.1504630534635074E-4</v>
      </c>
      <c r="L180" s="1085">
        <f t="shared" si="10"/>
        <v>0.94253887132629965</v>
      </c>
      <c r="M180" s="943" t="s">
        <v>3185</v>
      </c>
      <c r="N180" s="158"/>
      <c r="O180" s="158"/>
      <c r="P180" s="205"/>
      <c r="Q180" s="205"/>
      <c r="R180" s="205"/>
      <c r="S180" s="205"/>
    </row>
    <row r="181" spans="1:19" s="346" customFormat="1" x14ac:dyDescent="0.25">
      <c r="A181" s="1068" t="s">
        <v>2854</v>
      </c>
      <c r="B181" s="1068" t="s">
        <v>3335</v>
      </c>
      <c r="C181" s="510" t="s">
        <v>2740</v>
      </c>
      <c r="D181" s="901">
        <v>2.16</v>
      </c>
      <c r="E181" s="113" t="s">
        <v>237</v>
      </c>
      <c r="F181" s="11">
        <v>357.03</v>
      </c>
      <c r="G181" s="11">
        <v>771.18</v>
      </c>
      <c r="H181" s="11">
        <v>207.88</v>
      </c>
      <c r="I181" s="11"/>
      <c r="J181" s="11">
        <v>979.06</v>
      </c>
      <c r="K181" s="1085">
        <f t="shared" si="9"/>
        <v>7.1373410651101902E-4</v>
      </c>
      <c r="L181" s="1085">
        <f t="shared" si="10"/>
        <v>0.94325260543281064</v>
      </c>
      <c r="M181" s="943" t="s">
        <v>3185</v>
      </c>
      <c r="N181" s="158"/>
      <c r="O181" s="158"/>
      <c r="P181" s="205"/>
      <c r="Q181" s="205"/>
      <c r="R181" s="205"/>
      <c r="S181" s="205"/>
    </row>
    <row r="182" spans="1:19" s="346" customFormat="1" ht="25.5" x14ac:dyDescent="0.25">
      <c r="A182" s="70" t="s">
        <v>2611</v>
      </c>
      <c r="B182" s="70" t="s">
        <v>4796</v>
      </c>
      <c r="C182" s="510" t="s">
        <v>4210</v>
      </c>
      <c r="D182" s="901">
        <v>31.2</v>
      </c>
      <c r="E182" s="1068" t="s">
        <v>210</v>
      </c>
      <c r="F182" s="431">
        <v>24.63</v>
      </c>
      <c r="G182" s="11">
        <v>768.45</v>
      </c>
      <c r="H182" s="11">
        <v>207.15</v>
      </c>
      <c r="I182" s="11"/>
      <c r="J182" s="11">
        <v>975.6</v>
      </c>
      <c r="K182" s="1085">
        <f t="shared" si="9"/>
        <v>7.1121176874977033E-4</v>
      </c>
      <c r="L182" s="1085">
        <f t="shared" si="10"/>
        <v>0.94396381720156042</v>
      </c>
      <c r="M182" s="943" t="s">
        <v>3185</v>
      </c>
      <c r="N182" s="158"/>
      <c r="O182" s="158"/>
      <c r="P182" s="205"/>
      <c r="Q182" s="205"/>
      <c r="R182" s="205"/>
      <c r="S182" s="205"/>
    </row>
    <row r="183" spans="1:19" s="346" customFormat="1" ht="25.5" x14ac:dyDescent="0.25">
      <c r="A183" s="70" t="s">
        <v>4139</v>
      </c>
      <c r="B183" s="70" t="s">
        <v>4539</v>
      </c>
      <c r="C183" s="510" t="s">
        <v>4140</v>
      </c>
      <c r="D183" s="901">
        <v>2</v>
      </c>
      <c r="E183" s="113" t="s">
        <v>60</v>
      </c>
      <c r="F183" s="11">
        <v>382.86</v>
      </c>
      <c r="G183" s="11">
        <v>765.72</v>
      </c>
      <c r="H183" s="11">
        <v>206.41</v>
      </c>
      <c r="I183" s="11"/>
      <c r="J183" s="11">
        <v>972.13</v>
      </c>
      <c r="K183" s="1085">
        <f t="shared" si="9"/>
        <v>7.0868214099499202E-4</v>
      </c>
      <c r="L183" s="1085">
        <f t="shared" si="10"/>
        <v>0.94467249934255537</v>
      </c>
      <c r="M183" s="943" t="s">
        <v>3185</v>
      </c>
      <c r="N183" s="158"/>
      <c r="O183" s="158"/>
      <c r="P183" s="205"/>
      <c r="Q183" s="205"/>
      <c r="R183" s="205"/>
      <c r="S183" s="205"/>
    </row>
    <row r="184" spans="1:19" s="346" customFormat="1" ht="25.5" x14ac:dyDescent="0.25">
      <c r="A184" s="70" t="s">
        <v>4142</v>
      </c>
      <c r="B184" s="70" t="s">
        <v>4540</v>
      </c>
      <c r="C184" s="510" t="s">
        <v>4141</v>
      </c>
      <c r="D184" s="397">
        <v>2</v>
      </c>
      <c r="E184" s="1069" t="s">
        <v>60</v>
      </c>
      <c r="F184" s="11">
        <v>382.86</v>
      </c>
      <c r="G184" s="11">
        <v>765.72</v>
      </c>
      <c r="H184" s="11">
        <v>206.41</v>
      </c>
      <c r="I184" s="11"/>
      <c r="J184" s="11">
        <v>972.13</v>
      </c>
      <c r="K184" s="1085">
        <f t="shared" si="9"/>
        <v>7.0868214099499202E-4</v>
      </c>
      <c r="L184" s="1085">
        <f t="shared" si="10"/>
        <v>0.94538118148355033</v>
      </c>
      <c r="M184" s="943" t="s">
        <v>3185</v>
      </c>
      <c r="N184" s="158"/>
      <c r="O184" s="158"/>
      <c r="P184" s="205"/>
      <c r="Q184" s="205"/>
      <c r="R184" s="205"/>
      <c r="S184" s="205"/>
    </row>
    <row r="185" spans="1:19" s="346" customFormat="1" ht="25.5" x14ac:dyDescent="0.25">
      <c r="A185" s="70" t="s">
        <v>4144</v>
      </c>
      <c r="B185" s="70" t="s">
        <v>4541</v>
      </c>
      <c r="C185" s="510" t="s">
        <v>4908</v>
      </c>
      <c r="D185" s="88">
        <v>2</v>
      </c>
      <c r="E185" s="97" t="s">
        <v>60</v>
      </c>
      <c r="F185" s="11">
        <v>382.86</v>
      </c>
      <c r="G185" s="11">
        <v>765.72</v>
      </c>
      <c r="H185" s="11">
        <v>206.41</v>
      </c>
      <c r="I185" s="11"/>
      <c r="J185" s="11">
        <v>972.13</v>
      </c>
      <c r="K185" s="1085">
        <f t="shared" si="9"/>
        <v>7.0868214099499202E-4</v>
      </c>
      <c r="L185" s="1085">
        <f t="shared" si="10"/>
        <v>0.94608986362454528</v>
      </c>
      <c r="M185" s="943" t="s">
        <v>3185</v>
      </c>
      <c r="N185" s="158"/>
      <c r="O185" s="158"/>
      <c r="P185" s="205"/>
      <c r="Q185" s="205"/>
      <c r="R185" s="205"/>
      <c r="S185" s="205"/>
    </row>
    <row r="186" spans="1:19" s="346" customFormat="1" ht="25.5" x14ac:dyDescent="0.25">
      <c r="A186" s="70" t="s">
        <v>4153</v>
      </c>
      <c r="B186" s="70" t="s">
        <v>4545</v>
      </c>
      <c r="C186" s="510" t="s">
        <v>4906</v>
      </c>
      <c r="D186" s="901">
        <v>2</v>
      </c>
      <c r="E186" s="121" t="s">
        <v>60</v>
      </c>
      <c r="F186" s="11">
        <v>382.86</v>
      </c>
      <c r="G186" s="11">
        <v>765.72</v>
      </c>
      <c r="H186" s="11">
        <v>206.41</v>
      </c>
      <c r="I186" s="11"/>
      <c r="J186" s="11">
        <v>972.13</v>
      </c>
      <c r="K186" s="1085">
        <f t="shared" si="9"/>
        <v>7.0868214099499202E-4</v>
      </c>
      <c r="L186" s="1085">
        <f t="shared" si="10"/>
        <v>0.94679854576554023</v>
      </c>
      <c r="M186" s="943" t="s">
        <v>3185</v>
      </c>
      <c r="N186" s="158"/>
      <c r="O186" s="158"/>
      <c r="P186" s="205"/>
      <c r="Q186" s="205"/>
      <c r="R186" s="205"/>
      <c r="S186" s="205"/>
    </row>
    <row r="187" spans="1:19" s="346" customFormat="1" ht="25.5" x14ac:dyDescent="0.25">
      <c r="A187" s="70" t="s">
        <v>2825</v>
      </c>
      <c r="B187" s="945" t="s">
        <v>2982</v>
      </c>
      <c r="C187" s="510" t="s">
        <v>4200</v>
      </c>
      <c r="D187" s="901">
        <v>29.21</v>
      </c>
      <c r="E187" s="113" t="s">
        <v>237</v>
      </c>
      <c r="F187" s="11">
        <v>26.12</v>
      </c>
      <c r="G187" s="11">
        <v>762.96</v>
      </c>
      <c r="H187" s="11">
        <v>205.67</v>
      </c>
      <c r="I187" s="11"/>
      <c r="J187" s="11">
        <v>968.63</v>
      </c>
      <c r="K187" s="1085">
        <f t="shared" si="9"/>
        <v>7.0613064325962495E-4</v>
      </c>
      <c r="L187" s="1085">
        <f t="shared" si="10"/>
        <v>0.94750467640879987</v>
      </c>
      <c r="M187" s="943" t="s">
        <v>3185</v>
      </c>
      <c r="N187" s="158"/>
      <c r="O187" s="158"/>
      <c r="P187" s="205"/>
      <c r="Q187" s="205"/>
      <c r="R187" s="205"/>
      <c r="S187" s="205"/>
    </row>
    <row r="188" spans="1:19" s="346" customFormat="1" ht="38.25" x14ac:dyDescent="0.25">
      <c r="A188" s="1068" t="s">
        <v>2778</v>
      </c>
      <c r="B188" s="1068" t="s">
        <v>3827</v>
      </c>
      <c r="C188" s="1072" t="s">
        <v>3828</v>
      </c>
      <c r="D188" s="901">
        <v>1</v>
      </c>
      <c r="E188" s="113" t="s">
        <v>60</v>
      </c>
      <c r="F188" s="11">
        <v>751.3</v>
      </c>
      <c r="G188" s="11">
        <v>751.3</v>
      </c>
      <c r="H188" s="11">
        <v>202.52</v>
      </c>
      <c r="I188" s="11"/>
      <c r="J188" s="11">
        <v>953.82</v>
      </c>
      <c r="K188" s="1085">
        <f t="shared" si="9"/>
        <v>6.9533416284225707E-4</v>
      </c>
      <c r="L188" s="1085">
        <f t="shared" si="10"/>
        <v>0.94820001057164216</v>
      </c>
      <c r="M188" s="943" t="s">
        <v>3185</v>
      </c>
      <c r="N188" s="158"/>
      <c r="O188" s="158"/>
      <c r="P188" s="205"/>
      <c r="Q188" s="205"/>
      <c r="R188" s="205"/>
      <c r="S188" s="205"/>
    </row>
    <row r="189" spans="1:19" s="346" customFormat="1" x14ac:dyDescent="0.25">
      <c r="A189" s="902" t="s">
        <v>5064</v>
      </c>
      <c r="B189" s="902" t="s">
        <v>4169</v>
      </c>
      <c r="C189" s="1072" t="s">
        <v>3685</v>
      </c>
      <c r="D189" s="901">
        <v>2.2040000000000002</v>
      </c>
      <c r="E189" s="901" t="s">
        <v>22</v>
      </c>
      <c r="F189" s="11">
        <v>338.4</v>
      </c>
      <c r="G189" s="11">
        <v>745.83</v>
      </c>
      <c r="H189" s="11">
        <v>201.05</v>
      </c>
      <c r="I189" s="11"/>
      <c r="J189" s="12">
        <v>946.88</v>
      </c>
      <c r="K189" s="1085">
        <f t="shared" si="9"/>
        <v>6.9027490733270045E-4</v>
      </c>
      <c r="L189" s="1085">
        <f t="shared" si="10"/>
        <v>0.94889028547897492</v>
      </c>
      <c r="M189" s="943" t="s">
        <v>3185</v>
      </c>
      <c r="N189" s="158"/>
      <c r="O189" s="158"/>
      <c r="P189" s="205"/>
      <c r="Q189" s="205"/>
      <c r="R189" s="205"/>
      <c r="S189" s="205"/>
    </row>
    <row r="190" spans="1:19" s="346" customFormat="1" x14ac:dyDescent="0.25">
      <c r="A190" s="607" t="s">
        <v>3786</v>
      </c>
      <c r="B190" s="607" t="s">
        <v>3980</v>
      </c>
      <c r="C190" s="510" t="s">
        <v>3979</v>
      </c>
      <c r="D190" s="901">
        <v>4</v>
      </c>
      <c r="E190" s="128" t="s">
        <v>60</v>
      </c>
      <c r="F190" s="11">
        <v>185.88</v>
      </c>
      <c r="G190" s="31">
        <v>743.52</v>
      </c>
      <c r="H190" s="31">
        <v>200.42</v>
      </c>
      <c r="I190" s="31"/>
      <c r="J190" s="31">
        <v>943.94</v>
      </c>
      <c r="K190" s="1085">
        <f t="shared" si="9"/>
        <v>6.8813164923499208E-4</v>
      </c>
      <c r="L190" s="1085">
        <f t="shared" si="10"/>
        <v>0.9495784171282099</v>
      </c>
      <c r="M190" s="943" t="s">
        <v>3185</v>
      </c>
      <c r="N190" s="158"/>
      <c r="O190" s="158"/>
      <c r="P190" s="205"/>
      <c r="Q190" s="205"/>
      <c r="R190" s="205"/>
      <c r="S190" s="205"/>
    </row>
    <row r="191" spans="1:19" s="346" customFormat="1" ht="63.75" x14ac:dyDescent="0.25">
      <c r="A191" s="1068" t="s">
        <v>3739</v>
      </c>
      <c r="B191" s="1068" t="s">
        <v>3740</v>
      </c>
      <c r="C191" s="510" t="s">
        <v>4643</v>
      </c>
      <c r="D191" s="901">
        <v>26.41</v>
      </c>
      <c r="E191" s="121" t="s">
        <v>237</v>
      </c>
      <c r="F191" s="11">
        <v>28.06</v>
      </c>
      <c r="G191" s="11">
        <v>741.06</v>
      </c>
      <c r="H191" s="11">
        <v>199.76</v>
      </c>
      <c r="I191" s="11"/>
      <c r="J191" s="11">
        <v>940.82</v>
      </c>
      <c r="K191" s="1085">
        <f t="shared" si="9"/>
        <v>6.8585717125375055E-4</v>
      </c>
      <c r="L191" s="1085">
        <f t="shared" si="10"/>
        <v>0.9502642742994637</v>
      </c>
      <c r="M191" s="943" t="s">
        <v>3185</v>
      </c>
      <c r="N191" s="158"/>
      <c r="O191" s="158"/>
      <c r="P191" s="205"/>
      <c r="Q191" s="205"/>
      <c r="R191" s="205"/>
      <c r="S191" s="205"/>
    </row>
    <row r="192" spans="1:19" s="346" customFormat="1" ht="25.5" x14ac:dyDescent="0.25">
      <c r="A192" s="896" t="s">
        <v>4593</v>
      </c>
      <c r="B192" s="896" t="s">
        <v>4600</v>
      </c>
      <c r="C192" s="510" t="s">
        <v>4594</v>
      </c>
      <c r="D192" s="901">
        <v>3</v>
      </c>
      <c r="E192" s="896" t="s">
        <v>2569</v>
      </c>
      <c r="F192" s="431">
        <v>243.65</v>
      </c>
      <c r="G192" s="15">
        <v>730.95</v>
      </c>
      <c r="H192" s="15">
        <v>197.04</v>
      </c>
      <c r="I192" s="15"/>
      <c r="J192" s="15">
        <v>927.99</v>
      </c>
      <c r="K192" s="1085">
        <f t="shared" si="9"/>
        <v>6.7650410955524744E-4</v>
      </c>
      <c r="L192" s="1085">
        <f t="shared" si="10"/>
        <v>0.95094077840901892</v>
      </c>
      <c r="M192" s="943" t="s">
        <v>3185</v>
      </c>
      <c r="N192" s="158"/>
      <c r="O192" s="158"/>
      <c r="P192" s="205"/>
      <c r="Q192" s="205"/>
      <c r="R192" s="205"/>
      <c r="S192" s="205"/>
    </row>
    <row r="193" spans="1:19" s="346" customFormat="1" ht="51" x14ac:dyDescent="0.25">
      <c r="A193" s="1068" t="s">
        <v>4823</v>
      </c>
      <c r="B193" s="1068" t="s">
        <v>3988</v>
      </c>
      <c r="C193" s="510" t="s">
        <v>4859</v>
      </c>
      <c r="D193" s="397">
        <v>18.45</v>
      </c>
      <c r="E193" s="1069" t="s">
        <v>210</v>
      </c>
      <c r="F193" s="11">
        <v>39.340000000000003</v>
      </c>
      <c r="G193" s="11">
        <v>725.82</v>
      </c>
      <c r="H193" s="11">
        <v>195.65</v>
      </c>
      <c r="I193" s="11"/>
      <c r="J193" s="11">
        <v>921.47</v>
      </c>
      <c r="K193" s="1085">
        <f t="shared" si="9"/>
        <v>6.7175103377393498E-4</v>
      </c>
      <c r="L193" s="1085">
        <f t="shared" si="10"/>
        <v>0.95161252944279284</v>
      </c>
      <c r="M193" s="943" t="s">
        <v>3185</v>
      </c>
      <c r="N193" s="158"/>
      <c r="O193" s="158"/>
      <c r="P193" s="205"/>
      <c r="Q193" s="205"/>
      <c r="R193" s="205"/>
      <c r="S193" s="205"/>
    </row>
    <row r="194" spans="1:19" s="346" customFormat="1" ht="51" x14ac:dyDescent="0.25">
      <c r="A194" s="1068" t="s">
        <v>2754</v>
      </c>
      <c r="B194" s="1068" t="s">
        <v>3308</v>
      </c>
      <c r="C194" s="1072" t="s">
        <v>2702</v>
      </c>
      <c r="D194" s="88">
        <v>3</v>
      </c>
      <c r="E194" s="97" t="s">
        <v>2701</v>
      </c>
      <c r="F194" s="11">
        <v>240.18</v>
      </c>
      <c r="G194" s="11">
        <v>720.54</v>
      </c>
      <c r="H194" s="11">
        <v>194.23</v>
      </c>
      <c r="I194" s="11"/>
      <c r="J194" s="11">
        <v>914.77</v>
      </c>
      <c r="K194" s="1085">
        <f t="shared" si="9"/>
        <v>6.6686673810908916E-4</v>
      </c>
      <c r="L194" s="1085">
        <f t="shared" si="10"/>
        <v>0.95227939618090196</v>
      </c>
      <c r="M194" s="943" t="s">
        <v>3185</v>
      </c>
      <c r="N194" s="158"/>
      <c r="O194" s="158"/>
      <c r="P194" s="205"/>
      <c r="Q194" s="205"/>
      <c r="R194" s="205"/>
      <c r="S194" s="205"/>
    </row>
    <row r="195" spans="1:19" s="346" customFormat="1" ht="25.5" x14ac:dyDescent="0.25">
      <c r="A195" s="896" t="s">
        <v>2826</v>
      </c>
      <c r="B195" s="896" t="s">
        <v>2983</v>
      </c>
      <c r="C195" s="510" t="s">
        <v>4201</v>
      </c>
      <c r="D195" s="88">
        <v>16.27</v>
      </c>
      <c r="E195" s="86" t="s">
        <v>237</v>
      </c>
      <c r="F195" s="15">
        <v>43.68</v>
      </c>
      <c r="G195" s="15">
        <v>710.67</v>
      </c>
      <c r="H195" s="15">
        <v>191.57</v>
      </c>
      <c r="I195" s="15"/>
      <c r="J195" s="15">
        <v>902.24</v>
      </c>
      <c r="K195" s="1085">
        <f t="shared" si="9"/>
        <v>6.5773237621647481E-4</v>
      </c>
      <c r="L195" s="1085">
        <f t="shared" si="10"/>
        <v>0.95293712855711843</v>
      </c>
      <c r="M195" s="943" t="s">
        <v>3185</v>
      </c>
      <c r="N195" s="158"/>
      <c r="O195" s="158"/>
      <c r="P195" s="205"/>
      <c r="Q195" s="205"/>
      <c r="R195" s="205"/>
      <c r="S195" s="205"/>
    </row>
    <row r="196" spans="1:19" s="346" customFormat="1" ht="51" x14ac:dyDescent="0.25">
      <c r="A196" s="902" t="s">
        <v>3831</v>
      </c>
      <c r="B196" s="902" t="s">
        <v>3872</v>
      </c>
      <c r="C196" s="1072" t="s">
        <v>3960</v>
      </c>
      <c r="D196" s="425">
        <v>1</v>
      </c>
      <c r="E196" s="902" t="s">
        <v>60</v>
      </c>
      <c r="F196" s="11">
        <v>693.42</v>
      </c>
      <c r="G196" s="11">
        <v>693.42</v>
      </c>
      <c r="H196" s="11">
        <v>186.92</v>
      </c>
      <c r="I196" s="11"/>
      <c r="J196" s="11">
        <v>880.34</v>
      </c>
      <c r="K196" s="1085">
        <f t="shared" si="9"/>
        <v>6.4176729038660605E-4</v>
      </c>
      <c r="L196" s="1085">
        <f t="shared" si="10"/>
        <v>0.95357889584750499</v>
      </c>
      <c r="M196" s="943" t="s">
        <v>3185</v>
      </c>
      <c r="N196" s="158"/>
      <c r="O196" s="158"/>
      <c r="P196" s="205"/>
      <c r="Q196" s="205"/>
      <c r="R196" s="205"/>
      <c r="S196" s="205"/>
    </row>
    <row r="197" spans="1:19" s="346" customFormat="1" x14ac:dyDescent="0.25">
      <c r="A197" s="1068" t="s">
        <v>2653</v>
      </c>
      <c r="B197" s="1068" t="s">
        <v>2650</v>
      </c>
      <c r="C197" s="510" t="s">
        <v>2651</v>
      </c>
      <c r="D197" s="88">
        <v>6</v>
      </c>
      <c r="E197" s="88" t="s">
        <v>60</v>
      </c>
      <c r="F197" s="11">
        <v>115.33</v>
      </c>
      <c r="G197" s="11">
        <v>691.98</v>
      </c>
      <c r="H197" s="11">
        <v>186.53</v>
      </c>
      <c r="I197" s="11"/>
      <c r="J197" s="11">
        <v>878.51</v>
      </c>
      <c r="K197" s="1085">
        <f t="shared" si="9"/>
        <v>6.4043322157068545E-4</v>
      </c>
      <c r="L197" s="1085">
        <f t="shared" si="10"/>
        <v>0.95421932906907569</v>
      </c>
      <c r="M197" s="943" t="s">
        <v>3185</v>
      </c>
      <c r="N197" s="158"/>
      <c r="O197" s="158"/>
      <c r="P197" s="205"/>
      <c r="Q197" s="205"/>
      <c r="R197" s="205"/>
      <c r="S197" s="205"/>
    </row>
    <row r="198" spans="1:19" s="346" customFormat="1" ht="51" x14ac:dyDescent="0.25">
      <c r="A198" s="892" t="s">
        <v>3898</v>
      </c>
      <c r="B198" s="892" t="s">
        <v>3901</v>
      </c>
      <c r="C198" s="510" t="s">
        <v>3677</v>
      </c>
      <c r="D198" s="914">
        <v>1</v>
      </c>
      <c r="E198" s="902" t="s">
        <v>60</v>
      </c>
      <c r="F198" s="11">
        <v>687.73</v>
      </c>
      <c r="G198" s="11">
        <v>687.73</v>
      </c>
      <c r="H198" s="11">
        <v>185.39</v>
      </c>
      <c r="I198" s="11"/>
      <c r="J198" s="11">
        <v>873.12</v>
      </c>
      <c r="K198" s="1085">
        <f t="shared" si="9"/>
        <v>6.3650391505822013E-4</v>
      </c>
      <c r="L198" s="1085">
        <f t="shared" si="10"/>
        <v>0.9548558329841339</v>
      </c>
      <c r="M198" s="943" t="s">
        <v>3185</v>
      </c>
      <c r="N198" s="158"/>
      <c r="O198" s="158"/>
      <c r="P198" s="205"/>
      <c r="Q198" s="205"/>
      <c r="R198" s="205"/>
      <c r="S198" s="205"/>
    </row>
    <row r="199" spans="1:19" s="346" customFormat="1" ht="51" x14ac:dyDescent="0.2">
      <c r="A199" s="896" t="s">
        <v>3899</v>
      </c>
      <c r="B199" s="896" t="s">
        <v>3902</v>
      </c>
      <c r="C199" s="510" t="s">
        <v>3678</v>
      </c>
      <c r="D199" s="148">
        <v>1</v>
      </c>
      <c r="E199" s="103" t="s">
        <v>60</v>
      </c>
      <c r="F199" s="11">
        <v>687.73</v>
      </c>
      <c r="G199" s="15">
        <v>687.73</v>
      </c>
      <c r="H199" s="15">
        <v>185.39</v>
      </c>
      <c r="I199" s="15"/>
      <c r="J199" s="15">
        <v>873.12</v>
      </c>
      <c r="K199" s="1085">
        <f t="shared" si="9"/>
        <v>6.3650391505822013E-4</v>
      </c>
      <c r="L199" s="1085">
        <f t="shared" si="10"/>
        <v>0.95549233689919211</v>
      </c>
      <c r="M199" s="943" t="s">
        <v>3185</v>
      </c>
      <c r="N199" s="158"/>
      <c r="O199" s="158"/>
      <c r="P199" s="205"/>
      <c r="Q199" s="205"/>
      <c r="R199" s="205"/>
      <c r="S199" s="205"/>
    </row>
    <row r="200" spans="1:19" s="346" customFormat="1" ht="25.5" x14ac:dyDescent="0.2">
      <c r="A200" s="1068" t="s">
        <v>2838</v>
      </c>
      <c r="B200" s="1068" t="s">
        <v>3014</v>
      </c>
      <c r="C200" s="510" t="s">
        <v>2729</v>
      </c>
      <c r="D200" s="425">
        <v>4</v>
      </c>
      <c r="E200" s="101" t="s">
        <v>60</v>
      </c>
      <c r="F200" s="11">
        <v>169.94</v>
      </c>
      <c r="G200" s="11">
        <v>679.76</v>
      </c>
      <c r="H200" s="11">
        <v>183.24</v>
      </c>
      <c r="I200" s="11"/>
      <c r="J200" s="11">
        <v>863</v>
      </c>
      <c r="K200" s="1085">
        <f t="shared" si="9"/>
        <v>6.2912644160624423E-4</v>
      </c>
      <c r="L200" s="1085">
        <f t="shared" si="10"/>
        <v>0.95612146334079839</v>
      </c>
      <c r="M200" s="943" t="s">
        <v>3185</v>
      </c>
      <c r="N200" s="158"/>
      <c r="O200" s="158"/>
      <c r="P200" s="205"/>
      <c r="Q200" s="205"/>
      <c r="R200" s="205"/>
      <c r="S200" s="205"/>
    </row>
    <row r="201" spans="1:19" s="346" customFormat="1" x14ac:dyDescent="0.25">
      <c r="A201" s="1068" t="s">
        <v>2770</v>
      </c>
      <c r="B201" s="1068" t="s">
        <v>3360</v>
      </c>
      <c r="C201" s="510" t="s">
        <v>2696</v>
      </c>
      <c r="D201" s="88">
        <v>68</v>
      </c>
      <c r="E201" s="97" t="s">
        <v>60</v>
      </c>
      <c r="F201" s="11">
        <v>9.99</v>
      </c>
      <c r="G201" s="11">
        <v>679.32</v>
      </c>
      <c r="H201" s="11">
        <v>183.12</v>
      </c>
      <c r="I201" s="11"/>
      <c r="J201" s="11">
        <v>862.44</v>
      </c>
      <c r="K201" s="1085">
        <f t="shared" si="9"/>
        <v>6.2871820196858553E-4</v>
      </c>
      <c r="L201" s="1085">
        <f t="shared" si="10"/>
        <v>0.95675018154276703</v>
      </c>
      <c r="M201" s="943" t="s">
        <v>3185</v>
      </c>
      <c r="N201" s="158"/>
      <c r="O201" s="158"/>
      <c r="P201" s="205"/>
      <c r="Q201" s="205"/>
      <c r="R201" s="205"/>
      <c r="S201" s="205"/>
    </row>
    <row r="202" spans="1:19" s="346" customFormat="1" ht="25.5" x14ac:dyDescent="0.25">
      <c r="A202" s="840" t="s">
        <v>3281</v>
      </c>
      <c r="B202" s="896" t="s">
        <v>4422</v>
      </c>
      <c r="C202" s="510" t="s">
        <v>3219</v>
      </c>
      <c r="D202" s="901">
        <v>8</v>
      </c>
      <c r="E202" s="89" t="s">
        <v>60</v>
      </c>
      <c r="F202" s="11">
        <v>84.74</v>
      </c>
      <c r="G202" s="19">
        <v>677.92</v>
      </c>
      <c r="H202" s="19">
        <v>182.74</v>
      </c>
      <c r="I202" s="19"/>
      <c r="J202" s="19">
        <v>860.66</v>
      </c>
      <c r="K202" s="1085">
        <f t="shared" si="9"/>
        <v>6.2742058312031295E-4</v>
      </c>
      <c r="L202" s="1085">
        <f t="shared" si="10"/>
        <v>0.95737760212588729</v>
      </c>
      <c r="M202" s="943" t="s">
        <v>3185</v>
      </c>
      <c r="N202" s="158"/>
      <c r="O202" s="158"/>
      <c r="P202" s="205"/>
      <c r="Q202" s="205"/>
      <c r="R202" s="205"/>
      <c r="S202" s="205"/>
    </row>
    <row r="203" spans="1:19" s="346" customFormat="1" ht="25.5" x14ac:dyDescent="0.25">
      <c r="A203" s="1068" t="s">
        <v>4579</v>
      </c>
      <c r="B203" s="1068" t="s">
        <v>4431</v>
      </c>
      <c r="C203" s="510" t="s">
        <v>4578</v>
      </c>
      <c r="D203" s="901">
        <v>1</v>
      </c>
      <c r="E203" s="121" t="s">
        <v>60</v>
      </c>
      <c r="F203" s="11">
        <v>660.72</v>
      </c>
      <c r="G203" s="11">
        <v>660.72</v>
      </c>
      <c r="H203" s="11">
        <v>178.1</v>
      </c>
      <c r="I203" s="11"/>
      <c r="J203" s="11">
        <v>838.82</v>
      </c>
      <c r="K203" s="1085">
        <f t="shared" si="9"/>
        <v>6.1149923725162204E-4</v>
      </c>
      <c r="L203" s="1085">
        <f t="shared" si="10"/>
        <v>0.95798910136313886</v>
      </c>
      <c r="M203" s="943" t="s">
        <v>3185</v>
      </c>
      <c r="N203" s="158"/>
      <c r="O203" s="158"/>
      <c r="P203" s="205"/>
      <c r="Q203" s="205"/>
      <c r="R203" s="205"/>
      <c r="S203" s="205"/>
    </row>
    <row r="204" spans="1:19" s="346" customFormat="1" x14ac:dyDescent="0.25">
      <c r="A204" s="1068" t="s">
        <v>2505</v>
      </c>
      <c r="B204" s="1068" t="s">
        <v>3429</v>
      </c>
      <c r="C204" s="510" t="s">
        <v>2497</v>
      </c>
      <c r="D204" s="88">
        <v>32</v>
      </c>
      <c r="E204" s="1069" t="s">
        <v>210</v>
      </c>
      <c r="F204" s="11">
        <v>20.329999999999998</v>
      </c>
      <c r="G204" s="11">
        <v>650.55999999999995</v>
      </c>
      <c r="H204" s="11">
        <v>175.37</v>
      </c>
      <c r="I204" s="11"/>
      <c r="J204" s="11">
        <v>825.93</v>
      </c>
      <c r="K204" s="1085">
        <f t="shared" si="9"/>
        <v>6.0210243559194118E-4</v>
      </c>
      <c r="L204" s="1085">
        <f t="shared" si="10"/>
        <v>0.95859120379873075</v>
      </c>
      <c r="M204" s="943" t="s">
        <v>3185</v>
      </c>
      <c r="N204" s="158"/>
      <c r="O204" s="158"/>
      <c r="P204" s="205"/>
      <c r="Q204" s="205"/>
      <c r="R204" s="205"/>
      <c r="S204" s="205"/>
    </row>
    <row r="205" spans="1:19" s="346" customFormat="1" ht="25.5" x14ac:dyDescent="0.25">
      <c r="A205" s="1068" t="s">
        <v>2958</v>
      </c>
      <c r="B205" s="1068" t="s">
        <v>3406</v>
      </c>
      <c r="C205" s="510" t="s">
        <v>3282</v>
      </c>
      <c r="D205" s="901">
        <v>2</v>
      </c>
      <c r="E205" s="1068" t="s">
        <v>60</v>
      </c>
      <c r="F205" s="431">
        <v>321.27</v>
      </c>
      <c r="G205" s="11">
        <v>642.54</v>
      </c>
      <c r="H205" s="11">
        <v>173.2</v>
      </c>
      <c r="I205" s="11"/>
      <c r="J205" s="11">
        <v>815.74</v>
      </c>
      <c r="K205" s="1085">
        <f t="shared" si="9"/>
        <v>5.9467393218525801E-4</v>
      </c>
      <c r="L205" s="1085">
        <f t="shared" si="10"/>
        <v>0.95918587773091601</v>
      </c>
      <c r="M205" s="943" t="s">
        <v>3185</v>
      </c>
      <c r="N205" s="158"/>
      <c r="O205" s="158"/>
      <c r="P205" s="205"/>
      <c r="Q205" s="205"/>
      <c r="R205" s="205"/>
      <c r="S205" s="205"/>
    </row>
    <row r="206" spans="1:19" s="346" customFormat="1" ht="25.5" x14ac:dyDescent="0.25">
      <c r="A206" s="107" t="s">
        <v>2855</v>
      </c>
      <c r="B206" s="107" t="s">
        <v>4351</v>
      </c>
      <c r="C206" s="510" t="s">
        <v>2713</v>
      </c>
      <c r="D206" s="425">
        <v>4</v>
      </c>
      <c r="E206" s="107" t="s">
        <v>60</v>
      </c>
      <c r="F206" s="11">
        <v>156.61000000000001</v>
      </c>
      <c r="G206" s="15">
        <v>626.44000000000005</v>
      </c>
      <c r="H206" s="15">
        <v>168.86</v>
      </c>
      <c r="I206" s="15"/>
      <c r="J206" s="15">
        <v>795.3</v>
      </c>
      <c r="K206" s="1085">
        <f t="shared" si="9"/>
        <v>5.7977318541071381E-4</v>
      </c>
      <c r="L206" s="1085">
        <f t="shared" si="10"/>
        <v>0.95976565091632671</v>
      </c>
      <c r="M206" s="943" t="s">
        <v>3185</v>
      </c>
      <c r="N206" s="158"/>
      <c r="O206" s="158"/>
      <c r="P206" s="205"/>
      <c r="Q206" s="205"/>
      <c r="R206" s="205"/>
      <c r="S206" s="205"/>
    </row>
    <row r="207" spans="1:19" s="346" customFormat="1" ht="38.25" x14ac:dyDescent="0.25">
      <c r="A207" s="1068" t="s">
        <v>3732</v>
      </c>
      <c r="B207" s="1068" t="s">
        <v>2979</v>
      </c>
      <c r="C207" s="510" t="s">
        <v>4194</v>
      </c>
      <c r="D207" s="901">
        <v>122.15</v>
      </c>
      <c r="E207" s="121" t="s">
        <v>237</v>
      </c>
      <c r="F207" s="11">
        <v>5.01</v>
      </c>
      <c r="G207" s="11">
        <v>611.97</v>
      </c>
      <c r="H207" s="11">
        <v>164.96</v>
      </c>
      <c r="I207" s="11"/>
      <c r="J207" s="11">
        <v>776.93000000000006</v>
      </c>
      <c r="K207" s="1085">
        <f t="shared" si="9"/>
        <v>5.663814672968011E-4</v>
      </c>
      <c r="L207" s="1085">
        <f t="shared" si="10"/>
        <v>0.96033203238362352</v>
      </c>
      <c r="M207" s="943" t="s">
        <v>3185</v>
      </c>
      <c r="N207" s="158"/>
      <c r="O207" s="158"/>
      <c r="P207" s="205"/>
      <c r="Q207" s="205"/>
      <c r="R207" s="205"/>
      <c r="S207" s="205"/>
    </row>
    <row r="208" spans="1:19" s="346" customFormat="1" x14ac:dyDescent="0.25">
      <c r="A208" s="902" t="s">
        <v>2756</v>
      </c>
      <c r="B208" s="902" t="s">
        <v>3704</v>
      </c>
      <c r="C208" s="1072" t="s">
        <v>2989</v>
      </c>
      <c r="D208" s="901">
        <v>59.2</v>
      </c>
      <c r="E208" s="902" t="s">
        <v>583</v>
      </c>
      <c r="F208" s="11">
        <v>10.26</v>
      </c>
      <c r="G208" s="11">
        <v>607.39</v>
      </c>
      <c r="H208" s="11">
        <v>163.72999999999999</v>
      </c>
      <c r="I208" s="11"/>
      <c r="J208" s="11">
        <v>771.12</v>
      </c>
      <c r="K208" s="1085">
        <f t="shared" si="9"/>
        <v>5.6214598105609151E-4</v>
      </c>
      <c r="L208" s="1085">
        <f t="shared" si="10"/>
        <v>0.96089417836467961</v>
      </c>
      <c r="M208" s="943" t="s">
        <v>3185</v>
      </c>
      <c r="N208" s="158"/>
      <c r="O208" s="158"/>
      <c r="P208" s="205"/>
      <c r="Q208" s="205"/>
      <c r="R208" s="205"/>
      <c r="S208" s="205"/>
    </row>
    <row r="209" spans="1:19" s="346" customFormat="1" ht="25.5" x14ac:dyDescent="0.25">
      <c r="A209" s="1068" t="s">
        <v>2842</v>
      </c>
      <c r="B209" s="1068" t="s">
        <v>3016</v>
      </c>
      <c r="C209" s="510" t="s">
        <v>2735</v>
      </c>
      <c r="D209" s="901">
        <v>1</v>
      </c>
      <c r="E209" s="121" t="s">
        <v>60</v>
      </c>
      <c r="F209" s="11">
        <v>604.61</v>
      </c>
      <c r="G209" s="11">
        <v>604.61</v>
      </c>
      <c r="H209" s="11">
        <v>162.97999999999999</v>
      </c>
      <c r="I209" s="11"/>
      <c r="J209" s="11">
        <v>767.59</v>
      </c>
      <c r="K209" s="1085">
        <f t="shared" si="9"/>
        <v>5.5957261334013556E-4</v>
      </c>
      <c r="L209" s="1085">
        <f t="shared" si="10"/>
        <v>0.96145375097801977</v>
      </c>
      <c r="M209" s="943" t="s">
        <v>3185</v>
      </c>
      <c r="N209" s="158"/>
      <c r="O209" s="158"/>
      <c r="P209" s="205"/>
      <c r="Q209" s="205"/>
      <c r="R209" s="205"/>
      <c r="S209" s="205"/>
    </row>
    <row r="210" spans="1:19" s="346" customFormat="1" x14ac:dyDescent="0.25">
      <c r="A210" s="1068" t="s">
        <v>2743</v>
      </c>
      <c r="B210" s="1068" t="s">
        <v>2742</v>
      </c>
      <c r="C210" s="1072" t="s">
        <v>4157</v>
      </c>
      <c r="D210" s="88">
        <v>33.020000000000003</v>
      </c>
      <c r="E210" s="97" t="s">
        <v>237</v>
      </c>
      <c r="F210" s="11">
        <v>18.2</v>
      </c>
      <c r="G210" s="11">
        <v>600.96</v>
      </c>
      <c r="H210" s="11">
        <v>162</v>
      </c>
      <c r="I210" s="11"/>
      <c r="J210" s="11">
        <v>762.96</v>
      </c>
      <c r="K210" s="1085">
        <f t="shared" si="9"/>
        <v>5.5619734633592134E-4</v>
      </c>
      <c r="L210" s="1085">
        <f t="shared" si="10"/>
        <v>0.96200994832435571</v>
      </c>
      <c r="M210" s="943" t="s">
        <v>3185</v>
      </c>
      <c r="N210" s="158"/>
      <c r="O210" s="158"/>
      <c r="P210" s="205"/>
      <c r="Q210" s="205"/>
      <c r="R210" s="205"/>
      <c r="S210" s="205"/>
    </row>
    <row r="211" spans="1:19" s="346" customFormat="1" ht="38.25" x14ac:dyDescent="0.25">
      <c r="A211" s="902" t="s">
        <v>3910</v>
      </c>
      <c r="B211" s="902" t="s">
        <v>3915</v>
      </c>
      <c r="C211" s="510" t="s">
        <v>3682</v>
      </c>
      <c r="D211" s="901">
        <v>56</v>
      </c>
      <c r="E211" s="113" t="s">
        <v>210</v>
      </c>
      <c r="F211" s="11">
        <v>10.67</v>
      </c>
      <c r="G211" s="11">
        <v>597.52</v>
      </c>
      <c r="H211" s="11">
        <v>161.07</v>
      </c>
      <c r="I211" s="11"/>
      <c r="J211" s="11">
        <v>758.59</v>
      </c>
      <c r="K211" s="1085">
        <f t="shared" si="9"/>
        <v>5.5301161916347717E-4</v>
      </c>
      <c r="L211" s="1085">
        <f t="shared" si="10"/>
        <v>0.96256295994351915</v>
      </c>
      <c r="M211" s="943" t="s">
        <v>3185</v>
      </c>
      <c r="N211" s="158"/>
      <c r="O211" s="158"/>
      <c r="P211" s="205"/>
      <c r="Q211" s="205"/>
      <c r="R211" s="205"/>
      <c r="S211" s="205"/>
    </row>
    <row r="212" spans="1:19" s="346" customFormat="1" ht="25.5" x14ac:dyDescent="0.2">
      <c r="A212" s="1068" t="s">
        <v>2939</v>
      </c>
      <c r="B212" s="1068" t="s">
        <v>3744</v>
      </c>
      <c r="C212" s="510" t="s">
        <v>3212</v>
      </c>
      <c r="D212" s="901">
        <v>58</v>
      </c>
      <c r="E212" s="101" t="s">
        <v>60</v>
      </c>
      <c r="F212" s="11">
        <v>10.29</v>
      </c>
      <c r="G212" s="11">
        <v>596.82000000000005</v>
      </c>
      <c r="H212" s="11">
        <v>160.88</v>
      </c>
      <c r="I212" s="11"/>
      <c r="J212" s="11">
        <v>757.7</v>
      </c>
      <c r="K212" s="1085">
        <f t="shared" si="9"/>
        <v>5.5236280973934094E-4</v>
      </c>
      <c r="L212" s="1085">
        <f t="shared" si="10"/>
        <v>0.96311532275325851</v>
      </c>
      <c r="M212" s="943" t="s">
        <v>3185</v>
      </c>
      <c r="N212" s="158"/>
      <c r="O212" s="158"/>
      <c r="P212" s="205"/>
      <c r="Q212" s="205"/>
      <c r="R212" s="205"/>
      <c r="S212" s="205"/>
    </row>
    <row r="213" spans="1:19" s="346" customFormat="1" ht="25.5" x14ac:dyDescent="0.2">
      <c r="A213" s="1068" t="s">
        <v>4583</v>
      </c>
      <c r="B213" s="70" t="s">
        <v>4434</v>
      </c>
      <c r="C213" s="510" t="s">
        <v>4582</v>
      </c>
      <c r="D213" s="901">
        <v>1</v>
      </c>
      <c r="E213" s="1083" t="s">
        <v>60</v>
      </c>
      <c r="F213" s="11">
        <v>583.70000000000005</v>
      </c>
      <c r="G213" s="31">
        <v>583.70000000000005</v>
      </c>
      <c r="H213" s="31">
        <v>157.34</v>
      </c>
      <c r="I213" s="31"/>
      <c r="J213" s="31">
        <v>741.04</v>
      </c>
      <c r="K213" s="1085">
        <f t="shared" si="9"/>
        <v>5.4021768051899322E-4</v>
      </c>
      <c r="L213" s="1085">
        <f t="shared" si="10"/>
        <v>0.96365554043377755</v>
      </c>
      <c r="M213" s="943" t="s">
        <v>3185</v>
      </c>
      <c r="N213" s="158"/>
      <c r="O213" s="158"/>
      <c r="P213" s="205"/>
      <c r="Q213" s="205"/>
      <c r="R213" s="205"/>
      <c r="S213" s="205"/>
    </row>
    <row r="214" spans="1:19" s="346" customFormat="1" x14ac:dyDescent="0.25">
      <c r="A214" s="840" t="s">
        <v>4623</v>
      </c>
      <c r="B214" s="840" t="s">
        <v>4621</v>
      </c>
      <c r="C214" s="1072" t="s">
        <v>4622</v>
      </c>
      <c r="D214" s="88">
        <v>1</v>
      </c>
      <c r="E214" s="97" t="s">
        <v>2569</v>
      </c>
      <c r="F214" s="11">
        <v>582.09</v>
      </c>
      <c r="G214" s="11">
        <v>582.09</v>
      </c>
      <c r="H214" s="11">
        <v>156.91</v>
      </c>
      <c r="I214" s="11"/>
      <c r="J214" s="11">
        <v>739</v>
      </c>
      <c r="K214" s="1085">
        <f t="shared" si="9"/>
        <v>5.387305218389507E-4</v>
      </c>
      <c r="L214" s="1085">
        <f t="shared" si="10"/>
        <v>0.96419427095561649</v>
      </c>
      <c r="M214" s="943" t="s">
        <v>3185</v>
      </c>
      <c r="N214" s="158"/>
      <c r="O214" s="158"/>
      <c r="P214" s="205"/>
      <c r="Q214" s="205"/>
      <c r="R214" s="205"/>
      <c r="S214" s="205"/>
    </row>
    <row r="215" spans="1:19" s="346" customFormat="1" x14ac:dyDescent="0.25">
      <c r="A215" s="1068" t="s">
        <v>2503</v>
      </c>
      <c r="B215" s="1068" t="s">
        <v>3427</v>
      </c>
      <c r="C215" s="510" t="s">
        <v>2495</v>
      </c>
      <c r="D215" s="88">
        <v>25</v>
      </c>
      <c r="E215" s="97" t="s">
        <v>210</v>
      </c>
      <c r="F215" s="11">
        <v>22.97</v>
      </c>
      <c r="G215" s="11">
        <v>574.25</v>
      </c>
      <c r="H215" s="11">
        <v>154.79</v>
      </c>
      <c r="I215" s="11"/>
      <c r="J215" s="11">
        <v>729.04</v>
      </c>
      <c r="K215" s="1085">
        <f t="shared" si="9"/>
        <v>5.314696882834487E-4</v>
      </c>
      <c r="L215" s="1085">
        <f t="shared" si="10"/>
        <v>0.96472574064389993</v>
      </c>
      <c r="M215" s="943" t="s">
        <v>3185</v>
      </c>
      <c r="N215" s="158"/>
      <c r="O215" s="158"/>
      <c r="P215" s="205"/>
      <c r="Q215" s="205"/>
      <c r="R215" s="205"/>
      <c r="S215" s="205"/>
    </row>
    <row r="216" spans="1:19" s="346" customFormat="1" ht="25.5" x14ac:dyDescent="0.2">
      <c r="A216" s="70" t="s">
        <v>3845</v>
      </c>
      <c r="B216" s="70" t="s">
        <v>3879</v>
      </c>
      <c r="C216" s="510" t="s">
        <v>3924</v>
      </c>
      <c r="D216" s="148">
        <v>7</v>
      </c>
      <c r="E216" s="1083" t="s">
        <v>60</v>
      </c>
      <c r="F216" s="11">
        <v>79.11</v>
      </c>
      <c r="G216" s="31">
        <v>553.77</v>
      </c>
      <c r="H216" s="31">
        <v>149.27000000000001</v>
      </c>
      <c r="I216" s="31"/>
      <c r="J216" s="82">
        <v>703.04</v>
      </c>
      <c r="K216" s="1085">
        <f t="shared" si="9"/>
        <v>5.1251570510643554E-4</v>
      </c>
      <c r="L216" s="1085">
        <f t="shared" si="10"/>
        <v>0.9652382563490064</v>
      </c>
      <c r="M216" s="943" t="s">
        <v>3185</v>
      </c>
      <c r="N216" s="158"/>
      <c r="O216" s="158"/>
      <c r="P216" s="205"/>
      <c r="Q216" s="205"/>
      <c r="R216" s="205"/>
      <c r="S216" s="205"/>
    </row>
    <row r="217" spans="1:19" s="346" customFormat="1" ht="51" x14ac:dyDescent="0.25">
      <c r="A217" s="1068" t="s">
        <v>4629</v>
      </c>
      <c r="B217" s="1068" t="s">
        <v>4628</v>
      </c>
      <c r="C217" s="510" t="s">
        <v>4627</v>
      </c>
      <c r="D217" s="1067">
        <v>9.43</v>
      </c>
      <c r="E217" s="1069" t="s">
        <v>8</v>
      </c>
      <c r="F217" s="11">
        <v>57.16</v>
      </c>
      <c r="G217" s="11">
        <v>539.01</v>
      </c>
      <c r="H217" s="11">
        <v>145.30000000000001</v>
      </c>
      <c r="I217" s="11"/>
      <c r="J217" s="12">
        <v>684.31</v>
      </c>
      <c r="K217" s="1085">
        <f t="shared" si="9"/>
        <v>4.9886154722545643E-4</v>
      </c>
      <c r="L217" s="1085">
        <f t="shared" si="10"/>
        <v>0.96573711789623184</v>
      </c>
      <c r="M217" s="943" t="s">
        <v>3185</v>
      </c>
      <c r="N217" s="158"/>
      <c r="O217" s="158"/>
      <c r="P217" s="205"/>
      <c r="Q217" s="205"/>
      <c r="R217" s="205"/>
      <c r="S217" s="205"/>
    </row>
    <row r="218" spans="1:19" s="346" customFormat="1" ht="38.25" x14ac:dyDescent="0.25">
      <c r="A218" s="1068" t="s">
        <v>4478</v>
      </c>
      <c r="B218" s="1068" t="s">
        <v>4410</v>
      </c>
      <c r="C218" s="510" t="s">
        <v>2547</v>
      </c>
      <c r="D218" s="1067">
        <v>138</v>
      </c>
      <c r="E218" s="1069" t="s">
        <v>210</v>
      </c>
      <c r="F218" s="11">
        <v>3.89</v>
      </c>
      <c r="G218" s="11">
        <v>536.82000000000005</v>
      </c>
      <c r="H218" s="11">
        <v>144.69999999999999</v>
      </c>
      <c r="I218" s="11"/>
      <c r="J218" s="12">
        <v>681.52</v>
      </c>
      <c r="K218" s="1085">
        <f t="shared" si="9"/>
        <v>4.9682763903069244E-4</v>
      </c>
      <c r="L218" s="1085">
        <f t="shared" si="10"/>
        <v>0.96623394553526254</v>
      </c>
      <c r="M218" s="943" t="s">
        <v>3185</v>
      </c>
      <c r="N218" s="158"/>
      <c r="O218" s="158"/>
      <c r="P218" s="205"/>
      <c r="Q218" s="205"/>
      <c r="R218" s="205"/>
      <c r="S218" s="205"/>
    </row>
    <row r="219" spans="1:19" s="346" customFormat="1" ht="25.5" x14ac:dyDescent="0.2">
      <c r="A219" s="1068" t="s">
        <v>2797</v>
      </c>
      <c r="B219" s="1068" t="s">
        <v>2977</v>
      </c>
      <c r="C219" s="510" t="s">
        <v>2727</v>
      </c>
      <c r="D219" s="901">
        <v>2.52</v>
      </c>
      <c r="E219" s="101" t="s">
        <v>237</v>
      </c>
      <c r="F219" s="11">
        <v>211.58</v>
      </c>
      <c r="G219" s="11">
        <v>533.17999999999995</v>
      </c>
      <c r="H219" s="11">
        <v>143.72</v>
      </c>
      <c r="I219" s="11"/>
      <c r="J219" s="12">
        <v>676.9</v>
      </c>
      <c r="K219" s="1085">
        <f t="shared" si="9"/>
        <v>4.9345966202000774E-4</v>
      </c>
      <c r="L219" s="1085">
        <f t="shared" si="10"/>
        <v>0.96672740519728251</v>
      </c>
      <c r="M219" s="943" t="s">
        <v>3185</v>
      </c>
      <c r="N219" s="158"/>
      <c r="O219" s="158"/>
      <c r="P219" s="205"/>
      <c r="Q219" s="205"/>
      <c r="R219" s="205"/>
      <c r="S219" s="205"/>
    </row>
    <row r="220" spans="1:19" s="346" customFormat="1" ht="25.5" x14ac:dyDescent="0.25">
      <c r="A220" s="1068" t="s">
        <v>2900</v>
      </c>
      <c r="B220" s="1068" t="s">
        <v>3206</v>
      </c>
      <c r="C220" s="510" t="s">
        <v>3218</v>
      </c>
      <c r="D220" s="88">
        <v>27</v>
      </c>
      <c r="E220" s="88" t="s">
        <v>60</v>
      </c>
      <c r="F220" s="11">
        <v>19.73</v>
      </c>
      <c r="G220" s="11">
        <v>532.71</v>
      </c>
      <c r="H220" s="11">
        <v>143.6</v>
      </c>
      <c r="I220" s="11"/>
      <c r="J220" s="11">
        <v>676.31</v>
      </c>
      <c r="K220" s="1085">
        <f t="shared" si="9"/>
        <v>4.9302955240176016E-4</v>
      </c>
      <c r="L220" s="1085">
        <f t="shared" si="10"/>
        <v>0.96722043474968422</v>
      </c>
      <c r="M220" s="943" t="s">
        <v>3185</v>
      </c>
      <c r="N220" s="158"/>
      <c r="O220" s="158"/>
      <c r="P220" s="205"/>
      <c r="Q220" s="205"/>
      <c r="R220" s="205"/>
      <c r="S220" s="205"/>
    </row>
    <row r="221" spans="1:19" s="346" customFormat="1" ht="25.5" x14ac:dyDescent="0.25">
      <c r="A221" s="1068" t="s">
        <v>2813</v>
      </c>
      <c r="B221" s="1068" t="s">
        <v>2981</v>
      </c>
      <c r="C221" s="510" t="s">
        <v>4853</v>
      </c>
      <c r="D221" s="88">
        <v>47.822300000000006</v>
      </c>
      <c r="E221" s="97" t="s">
        <v>237</v>
      </c>
      <c r="F221" s="11">
        <v>11.11</v>
      </c>
      <c r="G221" s="11">
        <v>531.29999999999995</v>
      </c>
      <c r="H221" s="11">
        <v>143.22</v>
      </c>
      <c r="I221" s="11"/>
      <c r="J221" s="12">
        <v>674.52</v>
      </c>
      <c r="K221" s="1085">
        <f t="shared" si="9"/>
        <v>4.9172464355995806E-4</v>
      </c>
      <c r="L221" s="1085">
        <f t="shared" si="10"/>
        <v>0.96771215939324418</v>
      </c>
      <c r="M221" s="943" t="s">
        <v>3185</v>
      </c>
      <c r="N221" s="158"/>
      <c r="O221" s="158"/>
      <c r="P221" s="205"/>
      <c r="Q221" s="205"/>
      <c r="R221" s="205"/>
      <c r="S221" s="205"/>
    </row>
    <row r="222" spans="1:19" s="346" customFormat="1" ht="25.5" x14ac:dyDescent="0.25">
      <c r="A222" s="1068" t="s">
        <v>3836</v>
      </c>
      <c r="B222" s="1068" t="s">
        <v>3877</v>
      </c>
      <c r="C222" s="510" t="s">
        <v>3923</v>
      </c>
      <c r="D222" s="1067">
        <v>19</v>
      </c>
      <c r="E222" s="1069" t="s">
        <v>60</v>
      </c>
      <c r="F222" s="11">
        <v>27.57</v>
      </c>
      <c r="G222" s="11">
        <v>523.83000000000004</v>
      </c>
      <c r="H222" s="11">
        <v>141.19999999999999</v>
      </c>
      <c r="I222" s="11"/>
      <c r="J222" s="12">
        <v>665.03</v>
      </c>
      <c r="K222" s="1085">
        <f t="shared" si="9"/>
        <v>4.848064397003483E-4</v>
      </c>
      <c r="L222" s="1085">
        <f t="shared" si="10"/>
        <v>0.96819696583294457</v>
      </c>
      <c r="M222" s="943" t="s">
        <v>3185</v>
      </c>
      <c r="N222" s="158"/>
      <c r="O222" s="158"/>
      <c r="P222" s="205"/>
      <c r="Q222" s="205"/>
      <c r="R222" s="205"/>
      <c r="S222" s="205"/>
    </row>
    <row r="223" spans="1:19" s="346" customFormat="1" ht="15" x14ac:dyDescent="0.25">
      <c r="A223" s="1068" t="s">
        <v>2608</v>
      </c>
      <c r="B223" s="1068" t="s">
        <v>2684</v>
      </c>
      <c r="C223" s="510" t="s">
        <v>3286</v>
      </c>
      <c r="D223" s="901">
        <v>9</v>
      </c>
      <c r="E223" s="121" t="s">
        <v>60</v>
      </c>
      <c r="F223" s="11">
        <v>57.83</v>
      </c>
      <c r="G223" s="11">
        <v>520.47</v>
      </c>
      <c r="H223" s="11">
        <v>140.30000000000001</v>
      </c>
      <c r="I223" s="11"/>
      <c r="J223" s="12">
        <v>660.77</v>
      </c>
      <c r="K223" s="1085">
        <f t="shared" si="9"/>
        <v>4.8170090245672995E-4</v>
      </c>
      <c r="L223" s="1085">
        <f t="shared" si="10"/>
        <v>0.96867866673540126</v>
      </c>
      <c r="M223" s="943" t="s">
        <v>3185</v>
      </c>
      <c r="N223" s="158"/>
      <c r="O223" s="158"/>
      <c r="P223" s="205"/>
      <c r="Q223" s="205"/>
      <c r="R223" s="205"/>
      <c r="S223" s="205"/>
    </row>
    <row r="224" spans="1:19" s="346" customFormat="1" x14ac:dyDescent="0.25">
      <c r="A224" s="1068" t="s">
        <v>3718</v>
      </c>
      <c r="B224" s="1068" t="s">
        <v>3707</v>
      </c>
      <c r="C224" s="1072" t="s">
        <v>2992</v>
      </c>
      <c r="D224" s="901">
        <v>72.3</v>
      </c>
      <c r="E224" s="1069" t="s">
        <v>583</v>
      </c>
      <c r="F224" s="11">
        <v>7.12</v>
      </c>
      <c r="G224" s="11">
        <v>514.77</v>
      </c>
      <c r="H224" s="11">
        <v>138.76</v>
      </c>
      <c r="I224" s="11"/>
      <c r="J224" s="11">
        <v>653.53</v>
      </c>
      <c r="K224" s="1085">
        <f t="shared" si="9"/>
        <v>4.7642294714128478E-4</v>
      </c>
      <c r="L224" s="1085">
        <f t="shared" si="10"/>
        <v>0.96915508968254249</v>
      </c>
      <c r="M224" s="943" t="s">
        <v>3185</v>
      </c>
      <c r="N224" s="158"/>
      <c r="O224" s="158"/>
      <c r="P224" s="205"/>
      <c r="Q224" s="205"/>
      <c r="R224" s="205"/>
      <c r="S224" s="205"/>
    </row>
    <row r="225" spans="1:19" s="346" customFormat="1" ht="15" x14ac:dyDescent="0.25">
      <c r="A225" s="1068" t="s">
        <v>3907</v>
      </c>
      <c r="B225" s="1068" t="s">
        <v>3929</v>
      </c>
      <c r="C225" s="1072" t="s">
        <v>3908</v>
      </c>
      <c r="D225" s="901">
        <v>62.55</v>
      </c>
      <c r="E225" s="121" t="s">
        <v>583</v>
      </c>
      <c r="F225" s="11">
        <v>8.19</v>
      </c>
      <c r="G225" s="11">
        <v>512.28</v>
      </c>
      <c r="H225" s="11">
        <v>138.09</v>
      </c>
      <c r="I225" s="11"/>
      <c r="J225" s="11">
        <v>650.37</v>
      </c>
      <c r="K225" s="1085">
        <f t="shared" si="9"/>
        <v>4.741193091859247E-4</v>
      </c>
      <c r="L225" s="1085">
        <f t="shared" si="10"/>
        <v>0.96962920899172844</v>
      </c>
      <c r="M225" s="943" t="s">
        <v>3185</v>
      </c>
      <c r="N225" s="158"/>
      <c r="O225" s="158"/>
      <c r="P225" s="205"/>
      <c r="Q225" s="205"/>
      <c r="R225" s="205"/>
      <c r="S225" s="205"/>
    </row>
    <row r="226" spans="1:19" s="346" customFormat="1" ht="25.5" x14ac:dyDescent="0.25">
      <c r="A226" s="902" t="s">
        <v>5065</v>
      </c>
      <c r="B226" s="1068" t="s">
        <v>3959</v>
      </c>
      <c r="C226" s="1072" t="s">
        <v>4187</v>
      </c>
      <c r="D226" s="901">
        <v>1.38</v>
      </c>
      <c r="E226" s="121" t="s">
        <v>22</v>
      </c>
      <c r="F226" s="11">
        <v>363.13</v>
      </c>
      <c r="G226" s="11">
        <v>501.11</v>
      </c>
      <c r="H226" s="11">
        <v>135.08000000000001</v>
      </c>
      <c r="I226" s="11"/>
      <c r="J226" s="11">
        <v>636.19000000000005</v>
      </c>
      <c r="K226" s="1085">
        <f t="shared" si="9"/>
        <v>4.6378209836092296E-4</v>
      </c>
      <c r="L226" s="1085">
        <f t="shared" si="10"/>
        <v>0.9700929910900894</v>
      </c>
      <c r="M226" s="943" t="s">
        <v>3185</v>
      </c>
      <c r="N226" s="158"/>
      <c r="O226" s="158"/>
      <c r="P226" s="205"/>
      <c r="Q226" s="205"/>
      <c r="R226" s="205"/>
      <c r="S226" s="205"/>
    </row>
    <row r="227" spans="1:19" s="346" customFormat="1" ht="51" x14ac:dyDescent="0.25">
      <c r="A227" s="892" t="s">
        <v>3267</v>
      </c>
      <c r="B227" s="892" t="s">
        <v>3401</v>
      </c>
      <c r="C227" s="510" t="s">
        <v>3263</v>
      </c>
      <c r="D227" s="914">
        <v>3</v>
      </c>
      <c r="E227" s="899" t="s">
        <v>60</v>
      </c>
      <c r="F227" s="11">
        <v>161.15</v>
      </c>
      <c r="G227" s="11">
        <v>483.45</v>
      </c>
      <c r="H227" s="11">
        <v>130.32</v>
      </c>
      <c r="I227" s="11"/>
      <c r="J227" s="11">
        <v>613.77</v>
      </c>
      <c r="K227" s="1085">
        <f t="shared" si="9"/>
        <v>4.4743793286751389E-4</v>
      </c>
      <c r="L227" s="1085">
        <f t="shared" si="10"/>
        <v>0.9705404290229569</v>
      </c>
      <c r="M227" s="943" t="s">
        <v>3185</v>
      </c>
      <c r="N227" s="158"/>
      <c r="O227" s="158"/>
      <c r="P227" s="205"/>
      <c r="Q227" s="205"/>
      <c r="R227" s="205"/>
      <c r="S227" s="205"/>
    </row>
    <row r="228" spans="1:19" s="346" customFormat="1" x14ac:dyDescent="0.2">
      <c r="A228" s="1068" t="s">
        <v>3079</v>
      </c>
      <c r="B228" s="1068" t="s">
        <v>4460</v>
      </c>
      <c r="C228" s="510" t="s">
        <v>3080</v>
      </c>
      <c r="D228" s="148">
        <v>584.79999999999995</v>
      </c>
      <c r="E228" s="101" t="s">
        <v>237</v>
      </c>
      <c r="F228" s="11">
        <v>0.82</v>
      </c>
      <c r="G228" s="11">
        <v>479.53</v>
      </c>
      <c r="H228" s="11">
        <v>129.26</v>
      </c>
      <c r="I228" s="11"/>
      <c r="J228" s="11">
        <v>608.79</v>
      </c>
      <c r="K228" s="1085">
        <f t="shared" si="9"/>
        <v>4.4380751608976289E-4</v>
      </c>
      <c r="L228" s="1085">
        <f t="shared" si="10"/>
        <v>0.97098423653904664</v>
      </c>
      <c r="M228" s="943" t="s">
        <v>3185</v>
      </c>
      <c r="N228" s="158"/>
      <c r="O228" s="158"/>
      <c r="P228" s="205"/>
      <c r="Q228" s="205"/>
      <c r="R228" s="205"/>
      <c r="S228" s="205"/>
    </row>
    <row r="229" spans="1:19" s="346" customFormat="1" x14ac:dyDescent="0.25">
      <c r="A229" s="899" t="s">
        <v>3717</v>
      </c>
      <c r="B229" s="899" t="s">
        <v>3706</v>
      </c>
      <c r="C229" s="1072" t="s">
        <v>2991</v>
      </c>
      <c r="D229" s="901">
        <v>59.4</v>
      </c>
      <c r="E229" s="902" t="s">
        <v>583</v>
      </c>
      <c r="F229" s="11">
        <v>8.02</v>
      </c>
      <c r="G229" s="11">
        <v>476.38</v>
      </c>
      <c r="H229" s="11">
        <v>128.41</v>
      </c>
      <c r="I229" s="11"/>
      <c r="J229" s="11">
        <v>604.79</v>
      </c>
      <c r="K229" s="1085">
        <f t="shared" ref="K229:K292" si="11">J229/$J$421</f>
        <v>4.408915186779147E-4</v>
      </c>
      <c r="L229" s="1085">
        <f t="shared" ref="L229:L292" si="12">L228+K229</f>
        <v>0.97142512805772452</v>
      </c>
      <c r="M229" s="943" t="s">
        <v>3185</v>
      </c>
      <c r="N229" s="158"/>
      <c r="O229" s="158"/>
      <c r="P229" s="205"/>
      <c r="Q229" s="205"/>
      <c r="R229" s="205"/>
      <c r="S229" s="205"/>
    </row>
    <row r="230" spans="1:19" s="346" customFormat="1" ht="25.5" x14ac:dyDescent="0.25">
      <c r="A230" s="1068" t="s">
        <v>4865</v>
      </c>
      <c r="B230" s="1068" t="s">
        <v>4901</v>
      </c>
      <c r="C230" s="510" t="s">
        <v>4866</v>
      </c>
      <c r="D230" s="1067">
        <v>10.8</v>
      </c>
      <c r="E230" s="114" t="s">
        <v>210</v>
      </c>
      <c r="F230" s="11">
        <v>42.55</v>
      </c>
      <c r="G230" s="11">
        <v>459.54</v>
      </c>
      <c r="H230" s="11">
        <v>123.87</v>
      </c>
      <c r="I230" s="11"/>
      <c r="J230" s="11">
        <v>583.41</v>
      </c>
      <c r="K230" s="1085">
        <f t="shared" si="11"/>
        <v>4.2530551251158624E-4</v>
      </c>
      <c r="L230" s="1085">
        <f t="shared" si="12"/>
        <v>0.97185043357023615</v>
      </c>
      <c r="M230" s="943" t="s">
        <v>3185</v>
      </c>
      <c r="N230" s="158"/>
      <c r="O230" s="158"/>
      <c r="P230" s="205"/>
      <c r="Q230" s="205"/>
      <c r="R230" s="205"/>
      <c r="S230" s="205"/>
    </row>
    <row r="231" spans="1:19" s="346" customFormat="1" x14ac:dyDescent="0.25">
      <c r="A231" s="1068" t="s">
        <v>2994</v>
      </c>
      <c r="B231" s="1068" t="s">
        <v>3706</v>
      </c>
      <c r="C231" s="1072" t="s">
        <v>2991</v>
      </c>
      <c r="D231" s="901">
        <v>56.9</v>
      </c>
      <c r="E231" s="113" t="s">
        <v>583</v>
      </c>
      <c r="F231" s="31">
        <v>8.02</v>
      </c>
      <c r="G231" s="11">
        <v>456.33</v>
      </c>
      <c r="H231" s="11">
        <v>123.01</v>
      </c>
      <c r="I231" s="11"/>
      <c r="J231" s="11">
        <v>579.34</v>
      </c>
      <c r="K231" s="1085">
        <f t="shared" si="11"/>
        <v>4.2233848514503072E-4</v>
      </c>
      <c r="L231" s="1085">
        <f t="shared" si="12"/>
        <v>0.97227277205538121</v>
      </c>
      <c r="M231" s="943" t="s">
        <v>3185</v>
      </c>
      <c r="N231" s="158"/>
      <c r="O231" s="158"/>
      <c r="P231" s="205"/>
      <c r="Q231" s="205"/>
      <c r="R231" s="205"/>
      <c r="S231" s="205"/>
    </row>
    <row r="232" spans="1:19" s="346" customFormat="1" ht="63.75" x14ac:dyDescent="0.25">
      <c r="A232" s="1068" t="s">
        <v>2891</v>
      </c>
      <c r="B232" s="1068" t="s">
        <v>3397</v>
      </c>
      <c r="C232" s="510" t="s">
        <v>2886</v>
      </c>
      <c r="D232" s="901">
        <v>3</v>
      </c>
      <c r="E232" s="121" t="s">
        <v>60</v>
      </c>
      <c r="F232" s="31">
        <v>150.85</v>
      </c>
      <c r="G232" s="11">
        <v>452.55</v>
      </c>
      <c r="H232" s="11">
        <v>121.99</v>
      </c>
      <c r="I232" s="11"/>
      <c r="J232" s="11">
        <v>574.54</v>
      </c>
      <c r="K232" s="1085">
        <f t="shared" si="11"/>
        <v>4.1883928825081287E-4</v>
      </c>
      <c r="L232" s="1085">
        <f t="shared" si="12"/>
        <v>0.97269161134363202</v>
      </c>
      <c r="M232" s="943" t="s">
        <v>3185</v>
      </c>
      <c r="N232" s="158"/>
      <c r="O232" s="158"/>
      <c r="P232" s="205"/>
      <c r="Q232" s="205"/>
      <c r="R232" s="205"/>
      <c r="S232" s="205"/>
    </row>
    <row r="233" spans="1:19" s="346" customFormat="1" ht="25.5" x14ac:dyDescent="0.25">
      <c r="A233" s="1068" t="s">
        <v>4591</v>
      </c>
      <c r="B233" s="1068" t="s">
        <v>4595</v>
      </c>
      <c r="C233" s="510" t="s">
        <v>4592</v>
      </c>
      <c r="D233" s="1067">
        <v>3</v>
      </c>
      <c r="E233" s="114" t="s">
        <v>2569</v>
      </c>
      <c r="F233" s="11">
        <v>150.27000000000001</v>
      </c>
      <c r="G233" s="11">
        <v>450.81</v>
      </c>
      <c r="H233" s="11">
        <v>121.52</v>
      </c>
      <c r="I233" s="11"/>
      <c r="J233" s="11">
        <v>572.33000000000004</v>
      </c>
      <c r="K233" s="1085">
        <f t="shared" si="11"/>
        <v>4.1722819968076683E-4</v>
      </c>
      <c r="L233" s="1085">
        <f t="shared" si="12"/>
        <v>0.97310883954331284</v>
      </c>
      <c r="M233" s="943" t="s">
        <v>3185</v>
      </c>
      <c r="N233" s="158"/>
      <c r="O233" s="158"/>
      <c r="P233" s="205"/>
      <c r="Q233" s="205"/>
      <c r="R233" s="205"/>
      <c r="S233" s="205"/>
    </row>
    <row r="234" spans="1:19" s="346" customFormat="1" ht="38.25" x14ac:dyDescent="0.25">
      <c r="A234" s="899" t="s">
        <v>2776</v>
      </c>
      <c r="B234" s="899" t="s">
        <v>3870</v>
      </c>
      <c r="C234" s="510" t="s">
        <v>3943</v>
      </c>
      <c r="D234" s="901">
        <v>2</v>
      </c>
      <c r="E234" s="902" t="s">
        <v>60</v>
      </c>
      <c r="F234" s="11">
        <v>219.54</v>
      </c>
      <c r="G234" s="11">
        <v>439.08</v>
      </c>
      <c r="H234" s="11">
        <v>118.36</v>
      </c>
      <c r="I234" s="11"/>
      <c r="J234" s="11">
        <v>557.44000000000005</v>
      </c>
      <c r="K234" s="1085">
        <f t="shared" si="11"/>
        <v>4.0637339931516201E-4</v>
      </c>
      <c r="L234" s="1085">
        <f t="shared" si="12"/>
        <v>0.97351521294262799</v>
      </c>
      <c r="M234" s="943" t="s">
        <v>3185</v>
      </c>
      <c r="N234" s="158"/>
      <c r="O234" s="158"/>
      <c r="P234" s="205"/>
      <c r="Q234" s="205"/>
      <c r="R234" s="205"/>
      <c r="S234" s="205"/>
    </row>
    <row r="235" spans="1:19" s="346" customFormat="1" ht="25.5" x14ac:dyDescent="0.25">
      <c r="A235" s="892" t="s">
        <v>2892</v>
      </c>
      <c r="B235" s="915" t="s">
        <v>3664</v>
      </c>
      <c r="C235" s="510" t="s">
        <v>2887</v>
      </c>
      <c r="D235" s="914">
        <v>12</v>
      </c>
      <c r="E235" s="902" t="s">
        <v>60</v>
      </c>
      <c r="F235" s="19">
        <v>36.22</v>
      </c>
      <c r="G235" s="11">
        <v>434.64</v>
      </c>
      <c r="H235" s="11">
        <v>117.16</v>
      </c>
      <c r="I235" s="11"/>
      <c r="J235" s="11">
        <v>551.79999999999995</v>
      </c>
      <c r="K235" s="1085">
        <f t="shared" si="11"/>
        <v>4.02261842964456E-4</v>
      </c>
      <c r="L235" s="1085">
        <f t="shared" si="12"/>
        <v>0.97391747478559243</v>
      </c>
      <c r="M235" s="943" t="s">
        <v>3185</v>
      </c>
      <c r="N235" s="158"/>
      <c r="O235" s="158"/>
      <c r="P235" s="205"/>
      <c r="Q235" s="205"/>
      <c r="R235" s="205"/>
      <c r="S235" s="205"/>
    </row>
    <row r="236" spans="1:19" s="346" customFormat="1" ht="15" x14ac:dyDescent="0.25">
      <c r="A236" s="1068" t="s">
        <v>4686</v>
      </c>
      <c r="B236" s="1068" t="s">
        <v>4684</v>
      </c>
      <c r="C236" s="1072" t="s">
        <v>4682</v>
      </c>
      <c r="D236" s="920">
        <v>76.3</v>
      </c>
      <c r="E236" s="121" t="s">
        <v>583</v>
      </c>
      <c r="F236" s="19">
        <v>5.67</v>
      </c>
      <c r="G236" s="11">
        <v>432.62</v>
      </c>
      <c r="H236" s="19">
        <v>116.62</v>
      </c>
      <c r="I236" s="19"/>
      <c r="J236" s="19">
        <v>549.24</v>
      </c>
      <c r="K236" s="1085">
        <f t="shared" si="11"/>
        <v>4.0039560462087317E-4</v>
      </c>
      <c r="L236" s="1085">
        <f t="shared" si="12"/>
        <v>0.97431787039021334</v>
      </c>
      <c r="M236" s="943" t="s">
        <v>3185</v>
      </c>
      <c r="N236" s="158"/>
      <c r="O236" s="158"/>
      <c r="P236" s="205"/>
      <c r="Q236" s="205"/>
      <c r="R236" s="205"/>
      <c r="S236" s="205"/>
    </row>
    <row r="237" spans="1:19" s="346" customFormat="1" x14ac:dyDescent="0.2">
      <c r="A237" s="902" t="s">
        <v>2755</v>
      </c>
      <c r="B237" s="902" t="s">
        <v>3309</v>
      </c>
      <c r="C237" s="1072" t="s">
        <v>2699</v>
      </c>
      <c r="D237" s="920">
        <v>139</v>
      </c>
      <c r="E237" s="101" t="s">
        <v>210</v>
      </c>
      <c r="F237" s="19">
        <v>3.1</v>
      </c>
      <c r="G237" s="11">
        <v>430.9</v>
      </c>
      <c r="H237" s="19">
        <v>116.15</v>
      </c>
      <c r="I237" s="19"/>
      <c r="J237" s="19">
        <v>547.04999999999995</v>
      </c>
      <c r="K237" s="1085">
        <f t="shared" si="11"/>
        <v>3.9879909603788628E-4</v>
      </c>
      <c r="L237" s="1085">
        <f t="shared" si="12"/>
        <v>0.97471666948625124</v>
      </c>
      <c r="M237" s="943" t="s">
        <v>3185</v>
      </c>
      <c r="N237" s="158"/>
      <c r="O237" s="158"/>
      <c r="P237" s="205"/>
      <c r="Q237" s="205"/>
      <c r="R237" s="205"/>
      <c r="S237" s="205"/>
    </row>
    <row r="238" spans="1:19" s="346" customFormat="1" x14ac:dyDescent="0.25">
      <c r="A238" s="902" t="s">
        <v>4655</v>
      </c>
      <c r="B238" s="902" t="s">
        <v>4661</v>
      </c>
      <c r="C238" s="510" t="s">
        <v>4656</v>
      </c>
      <c r="D238" s="920">
        <v>1</v>
      </c>
      <c r="E238" s="113" t="s">
        <v>60</v>
      </c>
      <c r="F238" s="19">
        <v>430.41</v>
      </c>
      <c r="G238" s="11">
        <v>430.41</v>
      </c>
      <c r="H238" s="19">
        <v>116.02</v>
      </c>
      <c r="I238" s="19"/>
      <c r="J238" s="19">
        <v>546.42999999999995</v>
      </c>
      <c r="K238" s="1085">
        <f t="shared" si="11"/>
        <v>3.9834711643904982E-4</v>
      </c>
      <c r="L238" s="1085">
        <f t="shared" si="12"/>
        <v>0.97511501660269029</v>
      </c>
      <c r="M238" s="943" t="s">
        <v>3185</v>
      </c>
      <c r="N238" s="158"/>
      <c r="O238" s="158"/>
      <c r="P238" s="205"/>
      <c r="Q238" s="205"/>
      <c r="R238" s="205"/>
      <c r="S238" s="205"/>
    </row>
    <row r="239" spans="1:19" s="346" customFormat="1" ht="38.25" x14ac:dyDescent="0.25">
      <c r="A239" s="1068" t="s">
        <v>2572</v>
      </c>
      <c r="B239" s="1068" t="s">
        <v>4745</v>
      </c>
      <c r="C239" s="510" t="s">
        <v>4746</v>
      </c>
      <c r="D239" s="1067">
        <v>26</v>
      </c>
      <c r="E239" s="1069" t="s">
        <v>210</v>
      </c>
      <c r="F239" s="11">
        <v>16.190000000000001</v>
      </c>
      <c r="G239" s="11">
        <v>420.94</v>
      </c>
      <c r="H239" s="11">
        <v>113.47</v>
      </c>
      <c r="I239" s="11"/>
      <c r="J239" s="11">
        <v>534.41</v>
      </c>
      <c r="K239" s="1085">
        <f t="shared" si="11"/>
        <v>3.8958454421644605E-4</v>
      </c>
      <c r="L239" s="1085">
        <f t="shared" si="12"/>
        <v>0.97550460114690674</v>
      </c>
      <c r="M239" s="943" t="s">
        <v>3185</v>
      </c>
      <c r="N239" s="158"/>
      <c r="O239" s="158"/>
      <c r="P239" s="205"/>
      <c r="Q239" s="205"/>
      <c r="R239" s="205"/>
      <c r="S239" s="205"/>
    </row>
    <row r="240" spans="1:19" s="346" customFormat="1" ht="25.5" x14ac:dyDescent="0.25">
      <c r="A240" s="1068" t="s">
        <v>2585</v>
      </c>
      <c r="B240" s="840" t="s">
        <v>2657</v>
      </c>
      <c r="C240" s="510" t="s">
        <v>4206</v>
      </c>
      <c r="D240" s="901">
        <v>20.309999999999999</v>
      </c>
      <c r="E240" s="946" t="s">
        <v>210</v>
      </c>
      <c r="F240" s="19">
        <v>19.8</v>
      </c>
      <c r="G240" s="19">
        <v>402.13</v>
      </c>
      <c r="H240" s="19">
        <v>108.4</v>
      </c>
      <c r="I240" s="19"/>
      <c r="J240" s="19">
        <v>510.53</v>
      </c>
      <c r="K240" s="1085">
        <f t="shared" si="11"/>
        <v>3.7217603966771242E-4</v>
      </c>
      <c r="L240" s="1085">
        <f t="shared" si="12"/>
        <v>0.9758767771865744</v>
      </c>
      <c r="M240" s="943" t="s">
        <v>3185</v>
      </c>
      <c r="N240" s="158"/>
      <c r="O240" s="158"/>
      <c r="P240" s="205"/>
      <c r="Q240" s="205"/>
      <c r="R240" s="205"/>
      <c r="S240" s="205"/>
    </row>
    <row r="241" spans="1:19" s="346" customFormat="1" x14ac:dyDescent="0.25">
      <c r="A241" s="1068" t="s">
        <v>2802</v>
      </c>
      <c r="B241" s="1068" t="s">
        <v>4879</v>
      </c>
      <c r="C241" s="510" t="s">
        <v>4863</v>
      </c>
      <c r="D241" s="901">
        <v>2.13</v>
      </c>
      <c r="E241" s="1068" t="s">
        <v>237</v>
      </c>
      <c r="F241" s="431">
        <v>188.49</v>
      </c>
      <c r="G241" s="11">
        <v>401.48</v>
      </c>
      <c r="H241" s="11">
        <v>108.22</v>
      </c>
      <c r="I241" s="11"/>
      <c r="J241" s="11">
        <v>509.7</v>
      </c>
      <c r="K241" s="1085">
        <f t="shared" si="11"/>
        <v>3.7157097020475393E-4</v>
      </c>
      <c r="L241" s="1085">
        <f t="shared" si="12"/>
        <v>0.97624834815677919</v>
      </c>
      <c r="M241" s="943" t="s">
        <v>3185</v>
      </c>
      <c r="N241" s="158"/>
      <c r="O241" s="158"/>
      <c r="P241" s="205"/>
      <c r="Q241" s="205"/>
      <c r="R241" s="205"/>
      <c r="S241" s="205"/>
    </row>
    <row r="242" spans="1:19" s="346" customFormat="1" ht="25.5" x14ac:dyDescent="0.25">
      <c r="A242" s="1068" t="s">
        <v>4892</v>
      </c>
      <c r="B242" s="840" t="s">
        <v>4902</v>
      </c>
      <c r="C242" s="510" t="s">
        <v>4890</v>
      </c>
      <c r="D242" s="901">
        <v>24</v>
      </c>
      <c r="E242" s="946" t="s">
        <v>60</v>
      </c>
      <c r="F242" s="19">
        <v>16.64</v>
      </c>
      <c r="G242" s="19">
        <v>399.36</v>
      </c>
      <c r="H242" s="19">
        <v>107.65</v>
      </c>
      <c r="I242" s="19"/>
      <c r="J242" s="19">
        <v>507.01</v>
      </c>
      <c r="K242" s="1085">
        <f t="shared" si="11"/>
        <v>3.6960996194528603E-4</v>
      </c>
      <c r="L242" s="1085">
        <f t="shared" si="12"/>
        <v>0.97661795811872443</v>
      </c>
      <c r="M242" s="943" t="s">
        <v>3185</v>
      </c>
      <c r="N242" s="158"/>
      <c r="O242" s="158"/>
      <c r="P242" s="205"/>
      <c r="Q242" s="205"/>
      <c r="R242" s="205"/>
      <c r="S242" s="205"/>
    </row>
    <row r="243" spans="1:19" s="346" customFormat="1" x14ac:dyDescent="0.2">
      <c r="A243" s="1068" t="s">
        <v>4514</v>
      </c>
      <c r="B243" s="840" t="s">
        <v>4512</v>
      </c>
      <c r="C243" s="510" t="s">
        <v>4509</v>
      </c>
      <c r="D243" s="148">
        <v>10</v>
      </c>
      <c r="E243" s="956" t="s">
        <v>60</v>
      </c>
      <c r="F243" s="19">
        <v>39.21</v>
      </c>
      <c r="G243" s="19">
        <v>392.1</v>
      </c>
      <c r="H243" s="19">
        <v>105.69</v>
      </c>
      <c r="I243" s="19"/>
      <c r="J243" s="19">
        <v>497.79</v>
      </c>
      <c r="K243" s="1085">
        <f t="shared" si="11"/>
        <v>3.6288858791097605E-4</v>
      </c>
      <c r="L243" s="1085">
        <f t="shared" si="12"/>
        <v>0.97698084670663543</v>
      </c>
      <c r="M243" s="943" t="s">
        <v>3185</v>
      </c>
      <c r="N243" s="158"/>
      <c r="O243" s="158"/>
      <c r="P243" s="205"/>
      <c r="Q243" s="205"/>
      <c r="R243" s="205"/>
      <c r="S243" s="205"/>
    </row>
    <row r="244" spans="1:19" s="346" customFormat="1" ht="38.25" x14ac:dyDescent="0.25">
      <c r="A244" s="1068" t="s">
        <v>4587</v>
      </c>
      <c r="B244" s="896" t="s">
        <v>4590</v>
      </c>
      <c r="C244" s="510" t="s">
        <v>4586</v>
      </c>
      <c r="D244" s="1067">
        <v>1</v>
      </c>
      <c r="E244" s="14" t="s">
        <v>2569</v>
      </c>
      <c r="F244" s="15">
        <v>391.5</v>
      </c>
      <c r="G244" s="15">
        <v>391.5</v>
      </c>
      <c r="H244" s="15">
        <v>105.53</v>
      </c>
      <c r="I244" s="15"/>
      <c r="J244" s="15">
        <v>497.03</v>
      </c>
      <c r="K244" s="1085">
        <f t="shared" si="11"/>
        <v>3.6233454840272483E-4</v>
      </c>
      <c r="L244" s="1085">
        <f t="shared" si="12"/>
        <v>0.97734318125503816</v>
      </c>
      <c r="M244" s="943" t="s">
        <v>3185</v>
      </c>
      <c r="N244" s="158"/>
      <c r="O244" s="158"/>
      <c r="P244" s="205"/>
      <c r="Q244" s="205"/>
      <c r="R244" s="205"/>
      <c r="S244" s="205"/>
    </row>
    <row r="245" spans="1:19" s="346" customFormat="1" ht="38.25" x14ac:dyDescent="0.2">
      <c r="A245" s="1068" t="s">
        <v>4602</v>
      </c>
      <c r="B245" s="70" t="s">
        <v>4605</v>
      </c>
      <c r="C245" s="510" t="s">
        <v>4601</v>
      </c>
      <c r="D245" s="901">
        <v>55</v>
      </c>
      <c r="E245" s="619" t="s">
        <v>210</v>
      </c>
      <c r="F245" s="31">
        <v>6.98</v>
      </c>
      <c r="G245" s="31">
        <v>383.9</v>
      </c>
      <c r="H245" s="31">
        <v>103.48</v>
      </c>
      <c r="I245" s="31"/>
      <c r="J245" s="31">
        <v>487.38</v>
      </c>
      <c r="K245" s="1085">
        <f t="shared" si="11"/>
        <v>3.5529970464664111E-4</v>
      </c>
      <c r="L245" s="1085">
        <f t="shared" si="12"/>
        <v>0.97769848095968481</v>
      </c>
      <c r="M245" s="943" t="s">
        <v>3185</v>
      </c>
      <c r="N245" s="158"/>
      <c r="O245" s="158"/>
      <c r="P245" s="205"/>
      <c r="Q245" s="205"/>
      <c r="R245" s="205"/>
      <c r="S245" s="205"/>
    </row>
    <row r="246" spans="1:19" s="346" customFormat="1" ht="25.5" x14ac:dyDescent="0.25">
      <c r="A246" s="1068" t="s">
        <v>4146</v>
      </c>
      <c r="B246" s="70" t="s">
        <v>4542</v>
      </c>
      <c r="C246" s="510" t="s">
        <v>4143</v>
      </c>
      <c r="D246" s="1067">
        <v>1</v>
      </c>
      <c r="E246" s="114" t="s">
        <v>60</v>
      </c>
      <c r="F246" s="31">
        <v>382.86</v>
      </c>
      <c r="G246" s="31">
        <v>382.86</v>
      </c>
      <c r="H246" s="31">
        <v>103.2</v>
      </c>
      <c r="I246" s="31"/>
      <c r="J246" s="31">
        <v>486.06</v>
      </c>
      <c r="K246" s="1085">
        <f t="shared" si="11"/>
        <v>3.5433742550073125E-4</v>
      </c>
      <c r="L246" s="1085">
        <f t="shared" si="12"/>
        <v>0.97805281838518554</v>
      </c>
      <c r="M246" s="943" t="s">
        <v>3185</v>
      </c>
      <c r="N246" s="158"/>
      <c r="O246" s="158"/>
      <c r="P246" s="205"/>
      <c r="Q246" s="205"/>
      <c r="R246" s="205"/>
      <c r="S246" s="205"/>
    </row>
    <row r="247" spans="1:19" s="346" customFormat="1" ht="25.5" x14ac:dyDescent="0.2">
      <c r="A247" s="902" t="s">
        <v>4147</v>
      </c>
      <c r="B247" s="902" t="s">
        <v>4543</v>
      </c>
      <c r="C247" s="510" t="s">
        <v>4145</v>
      </c>
      <c r="D247" s="901">
        <v>1</v>
      </c>
      <c r="E247" s="101" t="s">
        <v>60</v>
      </c>
      <c r="F247" s="31">
        <v>382.86</v>
      </c>
      <c r="G247" s="31">
        <v>382.86</v>
      </c>
      <c r="H247" s="31">
        <v>103.2</v>
      </c>
      <c r="I247" s="31"/>
      <c r="J247" s="31">
        <v>486.06</v>
      </c>
      <c r="K247" s="1085">
        <f t="shared" si="11"/>
        <v>3.5433742550073125E-4</v>
      </c>
      <c r="L247" s="1085">
        <f t="shared" si="12"/>
        <v>0.97840715581068627</v>
      </c>
      <c r="M247" s="943" t="s">
        <v>3185</v>
      </c>
      <c r="N247" s="158"/>
      <c r="O247" s="158"/>
      <c r="P247" s="205"/>
      <c r="Q247" s="205"/>
      <c r="R247" s="205"/>
      <c r="S247" s="205"/>
    </row>
    <row r="248" spans="1:19" s="346" customFormat="1" ht="25.5" x14ac:dyDescent="0.25">
      <c r="A248" s="1068" t="s">
        <v>4148</v>
      </c>
      <c r="B248" s="896" t="s">
        <v>4544</v>
      </c>
      <c r="C248" s="510" t="s">
        <v>4149</v>
      </c>
      <c r="D248" s="901">
        <v>1</v>
      </c>
      <c r="E248" s="113" t="s">
        <v>60</v>
      </c>
      <c r="F248" s="31">
        <v>382.86</v>
      </c>
      <c r="G248" s="31">
        <v>382.86</v>
      </c>
      <c r="H248" s="31">
        <v>103.2</v>
      </c>
      <c r="I248" s="31"/>
      <c r="J248" s="31">
        <v>486.06</v>
      </c>
      <c r="K248" s="1085">
        <f t="shared" si="11"/>
        <v>3.5433742550073125E-4</v>
      </c>
      <c r="L248" s="1085">
        <f t="shared" si="12"/>
        <v>0.978761493236187</v>
      </c>
      <c r="M248" s="943" t="s">
        <v>3185</v>
      </c>
      <c r="N248" s="158"/>
      <c r="O248" s="158"/>
      <c r="P248" s="205"/>
      <c r="Q248" s="205"/>
      <c r="R248" s="205"/>
      <c r="S248" s="205"/>
    </row>
    <row r="249" spans="1:19" s="346" customFormat="1" ht="25.5" x14ac:dyDescent="0.2">
      <c r="A249" s="1068" t="s">
        <v>4649</v>
      </c>
      <c r="B249" s="1068" t="s">
        <v>4882</v>
      </c>
      <c r="C249" s="510" t="s">
        <v>4650</v>
      </c>
      <c r="D249" s="148">
        <v>1</v>
      </c>
      <c r="E249" s="101" t="s">
        <v>60</v>
      </c>
      <c r="F249" s="31">
        <v>382.86</v>
      </c>
      <c r="G249" s="31">
        <v>382.86</v>
      </c>
      <c r="H249" s="31">
        <v>103.2</v>
      </c>
      <c r="I249" s="31"/>
      <c r="J249" s="31">
        <v>486.06</v>
      </c>
      <c r="K249" s="1085">
        <f t="shared" si="11"/>
        <v>3.5433742550073125E-4</v>
      </c>
      <c r="L249" s="1085">
        <f t="shared" si="12"/>
        <v>0.97911583066168772</v>
      </c>
      <c r="M249" s="943" t="s">
        <v>3185</v>
      </c>
      <c r="N249" s="158"/>
      <c r="O249" s="158"/>
      <c r="P249" s="205"/>
      <c r="Q249" s="205"/>
      <c r="R249" s="205"/>
      <c r="S249" s="205"/>
    </row>
    <row r="250" spans="1:19" s="346" customFormat="1" ht="38.25" x14ac:dyDescent="0.25">
      <c r="A250" s="70" t="s">
        <v>2967</v>
      </c>
      <c r="B250" s="896" t="s">
        <v>3913</v>
      </c>
      <c r="C250" s="510" t="s">
        <v>3680</v>
      </c>
      <c r="D250" s="901">
        <v>70</v>
      </c>
      <c r="E250" s="945" t="s">
        <v>210</v>
      </c>
      <c r="F250" s="31">
        <v>5.45</v>
      </c>
      <c r="G250" s="31">
        <v>381.5</v>
      </c>
      <c r="H250" s="31">
        <v>102.84</v>
      </c>
      <c r="I250" s="31"/>
      <c r="J250" s="31">
        <v>484.34</v>
      </c>
      <c r="K250" s="1085">
        <f t="shared" si="11"/>
        <v>3.5308354661363648E-4</v>
      </c>
      <c r="L250" s="1085">
        <f t="shared" si="12"/>
        <v>0.9794689142083014</v>
      </c>
      <c r="M250" s="943" t="s">
        <v>3185</v>
      </c>
      <c r="N250" s="158"/>
      <c r="O250" s="158"/>
      <c r="P250" s="205"/>
      <c r="Q250" s="205"/>
      <c r="R250" s="205"/>
      <c r="S250" s="205"/>
    </row>
    <row r="251" spans="1:19" s="346" customFormat="1" x14ac:dyDescent="0.25">
      <c r="A251" s="607" t="s">
        <v>3241</v>
      </c>
      <c r="B251" s="426" t="s">
        <v>4110</v>
      </c>
      <c r="C251" s="1072" t="s">
        <v>4111</v>
      </c>
      <c r="D251" s="901">
        <v>21</v>
      </c>
      <c r="E251" s="128" t="s">
        <v>238</v>
      </c>
      <c r="F251" s="31">
        <v>17.91</v>
      </c>
      <c r="G251" s="31">
        <v>376.11</v>
      </c>
      <c r="H251" s="31">
        <v>101.38</v>
      </c>
      <c r="I251" s="31"/>
      <c r="J251" s="31">
        <v>477.49</v>
      </c>
      <c r="K251" s="1085">
        <f t="shared" si="11"/>
        <v>3.4808990104584649E-4</v>
      </c>
      <c r="L251" s="1085">
        <f t="shared" si="12"/>
        <v>0.97981700410934724</v>
      </c>
      <c r="M251" s="943" t="s">
        <v>3185</v>
      </c>
      <c r="N251" s="158"/>
      <c r="O251" s="158"/>
      <c r="P251" s="205"/>
      <c r="Q251" s="205"/>
      <c r="R251" s="205"/>
      <c r="S251" s="205"/>
    </row>
    <row r="252" spans="1:19" s="346" customFormat="1" x14ac:dyDescent="0.25">
      <c r="A252" s="841" t="s">
        <v>4529</v>
      </c>
      <c r="B252" s="841" t="s">
        <v>4530</v>
      </c>
      <c r="C252" s="1072" t="s">
        <v>3052</v>
      </c>
      <c r="D252" s="425">
        <v>56</v>
      </c>
      <c r="E252" s="902" t="s">
        <v>583</v>
      </c>
      <c r="F252" s="31">
        <v>6.6</v>
      </c>
      <c r="G252" s="11">
        <v>369.6</v>
      </c>
      <c r="H252" s="11">
        <v>99.63</v>
      </c>
      <c r="I252" s="11"/>
      <c r="J252" s="11">
        <v>469.23</v>
      </c>
      <c r="K252" s="1085">
        <f t="shared" si="11"/>
        <v>3.4206836639038006E-4</v>
      </c>
      <c r="L252" s="1085">
        <f t="shared" si="12"/>
        <v>0.98015907247573764</v>
      </c>
      <c r="M252" s="943" t="s">
        <v>3185</v>
      </c>
      <c r="N252" s="158"/>
      <c r="O252" s="158"/>
      <c r="P252" s="205"/>
      <c r="Q252" s="205"/>
      <c r="R252" s="205"/>
      <c r="S252" s="205"/>
    </row>
    <row r="253" spans="1:19" s="346" customFormat="1" ht="25.5" x14ac:dyDescent="0.25">
      <c r="A253" s="840" t="s">
        <v>2856</v>
      </c>
      <c r="B253" s="840" t="s">
        <v>3804</v>
      </c>
      <c r="C253" s="510" t="s">
        <v>2714</v>
      </c>
      <c r="D253" s="901">
        <v>2</v>
      </c>
      <c r="E253" s="113" t="s">
        <v>60</v>
      </c>
      <c r="F253" s="31">
        <v>184.71</v>
      </c>
      <c r="G253" s="11">
        <v>369.42</v>
      </c>
      <c r="H253" s="11">
        <v>99.58</v>
      </c>
      <c r="I253" s="11"/>
      <c r="J253" s="11">
        <v>469</v>
      </c>
      <c r="K253" s="1085">
        <f t="shared" si="11"/>
        <v>3.4190069653919873E-4</v>
      </c>
      <c r="L253" s="1085">
        <f t="shared" si="12"/>
        <v>0.9805009731722768</v>
      </c>
      <c r="M253" s="943" t="s">
        <v>3185</v>
      </c>
      <c r="N253" s="158"/>
      <c r="O253" s="158"/>
      <c r="P253" s="205"/>
      <c r="Q253" s="205"/>
      <c r="R253" s="205"/>
      <c r="S253" s="205"/>
    </row>
    <row r="254" spans="1:19" s="346" customFormat="1" x14ac:dyDescent="0.25">
      <c r="A254" s="919" t="s">
        <v>2507</v>
      </c>
      <c r="B254" s="919" t="s">
        <v>3431</v>
      </c>
      <c r="C254" s="510" t="s">
        <v>2499</v>
      </c>
      <c r="D254" s="901">
        <v>24</v>
      </c>
      <c r="E254" s="902" t="s">
        <v>210</v>
      </c>
      <c r="F254" s="31">
        <v>15.33</v>
      </c>
      <c r="G254" s="19">
        <v>367.92</v>
      </c>
      <c r="H254" s="19">
        <v>99.17</v>
      </c>
      <c r="I254" s="19"/>
      <c r="J254" s="85">
        <v>467.09</v>
      </c>
      <c r="K254" s="1085">
        <f t="shared" si="11"/>
        <v>3.4050830777504124E-4</v>
      </c>
      <c r="L254" s="1085">
        <f t="shared" si="12"/>
        <v>0.98084148148005179</v>
      </c>
      <c r="M254" s="943" t="s">
        <v>3185</v>
      </c>
      <c r="N254" s="158"/>
      <c r="O254" s="158"/>
      <c r="P254" s="205"/>
      <c r="Q254" s="205"/>
      <c r="R254" s="205"/>
      <c r="S254" s="205"/>
    </row>
    <row r="255" spans="1:19" s="346" customFormat="1" ht="25.5" x14ac:dyDescent="0.2">
      <c r="A255" s="840" t="s">
        <v>2837</v>
      </c>
      <c r="B255" s="840" t="s">
        <v>4174</v>
      </c>
      <c r="C255" s="510" t="s">
        <v>2734</v>
      </c>
      <c r="D255" s="148">
        <v>2</v>
      </c>
      <c r="E255" s="101" t="s">
        <v>60</v>
      </c>
      <c r="F255" s="31">
        <v>176.33</v>
      </c>
      <c r="G255" s="19">
        <v>352.66</v>
      </c>
      <c r="H255" s="19">
        <v>95.06</v>
      </c>
      <c r="I255" s="19"/>
      <c r="J255" s="85">
        <v>447.72</v>
      </c>
      <c r="K255" s="1085">
        <f t="shared" si="11"/>
        <v>3.2638759030816647E-4</v>
      </c>
      <c r="L255" s="1085">
        <f t="shared" si="12"/>
        <v>0.98116786907035991</v>
      </c>
      <c r="M255" s="943" t="s">
        <v>3185</v>
      </c>
      <c r="N255" s="158"/>
      <c r="O255" s="158"/>
      <c r="P255" s="205"/>
      <c r="Q255" s="205"/>
      <c r="R255" s="205"/>
      <c r="S255" s="205"/>
    </row>
    <row r="256" spans="1:19" s="346" customFormat="1" ht="15" x14ac:dyDescent="0.25">
      <c r="A256" s="840" t="s">
        <v>2790</v>
      </c>
      <c r="B256" s="840" t="s">
        <v>3356</v>
      </c>
      <c r="C256" s="1072" t="s">
        <v>2705</v>
      </c>
      <c r="D256" s="901">
        <v>21</v>
      </c>
      <c r="E256" s="121" t="s">
        <v>210</v>
      </c>
      <c r="F256" s="31">
        <v>16.649999999999999</v>
      </c>
      <c r="G256" s="19">
        <v>349.65</v>
      </c>
      <c r="H256" s="19">
        <v>94.25</v>
      </c>
      <c r="I256" s="19"/>
      <c r="J256" s="85">
        <v>443.9</v>
      </c>
      <c r="K256" s="1085">
        <f t="shared" si="11"/>
        <v>3.2360281277985143E-4</v>
      </c>
      <c r="L256" s="1085">
        <f t="shared" si="12"/>
        <v>0.98149147188313979</v>
      </c>
      <c r="M256" s="943" t="s">
        <v>3185</v>
      </c>
      <c r="N256" s="158"/>
      <c r="O256" s="158"/>
      <c r="P256" s="205"/>
      <c r="Q256" s="205"/>
      <c r="R256" s="205"/>
      <c r="S256" s="205"/>
    </row>
    <row r="257" spans="1:19" s="346" customFormat="1" x14ac:dyDescent="0.25">
      <c r="A257" s="146" t="s">
        <v>4020</v>
      </c>
      <c r="B257" s="1068" t="s">
        <v>4022</v>
      </c>
      <c r="C257" s="510" t="s">
        <v>4018</v>
      </c>
      <c r="D257" s="88">
        <v>4</v>
      </c>
      <c r="E257" s="88" t="s">
        <v>60</v>
      </c>
      <c r="F257" s="31">
        <v>87.04</v>
      </c>
      <c r="G257" s="31">
        <v>348.16</v>
      </c>
      <c r="H257" s="31">
        <v>93.85</v>
      </c>
      <c r="I257" s="31"/>
      <c r="J257" s="31">
        <v>442.01</v>
      </c>
      <c r="K257" s="1085">
        <f t="shared" si="11"/>
        <v>3.2222500400275319E-4</v>
      </c>
      <c r="L257" s="1085">
        <f t="shared" si="12"/>
        <v>0.9818136968871426</v>
      </c>
      <c r="M257" s="943" t="s">
        <v>3185</v>
      </c>
      <c r="N257" s="158"/>
      <c r="O257" s="158"/>
      <c r="P257" s="205"/>
      <c r="Q257" s="205"/>
      <c r="R257" s="205"/>
      <c r="S257" s="205"/>
    </row>
    <row r="258" spans="1:19" s="346" customFormat="1" ht="25.5" x14ac:dyDescent="0.2">
      <c r="A258" s="144" t="s">
        <v>2874</v>
      </c>
      <c r="B258" s="896" t="s">
        <v>3354</v>
      </c>
      <c r="C258" s="510" t="s">
        <v>2870</v>
      </c>
      <c r="D258" s="901">
        <v>16</v>
      </c>
      <c r="E258" s="104" t="s">
        <v>60</v>
      </c>
      <c r="F258" s="31">
        <v>21.71</v>
      </c>
      <c r="G258" s="31">
        <v>347.36</v>
      </c>
      <c r="H258" s="31">
        <v>93.63</v>
      </c>
      <c r="I258" s="31"/>
      <c r="J258" s="31">
        <v>440.99</v>
      </c>
      <c r="K258" s="1085">
        <f t="shared" si="11"/>
        <v>3.2148142466273188E-4</v>
      </c>
      <c r="L258" s="1085">
        <f t="shared" si="12"/>
        <v>0.9821351783118053</v>
      </c>
      <c r="M258" s="943" t="s">
        <v>3185</v>
      </c>
      <c r="N258" s="158"/>
      <c r="O258" s="158"/>
      <c r="P258" s="205"/>
      <c r="Q258" s="205"/>
      <c r="R258" s="205"/>
      <c r="S258" s="205"/>
    </row>
    <row r="259" spans="1:19" s="346" customFormat="1" ht="25.5" x14ac:dyDescent="0.25">
      <c r="A259" s="146" t="s">
        <v>2518</v>
      </c>
      <c r="B259" s="1068" t="s">
        <v>3433</v>
      </c>
      <c r="C259" s="510" t="s">
        <v>2511</v>
      </c>
      <c r="D259" s="88">
        <v>2</v>
      </c>
      <c r="E259" s="88" t="s">
        <v>2222</v>
      </c>
      <c r="F259" s="31">
        <v>162.66</v>
      </c>
      <c r="G259" s="31">
        <v>325.32</v>
      </c>
      <c r="H259" s="31">
        <v>87.69</v>
      </c>
      <c r="I259" s="31"/>
      <c r="J259" s="31">
        <v>413.01</v>
      </c>
      <c r="K259" s="1085">
        <f t="shared" si="11"/>
        <v>3.0108402276685391E-4</v>
      </c>
      <c r="L259" s="1085">
        <f t="shared" si="12"/>
        <v>0.98243626233457215</v>
      </c>
      <c r="M259" s="943" t="s">
        <v>3185</v>
      </c>
      <c r="N259" s="158"/>
      <c r="O259" s="158"/>
      <c r="P259" s="205"/>
      <c r="Q259" s="205"/>
      <c r="R259" s="205"/>
      <c r="S259" s="205"/>
    </row>
    <row r="260" spans="1:19" s="346" customFormat="1" ht="25.5" x14ac:dyDescent="0.25">
      <c r="A260" s="144" t="s">
        <v>2749</v>
      </c>
      <c r="B260" s="896" t="s">
        <v>2748</v>
      </c>
      <c r="C260" s="1072" t="s">
        <v>4515</v>
      </c>
      <c r="D260" s="88">
        <v>281.54000000000002</v>
      </c>
      <c r="E260" s="97" t="s">
        <v>237</v>
      </c>
      <c r="F260" s="31">
        <v>1.1100000000000001</v>
      </c>
      <c r="G260" s="31">
        <v>312.5</v>
      </c>
      <c r="H260" s="31">
        <v>84.24</v>
      </c>
      <c r="I260" s="31"/>
      <c r="J260" s="31">
        <v>396.74</v>
      </c>
      <c r="K260" s="1085">
        <f t="shared" si="11"/>
        <v>2.8922320329416142E-4</v>
      </c>
      <c r="L260" s="1085">
        <f t="shared" si="12"/>
        <v>0.98272548553786632</v>
      </c>
      <c r="M260" s="943" t="s">
        <v>3185</v>
      </c>
      <c r="N260" s="158"/>
      <c r="O260" s="158"/>
      <c r="P260" s="205"/>
      <c r="Q260" s="205"/>
      <c r="R260" s="205"/>
      <c r="S260" s="205"/>
    </row>
    <row r="261" spans="1:19" s="346" customFormat="1" ht="51" x14ac:dyDescent="0.25">
      <c r="A261" s="146" t="s">
        <v>3266</v>
      </c>
      <c r="B261" s="1068" t="s">
        <v>3400</v>
      </c>
      <c r="C261" s="510" t="s">
        <v>3262</v>
      </c>
      <c r="D261" s="901">
        <v>2</v>
      </c>
      <c r="E261" s="121" t="s">
        <v>60</v>
      </c>
      <c r="F261" s="31">
        <v>153.38</v>
      </c>
      <c r="G261" s="31">
        <v>306.76</v>
      </c>
      <c r="H261" s="31">
        <v>82.69</v>
      </c>
      <c r="I261" s="31"/>
      <c r="J261" s="31">
        <v>389.45</v>
      </c>
      <c r="K261" s="1085">
        <f t="shared" si="11"/>
        <v>2.8390879801106812E-4</v>
      </c>
      <c r="L261" s="1085">
        <f t="shared" si="12"/>
        <v>0.98300939433587742</v>
      </c>
      <c r="M261" s="943" t="s">
        <v>3185</v>
      </c>
      <c r="N261" s="158"/>
      <c r="O261" s="158"/>
      <c r="P261" s="205"/>
      <c r="Q261" s="205"/>
      <c r="R261" s="205"/>
      <c r="S261" s="205"/>
    </row>
    <row r="262" spans="1:19" s="346" customFormat="1" x14ac:dyDescent="0.25">
      <c r="A262" s="1147" t="s">
        <v>3709</v>
      </c>
      <c r="B262" s="143" t="s">
        <v>3710</v>
      </c>
      <c r="C262" s="1072" t="s">
        <v>4185</v>
      </c>
      <c r="D262" s="88">
        <v>4.62</v>
      </c>
      <c r="E262" s="1069" t="s">
        <v>238</v>
      </c>
      <c r="F262" s="31">
        <v>66.38</v>
      </c>
      <c r="G262" s="31">
        <v>306.67</v>
      </c>
      <c r="H262" s="31">
        <v>82.66</v>
      </c>
      <c r="I262" s="31"/>
      <c r="J262" s="31">
        <v>389.33</v>
      </c>
      <c r="K262" s="1085">
        <f t="shared" si="11"/>
        <v>2.8382131808871267E-4</v>
      </c>
      <c r="L262" s="1085">
        <f t="shared" si="12"/>
        <v>0.9832932156539661</v>
      </c>
      <c r="M262" s="943" t="s">
        <v>3185</v>
      </c>
      <c r="N262" s="158"/>
      <c r="O262" s="158"/>
      <c r="P262" s="205"/>
      <c r="Q262" s="205"/>
      <c r="R262" s="205"/>
      <c r="S262" s="205"/>
    </row>
    <row r="263" spans="1:19" s="346" customFormat="1" ht="25.5" x14ac:dyDescent="0.25">
      <c r="A263" s="146" t="s">
        <v>2586</v>
      </c>
      <c r="B263" s="1068" t="s">
        <v>2658</v>
      </c>
      <c r="C263" s="510" t="s">
        <v>4207</v>
      </c>
      <c r="D263" s="901">
        <v>10.1</v>
      </c>
      <c r="E263" s="113" t="s">
        <v>210</v>
      </c>
      <c r="F263" s="31">
        <v>30.25</v>
      </c>
      <c r="G263" s="31">
        <v>305.52</v>
      </c>
      <c r="H263" s="31">
        <v>82.35</v>
      </c>
      <c r="I263" s="31"/>
      <c r="J263" s="31">
        <v>387.87</v>
      </c>
      <c r="K263" s="1085">
        <f t="shared" si="11"/>
        <v>2.8275697903338811E-4</v>
      </c>
      <c r="L263" s="1085">
        <f t="shared" si="12"/>
        <v>0.98357597263299945</v>
      </c>
      <c r="M263" s="943" t="s">
        <v>3185</v>
      </c>
      <c r="N263" s="158"/>
      <c r="O263" s="158"/>
      <c r="P263" s="205"/>
      <c r="Q263" s="205"/>
      <c r="R263" s="205"/>
      <c r="S263" s="205"/>
    </row>
    <row r="264" spans="1:19" s="346" customFormat="1" ht="38.25" x14ac:dyDescent="0.25">
      <c r="A264" s="146" t="s">
        <v>2883</v>
      </c>
      <c r="B264" s="1068" t="s">
        <v>4755</v>
      </c>
      <c r="C264" s="510" t="s">
        <v>2880</v>
      </c>
      <c r="D264" s="397">
        <v>99</v>
      </c>
      <c r="E264" s="1069" t="s">
        <v>210</v>
      </c>
      <c r="F264" s="11">
        <v>2.98</v>
      </c>
      <c r="G264" s="11">
        <v>295.02</v>
      </c>
      <c r="H264" s="11">
        <v>79.52</v>
      </c>
      <c r="I264" s="11"/>
      <c r="J264" s="11">
        <v>374.54</v>
      </c>
      <c r="K264" s="1085">
        <f t="shared" si="11"/>
        <v>2.7303941765840405E-4</v>
      </c>
      <c r="L264" s="1085">
        <f t="shared" si="12"/>
        <v>0.98384901205065789</v>
      </c>
      <c r="M264" s="943" t="s">
        <v>3185</v>
      </c>
      <c r="N264" s="158"/>
      <c r="O264" s="158"/>
      <c r="P264" s="205"/>
      <c r="Q264" s="205"/>
      <c r="R264" s="205"/>
      <c r="S264" s="205"/>
    </row>
    <row r="265" spans="1:19" s="346" customFormat="1" ht="51" x14ac:dyDescent="0.25">
      <c r="A265" s="70" t="s">
        <v>3265</v>
      </c>
      <c r="B265" s="70" t="s">
        <v>3399</v>
      </c>
      <c r="C265" s="510" t="s">
        <v>3261</v>
      </c>
      <c r="D265" s="88">
        <v>2</v>
      </c>
      <c r="E265" s="30" t="s">
        <v>60</v>
      </c>
      <c r="F265" s="31">
        <v>146.71</v>
      </c>
      <c r="G265" s="31">
        <v>293.42</v>
      </c>
      <c r="H265" s="31">
        <v>79.09</v>
      </c>
      <c r="I265" s="31"/>
      <c r="J265" s="31">
        <v>372.51</v>
      </c>
      <c r="K265" s="1085">
        <f t="shared" si="11"/>
        <v>2.715595489718911E-4</v>
      </c>
      <c r="L265" s="1085">
        <f t="shared" si="12"/>
        <v>0.98412057159962973</v>
      </c>
      <c r="M265" s="943" t="s">
        <v>3185</v>
      </c>
      <c r="N265" s="158"/>
      <c r="O265" s="158"/>
      <c r="P265" s="205"/>
      <c r="Q265" s="205"/>
      <c r="R265" s="205"/>
      <c r="S265" s="205"/>
    </row>
    <row r="266" spans="1:19" s="346" customFormat="1" ht="25.5" x14ac:dyDescent="0.25">
      <c r="A266" s="1068" t="s">
        <v>3724</v>
      </c>
      <c r="B266" s="1068" t="s">
        <v>4116</v>
      </c>
      <c r="C266" s="1072" t="s">
        <v>4117</v>
      </c>
      <c r="D266" s="901">
        <v>34</v>
      </c>
      <c r="E266" s="113" t="s">
        <v>8</v>
      </c>
      <c r="F266" s="11">
        <v>8.5399999999999991</v>
      </c>
      <c r="G266" s="11">
        <v>290.36</v>
      </c>
      <c r="H266" s="11">
        <v>78.27</v>
      </c>
      <c r="I266" s="11"/>
      <c r="J266" s="11">
        <v>368.63</v>
      </c>
      <c r="K266" s="1085">
        <f t="shared" si="11"/>
        <v>2.6873103148239837E-4</v>
      </c>
      <c r="L266" s="1085">
        <f t="shared" si="12"/>
        <v>0.98438930263111213</v>
      </c>
      <c r="M266" s="943" t="s">
        <v>3185</v>
      </c>
      <c r="N266" s="158"/>
      <c r="O266" s="158"/>
      <c r="P266" s="205"/>
      <c r="Q266" s="205"/>
      <c r="R266" s="205"/>
      <c r="S266" s="205"/>
    </row>
    <row r="267" spans="1:19" s="346" customFormat="1" ht="25.5" x14ac:dyDescent="0.2">
      <c r="A267" s="896" t="s">
        <v>3760</v>
      </c>
      <c r="B267" s="896" t="s">
        <v>4095</v>
      </c>
      <c r="C267" s="1072" t="s">
        <v>4176</v>
      </c>
      <c r="D267" s="901">
        <v>24</v>
      </c>
      <c r="E267" s="104" t="s">
        <v>3758</v>
      </c>
      <c r="F267" s="15">
        <v>12</v>
      </c>
      <c r="G267" s="15">
        <v>288</v>
      </c>
      <c r="H267" s="15">
        <v>77.63</v>
      </c>
      <c r="I267" s="15"/>
      <c r="J267" s="15">
        <v>365.63</v>
      </c>
      <c r="K267" s="1085">
        <f t="shared" si="11"/>
        <v>2.6654403342351224E-4</v>
      </c>
      <c r="L267" s="1085">
        <f t="shared" si="12"/>
        <v>0.98465584666453565</v>
      </c>
      <c r="M267" s="943" t="s">
        <v>3185</v>
      </c>
      <c r="N267" s="158"/>
      <c r="O267" s="158"/>
      <c r="P267" s="205"/>
      <c r="Q267" s="205"/>
      <c r="R267" s="205"/>
      <c r="S267" s="205"/>
    </row>
    <row r="268" spans="1:19" s="346" customFormat="1" ht="38.25" x14ac:dyDescent="0.2">
      <c r="A268" s="840" t="s">
        <v>3911</v>
      </c>
      <c r="B268" s="840" t="s">
        <v>3916</v>
      </c>
      <c r="C268" s="510" t="s">
        <v>3683</v>
      </c>
      <c r="D268" s="148">
        <v>30</v>
      </c>
      <c r="E268" s="956" t="s">
        <v>210</v>
      </c>
      <c r="F268" s="19">
        <v>9.59</v>
      </c>
      <c r="G268" s="19">
        <v>287.7</v>
      </c>
      <c r="H268" s="19">
        <v>77.55</v>
      </c>
      <c r="I268" s="19"/>
      <c r="J268" s="19">
        <v>365.25</v>
      </c>
      <c r="K268" s="1085">
        <f t="shared" si="11"/>
        <v>2.6626701366938668E-4</v>
      </c>
      <c r="L268" s="1085">
        <f t="shared" si="12"/>
        <v>0.98492211367820504</v>
      </c>
      <c r="M268" s="943" t="s">
        <v>3185</v>
      </c>
      <c r="N268" s="158"/>
      <c r="O268" s="158"/>
      <c r="P268" s="205"/>
      <c r="Q268" s="205"/>
      <c r="R268" s="205"/>
      <c r="S268" s="205"/>
    </row>
    <row r="269" spans="1:19" s="346" customFormat="1" ht="89.25" x14ac:dyDescent="0.25">
      <c r="A269" s="840" t="s">
        <v>2474</v>
      </c>
      <c r="B269" s="840" t="s">
        <v>3465</v>
      </c>
      <c r="C269" s="510" t="s">
        <v>4720</v>
      </c>
      <c r="D269" s="901">
        <v>8</v>
      </c>
      <c r="E269" s="946" t="s">
        <v>60</v>
      </c>
      <c r="F269" s="19">
        <v>34.44</v>
      </c>
      <c r="G269" s="19">
        <v>275.52</v>
      </c>
      <c r="H269" s="19">
        <v>74.27</v>
      </c>
      <c r="I269" s="19"/>
      <c r="J269" s="19">
        <v>349.79</v>
      </c>
      <c r="K269" s="1085">
        <f t="shared" si="11"/>
        <v>2.5499668367259348E-4</v>
      </c>
      <c r="L269" s="1085">
        <f t="shared" si="12"/>
        <v>0.98517711036187761</v>
      </c>
      <c r="M269" s="943" t="s">
        <v>3185</v>
      </c>
      <c r="N269" s="158"/>
      <c r="O269" s="158"/>
      <c r="P269" s="205"/>
      <c r="Q269" s="205"/>
      <c r="R269" s="205"/>
      <c r="S269" s="205"/>
    </row>
    <row r="270" spans="1:19" s="346" customFormat="1" ht="38.25" x14ac:dyDescent="0.25">
      <c r="A270" s="840" t="s">
        <v>2966</v>
      </c>
      <c r="B270" s="840" t="s">
        <v>4443</v>
      </c>
      <c r="C270" s="510" t="s">
        <v>2553</v>
      </c>
      <c r="D270" s="1067">
        <v>40</v>
      </c>
      <c r="E270" s="18" t="s">
        <v>210</v>
      </c>
      <c r="F270" s="19">
        <v>6.88</v>
      </c>
      <c r="G270" s="19">
        <v>275.2</v>
      </c>
      <c r="H270" s="19">
        <v>74.180000000000007</v>
      </c>
      <c r="I270" s="19"/>
      <c r="J270" s="19">
        <v>349.38</v>
      </c>
      <c r="K270" s="1085">
        <f t="shared" si="11"/>
        <v>2.54697793937879E-4</v>
      </c>
      <c r="L270" s="1085">
        <f t="shared" si="12"/>
        <v>0.98543180815581544</v>
      </c>
      <c r="M270" s="943" t="s">
        <v>3185</v>
      </c>
      <c r="N270" s="158"/>
      <c r="O270" s="158"/>
      <c r="P270" s="205"/>
      <c r="Q270" s="205"/>
      <c r="R270" s="205"/>
      <c r="S270" s="205"/>
    </row>
    <row r="271" spans="1:19" s="346" customFormat="1" ht="25.5" x14ac:dyDescent="0.25">
      <c r="A271" s="840" t="s">
        <v>2851</v>
      </c>
      <c r="B271" s="840" t="s">
        <v>3336</v>
      </c>
      <c r="C271" s="510" t="s">
        <v>2737</v>
      </c>
      <c r="D271" s="1067">
        <v>6</v>
      </c>
      <c r="E271" s="1079" t="s">
        <v>60</v>
      </c>
      <c r="F271" s="19">
        <v>44.49</v>
      </c>
      <c r="G271" s="19">
        <v>266.94</v>
      </c>
      <c r="H271" s="19">
        <v>71.95</v>
      </c>
      <c r="I271" s="19"/>
      <c r="J271" s="19">
        <v>338.89</v>
      </c>
      <c r="K271" s="1085">
        <f t="shared" si="11"/>
        <v>2.4705059072530717E-4</v>
      </c>
      <c r="L271" s="1085">
        <f t="shared" si="12"/>
        <v>0.98567885874654071</v>
      </c>
      <c r="M271" s="943" t="s">
        <v>3185</v>
      </c>
      <c r="N271" s="158"/>
      <c r="O271" s="158"/>
      <c r="P271" s="205"/>
      <c r="Q271" s="205"/>
      <c r="R271" s="205"/>
      <c r="S271" s="205"/>
    </row>
    <row r="272" spans="1:19" s="346" customFormat="1" ht="25.5" x14ac:dyDescent="0.25">
      <c r="A272" s="919" t="s">
        <v>2571</v>
      </c>
      <c r="B272" s="919" t="s">
        <v>4743</v>
      </c>
      <c r="C272" s="510" t="s">
        <v>4744</v>
      </c>
      <c r="D272" s="901">
        <v>10</v>
      </c>
      <c r="E272" s="841" t="s">
        <v>210</v>
      </c>
      <c r="F272" s="19">
        <v>26.35</v>
      </c>
      <c r="G272" s="19">
        <v>263.5</v>
      </c>
      <c r="H272" s="19">
        <v>71.03</v>
      </c>
      <c r="I272" s="19"/>
      <c r="J272" s="19">
        <v>334.53</v>
      </c>
      <c r="K272" s="1085">
        <f t="shared" si="11"/>
        <v>2.4387215354639265E-4</v>
      </c>
      <c r="L272" s="1085">
        <f t="shared" si="12"/>
        <v>0.98592273090008709</v>
      </c>
      <c r="M272" s="943" t="s">
        <v>3185</v>
      </c>
      <c r="N272" s="158"/>
      <c r="O272" s="158"/>
      <c r="P272" s="205"/>
      <c r="Q272" s="205"/>
      <c r="R272" s="205"/>
      <c r="S272" s="205"/>
    </row>
    <row r="273" spans="1:19" s="346" customFormat="1" ht="38.25" x14ac:dyDescent="0.25">
      <c r="A273" s="841" t="s">
        <v>4486</v>
      </c>
      <c r="B273" s="841" t="s">
        <v>4094</v>
      </c>
      <c r="C273" s="510" t="s">
        <v>3473</v>
      </c>
      <c r="D273" s="88">
        <v>1</v>
      </c>
      <c r="E273" s="841" t="s">
        <v>60</v>
      </c>
      <c r="F273" s="19">
        <v>262.81</v>
      </c>
      <c r="G273" s="19">
        <v>262.81</v>
      </c>
      <c r="H273" s="19">
        <v>70.84</v>
      </c>
      <c r="I273" s="19"/>
      <c r="J273" s="19">
        <v>333.65</v>
      </c>
      <c r="K273" s="1085">
        <f t="shared" si="11"/>
        <v>2.4323063411578604E-4</v>
      </c>
      <c r="L273" s="1085">
        <f t="shared" si="12"/>
        <v>0.98616596153420288</v>
      </c>
      <c r="M273" s="943" t="s">
        <v>3185</v>
      </c>
      <c r="N273" s="158"/>
      <c r="O273" s="158"/>
      <c r="P273" s="205"/>
      <c r="Q273" s="205"/>
      <c r="R273" s="205"/>
      <c r="S273" s="205"/>
    </row>
    <row r="274" spans="1:19" s="346" customFormat="1" ht="38.25" x14ac:dyDescent="0.25">
      <c r="A274" s="840" t="s">
        <v>3283</v>
      </c>
      <c r="B274" s="840" t="s">
        <v>3419</v>
      </c>
      <c r="C274" s="510" t="s">
        <v>3284</v>
      </c>
      <c r="D274" s="901">
        <v>6</v>
      </c>
      <c r="E274" s="1192" t="s">
        <v>60</v>
      </c>
      <c r="F274" s="19">
        <v>42.77</v>
      </c>
      <c r="G274" s="19">
        <v>256.62</v>
      </c>
      <c r="H274" s="19">
        <v>69.17</v>
      </c>
      <c r="I274" s="19"/>
      <c r="J274" s="19">
        <v>325.79000000000002</v>
      </c>
      <c r="K274" s="1085">
        <f t="shared" si="11"/>
        <v>2.3750069920150442E-4</v>
      </c>
      <c r="L274" s="1085">
        <f t="shared" si="12"/>
        <v>0.98640346223340436</v>
      </c>
      <c r="M274" s="943" t="s">
        <v>3185</v>
      </c>
      <c r="N274" s="158"/>
      <c r="O274" s="158"/>
      <c r="P274" s="205"/>
      <c r="Q274" s="205"/>
      <c r="R274" s="205"/>
      <c r="S274" s="205"/>
    </row>
    <row r="275" spans="1:19" s="346" customFormat="1" ht="38.25" x14ac:dyDescent="0.2">
      <c r="A275" s="1068" t="s">
        <v>3253</v>
      </c>
      <c r="B275" s="1068" t="s">
        <v>4767</v>
      </c>
      <c r="C275" s="510" t="s">
        <v>2881</v>
      </c>
      <c r="D275" s="901">
        <v>26.4</v>
      </c>
      <c r="E275" s="102" t="s">
        <v>210</v>
      </c>
      <c r="F275" s="11">
        <v>9.58</v>
      </c>
      <c r="G275" s="11">
        <v>252.91</v>
      </c>
      <c r="H275" s="11">
        <v>68.17</v>
      </c>
      <c r="I275" s="11"/>
      <c r="J275" s="11">
        <v>321.08</v>
      </c>
      <c r="K275" s="1085">
        <f t="shared" si="11"/>
        <v>2.3406711224905314E-4</v>
      </c>
      <c r="L275" s="1085">
        <f t="shared" si="12"/>
        <v>0.98663752934565341</v>
      </c>
      <c r="M275" s="943" t="s">
        <v>3185</v>
      </c>
      <c r="N275" s="158"/>
      <c r="O275" s="158"/>
      <c r="P275" s="205"/>
      <c r="Q275" s="205"/>
      <c r="R275" s="205"/>
      <c r="S275" s="205"/>
    </row>
    <row r="276" spans="1:19" s="346" customFormat="1" ht="25.5" x14ac:dyDescent="0.25">
      <c r="A276" s="1068" t="s">
        <v>2522</v>
      </c>
      <c r="B276" s="1068" t="s">
        <v>3437</v>
      </c>
      <c r="C276" s="510" t="s">
        <v>2515</v>
      </c>
      <c r="D276" s="901">
        <v>4</v>
      </c>
      <c r="E276" s="121" t="s">
        <v>2222</v>
      </c>
      <c r="F276" s="11">
        <v>62.66</v>
      </c>
      <c r="G276" s="11">
        <v>250.64</v>
      </c>
      <c r="H276" s="11">
        <v>67.56</v>
      </c>
      <c r="I276" s="11"/>
      <c r="J276" s="11">
        <v>318.2</v>
      </c>
      <c r="K276" s="1085">
        <f t="shared" si="11"/>
        <v>2.3196759411252247E-4</v>
      </c>
      <c r="L276" s="1085">
        <f t="shared" si="12"/>
        <v>0.98686949693976589</v>
      </c>
      <c r="M276" s="943" t="s">
        <v>3185</v>
      </c>
      <c r="N276" s="158"/>
      <c r="O276" s="158"/>
      <c r="P276" s="205"/>
      <c r="Q276" s="205"/>
      <c r="R276" s="205"/>
      <c r="S276" s="205"/>
    </row>
    <row r="277" spans="1:19" s="346" customFormat="1" ht="25.5" x14ac:dyDescent="0.2">
      <c r="A277" s="70" t="s">
        <v>2968</v>
      </c>
      <c r="B277" s="70" t="s">
        <v>3448</v>
      </c>
      <c r="C277" s="510" t="s">
        <v>2552</v>
      </c>
      <c r="D277" s="536">
        <v>41</v>
      </c>
      <c r="E277" s="619" t="s">
        <v>2222</v>
      </c>
      <c r="F277" s="31">
        <v>6.02</v>
      </c>
      <c r="G277" s="31">
        <v>246.82</v>
      </c>
      <c r="H277" s="31">
        <v>66.53</v>
      </c>
      <c r="I277" s="31"/>
      <c r="J277" s="31">
        <v>313.35000000000002</v>
      </c>
      <c r="K277" s="1085">
        <f t="shared" si="11"/>
        <v>2.2843194725065657E-4</v>
      </c>
      <c r="L277" s="1085">
        <f t="shared" si="12"/>
        <v>0.98709792888701653</v>
      </c>
      <c r="M277" s="943" t="s">
        <v>3185</v>
      </c>
      <c r="N277" s="158"/>
      <c r="O277" s="158"/>
      <c r="P277" s="205"/>
      <c r="Q277" s="205"/>
      <c r="R277" s="205"/>
      <c r="S277" s="205"/>
    </row>
    <row r="278" spans="1:19" s="346" customFormat="1" x14ac:dyDescent="0.25">
      <c r="A278" s="1068" t="s">
        <v>3260</v>
      </c>
      <c r="B278" s="1068" t="s">
        <v>4397</v>
      </c>
      <c r="C278" s="510" t="s">
        <v>4215</v>
      </c>
      <c r="D278" s="1067">
        <v>8</v>
      </c>
      <c r="E278" s="1069" t="s">
        <v>210</v>
      </c>
      <c r="F278" s="11">
        <v>30.58</v>
      </c>
      <c r="G278" s="11">
        <v>244.64</v>
      </c>
      <c r="H278" s="11">
        <v>65.94</v>
      </c>
      <c r="I278" s="11"/>
      <c r="J278" s="11">
        <v>310.58</v>
      </c>
      <c r="K278" s="1085">
        <f t="shared" si="11"/>
        <v>2.2641261904295169E-4</v>
      </c>
      <c r="L278" s="1085">
        <f t="shared" si="12"/>
        <v>0.98732434150605952</v>
      </c>
      <c r="M278" s="943" t="s">
        <v>3185</v>
      </c>
      <c r="N278" s="158"/>
      <c r="O278" s="158"/>
      <c r="P278" s="205"/>
      <c r="Q278" s="205"/>
      <c r="R278" s="205"/>
      <c r="S278" s="205"/>
    </row>
    <row r="279" spans="1:19" s="346" customFormat="1" x14ac:dyDescent="0.25">
      <c r="A279" s="70" t="s">
        <v>2600</v>
      </c>
      <c r="B279" s="896" t="s">
        <v>2672</v>
      </c>
      <c r="C279" s="510" t="s">
        <v>2674</v>
      </c>
      <c r="D279" s="88">
        <v>8</v>
      </c>
      <c r="E279" s="97" t="s">
        <v>60</v>
      </c>
      <c r="F279" s="11">
        <v>29.54</v>
      </c>
      <c r="G279" s="11">
        <v>236.32</v>
      </c>
      <c r="H279" s="11">
        <v>63.7</v>
      </c>
      <c r="I279" s="11"/>
      <c r="J279" s="11">
        <v>300.02</v>
      </c>
      <c r="K279" s="1085">
        <f t="shared" si="11"/>
        <v>2.1871438587567251E-4</v>
      </c>
      <c r="L279" s="1085">
        <f t="shared" si="12"/>
        <v>0.98754305589193514</v>
      </c>
      <c r="M279" s="943" t="s">
        <v>3185</v>
      </c>
      <c r="N279" s="158"/>
      <c r="O279" s="158"/>
      <c r="P279" s="205"/>
      <c r="Q279" s="205"/>
      <c r="R279" s="205"/>
      <c r="S279" s="205"/>
    </row>
    <row r="280" spans="1:19" s="346" customFormat="1" ht="25.5" x14ac:dyDescent="0.25">
      <c r="A280" s="70" t="s">
        <v>4857</v>
      </c>
      <c r="B280" s="896" t="s">
        <v>3004</v>
      </c>
      <c r="C280" s="510" t="s">
        <v>4829</v>
      </c>
      <c r="D280" s="1067">
        <v>4.16</v>
      </c>
      <c r="E280" s="1069" t="s">
        <v>210</v>
      </c>
      <c r="F280" s="11">
        <v>55.97</v>
      </c>
      <c r="G280" s="19">
        <v>232.83</v>
      </c>
      <c r="H280" s="19">
        <v>62.76</v>
      </c>
      <c r="I280" s="19"/>
      <c r="J280" s="19">
        <v>295.58999999999997</v>
      </c>
      <c r="K280" s="1085">
        <f t="shared" si="11"/>
        <v>2.1548491874205064E-4</v>
      </c>
      <c r="L280" s="1085">
        <f t="shared" si="12"/>
        <v>0.98775854081067715</v>
      </c>
      <c r="M280" s="943" t="s">
        <v>3185</v>
      </c>
      <c r="N280" s="158"/>
      <c r="O280" s="158"/>
      <c r="P280" s="205"/>
      <c r="Q280" s="205"/>
      <c r="R280" s="205"/>
      <c r="S280" s="205"/>
    </row>
    <row r="281" spans="1:19" s="346" customFormat="1" ht="25.5" x14ac:dyDescent="0.25">
      <c r="A281" s="128" t="s">
        <v>4557</v>
      </c>
      <c r="B281" s="107" t="s">
        <v>3914</v>
      </c>
      <c r="C281" s="1072" t="s">
        <v>4558</v>
      </c>
      <c r="D281" s="901">
        <v>35</v>
      </c>
      <c r="E281" s="113" t="s">
        <v>210</v>
      </c>
      <c r="F281" s="11">
        <v>6.6</v>
      </c>
      <c r="G281" s="19">
        <v>231</v>
      </c>
      <c r="H281" s="19">
        <v>62.27</v>
      </c>
      <c r="I281" s="19"/>
      <c r="J281" s="19">
        <v>293.27</v>
      </c>
      <c r="K281" s="1085">
        <f t="shared" si="11"/>
        <v>2.137936402431787E-4</v>
      </c>
      <c r="L281" s="1085">
        <f t="shared" si="12"/>
        <v>0.98797233445092036</v>
      </c>
      <c r="M281" s="943" t="s">
        <v>3185</v>
      </c>
      <c r="N281" s="158"/>
      <c r="O281" s="158"/>
      <c r="P281" s="205"/>
      <c r="Q281" s="205"/>
      <c r="R281" s="205"/>
      <c r="S281" s="205"/>
    </row>
    <row r="282" spans="1:19" s="346" customFormat="1" ht="38.25" x14ac:dyDescent="0.25">
      <c r="A282" s="1068" t="s">
        <v>2570</v>
      </c>
      <c r="B282" s="840" t="s">
        <v>4741</v>
      </c>
      <c r="C282" s="510" t="s">
        <v>4742</v>
      </c>
      <c r="D282" s="1067">
        <v>6</v>
      </c>
      <c r="E282" s="114" t="s">
        <v>210</v>
      </c>
      <c r="F282" s="11">
        <v>37.04</v>
      </c>
      <c r="G282" s="19">
        <v>222.24</v>
      </c>
      <c r="H282" s="19">
        <v>59.9</v>
      </c>
      <c r="I282" s="19"/>
      <c r="J282" s="19">
        <v>282.14</v>
      </c>
      <c r="K282" s="1085">
        <f t="shared" si="11"/>
        <v>2.0567987744471116E-4</v>
      </c>
      <c r="L282" s="1085">
        <f t="shared" si="12"/>
        <v>0.98817801432836505</v>
      </c>
      <c r="M282" s="943" t="s">
        <v>3185</v>
      </c>
      <c r="N282" s="158"/>
      <c r="O282" s="158"/>
      <c r="P282" s="205"/>
      <c r="Q282" s="205"/>
      <c r="R282" s="205"/>
      <c r="S282" s="205"/>
    </row>
    <row r="283" spans="1:19" s="346" customFormat="1" ht="38.25" x14ac:dyDescent="0.25">
      <c r="A283" s="133" t="s">
        <v>3490</v>
      </c>
      <c r="B283" s="133" t="s">
        <v>3409</v>
      </c>
      <c r="C283" s="510" t="s">
        <v>2907</v>
      </c>
      <c r="D283" s="399">
        <v>3</v>
      </c>
      <c r="E283" s="841" t="s">
        <v>60</v>
      </c>
      <c r="F283" s="19">
        <v>73.25</v>
      </c>
      <c r="G283" s="19">
        <v>219.75</v>
      </c>
      <c r="H283" s="19">
        <v>59.23</v>
      </c>
      <c r="I283" s="19"/>
      <c r="J283" s="85">
        <v>278.98</v>
      </c>
      <c r="K283" s="1085">
        <f t="shared" si="11"/>
        <v>2.0337623948935111E-4</v>
      </c>
      <c r="L283" s="1085">
        <f t="shared" si="12"/>
        <v>0.98838139056785446</v>
      </c>
      <c r="M283" s="943" t="s">
        <v>3185</v>
      </c>
      <c r="N283" s="158"/>
      <c r="O283" s="158"/>
      <c r="P283" s="205"/>
      <c r="Q283" s="205"/>
      <c r="R283" s="205"/>
      <c r="S283" s="205"/>
    </row>
    <row r="284" spans="1:19" s="346" customFormat="1" ht="25.5" x14ac:dyDescent="0.25">
      <c r="A284" s="1068" t="s">
        <v>2960</v>
      </c>
      <c r="B284" s="840" t="s">
        <v>3408</v>
      </c>
      <c r="C284" s="510" t="s">
        <v>2909</v>
      </c>
      <c r="D284" s="1067">
        <v>1</v>
      </c>
      <c r="E284" s="114" t="s">
        <v>60</v>
      </c>
      <c r="F284" s="11">
        <v>214.08</v>
      </c>
      <c r="G284" s="31">
        <v>214.08</v>
      </c>
      <c r="H284" s="31">
        <v>57.7</v>
      </c>
      <c r="I284" s="31"/>
      <c r="J284" s="82">
        <v>271.77999999999997</v>
      </c>
      <c r="K284" s="1085">
        <f t="shared" si="11"/>
        <v>1.9812744414802436E-4</v>
      </c>
      <c r="L284" s="1085">
        <f t="shared" si="12"/>
        <v>0.9885795180120025</v>
      </c>
      <c r="M284" s="943" t="s">
        <v>3185</v>
      </c>
      <c r="N284" s="158"/>
      <c r="O284" s="158"/>
      <c r="P284" s="205"/>
      <c r="Q284" s="205"/>
      <c r="R284" s="205"/>
      <c r="S284" s="205"/>
    </row>
    <row r="285" spans="1:19" s="346" customFormat="1" x14ac:dyDescent="0.25">
      <c r="A285" s="144" t="s">
        <v>2751</v>
      </c>
      <c r="B285" s="896" t="s">
        <v>3303</v>
      </c>
      <c r="C285" s="1072" t="s">
        <v>3921</v>
      </c>
      <c r="D285" s="901">
        <v>21.95</v>
      </c>
      <c r="E285" s="113" t="s">
        <v>210</v>
      </c>
      <c r="F285" s="19">
        <v>9.74</v>
      </c>
      <c r="G285" s="19">
        <v>213.79</v>
      </c>
      <c r="H285" s="19">
        <v>57.63</v>
      </c>
      <c r="I285" s="19"/>
      <c r="J285" s="19">
        <v>271.42</v>
      </c>
      <c r="K285" s="1085">
        <f t="shared" si="11"/>
        <v>1.9786500438095806E-4</v>
      </c>
      <c r="L285" s="1085">
        <f t="shared" si="12"/>
        <v>0.9887773830163834</v>
      </c>
      <c r="M285" s="943" t="s">
        <v>3185</v>
      </c>
      <c r="N285" s="158"/>
      <c r="O285" s="158"/>
      <c r="P285" s="205"/>
      <c r="Q285" s="205"/>
      <c r="R285" s="205"/>
      <c r="S285" s="205"/>
    </row>
    <row r="286" spans="1:19" s="346" customFormat="1" x14ac:dyDescent="0.25">
      <c r="A286" s="146" t="s">
        <v>4565</v>
      </c>
      <c r="B286" s="1068" t="s">
        <v>4380</v>
      </c>
      <c r="C286" s="510" t="s">
        <v>2681</v>
      </c>
      <c r="D286" s="88">
        <v>3</v>
      </c>
      <c r="E286" s="86" t="s">
        <v>60</v>
      </c>
      <c r="F286" s="19">
        <v>71.02</v>
      </c>
      <c r="G286" s="19">
        <v>213.06</v>
      </c>
      <c r="H286" s="19">
        <v>57.43</v>
      </c>
      <c r="I286" s="19"/>
      <c r="J286" s="19">
        <v>270.49</v>
      </c>
      <c r="K286" s="1085">
        <f t="shared" si="11"/>
        <v>1.9718703498270335E-4</v>
      </c>
      <c r="L286" s="1085">
        <f t="shared" si="12"/>
        <v>0.98897457005136613</v>
      </c>
      <c r="M286" s="943" t="s">
        <v>3185</v>
      </c>
      <c r="N286" s="158"/>
      <c r="O286" s="158"/>
      <c r="P286" s="205"/>
      <c r="Q286" s="205"/>
      <c r="R286" s="205"/>
      <c r="S286" s="205"/>
    </row>
    <row r="287" spans="1:19" s="346" customFormat="1" x14ac:dyDescent="0.25">
      <c r="A287" s="144" t="s">
        <v>2847</v>
      </c>
      <c r="B287" s="896" t="s">
        <v>3018</v>
      </c>
      <c r="C287" s="510" t="s">
        <v>2733</v>
      </c>
      <c r="D287" s="1067">
        <v>2</v>
      </c>
      <c r="E287" s="1069" t="s">
        <v>60</v>
      </c>
      <c r="F287" s="19">
        <v>106.45</v>
      </c>
      <c r="G287" s="11">
        <v>212.9</v>
      </c>
      <c r="H287" s="11">
        <v>57.39</v>
      </c>
      <c r="I287" s="11"/>
      <c r="J287" s="11">
        <v>270.29000000000002</v>
      </c>
      <c r="K287" s="1085">
        <f t="shared" si="11"/>
        <v>1.9704123511211095E-4</v>
      </c>
      <c r="L287" s="1085">
        <f t="shared" si="12"/>
        <v>0.98917161128647824</v>
      </c>
      <c r="M287" s="943" t="s">
        <v>3185</v>
      </c>
      <c r="N287" s="158"/>
      <c r="O287" s="158"/>
      <c r="P287" s="205"/>
      <c r="Q287" s="205"/>
      <c r="R287" s="205"/>
      <c r="S287" s="205"/>
    </row>
    <row r="288" spans="1:19" s="346" customFormat="1" ht="38.25" x14ac:dyDescent="0.25">
      <c r="A288" s="146" t="s">
        <v>2931</v>
      </c>
      <c r="B288" s="1068" t="s">
        <v>3659</v>
      </c>
      <c r="C288" s="510" t="s">
        <v>2916</v>
      </c>
      <c r="D288" s="88">
        <v>1</v>
      </c>
      <c r="E288" s="14" t="s">
        <v>60</v>
      </c>
      <c r="F288" s="19">
        <v>208.56</v>
      </c>
      <c r="G288" s="19">
        <v>208.56</v>
      </c>
      <c r="H288" s="19">
        <v>56.22</v>
      </c>
      <c r="I288" s="19"/>
      <c r="J288" s="19">
        <v>264.77999999999997</v>
      </c>
      <c r="K288" s="1085">
        <f t="shared" si="11"/>
        <v>1.9302444867729006E-4</v>
      </c>
      <c r="L288" s="1085">
        <f t="shared" si="12"/>
        <v>0.98936463573515554</v>
      </c>
      <c r="M288" s="943" t="s">
        <v>3185</v>
      </c>
      <c r="N288" s="158"/>
      <c r="O288" s="158"/>
      <c r="P288" s="205"/>
      <c r="Q288" s="205"/>
      <c r="R288" s="205"/>
      <c r="S288" s="205"/>
    </row>
    <row r="289" spans="1:19" s="346" customFormat="1" x14ac:dyDescent="0.25">
      <c r="A289" s="144" t="s">
        <v>2685</v>
      </c>
      <c r="B289" s="896" t="s">
        <v>3593</v>
      </c>
      <c r="C289" s="510" t="s">
        <v>2561</v>
      </c>
      <c r="D289" s="901">
        <v>1</v>
      </c>
      <c r="E289" s="113" t="s">
        <v>60</v>
      </c>
      <c r="F289" s="19">
        <v>205.63</v>
      </c>
      <c r="G289" s="11">
        <v>205.63</v>
      </c>
      <c r="H289" s="11">
        <v>55.43</v>
      </c>
      <c r="I289" s="11"/>
      <c r="J289" s="11">
        <v>261.06</v>
      </c>
      <c r="K289" s="1085">
        <f t="shared" si="11"/>
        <v>1.9031257108427128E-4</v>
      </c>
      <c r="L289" s="1085">
        <f t="shared" si="12"/>
        <v>0.9895549483062398</v>
      </c>
      <c r="M289" s="943" t="s">
        <v>3185</v>
      </c>
      <c r="N289" s="158"/>
      <c r="O289" s="158"/>
      <c r="P289" s="205"/>
      <c r="Q289" s="205"/>
      <c r="R289" s="205"/>
      <c r="S289" s="205"/>
    </row>
    <row r="290" spans="1:19" s="346" customFormat="1" x14ac:dyDescent="0.25">
      <c r="A290" s="146" t="s">
        <v>3754</v>
      </c>
      <c r="B290" s="1068" t="s">
        <v>3705</v>
      </c>
      <c r="C290" s="1072" t="s">
        <v>2990</v>
      </c>
      <c r="D290" s="901">
        <v>20.399999999999999</v>
      </c>
      <c r="E290" s="896" t="s">
        <v>583</v>
      </c>
      <c r="F290" s="947">
        <v>9.81</v>
      </c>
      <c r="G290" s="19">
        <v>200.12</v>
      </c>
      <c r="H290" s="19">
        <v>53.94</v>
      </c>
      <c r="I290" s="19"/>
      <c r="J290" s="19">
        <v>254.06</v>
      </c>
      <c r="K290" s="1085">
        <f t="shared" si="11"/>
        <v>1.8520957561353696E-4</v>
      </c>
      <c r="L290" s="1085">
        <f t="shared" si="12"/>
        <v>0.98974015788185332</v>
      </c>
      <c r="M290" s="943" t="s">
        <v>3185</v>
      </c>
      <c r="N290" s="158"/>
      <c r="O290" s="158"/>
      <c r="P290" s="205"/>
      <c r="Q290" s="205"/>
      <c r="R290" s="205"/>
      <c r="S290" s="205"/>
    </row>
    <row r="291" spans="1:19" s="346" customFormat="1" ht="25.5" x14ac:dyDescent="0.2">
      <c r="A291" s="144" t="s">
        <v>3752</v>
      </c>
      <c r="B291" s="896" t="s">
        <v>3703</v>
      </c>
      <c r="C291" s="1072" t="s">
        <v>4188</v>
      </c>
      <c r="D291" s="901">
        <v>2.5</v>
      </c>
      <c r="E291" s="101" t="s">
        <v>237</v>
      </c>
      <c r="F291" s="19">
        <v>78.52</v>
      </c>
      <c r="G291" s="11">
        <v>196.3</v>
      </c>
      <c r="H291" s="11">
        <v>52.91</v>
      </c>
      <c r="I291" s="11"/>
      <c r="J291" s="11">
        <v>249.21</v>
      </c>
      <c r="K291" s="1085">
        <f t="shared" si="11"/>
        <v>1.8167392875167106E-4</v>
      </c>
      <c r="L291" s="1085">
        <f t="shared" si="12"/>
        <v>0.989921831810605</v>
      </c>
      <c r="M291" s="943" t="s">
        <v>3185</v>
      </c>
      <c r="N291" s="158"/>
      <c r="O291" s="158"/>
      <c r="P291" s="205"/>
      <c r="Q291" s="205"/>
      <c r="R291" s="205"/>
      <c r="S291" s="205"/>
    </row>
    <row r="292" spans="1:19" s="346" customFormat="1" x14ac:dyDescent="0.25">
      <c r="A292" s="400" t="s">
        <v>4700</v>
      </c>
      <c r="B292" s="902" t="s">
        <v>4699</v>
      </c>
      <c r="C292" s="510" t="s">
        <v>4698</v>
      </c>
      <c r="D292" s="88">
        <v>13.1</v>
      </c>
      <c r="E292" s="107" t="s">
        <v>583</v>
      </c>
      <c r="F292" s="19">
        <v>14.7</v>
      </c>
      <c r="G292" s="19">
        <v>192.57</v>
      </c>
      <c r="H292" s="19">
        <v>51.91</v>
      </c>
      <c r="I292" s="19"/>
      <c r="J292" s="19">
        <v>244.48</v>
      </c>
      <c r="K292" s="1085">
        <f t="shared" si="11"/>
        <v>1.7822576181216056E-4</v>
      </c>
      <c r="L292" s="1085">
        <f t="shared" si="12"/>
        <v>0.99010005757241715</v>
      </c>
      <c r="M292" s="943" t="s">
        <v>3185</v>
      </c>
      <c r="N292" s="158"/>
      <c r="O292" s="158"/>
      <c r="P292" s="205"/>
      <c r="Q292" s="205"/>
      <c r="R292" s="205"/>
      <c r="S292" s="205"/>
    </row>
    <row r="293" spans="1:19" s="346" customFormat="1" ht="51" x14ac:dyDescent="0.2">
      <c r="A293" s="144" t="s">
        <v>4831</v>
      </c>
      <c r="B293" s="896" t="s">
        <v>4832</v>
      </c>
      <c r="C293" s="510" t="s">
        <v>4830</v>
      </c>
      <c r="D293" s="901">
        <v>2</v>
      </c>
      <c r="E293" s="101" t="s">
        <v>237</v>
      </c>
      <c r="F293" s="19">
        <v>95.95</v>
      </c>
      <c r="G293" s="11">
        <v>191.9</v>
      </c>
      <c r="H293" s="11">
        <v>51.73</v>
      </c>
      <c r="I293" s="11"/>
      <c r="J293" s="11">
        <v>243.63</v>
      </c>
      <c r="K293" s="1085">
        <f t="shared" ref="K293:K356" si="13">J293/$J$421</f>
        <v>1.7760611236214283E-4</v>
      </c>
      <c r="L293" s="1085">
        <f t="shared" ref="L293:L356" si="14">L292+K293</f>
        <v>0.99027766368477932</v>
      </c>
      <c r="M293" s="943" t="s">
        <v>3185</v>
      </c>
      <c r="N293" s="158"/>
      <c r="O293" s="158"/>
      <c r="P293" s="205"/>
      <c r="Q293" s="205"/>
      <c r="R293" s="205"/>
      <c r="S293" s="205"/>
    </row>
    <row r="294" spans="1:19" s="346" customFormat="1" ht="102" x14ac:dyDescent="0.2">
      <c r="A294" s="146" t="s">
        <v>2472</v>
      </c>
      <c r="B294" s="1068" t="s">
        <v>3463</v>
      </c>
      <c r="C294" s="510" t="s">
        <v>4719</v>
      </c>
      <c r="D294" s="901">
        <v>5</v>
      </c>
      <c r="E294" s="103" t="s">
        <v>60</v>
      </c>
      <c r="F294" s="19">
        <v>38.35</v>
      </c>
      <c r="G294" s="19">
        <v>191.75</v>
      </c>
      <c r="H294" s="19">
        <v>51.68</v>
      </c>
      <c r="I294" s="19"/>
      <c r="J294" s="19">
        <v>243.43</v>
      </c>
      <c r="K294" s="1085">
        <f t="shared" si="13"/>
        <v>1.7746031249155043E-4</v>
      </c>
      <c r="L294" s="1085">
        <f t="shared" si="14"/>
        <v>0.99045512399727087</v>
      </c>
      <c r="M294" s="943" t="s">
        <v>3185</v>
      </c>
      <c r="N294" s="158"/>
      <c r="O294" s="158"/>
      <c r="P294" s="205"/>
      <c r="Q294" s="205"/>
      <c r="R294" s="205"/>
      <c r="S294" s="205"/>
    </row>
    <row r="295" spans="1:19" s="346" customFormat="1" ht="38.25" x14ac:dyDescent="0.25">
      <c r="A295" s="146" t="s">
        <v>4491</v>
      </c>
      <c r="B295" s="1068" t="s">
        <v>3392</v>
      </c>
      <c r="C295" s="510" t="s">
        <v>3478</v>
      </c>
      <c r="D295" s="88">
        <v>1</v>
      </c>
      <c r="E295" s="14" t="s">
        <v>60</v>
      </c>
      <c r="F295" s="19">
        <v>191.2</v>
      </c>
      <c r="G295" s="19">
        <v>191.2</v>
      </c>
      <c r="H295" s="19">
        <v>51.54</v>
      </c>
      <c r="I295" s="19"/>
      <c r="J295" s="19">
        <v>242.74</v>
      </c>
      <c r="K295" s="1085">
        <f t="shared" si="13"/>
        <v>1.7695730293800662E-4</v>
      </c>
      <c r="L295" s="1085">
        <f t="shared" si="14"/>
        <v>0.99063208130020886</v>
      </c>
      <c r="M295" s="943" t="s">
        <v>3185</v>
      </c>
      <c r="N295" s="158"/>
      <c r="O295" s="158"/>
      <c r="P295" s="205"/>
      <c r="Q295" s="205"/>
      <c r="R295" s="205"/>
      <c r="S295" s="205"/>
    </row>
    <row r="296" spans="1:19" s="346" customFormat="1" ht="25.5" x14ac:dyDescent="0.25">
      <c r="A296" s="146" t="s">
        <v>3250</v>
      </c>
      <c r="B296" s="1068" t="s">
        <v>3769</v>
      </c>
      <c r="C296" s="510" t="s">
        <v>4191</v>
      </c>
      <c r="D296" s="901">
        <v>9.6199999999999992</v>
      </c>
      <c r="E296" s="1068" t="s">
        <v>237</v>
      </c>
      <c r="F296" s="19">
        <v>19.760000000000002</v>
      </c>
      <c r="G296" s="19">
        <v>190.09</v>
      </c>
      <c r="H296" s="19">
        <v>51.24</v>
      </c>
      <c r="I296" s="19"/>
      <c r="J296" s="19">
        <v>241.33</v>
      </c>
      <c r="K296" s="1085">
        <f t="shared" si="13"/>
        <v>1.7592941385033016E-4</v>
      </c>
      <c r="L296" s="1085">
        <f t="shared" si="14"/>
        <v>0.99080801071405922</v>
      </c>
      <c r="M296" s="943" t="s">
        <v>3185</v>
      </c>
      <c r="N296" s="158"/>
      <c r="O296" s="158"/>
      <c r="P296" s="205"/>
      <c r="Q296" s="205"/>
      <c r="R296" s="205"/>
      <c r="S296" s="205"/>
    </row>
    <row r="297" spans="1:19" s="346" customFormat="1" x14ac:dyDescent="0.25">
      <c r="A297" s="146" t="s">
        <v>3259</v>
      </c>
      <c r="B297" s="1068" t="s">
        <v>4394</v>
      </c>
      <c r="C297" s="510" t="s">
        <v>4214</v>
      </c>
      <c r="D297" s="914">
        <v>5</v>
      </c>
      <c r="E297" s="841" t="s">
        <v>210</v>
      </c>
      <c r="F297" s="19">
        <v>37.1</v>
      </c>
      <c r="G297" s="19">
        <v>185.5</v>
      </c>
      <c r="H297" s="19">
        <v>50</v>
      </c>
      <c r="I297" s="19"/>
      <c r="J297" s="19">
        <v>235.5</v>
      </c>
      <c r="K297" s="1085">
        <f t="shared" si="13"/>
        <v>1.7167934762256143E-4</v>
      </c>
      <c r="L297" s="1085">
        <f t="shared" si="14"/>
        <v>0.99097969006168174</v>
      </c>
      <c r="M297" s="943" t="s">
        <v>3185</v>
      </c>
      <c r="N297" s="158"/>
      <c r="O297" s="158"/>
      <c r="P297" s="205"/>
      <c r="Q297" s="205"/>
      <c r="R297" s="205"/>
      <c r="S297" s="205"/>
    </row>
    <row r="298" spans="1:19" s="346" customFormat="1" x14ac:dyDescent="0.25">
      <c r="A298" s="1068" t="s">
        <v>2764</v>
      </c>
      <c r="B298" s="1068" t="s">
        <v>3341</v>
      </c>
      <c r="C298" s="510" t="s">
        <v>2691</v>
      </c>
      <c r="D298" s="88">
        <v>27.6</v>
      </c>
      <c r="E298" s="88" t="s">
        <v>583</v>
      </c>
      <c r="F298" s="19">
        <v>6.71</v>
      </c>
      <c r="G298" s="19">
        <v>185.19</v>
      </c>
      <c r="H298" s="19">
        <v>49.92</v>
      </c>
      <c r="I298" s="19"/>
      <c r="J298" s="19">
        <v>235.11</v>
      </c>
      <c r="K298" s="1085">
        <f t="shared" si="13"/>
        <v>1.7139503787490622E-4</v>
      </c>
      <c r="L298" s="1085">
        <f t="shared" si="14"/>
        <v>0.99115108509955663</v>
      </c>
      <c r="M298" s="943" t="s">
        <v>3185</v>
      </c>
      <c r="N298" s="158"/>
      <c r="O298" s="158"/>
      <c r="P298" s="205"/>
      <c r="Q298" s="205"/>
      <c r="R298" s="205"/>
      <c r="S298" s="205"/>
    </row>
    <row r="299" spans="1:19" s="346" customFormat="1" ht="25.5" x14ac:dyDescent="0.25">
      <c r="A299" s="70" t="s">
        <v>2926</v>
      </c>
      <c r="B299" s="70" t="s">
        <v>3411</v>
      </c>
      <c r="C299" s="510" t="s">
        <v>2911</v>
      </c>
      <c r="D299" s="901">
        <v>2</v>
      </c>
      <c r="E299" s="121" t="s">
        <v>60</v>
      </c>
      <c r="F299" s="11">
        <v>91.54</v>
      </c>
      <c r="G299" s="31">
        <v>183.08</v>
      </c>
      <c r="H299" s="31">
        <v>49.35</v>
      </c>
      <c r="I299" s="31"/>
      <c r="J299" s="82">
        <v>232.43</v>
      </c>
      <c r="K299" s="1085">
        <f t="shared" si="13"/>
        <v>1.6944131960896795E-4</v>
      </c>
      <c r="L299" s="1085">
        <f t="shared" si="14"/>
        <v>0.99132052641916557</v>
      </c>
      <c r="M299" s="943" t="s">
        <v>3185</v>
      </c>
      <c r="N299" s="158"/>
      <c r="O299" s="158"/>
      <c r="P299" s="205"/>
      <c r="Q299" s="205"/>
      <c r="R299" s="205"/>
      <c r="S299" s="205"/>
    </row>
    <row r="300" spans="1:19" s="346" customFormat="1" ht="38.25" x14ac:dyDescent="0.2">
      <c r="A300" s="70" t="s">
        <v>3757</v>
      </c>
      <c r="B300" s="70" t="s">
        <v>4171</v>
      </c>
      <c r="C300" s="1072" t="s">
        <v>4170</v>
      </c>
      <c r="D300" s="1190">
        <v>0.55000000000000004</v>
      </c>
      <c r="E300" s="1083" t="s">
        <v>22</v>
      </c>
      <c r="F300" s="31">
        <v>314.52999999999997</v>
      </c>
      <c r="G300" s="31">
        <v>172.99</v>
      </c>
      <c r="H300" s="31">
        <v>46.63</v>
      </c>
      <c r="I300" s="31"/>
      <c r="J300" s="82">
        <v>219.62</v>
      </c>
      <c r="K300" s="1085">
        <f t="shared" si="13"/>
        <v>1.6010283789752417E-4</v>
      </c>
      <c r="L300" s="1085">
        <f t="shared" si="14"/>
        <v>0.99148062925706304</v>
      </c>
      <c r="M300" s="943" t="s">
        <v>3185</v>
      </c>
      <c r="N300" s="158"/>
      <c r="O300" s="158"/>
      <c r="P300" s="205"/>
      <c r="Q300" s="205"/>
      <c r="R300" s="205"/>
      <c r="S300" s="205"/>
    </row>
    <row r="301" spans="1:19" s="346" customFormat="1" ht="25.5" x14ac:dyDescent="0.25">
      <c r="A301" s="892" t="s">
        <v>2853</v>
      </c>
      <c r="B301" s="915" t="s">
        <v>3021</v>
      </c>
      <c r="C301" s="510" t="s">
        <v>2739</v>
      </c>
      <c r="D301" s="914">
        <v>4</v>
      </c>
      <c r="E301" s="902" t="s">
        <v>60</v>
      </c>
      <c r="F301" s="11">
        <v>42.28</v>
      </c>
      <c r="G301" s="11">
        <v>169.12</v>
      </c>
      <c r="H301" s="11">
        <v>45.58</v>
      </c>
      <c r="I301" s="31"/>
      <c r="J301" s="82">
        <v>214.7</v>
      </c>
      <c r="K301" s="1085">
        <f t="shared" si="13"/>
        <v>1.565161610809509E-4</v>
      </c>
      <c r="L301" s="1085">
        <f t="shared" si="14"/>
        <v>0.99163714541814396</v>
      </c>
      <c r="M301" s="943" t="s">
        <v>3185</v>
      </c>
      <c r="N301" s="158"/>
      <c r="O301" s="158"/>
      <c r="P301" s="205"/>
      <c r="Q301" s="205"/>
      <c r="R301" s="205"/>
      <c r="S301" s="205"/>
    </row>
    <row r="302" spans="1:19" s="346" customFormat="1" ht="25.5" x14ac:dyDescent="0.25">
      <c r="A302" s="840" t="s">
        <v>2798</v>
      </c>
      <c r="B302" s="840" t="s">
        <v>3004</v>
      </c>
      <c r="C302" s="510" t="s">
        <v>4854</v>
      </c>
      <c r="D302" s="920">
        <v>3.02</v>
      </c>
      <c r="E302" s="1192" t="s">
        <v>210</v>
      </c>
      <c r="F302" s="19">
        <v>55.97</v>
      </c>
      <c r="G302" s="19">
        <v>169.02</v>
      </c>
      <c r="H302" s="19">
        <v>45.56</v>
      </c>
      <c r="I302" s="31"/>
      <c r="J302" s="82">
        <v>214.58</v>
      </c>
      <c r="K302" s="1085">
        <f t="shared" si="13"/>
        <v>1.5642868115859547E-4</v>
      </c>
      <c r="L302" s="1085">
        <f t="shared" si="14"/>
        <v>0.99179357409930258</v>
      </c>
      <c r="M302" s="943" t="s">
        <v>3185</v>
      </c>
      <c r="N302" s="158"/>
      <c r="O302" s="158"/>
      <c r="P302" s="205"/>
      <c r="Q302" s="205"/>
      <c r="R302" s="205"/>
      <c r="S302" s="205"/>
    </row>
    <row r="303" spans="1:19" s="346" customFormat="1" ht="15" x14ac:dyDescent="0.25">
      <c r="A303" s="840" t="s">
        <v>2504</v>
      </c>
      <c r="B303" s="840" t="s">
        <v>3428</v>
      </c>
      <c r="C303" s="510" t="s">
        <v>2496</v>
      </c>
      <c r="D303" s="920">
        <v>8</v>
      </c>
      <c r="E303" s="946" t="s">
        <v>210</v>
      </c>
      <c r="F303" s="19">
        <v>21.01</v>
      </c>
      <c r="G303" s="19">
        <v>168.08</v>
      </c>
      <c r="H303" s="19">
        <v>45.3</v>
      </c>
      <c r="I303" s="11"/>
      <c r="J303" s="82">
        <v>213.38</v>
      </c>
      <c r="K303" s="1085">
        <f t="shared" si="13"/>
        <v>1.5555388193504101E-4</v>
      </c>
      <c r="L303" s="1085">
        <f t="shared" si="14"/>
        <v>0.99194912798123758</v>
      </c>
      <c r="M303" s="943" t="s">
        <v>3185</v>
      </c>
      <c r="N303" s="158"/>
      <c r="O303" s="158"/>
      <c r="P303" s="205"/>
      <c r="Q303" s="205"/>
      <c r="R303" s="205"/>
      <c r="S303" s="205"/>
    </row>
    <row r="304" spans="1:19" s="346" customFormat="1" x14ac:dyDescent="0.25">
      <c r="A304" s="128" t="s">
        <v>2590</v>
      </c>
      <c r="B304" s="128" t="s">
        <v>2987</v>
      </c>
      <c r="C304" s="510" t="s">
        <v>3347</v>
      </c>
      <c r="D304" s="1196">
        <v>7</v>
      </c>
      <c r="E304" s="128" t="s">
        <v>60</v>
      </c>
      <c r="F304" s="31">
        <v>23.85</v>
      </c>
      <c r="G304" s="31">
        <v>166.95</v>
      </c>
      <c r="H304" s="31">
        <v>45</v>
      </c>
      <c r="I304" s="31"/>
      <c r="J304" s="31">
        <v>211.95</v>
      </c>
      <c r="K304" s="1085">
        <f t="shared" si="13"/>
        <v>1.5451141286030527E-4</v>
      </c>
      <c r="L304" s="1085">
        <f t="shared" si="14"/>
        <v>0.99210363939409785</v>
      </c>
      <c r="M304" s="943" t="s">
        <v>3185</v>
      </c>
      <c r="N304" s="158"/>
      <c r="O304" s="158"/>
      <c r="P304" s="205"/>
      <c r="Q304" s="205"/>
      <c r="R304" s="205"/>
      <c r="S304" s="205"/>
    </row>
    <row r="305" spans="1:19" s="346" customFormat="1" ht="25.5" x14ac:dyDescent="0.25">
      <c r="A305" s="70" t="s">
        <v>2943</v>
      </c>
      <c r="B305" s="70" t="s">
        <v>3748</v>
      </c>
      <c r="C305" s="510" t="s">
        <v>3470</v>
      </c>
      <c r="D305" s="901">
        <v>2</v>
      </c>
      <c r="E305" s="113" t="s">
        <v>60</v>
      </c>
      <c r="F305" s="11">
        <v>79.87</v>
      </c>
      <c r="G305" s="11">
        <v>159.74</v>
      </c>
      <c r="H305" s="11">
        <v>43.06</v>
      </c>
      <c r="I305" s="11"/>
      <c r="J305" s="11">
        <v>202.8</v>
      </c>
      <c r="K305" s="1085">
        <f t="shared" si="13"/>
        <v>1.4784106878070258E-4</v>
      </c>
      <c r="L305" s="1085">
        <f t="shared" si="14"/>
        <v>0.99225148046287859</v>
      </c>
      <c r="M305" s="943" t="s">
        <v>3185</v>
      </c>
      <c r="N305" s="158"/>
      <c r="O305" s="158"/>
      <c r="P305" s="205"/>
      <c r="Q305" s="205"/>
      <c r="R305" s="205"/>
      <c r="S305" s="205"/>
    </row>
    <row r="306" spans="1:19" s="346" customFormat="1" x14ac:dyDescent="0.25">
      <c r="A306" s="70" t="s">
        <v>2846</v>
      </c>
      <c r="B306" s="896" t="s">
        <v>3017</v>
      </c>
      <c r="C306" s="510" t="s">
        <v>3019</v>
      </c>
      <c r="D306" s="1197">
        <v>6</v>
      </c>
      <c r="E306" s="86" t="s">
        <v>60</v>
      </c>
      <c r="F306" s="15">
        <v>26.53</v>
      </c>
      <c r="G306" s="15">
        <v>159.18</v>
      </c>
      <c r="H306" s="15">
        <v>42.9</v>
      </c>
      <c r="I306" s="15"/>
      <c r="J306" s="15">
        <v>202.08</v>
      </c>
      <c r="K306" s="1085">
        <f t="shared" si="13"/>
        <v>1.4731618924656992E-4</v>
      </c>
      <c r="L306" s="1085">
        <f t="shared" si="14"/>
        <v>0.99239879665212516</v>
      </c>
      <c r="M306" s="943" t="s">
        <v>3185</v>
      </c>
      <c r="N306" s="158"/>
      <c r="O306" s="158"/>
      <c r="P306" s="205"/>
      <c r="Q306" s="205"/>
      <c r="R306" s="205"/>
      <c r="S306" s="205"/>
    </row>
    <row r="307" spans="1:19" s="346" customFormat="1" ht="25.5" x14ac:dyDescent="0.25">
      <c r="A307" s="70" t="s">
        <v>2544</v>
      </c>
      <c r="B307" s="70" t="s">
        <v>3446</v>
      </c>
      <c r="C307" s="510" t="s">
        <v>2509</v>
      </c>
      <c r="D307" s="901">
        <v>1</v>
      </c>
      <c r="E307" s="113" t="s">
        <v>2222</v>
      </c>
      <c r="F307" s="11">
        <v>157.32</v>
      </c>
      <c r="G307" s="11">
        <v>157.32</v>
      </c>
      <c r="H307" s="11">
        <v>42.4</v>
      </c>
      <c r="I307" s="11"/>
      <c r="J307" s="11">
        <v>199.72</v>
      </c>
      <c r="K307" s="1085">
        <f t="shared" si="13"/>
        <v>1.4559575077357947E-4</v>
      </c>
      <c r="L307" s="1085">
        <f t="shared" si="14"/>
        <v>0.99254439240289871</v>
      </c>
      <c r="M307" s="943" t="s">
        <v>3185</v>
      </c>
      <c r="N307" s="158"/>
      <c r="O307" s="158"/>
      <c r="P307" s="205"/>
      <c r="Q307" s="205"/>
      <c r="R307" s="205"/>
      <c r="S307" s="205"/>
    </row>
    <row r="308" spans="1:19" s="346" customFormat="1" ht="25.5" x14ac:dyDescent="0.25">
      <c r="A308" s="1195" t="s">
        <v>2573</v>
      </c>
      <c r="B308" s="872" t="s">
        <v>4739</v>
      </c>
      <c r="C308" s="510" t="s">
        <v>4740</v>
      </c>
      <c r="D308" s="13">
        <v>10</v>
      </c>
      <c r="E308" s="86" t="s">
        <v>210</v>
      </c>
      <c r="F308" s="15">
        <v>15.51</v>
      </c>
      <c r="G308" s="15">
        <v>155.1</v>
      </c>
      <c r="H308" s="15">
        <v>41.81</v>
      </c>
      <c r="I308" s="15"/>
      <c r="J308" s="15">
        <v>196.91</v>
      </c>
      <c r="K308" s="1085">
        <f t="shared" si="13"/>
        <v>1.4354726259175612E-4</v>
      </c>
      <c r="L308" s="1085">
        <f t="shared" si="14"/>
        <v>0.99268793966549052</v>
      </c>
      <c r="M308" s="943" t="s">
        <v>3185</v>
      </c>
      <c r="N308" s="158"/>
      <c r="O308" s="158"/>
      <c r="P308" s="205"/>
      <c r="Q308" s="205"/>
      <c r="R308" s="205"/>
      <c r="S308" s="205"/>
    </row>
    <row r="309" spans="1:19" s="346" customFormat="1" x14ac:dyDescent="0.25">
      <c r="A309" s="70" t="s">
        <v>2840</v>
      </c>
      <c r="B309" s="70" t="s">
        <v>4344</v>
      </c>
      <c r="C309" s="510" t="s">
        <v>2730</v>
      </c>
      <c r="D309" s="1067">
        <v>4</v>
      </c>
      <c r="E309" s="1069" t="s">
        <v>60</v>
      </c>
      <c r="F309" s="11">
        <v>38.700000000000003</v>
      </c>
      <c r="G309" s="11">
        <v>154.80000000000001</v>
      </c>
      <c r="H309" s="11">
        <v>41.72</v>
      </c>
      <c r="I309" s="11"/>
      <c r="J309" s="11">
        <v>196.52</v>
      </c>
      <c r="K309" s="1085">
        <f t="shared" si="13"/>
        <v>1.4326295284410094E-4</v>
      </c>
      <c r="L309" s="1085">
        <f t="shared" si="14"/>
        <v>0.99283120261833457</v>
      </c>
      <c r="M309" s="943" t="s">
        <v>3185</v>
      </c>
      <c r="N309" s="158"/>
      <c r="O309" s="158"/>
      <c r="P309" s="205"/>
      <c r="Q309" s="205"/>
      <c r="R309" s="205"/>
      <c r="S309" s="205"/>
    </row>
    <row r="310" spans="1:19" s="346" customFormat="1" x14ac:dyDescent="0.2">
      <c r="A310" s="70" t="s">
        <v>2829</v>
      </c>
      <c r="B310" s="1068" t="s">
        <v>2984</v>
      </c>
      <c r="C310" s="510" t="s">
        <v>2565</v>
      </c>
      <c r="D310" s="99">
        <v>3</v>
      </c>
      <c r="E310" s="103" t="s">
        <v>60</v>
      </c>
      <c r="F310" s="15">
        <v>50.46</v>
      </c>
      <c r="G310" s="15">
        <v>151.38</v>
      </c>
      <c r="H310" s="15">
        <v>40.799999999999997</v>
      </c>
      <c r="I310" s="15"/>
      <c r="J310" s="15">
        <v>192.18</v>
      </c>
      <c r="K310" s="1085">
        <f t="shared" si="13"/>
        <v>1.4009909565224567E-4</v>
      </c>
      <c r="L310" s="1085">
        <f t="shared" si="14"/>
        <v>0.99297130171398684</v>
      </c>
      <c r="M310" s="943" t="s">
        <v>3185</v>
      </c>
      <c r="N310" s="158"/>
      <c r="O310" s="158"/>
      <c r="P310" s="205"/>
      <c r="Q310" s="205"/>
      <c r="R310" s="205"/>
      <c r="S310" s="205"/>
    </row>
    <row r="311" spans="1:19" s="346" customFormat="1" ht="25.5" x14ac:dyDescent="0.25">
      <c r="A311" s="1068" t="s">
        <v>4487</v>
      </c>
      <c r="B311" s="1068" t="s">
        <v>3390</v>
      </c>
      <c r="C311" s="510" t="s">
        <v>3475</v>
      </c>
      <c r="D311" s="1067">
        <v>1</v>
      </c>
      <c r="E311" s="1069" t="s">
        <v>60</v>
      </c>
      <c r="F311" s="11">
        <v>150.27000000000001</v>
      </c>
      <c r="G311" s="11">
        <v>150.27000000000001</v>
      </c>
      <c r="H311" s="11">
        <v>40.5</v>
      </c>
      <c r="I311" s="11"/>
      <c r="J311" s="11">
        <v>190.77</v>
      </c>
      <c r="K311" s="1085">
        <f t="shared" si="13"/>
        <v>1.3907120656456918E-4</v>
      </c>
      <c r="L311" s="1085">
        <f t="shared" si="14"/>
        <v>0.99311037292055138</v>
      </c>
      <c r="M311" s="943" t="s">
        <v>3185</v>
      </c>
      <c r="N311" s="158"/>
      <c r="O311" s="158"/>
      <c r="P311" s="205"/>
      <c r="Q311" s="205"/>
      <c r="R311" s="205"/>
      <c r="S311" s="205"/>
    </row>
    <row r="312" spans="1:19" s="346" customFormat="1" ht="38.25" x14ac:dyDescent="0.25">
      <c r="A312" s="1068" t="s">
        <v>2575</v>
      </c>
      <c r="B312" s="70" t="s">
        <v>2619</v>
      </c>
      <c r="C312" s="510" t="s">
        <v>4203</v>
      </c>
      <c r="D312" s="536">
        <v>18</v>
      </c>
      <c r="E312" s="70" t="s">
        <v>60</v>
      </c>
      <c r="F312" s="1194">
        <v>8.18</v>
      </c>
      <c r="G312" s="11">
        <v>147.24</v>
      </c>
      <c r="H312" s="11">
        <v>39.69</v>
      </c>
      <c r="I312" s="11"/>
      <c r="J312" s="12">
        <v>186.93</v>
      </c>
      <c r="K312" s="1085">
        <f t="shared" si="13"/>
        <v>1.3627184904919495E-4</v>
      </c>
      <c r="L312" s="1085">
        <f t="shared" si="14"/>
        <v>0.99324664476960056</v>
      </c>
      <c r="M312" s="943" t="s">
        <v>3185</v>
      </c>
      <c r="N312" s="158"/>
      <c r="O312" s="158"/>
      <c r="P312" s="205"/>
      <c r="Q312" s="205"/>
      <c r="R312" s="205"/>
      <c r="S312" s="205"/>
    </row>
    <row r="313" spans="1:19" s="346" customFormat="1" x14ac:dyDescent="0.25">
      <c r="A313" s="892" t="s">
        <v>2873</v>
      </c>
      <c r="B313" s="915" t="s">
        <v>3293</v>
      </c>
      <c r="C313" s="510" t="s">
        <v>2869</v>
      </c>
      <c r="D313" s="914">
        <v>5</v>
      </c>
      <c r="E313" s="902" t="s">
        <v>60</v>
      </c>
      <c r="F313" s="11">
        <v>29.33</v>
      </c>
      <c r="G313" s="11">
        <v>146.65</v>
      </c>
      <c r="H313" s="11">
        <v>39.53</v>
      </c>
      <c r="I313" s="11"/>
      <c r="J313" s="12">
        <v>186.18</v>
      </c>
      <c r="K313" s="1085">
        <f t="shared" si="13"/>
        <v>1.3572509953447342E-4</v>
      </c>
      <c r="L313" s="1085">
        <f t="shared" si="14"/>
        <v>0.99338236986913508</v>
      </c>
      <c r="M313" s="943" t="s">
        <v>3185</v>
      </c>
      <c r="N313" s="158"/>
      <c r="O313" s="158"/>
      <c r="P313" s="205"/>
      <c r="Q313" s="205"/>
      <c r="R313" s="205"/>
      <c r="S313" s="205"/>
    </row>
    <row r="314" spans="1:19" s="346" customFormat="1" ht="25.5" x14ac:dyDescent="0.25">
      <c r="A314" s="1068" t="s">
        <v>3762</v>
      </c>
      <c r="B314" s="896" t="s">
        <v>3763</v>
      </c>
      <c r="C314" s="1072" t="s">
        <v>4179</v>
      </c>
      <c r="D314" s="13">
        <v>2</v>
      </c>
      <c r="E314" s="14" t="s">
        <v>2701</v>
      </c>
      <c r="F314" s="15">
        <v>72.3</v>
      </c>
      <c r="G314" s="11">
        <v>144.6</v>
      </c>
      <c r="H314" s="11">
        <v>38.97</v>
      </c>
      <c r="I314" s="11"/>
      <c r="J314" s="12">
        <v>183.57</v>
      </c>
      <c r="K314" s="1085">
        <f t="shared" si="13"/>
        <v>1.3382241122324246E-4</v>
      </c>
      <c r="L314" s="1085">
        <f t="shared" si="14"/>
        <v>0.99351619228035837</v>
      </c>
      <c r="M314" s="943" t="s">
        <v>3185</v>
      </c>
      <c r="N314" s="158"/>
      <c r="O314" s="158"/>
      <c r="P314" s="205"/>
      <c r="Q314" s="205"/>
      <c r="R314" s="205"/>
      <c r="S314" s="205"/>
    </row>
    <row r="315" spans="1:19" s="346" customFormat="1" ht="25.5" x14ac:dyDescent="0.25">
      <c r="A315" s="1068" t="s">
        <v>2945</v>
      </c>
      <c r="B315" s="1068" t="s">
        <v>3389</v>
      </c>
      <c r="C315" s="510" t="s">
        <v>3471</v>
      </c>
      <c r="D315" s="88">
        <v>1</v>
      </c>
      <c r="E315" s="88" t="s">
        <v>60</v>
      </c>
      <c r="F315" s="11">
        <v>141.62</v>
      </c>
      <c r="G315" s="11">
        <v>141.62</v>
      </c>
      <c r="H315" s="11">
        <v>38.17</v>
      </c>
      <c r="I315" s="11"/>
      <c r="J315" s="12">
        <v>179.79</v>
      </c>
      <c r="K315" s="1085">
        <f t="shared" si="13"/>
        <v>1.3106679366904593E-4</v>
      </c>
      <c r="L315" s="1085">
        <f t="shared" si="14"/>
        <v>0.9936472590740274</v>
      </c>
      <c r="M315" s="943" t="s">
        <v>3185</v>
      </c>
      <c r="N315" s="158"/>
      <c r="O315" s="158"/>
      <c r="P315" s="205"/>
      <c r="Q315" s="205"/>
      <c r="R315" s="205"/>
      <c r="S315" s="205"/>
    </row>
    <row r="316" spans="1:19" s="346" customFormat="1" x14ac:dyDescent="0.25">
      <c r="A316" s="1068" t="s">
        <v>4160</v>
      </c>
      <c r="B316" s="896" t="s">
        <v>4159</v>
      </c>
      <c r="C316" s="1072" t="s">
        <v>4158</v>
      </c>
      <c r="D316" s="86">
        <v>22.6</v>
      </c>
      <c r="E316" s="86" t="s">
        <v>237</v>
      </c>
      <c r="F316" s="15">
        <v>6.2</v>
      </c>
      <c r="G316" s="11">
        <v>140.12</v>
      </c>
      <c r="H316" s="11">
        <v>37.770000000000003</v>
      </c>
      <c r="I316" s="11"/>
      <c r="J316" s="12">
        <v>177.89000000000001</v>
      </c>
      <c r="K316" s="1085">
        <f t="shared" si="13"/>
        <v>1.2968169489841806E-4</v>
      </c>
      <c r="L316" s="1085">
        <f t="shared" si="14"/>
        <v>0.99377694076892586</v>
      </c>
      <c r="M316" s="943" t="s">
        <v>3185</v>
      </c>
      <c r="N316" s="158"/>
      <c r="O316" s="158"/>
      <c r="P316" s="205"/>
      <c r="Q316" s="205"/>
      <c r="R316" s="205"/>
      <c r="S316" s="205"/>
    </row>
    <row r="317" spans="1:19" s="346" customFormat="1" ht="25.5" x14ac:dyDescent="0.25">
      <c r="A317" s="1068" t="s">
        <v>4634</v>
      </c>
      <c r="B317" s="1068" t="s">
        <v>4633</v>
      </c>
      <c r="C317" s="510" t="s">
        <v>4632</v>
      </c>
      <c r="D317" s="1067">
        <v>3.06</v>
      </c>
      <c r="E317" s="1069" t="s">
        <v>210</v>
      </c>
      <c r="F317" s="11">
        <v>42.6</v>
      </c>
      <c r="G317" s="11">
        <v>130.35</v>
      </c>
      <c r="H317" s="11">
        <v>35.130000000000003</v>
      </c>
      <c r="I317" s="11"/>
      <c r="J317" s="12">
        <v>165.48</v>
      </c>
      <c r="K317" s="1085">
        <f t="shared" si="13"/>
        <v>1.2063481292815907E-4</v>
      </c>
      <c r="L317" s="1085">
        <f t="shared" si="14"/>
        <v>0.99389757558185399</v>
      </c>
      <c r="M317" s="943" t="s">
        <v>3185</v>
      </c>
      <c r="N317" s="158"/>
      <c r="O317" s="158"/>
      <c r="P317" s="205"/>
      <c r="Q317" s="205"/>
      <c r="R317" s="205"/>
      <c r="S317" s="205"/>
    </row>
    <row r="318" spans="1:19" s="346" customFormat="1" x14ac:dyDescent="0.25">
      <c r="A318" s="1068" t="s">
        <v>2867</v>
      </c>
      <c r="B318" s="70" t="s">
        <v>3743</v>
      </c>
      <c r="C318" s="510" t="s">
        <v>3606</v>
      </c>
      <c r="D318" s="92">
        <v>12</v>
      </c>
      <c r="E318" s="93" t="s">
        <v>60</v>
      </c>
      <c r="F318" s="31">
        <v>10.72</v>
      </c>
      <c r="G318" s="11">
        <v>128.63999999999999</v>
      </c>
      <c r="H318" s="11">
        <v>34.67</v>
      </c>
      <c r="I318" s="11"/>
      <c r="J318" s="12">
        <v>163.31</v>
      </c>
      <c r="K318" s="1085">
        <f t="shared" si="13"/>
        <v>1.1905288433223145E-4</v>
      </c>
      <c r="L318" s="1085">
        <f t="shared" si="14"/>
        <v>0.99401662846618621</v>
      </c>
      <c r="M318" s="943" t="s">
        <v>3185</v>
      </c>
      <c r="N318" s="158"/>
      <c r="O318" s="158"/>
      <c r="P318" s="205"/>
      <c r="Q318" s="205"/>
      <c r="R318" s="205"/>
      <c r="S318" s="205"/>
    </row>
    <row r="319" spans="1:19" s="346" customFormat="1" x14ac:dyDescent="0.2">
      <c r="A319" s="902" t="s">
        <v>3986</v>
      </c>
      <c r="B319" s="902" t="s">
        <v>3990</v>
      </c>
      <c r="C319" s="510" t="s">
        <v>3684</v>
      </c>
      <c r="D319" s="148">
        <v>1</v>
      </c>
      <c r="E319" s="102" t="s">
        <v>238</v>
      </c>
      <c r="F319" s="11">
        <v>128.46</v>
      </c>
      <c r="G319" s="11">
        <v>128.46</v>
      </c>
      <c r="H319" s="11">
        <v>34.619999999999997</v>
      </c>
      <c r="I319" s="11"/>
      <c r="J319" s="12">
        <v>163.08000000000001</v>
      </c>
      <c r="K319" s="1085">
        <f t="shared" si="13"/>
        <v>1.1888521448105019E-4</v>
      </c>
      <c r="L319" s="1085">
        <f t="shared" si="14"/>
        <v>0.99413551368066722</v>
      </c>
      <c r="M319" s="943" t="s">
        <v>3185</v>
      </c>
      <c r="N319" s="158"/>
      <c r="O319" s="158"/>
      <c r="P319" s="205"/>
      <c r="Q319" s="205"/>
      <c r="R319" s="205"/>
      <c r="S319" s="205"/>
    </row>
    <row r="320" spans="1:19" s="346" customFormat="1" ht="15" x14ac:dyDescent="0.25">
      <c r="A320" s="1068" t="s">
        <v>2831</v>
      </c>
      <c r="B320" s="840" t="s">
        <v>2986</v>
      </c>
      <c r="C320" s="510" t="s">
        <v>2567</v>
      </c>
      <c r="D320" s="920">
        <v>7</v>
      </c>
      <c r="E320" s="946" t="s">
        <v>60</v>
      </c>
      <c r="F320" s="19">
        <v>18.32</v>
      </c>
      <c r="G320" s="11">
        <v>128.24</v>
      </c>
      <c r="H320" s="11">
        <v>34.56</v>
      </c>
      <c r="I320" s="11"/>
      <c r="J320" s="12">
        <v>162.80000000000001</v>
      </c>
      <c r="K320" s="1085">
        <f t="shared" si="13"/>
        <v>1.1868109466222081E-4</v>
      </c>
      <c r="L320" s="1085">
        <f t="shared" si="14"/>
        <v>0.99425419477532939</v>
      </c>
      <c r="M320" s="943" t="s">
        <v>3185</v>
      </c>
      <c r="N320" s="158"/>
      <c r="O320" s="158"/>
      <c r="P320" s="205"/>
      <c r="Q320" s="205"/>
      <c r="R320" s="205"/>
      <c r="S320" s="205"/>
    </row>
    <row r="321" spans="1:19" s="346" customFormat="1" x14ac:dyDescent="0.25">
      <c r="A321" s="1068" t="s">
        <v>4637</v>
      </c>
      <c r="B321" s="1068" t="s">
        <v>4635</v>
      </c>
      <c r="C321" s="510" t="s">
        <v>4636</v>
      </c>
      <c r="D321" s="901">
        <v>28</v>
      </c>
      <c r="E321" s="1068" t="s">
        <v>210</v>
      </c>
      <c r="F321" s="11">
        <v>4.57</v>
      </c>
      <c r="G321" s="11">
        <v>127.96</v>
      </c>
      <c r="H321" s="11">
        <v>34.49</v>
      </c>
      <c r="I321" s="11"/>
      <c r="J321" s="12">
        <v>162.44999999999999</v>
      </c>
      <c r="K321" s="1085">
        <f t="shared" si="13"/>
        <v>1.1842594488868408E-4</v>
      </c>
      <c r="L321" s="1085">
        <f t="shared" si="14"/>
        <v>0.99437262072021804</v>
      </c>
      <c r="M321" s="943" t="s">
        <v>3185</v>
      </c>
      <c r="N321" s="158"/>
      <c r="O321" s="158"/>
      <c r="P321" s="205"/>
      <c r="Q321" s="205"/>
      <c r="R321" s="205"/>
      <c r="S321" s="205"/>
    </row>
    <row r="322" spans="1:19" s="346" customFormat="1" ht="25.5" x14ac:dyDescent="0.25">
      <c r="A322" s="1068" t="s">
        <v>4113</v>
      </c>
      <c r="B322" s="1068" t="s">
        <v>4112</v>
      </c>
      <c r="C322" s="1072" t="s">
        <v>4885</v>
      </c>
      <c r="D322" s="88">
        <v>21</v>
      </c>
      <c r="E322" s="97" t="s">
        <v>238</v>
      </c>
      <c r="F322" s="11">
        <v>5.97</v>
      </c>
      <c r="G322" s="11">
        <v>125.37</v>
      </c>
      <c r="H322" s="11">
        <v>33.79</v>
      </c>
      <c r="I322" s="11"/>
      <c r="J322" s="12">
        <v>159.16</v>
      </c>
      <c r="K322" s="1085">
        <f t="shared" si="13"/>
        <v>1.1602753701743896E-4</v>
      </c>
      <c r="L322" s="1085">
        <f t="shared" si="14"/>
        <v>0.99448864825723549</v>
      </c>
      <c r="M322" s="943" t="s">
        <v>3185</v>
      </c>
      <c r="N322" s="158"/>
      <c r="O322" s="158"/>
      <c r="P322" s="205"/>
      <c r="Q322" s="205"/>
      <c r="R322" s="205"/>
      <c r="S322" s="205"/>
    </row>
    <row r="323" spans="1:19" s="346" customFormat="1" ht="25.5" x14ac:dyDescent="0.2">
      <c r="A323" s="1068" t="s">
        <v>3252</v>
      </c>
      <c r="B323" s="1068" t="s">
        <v>4391</v>
      </c>
      <c r="C323" s="510" t="s">
        <v>4213</v>
      </c>
      <c r="D323" s="148">
        <v>9.6</v>
      </c>
      <c r="E323" s="101" t="s">
        <v>210</v>
      </c>
      <c r="F323" s="11">
        <v>12.79</v>
      </c>
      <c r="G323" s="11">
        <v>122.78</v>
      </c>
      <c r="H323" s="11">
        <v>33.090000000000003</v>
      </c>
      <c r="I323" s="11"/>
      <c r="J323" s="12">
        <v>155.87</v>
      </c>
      <c r="K323" s="1085">
        <f t="shared" si="13"/>
        <v>1.1362912914619384E-4</v>
      </c>
      <c r="L323" s="1085">
        <f t="shared" si="14"/>
        <v>0.99460227738638163</v>
      </c>
      <c r="M323" s="943" t="s">
        <v>3185</v>
      </c>
      <c r="N323" s="158"/>
      <c r="O323" s="158"/>
      <c r="P323" s="205"/>
      <c r="Q323" s="205"/>
      <c r="R323" s="205"/>
      <c r="S323" s="205"/>
    </row>
    <row r="324" spans="1:19" s="346" customFormat="1" x14ac:dyDescent="0.25">
      <c r="A324" s="1068" t="s">
        <v>2832</v>
      </c>
      <c r="B324" s="1068" t="s">
        <v>4340</v>
      </c>
      <c r="C324" s="510" t="s">
        <v>2640</v>
      </c>
      <c r="D324" s="88">
        <v>2</v>
      </c>
      <c r="E324" s="97" t="s">
        <v>60</v>
      </c>
      <c r="F324" s="11">
        <v>60.27</v>
      </c>
      <c r="G324" s="11">
        <v>120.54</v>
      </c>
      <c r="H324" s="11">
        <v>32.49</v>
      </c>
      <c r="I324" s="11"/>
      <c r="J324" s="12">
        <v>153.03</v>
      </c>
      <c r="K324" s="1085">
        <f t="shared" si="13"/>
        <v>1.1155877098378164E-4</v>
      </c>
      <c r="L324" s="1085">
        <f t="shared" si="14"/>
        <v>0.99471383615736542</v>
      </c>
      <c r="M324" s="943" t="s">
        <v>3185</v>
      </c>
      <c r="N324" s="158"/>
      <c r="O324" s="158"/>
      <c r="P324" s="205"/>
      <c r="Q324" s="205"/>
      <c r="R324" s="205"/>
      <c r="S324" s="205"/>
    </row>
    <row r="325" spans="1:19" s="346" customFormat="1" ht="25.5" x14ac:dyDescent="0.25">
      <c r="A325" s="1068" t="s">
        <v>3687</v>
      </c>
      <c r="B325" s="1068" t="s">
        <v>4425</v>
      </c>
      <c r="C325" s="510" t="s">
        <v>3472</v>
      </c>
      <c r="D325" s="148">
        <v>1</v>
      </c>
      <c r="E325" s="1068" t="s">
        <v>60</v>
      </c>
      <c r="F325" s="11">
        <v>117.92</v>
      </c>
      <c r="G325" s="11">
        <v>117.92</v>
      </c>
      <c r="H325" s="11">
        <v>31.78</v>
      </c>
      <c r="I325" s="11"/>
      <c r="J325" s="12">
        <v>149.69999999999999</v>
      </c>
      <c r="K325" s="1085">
        <f t="shared" si="13"/>
        <v>1.0913120313841802E-4</v>
      </c>
      <c r="L325" s="1085">
        <f t="shared" si="14"/>
        <v>0.9948229673605038</v>
      </c>
      <c r="M325" s="943" t="s">
        <v>3185</v>
      </c>
      <c r="N325" s="158"/>
      <c r="O325" s="158"/>
      <c r="P325" s="205"/>
      <c r="Q325" s="205"/>
      <c r="R325" s="205"/>
      <c r="S325" s="205"/>
    </row>
    <row r="326" spans="1:19" s="346" customFormat="1" ht="25.5" x14ac:dyDescent="0.25">
      <c r="A326" s="1068" t="s">
        <v>2875</v>
      </c>
      <c r="B326" s="1068" t="s">
        <v>3293</v>
      </c>
      <c r="C326" s="510" t="s">
        <v>2871</v>
      </c>
      <c r="D326" s="397">
        <v>4</v>
      </c>
      <c r="E326" s="1069" t="s">
        <v>60</v>
      </c>
      <c r="F326" s="11">
        <v>29.33</v>
      </c>
      <c r="G326" s="11">
        <v>117.32</v>
      </c>
      <c r="H326" s="11">
        <v>31.62</v>
      </c>
      <c r="I326" s="11"/>
      <c r="J326" s="12">
        <v>148.94</v>
      </c>
      <c r="K326" s="1085">
        <f t="shared" si="13"/>
        <v>1.0857716363016687E-4</v>
      </c>
      <c r="L326" s="1085">
        <f t="shared" si="14"/>
        <v>0.99493154452413402</v>
      </c>
      <c r="M326" s="943" t="s">
        <v>3185</v>
      </c>
      <c r="N326" s="158"/>
      <c r="O326" s="158"/>
      <c r="P326" s="205"/>
      <c r="Q326" s="205"/>
      <c r="R326" s="205"/>
      <c r="S326" s="205"/>
    </row>
    <row r="327" spans="1:19" s="346" customFormat="1" ht="15" x14ac:dyDescent="0.25">
      <c r="A327" s="1068" t="s">
        <v>3022</v>
      </c>
      <c r="B327" s="1068" t="s">
        <v>3321</v>
      </c>
      <c r="C327" s="510" t="s">
        <v>3007</v>
      </c>
      <c r="D327" s="901">
        <v>6</v>
      </c>
      <c r="E327" s="121" t="s">
        <v>60</v>
      </c>
      <c r="F327" s="11">
        <v>19.53</v>
      </c>
      <c r="G327" s="11">
        <v>117.18</v>
      </c>
      <c r="H327" s="11">
        <v>31.58</v>
      </c>
      <c r="I327" s="11"/>
      <c r="J327" s="11">
        <v>148.76</v>
      </c>
      <c r="K327" s="1085">
        <f t="shared" si="13"/>
        <v>1.0844594374663369E-4</v>
      </c>
      <c r="L327" s="1085">
        <f t="shared" si="14"/>
        <v>0.99503999046788061</v>
      </c>
      <c r="M327" s="943" t="s">
        <v>3185</v>
      </c>
      <c r="N327" s="158"/>
      <c r="O327" s="158"/>
      <c r="P327" s="205"/>
      <c r="Q327" s="205"/>
      <c r="R327" s="205"/>
      <c r="S327" s="205"/>
    </row>
    <row r="328" spans="1:19" s="346" customFormat="1" ht="15" x14ac:dyDescent="0.25">
      <c r="A328" s="1068" t="s">
        <v>4894</v>
      </c>
      <c r="B328" s="1068" t="s">
        <v>4904</v>
      </c>
      <c r="C328" s="510" t="s">
        <v>4895</v>
      </c>
      <c r="D328" s="901">
        <v>4</v>
      </c>
      <c r="E328" s="121" t="s">
        <v>60</v>
      </c>
      <c r="F328" s="11">
        <v>28.78</v>
      </c>
      <c r="G328" s="11">
        <v>115.12</v>
      </c>
      <c r="H328" s="11">
        <v>31.03</v>
      </c>
      <c r="I328" s="11"/>
      <c r="J328" s="12">
        <v>146.15</v>
      </c>
      <c r="K328" s="1085">
        <f t="shared" si="13"/>
        <v>1.0654325543540277E-4</v>
      </c>
      <c r="L328" s="1085">
        <f t="shared" si="14"/>
        <v>0.99514653372331596</v>
      </c>
      <c r="M328" s="943" t="s">
        <v>3185</v>
      </c>
      <c r="N328" s="158"/>
      <c r="O328" s="158"/>
      <c r="P328" s="205"/>
      <c r="Q328" s="205"/>
      <c r="R328" s="205"/>
      <c r="S328" s="205"/>
    </row>
    <row r="329" spans="1:19" s="346" customFormat="1" ht="25.5" x14ac:dyDescent="0.2">
      <c r="A329" s="1068" t="s">
        <v>2852</v>
      </c>
      <c r="B329" s="1068" t="s">
        <v>3020</v>
      </c>
      <c r="C329" s="510" t="s">
        <v>2738</v>
      </c>
      <c r="D329" s="148">
        <v>4</v>
      </c>
      <c r="E329" s="101" t="s">
        <v>60</v>
      </c>
      <c r="F329" s="431">
        <v>28.49</v>
      </c>
      <c r="G329" s="11">
        <v>113.96</v>
      </c>
      <c r="H329" s="11">
        <v>30.72</v>
      </c>
      <c r="I329" s="11"/>
      <c r="J329" s="12">
        <v>144.68</v>
      </c>
      <c r="K329" s="1085">
        <f t="shared" si="13"/>
        <v>1.0547162638654857E-4</v>
      </c>
      <c r="L329" s="1085">
        <f t="shared" si="14"/>
        <v>0.99525200534970248</v>
      </c>
      <c r="M329" s="943" t="s">
        <v>3185</v>
      </c>
      <c r="N329" s="158"/>
      <c r="O329" s="158"/>
      <c r="P329" s="205"/>
      <c r="Q329" s="205"/>
      <c r="R329" s="205"/>
      <c r="S329" s="205"/>
    </row>
    <row r="330" spans="1:19" s="346" customFormat="1" ht="25.5" x14ac:dyDescent="0.25">
      <c r="A330" s="1068" t="s">
        <v>4574</v>
      </c>
      <c r="B330" s="1068" t="s">
        <v>4575</v>
      </c>
      <c r="C330" s="510" t="s">
        <v>3470</v>
      </c>
      <c r="D330" s="88">
        <v>1</v>
      </c>
      <c r="E330" s="97" t="s">
        <v>60</v>
      </c>
      <c r="F330" s="11">
        <v>113.11</v>
      </c>
      <c r="G330" s="11">
        <v>113.11</v>
      </c>
      <c r="H330" s="11">
        <v>30.49</v>
      </c>
      <c r="I330" s="11"/>
      <c r="J330" s="12">
        <v>143.6</v>
      </c>
      <c r="K330" s="1085">
        <f t="shared" si="13"/>
        <v>1.0468430708534956E-4</v>
      </c>
      <c r="L330" s="1085">
        <f t="shared" si="14"/>
        <v>0.99535668965678781</v>
      </c>
      <c r="M330" s="943" t="s">
        <v>3185</v>
      </c>
      <c r="N330" s="158"/>
      <c r="O330" s="158"/>
      <c r="P330" s="205"/>
      <c r="Q330" s="205"/>
      <c r="R330" s="205"/>
      <c r="S330" s="205"/>
    </row>
    <row r="331" spans="1:19" s="346" customFormat="1" x14ac:dyDescent="0.25">
      <c r="A331" s="1068" t="s">
        <v>2849</v>
      </c>
      <c r="B331" s="1068" t="s">
        <v>4346</v>
      </c>
      <c r="C331" s="510" t="s">
        <v>3801</v>
      </c>
      <c r="D331" s="901">
        <v>6</v>
      </c>
      <c r="E331" s="1069" t="s">
        <v>60</v>
      </c>
      <c r="F331" s="11">
        <v>18.61</v>
      </c>
      <c r="G331" s="11">
        <v>111.66</v>
      </c>
      <c r="H331" s="11">
        <v>30.1</v>
      </c>
      <c r="I331" s="11"/>
      <c r="J331" s="11">
        <v>141.76</v>
      </c>
      <c r="K331" s="1085">
        <f t="shared" si="13"/>
        <v>1.0334294827589939E-4</v>
      </c>
      <c r="L331" s="1085">
        <f t="shared" si="14"/>
        <v>0.99546003260506366</v>
      </c>
      <c r="M331" s="943" t="s">
        <v>3185</v>
      </c>
      <c r="N331" s="158"/>
      <c r="O331" s="158"/>
      <c r="P331" s="205"/>
      <c r="Q331" s="205"/>
      <c r="R331" s="205"/>
      <c r="S331" s="205"/>
    </row>
    <row r="332" spans="1:19" s="346" customFormat="1" x14ac:dyDescent="0.25">
      <c r="A332" s="896" t="s">
        <v>3026</v>
      </c>
      <c r="B332" s="896" t="s">
        <v>3305</v>
      </c>
      <c r="C332" s="1072" t="s">
        <v>2704</v>
      </c>
      <c r="D332" s="99">
        <v>25.8</v>
      </c>
      <c r="E332" s="896" t="s">
        <v>237</v>
      </c>
      <c r="F332" s="1080">
        <v>4.29</v>
      </c>
      <c r="G332" s="15">
        <v>110.68</v>
      </c>
      <c r="H332" s="15">
        <v>29.83</v>
      </c>
      <c r="I332" s="15"/>
      <c r="J332" s="15">
        <v>140.51</v>
      </c>
      <c r="K332" s="1085">
        <f t="shared" si="13"/>
        <v>1.0243169908469682E-4</v>
      </c>
      <c r="L332" s="1085">
        <f t="shared" si="14"/>
        <v>0.99556246430414841</v>
      </c>
      <c r="M332" s="943" t="s">
        <v>3185</v>
      </c>
      <c r="N332" s="158"/>
      <c r="O332" s="158"/>
      <c r="P332" s="205"/>
      <c r="Q332" s="205"/>
      <c r="R332" s="205"/>
      <c r="S332" s="205"/>
    </row>
    <row r="333" spans="1:19" s="346" customFormat="1" x14ac:dyDescent="0.25">
      <c r="A333" s="1068" t="s">
        <v>2506</v>
      </c>
      <c r="B333" s="1068" t="s">
        <v>3430</v>
      </c>
      <c r="C333" s="510" t="s">
        <v>2498</v>
      </c>
      <c r="D333" s="88">
        <v>6</v>
      </c>
      <c r="E333" s="88" t="s">
        <v>210</v>
      </c>
      <c r="F333" s="11">
        <v>18.28</v>
      </c>
      <c r="G333" s="11">
        <v>109.68</v>
      </c>
      <c r="H333" s="11">
        <v>29.56</v>
      </c>
      <c r="I333" s="11"/>
      <c r="J333" s="11">
        <v>139.24</v>
      </c>
      <c r="K333" s="1085">
        <f t="shared" si="13"/>
        <v>1.0150586990643505E-4</v>
      </c>
      <c r="L333" s="1085">
        <f t="shared" si="14"/>
        <v>0.99566397017405484</v>
      </c>
      <c r="M333" s="943" t="s">
        <v>3185</v>
      </c>
      <c r="N333" s="158"/>
      <c r="O333" s="158"/>
      <c r="P333" s="205"/>
      <c r="Q333" s="205"/>
      <c r="R333" s="205"/>
      <c r="S333" s="205"/>
    </row>
    <row r="334" spans="1:19" s="346" customFormat="1" ht="15" x14ac:dyDescent="0.25">
      <c r="A334" s="1068" t="s">
        <v>2475</v>
      </c>
      <c r="B334" s="1068" t="s">
        <v>3466</v>
      </c>
      <c r="C334" s="510" t="s">
        <v>3778</v>
      </c>
      <c r="D334" s="901">
        <v>9</v>
      </c>
      <c r="E334" s="121" t="s">
        <v>60</v>
      </c>
      <c r="F334" s="11">
        <v>12.16</v>
      </c>
      <c r="G334" s="11">
        <v>109.44</v>
      </c>
      <c r="H334" s="11">
        <v>29.5</v>
      </c>
      <c r="I334" s="11"/>
      <c r="J334" s="11">
        <v>138.94</v>
      </c>
      <c r="K334" s="1085">
        <f t="shared" si="13"/>
        <v>1.0128717010054642E-4</v>
      </c>
      <c r="L334" s="1085">
        <f t="shared" si="14"/>
        <v>0.99576525734415533</v>
      </c>
      <c r="M334" s="943" t="s">
        <v>3185</v>
      </c>
      <c r="N334" s="158"/>
      <c r="O334" s="158"/>
      <c r="P334" s="205"/>
      <c r="Q334" s="205"/>
      <c r="R334" s="205"/>
      <c r="S334" s="205"/>
    </row>
    <row r="335" spans="1:19" s="346" customFormat="1" ht="25.5" x14ac:dyDescent="0.25">
      <c r="A335" s="896" t="s">
        <v>4834</v>
      </c>
      <c r="B335" s="896" t="s">
        <v>2978</v>
      </c>
      <c r="C335" s="510" t="s">
        <v>4833</v>
      </c>
      <c r="D335" s="99">
        <v>0.82499999999999996</v>
      </c>
      <c r="E335" s="86" t="s">
        <v>237</v>
      </c>
      <c r="F335" s="15">
        <v>124.59</v>
      </c>
      <c r="G335" s="15">
        <v>102.78</v>
      </c>
      <c r="H335" s="15">
        <v>27.7</v>
      </c>
      <c r="I335" s="15"/>
      <c r="J335" s="15">
        <v>130.47999999999999</v>
      </c>
      <c r="K335" s="1085">
        <f t="shared" si="13"/>
        <v>9.5119835574487526E-5</v>
      </c>
      <c r="L335" s="1085">
        <f t="shared" si="14"/>
        <v>0.99586037717972986</v>
      </c>
      <c r="M335" s="943" t="s">
        <v>3185</v>
      </c>
      <c r="N335" s="158"/>
      <c r="O335" s="158"/>
      <c r="P335" s="205"/>
      <c r="Q335" s="205"/>
      <c r="R335" s="205"/>
      <c r="S335" s="205"/>
    </row>
    <row r="336" spans="1:19" s="346" customFormat="1" ht="38.25" x14ac:dyDescent="0.25">
      <c r="A336" s="899" t="s">
        <v>4490</v>
      </c>
      <c r="B336" s="899" t="s">
        <v>4434</v>
      </c>
      <c r="C336" s="510" t="s">
        <v>3477</v>
      </c>
      <c r="D336" s="901">
        <v>1</v>
      </c>
      <c r="E336" s="902" t="s">
        <v>60</v>
      </c>
      <c r="F336" s="11">
        <v>101.9</v>
      </c>
      <c r="G336" s="11">
        <v>101.9</v>
      </c>
      <c r="H336" s="11">
        <v>27.46</v>
      </c>
      <c r="I336" s="11"/>
      <c r="J336" s="11">
        <v>129.36000000000001</v>
      </c>
      <c r="K336" s="1085">
        <f t="shared" si="13"/>
        <v>9.4303356299170054E-5</v>
      </c>
      <c r="L336" s="1085">
        <f t="shared" si="14"/>
        <v>0.99595468053602898</v>
      </c>
      <c r="M336" s="943" t="s">
        <v>3185</v>
      </c>
      <c r="N336" s="158"/>
      <c r="O336" s="158"/>
      <c r="P336" s="205"/>
      <c r="Q336" s="205"/>
      <c r="R336" s="205"/>
      <c r="S336" s="205"/>
    </row>
    <row r="337" spans="1:19" s="346" customFormat="1" ht="38.25" x14ac:dyDescent="0.25">
      <c r="A337" s="1068" t="s">
        <v>3909</v>
      </c>
      <c r="B337" s="1068" t="s">
        <v>3914</v>
      </c>
      <c r="C337" s="510" t="s">
        <v>3681</v>
      </c>
      <c r="D337" s="901">
        <v>15</v>
      </c>
      <c r="E337" s="113" t="s">
        <v>210</v>
      </c>
      <c r="F337" s="11">
        <v>6.6</v>
      </c>
      <c r="G337" s="11">
        <v>99</v>
      </c>
      <c r="H337" s="11">
        <v>26.68</v>
      </c>
      <c r="I337" s="11"/>
      <c r="J337" s="11">
        <v>125.68</v>
      </c>
      <c r="K337" s="1085">
        <f t="shared" si="13"/>
        <v>9.162063868026973E-5</v>
      </c>
      <c r="L337" s="1085">
        <f t="shared" si="14"/>
        <v>0.99604630117470927</v>
      </c>
      <c r="M337" s="943" t="s">
        <v>3185</v>
      </c>
      <c r="N337" s="158"/>
      <c r="O337" s="158"/>
      <c r="P337" s="205"/>
      <c r="Q337" s="205"/>
      <c r="R337" s="205"/>
      <c r="S337" s="205"/>
    </row>
    <row r="338" spans="1:19" s="346" customFormat="1" x14ac:dyDescent="0.25">
      <c r="A338" s="1068" t="s">
        <v>3025</v>
      </c>
      <c r="B338" s="1068" t="s">
        <v>3304</v>
      </c>
      <c r="C338" s="1072" t="s">
        <v>2698</v>
      </c>
      <c r="D338" s="901">
        <v>9</v>
      </c>
      <c r="E338" s="1068" t="s">
        <v>237</v>
      </c>
      <c r="F338" s="431">
        <v>10.97</v>
      </c>
      <c r="G338" s="11">
        <v>98.73</v>
      </c>
      <c r="H338" s="11">
        <v>26.61</v>
      </c>
      <c r="I338" s="11"/>
      <c r="J338" s="11">
        <v>125.34</v>
      </c>
      <c r="K338" s="1085">
        <f t="shared" si="13"/>
        <v>9.1372778900262626E-5</v>
      </c>
      <c r="L338" s="1085">
        <f t="shared" si="14"/>
        <v>0.99613767395360953</v>
      </c>
      <c r="M338" s="943" t="s">
        <v>3185</v>
      </c>
      <c r="N338" s="158"/>
      <c r="O338" s="158"/>
      <c r="P338" s="205"/>
      <c r="Q338" s="205"/>
      <c r="R338" s="205"/>
      <c r="S338" s="205"/>
    </row>
    <row r="339" spans="1:19" s="346" customFormat="1" x14ac:dyDescent="0.25">
      <c r="A339" s="899" t="s">
        <v>2848</v>
      </c>
      <c r="B339" s="899" t="s">
        <v>3592</v>
      </c>
      <c r="C339" s="510" t="s">
        <v>2568</v>
      </c>
      <c r="D339" s="914">
        <v>6</v>
      </c>
      <c r="E339" s="902" t="s">
        <v>60</v>
      </c>
      <c r="F339" s="1084">
        <v>16.32</v>
      </c>
      <c r="G339" s="11">
        <v>97.92</v>
      </c>
      <c r="H339" s="11">
        <v>26.39</v>
      </c>
      <c r="I339" s="11"/>
      <c r="J339" s="11">
        <v>124.31</v>
      </c>
      <c r="K339" s="1085">
        <f t="shared" si="13"/>
        <v>9.0621909566711729E-5</v>
      </c>
      <c r="L339" s="1085">
        <f t="shared" si="14"/>
        <v>0.99622829586317618</v>
      </c>
      <c r="M339" s="943" t="s">
        <v>3185</v>
      </c>
      <c r="N339" s="158"/>
      <c r="O339" s="158"/>
      <c r="P339" s="205"/>
      <c r="Q339" s="205"/>
      <c r="R339" s="205"/>
      <c r="S339" s="205"/>
    </row>
    <row r="340" spans="1:19" s="346" customFormat="1" ht="25.5" x14ac:dyDescent="0.25">
      <c r="A340" s="1068" t="s">
        <v>2844</v>
      </c>
      <c r="B340" s="1068" t="s">
        <v>4234</v>
      </c>
      <c r="C340" s="510" t="s">
        <v>2736</v>
      </c>
      <c r="D340" s="901">
        <v>2</v>
      </c>
      <c r="E340" s="113" t="s">
        <v>2569</v>
      </c>
      <c r="F340" s="11">
        <v>48.25</v>
      </c>
      <c r="G340" s="11">
        <v>96.5</v>
      </c>
      <c r="H340" s="11">
        <v>26.01</v>
      </c>
      <c r="I340" s="11"/>
      <c r="J340" s="11">
        <v>122.51</v>
      </c>
      <c r="K340" s="1085">
        <f t="shared" si="13"/>
        <v>8.9309710731380048E-5</v>
      </c>
      <c r="L340" s="1085">
        <f t="shared" si="14"/>
        <v>0.99631760557390758</v>
      </c>
      <c r="M340" s="943" t="s">
        <v>3185</v>
      </c>
      <c r="N340" s="158"/>
      <c r="O340" s="158"/>
      <c r="P340" s="205"/>
      <c r="Q340" s="205"/>
      <c r="R340" s="205"/>
      <c r="S340" s="205"/>
    </row>
    <row r="341" spans="1:19" s="346" customFormat="1" x14ac:dyDescent="0.25">
      <c r="A341" s="1068" t="s">
        <v>2607</v>
      </c>
      <c r="B341" s="1068" t="s">
        <v>4566</v>
      </c>
      <c r="C341" s="510" t="s">
        <v>4567</v>
      </c>
      <c r="D341" s="88">
        <v>2</v>
      </c>
      <c r="E341" s="97" t="s">
        <v>60</v>
      </c>
      <c r="F341" s="11">
        <v>48.25</v>
      </c>
      <c r="G341" s="11">
        <v>96.5</v>
      </c>
      <c r="H341" s="11">
        <v>26.01</v>
      </c>
      <c r="I341" s="11"/>
      <c r="J341" s="11">
        <v>122.51</v>
      </c>
      <c r="K341" s="1085">
        <f t="shared" si="13"/>
        <v>8.9309710731380048E-5</v>
      </c>
      <c r="L341" s="1085">
        <f t="shared" si="14"/>
        <v>0.99640691528463898</v>
      </c>
      <c r="M341" s="943" t="s">
        <v>3185</v>
      </c>
      <c r="N341" s="158"/>
      <c r="O341" s="158"/>
      <c r="P341" s="205"/>
      <c r="Q341" s="205"/>
      <c r="R341" s="205"/>
      <c r="S341" s="205"/>
    </row>
    <row r="342" spans="1:19" s="346" customFormat="1" ht="25.5" x14ac:dyDescent="0.25">
      <c r="A342" s="892" t="s">
        <v>3759</v>
      </c>
      <c r="B342" s="892" t="s">
        <v>3761</v>
      </c>
      <c r="C342" s="1072" t="s">
        <v>4175</v>
      </c>
      <c r="D342" s="903">
        <v>6</v>
      </c>
      <c r="E342" s="899" t="s">
        <v>210</v>
      </c>
      <c r="F342" s="11">
        <v>14.35</v>
      </c>
      <c r="G342" s="11">
        <v>86.1</v>
      </c>
      <c r="H342" s="11">
        <v>23.2</v>
      </c>
      <c r="I342" s="11"/>
      <c r="J342" s="11">
        <v>109.3</v>
      </c>
      <c r="K342" s="1085">
        <f t="shared" si="13"/>
        <v>7.9679629278751429E-5</v>
      </c>
      <c r="L342" s="1085">
        <f t="shared" si="14"/>
        <v>0.99648659491391778</v>
      </c>
      <c r="M342" s="943" t="s">
        <v>3185</v>
      </c>
      <c r="N342" s="158"/>
      <c r="O342" s="158"/>
      <c r="P342" s="205"/>
      <c r="Q342" s="205"/>
      <c r="R342" s="205"/>
      <c r="S342" s="205"/>
    </row>
    <row r="343" spans="1:19" s="346" customFormat="1" ht="25.5" x14ac:dyDescent="0.25">
      <c r="A343" s="1068" t="s">
        <v>2902</v>
      </c>
      <c r="B343" s="1068" t="s">
        <v>3012</v>
      </c>
      <c r="C343" s="510" t="s">
        <v>2899</v>
      </c>
      <c r="D343" s="901">
        <v>2</v>
      </c>
      <c r="E343" s="121" t="s">
        <v>60</v>
      </c>
      <c r="F343" s="11">
        <v>42.79</v>
      </c>
      <c r="G343" s="11">
        <v>85.58</v>
      </c>
      <c r="H343" s="11">
        <v>23.06</v>
      </c>
      <c r="I343" s="11"/>
      <c r="J343" s="11">
        <v>108.64</v>
      </c>
      <c r="K343" s="1085">
        <f t="shared" si="13"/>
        <v>7.9198489705796486E-5</v>
      </c>
      <c r="L343" s="1085">
        <f t="shared" si="14"/>
        <v>0.99656579340362361</v>
      </c>
      <c r="M343" s="943" t="s">
        <v>3185</v>
      </c>
      <c r="N343" s="158"/>
      <c r="O343" s="158"/>
      <c r="P343" s="205"/>
      <c r="Q343" s="205"/>
      <c r="R343" s="205"/>
      <c r="S343" s="205"/>
    </row>
    <row r="344" spans="1:19" s="346" customFormat="1" ht="38.25" x14ac:dyDescent="0.25">
      <c r="A344" s="1068" t="s">
        <v>3735</v>
      </c>
      <c r="B344" s="1068" t="s">
        <v>3734</v>
      </c>
      <c r="C344" s="510" t="s">
        <v>4196</v>
      </c>
      <c r="D344" s="88">
        <v>26.41</v>
      </c>
      <c r="E344" s="1069" t="s">
        <v>237</v>
      </c>
      <c r="F344" s="11">
        <v>3.19</v>
      </c>
      <c r="G344" s="11">
        <v>84.24</v>
      </c>
      <c r="H344" s="11">
        <v>22.7</v>
      </c>
      <c r="I344" s="11"/>
      <c r="J344" s="11">
        <v>106.94</v>
      </c>
      <c r="K344" s="1085">
        <f t="shared" si="13"/>
        <v>7.7959190805761006E-5</v>
      </c>
      <c r="L344" s="1085">
        <f t="shared" si="14"/>
        <v>0.99664375259442939</v>
      </c>
      <c r="M344" s="943" t="s">
        <v>3185</v>
      </c>
      <c r="N344" s="158"/>
      <c r="O344" s="158"/>
      <c r="P344" s="205"/>
      <c r="Q344" s="205"/>
      <c r="R344" s="205"/>
      <c r="S344" s="205"/>
    </row>
    <row r="345" spans="1:19" s="346" customFormat="1" x14ac:dyDescent="0.25">
      <c r="A345" s="1068" t="s">
        <v>2576</v>
      </c>
      <c r="B345" s="1068" t="s">
        <v>4328</v>
      </c>
      <c r="C345" s="510" t="s">
        <v>3323</v>
      </c>
      <c r="D345" s="88">
        <v>4</v>
      </c>
      <c r="E345" s="97" t="s">
        <v>60</v>
      </c>
      <c r="F345" s="11">
        <v>20.72</v>
      </c>
      <c r="G345" s="11">
        <v>82.88</v>
      </c>
      <c r="H345" s="11">
        <v>22.34</v>
      </c>
      <c r="I345" s="11"/>
      <c r="J345" s="11">
        <v>105.22</v>
      </c>
      <c r="K345" s="1085">
        <f t="shared" si="13"/>
        <v>7.6705311918666289E-5</v>
      </c>
      <c r="L345" s="1085">
        <f t="shared" si="14"/>
        <v>0.996720457906348</v>
      </c>
      <c r="M345" s="943" t="s">
        <v>3185</v>
      </c>
      <c r="N345" s="158"/>
      <c r="O345" s="158"/>
      <c r="P345" s="205"/>
      <c r="Q345" s="205"/>
      <c r="R345" s="205"/>
      <c r="S345" s="205"/>
    </row>
    <row r="346" spans="1:19" s="346" customFormat="1" ht="25.5" x14ac:dyDescent="0.25">
      <c r="A346" s="1068" t="s">
        <v>2944</v>
      </c>
      <c r="B346" s="1068" t="s">
        <v>4416</v>
      </c>
      <c r="C346" s="510" t="s">
        <v>4465</v>
      </c>
      <c r="D346" s="901">
        <v>1</v>
      </c>
      <c r="E346" s="1068" t="s">
        <v>60</v>
      </c>
      <c r="F346" s="11">
        <v>82.39</v>
      </c>
      <c r="G346" s="11">
        <v>82.39</v>
      </c>
      <c r="H346" s="11">
        <v>22.2</v>
      </c>
      <c r="I346" s="11"/>
      <c r="J346" s="11">
        <v>104.59</v>
      </c>
      <c r="K346" s="1085">
        <f t="shared" si="13"/>
        <v>7.6246042326300208E-5</v>
      </c>
      <c r="L346" s="1085">
        <f t="shared" si="14"/>
        <v>0.99679670394867426</v>
      </c>
      <c r="M346" s="943" t="s">
        <v>3185</v>
      </c>
      <c r="N346" s="158"/>
      <c r="O346" s="158"/>
      <c r="P346" s="205"/>
      <c r="Q346" s="205"/>
      <c r="R346" s="205"/>
      <c r="S346" s="205"/>
    </row>
    <row r="347" spans="1:19" s="346" customFormat="1" ht="25.5" x14ac:dyDescent="0.2">
      <c r="A347" s="1068" t="s">
        <v>4468</v>
      </c>
      <c r="B347" s="1068" t="s">
        <v>3441</v>
      </c>
      <c r="C347" s="510" t="s">
        <v>2516</v>
      </c>
      <c r="D347" s="148">
        <v>1</v>
      </c>
      <c r="E347" s="101" t="s">
        <v>2222</v>
      </c>
      <c r="F347" s="11">
        <v>81.75</v>
      </c>
      <c r="G347" s="11">
        <v>81.75</v>
      </c>
      <c r="H347" s="11">
        <v>22.03</v>
      </c>
      <c r="I347" s="11"/>
      <c r="J347" s="11">
        <v>103.78</v>
      </c>
      <c r="K347" s="1085">
        <f t="shared" si="13"/>
        <v>7.565555285040095E-5</v>
      </c>
      <c r="L347" s="1085">
        <f t="shared" si="14"/>
        <v>0.99687235950152464</v>
      </c>
      <c r="M347" s="943" t="s">
        <v>3185</v>
      </c>
      <c r="N347" s="158"/>
      <c r="O347" s="158"/>
      <c r="P347" s="205"/>
      <c r="Q347" s="205"/>
      <c r="R347" s="205"/>
      <c r="S347" s="205"/>
    </row>
    <row r="348" spans="1:19" s="346" customFormat="1" ht="25.5" x14ac:dyDescent="0.25">
      <c r="A348" s="902" t="s">
        <v>2520</v>
      </c>
      <c r="B348" s="902" t="s">
        <v>3435</v>
      </c>
      <c r="C348" s="510" t="s">
        <v>2513</v>
      </c>
      <c r="D348" s="425">
        <v>1</v>
      </c>
      <c r="E348" s="902" t="s">
        <v>2222</v>
      </c>
      <c r="F348" s="11">
        <v>81.17</v>
      </c>
      <c r="G348" s="11">
        <v>81.17</v>
      </c>
      <c r="H348" s="11">
        <v>21.88</v>
      </c>
      <c r="I348" s="11"/>
      <c r="J348" s="11">
        <v>103.05</v>
      </c>
      <c r="K348" s="1085">
        <f t="shared" si="13"/>
        <v>7.5123383322738655E-5</v>
      </c>
      <c r="L348" s="1085">
        <f t="shared" si="14"/>
        <v>0.99694748288484736</v>
      </c>
      <c r="M348" s="943" t="s">
        <v>3185</v>
      </c>
      <c r="N348" s="158"/>
      <c r="O348" s="158"/>
      <c r="P348" s="205"/>
      <c r="Q348" s="205"/>
      <c r="R348" s="205"/>
      <c r="S348" s="205"/>
    </row>
    <row r="349" spans="1:19" s="346" customFormat="1" ht="15" x14ac:dyDescent="0.25">
      <c r="A349" s="1068" t="s">
        <v>3764</v>
      </c>
      <c r="B349" s="1068" t="s">
        <v>3806</v>
      </c>
      <c r="C349" s="1072" t="s">
        <v>3765</v>
      </c>
      <c r="D349" s="901">
        <v>5</v>
      </c>
      <c r="E349" s="121" t="s">
        <v>2701</v>
      </c>
      <c r="F349" s="11">
        <v>16.05</v>
      </c>
      <c r="G349" s="11">
        <v>80.25</v>
      </c>
      <c r="H349" s="11">
        <v>21.63</v>
      </c>
      <c r="I349" s="11"/>
      <c r="J349" s="11">
        <v>101.88</v>
      </c>
      <c r="K349" s="1085">
        <f t="shared" si="13"/>
        <v>7.4270454079773069E-5</v>
      </c>
      <c r="L349" s="1085">
        <f t="shared" si="14"/>
        <v>0.99702175333892717</v>
      </c>
      <c r="M349" s="943" t="s">
        <v>3185</v>
      </c>
      <c r="N349" s="158"/>
      <c r="O349" s="158"/>
      <c r="P349" s="205"/>
      <c r="Q349" s="205"/>
      <c r="R349" s="205"/>
      <c r="S349" s="205"/>
    </row>
    <row r="350" spans="1:19" s="346" customFormat="1" ht="15" x14ac:dyDescent="0.25">
      <c r="A350" s="1068" t="s">
        <v>2830</v>
      </c>
      <c r="B350" s="1068" t="s">
        <v>2985</v>
      </c>
      <c r="C350" s="510" t="s">
        <v>2566</v>
      </c>
      <c r="D350" s="901">
        <v>2</v>
      </c>
      <c r="E350" s="121" t="s">
        <v>60</v>
      </c>
      <c r="F350" s="11">
        <v>39.72</v>
      </c>
      <c r="G350" s="11">
        <v>79.44</v>
      </c>
      <c r="H350" s="11">
        <v>21.41</v>
      </c>
      <c r="I350" s="11"/>
      <c r="J350" s="11">
        <v>100.85</v>
      </c>
      <c r="K350" s="1085">
        <f t="shared" si="13"/>
        <v>7.3519584746222158E-5</v>
      </c>
      <c r="L350" s="1085">
        <f t="shared" si="14"/>
        <v>0.99709527292367339</v>
      </c>
      <c r="M350" s="943" t="s">
        <v>3185</v>
      </c>
      <c r="N350" s="158"/>
      <c r="O350" s="158"/>
      <c r="P350" s="205"/>
      <c r="Q350" s="205"/>
      <c r="R350" s="205"/>
      <c r="S350" s="205"/>
    </row>
    <row r="351" spans="1:19" s="346" customFormat="1" x14ac:dyDescent="0.25">
      <c r="A351" s="1068" t="s">
        <v>2771</v>
      </c>
      <c r="B351" s="1068" t="s">
        <v>3457</v>
      </c>
      <c r="C351" s="510" t="s">
        <v>2697</v>
      </c>
      <c r="D351" s="1067">
        <v>16</v>
      </c>
      <c r="E351" s="1069" t="s">
        <v>60</v>
      </c>
      <c r="F351" s="11">
        <v>4.95</v>
      </c>
      <c r="G351" s="11">
        <v>79.2</v>
      </c>
      <c r="H351" s="11">
        <v>21.34</v>
      </c>
      <c r="I351" s="11"/>
      <c r="J351" s="11">
        <v>100.54</v>
      </c>
      <c r="K351" s="1085">
        <f t="shared" si="13"/>
        <v>7.3293594946803931E-5</v>
      </c>
      <c r="L351" s="1085">
        <f t="shared" si="14"/>
        <v>0.99716856651862018</v>
      </c>
      <c r="M351" s="943" t="s">
        <v>3185</v>
      </c>
      <c r="N351" s="158"/>
      <c r="O351" s="158"/>
      <c r="P351" s="205"/>
      <c r="Q351" s="205"/>
      <c r="R351" s="205"/>
      <c r="S351" s="205"/>
    </row>
    <row r="352" spans="1:19" s="346" customFormat="1" ht="51" x14ac:dyDescent="0.25">
      <c r="A352" s="1068" t="s">
        <v>3939</v>
      </c>
      <c r="B352" s="1068" t="s">
        <v>3940</v>
      </c>
      <c r="C352" s="510" t="s">
        <v>4204</v>
      </c>
      <c r="D352" s="1067">
        <v>2</v>
      </c>
      <c r="E352" s="114" t="s">
        <v>60</v>
      </c>
      <c r="F352" s="11">
        <v>39.51</v>
      </c>
      <c r="G352" s="11">
        <v>79.02</v>
      </c>
      <c r="H352" s="11">
        <v>21.3</v>
      </c>
      <c r="I352" s="11"/>
      <c r="J352" s="11">
        <v>100.32</v>
      </c>
      <c r="K352" s="1085">
        <f t="shared" si="13"/>
        <v>7.3133215089152278E-5</v>
      </c>
      <c r="L352" s="1085">
        <f t="shared" si="14"/>
        <v>0.99724169973370935</v>
      </c>
      <c r="M352" s="943" t="s">
        <v>3185</v>
      </c>
      <c r="N352" s="158"/>
      <c r="O352" s="158"/>
      <c r="P352" s="205"/>
      <c r="Q352" s="205"/>
      <c r="R352" s="205"/>
      <c r="S352" s="205"/>
    </row>
    <row r="353" spans="1:19" s="346" customFormat="1" x14ac:dyDescent="0.2">
      <c r="A353" s="1068" t="s">
        <v>2605</v>
      </c>
      <c r="B353" s="1068" t="s">
        <v>2682</v>
      </c>
      <c r="C353" s="510" t="s">
        <v>2642</v>
      </c>
      <c r="D353" s="901">
        <v>6</v>
      </c>
      <c r="E353" s="101" t="s">
        <v>60</v>
      </c>
      <c r="F353" s="11">
        <v>13.04</v>
      </c>
      <c r="G353" s="11">
        <v>78.239999999999995</v>
      </c>
      <c r="H353" s="11">
        <v>21.09</v>
      </c>
      <c r="I353" s="11"/>
      <c r="J353" s="11">
        <v>99.33</v>
      </c>
      <c r="K353" s="1085">
        <f t="shared" si="13"/>
        <v>7.2411505729719856E-5</v>
      </c>
      <c r="L353" s="1085">
        <f t="shared" si="14"/>
        <v>0.99731411123943903</v>
      </c>
      <c r="M353" s="943" t="s">
        <v>3185</v>
      </c>
      <c r="N353" s="158"/>
      <c r="O353" s="158"/>
      <c r="P353" s="205"/>
      <c r="Q353" s="205"/>
      <c r="R353" s="205"/>
      <c r="S353" s="205"/>
    </row>
    <row r="354" spans="1:19" s="346" customFormat="1" ht="38.25" x14ac:dyDescent="0.25">
      <c r="A354" s="902" t="s">
        <v>3912</v>
      </c>
      <c r="B354" s="902" t="s">
        <v>4448</v>
      </c>
      <c r="C354" s="510" t="s">
        <v>2554</v>
      </c>
      <c r="D354" s="901">
        <v>9</v>
      </c>
      <c r="E354" s="113" t="s">
        <v>210</v>
      </c>
      <c r="F354" s="11">
        <v>8.69</v>
      </c>
      <c r="G354" s="11">
        <v>78.209999999999994</v>
      </c>
      <c r="H354" s="11">
        <v>21.08</v>
      </c>
      <c r="I354" s="11"/>
      <c r="J354" s="11">
        <v>99.29</v>
      </c>
      <c r="K354" s="1085">
        <f t="shared" si="13"/>
        <v>7.2382345755601381E-5</v>
      </c>
      <c r="L354" s="1085">
        <f t="shared" si="14"/>
        <v>0.9973864935851946</v>
      </c>
      <c r="M354" s="943" t="s">
        <v>3185</v>
      </c>
      <c r="N354" s="158"/>
      <c r="O354" s="158"/>
      <c r="P354" s="205"/>
      <c r="Q354" s="205"/>
      <c r="R354" s="205"/>
      <c r="S354" s="205"/>
    </row>
    <row r="355" spans="1:19" s="346" customFormat="1" ht="114.75" x14ac:dyDescent="0.25">
      <c r="A355" s="1068" t="s">
        <v>3222</v>
      </c>
      <c r="B355" s="1068" t="s">
        <v>3464</v>
      </c>
      <c r="C355" s="510" t="s">
        <v>4862</v>
      </c>
      <c r="D355" s="901">
        <v>2</v>
      </c>
      <c r="E355" s="1068" t="s">
        <v>60</v>
      </c>
      <c r="F355" s="431">
        <v>38.35</v>
      </c>
      <c r="G355" s="11">
        <v>76.7</v>
      </c>
      <c r="H355" s="11">
        <v>20.67</v>
      </c>
      <c r="I355" s="11"/>
      <c r="J355" s="11">
        <v>97.37</v>
      </c>
      <c r="K355" s="1085">
        <f t="shared" si="13"/>
        <v>7.0982666997914249E-5</v>
      </c>
      <c r="L355" s="1085">
        <f t="shared" si="14"/>
        <v>0.9974574762521925</v>
      </c>
      <c r="M355" s="943" t="s">
        <v>3185</v>
      </c>
      <c r="N355" s="158"/>
      <c r="O355" s="158"/>
      <c r="P355" s="205"/>
      <c r="Q355" s="205"/>
      <c r="R355" s="205"/>
      <c r="S355" s="205"/>
    </row>
    <row r="356" spans="1:19" s="346" customFormat="1" ht="102" x14ac:dyDescent="0.25">
      <c r="A356" s="1068" t="s">
        <v>4861</v>
      </c>
      <c r="B356" s="1068" t="s">
        <v>4883</v>
      </c>
      <c r="C356" s="510" t="s">
        <v>4860</v>
      </c>
      <c r="D356" s="88">
        <v>2</v>
      </c>
      <c r="E356" s="97" t="s">
        <v>60</v>
      </c>
      <c r="F356" s="11">
        <v>38.35</v>
      </c>
      <c r="G356" s="11">
        <v>76.7</v>
      </c>
      <c r="H356" s="11">
        <v>20.67</v>
      </c>
      <c r="I356" s="11"/>
      <c r="J356" s="11">
        <v>97.37</v>
      </c>
      <c r="K356" s="1085">
        <f t="shared" si="13"/>
        <v>7.0982666997914249E-5</v>
      </c>
      <c r="L356" s="1085">
        <f t="shared" si="14"/>
        <v>0.9975284589191904</v>
      </c>
      <c r="M356" s="943" t="s">
        <v>3185</v>
      </c>
      <c r="N356" s="158"/>
      <c r="O356" s="158"/>
      <c r="P356" s="205"/>
      <c r="Q356" s="205"/>
      <c r="R356" s="205"/>
      <c r="S356" s="205"/>
    </row>
    <row r="357" spans="1:19" s="346" customFormat="1" x14ac:dyDescent="0.25">
      <c r="A357" s="1068" t="s">
        <v>2835</v>
      </c>
      <c r="B357" s="1068" t="s">
        <v>2645</v>
      </c>
      <c r="C357" s="510" t="s">
        <v>2646</v>
      </c>
      <c r="D357" s="901">
        <v>5</v>
      </c>
      <c r="E357" s="88" t="s">
        <v>60</v>
      </c>
      <c r="F357" s="11">
        <v>14.93</v>
      </c>
      <c r="G357" s="11">
        <v>74.650000000000006</v>
      </c>
      <c r="H357" s="11">
        <v>20.12</v>
      </c>
      <c r="I357" s="11"/>
      <c r="J357" s="11">
        <v>94.77</v>
      </c>
      <c r="K357" s="1085">
        <f t="shared" ref="K357:K420" si="15">J357/$J$421</f>
        <v>6.9087268680212936E-5</v>
      </c>
      <c r="L357" s="1085">
        <f t="shared" ref="L357:L420" si="16">L356+K357</f>
        <v>0.99759754618787067</v>
      </c>
      <c r="M357" s="943" t="s">
        <v>3185</v>
      </c>
      <c r="N357" s="158"/>
      <c r="O357" s="158"/>
      <c r="P357" s="205"/>
      <c r="Q357" s="205"/>
      <c r="R357" s="205"/>
      <c r="S357" s="205"/>
    </row>
    <row r="358" spans="1:19" s="346" customFormat="1" ht="25.5" x14ac:dyDescent="0.2">
      <c r="A358" s="1068" t="s">
        <v>4893</v>
      </c>
      <c r="B358" s="1068" t="s">
        <v>4903</v>
      </c>
      <c r="C358" s="510" t="s">
        <v>4891</v>
      </c>
      <c r="D358" s="901">
        <v>2</v>
      </c>
      <c r="E358" s="101" t="s">
        <v>60</v>
      </c>
      <c r="F358" s="11">
        <v>36.51</v>
      </c>
      <c r="G358" s="11">
        <v>73.02</v>
      </c>
      <c r="H358" s="11">
        <v>19.68</v>
      </c>
      <c r="I358" s="11"/>
      <c r="J358" s="11">
        <v>92.7</v>
      </c>
      <c r="K358" s="1085">
        <f t="shared" si="15"/>
        <v>6.7578240019581503E-5</v>
      </c>
      <c r="L358" s="1085">
        <f t="shared" si="16"/>
        <v>0.99766512442789024</v>
      </c>
      <c r="M358" s="943" t="s">
        <v>3185</v>
      </c>
      <c r="N358" s="158"/>
      <c r="O358" s="158"/>
      <c r="P358" s="205"/>
      <c r="Q358" s="205"/>
      <c r="R358" s="205"/>
      <c r="S358" s="205"/>
    </row>
    <row r="359" spans="1:19" s="346" customFormat="1" x14ac:dyDescent="0.25">
      <c r="A359" s="1068" t="s">
        <v>2581</v>
      </c>
      <c r="B359" s="1068" t="s">
        <v>3322</v>
      </c>
      <c r="C359" s="510" t="s">
        <v>2562</v>
      </c>
      <c r="D359" s="88">
        <v>4</v>
      </c>
      <c r="E359" s="1069" t="s">
        <v>60</v>
      </c>
      <c r="F359" s="11">
        <v>18.23</v>
      </c>
      <c r="G359" s="11">
        <v>72.92</v>
      </c>
      <c r="H359" s="11">
        <v>19.649999999999999</v>
      </c>
      <c r="I359" s="11"/>
      <c r="J359" s="11">
        <v>92.57</v>
      </c>
      <c r="K359" s="1085">
        <f t="shared" si="15"/>
        <v>6.7483470103696426E-5</v>
      </c>
      <c r="L359" s="1085">
        <f t="shared" si="16"/>
        <v>0.9977326078979939</v>
      </c>
      <c r="M359" s="943" t="s">
        <v>3185</v>
      </c>
      <c r="N359" s="158"/>
      <c r="O359" s="158"/>
      <c r="P359" s="205"/>
      <c r="Q359" s="205"/>
      <c r="R359" s="205"/>
      <c r="S359" s="205"/>
    </row>
    <row r="360" spans="1:19" s="346" customFormat="1" ht="25.5" x14ac:dyDescent="0.25">
      <c r="A360" s="1068" t="s">
        <v>2584</v>
      </c>
      <c r="B360" s="1068" t="s">
        <v>2656</v>
      </c>
      <c r="C360" s="510" t="s">
        <v>4205</v>
      </c>
      <c r="D360" s="901">
        <v>5.4</v>
      </c>
      <c r="E360" s="121" t="s">
        <v>210</v>
      </c>
      <c r="F360" s="11">
        <v>13.48</v>
      </c>
      <c r="G360" s="11">
        <v>72.790000000000006</v>
      </c>
      <c r="H360" s="11">
        <v>19.62</v>
      </c>
      <c r="I360" s="11"/>
      <c r="J360" s="11">
        <v>92.41</v>
      </c>
      <c r="K360" s="1085">
        <f t="shared" si="15"/>
        <v>6.7366830207222513E-5</v>
      </c>
      <c r="L360" s="1085">
        <f t="shared" si="16"/>
        <v>0.99779997472820114</v>
      </c>
      <c r="M360" s="943" t="s">
        <v>3185</v>
      </c>
      <c r="N360" s="158"/>
      <c r="O360" s="158"/>
      <c r="P360" s="205"/>
      <c r="Q360" s="205"/>
      <c r="R360" s="205"/>
      <c r="S360" s="205"/>
    </row>
    <row r="361" spans="1:19" s="346" customFormat="1" ht="25.5" x14ac:dyDescent="0.25">
      <c r="A361" s="1068" t="s">
        <v>2521</v>
      </c>
      <c r="B361" s="1068" t="s">
        <v>3436</v>
      </c>
      <c r="C361" s="510" t="s">
        <v>2514</v>
      </c>
      <c r="D361" s="1067">
        <v>1</v>
      </c>
      <c r="E361" s="114" t="s">
        <v>2222</v>
      </c>
      <c r="F361" s="11">
        <v>71.78</v>
      </c>
      <c r="G361" s="11">
        <v>71.78</v>
      </c>
      <c r="H361" s="11">
        <v>19.34</v>
      </c>
      <c r="I361" s="11"/>
      <c r="J361" s="11">
        <v>91.12</v>
      </c>
      <c r="K361" s="1085">
        <f t="shared" si="15"/>
        <v>6.6426421041901475E-5</v>
      </c>
      <c r="L361" s="1085">
        <f t="shared" si="16"/>
        <v>0.99786640114924308</v>
      </c>
      <c r="M361" s="943" t="s">
        <v>3185</v>
      </c>
      <c r="N361" s="158"/>
      <c r="O361" s="158"/>
      <c r="P361" s="205"/>
      <c r="Q361" s="205"/>
      <c r="R361" s="205"/>
      <c r="S361" s="205"/>
    </row>
    <row r="362" spans="1:19" s="346" customFormat="1" ht="25.5" x14ac:dyDescent="0.2">
      <c r="A362" s="1068" t="s">
        <v>2924</v>
      </c>
      <c r="B362" s="1068" t="s">
        <v>3410</v>
      </c>
      <c r="C362" s="510" t="s">
        <v>2906</v>
      </c>
      <c r="D362" s="148">
        <v>9</v>
      </c>
      <c r="E362" s="101" t="s">
        <v>60</v>
      </c>
      <c r="F362" s="11">
        <v>7.96</v>
      </c>
      <c r="G362" s="11">
        <v>71.64</v>
      </c>
      <c r="H362" s="11">
        <v>19.309999999999999</v>
      </c>
      <c r="I362" s="11"/>
      <c r="J362" s="11">
        <v>90.95</v>
      </c>
      <c r="K362" s="1085">
        <f t="shared" si="15"/>
        <v>6.6302491151897923E-5</v>
      </c>
      <c r="L362" s="1085">
        <f t="shared" si="16"/>
        <v>0.99793270364039499</v>
      </c>
      <c r="M362" s="943" t="s">
        <v>3185</v>
      </c>
      <c r="N362" s="158"/>
      <c r="O362" s="158"/>
      <c r="P362" s="205"/>
      <c r="Q362" s="205"/>
      <c r="R362" s="205"/>
      <c r="S362" s="205"/>
    </row>
    <row r="363" spans="1:19" s="346" customFormat="1" x14ac:dyDescent="0.25">
      <c r="A363" s="1068" t="s">
        <v>4019</v>
      </c>
      <c r="B363" s="1068" t="s">
        <v>4021</v>
      </c>
      <c r="C363" s="510" t="s">
        <v>4017</v>
      </c>
      <c r="D363" s="901">
        <v>1</v>
      </c>
      <c r="E363" s="113" t="s">
        <v>60</v>
      </c>
      <c r="F363" s="11">
        <v>69.069999999999993</v>
      </c>
      <c r="G363" s="11">
        <v>69.069999999999993</v>
      </c>
      <c r="H363" s="11">
        <v>18.61</v>
      </c>
      <c r="I363" s="11"/>
      <c r="J363" s="11">
        <v>87.68</v>
      </c>
      <c r="K363" s="1085">
        <f t="shared" si="15"/>
        <v>6.3918663267712041E-5</v>
      </c>
      <c r="L363" s="1085">
        <f t="shared" si="16"/>
        <v>0.99799662230366271</v>
      </c>
      <c r="M363" s="943" t="s">
        <v>3185</v>
      </c>
      <c r="N363" s="158"/>
      <c r="O363" s="158"/>
      <c r="P363" s="205"/>
      <c r="Q363" s="205"/>
      <c r="R363" s="205"/>
      <c r="S363" s="205"/>
    </row>
    <row r="364" spans="1:19" s="346" customFormat="1" x14ac:dyDescent="0.25">
      <c r="A364" s="899" t="s">
        <v>2637</v>
      </c>
      <c r="B364" s="899" t="s">
        <v>2631</v>
      </c>
      <c r="C364" s="510" t="s">
        <v>2634</v>
      </c>
      <c r="D364" s="901">
        <v>3</v>
      </c>
      <c r="E364" s="902" t="s">
        <v>60</v>
      </c>
      <c r="F364" s="11">
        <v>22.59</v>
      </c>
      <c r="G364" s="11">
        <v>67.77</v>
      </c>
      <c r="H364" s="11">
        <v>18.260000000000002</v>
      </c>
      <c r="I364" s="11"/>
      <c r="J364" s="11">
        <v>86.03</v>
      </c>
      <c r="K364" s="1085">
        <f t="shared" si="15"/>
        <v>6.2715814335324662E-5</v>
      </c>
      <c r="L364" s="1085">
        <f t="shared" si="16"/>
        <v>0.99805933811799807</v>
      </c>
      <c r="M364" s="943" t="s">
        <v>3185</v>
      </c>
      <c r="N364" s="158"/>
      <c r="O364" s="158"/>
      <c r="P364" s="205"/>
      <c r="Q364" s="205"/>
      <c r="R364" s="205"/>
      <c r="S364" s="205"/>
    </row>
    <row r="365" spans="1:19" s="346" customFormat="1" ht="25.5" x14ac:dyDescent="0.25">
      <c r="A365" s="1068" t="s">
        <v>2941</v>
      </c>
      <c r="B365" s="1068" t="s">
        <v>3746</v>
      </c>
      <c r="C365" s="510" t="s">
        <v>3468</v>
      </c>
      <c r="D365" s="901">
        <v>1</v>
      </c>
      <c r="E365" s="121" t="s">
        <v>60</v>
      </c>
      <c r="F365" s="11">
        <v>65.959999999999994</v>
      </c>
      <c r="G365" s="11">
        <v>65.959999999999994</v>
      </c>
      <c r="H365" s="11">
        <v>17.78</v>
      </c>
      <c r="I365" s="11"/>
      <c r="J365" s="11">
        <v>83.74</v>
      </c>
      <c r="K365" s="1085">
        <f t="shared" si="15"/>
        <v>6.1046405817041577E-5</v>
      </c>
      <c r="L365" s="1085">
        <f t="shared" si="16"/>
        <v>0.99812038452381513</v>
      </c>
      <c r="M365" s="943" t="s">
        <v>3185</v>
      </c>
      <c r="N365" s="158"/>
      <c r="O365" s="158"/>
      <c r="P365" s="205"/>
      <c r="Q365" s="205"/>
      <c r="R365" s="205"/>
      <c r="S365" s="205"/>
    </row>
    <row r="366" spans="1:19" s="346" customFormat="1" ht="25.5" x14ac:dyDescent="0.2">
      <c r="A366" s="1068" t="s">
        <v>2942</v>
      </c>
      <c r="B366" s="1068" t="s">
        <v>3747</v>
      </c>
      <c r="C366" s="510" t="s">
        <v>3469</v>
      </c>
      <c r="D366" s="901">
        <v>1</v>
      </c>
      <c r="E366" s="101" t="s">
        <v>60</v>
      </c>
      <c r="F366" s="11">
        <v>65.959999999999994</v>
      </c>
      <c r="G366" s="11">
        <v>65.959999999999994</v>
      </c>
      <c r="H366" s="11">
        <v>17.78</v>
      </c>
      <c r="I366" s="11"/>
      <c r="J366" s="11">
        <v>83.74</v>
      </c>
      <c r="K366" s="1085">
        <f t="shared" si="15"/>
        <v>6.1046405817041577E-5</v>
      </c>
      <c r="L366" s="1085">
        <f t="shared" si="16"/>
        <v>0.99818143092963219</v>
      </c>
      <c r="M366" s="943" t="s">
        <v>3185</v>
      </c>
      <c r="N366" s="158"/>
      <c r="O366" s="158"/>
      <c r="P366" s="205"/>
      <c r="Q366" s="205"/>
      <c r="R366" s="205"/>
      <c r="S366" s="205"/>
    </row>
    <row r="367" spans="1:19" s="346" customFormat="1" ht="102" x14ac:dyDescent="0.25">
      <c r="A367" s="1068" t="s">
        <v>4138</v>
      </c>
      <c r="B367" s="1068" t="s">
        <v>4510</v>
      </c>
      <c r="C367" s="510" t="s">
        <v>4718</v>
      </c>
      <c r="D367" s="901">
        <v>2</v>
      </c>
      <c r="E367" s="1069" t="s">
        <v>60</v>
      </c>
      <c r="F367" s="11">
        <v>31.77</v>
      </c>
      <c r="G367" s="11">
        <v>63.54</v>
      </c>
      <c r="H367" s="11">
        <v>17.12</v>
      </c>
      <c r="I367" s="11"/>
      <c r="J367" s="11">
        <v>80.66</v>
      </c>
      <c r="K367" s="1085">
        <f t="shared" si="15"/>
        <v>5.8801087809918484E-5</v>
      </c>
      <c r="L367" s="1085">
        <f t="shared" si="16"/>
        <v>0.99824023201744205</v>
      </c>
      <c r="M367" s="943" t="s">
        <v>3185</v>
      </c>
      <c r="N367" s="158"/>
      <c r="O367" s="158"/>
      <c r="P367" s="205"/>
      <c r="Q367" s="205"/>
      <c r="R367" s="205"/>
      <c r="S367" s="205"/>
    </row>
    <row r="368" spans="1:19" s="346" customFormat="1" ht="25.5" x14ac:dyDescent="0.25">
      <c r="A368" s="1068" t="s">
        <v>2940</v>
      </c>
      <c r="B368" s="1068" t="s">
        <v>3745</v>
      </c>
      <c r="C368" s="510" t="s">
        <v>3213</v>
      </c>
      <c r="D368" s="88">
        <v>1</v>
      </c>
      <c r="E368" s="88" t="s">
        <v>60</v>
      </c>
      <c r="F368" s="11">
        <v>63.51</v>
      </c>
      <c r="G368" s="11">
        <v>63.51</v>
      </c>
      <c r="H368" s="11">
        <v>17.12</v>
      </c>
      <c r="I368" s="11"/>
      <c r="J368" s="11">
        <v>80.63</v>
      </c>
      <c r="K368" s="1085">
        <f t="shared" si="15"/>
        <v>5.8779217829329628E-5</v>
      </c>
      <c r="L368" s="1085">
        <f t="shared" si="16"/>
        <v>0.99829901123527143</v>
      </c>
      <c r="M368" s="943" t="s">
        <v>3185</v>
      </c>
      <c r="N368" s="158"/>
      <c r="O368" s="158"/>
      <c r="P368" s="205"/>
      <c r="Q368" s="205"/>
      <c r="R368" s="205"/>
      <c r="S368" s="205"/>
    </row>
    <row r="369" spans="1:19" s="346" customFormat="1" ht="25.5" x14ac:dyDescent="0.2">
      <c r="A369" s="1068" t="s">
        <v>2901</v>
      </c>
      <c r="B369" s="1068" t="s">
        <v>3011</v>
      </c>
      <c r="C369" s="510" t="s">
        <v>2898</v>
      </c>
      <c r="D369" s="148">
        <v>2</v>
      </c>
      <c r="E369" s="101" t="s">
        <v>60</v>
      </c>
      <c r="F369" s="11">
        <v>31.26</v>
      </c>
      <c r="G369" s="11">
        <v>62.52</v>
      </c>
      <c r="H369" s="11">
        <v>16.850000000000001</v>
      </c>
      <c r="I369" s="11"/>
      <c r="J369" s="11">
        <v>79.37</v>
      </c>
      <c r="K369" s="1085">
        <f t="shared" si="15"/>
        <v>5.7860678644597453E-5</v>
      </c>
      <c r="L369" s="1085">
        <f t="shared" si="16"/>
        <v>0.99835687191391598</v>
      </c>
      <c r="M369" s="943" t="s">
        <v>3185</v>
      </c>
      <c r="N369" s="158"/>
      <c r="O369" s="158"/>
      <c r="P369" s="205"/>
      <c r="Q369" s="205"/>
      <c r="R369" s="205"/>
      <c r="S369" s="205"/>
    </row>
    <row r="370" spans="1:19" s="346" customFormat="1" x14ac:dyDescent="0.2">
      <c r="A370" s="1068" t="s">
        <v>2834</v>
      </c>
      <c r="B370" s="1068" t="s">
        <v>2643</v>
      </c>
      <c r="C370" s="510" t="s">
        <v>2644</v>
      </c>
      <c r="D370" s="148">
        <v>2</v>
      </c>
      <c r="E370" s="101" t="s">
        <v>60</v>
      </c>
      <c r="F370" s="431">
        <v>30.56</v>
      </c>
      <c r="G370" s="11">
        <v>61.12</v>
      </c>
      <c r="H370" s="11">
        <v>16.47</v>
      </c>
      <c r="I370" s="11"/>
      <c r="J370" s="11">
        <v>77.59</v>
      </c>
      <c r="K370" s="1085">
        <f t="shared" si="15"/>
        <v>5.6563059796325017E-5</v>
      </c>
      <c r="L370" s="1085">
        <f t="shared" si="16"/>
        <v>0.99841343497371227</v>
      </c>
      <c r="M370" s="943" t="s">
        <v>3185</v>
      </c>
      <c r="N370" s="158"/>
      <c r="O370" s="158"/>
      <c r="P370" s="205"/>
      <c r="Q370" s="205"/>
      <c r="R370" s="205"/>
      <c r="S370" s="205"/>
    </row>
    <row r="371" spans="1:19" s="346" customFormat="1" x14ac:dyDescent="0.25">
      <c r="A371" s="1068" t="s">
        <v>4687</v>
      </c>
      <c r="B371" s="1068" t="s">
        <v>4685</v>
      </c>
      <c r="C371" s="1072" t="s">
        <v>4683</v>
      </c>
      <c r="D371" s="914">
        <v>10.7</v>
      </c>
      <c r="E371" s="902" t="s">
        <v>583</v>
      </c>
      <c r="F371" s="11">
        <v>5.67</v>
      </c>
      <c r="G371" s="11">
        <v>60.66</v>
      </c>
      <c r="H371" s="11">
        <v>16.350000000000001</v>
      </c>
      <c r="I371" s="11"/>
      <c r="J371" s="11">
        <v>77.010000000000005</v>
      </c>
      <c r="K371" s="1085">
        <f t="shared" si="15"/>
        <v>5.614024017160703E-5</v>
      </c>
      <c r="L371" s="1085">
        <f t="shared" si="16"/>
        <v>0.99846957521388391</v>
      </c>
      <c r="M371" s="943" t="s">
        <v>3185</v>
      </c>
      <c r="N371" s="158"/>
      <c r="O371" s="158"/>
      <c r="P371" s="205"/>
      <c r="Q371" s="205"/>
      <c r="R371" s="205"/>
      <c r="S371" s="205"/>
    </row>
    <row r="372" spans="1:19" s="346" customFormat="1" x14ac:dyDescent="0.25">
      <c r="A372" s="1068" t="s">
        <v>2543</v>
      </c>
      <c r="B372" s="1068" t="s">
        <v>3445</v>
      </c>
      <c r="C372" s="510" t="s">
        <v>2508</v>
      </c>
      <c r="D372" s="88">
        <v>1</v>
      </c>
      <c r="E372" s="97" t="s">
        <v>2222</v>
      </c>
      <c r="F372" s="11">
        <v>59.82</v>
      </c>
      <c r="G372" s="11">
        <v>59.82</v>
      </c>
      <c r="H372" s="11">
        <v>16.12</v>
      </c>
      <c r="I372" s="11"/>
      <c r="J372" s="11">
        <v>75.94</v>
      </c>
      <c r="K372" s="1085">
        <f t="shared" si="15"/>
        <v>5.5360210863937637E-5</v>
      </c>
      <c r="L372" s="1085">
        <f t="shared" si="16"/>
        <v>0.99852493542474785</v>
      </c>
      <c r="M372" s="943" t="s">
        <v>3185</v>
      </c>
      <c r="N372" s="158"/>
      <c r="O372" s="158"/>
      <c r="P372" s="205"/>
      <c r="Q372" s="205"/>
      <c r="R372" s="205"/>
      <c r="S372" s="205"/>
    </row>
    <row r="373" spans="1:19" s="346" customFormat="1" x14ac:dyDescent="0.25">
      <c r="A373" s="892" t="s">
        <v>4652</v>
      </c>
      <c r="B373" s="892" t="s">
        <v>4654</v>
      </c>
      <c r="C373" s="510" t="s">
        <v>4653</v>
      </c>
      <c r="D373" s="88">
        <v>1</v>
      </c>
      <c r="E373" s="1069" t="s">
        <v>60</v>
      </c>
      <c r="F373" s="11">
        <v>58.84</v>
      </c>
      <c r="G373" s="11">
        <v>58.84</v>
      </c>
      <c r="H373" s="11">
        <v>15.86</v>
      </c>
      <c r="I373" s="11"/>
      <c r="J373" s="11">
        <v>74.7</v>
      </c>
      <c r="K373" s="1085">
        <f t="shared" si="15"/>
        <v>5.4456251666264707E-5</v>
      </c>
      <c r="L373" s="1085">
        <f t="shared" si="16"/>
        <v>0.99857939167641407</v>
      </c>
      <c r="M373" s="943" t="s">
        <v>3185</v>
      </c>
      <c r="N373" s="158"/>
      <c r="O373" s="158"/>
      <c r="P373" s="205"/>
      <c r="Q373" s="205"/>
      <c r="R373" s="205"/>
      <c r="S373" s="205"/>
    </row>
    <row r="374" spans="1:19" s="346" customFormat="1" x14ac:dyDescent="0.2">
      <c r="A374" s="902" t="s">
        <v>2626</v>
      </c>
      <c r="B374" s="902" t="s">
        <v>2624</v>
      </c>
      <c r="C374" s="510" t="s">
        <v>2622</v>
      </c>
      <c r="D374" s="148">
        <v>9</v>
      </c>
      <c r="E374" s="102" t="s">
        <v>60</v>
      </c>
      <c r="F374" s="11">
        <v>6.49</v>
      </c>
      <c r="G374" s="11">
        <v>58.41</v>
      </c>
      <c r="H374" s="11">
        <v>15.74</v>
      </c>
      <c r="I374" s="11"/>
      <c r="J374" s="11">
        <v>74.150000000000006</v>
      </c>
      <c r="K374" s="1085">
        <f t="shared" si="15"/>
        <v>5.4055302022135583E-5</v>
      </c>
      <c r="L374" s="1085">
        <f t="shared" si="16"/>
        <v>0.99863344697843626</v>
      </c>
      <c r="M374" s="943" t="s">
        <v>3185</v>
      </c>
      <c r="N374" s="158"/>
      <c r="O374" s="158"/>
      <c r="P374" s="205"/>
      <c r="Q374" s="205"/>
      <c r="R374" s="205"/>
      <c r="S374" s="205"/>
    </row>
    <row r="375" spans="1:19" s="346" customFormat="1" x14ac:dyDescent="0.25">
      <c r="A375" s="899" t="s">
        <v>2627</v>
      </c>
      <c r="B375" s="899" t="s">
        <v>2625</v>
      </c>
      <c r="C375" s="510" t="s">
        <v>2623</v>
      </c>
      <c r="D375" s="901">
        <v>6</v>
      </c>
      <c r="E375" s="902" t="s">
        <v>60</v>
      </c>
      <c r="F375" s="11">
        <v>9.6300000000000008</v>
      </c>
      <c r="G375" s="11">
        <v>57.78</v>
      </c>
      <c r="H375" s="11">
        <v>15.57</v>
      </c>
      <c r="I375" s="11"/>
      <c r="J375" s="11">
        <v>73.349999999999994</v>
      </c>
      <c r="K375" s="1085">
        <f t="shared" si="15"/>
        <v>5.3472102539765943E-5</v>
      </c>
      <c r="L375" s="1085">
        <f t="shared" si="16"/>
        <v>0.99868691908097607</v>
      </c>
      <c r="M375" s="943" t="s">
        <v>3185</v>
      </c>
      <c r="N375" s="158"/>
      <c r="O375" s="158"/>
      <c r="P375" s="205"/>
      <c r="Q375" s="205"/>
      <c r="R375" s="205"/>
      <c r="S375" s="205"/>
    </row>
    <row r="376" spans="1:19" s="346" customFormat="1" ht="25.5" x14ac:dyDescent="0.2">
      <c r="A376" s="1068" t="s">
        <v>5062</v>
      </c>
      <c r="B376" s="1068" t="s">
        <v>4116</v>
      </c>
      <c r="C376" s="1072" t="s">
        <v>4117</v>
      </c>
      <c r="D376" s="148">
        <v>6.66</v>
      </c>
      <c r="E376" s="101" t="s">
        <v>8</v>
      </c>
      <c r="F376" s="11">
        <v>8.5399999999999991</v>
      </c>
      <c r="G376" s="11">
        <v>56.87</v>
      </c>
      <c r="H376" s="11">
        <v>15.33</v>
      </c>
      <c r="I376" s="11"/>
      <c r="J376" s="11">
        <v>72.2</v>
      </c>
      <c r="K376" s="1085">
        <f t="shared" si="15"/>
        <v>5.2633753283859594E-5</v>
      </c>
      <c r="L376" s="1085">
        <f t="shared" si="16"/>
        <v>0.99873955283425997</v>
      </c>
      <c r="M376" s="943" t="s">
        <v>3185</v>
      </c>
      <c r="N376" s="158"/>
      <c r="O376" s="158"/>
      <c r="P376" s="205"/>
      <c r="Q376" s="205"/>
      <c r="R376" s="205"/>
      <c r="S376" s="205"/>
    </row>
    <row r="377" spans="1:19" s="346" customFormat="1" x14ac:dyDescent="0.25">
      <c r="A377" s="902" t="s">
        <v>2602</v>
      </c>
      <c r="B377" s="902" t="s">
        <v>4372</v>
      </c>
      <c r="C377" s="510" t="s">
        <v>2676</v>
      </c>
      <c r="D377" s="901">
        <v>3</v>
      </c>
      <c r="E377" s="1068" t="s">
        <v>60</v>
      </c>
      <c r="F377" s="11">
        <v>17.11</v>
      </c>
      <c r="G377" s="11">
        <v>51.33</v>
      </c>
      <c r="H377" s="11">
        <v>13.83</v>
      </c>
      <c r="I377" s="11"/>
      <c r="J377" s="11">
        <v>65.16</v>
      </c>
      <c r="K377" s="1130">
        <f t="shared" si="15"/>
        <v>4.75015978390068E-5</v>
      </c>
      <c r="L377" s="1085">
        <f t="shared" si="16"/>
        <v>0.99878705443209903</v>
      </c>
      <c r="M377" s="943" t="s">
        <v>3185</v>
      </c>
      <c r="N377" s="158"/>
      <c r="O377" s="158"/>
      <c r="P377" s="205"/>
      <c r="Q377" s="205"/>
      <c r="R377" s="205"/>
      <c r="S377" s="205"/>
    </row>
    <row r="378" spans="1:19" s="346" customFormat="1" x14ac:dyDescent="0.25">
      <c r="A378" s="1068" t="s">
        <v>2604</v>
      </c>
      <c r="B378" s="1068" t="s">
        <v>4377</v>
      </c>
      <c r="C378" s="510" t="s">
        <v>2679</v>
      </c>
      <c r="D378" s="901">
        <v>3</v>
      </c>
      <c r="E378" s="1068" t="s">
        <v>60</v>
      </c>
      <c r="F378" s="431">
        <v>17.11</v>
      </c>
      <c r="G378" s="11">
        <v>51.33</v>
      </c>
      <c r="H378" s="11">
        <v>13.83</v>
      </c>
      <c r="I378" s="11"/>
      <c r="J378" s="11">
        <v>65.16</v>
      </c>
      <c r="K378" s="1130">
        <f t="shared" si="15"/>
        <v>4.75015978390068E-5</v>
      </c>
      <c r="L378" s="1085">
        <f t="shared" si="16"/>
        <v>0.99883455602993809</v>
      </c>
      <c r="M378" s="943" t="s">
        <v>3185</v>
      </c>
      <c r="N378" s="158"/>
      <c r="O378" s="158"/>
      <c r="P378" s="205"/>
      <c r="Q378" s="205"/>
      <c r="R378" s="205"/>
      <c r="S378" s="205"/>
    </row>
    <row r="379" spans="1:19" s="346" customFormat="1" x14ac:dyDescent="0.25">
      <c r="A379" s="1068" t="s">
        <v>2630</v>
      </c>
      <c r="B379" s="1068" t="s">
        <v>2628</v>
      </c>
      <c r="C379" s="510" t="s">
        <v>2629</v>
      </c>
      <c r="D379" s="901">
        <v>5</v>
      </c>
      <c r="E379" s="113" t="s">
        <v>60</v>
      </c>
      <c r="F379" s="11">
        <v>10.15</v>
      </c>
      <c r="G379" s="11">
        <v>50.75</v>
      </c>
      <c r="H379" s="11">
        <v>13.68</v>
      </c>
      <c r="I379" s="11"/>
      <c r="J379" s="11">
        <v>64.430000000000007</v>
      </c>
      <c r="K379" s="1130">
        <f t="shared" si="15"/>
        <v>4.6969428311344518E-5</v>
      </c>
      <c r="L379" s="1085">
        <f t="shared" si="16"/>
        <v>0.99888152545824949</v>
      </c>
      <c r="M379" s="943" t="s">
        <v>3185</v>
      </c>
      <c r="N379" s="158"/>
      <c r="O379" s="158"/>
      <c r="P379" s="205"/>
      <c r="Q379" s="205"/>
      <c r="R379" s="205"/>
      <c r="S379" s="205"/>
    </row>
    <row r="380" spans="1:19" s="346" customFormat="1" x14ac:dyDescent="0.2">
      <c r="A380" s="1068" t="s">
        <v>2582</v>
      </c>
      <c r="B380" s="1068" t="s">
        <v>4388</v>
      </c>
      <c r="C380" s="510" t="s">
        <v>2563</v>
      </c>
      <c r="D380" s="148">
        <v>4</v>
      </c>
      <c r="E380" s="101" t="s">
        <v>60</v>
      </c>
      <c r="F380" s="11">
        <v>12.54</v>
      </c>
      <c r="G380" s="11">
        <v>50.16</v>
      </c>
      <c r="H380" s="11">
        <v>13.52</v>
      </c>
      <c r="I380" s="11"/>
      <c r="J380" s="11">
        <v>63.68</v>
      </c>
      <c r="K380" s="1130">
        <f t="shared" si="15"/>
        <v>4.6422678796622979E-5</v>
      </c>
      <c r="L380" s="1085">
        <f t="shared" si="16"/>
        <v>0.99892794813704611</v>
      </c>
      <c r="M380" s="943" t="s">
        <v>3185</v>
      </c>
      <c r="N380" s="158"/>
      <c r="O380" s="158"/>
      <c r="P380" s="205"/>
      <c r="Q380" s="205"/>
      <c r="R380" s="205"/>
      <c r="S380" s="205"/>
    </row>
    <row r="381" spans="1:19" s="346" customFormat="1" x14ac:dyDescent="0.25">
      <c r="A381" s="1068" t="s">
        <v>2598</v>
      </c>
      <c r="B381" s="1068" t="s">
        <v>3349</v>
      </c>
      <c r="C381" s="510" t="s">
        <v>3285</v>
      </c>
      <c r="D381" s="88">
        <v>3</v>
      </c>
      <c r="E381" s="97" t="s">
        <v>60</v>
      </c>
      <c r="F381" s="11">
        <v>16.29</v>
      </c>
      <c r="G381" s="11">
        <v>48.87</v>
      </c>
      <c r="H381" s="11">
        <v>13.17</v>
      </c>
      <c r="I381" s="11"/>
      <c r="J381" s="11">
        <v>62.04</v>
      </c>
      <c r="K381" s="1130">
        <f t="shared" si="15"/>
        <v>4.5227119857765225E-5</v>
      </c>
      <c r="L381" s="1085">
        <f t="shared" si="16"/>
        <v>0.99897317525690388</v>
      </c>
      <c r="M381" s="943" t="s">
        <v>3185</v>
      </c>
      <c r="N381" s="158"/>
      <c r="O381" s="158"/>
      <c r="P381" s="205"/>
      <c r="Q381" s="205"/>
      <c r="R381" s="205"/>
      <c r="S381" s="205"/>
    </row>
    <row r="382" spans="1:19" s="346" customFormat="1" ht="25.5" x14ac:dyDescent="0.2">
      <c r="A382" s="1068" t="s">
        <v>2932</v>
      </c>
      <c r="B382" s="1068" t="s">
        <v>3416</v>
      </c>
      <c r="C382" s="510" t="s">
        <v>2917</v>
      </c>
      <c r="D382" s="901">
        <v>1</v>
      </c>
      <c r="E382" s="102" t="s">
        <v>60</v>
      </c>
      <c r="F382" s="11">
        <v>48.54</v>
      </c>
      <c r="G382" s="11">
        <v>48.54</v>
      </c>
      <c r="H382" s="11">
        <v>13.08</v>
      </c>
      <c r="I382" s="11"/>
      <c r="J382" s="11">
        <v>61.62</v>
      </c>
      <c r="K382" s="1130">
        <f t="shared" si="15"/>
        <v>4.4920940129521165E-5</v>
      </c>
      <c r="L382" s="1085">
        <f t="shared" si="16"/>
        <v>0.99901809619703341</v>
      </c>
      <c r="M382" s="943" t="s">
        <v>3185</v>
      </c>
      <c r="N382" s="158"/>
      <c r="O382" s="158"/>
      <c r="P382" s="205"/>
      <c r="Q382" s="205"/>
      <c r="R382" s="205"/>
      <c r="S382" s="205"/>
    </row>
    <row r="383" spans="1:19" s="346" customFormat="1" x14ac:dyDescent="0.25">
      <c r="A383" s="899" t="s">
        <v>2605</v>
      </c>
      <c r="B383" s="899" t="s">
        <v>4564</v>
      </c>
      <c r="C383" s="510" t="s">
        <v>4563</v>
      </c>
      <c r="D383" s="901">
        <v>4</v>
      </c>
      <c r="E383" s="902" t="s">
        <v>60</v>
      </c>
      <c r="F383" s="11">
        <v>12.12</v>
      </c>
      <c r="G383" s="11">
        <v>48.48</v>
      </c>
      <c r="H383" s="11">
        <v>13.06</v>
      </c>
      <c r="I383" s="11"/>
      <c r="J383" s="11">
        <v>61.54</v>
      </c>
      <c r="K383" s="1130">
        <f t="shared" si="15"/>
        <v>4.4862620181284202E-5</v>
      </c>
      <c r="L383" s="1085">
        <f t="shared" si="16"/>
        <v>0.99906295881721474</v>
      </c>
      <c r="M383" s="943" t="s">
        <v>3185</v>
      </c>
      <c r="N383" s="158"/>
      <c r="O383" s="158"/>
      <c r="P383" s="205"/>
      <c r="Q383" s="205"/>
      <c r="R383" s="205"/>
      <c r="S383" s="205"/>
    </row>
    <row r="384" spans="1:19" s="346" customFormat="1" x14ac:dyDescent="0.25">
      <c r="A384" s="1068" t="s">
        <v>2791</v>
      </c>
      <c r="B384" s="1068" t="s">
        <v>3357</v>
      </c>
      <c r="C384" s="1072" t="s">
        <v>2706</v>
      </c>
      <c r="D384" s="1067">
        <v>1</v>
      </c>
      <c r="E384" s="1069" t="s">
        <v>2701</v>
      </c>
      <c r="F384" s="11">
        <v>47.61</v>
      </c>
      <c r="G384" s="11">
        <v>47.61</v>
      </c>
      <c r="H384" s="11">
        <v>12.83</v>
      </c>
      <c r="I384" s="11"/>
      <c r="J384" s="11">
        <v>60.44</v>
      </c>
      <c r="K384" s="1130">
        <f t="shared" si="15"/>
        <v>4.4060720893025953E-5</v>
      </c>
      <c r="L384" s="1085">
        <f t="shared" si="16"/>
        <v>0.99910701953810777</v>
      </c>
      <c r="M384" s="943" t="s">
        <v>3185</v>
      </c>
      <c r="N384" s="158"/>
      <c r="O384" s="158"/>
      <c r="P384" s="205"/>
      <c r="Q384" s="205"/>
      <c r="R384" s="205"/>
      <c r="S384" s="205"/>
    </row>
    <row r="385" spans="1:19" s="346" customFormat="1" x14ac:dyDescent="0.25">
      <c r="A385" s="1068" t="s">
        <v>2595</v>
      </c>
      <c r="B385" s="1068" t="s">
        <v>2666</v>
      </c>
      <c r="C385" s="510" t="s">
        <v>2667</v>
      </c>
      <c r="D385" s="901">
        <v>7</v>
      </c>
      <c r="E385" s="1068" t="s">
        <v>60</v>
      </c>
      <c r="F385" s="431">
        <v>6.75</v>
      </c>
      <c r="G385" s="11">
        <v>47.25</v>
      </c>
      <c r="H385" s="11">
        <v>12.73</v>
      </c>
      <c r="I385" s="11"/>
      <c r="J385" s="11">
        <v>59.98</v>
      </c>
      <c r="K385" s="1130">
        <f t="shared" si="15"/>
        <v>4.3725381190663411E-5</v>
      </c>
      <c r="L385" s="1085">
        <f t="shared" si="16"/>
        <v>0.99915074491929845</v>
      </c>
      <c r="M385" s="943" t="s">
        <v>3185</v>
      </c>
      <c r="N385" s="158"/>
      <c r="O385" s="158"/>
      <c r="P385" s="205"/>
      <c r="Q385" s="205"/>
      <c r="R385" s="205"/>
      <c r="S385" s="205"/>
    </row>
    <row r="386" spans="1:19" s="346" customFormat="1" ht="25.5" x14ac:dyDescent="0.25">
      <c r="A386" s="1068" t="s">
        <v>2935</v>
      </c>
      <c r="B386" s="1068" t="s">
        <v>3417</v>
      </c>
      <c r="C386" s="510" t="s">
        <v>2920</v>
      </c>
      <c r="D386" s="1067">
        <v>9</v>
      </c>
      <c r="E386" s="1069" t="s">
        <v>60</v>
      </c>
      <c r="F386" s="11">
        <v>5.19</v>
      </c>
      <c r="G386" s="11">
        <v>46.71</v>
      </c>
      <c r="H386" s="11">
        <v>12.59</v>
      </c>
      <c r="I386" s="11"/>
      <c r="J386" s="11">
        <v>59.3</v>
      </c>
      <c r="K386" s="1130">
        <f t="shared" si="15"/>
        <v>4.3229661630649223E-5</v>
      </c>
      <c r="L386" s="1085">
        <f t="shared" si="16"/>
        <v>0.99919397458092907</v>
      </c>
      <c r="M386" s="943" t="s">
        <v>3185</v>
      </c>
      <c r="N386" s="158"/>
      <c r="O386" s="158"/>
      <c r="P386" s="205"/>
      <c r="Q386" s="205"/>
      <c r="R386" s="205"/>
      <c r="S386" s="205"/>
    </row>
    <row r="387" spans="1:19" s="346" customFormat="1" x14ac:dyDescent="0.25">
      <c r="A387" s="1068" t="s">
        <v>2638</v>
      </c>
      <c r="B387" s="1068" t="s">
        <v>2632</v>
      </c>
      <c r="C387" s="510" t="s">
        <v>2635</v>
      </c>
      <c r="D387" s="901">
        <v>3</v>
      </c>
      <c r="E387" s="1068" t="s">
        <v>60</v>
      </c>
      <c r="F387" s="431">
        <v>13.92</v>
      </c>
      <c r="G387" s="11">
        <v>41.76</v>
      </c>
      <c r="H387" s="11">
        <v>11.25</v>
      </c>
      <c r="I387" s="11"/>
      <c r="J387" s="11">
        <v>53.01</v>
      </c>
      <c r="K387" s="1130">
        <f t="shared" si="15"/>
        <v>3.8644255700517968E-5</v>
      </c>
      <c r="L387" s="1085">
        <f t="shared" si="16"/>
        <v>0.99923261883662962</v>
      </c>
      <c r="M387" s="943" t="s">
        <v>3185</v>
      </c>
      <c r="N387" s="158"/>
      <c r="O387" s="158"/>
      <c r="P387" s="205"/>
      <c r="Q387" s="205"/>
      <c r="R387" s="205"/>
      <c r="S387" s="205"/>
    </row>
    <row r="388" spans="1:19" s="346" customFormat="1" ht="25.5" x14ac:dyDescent="0.25">
      <c r="A388" s="1068" t="s">
        <v>2843</v>
      </c>
      <c r="B388" s="1068" t="s">
        <v>4233</v>
      </c>
      <c r="C388" s="510" t="s">
        <v>2732</v>
      </c>
      <c r="D388" s="901">
        <v>1</v>
      </c>
      <c r="E388" s="121" t="s">
        <v>2569</v>
      </c>
      <c r="F388" s="11">
        <v>40.9</v>
      </c>
      <c r="G388" s="11">
        <v>40.9</v>
      </c>
      <c r="H388" s="11">
        <v>11.02</v>
      </c>
      <c r="I388" s="11"/>
      <c r="J388" s="11">
        <v>51.92</v>
      </c>
      <c r="K388" s="1130">
        <f t="shared" si="15"/>
        <v>3.7849646405789338E-5</v>
      </c>
      <c r="L388" s="1085">
        <f t="shared" si="16"/>
        <v>0.99927046848303536</v>
      </c>
      <c r="M388" s="943" t="s">
        <v>3185</v>
      </c>
      <c r="N388" s="158"/>
      <c r="O388" s="158"/>
      <c r="P388" s="205"/>
      <c r="Q388" s="205"/>
      <c r="R388" s="205"/>
      <c r="S388" s="205"/>
    </row>
    <row r="389" spans="1:19" s="346" customFormat="1" x14ac:dyDescent="0.25">
      <c r="A389" s="902" t="s">
        <v>2578</v>
      </c>
      <c r="B389" s="902" t="s">
        <v>4334</v>
      </c>
      <c r="C389" s="510" t="s">
        <v>2620</v>
      </c>
      <c r="D389" s="425">
        <v>4</v>
      </c>
      <c r="E389" s="902" t="s">
        <v>60</v>
      </c>
      <c r="F389" s="11">
        <v>9.99</v>
      </c>
      <c r="G389" s="11">
        <v>39.96</v>
      </c>
      <c r="H389" s="11">
        <v>10.77</v>
      </c>
      <c r="I389" s="11"/>
      <c r="J389" s="11">
        <v>50.73</v>
      </c>
      <c r="K389" s="1130">
        <f t="shared" si="15"/>
        <v>3.6982137175764501E-5</v>
      </c>
      <c r="L389" s="1085">
        <f t="shared" si="16"/>
        <v>0.99930745062021109</v>
      </c>
      <c r="M389" s="943" t="s">
        <v>3185</v>
      </c>
      <c r="N389" s="158"/>
      <c r="O389" s="158"/>
      <c r="P389" s="205"/>
      <c r="Q389" s="205"/>
      <c r="R389" s="205"/>
      <c r="S389" s="205"/>
    </row>
    <row r="390" spans="1:19" s="346" customFormat="1" ht="25.5" x14ac:dyDescent="0.25">
      <c r="A390" s="902" t="s">
        <v>2787</v>
      </c>
      <c r="B390" s="902" t="s">
        <v>3028</v>
      </c>
      <c r="C390" s="1072" t="s">
        <v>4183</v>
      </c>
      <c r="D390" s="88">
        <v>44</v>
      </c>
      <c r="E390" s="902" t="s">
        <v>2701</v>
      </c>
      <c r="F390" s="11">
        <v>0.86</v>
      </c>
      <c r="G390" s="11">
        <v>37.840000000000003</v>
      </c>
      <c r="H390" s="11">
        <v>10.199999999999999</v>
      </c>
      <c r="I390" s="11"/>
      <c r="J390" s="11">
        <v>48.04</v>
      </c>
      <c r="K390" s="1130">
        <f t="shared" si="15"/>
        <v>3.5021128916296606E-5</v>
      </c>
      <c r="L390" s="1085">
        <f t="shared" si="16"/>
        <v>0.99934247174912738</v>
      </c>
      <c r="M390" s="943" t="s">
        <v>3185</v>
      </c>
      <c r="N390" s="158"/>
      <c r="O390" s="158"/>
      <c r="P390" s="205"/>
      <c r="Q390" s="205"/>
      <c r="R390" s="205"/>
      <c r="S390" s="205"/>
    </row>
    <row r="391" spans="1:19" s="346" customFormat="1" x14ac:dyDescent="0.25">
      <c r="A391" s="1068" t="s">
        <v>2596</v>
      </c>
      <c r="B391" s="1068" t="s">
        <v>2668</v>
      </c>
      <c r="C391" s="510" t="s">
        <v>2669</v>
      </c>
      <c r="D391" s="1067">
        <v>5</v>
      </c>
      <c r="E391" s="1069" t="s">
        <v>60</v>
      </c>
      <c r="F391" s="11">
        <v>7.48</v>
      </c>
      <c r="G391" s="11">
        <v>37.4</v>
      </c>
      <c r="H391" s="11">
        <v>10.08</v>
      </c>
      <c r="I391" s="11"/>
      <c r="J391" s="11">
        <v>47.48</v>
      </c>
      <c r="K391" s="1130">
        <f t="shared" si="15"/>
        <v>3.4612889278637856E-5</v>
      </c>
      <c r="L391" s="1085">
        <f t="shared" si="16"/>
        <v>0.99937708463840602</v>
      </c>
      <c r="M391" s="943" t="s">
        <v>3185</v>
      </c>
      <c r="N391" s="158"/>
      <c r="O391" s="158"/>
      <c r="P391" s="205"/>
      <c r="Q391" s="205"/>
      <c r="R391" s="205"/>
      <c r="S391" s="205"/>
    </row>
    <row r="392" spans="1:19" s="346" customFormat="1" ht="38.25" x14ac:dyDescent="0.25">
      <c r="A392" s="121" t="s">
        <v>3024</v>
      </c>
      <c r="B392" s="121" t="s">
        <v>4317</v>
      </c>
      <c r="C392" s="510" t="s">
        <v>4642</v>
      </c>
      <c r="D392" s="901">
        <v>1.44</v>
      </c>
      <c r="E392" s="113" t="s">
        <v>237</v>
      </c>
      <c r="F392" s="11">
        <v>25.12</v>
      </c>
      <c r="G392" s="11">
        <v>36.17</v>
      </c>
      <c r="H392" s="11">
        <v>9.75</v>
      </c>
      <c r="I392" s="11"/>
      <c r="J392" s="11">
        <v>45.92</v>
      </c>
      <c r="K392" s="1130">
        <f t="shared" si="15"/>
        <v>3.3475650288017072E-5</v>
      </c>
      <c r="L392" s="1085">
        <f t="shared" si="16"/>
        <v>0.99941056028869402</v>
      </c>
      <c r="M392" s="943" t="s">
        <v>3185</v>
      </c>
      <c r="N392" s="158"/>
      <c r="O392" s="158"/>
      <c r="P392" s="205"/>
      <c r="Q392" s="205"/>
      <c r="R392" s="205"/>
      <c r="S392" s="205"/>
    </row>
    <row r="393" spans="1:19" s="346" customFormat="1" x14ac:dyDescent="0.25">
      <c r="A393" s="1068" t="s">
        <v>2588</v>
      </c>
      <c r="B393" s="1068" t="s">
        <v>4361</v>
      </c>
      <c r="C393" s="510" t="s">
        <v>3345</v>
      </c>
      <c r="D393" s="901">
        <v>1</v>
      </c>
      <c r="E393" s="113" t="s">
        <v>60</v>
      </c>
      <c r="F393" s="11">
        <v>35.85</v>
      </c>
      <c r="G393" s="11">
        <v>35.85</v>
      </c>
      <c r="H393" s="11">
        <v>9.66</v>
      </c>
      <c r="I393" s="11"/>
      <c r="J393" s="11">
        <v>45.51</v>
      </c>
      <c r="K393" s="1130">
        <f t="shared" si="15"/>
        <v>3.3176760553302631E-5</v>
      </c>
      <c r="L393" s="1085">
        <f t="shared" si="16"/>
        <v>0.99944373704924727</v>
      </c>
      <c r="M393" s="943" t="s">
        <v>3185</v>
      </c>
      <c r="N393" s="158"/>
      <c r="O393" s="158"/>
      <c r="P393" s="205"/>
      <c r="Q393" s="205"/>
      <c r="R393" s="205"/>
      <c r="S393" s="205"/>
    </row>
    <row r="394" spans="1:19" s="346" customFormat="1" x14ac:dyDescent="0.25">
      <c r="A394" s="1068" t="s">
        <v>2591</v>
      </c>
      <c r="B394" s="1068" t="s">
        <v>2988</v>
      </c>
      <c r="C394" s="510" t="s">
        <v>3348</v>
      </c>
      <c r="D394" s="148">
        <v>5</v>
      </c>
      <c r="E394" s="1068" t="s">
        <v>60</v>
      </c>
      <c r="F394" s="11">
        <v>7.1</v>
      </c>
      <c r="G394" s="11">
        <v>35.5</v>
      </c>
      <c r="H394" s="11">
        <v>9.56</v>
      </c>
      <c r="I394" s="11"/>
      <c r="J394" s="11">
        <v>45.06</v>
      </c>
      <c r="K394" s="1130">
        <f t="shared" si="15"/>
        <v>3.2848710844469714E-5</v>
      </c>
      <c r="L394" s="1085">
        <f t="shared" si="16"/>
        <v>0.9994765857600918</v>
      </c>
      <c r="M394" s="943" t="s">
        <v>3185</v>
      </c>
      <c r="N394" s="158"/>
      <c r="O394" s="158"/>
      <c r="P394" s="205"/>
      <c r="Q394" s="205"/>
      <c r="R394" s="205"/>
      <c r="S394" s="205"/>
    </row>
    <row r="395" spans="1:19" s="346" customFormat="1" x14ac:dyDescent="0.25">
      <c r="A395" s="1068" t="s">
        <v>3753</v>
      </c>
      <c r="B395" s="1068" t="s">
        <v>3704</v>
      </c>
      <c r="C395" s="1072" t="s">
        <v>2989</v>
      </c>
      <c r="D395" s="1067">
        <v>3.4</v>
      </c>
      <c r="E395" s="1069" t="s">
        <v>583</v>
      </c>
      <c r="F395" s="11">
        <v>10.26</v>
      </c>
      <c r="G395" s="11">
        <v>34.880000000000003</v>
      </c>
      <c r="H395" s="11">
        <v>9.4</v>
      </c>
      <c r="I395" s="11"/>
      <c r="J395" s="11">
        <v>44.28</v>
      </c>
      <c r="K395" s="1130">
        <f t="shared" si="15"/>
        <v>3.2280091349159319E-5</v>
      </c>
      <c r="L395" s="1085">
        <f t="shared" si="16"/>
        <v>0.99950886585144094</v>
      </c>
      <c r="M395" s="943" t="s">
        <v>3185</v>
      </c>
      <c r="N395" s="158"/>
      <c r="O395" s="158"/>
      <c r="P395" s="205"/>
      <c r="Q395" s="205"/>
      <c r="R395" s="205"/>
      <c r="S395" s="205"/>
    </row>
    <row r="396" spans="1:19" s="346" customFormat="1" x14ac:dyDescent="0.25">
      <c r="A396" s="1068" t="s">
        <v>3755</v>
      </c>
      <c r="B396" s="1068" t="s">
        <v>3708</v>
      </c>
      <c r="C396" s="1072" t="s">
        <v>2993</v>
      </c>
      <c r="D396" s="901">
        <v>2.9</v>
      </c>
      <c r="E396" s="113" t="s">
        <v>583</v>
      </c>
      <c r="F396" s="11">
        <v>11.86</v>
      </c>
      <c r="G396" s="11">
        <v>34.39</v>
      </c>
      <c r="H396" s="11">
        <v>9.27</v>
      </c>
      <c r="I396" s="11"/>
      <c r="J396" s="11">
        <v>43.66</v>
      </c>
      <c r="K396" s="1130">
        <f t="shared" si="15"/>
        <v>3.182811175032285E-5</v>
      </c>
      <c r="L396" s="1085">
        <f t="shared" si="16"/>
        <v>0.99954069396319123</v>
      </c>
      <c r="M396" s="943" t="s">
        <v>3185</v>
      </c>
      <c r="N396" s="158"/>
      <c r="O396" s="158"/>
      <c r="P396" s="205"/>
      <c r="Q396" s="205"/>
      <c r="R396" s="205"/>
      <c r="S396" s="205"/>
    </row>
    <row r="397" spans="1:19" s="346" customFormat="1" ht="25.5" x14ac:dyDescent="0.25">
      <c r="A397" s="899" t="s">
        <v>2936</v>
      </c>
      <c r="B397" s="899" t="s">
        <v>3418</v>
      </c>
      <c r="C397" s="510" t="s">
        <v>2921</v>
      </c>
      <c r="D397" s="901">
        <v>9</v>
      </c>
      <c r="E397" s="902" t="s">
        <v>60</v>
      </c>
      <c r="F397" s="11">
        <v>3.81</v>
      </c>
      <c r="G397" s="11">
        <v>34.29</v>
      </c>
      <c r="H397" s="11">
        <v>9.24</v>
      </c>
      <c r="I397" s="11"/>
      <c r="J397" s="11">
        <v>43.53</v>
      </c>
      <c r="K397" s="1130">
        <f t="shared" si="15"/>
        <v>3.1733341834437786E-5</v>
      </c>
      <c r="L397" s="1085">
        <f t="shared" si="16"/>
        <v>0.99957242730502571</v>
      </c>
      <c r="M397" s="943" t="s">
        <v>3185</v>
      </c>
      <c r="N397" s="158"/>
      <c r="O397" s="158"/>
      <c r="P397" s="205"/>
      <c r="Q397" s="205"/>
      <c r="R397" s="205"/>
      <c r="S397" s="205"/>
    </row>
    <row r="398" spans="1:19" s="346" customFormat="1" x14ac:dyDescent="0.25">
      <c r="A398" s="1068" t="s">
        <v>2589</v>
      </c>
      <c r="B398" s="1068" t="s">
        <v>4364</v>
      </c>
      <c r="C398" s="510" t="s">
        <v>3346</v>
      </c>
      <c r="D398" s="1067">
        <v>2</v>
      </c>
      <c r="E398" s="114" t="s">
        <v>60</v>
      </c>
      <c r="F398" s="11">
        <v>17.11</v>
      </c>
      <c r="G398" s="11">
        <v>34.22</v>
      </c>
      <c r="H398" s="11">
        <v>9.2200000000000006</v>
      </c>
      <c r="I398" s="11"/>
      <c r="J398" s="11">
        <v>43.44</v>
      </c>
      <c r="K398" s="1130">
        <f t="shared" si="15"/>
        <v>3.1667731892671198E-5</v>
      </c>
      <c r="L398" s="1085">
        <f t="shared" si="16"/>
        <v>0.99960409503691838</v>
      </c>
      <c r="M398" s="943" t="s">
        <v>3185</v>
      </c>
      <c r="N398" s="158"/>
      <c r="O398" s="158"/>
      <c r="P398" s="205"/>
      <c r="Q398" s="205"/>
      <c r="R398" s="205"/>
      <c r="S398" s="205"/>
    </row>
    <row r="399" spans="1:19" s="346" customFormat="1" ht="25.5" x14ac:dyDescent="0.25">
      <c r="A399" s="1068" t="s">
        <v>2747</v>
      </c>
      <c r="B399" s="1068" t="s">
        <v>2746</v>
      </c>
      <c r="C399" s="1072" t="s">
        <v>4181</v>
      </c>
      <c r="D399" s="901">
        <v>19.100000000000001</v>
      </c>
      <c r="E399" s="113" t="s">
        <v>237</v>
      </c>
      <c r="F399" s="11">
        <v>1.76</v>
      </c>
      <c r="G399" s="11">
        <v>33.61</v>
      </c>
      <c r="H399" s="11">
        <v>9.06</v>
      </c>
      <c r="I399" s="11"/>
      <c r="J399" s="11">
        <v>42.67</v>
      </c>
      <c r="K399" s="1130">
        <f t="shared" si="15"/>
        <v>3.1106402390890428E-5</v>
      </c>
      <c r="L399" s="1085">
        <f t="shared" si="16"/>
        <v>0.99963520143930928</v>
      </c>
      <c r="M399" s="943" t="s">
        <v>3185</v>
      </c>
      <c r="N399" s="158"/>
      <c r="O399" s="158"/>
      <c r="P399" s="205"/>
      <c r="Q399" s="205"/>
      <c r="R399" s="205"/>
      <c r="S399" s="205"/>
    </row>
    <row r="400" spans="1:19" s="346" customFormat="1" x14ac:dyDescent="0.25">
      <c r="A400" s="1068" t="s">
        <v>2593</v>
      </c>
      <c r="B400" s="1068" t="s">
        <v>2662</v>
      </c>
      <c r="C400" s="510" t="s">
        <v>2663</v>
      </c>
      <c r="D400" s="901">
        <v>4</v>
      </c>
      <c r="E400" s="1068" t="s">
        <v>60</v>
      </c>
      <c r="F400" s="431">
        <v>7.83</v>
      </c>
      <c r="G400" s="11">
        <v>31.32</v>
      </c>
      <c r="H400" s="11">
        <v>8.44</v>
      </c>
      <c r="I400" s="11"/>
      <c r="J400" s="11">
        <v>39.76</v>
      </c>
      <c r="K400" s="1130">
        <f t="shared" si="15"/>
        <v>2.8985014273770877E-5</v>
      </c>
      <c r="L400" s="1085">
        <f t="shared" si="16"/>
        <v>0.99966418645358301</v>
      </c>
      <c r="M400" s="943" t="s">
        <v>3185</v>
      </c>
      <c r="N400" s="158"/>
      <c r="O400" s="158"/>
      <c r="P400" s="205"/>
      <c r="Q400" s="205"/>
      <c r="R400" s="205"/>
      <c r="S400" s="205"/>
    </row>
    <row r="401" spans="1:19" s="346" customFormat="1" x14ac:dyDescent="0.25">
      <c r="A401" s="1068" t="s">
        <v>2639</v>
      </c>
      <c r="B401" s="1068" t="s">
        <v>2633</v>
      </c>
      <c r="C401" s="510" t="s">
        <v>2636</v>
      </c>
      <c r="D401" s="88">
        <v>4</v>
      </c>
      <c r="E401" s="97" t="s">
        <v>60</v>
      </c>
      <c r="F401" s="11">
        <v>7.7</v>
      </c>
      <c r="G401" s="11">
        <v>30.8</v>
      </c>
      <c r="H401" s="11">
        <v>8.3000000000000007</v>
      </c>
      <c r="I401" s="11"/>
      <c r="J401" s="11">
        <v>39.1</v>
      </c>
      <c r="K401" s="1130">
        <f t="shared" si="15"/>
        <v>2.850387470081593E-5</v>
      </c>
      <c r="L401" s="1085">
        <f t="shared" si="16"/>
        <v>0.99969269032828378</v>
      </c>
      <c r="M401" s="943" t="s">
        <v>3185</v>
      </c>
      <c r="N401" s="158"/>
      <c r="O401" s="158"/>
      <c r="P401" s="205"/>
      <c r="Q401" s="205"/>
      <c r="R401" s="205"/>
      <c r="S401" s="205"/>
    </row>
    <row r="402" spans="1:19" s="346" customFormat="1" ht="15" x14ac:dyDescent="0.25">
      <c r="A402" s="1068" t="s">
        <v>4889</v>
      </c>
      <c r="B402" s="1068" t="s">
        <v>4880</v>
      </c>
      <c r="C402" s="510" t="s">
        <v>4864</v>
      </c>
      <c r="D402" s="901">
        <v>0.38</v>
      </c>
      <c r="E402" s="121" t="s">
        <v>237</v>
      </c>
      <c r="F402" s="11">
        <v>76.34</v>
      </c>
      <c r="G402" s="11">
        <v>29</v>
      </c>
      <c r="H402" s="11">
        <v>7.81</v>
      </c>
      <c r="I402" s="11"/>
      <c r="J402" s="11">
        <v>36.81</v>
      </c>
      <c r="K402" s="1130">
        <f t="shared" si="15"/>
        <v>2.6834466182532851E-5</v>
      </c>
      <c r="L402" s="1085">
        <f t="shared" si="16"/>
        <v>0.99971952479446635</v>
      </c>
      <c r="M402" s="943" t="s">
        <v>3185</v>
      </c>
      <c r="N402" s="158"/>
      <c r="O402" s="158"/>
      <c r="P402" s="205"/>
      <c r="Q402" s="205"/>
      <c r="R402" s="205"/>
      <c r="S402" s="205"/>
    </row>
    <row r="403" spans="1:19" s="346" customFormat="1" ht="25.5" x14ac:dyDescent="0.25">
      <c r="A403" s="1068" t="s">
        <v>4489</v>
      </c>
      <c r="B403" s="1068" t="s">
        <v>4431</v>
      </c>
      <c r="C403" s="510" t="s">
        <v>3476</v>
      </c>
      <c r="D403" s="88">
        <v>1</v>
      </c>
      <c r="E403" s="88" t="s">
        <v>60</v>
      </c>
      <c r="F403" s="11">
        <v>26.39</v>
      </c>
      <c r="G403" s="11">
        <v>26.39</v>
      </c>
      <c r="H403" s="11">
        <v>7.11</v>
      </c>
      <c r="I403" s="11"/>
      <c r="J403" s="11">
        <v>33.5</v>
      </c>
      <c r="K403" s="1130">
        <f t="shared" si="15"/>
        <v>2.4421478324228481E-5</v>
      </c>
      <c r="L403" s="1085">
        <f t="shared" si="16"/>
        <v>0.99974394627279062</v>
      </c>
      <c r="M403" s="943" t="s">
        <v>3185</v>
      </c>
      <c r="N403" s="158"/>
      <c r="O403" s="158"/>
      <c r="P403" s="205"/>
      <c r="Q403" s="205"/>
      <c r="R403" s="205"/>
      <c r="S403" s="205"/>
    </row>
    <row r="404" spans="1:19" s="346" customFormat="1" x14ac:dyDescent="0.25">
      <c r="A404" s="1068" t="s">
        <v>2597</v>
      </c>
      <c r="B404" s="1068" t="s">
        <v>2670</v>
      </c>
      <c r="C404" s="510" t="s">
        <v>2671</v>
      </c>
      <c r="D404" s="397">
        <v>2</v>
      </c>
      <c r="E404" s="1069" t="s">
        <v>60</v>
      </c>
      <c r="F404" s="11">
        <v>12.49</v>
      </c>
      <c r="G404" s="11">
        <v>24.98</v>
      </c>
      <c r="H404" s="11">
        <v>6.73</v>
      </c>
      <c r="I404" s="11"/>
      <c r="J404" s="11">
        <v>31.71</v>
      </c>
      <c r="K404" s="1130">
        <f t="shared" si="15"/>
        <v>2.3116569482426423E-5</v>
      </c>
      <c r="L404" s="1085">
        <f t="shared" si="16"/>
        <v>0.99976706284227301</v>
      </c>
      <c r="M404" s="943" t="s">
        <v>3185</v>
      </c>
      <c r="N404" s="158"/>
      <c r="O404" s="158"/>
      <c r="P404" s="205"/>
      <c r="Q404" s="205"/>
      <c r="R404" s="205"/>
      <c r="S404" s="205"/>
    </row>
    <row r="405" spans="1:19" s="346" customFormat="1" x14ac:dyDescent="0.25">
      <c r="A405" s="1068" t="s">
        <v>3224</v>
      </c>
      <c r="B405" s="1068" t="s">
        <v>3467</v>
      </c>
      <c r="C405" s="510" t="s">
        <v>3779</v>
      </c>
      <c r="D405" s="88">
        <v>2</v>
      </c>
      <c r="E405" s="88" t="s">
        <v>60</v>
      </c>
      <c r="F405" s="11">
        <v>12.16</v>
      </c>
      <c r="G405" s="11">
        <v>24.32</v>
      </c>
      <c r="H405" s="11">
        <v>6.55</v>
      </c>
      <c r="I405" s="11"/>
      <c r="J405" s="11">
        <v>30.87</v>
      </c>
      <c r="K405" s="1130">
        <f t="shared" si="15"/>
        <v>2.2504210025938308E-5</v>
      </c>
      <c r="L405" s="1085">
        <f t="shared" si="16"/>
        <v>0.99978956705229893</v>
      </c>
      <c r="M405" s="943" t="s">
        <v>3185</v>
      </c>
      <c r="N405" s="158"/>
      <c r="O405" s="158"/>
      <c r="P405" s="205"/>
      <c r="Q405" s="205"/>
      <c r="R405" s="205"/>
      <c r="S405" s="205"/>
    </row>
    <row r="406" spans="1:19" s="346" customFormat="1" x14ac:dyDescent="0.25">
      <c r="A406" s="1068" t="s">
        <v>2583</v>
      </c>
      <c r="B406" s="1068" t="s">
        <v>3352</v>
      </c>
      <c r="C406" s="510" t="s">
        <v>2564</v>
      </c>
      <c r="D406" s="901">
        <v>1</v>
      </c>
      <c r="E406" s="902" t="s">
        <v>60</v>
      </c>
      <c r="F406" s="11">
        <v>24.19</v>
      </c>
      <c r="G406" s="11">
        <v>24.19</v>
      </c>
      <c r="H406" s="11">
        <v>6.52</v>
      </c>
      <c r="I406" s="11"/>
      <c r="J406" s="11">
        <v>30.71</v>
      </c>
      <c r="K406" s="1130">
        <f t="shared" si="15"/>
        <v>2.2387570129464378E-5</v>
      </c>
      <c r="L406" s="1085">
        <f t="shared" si="16"/>
        <v>0.99981195462242844</v>
      </c>
      <c r="M406" s="943" t="s">
        <v>3185</v>
      </c>
      <c r="N406" s="158"/>
      <c r="O406" s="158"/>
      <c r="P406" s="205"/>
      <c r="Q406" s="205"/>
      <c r="R406" s="205"/>
      <c r="S406" s="205"/>
    </row>
    <row r="407" spans="1:19" s="346" customFormat="1" x14ac:dyDescent="0.25">
      <c r="A407" s="1068" t="s">
        <v>2606</v>
      </c>
      <c r="B407" s="1068" t="s">
        <v>2683</v>
      </c>
      <c r="C407" s="510" t="s">
        <v>2680</v>
      </c>
      <c r="D407" s="901">
        <v>1</v>
      </c>
      <c r="E407" s="113" t="s">
        <v>60</v>
      </c>
      <c r="F407" s="11">
        <v>21.12</v>
      </c>
      <c r="G407" s="11">
        <v>21.12</v>
      </c>
      <c r="H407" s="11">
        <v>5.69</v>
      </c>
      <c r="I407" s="11"/>
      <c r="J407" s="11">
        <v>26.81</v>
      </c>
      <c r="K407" s="1130">
        <f t="shared" si="15"/>
        <v>1.9544472652912405E-5</v>
      </c>
      <c r="L407" s="1085">
        <f t="shared" si="16"/>
        <v>0.9998314990950814</v>
      </c>
      <c r="M407" s="943" t="s">
        <v>3185</v>
      </c>
      <c r="N407" s="158"/>
      <c r="O407" s="158"/>
      <c r="P407" s="205"/>
      <c r="Q407" s="205"/>
      <c r="R407" s="205"/>
      <c r="S407" s="205"/>
    </row>
    <row r="408" spans="1:19" s="346" customFormat="1" ht="15" x14ac:dyDescent="0.25">
      <c r="A408" s="1068" t="s">
        <v>2577</v>
      </c>
      <c r="B408" s="1068" t="s">
        <v>4331</v>
      </c>
      <c r="C408" s="510" t="s">
        <v>2621</v>
      </c>
      <c r="D408" s="901">
        <v>1</v>
      </c>
      <c r="E408" s="121" t="s">
        <v>60</v>
      </c>
      <c r="F408" s="11">
        <v>20.72</v>
      </c>
      <c r="G408" s="11">
        <v>20.72</v>
      </c>
      <c r="H408" s="11">
        <v>5.58</v>
      </c>
      <c r="I408" s="11"/>
      <c r="J408" s="11">
        <v>26.3</v>
      </c>
      <c r="K408" s="1130">
        <f t="shared" si="15"/>
        <v>1.9172682982901763E-5</v>
      </c>
      <c r="L408" s="1085">
        <f t="shared" si="16"/>
        <v>0.9998506717780643</v>
      </c>
      <c r="M408" s="943" t="s">
        <v>3185</v>
      </c>
      <c r="N408" s="158"/>
      <c r="O408" s="158"/>
      <c r="P408" s="205"/>
      <c r="Q408" s="205"/>
      <c r="R408" s="205"/>
      <c r="S408" s="205"/>
    </row>
    <row r="409" spans="1:19" s="346" customFormat="1" x14ac:dyDescent="0.25">
      <c r="A409" s="1068" t="s">
        <v>3937</v>
      </c>
      <c r="B409" s="1068" t="s">
        <v>4337</v>
      </c>
      <c r="C409" s="510" t="s">
        <v>3938</v>
      </c>
      <c r="D409" s="901">
        <v>1</v>
      </c>
      <c r="E409" s="1068" t="s">
        <v>60</v>
      </c>
      <c r="F409" s="11">
        <v>19.96</v>
      </c>
      <c r="G409" s="11">
        <v>19.96</v>
      </c>
      <c r="H409" s="11">
        <v>5.38</v>
      </c>
      <c r="I409" s="11"/>
      <c r="J409" s="11">
        <v>25.34</v>
      </c>
      <c r="K409" s="1130">
        <f t="shared" si="15"/>
        <v>1.84728436040582E-5</v>
      </c>
      <c r="L409" s="1085">
        <f t="shared" si="16"/>
        <v>0.99986914462166832</v>
      </c>
      <c r="M409" s="943" t="s">
        <v>3185</v>
      </c>
      <c r="N409" s="158"/>
      <c r="O409" s="158"/>
      <c r="P409" s="205"/>
      <c r="Q409" s="205"/>
      <c r="R409" s="205"/>
      <c r="S409" s="205"/>
    </row>
    <row r="410" spans="1:19" s="346" customFormat="1" x14ac:dyDescent="0.25">
      <c r="A410" s="892" t="s">
        <v>2603</v>
      </c>
      <c r="B410" s="892" t="s">
        <v>3665</v>
      </c>
      <c r="C410" s="510" t="s">
        <v>2678</v>
      </c>
      <c r="D410" s="88">
        <v>2</v>
      </c>
      <c r="E410" s="1069" t="s">
        <v>60</v>
      </c>
      <c r="F410" s="11">
        <v>9.19</v>
      </c>
      <c r="G410" s="11">
        <v>18.38</v>
      </c>
      <c r="H410" s="11">
        <v>4.95</v>
      </c>
      <c r="I410" s="11"/>
      <c r="J410" s="11">
        <v>23.33</v>
      </c>
      <c r="K410" s="1130">
        <f t="shared" si="15"/>
        <v>1.700755490460449E-5</v>
      </c>
      <c r="L410" s="1085">
        <f t="shared" si="16"/>
        <v>0.99988615217657295</v>
      </c>
      <c r="M410" s="943" t="s">
        <v>3185</v>
      </c>
      <c r="N410" s="158"/>
      <c r="O410" s="158"/>
      <c r="P410" s="205"/>
      <c r="Q410" s="205"/>
      <c r="R410" s="205"/>
      <c r="S410" s="205"/>
    </row>
    <row r="411" spans="1:19" s="346" customFormat="1" x14ac:dyDescent="0.2">
      <c r="A411" s="1068" t="s">
        <v>2741</v>
      </c>
      <c r="B411" s="1068" t="s">
        <v>4710</v>
      </c>
      <c r="C411" s="1072" t="s">
        <v>4708</v>
      </c>
      <c r="D411" s="88">
        <v>1.1000000000000001</v>
      </c>
      <c r="E411" s="101" t="s">
        <v>238</v>
      </c>
      <c r="F411" s="11">
        <v>16.21</v>
      </c>
      <c r="G411" s="11">
        <v>17.829999999999998</v>
      </c>
      <c r="H411" s="11">
        <v>4.8</v>
      </c>
      <c r="I411" s="11"/>
      <c r="J411" s="11">
        <v>22.63</v>
      </c>
      <c r="K411" s="1130">
        <f t="shared" si="15"/>
        <v>1.6497255357531061E-5</v>
      </c>
      <c r="L411" s="1085">
        <f t="shared" si="16"/>
        <v>0.99990264943193052</v>
      </c>
      <c r="M411" s="943" t="s">
        <v>3185</v>
      </c>
      <c r="N411" s="158"/>
      <c r="O411" s="158"/>
      <c r="P411" s="205"/>
      <c r="Q411" s="205"/>
      <c r="R411" s="205"/>
      <c r="S411" s="205"/>
    </row>
    <row r="412" spans="1:19" s="346" customFormat="1" x14ac:dyDescent="0.25">
      <c r="A412" s="1068" t="s">
        <v>2599</v>
      </c>
      <c r="B412" s="1068" t="s">
        <v>2677</v>
      </c>
      <c r="C412" s="510" t="s">
        <v>2673</v>
      </c>
      <c r="D412" s="901">
        <v>1</v>
      </c>
      <c r="E412" s="113" t="s">
        <v>60</v>
      </c>
      <c r="F412" s="11">
        <v>17.66</v>
      </c>
      <c r="G412" s="11">
        <v>17.66</v>
      </c>
      <c r="H412" s="11">
        <v>4.76</v>
      </c>
      <c r="I412" s="11"/>
      <c r="J412" s="11">
        <v>22.42</v>
      </c>
      <c r="K412" s="1130">
        <f t="shared" si="15"/>
        <v>1.6344165493409034E-5</v>
      </c>
      <c r="L412" s="1130">
        <f t="shared" si="16"/>
        <v>0.99991899359742398</v>
      </c>
      <c r="M412" s="943" t="s">
        <v>3185</v>
      </c>
      <c r="N412" s="158"/>
      <c r="O412" s="158"/>
      <c r="P412" s="205"/>
      <c r="Q412" s="205"/>
      <c r="R412" s="205"/>
      <c r="S412" s="205"/>
    </row>
    <row r="413" spans="1:19" s="346" customFormat="1" x14ac:dyDescent="0.2">
      <c r="A413" s="1068" t="s">
        <v>2601</v>
      </c>
      <c r="B413" s="1068" t="s">
        <v>4367</v>
      </c>
      <c r="C413" s="510" t="s">
        <v>2675</v>
      </c>
      <c r="D413" s="901">
        <v>1</v>
      </c>
      <c r="E413" s="102" t="s">
        <v>60</v>
      </c>
      <c r="F413" s="11">
        <v>17.11</v>
      </c>
      <c r="G413" s="11">
        <v>17.11</v>
      </c>
      <c r="H413" s="11">
        <v>4.6100000000000003</v>
      </c>
      <c r="I413" s="11"/>
      <c r="J413" s="11">
        <v>21.72</v>
      </c>
      <c r="K413" s="1130">
        <f t="shared" si="15"/>
        <v>1.5833865946335599E-5</v>
      </c>
      <c r="L413" s="1130">
        <f t="shared" si="16"/>
        <v>0.99993482746337037</v>
      </c>
      <c r="M413" s="943" t="s">
        <v>3185</v>
      </c>
      <c r="N413" s="158"/>
      <c r="O413" s="158"/>
      <c r="P413" s="205"/>
      <c r="Q413" s="205"/>
      <c r="R413" s="205"/>
      <c r="S413" s="205"/>
    </row>
    <row r="414" spans="1:19" s="346" customFormat="1" ht="15" x14ac:dyDescent="0.25">
      <c r="A414" s="121" t="s">
        <v>2833</v>
      </c>
      <c r="B414" s="121" t="s">
        <v>2647</v>
      </c>
      <c r="C414" s="510" t="s">
        <v>2641</v>
      </c>
      <c r="D414" s="901">
        <v>1</v>
      </c>
      <c r="E414" s="113" t="s">
        <v>60</v>
      </c>
      <c r="F414" s="11">
        <v>14.14</v>
      </c>
      <c r="G414" s="11">
        <v>14.14</v>
      </c>
      <c r="H414" s="11">
        <v>3.81</v>
      </c>
      <c r="I414" s="11"/>
      <c r="J414" s="11">
        <v>17.95</v>
      </c>
      <c r="K414" s="1130">
        <f t="shared" si="15"/>
        <v>1.3085538385668695E-5</v>
      </c>
      <c r="L414" s="1130">
        <f t="shared" si="16"/>
        <v>0.99994791300175601</v>
      </c>
      <c r="M414" s="943" t="s">
        <v>3185</v>
      </c>
      <c r="N414" s="158"/>
      <c r="O414" s="158"/>
      <c r="P414" s="205"/>
      <c r="Q414" s="205"/>
      <c r="R414" s="205"/>
      <c r="S414" s="205"/>
    </row>
    <row r="415" spans="1:19" s="346" customFormat="1" x14ac:dyDescent="0.2">
      <c r="A415" s="902" t="s">
        <v>2594</v>
      </c>
      <c r="B415" s="902" t="s">
        <v>2665</v>
      </c>
      <c r="C415" s="510" t="s">
        <v>2664</v>
      </c>
      <c r="D415" s="901">
        <v>1</v>
      </c>
      <c r="E415" s="101" t="s">
        <v>60</v>
      </c>
      <c r="F415" s="11">
        <v>12.97</v>
      </c>
      <c r="G415" s="11">
        <v>12.97</v>
      </c>
      <c r="H415" s="11">
        <v>3.49</v>
      </c>
      <c r="I415" s="11"/>
      <c r="J415" s="11">
        <v>16.46</v>
      </c>
      <c r="K415" s="1130">
        <f t="shared" si="15"/>
        <v>1.1999329349755249E-5</v>
      </c>
      <c r="L415" s="1130">
        <f t="shared" si="16"/>
        <v>0.99995991233110582</v>
      </c>
      <c r="M415" s="943" t="s">
        <v>3185</v>
      </c>
      <c r="N415" s="158"/>
      <c r="O415" s="158"/>
      <c r="P415" s="205"/>
      <c r="Q415" s="205"/>
      <c r="R415" s="205"/>
      <c r="S415" s="205"/>
    </row>
    <row r="416" spans="1:19" s="346" customFormat="1" x14ac:dyDescent="0.25">
      <c r="A416" s="1068" t="s">
        <v>2592</v>
      </c>
      <c r="B416" s="1068" t="s">
        <v>2660</v>
      </c>
      <c r="C416" s="510" t="s">
        <v>2661</v>
      </c>
      <c r="D416" s="901">
        <v>2</v>
      </c>
      <c r="E416" s="113" t="s">
        <v>60</v>
      </c>
      <c r="F416" s="11">
        <v>5.31</v>
      </c>
      <c r="G416" s="11">
        <v>10.62</v>
      </c>
      <c r="H416" s="11">
        <v>2.86</v>
      </c>
      <c r="I416" s="11"/>
      <c r="J416" s="11">
        <v>13.48</v>
      </c>
      <c r="K416" s="1130">
        <f t="shared" si="15"/>
        <v>9.8269112779283566E-6</v>
      </c>
      <c r="L416" s="1130">
        <f t="shared" si="16"/>
        <v>0.99996973924238375</v>
      </c>
      <c r="M416" s="943" t="s">
        <v>3185</v>
      </c>
      <c r="N416" s="158"/>
      <c r="O416" s="158"/>
      <c r="P416" s="205"/>
      <c r="Q416" s="205"/>
      <c r="R416" s="205"/>
      <c r="S416" s="205"/>
    </row>
    <row r="417" spans="1:19" s="346" customFormat="1" x14ac:dyDescent="0.25">
      <c r="A417" s="1068" t="s">
        <v>2615</v>
      </c>
      <c r="B417" s="1068" t="s">
        <v>3031</v>
      </c>
      <c r="C417" s="510" t="s">
        <v>2549</v>
      </c>
      <c r="D417" s="88">
        <v>1</v>
      </c>
      <c r="E417" s="97" t="s">
        <v>60</v>
      </c>
      <c r="F417" s="11">
        <v>9.85</v>
      </c>
      <c r="G417" s="11">
        <v>9.85</v>
      </c>
      <c r="H417" s="11">
        <v>2.65</v>
      </c>
      <c r="I417" s="11"/>
      <c r="J417" s="11">
        <v>12.5</v>
      </c>
      <c r="K417" s="1130">
        <f t="shared" si="15"/>
        <v>9.1124919120255532E-6</v>
      </c>
      <c r="L417" s="948">
        <f t="shared" si="16"/>
        <v>0.99997885173429579</v>
      </c>
      <c r="M417" s="943" t="s">
        <v>3185</v>
      </c>
      <c r="N417" s="158"/>
      <c r="O417" s="158"/>
      <c r="P417" s="205"/>
      <c r="Q417" s="205"/>
      <c r="R417" s="205"/>
      <c r="S417" s="205"/>
    </row>
    <row r="418" spans="1:19" s="346" customFormat="1" ht="25.5" x14ac:dyDescent="0.2">
      <c r="A418" s="902" t="s">
        <v>4488</v>
      </c>
      <c r="B418" s="902" t="s">
        <v>3391</v>
      </c>
      <c r="C418" s="510" t="s">
        <v>3474</v>
      </c>
      <c r="D418" s="425">
        <v>1</v>
      </c>
      <c r="E418" s="101" t="s">
        <v>60</v>
      </c>
      <c r="F418" s="11">
        <v>8.68</v>
      </c>
      <c r="G418" s="11">
        <v>8.68</v>
      </c>
      <c r="H418" s="11">
        <v>2.33</v>
      </c>
      <c r="I418" s="11"/>
      <c r="J418" s="11">
        <v>11.01</v>
      </c>
      <c r="K418" s="1130">
        <f t="shared" si="15"/>
        <v>8.0262828761121072E-6</v>
      </c>
      <c r="L418" s="948">
        <f t="shared" si="16"/>
        <v>0.9999868780171719</v>
      </c>
      <c r="M418" s="943" t="s">
        <v>3185</v>
      </c>
      <c r="N418" s="158"/>
      <c r="O418" s="158"/>
      <c r="P418" s="205"/>
      <c r="Q418" s="205"/>
      <c r="R418" s="205"/>
      <c r="S418" s="205"/>
    </row>
    <row r="419" spans="1:19" s="346" customFormat="1" ht="25.5" x14ac:dyDescent="0.25">
      <c r="A419" s="1068" t="s">
        <v>2786</v>
      </c>
      <c r="B419" s="1068" t="s">
        <v>3029</v>
      </c>
      <c r="C419" s="1072" t="s">
        <v>4626</v>
      </c>
      <c r="D419" s="88">
        <v>8</v>
      </c>
      <c r="E419" s="97" t="s">
        <v>2701</v>
      </c>
      <c r="F419" s="11">
        <v>1.02</v>
      </c>
      <c r="G419" s="11">
        <v>8.16</v>
      </c>
      <c r="H419" s="11">
        <v>2.19</v>
      </c>
      <c r="I419" s="11"/>
      <c r="J419" s="11">
        <v>10.35</v>
      </c>
      <c r="K419" s="1130">
        <f t="shared" si="15"/>
        <v>7.5451433031571577E-6</v>
      </c>
      <c r="L419" s="948">
        <f t="shared" si="16"/>
        <v>0.99999442316047504</v>
      </c>
      <c r="M419" s="943" t="s">
        <v>3185</v>
      </c>
      <c r="N419" s="158"/>
      <c r="O419" s="158"/>
      <c r="P419" s="205"/>
      <c r="Q419" s="205"/>
      <c r="R419" s="205"/>
      <c r="S419" s="205"/>
    </row>
    <row r="420" spans="1:19" s="346" customFormat="1" x14ac:dyDescent="0.25">
      <c r="A420" s="1068" t="s">
        <v>2580</v>
      </c>
      <c r="B420" s="1068" t="s">
        <v>4383</v>
      </c>
      <c r="C420" s="510" t="s">
        <v>2560</v>
      </c>
      <c r="D420" s="901">
        <v>1</v>
      </c>
      <c r="E420" s="113" t="s">
        <v>60</v>
      </c>
      <c r="F420" s="11">
        <v>6.03</v>
      </c>
      <c r="G420" s="11">
        <v>6.03</v>
      </c>
      <c r="H420" s="11">
        <v>1.62</v>
      </c>
      <c r="I420" s="11"/>
      <c r="J420" s="11">
        <v>7.65</v>
      </c>
      <c r="K420" s="1130">
        <f t="shared" si="15"/>
        <v>5.5768450501596389E-6</v>
      </c>
      <c r="L420" s="1085">
        <f t="shared" si="16"/>
        <v>1.0000000000055251</v>
      </c>
      <c r="M420" s="943" t="s">
        <v>3185</v>
      </c>
      <c r="N420" s="158"/>
      <c r="O420" s="158"/>
      <c r="P420" s="205"/>
      <c r="Q420" s="205"/>
      <c r="R420" s="205"/>
      <c r="S420" s="205"/>
    </row>
    <row r="421" spans="1:19" s="205" customFormat="1" ht="12.75" customHeight="1" x14ac:dyDescent="0.25">
      <c r="A421" s="952"/>
      <c r="B421" s="953"/>
      <c r="C421" s="953"/>
      <c r="D421" s="953"/>
      <c r="E421" s="953"/>
      <c r="F421" s="954"/>
      <c r="G421" s="957">
        <f>ROUNDDOWN(SUM(G13:G420),2)</f>
        <v>1090679.17</v>
      </c>
      <c r="H421" s="957">
        <f>ROUNDDOWN(SUM(H13:H420),2)</f>
        <v>236102.3</v>
      </c>
      <c r="I421" s="957">
        <f>ROUNDDOWN(SUM(I13:I420),2)</f>
        <v>44961.86</v>
      </c>
      <c r="J421" s="957">
        <f>ROUNDUP(SUM(J13:J420),2)-0.01</f>
        <v>1371743.33</v>
      </c>
      <c r="K421" s="1137"/>
      <c r="L421" s="1137"/>
      <c r="M421" s="958"/>
      <c r="P421" s="158"/>
      <c r="Q421" s="158"/>
      <c r="R421" s="158"/>
      <c r="S421" s="158"/>
    </row>
    <row r="422" spans="1:19" s="205" customFormat="1" x14ac:dyDescent="0.25">
      <c r="A422" s="347"/>
      <c r="B422" s="347"/>
      <c r="C422" s="348"/>
      <c r="D422" s="255"/>
      <c r="E422" s="255"/>
      <c r="F422" s="255"/>
      <c r="G422" s="955" t="s">
        <v>3186</v>
      </c>
      <c r="H422" s="955" t="s">
        <v>233</v>
      </c>
      <c r="I422" s="955" t="s">
        <v>4050</v>
      </c>
      <c r="J422" s="955" t="s">
        <v>3187</v>
      </c>
      <c r="K422" s="1137"/>
      <c r="L422" s="1137"/>
      <c r="M422" s="958"/>
      <c r="N422" s="158"/>
      <c r="O422" s="158"/>
      <c r="P422" s="158"/>
      <c r="Q422" s="158"/>
      <c r="R422" s="158"/>
      <c r="S422" s="158"/>
    </row>
    <row r="423" spans="1:19" x14ac:dyDescent="0.25">
      <c r="A423" s="254"/>
      <c r="B423" s="254"/>
      <c r="C423" s="255"/>
      <c r="D423" s="255"/>
      <c r="E423" s="255"/>
      <c r="F423" s="255"/>
      <c r="G423" s="1061"/>
      <c r="H423" s="255"/>
      <c r="I423" s="255"/>
      <c r="J423" s="255"/>
      <c r="L423" s="1138"/>
      <c r="M423" s="958"/>
    </row>
    <row r="424" spans="1:19" x14ac:dyDescent="0.25">
      <c r="A424" s="254"/>
      <c r="B424" s="254"/>
      <c r="C424" s="255"/>
      <c r="D424" s="255"/>
      <c r="E424" s="255"/>
      <c r="F424" s="255"/>
      <c r="G424" s="253"/>
      <c r="H424" s="253"/>
      <c r="I424" s="253"/>
      <c r="J424" s="253"/>
      <c r="L424" s="1138"/>
      <c r="M424" s="958"/>
    </row>
    <row r="425" spans="1:19" x14ac:dyDescent="0.25">
      <c r="A425" s="942"/>
      <c r="B425" s="52"/>
      <c r="C425" s="307" t="s">
        <v>293</v>
      </c>
      <c r="D425" s="1368" t="s">
        <v>294</v>
      </c>
      <c r="E425" s="1369"/>
      <c r="F425" s="1249"/>
      <c r="G425" s="1250"/>
      <c r="H425" s="951" t="s">
        <v>294</v>
      </c>
      <c r="I425" s="349"/>
      <c r="J425" s="349"/>
      <c r="K425" s="1139"/>
      <c r="L425" s="1138"/>
      <c r="M425" s="223"/>
    </row>
    <row r="426" spans="1:19" x14ac:dyDescent="0.25">
      <c r="A426" s="1326" t="s">
        <v>296</v>
      </c>
      <c r="B426" s="1370"/>
      <c r="C426" s="1327"/>
      <c r="D426" s="309"/>
      <c r="E426" s="173"/>
      <c r="F426" s="173"/>
      <c r="G426" s="173"/>
      <c r="H426" s="57"/>
      <c r="I426" s="257"/>
      <c r="J426" s="257"/>
      <c r="K426" s="1140"/>
      <c r="L426" s="1138"/>
      <c r="M426" s="223"/>
    </row>
    <row r="427" spans="1:19" x14ac:dyDescent="0.25">
      <c r="A427" s="258"/>
      <c r="B427" s="547"/>
      <c r="C427" s="259"/>
      <c r="D427" s="256"/>
      <c r="E427" s="56"/>
      <c r="F427" s="56"/>
      <c r="G427" s="56"/>
      <c r="H427" s="61"/>
      <c r="I427" s="261"/>
      <c r="J427" s="261"/>
      <c r="K427" s="1141"/>
    </row>
    <row r="428" spans="1:19" x14ac:dyDescent="0.25">
      <c r="A428" s="1328" t="s">
        <v>297</v>
      </c>
      <c r="B428" s="1367"/>
      <c r="C428" s="1329"/>
      <c r="D428" s="262"/>
      <c r="E428" s="260"/>
      <c r="F428" s="260"/>
      <c r="G428" s="260"/>
      <c r="H428" s="64"/>
      <c r="I428" s="263"/>
      <c r="J428" s="263"/>
      <c r="K428" s="1142"/>
    </row>
    <row r="433" spans="7:7" x14ac:dyDescent="0.25">
      <c r="G433" s="1188"/>
    </row>
  </sheetData>
  <autoFilter ref="A12:M420">
    <sortState ref="A13:M414">
      <sortCondition descending="1" ref="J12:J411"/>
    </sortState>
  </autoFilter>
  <sortState ref="A13:J420">
    <sortCondition descending="1" ref="J13"/>
  </sortState>
  <mergeCells count="14">
    <mergeCell ref="I1:M1"/>
    <mergeCell ref="P10:P11"/>
    <mergeCell ref="Q10:Q11"/>
    <mergeCell ref="K2:M2"/>
    <mergeCell ref="K3:M3"/>
    <mergeCell ref="K4:M4"/>
    <mergeCell ref="K7:M7"/>
    <mergeCell ref="K5:M5"/>
    <mergeCell ref="K6:M6"/>
    <mergeCell ref="A428:C428"/>
    <mergeCell ref="K10:M10"/>
    <mergeCell ref="D425:E425"/>
    <mergeCell ref="F425:G425"/>
    <mergeCell ref="A426:C426"/>
  </mergeCells>
  <printOptions horizontalCentered="1"/>
  <pageMargins left="0.39370078740157483" right="0.39370078740157483" top="0.59055118110236227" bottom="0.39370078740157483" header="0.19685039370078741" footer="0.19685039370078741"/>
  <pageSetup paperSize="9" scale="53" fitToHeight="0" orientation="landscape" r:id="rId1"/>
  <headerFooter>
    <oddHeader>&amp;L&amp;G</oddHeader>
    <oddFooter>&amp;L&amp;"-,Regular"&amp;A&amp;R&amp;"-,Regular"Página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view="pageBreakPreview" topLeftCell="A7" zoomScale="70" zoomScaleNormal="82" zoomScaleSheetLayoutView="70" workbookViewId="0">
      <selection activeCell="C29" sqref="C29:C30"/>
    </sheetView>
  </sheetViews>
  <sheetFormatPr defaultRowHeight="15" x14ac:dyDescent="0.25"/>
  <cols>
    <col min="1" max="1" width="15.140625" style="280" customWidth="1"/>
    <col min="2" max="2" width="58.85546875" style="280" customWidth="1"/>
    <col min="3" max="3" width="21" style="280" customWidth="1"/>
    <col min="4" max="4" width="16.85546875" style="280" customWidth="1"/>
    <col min="5" max="7" width="6.140625" style="280" customWidth="1"/>
    <col min="8" max="8" width="6.28515625" style="280" customWidth="1"/>
    <col min="9" max="9" width="10.42578125" style="281" bestFit="1" customWidth="1"/>
    <col min="10" max="10" width="6.28515625" style="280" customWidth="1"/>
    <col min="11" max="12" width="6.140625" style="280" customWidth="1"/>
    <col min="13" max="13" width="6.28515625" style="280" customWidth="1"/>
    <col min="14" max="14" width="11" style="281" customWidth="1"/>
    <col min="15" max="18" width="6.140625" style="280" customWidth="1"/>
    <col min="19" max="19" width="11" style="280" customWidth="1"/>
    <col min="20" max="22" width="6.140625" style="280" customWidth="1"/>
    <col min="23" max="23" width="6" style="281" customWidth="1"/>
    <col min="24" max="24" width="11" style="280" customWidth="1"/>
    <col min="25" max="25" width="14" style="280" customWidth="1"/>
    <col min="26" max="26" width="22" style="280" customWidth="1"/>
    <col min="27" max="230" width="9.140625" style="280"/>
    <col min="231" max="231" width="15.140625" style="280" customWidth="1"/>
    <col min="232" max="232" width="31.7109375" style="280" customWidth="1"/>
    <col min="233" max="233" width="21" style="280" customWidth="1"/>
    <col min="234" max="234" width="16.85546875" style="280" customWidth="1"/>
    <col min="235" max="237" width="6.140625" style="280" customWidth="1"/>
    <col min="238" max="238" width="6.28515625" style="280" customWidth="1"/>
    <col min="239" max="239" width="10.42578125" style="280" bestFit="1" customWidth="1"/>
    <col min="240" max="242" width="6.140625" style="280" customWidth="1"/>
    <col min="243" max="243" width="6.28515625" style="280" customWidth="1"/>
    <col min="244" max="244" width="11" style="280" customWidth="1"/>
    <col min="245" max="280" width="0" style="280" hidden="1" customWidth="1"/>
    <col min="281" max="281" width="10.5703125" style="280" customWidth="1"/>
    <col min="282" max="282" width="22" style="280" customWidth="1"/>
    <col min="283" max="486" width="9.140625" style="280"/>
    <col min="487" max="487" width="15.140625" style="280" customWidth="1"/>
    <col min="488" max="488" width="31.7109375" style="280" customWidth="1"/>
    <col min="489" max="489" width="21" style="280" customWidth="1"/>
    <col min="490" max="490" width="16.85546875" style="280" customWidth="1"/>
    <col min="491" max="493" width="6.140625" style="280" customWidth="1"/>
    <col min="494" max="494" width="6.28515625" style="280" customWidth="1"/>
    <col min="495" max="495" width="10.42578125" style="280" bestFit="1" customWidth="1"/>
    <col min="496" max="498" width="6.140625" style="280" customWidth="1"/>
    <col min="499" max="499" width="6.28515625" style="280" customWidth="1"/>
    <col min="500" max="500" width="11" style="280" customWidth="1"/>
    <col min="501" max="536" width="0" style="280" hidden="1" customWidth="1"/>
    <col min="537" max="537" width="10.5703125" style="280" customWidth="1"/>
    <col min="538" max="538" width="22" style="280" customWidth="1"/>
    <col min="539" max="742" width="9.140625" style="280"/>
    <col min="743" max="743" width="15.140625" style="280" customWidth="1"/>
    <col min="744" max="744" width="31.7109375" style="280" customWidth="1"/>
    <col min="745" max="745" width="21" style="280" customWidth="1"/>
    <col min="746" max="746" width="16.85546875" style="280" customWidth="1"/>
    <col min="747" max="749" width="6.140625" style="280" customWidth="1"/>
    <col min="750" max="750" width="6.28515625" style="280" customWidth="1"/>
    <col min="751" max="751" width="10.42578125" style="280" bestFit="1" customWidth="1"/>
    <col min="752" max="754" width="6.140625" style="280" customWidth="1"/>
    <col min="755" max="755" width="6.28515625" style="280" customWidth="1"/>
    <col min="756" max="756" width="11" style="280" customWidth="1"/>
    <col min="757" max="792" width="0" style="280" hidden="1" customWidth="1"/>
    <col min="793" max="793" width="10.5703125" style="280" customWidth="1"/>
    <col min="794" max="794" width="22" style="280" customWidth="1"/>
    <col min="795" max="998" width="9.140625" style="280"/>
    <col min="999" max="999" width="15.140625" style="280" customWidth="1"/>
    <col min="1000" max="1000" width="31.7109375" style="280" customWidth="1"/>
    <col min="1001" max="1001" width="21" style="280" customWidth="1"/>
    <col min="1002" max="1002" width="16.85546875" style="280" customWidth="1"/>
    <col min="1003" max="1005" width="6.140625" style="280" customWidth="1"/>
    <col min="1006" max="1006" width="6.28515625" style="280" customWidth="1"/>
    <col min="1007" max="1007" width="10.42578125" style="280" bestFit="1" customWidth="1"/>
    <col min="1008" max="1010" width="6.140625" style="280" customWidth="1"/>
    <col min="1011" max="1011" width="6.28515625" style="280" customWidth="1"/>
    <col min="1012" max="1012" width="11" style="280" customWidth="1"/>
    <col min="1013" max="1048" width="0" style="280" hidden="1" customWidth="1"/>
    <col min="1049" max="1049" width="10.5703125" style="280" customWidth="1"/>
    <col min="1050" max="1050" width="22" style="280" customWidth="1"/>
    <col min="1051" max="1254" width="9.140625" style="280"/>
    <col min="1255" max="1255" width="15.140625" style="280" customWidth="1"/>
    <col min="1256" max="1256" width="31.7109375" style="280" customWidth="1"/>
    <col min="1257" max="1257" width="21" style="280" customWidth="1"/>
    <col min="1258" max="1258" width="16.85546875" style="280" customWidth="1"/>
    <col min="1259" max="1261" width="6.140625" style="280" customWidth="1"/>
    <col min="1262" max="1262" width="6.28515625" style="280" customWidth="1"/>
    <col min="1263" max="1263" width="10.42578125" style="280" bestFit="1" customWidth="1"/>
    <col min="1264" max="1266" width="6.140625" style="280" customWidth="1"/>
    <col min="1267" max="1267" width="6.28515625" style="280" customWidth="1"/>
    <col min="1268" max="1268" width="11" style="280" customWidth="1"/>
    <col min="1269" max="1304" width="0" style="280" hidden="1" customWidth="1"/>
    <col min="1305" max="1305" width="10.5703125" style="280" customWidth="1"/>
    <col min="1306" max="1306" width="22" style="280" customWidth="1"/>
    <col min="1307" max="1510" width="9.140625" style="280"/>
    <col min="1511" max="1511" width="15.140625" style="280" customWidth="1"/>
    <col min="1512" max="1512" width="31.7109375" style="280" customWidth="1"/>
    <col min="1513" max="1513" width="21" style="280" customWidth="1"/>
    <col min="1514" max="1514" width="16.85546875" style="280" customWidth="1"/>
    <col min="1515" max="1517" width="6.140625" style="280" customWidth="1"/>
    <col min="1518" max="1518" width="6.28515625" style="280" customWidth="1"/>
    <col min="1519" max="1519" width="10.42578125" style="280" bestFit="1" customWidth="1"/>
    <col min="1520" max="1522" width="6.140625" style="280" customWidth="1"/>
    <col min="1523" max="1523" width="6.28515625" style="280" customWidth="1"/>
    <col min="1524" max="1524" width="11" style="280" customWidth="1"/>
    <col min="1525" max="1560" width="0" style="280" hidden="1" customWidth="1"/>
    <col min="1561" max="1561" width="10.5703125" style="280" customWidth="1"/>
    <col min="1562" max="1562" width="22" style="280" customWidth="1"/>
    <col min="1563" max="1766" width="9.140625" style="280"/>
    <col min="1767" max="1767" width="15.140625" style="280" customWidth="1"/>
    <col min="1768" max="1768" width="31.7109375" style="280" customWidth="1"/>
    <col min="1769" max="1769" width="21" style="280" customWidth="1"/>
    <col min="1770" max="1770" width="16.85546875" style="280" customWidth="1"/>
    <col min="1771" max="1773" width="6.140625" style="280" customWidth="1"/>
    <col min="1774" max="1774" width="6.28515625" style="280" customWidth="1"/>
    <col min="1775" max="1775" width="10.42578125" style="280" bestFit="1" customWidth="1"/>
    <col min="1776" max="1778" width="6.140625" style="280" customWidth="1"/>
    <col min="1779" max="1779" width="6.28515625" style="280" customWidth="1"/>
    <col min="1780" max="1780" width="11" style="280" customWidth="1"/>
    <col min="1781" max="1816" width="0" style="280" hidden="1" customWidth="1"/>
    <col min="1817" max="1817" width="10.5703125" style="280" customWidth="1"/>
    <col min="1818" max="1818" width="22" style="280" customWidth="1"/>
    <col min="1819" max="2022" width="9.140625" style="280"/>
    <col min="2023" max="2023" width="15.140625" style="280" customWidth="1"/>
    <col min="2024" max="2024" width="31.7109375" style="280" customWidth="1"/>
    <col min="2025" max="2025" width="21" style="280" customWidth="1"/>
    <col min="2026" max="2026" width="16.85546875" style="280" customWidth="1"/>
    <col min="2027" max="2029" width="6.140625" style="280" customWidth="1"/>
    <col min="2030" max="2030" width="6.28515625" style="280" customWidth="1"/>
    <col min="2031" max="2031" width="10.42578125" style="280" bestFit="1" customWidth="1"/>
    <col min="2032" max="2034" width="6.140625" style="280" customWidth="1"/>
    <col min="2035" max="2035" width="6.28515625" style="280" customWidth="1"/>
    <col min="2036" max="2036" width="11" style="280" customWidth="1"/>
    <col min="2037" max="2072" width="0" style="280" hidden="1" customWidth="1"/>
    <col min="2073" max="2073" width="10.5703125" style="280" customWidth="1"/>
    <col min="2074" max="2074" width="22" style="280" customWidth="1"/>
    <col min="2075" max="2278" width="9.140625" style="280"/>
    <col min="2279" max="2279" width="15.140625" style="280" customWidth="1"/>
    <col min="2280" max="2280" width="31.7109375" style="280" customWidth="1"/>
    <col min="2281" max="2281" width="21" style="280" customWidth="1"/>
    <col min="2282" max="2282" width="16.85546875" style="280" customWidth="1"/>
    <col min="2283" max="2285" width="6.140625" style="280" customWidth="1"/>
    <col min="2286" max="2286" width="6.28515625" style="280" customWidth="1"/>
    <col min="2287" max="2287" width="10.42578125" style="280" bestFit="1" customWidth="1"/>
    <col min="2288" max="2290" width="6.140625" style="280" customWidth="1"/>
    <col min="2291" max="2291" width="6.28515625" style="280" customWidth="1"/>
    <col min="2292" max="2292" width="11" style="280" customWidth="1"/>
    <col min="2293" max="2328" width="0" style="280" hidden="1" customWidth="1"/>
    <col min="2329" max="2329" width="10.5703125" style="280" customWidth="1"/>
    <col min="2330" max="2330" width="22" style="280" customWidth="1"/>
    <col min="2331" max="2534" width="9.140625" style="280"/>
    <col min="2535" max="2535" width="15.140625" style="280" customWidth="1"/>
    <col min="2536" max="2536" width="31.7109375" style="280" customWidth="1"/>
    <col min="2537" max="2537" width="21" style="280" customWidth="1"/>
    <col min="2538" max="2538" width="16.85546875" style="280" customWidth="1"/>
    <col min="2539" max="2541" width="6.140625" style="280" customWidth="1"/>
    <col min="2542" max="2542" width="6.28515625" style="280" customWidth="1"/>
    <col min="2543" max="2543" width="10.42578125" style="280" bestFit="1" customWidth="1"/>
    <col min="2544" max="2546" width="6.140625" style="280" customWidth="1"/>
    <col min="2547" max="2547" width="6.28515625" style="280" customWidth="1"/>
    <col min="2548" max="2548" width="11" style="280" customWidth="1"/>
    <col min="2549" max="2584" width="0" style="280" hidden="1" customWidth="1"/>
    <col min="2585" max="2585" width="10.5703125" style="280" customWidth="1"/>
    <col min="2586" max="2586" width="22" style="280" customWidth="1"/>
    <col min="2587" max="2790" width="9.140625" style="280"/>
    <col min="2791" max="2791" width="15.140625" style="280" customWidth="1"/>
    <col min="2792" max="2792" width="31.7109375" style="280" customWidth="1"/>
    <col min="2793" max="2793" width="21" style="280" customWidth="1"/>
    <col min="2794" max="2794" width="16.85546875" style="280" customWidth="1"/>
    <col min="2795" max="2797" width="6.140625" style="280" customWidth="1"/>
    <col min="2798" max="2798" width="6.28515625" style="280" customWidth="1"/>
    <col min="2799" max="2799" width="10.42578125" style="280" bestFit="1" customWidth="1"/>
    <col min="2800" max="2802" width="6.140625" style="280" customWidth="1"/>
    <col min="2803" max="2803" width="6.28515625" style="280" customWidth="1"/>
    <col min="2804" max="2804" width="11" style="280" customWidth="1"/>
    <col min="2805" max="2840" width="0" style="280" hidden="1" customWidth="1"/>
    <col min="2841" max="2841" width="10.5703125" style="280" customWidth="1"/>
    <col min="2842" max="2842" width="22" style="280" customWidth="1"/>
    <col min="2843" max="3046" width="9.140625" style="280"/>
    <col min="3047" max="3047" width="15.140625" style="280" customWidth="1"/>
    <col min="3048" max="3048" width="31.7109375" style="280" customWidth="1"/>
    <col min="3049" max="3049" width="21" style="280" customWidth="1"/>
    <col min="3050" max="3050" width="16.85546875" style="280" customWidth="1"/>
    <col min="3051" max="3053" width="6.140625" style="280" customWidth="1"/>
    <col min="3054" max="3054" width="6.28515625" style="280" customWidth="1"/>
    <col min="3055" max="3055" width="10.42578125" style="280" bestFit="1" customWidth="1"/>
    <col min="3056" max="3058" width="6.140625" style="280" customWidth="1"/>
    <col min="3059" max="3059" width="6.28515625" style="280" customWidth="1"/>
    <col min="3060" max="3060" width="11" style="280" customWidth="1"/>
    <col min="3061" max="3096" width="0" style="280" hidden="1" customWidth="1"/>
    <col min="3097" max="3097" width="10.5703125" style="280" customWidth="1"/>
    <col min="3098" max="3098" width="22" style="280" customWidth="1"/>
    <col min="3099" max="3302" width="9.140625" style="280"/>
    <col min="3303" max="3303" width="15.140625" style="280" customWidth="1"/>
    <col min="3304" max="3304" width="31.7109375" style="280" customWidth="1"/>
    <col min="3305" max="3305" width="21" style="280" customWidth="1"/>
    <col min="3306" max="3306" width="16.85546875" style="280" customWidth="1"/>
    <col min="3307" max="3309" width="6.140625" style="280" customWidth="1"/>
    <col min="3310" max="3310" width="6.28515625" style="280" customWidth="1"/>
    <col min="3311" max="3311" width="10.42578125" style="280" bestFit="1" customWidth="1"/>
    <col min="3312" max="3314" width="6.140625" style="280" customWidth="1"/>
    <col min="3315" max="3315" width="6.28515625" style="280" customWidth="1"/>
    <col min="3316" max="3316" width="11" style="280" customWidth="1"/>
    <col min="3317" max="3352" width="0" style="280" hidden="1" customWidth="1"/>
    <col min="3353" max="3353" width="10.5703125" style="280" customWidth="1"/>
    <col min="3354" max="3354" width="22" style="280" customWidth="1"/>
    <col min="3355" max="3558" width="9.140625" style="280"/>
    <col min="3559" max="3559" width="15.140625" style="280" customWidth="1"/>
    <col min="3560" max="3560" width="31.7109375" style="280" customWidth="1"/>
    <col min="3561" max="3561" width="21" style="280" customWidth="1"/>
    <col min="3562" max="3562" width="16.85546875" style="280" customWidth="1"/>
    <col min="3563" max="3565" width="6.140625" style="280" customWidth="1"/>
    <col min="3566" max="3566" width="6.28515625" style="280" customWidth="1"/>
    <col min="3567" max="3567" width="10.42578125" style="280" bestFit="1" customWidth="1"/>
    <col min="3568" max="3570" width="6.140625" style="280" customWidth="1"/>
    <col min="3571" max="3571" width="6.28515625" style="280" customWidth="1"/>
    <col min="3572" max="3572" width="11" style="280" customWidth="1"/>
    <col min="3573" max="3608" width="0" style="280" hidden="1" customWidth="1"/>
    <col min="3609" max="3609" width="10.5703125" style="280" customWidth="1"/>
    <col min="3610" max="3610" width="22" style="280" customWidth="1"/>
    <col min="3611" max="3814" width="9.140625" style="280"/>
    <col min="3815" max="3815" width="15.140625" style="280" customWidth="1"/>
    <col min="3816" max="3816" width="31.7109375" style="280" customWidth="1"/>
    <col min="3817" max="3817" width="21" style="280" customWidth="1"/>
    <col min="3818" max="3818" width="16.85546875" style="280" customWidth="1"/>
    <col min="3819" max="3821" width="6.140625" style="280" customWidth="1"/>
    <col min="3822" max="3822" width="6.28515625" style="280" customWidth="1"/>
    <col min="3823" max="3823" width="10.42578125" style="280" bestFit="1" customWidth="1"/>
    <col min="3824" max="3826" width="6.140625" style="280" customWidth="1"/>
    <col min="3827" max="3827" width="6.28515625" style="280" customWidth="1"/>
    <col min="3828" max="3828" width="11" style="280" customWidth="1"/>
    <col min="3829" max="3864" width="0" style="280" hidden="1" customWidth="1"/>
    <col min="3865" max="3865" width="10.5703125" style="280" customWidth="1"/>
    <col min="3866" max="3866" width="22" style="280" customWidth="1"/>
    <col min="3867" max="4070" width="9.140625" style="280"/>
    <col min="4071" max="4071" width="15.140625" style="280" customWidth="1"/>
    <col min="4072" max="4072" width="31.7109375" style="280" customWidth="1"/>
    <col min="4073" max="4073" width="21" style="280" customWidth="1"/>
    <col min="4074" max="4074" width="16.85546875" style="280" customWidth="1"/>
    <col min="4075" max="4077" width="6.140625" style="280" customWidth="1"/>
    <col min="4078" max="4078" width="6.28515625" style="280" customWidth="1"/>
    <col min="4079" max="4079" width="10.42578125" style="280" bestFit="1" customWidth="1"/>
    <col min="4080" max="4082" width="6.140625" style="280" customWidth="1"/>
    <col min="4083" max="4083" width="6.28515625" style="280" customWidth="1"/>
    <col min="4084" max="4084" width="11" style="280" customWidth="1"/>
    <col min="4085" max="4120" width="0" style="280" hidden="1" customWidth="1"/>
    <col min="4121" max="4121" width="10.5703125" style="280" customWidth="1"/>
    <col min="4122" max="4122" width="22" style="280" customWidth="1"/>
    <col min="4123" max="4326" width="9.140625" style="280"/>
    <col min="4327" max="4327" width="15.140625" style="280" customWidth="1"/>
    <col min="4328" max="4328" width="31.7109375" style="280" customWidth="1"/>
    <col min="4329" max="4329" width="21" style="280" customWidth="1"/>
    <col min="4330" max="4330" width="16.85546875" style="280" customWidth="1"/>
    <col min="4331" max="4333" width="6.140625" style="280" customWidth="1"/>
    <col min="4334" max="4334" width="6.28515625" style="280" customWidth="1"/>
    <col min="4335" max="4335" width="10.42578125" style="280" bestFit="1" customWidth="1"/>
    <col min="4336" max="4338" width="6.140625" style="280" customWidth="1"/>
    <col min="4339" max="4339" width="6.28515625" style="280" customWidth="1"/>
    <col min="4340" max="4340" width="11" style="280" customWidth="1"/>
    <col min="4341" max="4376" width="0" style="280" hidden="1" customWidth="1"/>
    <col min="4377" max="4377" width="10.5703125" style="280" customWidth="1"/>
    <col min="4378" max="4378" width="22" style="280" customWidth="1"/>
    <col min="4379" max="4582" width="9.140625" style="280"/>
    <col min="4583" max="4583" width="15.140625" style="280" customWidth="1"/>
    <col min="4584" max="4584" width="31.7109375" style="280" customWidth="1"/>
    <col min="4585" max="4585" width="21" style="280" customWidth="1"/>
    <col min="4586" max="4586" width="16.85546875" style="280" customWidth="1"/>
    <col min="4587" max="4589" width="6.140625" style="280" customWidth="1"/>
    <col min="4590" max="4590" width="6.28515625" style="280" customWidth="1"/>
    <col min="4591" max="4591" width="10.42578125" style="280" bestFit="1" customWidth="1"/>
    <col min="4592" max="4594" width="6.140625" style="280" customWidth="1"/>
    <col min="4595" max="4595" width="6.28515625" style="280" customWidth="1"/>
    <col min="4596" max="4596" width="11" style="280" customWidth="1"/>
    <col min="4597" max="4632" width="0" style="280" hidden="1" customWidth="1"/>
    <col min="4633" max="4633" width="10.5703125" style="280" customWidth="1"/>
    <col min="4634" max="4634" width="22" style="280" customWidth="1"/>
    <col min="4635" max="4838" width="9.140625" style="280"/>
    <col min="4839" max="4839" width="15.140625" style="280" customWidth="1"/>
    <col min="4840" max="4840" width="31.7109375" style="280" customWidth="1"/>
    <col min="4841" max="4841" width="21" style="280" customWidth="1"/>
    <col min="4842" max="4842" width="16.85546875" style="280" customWidth="1"/>
    <col min="4843" max="4845" width="6.140625" style="280" customWidth="1"/>
    <col min="4846" max="4846" width="6.28515625" style="280" customWidth="1"/>
    <col min="4847" max="4847" width="10.42578125" style="280" bestFit="1" customWidth="1"/>
    <col min="4848" max="4850" width="6.140625" style="280" customWidth="1"/>
    <col min="4851" max="4851" width="6.28515625" style="280" customWidth="1"/>
    <col min="4852" max="4852" width="11" style="280" customWidth="1"/>
    <col min="4853" max="4888" width="0" style="280" hidden="1" customWidth="1"/>
    <col min="4889" max="4889" width="10.5703125" style="280" customWidth="1"/>
    <col min="4890" max="4890" width="22" style="280" customWidth="1"/>
    <col min="4891" max="5094" width="9.140625" style="280"/>
    <col min="5095" max="5095" width="15.140625" style="280" customWidth="1"/>
    <col min="5096" max="5096" width="31.7109375" style="280" customWidth="1"/>
    <col min="5097" max="5097" width="21" style="280" customWidth="1"/>
    <col min="5098" max="5098" width="16.85546875" style="280" customWidth="1"/>
    <col min="5099" max="5101" width="6.140625" style="280" customWidth="1"/>
    <col min="5102" max="5102" width="6.28515625" style="280" customWidth="1"/>
    <col min="5103" max="5103" width="10.42578125" style="280" bestFit="1" customWidth="1"/>
    <col min="5104" max="5106" width="6.140625" style="280" customWidth="1"/>
    <col min="5107" max="5107" width="6.28515625" style="280" customWidth="1"/>
    <col min="5108" max="5108" width="11" style="280" customWidth="1"/>
    <col min="5109" max="5144" width="0" style="280" hidden="1" customWidth="1"/>
    <col min="5145" max="5145" width="10.5703125" style="280" customWidth="1"/>
    <col min="5146" max="5146" width="22" style="280" customWidth="1"/>
    <col min="5147" max="5350" width="9.140625" style="280"/>
    <col min="5351" max="5351" width="15.140625" style="280" customWidth="1"/>
    <col min="5352" max="5352" width="31.7109375" style="280" customWidth="1"/>
    <col min="5353" max="5353" width="21" style="280" customWidth="1"/>
    <col min="5354" max="5354" width="16.85546875" style="280" customWidth="1"/>
    <col min="5355" max="5357" width="6.140625" style="280" customWidth="1"/>
    <col min="5358" max="5358" width="6.28515625" style="280" customWidth="1"/>
    <col min="5359" max="5359" width="10.42578125" style="280" bestFit="1" customWidth="1"/>
    <col min="5360" max="5362" width="6.140625" style="280" customWidth="1"/>
    <col min="5363" max="5363" width="6.28515625" style="280" customWidth="1"/>
    <col min="5364" max="5364" width="11" style="280" customWidth="1"/>
    <col min="5365" max="5400" width="0" style="280" hidden="1" customWidth="1"/>
    <col min="5401" max="5401" width="10.5703125" style="280" customWidth="1"/>
    <col min="5402" max="5402" width="22" style="280" customWidth="1"/>
    <col min="5403" max="5606" width="9.140625" style="280"/>
    <col min="5607" max="5607" width="15.140625" style="280" customWidth="1"/>
    <col min="5608" max="5608" width="31.7109375" style="280" customWidth="1"/>
    <col min="5609" max="5609" width="21" style="280" customWidth="1"/>
    <col min="5610" max="5610" width="16.85546875" style="280" customWidth="1"/>
    <col min="5611" max="5613" width="6.140625" style="280" customWidth="1"/>
    <col min="5614" max="5614" width="6.28515625" style="280" customWidth="1"/>
    <col min="5615" max="5615" width="10.42578125" style="280" bestFit="1" customWidth="1"/>
    <col min="5616" max="5618" width="6.140625" style="280" customWidth="1"/>
    <col min="5619" max="5619" width="6.28515625" style="280" customWidth="1"/>
    <col min="5620" max="5620" width="11" style="280" customWidth="1"/>
    <col min="5621" max="5656" width="0" style="280" hidden="1" customWidth="1"/>
    <col min="5657" max="5657" width="10.5703125" style="280" customWidth="1"/>
    <col min="5658" max="5658" width="22" style="280" customWidth="1"/>
    <col min="5659" max="5862" width="9.140625" style="280"/>
    <col min="5863" max="5863" width="15.140625" style="280" customWidth="1"/>
    <col min="5864" max="5864" width="31.7109375" style="280" customWidth="1"/>
    <col min="5865" max="5865" width="21" style="280" customWidth="1"/>
    <col min="5866" max="5866" width="16.85546875" style="280" customWidth="1"/>
    <col min="5867" max="5869" width="6.140625" style="280" customWidth="1"/>
    <col min="5870" max="5870" width="6.28515625" style="280" customWidth="1"/>
    <col min="5871" max="5871" width="10.42578125" style="280" bestFit="1" customWidth="1"/>
    <col min="5872" max="5874" width="6.140625" style="280" customWidth="1"/>
    <col min="5875" max="5875" width="6.28515625" style="280" customWidth="1"/>
    <col min="5876" max="5876" width="11" style="280" customWidth="1"/>
    <col min="5877" max="5912" width="0" style="280" hidden="1" customWidth="1"/>
    <col min="5913" max="5913" width="10.5703125" style="280" customWidth="1"/>
    <col min="5914" max="5914" width="22" style="280" customWidth="1"/>
    <col min="5915" max="6118" width="9.140625" style="280"/>
    <col min="6119" max="6119" width="15.140625" style="280" customWidth="1"/>
    <col min="6120" max="6120" width="31.7109375" style="280" customWidth="1"/>
    <col min="6121" max="6121" width="21" style="280" customWidth="1"/>
    <col min="6122" max="6122" width="16.85546875" style="280" customWidth="1"/>
    <col min="6123" max="6125" width="6.140625" style="280" customWidth="1"/>
    <col min="6126" max="6126" width="6.28515625" style="280" customWidth="1"/>
    <col min="6127" max="6127" width="10.42578125" style="280" bestFit="1" customWidth="1"/>
    <col min="6128" max="6130" width="6.140625" style="280" customWidth="1"/>
    <col min="6131" max="6131" width="6.28515625" style="280" customWidth="1"/>
    <col min="6132" max="6132" width="11" style="280" customWidth="1"/>
    <col min="6133" max="6168" width="0" style="280" hidden="1" customWidth="1"/>
    <col min="6169" max="6169" width="10.5703125" style="280" customWidth="1"/>
    <col min="6170" max="6170" width="22" style="280" customWidth="1"/>
    <col min="6171" max="6374" width="9.140625" style="280"/>
    <col min="6375" max="6375" width="15.140625" style="280" customWidth="1"/>
    <col min="6376" max="6376" width="31.7109375" style="280" customWidth="1"/>
    <col min="6377" max="6377" width="21" style="280" customWidth="1"/>
    <col min="6378" max="6378" width="16.85546875" style="280" customWidth="1"/>
    <col min="6379" max="6381" width="6.140625" style="280" customWidth="1"/>
    <col min="6382" max="6382" width="6.28515625" style="280" customWidth="1"/>
    <col min="6383" max="6383" width="10.42578125" style="280" bestFit="1" customWidth="1"/>
    <col min="6384" max="6386" width="6.140625" style="280" customWidth="1"/>
    <col min="6387" max="6387" width="6.28515625" style="280" customWidth="1"/>
    <col min="6388" max="6388" width="11" style="280" customWidth="1"/>
    <col min="6389" max="6424" width="0" style="280" hidden="1" customWidth="1"/>
    <col min="6425" max="6425" width="10.5703125" style="280" customWidth="1"/>
    <col min="6426" max="6426" width="22" style="280" customWidth="1"/>
    <col min="6427" max="6630" width="9.140625" style="280"/>
    <col min="6631" max="6631" width="15.140625" style="280" customWidth="1"/>
    <col min="6632" max="6632" width="31.7109375" style="280" customWidth="1"/>
    <col min="6633" max="6633" width="21" style="280" customWidth="1"/>
    <col min="6634" max="6634" width="16.85546875" style="280" customWidth="1"/>
    <col min="6635" max="6637" width="6.140625" style="280" customWidth="1"/>
    <col min="6638" max="6638" width="6.28515625" style="280" customWidth="1"/>
    <col min="6639" max="6639" width="10.42578125" style="280" bestFit="1" customWidth="1"/>
    <col min="6640" max="6642" width="6.140625" style="280" customWidth="1"/>
    <col min="6643" max="6643" width="6.28515625" style="280" customWidth="1"/>
    <col min="6644" max="6644" width="11" style="280" customWidth="1"/>
    <col min="6645" max="6680" width="0" style="280" hidden="1" customWidth="1"/>
    <col min="6681" max="6681" width="10.5703125" style="280" customWidth="1"/>
    <col min="6682" max="6682" width="22" style="280" customWidth="1"/>
    <col min="6683" max="6886" width="9.140625" style="280"/>
    <col min="6887" max="6887" width="15.140625" style="280" customWidth="1"/>
    <col min="6888" max="6888" width="31.7109375" style="280" customWidth="1"/>
    <col min="6889" max="6889" width="21" style="280" customWidth="1"/>
    <col min="6890" max="6890" width="16.85546875" style="280" customWidth="1"/>
    <col min="6891" max="6893" width="6.140625" style="280" customWidth="1"/>
    <col min="6894" max="6894" width="6.28515625" style="280" customWidth="1"/>
    <col min="6895" max="6895" width="10.42578125" style="280" bestFit="1" customWidth="1"/>
    <col min="6896" max="6898" width="6.140625" style="280" customWidth="1"/>
    <col min="6899" max="6899" width="6.28515625" style="280" customWidth="1"/>
    <col min="6900" max="6900" width="11" style="280" customWidth="1"/>
    <col min="6901" max="6936" width="0" style="280" hidden="1" customWidth="1"/>
    <col min="6937" max="6937" width="10.5703125" style="280" customWidth="1"/>
    <col min="6938" max="6938" width="22" style="280" customWidth="1"/>
    <col min="6939" max="7142" width="9.140625" style="280"/>
    <col min="7143" max="7143" width="15.140625" style="280" customWidth="1"/>
    <col min="7144" max="7144" width="31.7109375" style="280" customWidth="1"/>
    <col min="7145" max="7145" width="21" style="280" customWidth="1"/>
    <col min="7146" max="7146" width="16.85546875" style="280" customWidth="1"/>
    <col min="7147" max="7149" width="6.140625" style="280" customWidth="1"/>
    <col min="7150" max="7150" width="6.28515625" style="280" customWidth="1"/>
    <col min="7151" max="7151" width="10.42578125" style="280" bestFit="1" customWidth="1"/>
    <col min="7152" max="7154" width="6.140625" style="280" customWidth="1"/>
    <col min="7155" max="7155" width="6.28515625" style="280" customWidth="1"/>
    <col min="7156" max="7156" width="11" style="280" customWidth="1"/>
    <col min="7157" max="7192" width="0" style="280" hidden="1" customWidth="1"/>
    <col min="7193" max="7193" width="10.5703125" style="280" customWidth="1"/>
    <col min="7194" max="7194" width="22" style="280" customWidth="1"/>
    <col min="7195" max="7398" width="9.140625" style="280"/>
    <col min="7399" max="7399" width="15.140625" style="280" customWidth="1"/>
    <col min="7400" max="7400" width="31.7109375" style="280" customWidth="1"/>
    <col min="7401" max="7401" width="21" style="280" customWidth="1"/>
    <col min="7402" max="7402" width="16.85546875" style="280" customWidth="1"/>
    <col min="7403" max="7405" width="6.140625" style="280" customWidth="1"/>
    <col min="7406" max="7406" width="6.28515625" style="280" customWidth="1"/>
    <col min="7407" max="7407" width="10.42578125" style="280" bestFit="1" customWidth="1"/>
    <col min="7408" max="7410" width="6.140625" style="280" customWidth="1"/>
    <col min="7411" max="7411" width="6.28515625" style="280" customWidth="1"/>
    <col min="7412" max="7412" width="11" style="280" customWidth="1"/>
    <col min="7413" max="7448" width="0" style="280" hidden="1" customWidth="1"/>
    <col min="7449" max="7449" width="10.5703125" style="280" customWidth="1"/>
    <col min="7450" max="7450" width="22" style="280" customWidth="1"/>
    <col min="7451" max="7654" width="9.140625" style="280"/>
    <col min="7655" max="7655" width="15.140625" style="280" customWidth="1"/>
    <col min="7656" max="7656" width="31.7109375" style="280" customWidth="1"/>
    <col min="7657" max="7657" width="21" style="280" customWidth="1"/>
    <col min="7658" max="7658" width="16.85546875" style="280" customWidth="1"/>
    <col min="7659" max="7661" width="6.140625" style="280" customWidth="1"/>
    <col min="7662" max="7662" width="6.28515625" style="280" customWidth="1"/>
    <col min="7663" max="7663" width="10.42578125" style="280" bestFit="1" customWidth="1"/>
    <col min="7664" max="7666" width="6.140625" style="280" customWidth="1"/>
    <col min="7667" max="7667" width="6.28515625" style="280" customWidth="1"/>
    <col min="7668" max="7668" width="11" style="280" customWidth="1"/>
    <col min="7669" max="7704" width="0" style="280" hidden="1" customWidth="1"/>
    <col min="7705" max="7705" width="10.5703125" style="280" customWidth="1"/>
    <col min="7706" max="7706" width="22" style="280" customWidth="1"/>
    <col min="7707" max="7910" width="9.140625" style="280"/>
    <col min="7911" max="7911" width="15.140625" style="280" customWidth="1"/>
    <col min="7912" max="7912" width="31.7109375" style="280" customWidth="1"/>
    <col min="7913" max="7913" width="21" style="280" customWidth="1"/>
    <col min="7914" max="7914" width="16.85546875" style="280" customWidth="1"/>
    <col min="7915" max="7917" width="6.140625" style="280" customWidth="1"/>
    <col min="7918" max="7918" width="6.28515625" style="280" customWidth="1"/>
    <col min="7919" max="7919" width="10.42578125" style="280" bestFit="1" customWidth="1"/>
    <col min="7920" max="7922" width="6.140625" style="280" customWidth="1"/>
    <col min="7923" max="7923" width="6.28515625" style="280" customWidth="1"/>
    <col min="7924" max="7924" width="11" style="280" customWidth="1"/>
    <col min="7925" max="7960" width="0" style="280" hidden="1" customWidth="1"/>
    <col min="7961" max="7961" width="10.5703125" style="280" customWidth="1"/>
    <col min="7962" max="7962" width="22" style="280" customWidth="1"/>
    <col min="7963" max="8166" width="9.140625" style="280"/>
    <col min="8167" max="8167" width="15.140625" style="280" customWidth="1"/>
    <col min="8168" max="8168" width="31.7109375" style="280" customWidth="1"/>
    <col min="8169" max="8169" width="21" style="280" customWidth="1"/>
    <col min="8170" max="8170" width="16.85546875" style="280" customWidth="1"/>
    <col min="8171" max="8173" width="6.140625" style="280" customWidth="1"/>
    <col min="8174" max="8174" width="6.28515625" style="280" customWidth="1"/>
    <col min="8175" max="8175" width="10.42578125" style="280" bestFit="1" customWidth="1"/>
    <col min="8176" max="8178" width="6.140625" style="280" customWidth="1"/>
    <col min="8179" max="8179" width="6.28515625" style="280" customWidth="1"/>
    <col min="8180" max="8180" width="11" style="280" customWidth="1"/>
    <col min="8181" max="8216" width="0" style="280" hidden="1" customWidth="1"/>
    <col min="8217" max="8217" width="10.5703125" style="280" customWidth="1"/>
    <col min="8218" max="8218" width="22" style="280" customWidth="1"/>
    <col min="8219" max="8422" width="9.140625" style="280"/>
    <col min="8423" max="8423" width="15.140625" style="280" customWidth="1"/>
    <col min="8424" max="8424" width="31.7109375" style="280" customWidth="1"/>
    <col min="8425" max="8425" width="21" style="280" customWidth="1"/>
    <col min="8426" max="8426" width="16.85546875" style="280" customWidth="1"/>
    <col min="8427" max="8429" width="6.140625" style="280" customWidth="1"/>
    <col min="8430" max="8430" width="6.28515625" style="280" customWidth="1"/>
    <col min="8431" max="8431" width="10.42578125" style="280" bestFit="1" customWidth="1"/>
    <col min="8432" max="8434" width="6.140625" style="280" customWidth="1"/>
    <col min="8435" max="8435" width="6.28515625" style="280" customWidth="1"/>
    <col min="8436" max="8436" width="11" style="280" customWidth="1"/>
    <col min="8437" max="8472" width="0" style="280" hidden="1" customWidth="1"/>
    <col min="8473" max="8473" width="10.5703125" style="280" customWidth="1"/>
    <col min="8474" max="8474" width="22" style="280" customWidth="1"/>
    <col min="8475" max="8678" width="9.140625" style="280"/>
    <col min="8679" max="8679" width="15.140625" style="280" customWidth="1"/>
    <col min="8680" max="8680" width="31.7109375" style="280" customWidth="1"/>
    <col min="8681" max="8681" width="21" style="280" customWidth="1"/>
    <col min="8682" max="8682" width="16.85546875" style="280" customWidth="1"/>
    <col min="8683" max="8685" width="6.140625" style="280" customWidth="1"/>
    <col min="8686" max="8686" width="6.28515625" style="280" customWidth="1"/>
    <col min="8687" max="8687" width="10.42578125" style="280" bestFit="1" customWidth="1"/>
    <col min="8688" max="8690" width="6.140625" style="280" customWidth="1"/>
    <col min="8691" max="8691" width="6.28515625" style="280" customWidth="1"/>
    <col min="8692" max="8692" width="11" style="280" customWidth="1"/>
    <col min="8693" max="8728" width="0" style="280" hidden="1" customWidth="1"/>
    <col min="8729" max="8729" width="10.5703125" style="280" customWidth="1"/>
    <col min="8730" max="8730" width="22" style="280" customWidth="1"/>
    <col min="8731" max="8934" width="9.140625" style="280"/>
    <col min="8935" max="8935" width="15.140625" style="280" customWidth="1"/>
    <col min="8936" max="8936" width="31.7109375" style="280" customWidth="1"/>
    <col min="8937" max="8937" width="21" style="280" customWidth="1"/>
    <col min="8938" max="8938" width="16.85546875" style="280" customWidth="1"/>
    <col min="8939" max="8941" width="6.140625" style="280" customWidth="1"/>
    <col min="8942" max="8942" width="6.28515625" style="280" customWidth="1"/>
    <col min="8943" max="8943" width="10.42578125" style="280" bestFit="1" customWidth="1"/>
    <col min="8944" max="8946" width="6.140625" style="280" customWidth="1"/>
    <col min="8947" max="8947" width="6.28515625" style="280" customWidth="1"/>
    <col min="8948" max="8948" width="11" style="280" customWidth="1"/>
    <col min="8949" max="8984" width="0" style="280" hidden="1" customWidth="1"/>
    <col min="8985" max="8985" width="10.5703125" style="280" customWidth="1"/>
    <col min="8986" max="8986" width="22" style="280" customWidth="1"/>
    <col min="8987" max="9190" width="9.140625" style="280"/>
    <col min="9191" max="9191" width="15.140625" style="280" customWidth="1"/>
    <col min="9192" max="9192" width="31.7109375" style="280" customWidth="1"/>
    <col min="9193" max="9193" width="21" style="280" customWidth="1"/>
    <col min="9194" max="9194" width="16.85546875" style="280" customWidth="1"/>
    <col min="9195" max="9197" width="6.140625" style="280" customWidth="1"/>
    <col min="9198" max="9198" width="6.28515625" style="280" customWidth="1"/>
    <col min="9199" max="9199" width="10.42578125" style="280" bestFit="1" customWidth="1"/>
    <col min="9200" max="9202" width="6.140625" style="280" customWidth="1"/>
    <col min="9203" max="9203" width="6.28515625" style="280" customWidth="1"/>
    <col min="9204" max="9204" width="11" style="280" customWidth="1"/>
    <col min="9205" max="9240" width="0" style="280" hidden="1" customWidth="1"/>
    <col min="9241" max="9241" width="10.5703125" style="280" customWidth="1"/>
    <col min="9242" max="9242" width="22" style="280" customWidth="1"/>
    <col min="9243" max="9446" width="9.140625" style="280"/>
    <col min="9447" max="9447" width="15.140625" style="280" customWidth="1"/>
    <col min="9448" max="9448" width="31.7109375" style="280" customWidth="1"/>
    <col min="9449" max="9449" width="21" style="280" customWidth="1"/>
    <col min="9450" max="9450" width="16.85546875" style="280" customWidth="1"/>
    <col min="9451" max="9453" width="6.140625" style="280" customWidth="1"/>
    <col min="9454" max="9454" width="6.28515625" style="280" customWidth="1"/>
    <col min="9455" max="9455" width="10.42578125" style="280" bestFit="1" customWidth="1"/>
    <col min="9456" max="9458" width="6.140625" style="280" customWidth="1"/>
    <col min="9459" max="9459" width="6.28515625" style="280" customWidth="1"/>
    <col min="9460" max="9460" width="11" style="280" customWidth="1"/>
    <col min="9461" max="9496" width="0" style="280" hidden="1" customWidth="1"/>
    <col min="9497" max="9497" width="10.5703125" style="280" customWidth="1"/>
    <col min="9498" max="9498" width="22" style="280" customWidth="1"/>
    <col min="9499" max="9702" width="9.140625" style="280"/>
    <col min="9703" max="9703" width="15.140625" style="280" customWidth="1"/>
    <col min="9704" max="9704" width="31.7109375" style="280" customWidth="1"/>
    <col min="9705" max="9705" width="21" style="280" customWidth="1"/>
    <col min="9706" max="9706" width="16.85546875" style="280" customWidth="1"/>
    <col min="9707" max="9709" width="6.140625" style="280" customWidth="1"/>
    <col min="9710" max="9710" width="6.28515625" style="280" customWidth="1"/>
    <col min="9711" max="9711" width="10.42578125" style="280" bestFit="1" customWidth="1"/>
    <col min="9712" max="9714" width="6.140625" style="280" customWidth="1"/>
    <col min="9715" max="9715" width="6.28515625" style="280" customWidth="1"/>
    <col min="9716" max="9716" width="11" style="280" customWidth="1"/>
    <col min="9717" max="9752" width="0" style="280" hidden="1" customWidth="1"/>
    <col min="9753" max="9753" width="10.5703125" style="280" customWidth="1"/>
    <col min="9754" max="9754" width="22" style="280" customWidth="1"/>
    <col min="9755" max="9958" width="9.140625" style="280"/>
    <col min="9959" max="9959" width="15.140625" style="280" customWidth="1"/>
    <col min="9960" max="9960" width="31.7109375" style="280" customWidth="1"/>
    <col min="9961" max="9961" width="21" style="280" customWidth="1"/>
    <col min="9962" max="9962" width="16.85546875" style="280" customWidth="1"/>
    <col min="9963" max="9965" width="6.140625" style="280" customWidth="1"/>
    <col min="9966" max="9966" width="6.28515625" style="280" customWidth="1"/>
    <col min="9967" max="9967" width="10.42578125" style="280" bestFit="1" customWidth="1"/>
    <col min="9968" max="9970" width="6.140625" style="280" customWidth="1"/>
    <col min="9971" max="9971" width="6.28515625" style="280" customWidth="1"/>
    <col min="9972" max="9972" width="11" style="280" customWidth="1"/>
    <col min="9973" max="10008" width="0" style="280" hidden="1" customWidth="1"/>
    <col min="10009" max="10009" width="10.5703125" style="280" customWidth="1"/>
    <col min="10010" max="10010" width="22" style="280" customWidth="1"/>
    <col min="10011" max="10214" width="9.140625" style="280"/>
    <col min="10215" max="10215" width="15.140625" style="280" customWidth="1"/>
    <col min="10216" max="10216" width="31.7109375" style="280" customWidth="1"/>
    <col min="10217" max="10217" width="21" style="280" customWidth="1"/>
    <col min="10218" max="10218" width="16.85546875" style="280" customWidth="1"/>
    <col min="10219" max="10221" width="6.140625" style="280" customWidth="1"/>
    <col min="10222" max="10222" width="6.28515625" style="280" customWidth="1"/>
    <col min="10223" max="10223" width="10.42578125" style="280" bestFit="1" customWidth="1"/>
    <col min="10224" max="10226" width="6.140625" style="280" customWidth="1"/>
    <col min="10227" max="10227" width="6.28515625" style="280" customWidth="1"/>
    <col min="10228" max="10228" width="11" style="280" customWidth="1"/>
    <col min="10229" max="10264" width="0" style="280" hidden="1" customWidth="1"/>
    <col min="10265" max="10265" width="10.5703125" style="280" customWidth="1"/>
    <col min="10266" max="10266" width="22" style="280" customWidth="1"/>
    <col min="10267" max="10470" width="9.140625" style="280"/>
    <col min="10471" max="10471" width="15.140625" style="280" customWidth="1"/>
    <col min="10472" max="10472" width="31.7109375" style="280" customWidth="1"/>
    <col min="10473" max="10473" width="21" style="280" customWidth="1"/>
    <col min="10474" max="10474" width="16.85546875" style="280" customWidth="1"/>
    <col min="10475" max="10477" width="6.140625" style="280" customWidth="1"/>
    <col min="10478" max="10478" width="6.28515625" style="280" customWidth="1"/>
    <col min="10479" max="10479" width="10.42578125" style="280" bestFit="1" customWidth="1"/>
    <col min="10480" max="10482" width="6.140625" style="280" customWidth="1"/>
    <col min="10483" max="10483" width="6.28515625" style="280" customWidth="1"/>
    <col min="10484" max="10484" width="11" style="280" customWidth="1"/>
    <col min="10485" max="10520" width="0" style="280" hidden="1" customWidth="1"/>
    <col min="10521" max="10521" width="10.5703125" style="280" customWidth="1"/>
    <col min="10522" max="10522" width="22" style="280" customWidth="1"/>
    <col min="10523" max="10726" width="9.140625" style="280"/>
    <col min="10727" max="10727" width="15.140625" style="280" customWidth="1"/>
    <col min="10728" max="10728" width="31.7109375" style="280" customWidth="1"/>
    <col min="10729" max="10729" width="21" style="280" customWidth="1"/>
    <col min="10730" max="10730" width="16.85546875" style="280" customWidth="1"/>
    <col min="10731" max="10733" width="6.140625" style="280" customWidth="1"/>
    <col min="10734" max="10734" width="6.28515625" style="280" customWidth="1"/>
    <col min="10735" max="10735" width="10.42578125" style="280" bestFit="1" customWidth="1"/>
    <col min="10736" max="10738" width="6.140625" style="280" customWidth="1"/>
    <col min="10739" max="10739" width="6.28515625" style="280" customWidth="1"/>
    <col min="10740" max="10740" width="11" style="280" customWidth="1"/>
    <col min="10741" max="10776" width="0" style="280" hidden="1" customWidth="1"/>
    <col min="10777" max="10777" width="10.5703125" style="280" customWidth="1"/>
    <col min="10778" max="10778" width="22" style="280" customWidth="1"/>
    <col min="10779" max="10982" width="9.140625" style="280"/>
    <col min="10983" max="10983" width="15.140625" style="280" customWidth="1"/>
    <col min="10984" max="10984" width="31.7109375" style="280" customWidth="1"/>
    <col min="10985" max="10985" width="21" style="280" customWidth="1"/>
    <col min="10986" max="10986" width="16.85546875" style="280" customWidth="1"/>
    <col min="10987" max="10989" width="6.140625" style="280" customWidth="1"/>
    <col min="10990" max="10990" width="6.28515625" style="280" customWidth="1"/>
    <col min="10991" max="10991" width="10.42578125" style="280" bestFit="1" customWidth="1"/>
    <col min="10992" max="10994" width="6.140625" style="280" customWidth="1"/>
    <col min="10995" max="10995" width="6.28515625" style="280" customWidth="1"/>
    <col min="10996" max="10996" width="11" style="280" customWidth="1"/>
    <col min="10997" max="11032" width="0" style="280" hidden="1" customWidth="1"/>
    <col min="11033" max="11033" width="10.5703125" style="280" customWidth="1"/>
    <col min="11034" max="11034" width="22" style="280" customWidth="1"/>
    <col min="11035" max="11238" width="9.140625" style="280"/>
    <col min="11239" max="11239" width="15.140625" style="280" customWidth="1"/>
    <col min="11240" max="11240" width="31.7109375" style="280" customWidth="1"/>
    <col min="11241" max="11241" width="21" style="280" customWidth="1"/>
    <col min="11242" max="11242" width="16.85546875" style="280" customWidth="1"/>
    <col min="11243" max="11245" width="6.140625" style="280" customWidth="1"/>
    <col min="11246" max="11246" width="6.28515625" style="280" customWidth="1"/>
    <col min="11247" max="11247" width="10.42578125" style="280" bestFit="1" customWidth="1"/>
    <col min="11248" max="11250" width="6.140625" style="280" customWidth="1"/>
    <col min="11251" max="11251" width="6.28515625" style="280" customWidth="1"/>
    <col min="11252" max="11252" width="11" style="280" customWidth="1"/>
    <col min="11253" max="11288" width="0" style="280" hidden="1" customWidth="1"/>
    <col min="11289" max="11289" width="10.5703125" style="280" customWidth="1"/>
    <col min="11290" max="11290" width="22" style="280" customWidth="1"/>
    <col min="11291" max="11494" width="9.140625" style="280"/>
    <col min="11495" max="11495" width="15.140625" style="280" customWidth="1"/>
    <col min="11496" max="11496" width="31.7109375" style="280" customWidth="1"/>
    <col min="11497" max="11497" width="21" style="280" customWidth="1"/>
    <col min="11498" max="11498" width="16.85546875" style="280" customWidth="1"/>
    <col min="11499" max="11501" width="6.140625" style="280" customWidth="1"/>
    <col min="11502" max="11502" width="6.28515625" style="280" customWidth="1"/>
    <col min="11503" max="11503" width="10.42578125" style="280" bestFit="1" customWidth="1"/>
    <col min="11504" max="11506" width="6.140625" style="280" customWidth="1"/>
    <col min="11507" max="11507" width="6.28515625" style="280" customWidth="1"/>
    <col min="11508" max="11508" width="11" style="280" customWidth="1"/>
    <col min="11509" max="11544" width="0" style="280" hidden="1" customWidth="1"/>
    <col min="11545" max="11545" width="10.5703125" style="280" customWidth="1"/>
    <col min="11546" max="11546" width="22" style="280" customWidth="1"/>
    <col min="11547" max="11750" width="9.140625" style="280"/>
    <col min="11751" max="11751" width="15.140625" style="280" customWidth="1"/>
    <col min="11752" max="11752" width="31.7109375" style="280" customWidth="1"/>
    <col min="11753" max="11753" width="21" style="280" customWidth="1"/>
    <col min="11754" max="11754" width="16.85546875" style="280" customWidth="1"/>
    <col min="11755" max="11757" width="6.140625" style="280" customWidth="1"/>
    <col min="11758" max="11758" width="6.28515625" style="280" customWidth="1"/>
    <col min="11759" max="11759" width="10.42578125" style="280" bestFit="1" customWidth="1"/>
    <col min="11760" max="11762" width="6.140625" style="280" customWidth="1"/>
    <col min="11763" max="11763" width="6.28515625" style="280" customWidth="1"/>
    <col min="11764" max="11764" width="11" style="280" customWidth="1"/>
    <col min="11765" max="11800" width="0" style="280" hidden="1" customWidth="1"/>
    <col min="11801" max="11801" width="10.5703125" style="280" customWidth="1"/>
    <col min="11802" max="11802" width="22" style="280" customWidth="1"/>
    <col min="11803" max="12006" width="9.140625" style="280"/>
    <col min="12007" max="12007" width="15.140625" style="280" customWidth="1"/>
    <col min="12008" max="12008" width="31.7109375" style="280" customWidth="1"/>
    <col min="12009" max="12009" width="21" style="280" customWidth="1"/>
    <col min="12010" max="12010" width="16.85546875" style="280" customWidth="1"/>
    <col min="12011" max="12013" width="6.140625" style="280" customWidth="1"/>
    <col min="12014" max="12014" width="6.28515625" style="280" customWidth="1"/>
    <col min="12015" max="12015" width="10.42578125" style="280" bestFit="1" customWidth="1"/>
    <col min="12016" max="12018" width="6.140625" style="280" customWidth="1"/>
    <col min="12019" max="12019" width="6.28515625" style="280" customWidth="1"/>
    <col min="12020" max="12020" width="11" style="280" customWidth="1"/>
    <col min="12021" max="12056" width="0" style="280" hidden="1" customWidth="1"/>
    <col min="12057" max="12057" width="10.5703125" style="280" customWidth="1"/>
    <col min="12058" max="12058" width="22" style="280" customWidth="1"/>
    <col min="12059" max="12262" width="9.140625" style="280"/>
    <col min="12263" max="12263" width="15.140625" style="280" customWidth="1"/>
    <col min="12264" max="12264" width="31.7109375" style="280" customWidth="1"/>
    <col min="12265" max="12265" width="21" style="280" customWidth="1"/>
    <col min="12266" max="12266" width="16.85546875" style="280" customWidth="1"/>
    <col min="12267" max="12269" width="6.140625" style="280" customWidth="1"/>
    <col min="12270" max="12270" width="6.28515625" style="280" customWidth="1"/>
    <col min="12271" max="12271" width="10.42578125" style="280" bestFit="1" customWidth="1"/>
    <col min="12272" max="12274" width="6.140625" style="280" customWidth="1"/>
    <col min="12275" max="12275" width="6.28515625" style="280" customWidth="1"/>
    <col min="12276" max="12276" width="11" style="280" customWidth="1"/>
    <col min="12277" max="12312" width="0" style="280" hidden="1" customWidth="1"/>
    <col min="12313" max="12313" width="10.5703125" style="280" customWidth="1"/>
    <col min="12314" max="12314" width="22" style="280" customWidth="1"/>
    <col min="12315" max="12518" width="9.140625" style="280"/>
    <col min="12519" max="12519" width="15.140625" style="280" customWidth="1"/>
    <col min="12520" max="12520" width="31.7109375" style="280" customWidth="1"/>
    <col min="12521" max="12521" width="21" style="280" customWidth="1"/>
    <col min="12522" max="12522" width="16.85546875" style="280" customWidth="1"/>
    <col min="12523" max="12525" width="6.140625" style="280" customWidth="1"/>
    <col min="12526" max="12526" width="6.28515625" style="280" customWidth="1"/>
    <col min="12527" max="12527" width="10.42578125" style="280" bestFit="1" customWidth="1"/>
    <col min="12528" max="12530" width="6.140625" style="280" customWidth="1"/>
    <col min="12531" max="12531" width="6.28515625" style="280" customWidth="1"/>
    <col min="12532" max="12532" width="11" style="280" customWidth="1"/>
    <col min="12533" max="12568" width="0" style="280" hidden="1" customWidth="1"/>
    <col min="12569" max="12569" width="10.5703125" style="280" customWidth="1"/>
    <col min="12570" max="12570" width="22" style="280" customWidth="1"/>
    <col min="12571" max="12774" width="9.140625" style="280"/>
    <col min="12775" max="12775" width="15.140625" style="280" customWidth="1"/>
    <col min="12776" max="12776" width="31.7109375" style="280" customWidth="1"/>
    <col min="12777" max="12777" width="21" style="280" customWidth="1"/>
    <col min="12778" max="12778" width="16.85546875" style="280" customWidth="1"/>
    <col min="12779" max="12781" width="6.140625" style="280" customWidth="1"/>
    <col min="12782" max="12782" width="6.28515625" style="280" customWidth="1"/>
    <col min="12783" max="12783" width="10.42578125" style="280" bestFit="1" customWidth="1"/>
    <col min="12784" max="12786" width="6.140625" style="280" customWidth="1"/>
    <col min="12787" max="12787" width="6.28515625" style="280" customWidth="1"/>
    <col min="12788" max="12788" width="11" style="280" customWidth="1"/>
    <col min="12789" max="12824" width="0" style="280" hidden="1" customWidth="1"/>
    <col min="12825" max="12825" width="10.5703125" style="280" customWidth="1"/>
    <col min="12826" max="12826" width="22" style="280" customWidth="1"/>
    <col min="12827" max="13030" width="9.140625" style="280"/>
    <col min="13031" max="13031" width="15.140625" style="280" customWidth="1"/>
    <col min="13032" max="13032" width="31.7109375" style="280" customWidth="1"/>
    <col min="13033" max="13033" width="21" style="280" customWidth="1"/>
    <col min="13034" max="13034" width="16.85546875" style="280" customWidth="1"/>
    <col min="13035" max="13037" width="6.140625" style="280" customWidth="1"/>
    <col min="13038" max="13038" width="6.28515625" style="280" customWidth="1"/>
    <col min="13039" max="13039" width="10.42578125" style="280" bestFit="1" customWidth="1"/>
    <col min="13040" max="13042" width="6.140625" style="280" customWidth="1"/>
    <col min="13043" max="13043" width="6.28515625" style="280" customWidth="1"/>
    <col min="13044" max="13044" width="11" style="280" customWidth="1"/>
    <col min="13045" max="13080" width="0" style="280" hidden="1" customWidth="1"/>
    <col min="13081" max="13081" width="10.5703125" style="280" customWidth="1"/>
    <col min="13082" max="13082" width="22" style="280" customWidth="1"/>
    <col min="13083" max="13286" width="9.140625" style="280"/>
    <col min="13287" max="13287" width="15.140625" style="280" customWidth="1"/>
    <col min="13288" max="13288" width="31.7109375" style="280" customWidth="1"/>
    <col min="13289" max="13289" width="21" style="280" customWidth="1"/>
    <col min="13290" max="13290" width="16.85546875" style="280" customWidth="1"/>
    <col min="13291" max="13293" width="6.140625" style="280" customWidth="1"/>
    <col min="13294" max="13294" width="6.28515625" style="280" customWidth="1"/>
    <col min="13295" max="13295" width="10.42578125" style="280" bestFit="1" customWidth="1"/>
    <col min="13296" max="13298" width="6.140625" style="280" customWidth="1"/>
    <col min="13299" max="13299" width="6.28515625" style="280" customWidth="1"/>
    <col min="13300" max="13300" width="11" style="280" customWidth="1"/>
    <col min="13301" max="13336" width="0" style="280" hidden="1" customWidth="1"/>
    <col min="13337" max="13337" width="10.5703125" style="280" customWidth="1"/>
    <col min="13338" max="13338" width="22" style="280" customWidth="1"/>
    <col min="13339" max="13542" width="9.140625" style="280"/>
    <col min="13543" max="13543" width="15.140625" style="280" customWidth="1"/>
    <col min="13544" max="13544" width="31.7109375" style="280" customWidth="1"/>
    <col min="13545" max="13545" width="21" style="280" customWidth="1"/>
    <col min="13546" max="13546" width="16.85546875" style="280" customWidth="1"/>
    <col min="13547" max="13549" width="6.140625" style="280" customWidth="1"/>
    <col min="13550" max="13550" width="6.28515625" style="280" customWidth="1"/>
    <col min="13551" max="13551" width="10.42578125" style="280" bestFit="1" customWidth="1"/>
    <col min="13552" max="13554" width="6.140625" style="280" customWidth="1"/>
    <col min="13555" max="13555" width="6.28515625" style="280" customWidth="1"/>
    <col min="13556" max="13556" width="11" style="280" customWidth="1"/>
    <col min="13557" max="13592" width="0" style="280" hidden="1" customWidth="1"/>
    <col min="13593" max="13593" width="10.5703125" style="280" customWidth="1"/>
    <col min="13594" max="13594" width="22" style="280" customWidth="1"/>
    <col min="13595" max="13798" width="9.140625" style="280"/>
    <col min="13799" max="13799" width="15.140625" style="280" customWidth="1"/>
    <col min="13800" max="13800" width="31.7109375" style="280" customWidth="1"/>
    <col min="13801" max="13801" width="21" style="280" customWidth="1"/>
    <col min="13802" max="13802" width="16.85546875" style="280" customWidth="1"/>
    <col min="13803" max="13805" width="6.140625" style="280" customWidth="1"/>
    <col min="13806" max="13806" width="6.28515625" style="280" customWidth="1"/>
    <col min="13807" max="13807" width="10.42578125" style="280" bestFit="1" customWidth="1"/>
    <col min="13808" max="13810" width="6.140625" style="280" customWidth="1"/>
    <col min="13811" max="13811" width="6.28515625" style="280" customWidth="1"/>
    <col min="13812" max="13812" width="11" style="280" customWidth="1"/>
    <col min="13813" max="13848" width="0" style="280" hidden="1" customWidth="1"/>
    <col min="13849" max="13849" width="10.5703125" style="280" customWidth="1"/>
    <col min="13850" max="13850" width="22" style="280" customWidth="1"/>
    <col min="13851" max="14054" width="9.140625" style="280"/>
    <col min="14055" max="14055" width="15.140625" style="280" customWidth="1"/>
    <col min="14056" max="14056" width="31.7109375" style="280" customWidth="1"/>
    <col min="14057" max="14057" width="21" style="280" customWidth="1"/>
    <col min="14058" max="14058" width="16.85546875" style="280" customWidth="1"/>
    <col min="14059" max="14061" width="6.140625" style="280" customWidth="1"/>
    <col min="14062" max="14062" width="6.28515625" style="280" customWidth="1"/>
    <col min="14063" max="14063" width="10.42578125" style="280" bestFit="1" customWidth="1"/>
    <col min="14064" max="14066" width="6.140625" style="280" customWidth="1"/>
    <col min="14067" max="14067" width="6.28515625" style="280" customWidth="1"/>
    <col min="14068" max="14068" width="11" style="280" customWidth="1"/>
    <col min="14069" max="14104" width="0" style="280" hidden="1" customWidth="1"/>
    <col min="14105" max="14105" width="10.5703125" style="280" customWidth="1"/>
    <col min="14106" max="14106" width="22" style="280" customWidth="1"/>
    <col min="14107" max="14310" width="9.140625" style="280"/>
    <col min="14311" max="14311" width="15.140625" style="280" customWidth="1"/>
    <col min="14312" max="14312" width="31.7109375" style="280" customWidth="1"/>
    <col min="14313" max="14313" width="21" style="280" customWidth="1"/>
    <col min="14314" max="14314" width="16.85546875" style="280" customWidth="1"/>
    <col min="14315" max="14317" width="6.140625" style="280" customWidth="1"/>
    <col min="14318" max="14318" width="6.28515625" style="280" customWidth="1"/>
    <col min="14319" max="14319" width="10.42578125" style="280" bestFit="1" customWidth="1"/>
    <col min="14320" max="14322" width="6.140625" style="280" customWidth="1"/>
    <col min="14323" max="14323" width="6.28515625" style="280" customWidth="1"/>
    <col min="14324" max="14324" width="11" style="280" customWidth="1"/>
    <col min="14325" max="14360" width="0" style="280" hidden="1" customWidth="1"/>
    <col min="14361" max="14361" width="10.5703125" style="280" customWidth="1"/>
    <col min="14362" max="14362" width="22" style="280" customWidth="1"/>
    <col min="14363" max="14566" width="9.140625" style="280"/>
    <col min="14567" max="14567" width="15.140625" style="280" customWidth="1"/>
    <col min="14568" max="14568" width="31.7109375" style="280" customWidth="1"/>
    <col min="14569" max="14569" width="21" style="280" customWidth="1"/>
    <col min="14570" max="14570" width="16.85546875" style="280" customWidth="1"/>
    <col min="14571" max="14573" width="6.140625" style="280" customWidth="1"/>
    <col min="14574" max="14574" width="6.28515625" style="280" customWidth="1"/>
    <col min="14575" max="14575" width="10.42578125" style="280" bestFit="1" customWidth="1"/>
    <col min="14576" max="14578" width="6.140625" style="280" customWidth="1"/>
    <col min="14579" max="14579" width="6.28515625" style="280" customWidth="1"/>
    <col min="14580" max="14580" width="11" style="280" customWidth="1"/>
    <col min="14581" max="14616" width="0" style="280" hidden="1" customWidth="1"/>
    <col min="14617" max="14617" width="10.5703125" style="280" customWidth="1"/>
    <col min="14618" max="14618" width="22" style="280" customWidth="1"/>
    <col min="14619" max="14822" width="9.140625" style="280"/>
    <col min="14823" max="14823" width="15.140625" style="280" customWidth="1"/>
    <col min="14824" max="14824" width="31.7109375" style="280" customWidth="1"/>
    <col min="14825" max="14825" width="21" style="280" customWidth="1"/>
    <col min="14826" max="14826" width="16.85546875" style="280" customWidth="1"/>
    <col min="14827" max="14829" width="6.140625" style="280" customWidth="1"/>
    <col min="14830" max="14830" width="6.28515625" style="280" customWidth="1"/>
    <col min="14831" max="14831" width="10.42578125" style="280" bestFit="1" customWidth="1"/>
    <col min="14832" max="14834" width="6.140625" style="280" customWidth="1"/>
    <col min="14835" max="14835" width="6.28515625" style="280" customWidth="1"/>
    <col min="14836" max="14836" width="11" style="280" customWidth="1"/>
    <col min="14837" max="14872" width="0" style="280" hidden="1" customWidth="1"/>
    <col min="14873" max="14873" width="10.5703125" style="280" customWidth="1"/>
    <col min="14874" max="14874" width="22" style="280" customWidth="1"/>
    <col min="14875" max="15078" width="9.140625" style="280"/>
    <col min="15079" max="15079" width="15.140625" style="280" customWidth="1"/>
    <col min="15080" max="15080" width="31.7109375" style="280" customWidth="1"/>
    <col min="15081" max="15081" width="21" style="280" customWidth="1"/>
    <col min="15082" max="15082" width="16.85546875" style="280" customWidth="1"/>
    <col min="15083" max="15085" width="6.140625" style="280" customWidth="1"/>
    <col min="15086" max="15086" width="6.28515625" style="280" customWidth="1"/>
    <col min="15087" max="15087" width="10.42578125" style="280" bestFit="1" customWidth="1"/>
    <col min="15088" max="15090" width="6.140625" style="280" customWidth="1"/>
    <col min="15091" max="15091" width="6.28515625" style="280" customWidth="1"/>
    <col min="15092" max="15092" width="11" style="280" customWidth="1"/>
    <col min="15093" max="15128" width="0" style="280" hidden="1" customWidth="1"/>
    <col min="15129" max="15129" width="10.5703125" style="280" customWidth="1"/>
    <col min="15130" max="15130" width="22" style="280" customWidth="1"/>
    <col min="15131" max="15334" width="9.140625" style="280"/>
    <col min="15335" max="15335" width="15.140625" style="280" customWidth="1"/>
    <col min="15336" max="15336" width="31.7109375" style="280" customWidth="1"/>
    <col min="15337" max="15337" width="21" style="280" customWidth="1"/>
    <col min="15338" max="15338" width="16.85546875" style="280" customWidth="1"/>
    <col min="15339" max="15341" width="6.140625" style="280" customWidth="1"/>
    <col min="15342" max="15342" width="6.28515625" style="280" customWidth="1"/>
    <col min="15343" max="15343" width="10.42578125" style="280" bestFit="1" customWidth="1"/>
    <col min="15344" max="15346" width="6.140625" style="280" customWidth="1"/>
    <col min="15347" max="15347" width="6.28515625" style="280" customWidth="1"/>
    <col min="15348" max="15348" width="11" style="280" customWidth="1"/>
    <col min="15349" max="15384" width="0" style="280" hidden="1" customWidth="1"/>
    <col min="15385" max="15385" width="10.5703125" style="280" customWidth="1"/>
    <col min="15386" max="15386" width="22" style="280" customWidth="1"/>
    <col min="15387" max="15590" width="9.140625" style="280"/>
    <col min="15591" max="15591" width="15.140625" style="280" customWidth="1"/>
    <col min="15592" max="15592" width="31.7109375" style="280" customWidth="1"/>
    <col min="15593" max="15593" width="21" style="280" customWidth="1"/>
    <col min="15594" max="15594" width="16.85546875" style="280" customWidth="1"/>
    <col min="15595" max="15597" width="6.140625" style="280" customWidth="1"/>
    <col min="15598" max="15598" width="6.28515625" style="280" customWidth="1"/>
    <col min="15599" max="15599" width="10.42578125" style="280" bestFit="1" customWidth="1"/>
    <col min="15600" max="15602" width="6.140625" style="280" customWidth="1"/>
    <col min="15603" max="15603" width="6.28515625" style="280" customWidth="1"/>
    <col min="15604" max="15604" width="11" style="280" customWidth="1"/>
    <col min="15605" max="15640" width="0" style="280" hidden="1" customWidth="1"/>
    <col min="15641" max="15641" width="10.5703125" style="280" customWidth="1"/>
    <col min="15642" max="15642" width="22" style="280" customWidth="1"/>
    <col min="15643" max="15846" width="9.140625" style="280"/>
    <col min="15847" max="15847" width="15.140625" style="280" customWidth="1"/>
    <col min="15848" max="15848" width="31.7109375" style="280" customWidth="1"/>
    <col min="15849" max="15849" width="21" style="280" customWidth="1"/>
    <col min="15850" max="15850" width="16.85546875" style="280" customWidth="1"/>
    <col min="15851" max="15853" width="6.140625" style="280" customWidth="1"/>
    <col min="15854" max="15854" width="6.28515625" style="280" customWidth="1"/>
    <col min="15855" max="15855" width="10.42578125" style="280" bestFit="1" customWidth="1"/>
    <col min="15856" max="15858" width="6.140625" style="280" customWidth="1"/>
    <col min="15859" max="15859" width="6.28515625" style="280" customWidth="1"/>
    <col min="15860" max="15860" width="11" style="280" customWidth="1"/>
    <col min="15861" max="15896" width="0" style="280" hidden="1" customWidth="1"/>
    <col min="15897" max="15897" width="10.5703125" style="280" customWidth="1"/>
    <col min="15898" max="15898" width="22" style="280" customWidth="1"/>
    <col min="15899" max="16102" width="9.140625" style="280"/>
    <col min="16103" max="16103" width="15.140625" style="280" customWidth="1"/>
    <col min="16104" max="16104" width="31.7109375" style="280" customWidth="1"/>
    <col min="16105" max="16105" width="21" style="280" customWidth="1"/>
    <col min="16106" max="16106" width="16.85546875" style="280" customWidth="1"/>
    <col min="16107" max="16109" width="6.140625" style="280" customWidth="1"/>
    <col min="16110" max="16110" width="6.28515625" style="280" customWidth="1"/>
    <col min="16111" max="16111" width="10.42578125" style="280" bestFit="1" customWidth="1"/>
    <col min="16112" max="16114" width="6.140625" style="280" customWidth="1"/>
    <col min="16115" max="16115" width="6.28515625" style="280" customWidth="1"/>
    <col min="16116" max="16116" width="11" style="280" customWidth="1"/>
    <col min="16117" max="16152" width="0" style="280" hidden="1" customWidth="1"/>
    <col min="16153" max="16153" width="10.5703125" style="280" customWidth="1"/>
    <col min="16154" max="16154" width="22" style="280" customWidth="1"/>
    <col min="16155" max="16384" width="9.140625" style="280"/>
  </cols>
  <sheetData>
    <row r="1" spans="1:26" x14ac:dyDescent="0.25">
      <c r="A1" s="157"/>
      <c r="B1" s="158"/>
      <c r="C1" s="158"/>
    </row>
    <row r="2" spans="1:26" x14ac:dyDescent="0.25">
      <c r="A2" s="157"/>
      <c r="B2" s="158"/>
      <c r="C2" s="158"/>
    </row>
    <row r="3" spans="1:26" x14ac:dyDescent="0.25">
      <c r="A3" s="157"/>
      <c r="B3" s="158"/>
      <c r="C3" s="158"/>
    </row>
    <row r="4" spans="1:26" x14ac:dyDescent="0.25">
      <c r="A4" s="157"/>
      <c r="B4" s="158"/>
      <c r="C4" s="158"/>
    </row>
    <row r="5" spans="1:26" x14ac:dyDescent="0.25">
      <c r="A5" s="1407" t="s">
        <v>218</v>
      </c>
      <c r="B5" s="1407"/>
      <c r="C5" s="1407"/>
      <c r="D5" s="1407"/>
    </row>
    <row r="6" spans="1:26" x14ac:dyDescent="0.25">
      <c r="A6" s="1303" t="s">
        <v>3099</v>
      </c>
      <c r="B6" s="1303"/>
      <c r="C6" s="2" t="s">
        <v>3245</v>
      </c>
      <c r="D6" s="414"/>
    </row>
    <row r="7" spans="1:26" x14ac:dyDescent="0.25">
      <c r="A7" s="1289" t="s">
        <v>219</v>
      </c>
      <c r="B7" s="1289"/>
      <c r="C7" s="5" t="s">
        <v>3246</v>
      </c>
      <c r="D7" s="415"/>
    </row>
    <row r="8" spans="1:26" x14ac:dyDescent="0.25">
      <c r="A8" s="1289" t="s">
        <v>220</v>
      </c>
      <c r="B8" s="1289"/>
      <c r="C8" s="2" t="s">
        <v>3245</v>
      </c>
      <c r="D8" s="414"/>
    </row>
    <row r="9" spans="1:26" x14ac:dyDescent="0.25">
      <c r="A9" s="1289" t="s">
        <v>221</v>
      </c>
      <c r="B9" s="1289"/>
      <c r="C9" s="476" t="s">
        <v>5052</v>
      </c>
      <c r="D9" s="414"/>
    </row>
    <row r="10" spans="1:26" x14ac:dyDescent="0.25">
      <c r="A10" s="1289" t="s">
        <v>222</v>
      </c>
      <c r="B10" s="1289"/>
      <c r="C10" s="5" t="s">
        <v>4910</v>
      </c>
      <c r="D10" s="414"/>
    </row>
    <row r="11" spans="1:26" x14ac:dyDescent="0.25">
      <c r="A11" s="1289" t="s">
        <v>223</v>
      </c>
      <c r="B11" s="1289"/>
      <c r="C11" s="480" t="s">
        <v>3598</v>
      </c>
      <c r="D11" s="415"/>
    </row>
    <row r="12" spans="1:26" ht="4.5" customHeight="1" x14ac:dyDescent="0.25">
      <c r="A12" s="157"/>
      <c r="B12" s="157"/>
      <c r="C12" s="157"/>
    </row>
    <row r="13" spans="1:26" ht="49.5" customHeight="1" x14ac:dyDescent="0.25">
      <c r="A13" s="1409" t="s">
        <v>3151</v>
      </c>
      <c r="B13" s="1410"/>
      <c r="C13" s="1410"/>
      <c r="D13" s="1411"/>
      <c r="E13" s="1412"/>
      <c r="F13" s="1412"/>
      <c r="G13" s="1412"/>
      <c r="H13" s="1412"/>
      <c r="I13" s="1412"/>
      <c r="J13" s="1412"/>
      <c r="K13" s="1412"/>
      <c r="L13" s="1412"/>
      <c r="M13" s="1412"/>
      <c r="N13" s="1412"/>
      <c r="O13" s="1412"/>
      <c r="P13" s="1412"/>
      <c r="Q13" s="1412"/>
      <c r="R13" s="1412"/>
      <c r="S13" s="1412"/>
      <c r="T13" s="1412"/>
      <c r="U13" s="1412"/>
      <c r="V13" s="1412"/>
      <c r="W13" s="1412"/>
      <c r="X13" s="1412"/>
    </row>
    <row r="14" spans="1:26" x14ac:dyDescent="0.25">
      <c r="A14" s="1378" t="s">
        <v>3152</v>
      </c>
      <c r="B14" s="1378" t="s">
        <v>3137</v>
      </c>
      <c r="C14" s="1413" t="s">
        <v>3153</v>
      </c>
      <c r="D14" s="1378" t="s">
        <v>3154</v>
      </c>
      <c r="E14" s="1378" t="s">
        <v>3155</v>
      </c>
      <c r="F14" s="1378"/>
      <c r="G14" s="1378"/>
      <c r="H14" s="1378"/>
      <c r="I14" s="282"/>
      <c r="J14" s="1408" t="s">
        <v>3156</v>
      </c>
      <c r="K14" s="1408"/>
      <c r="L14" s="1408"/>
      <c r="M14" s="1408"/>
      <c r="N14" s="283"/>
      <c r="O14" s="1408" t="s">
        <v>3157</v>
      </c>
      <c r="P14" s="1408"/>
      <c r="Q14" s="1408"/>
      <c r="R14" s="1408"/>
      <c r="S14" s="283"/>
      <c r="T14" s="1408" t="s">
        <v>3158</v>
      </c>
      <c r="U14" s="1408"/>
      <c r="V14" s="1408"/>
      <c r="W14" s="1408"/>
      <c r="X14" s="283"/>
      <c r="Z14" s="284" t="s">
        <v>233</v>
      </c>
    </row>
    <row r="15" spans="1:26" x14ac:dyDescent="0.25">
      <c r="A15" s="1378"/>
      <c r="B15" s="1378"/>
      <c r="C15" s="1413"/>
      <c r="D15" s="1378"/>
      <c r="E15" s="1378" t="s">
        <v>3159</v>
      </c>
      <c r="F15" s="1378"/>
      <c r="G15" s="1378"/>
      <c r="H15" s="1378"/>
      <c r="I15" s="282"/>
      <c r="J15" s="1378" t="s">
        <v>3160</v>
      </c>
      <c r="K15" s="1378"/>
      <c r="L15" s="1378"/>
      <c r="M15" s="1378"/>
      <c r="N15" s="283"/>
      <c r="O15" s="1377" t="s">
        <v>3161</v>
      </c>
      <c r="P15" s="1378"/>
      <c r="Q15" s="1378"/>
      <c r="R15" s="1378"/>
      <c r="S15" s="283"/>
      <c r="T15" s="1377" t="s">
        <v>3162</v>
      </c>
      <c r="U15" s="1378"/>
      <c r="V15" s="1378"/>
      <c r="W15" s="1378"/>
      <c r="X15" s="283"/>
      <c r="Z15" s="285">
        <f>'[1]Cálculo de BDI'!D25</f>
        <v>0.2695688486306802</v>
      </c>
    </row>
    <row r="16" spans="1:26" x14ac:dyDescent="0.25">
      <c r="A16" s="1378"/>
      <c r="B16" s="1378"/>
      <c r="C16" s="1413"/>
      <c r="D16" s="1378"/>
      <c r="E16" s="1378" t="s">
        <v>3163</v>
      </c>
      <c r="F16" s="1378"/>
      <c r="G16" s="1378"/>
      <c r="H16" s="1378"/>
      <c r="I16" s="286" t="s">
        <v>3154</v>
      </c>
      <c r="J16" s="1378" t="s">
        <v>3163</v>
      </c>
      <c r="K16" s="1378"/>
      <c r="L16" s="1378"/>
      <c r="M16" s="1378"/>
      <c r="N16" s="286" t="s">
        <v>3154</v>
      </c>
      <c r="O16" s="1378" t="s">
        <v>3163</v>
      </c>
      <c r="P16" s="1378"/>
      <c r="Q16" s="1378"/>
      <c r="R16" s="1378"/>
      <c r="S16" s="470" t="s">
        <v>3154</v>
      </c>
      <c r="T16" s="1378" t="s">
        <v>3163</v>
      </c>
      <c r="U16" s="1378"/>
      <c r="V16" s="1378"/>
      <c r="W16" s="1378"/>
      <c r="X16" s="470" t="s">
        <v>3154</v>
      </c>
    </row>
    <row r="17" spans="1:26" x14ac:dyDescent="0.25">
      <c r="A17" s="1396" t="str">
        <f>'Orçamento resumido'!B18</f>
        <v>02.00.000</v>
      </c>
      <c r="B17" s="1396" t="str">
        <f>'Orçamento resumido'!C18</f>
        <v>SERVIÇOS PRELIMINARES</v>
      </c>
      <c r="C17" s="1398">
        <f>'Orçamento resumido'!E18</f>
        <v>50303.31</v>
      </c>
      <c r="D17" s="1400">
        <f>C17/$C$35</f>
        <v>3.6671080441849128E-2</v>
      </c>
      <c r="E17" s="1379">
        <f>TRUNC(C17*I17,2)</f>
        <v>50303.31</v>
      </c>
      <c r="F17" s="1380"/>
      <c r="G17" s="1380"/>
      <c r="H17" s="1381"/>
      <c r="I17" s="283">
        <v>1</v>
      </c>
      <c r="J17" s="1379">
        <f>TRUNC(C17*N17,2)</f>
        <v>0</v>
      </c>
      <c r="K17" s="1380"/>
      <c r="L17" s="1380"/>
      <c r="M17" s="1381"/>
      <c r="N17" s="287">
        <v>0</v>
      </c>
      <c r="O17" s="1379">
        <f>TRUNC(C17*S17,2)</f>
        <v>0</v>
      </c>
      <c r="P17" s="1380"/>
      <c r="Q17" s="1380"/>
      <c r="R17" s="1381"/>
      <c r="S17" s="287">
        <v>0</v>
      </c>
      <c r="T17" s="1379">
        <f>TRUNC(C17*X17,2)</f>
        <v>0</v>
      </c>
      <c r="U17" s="1380"/>
      <c r="V17" s="1380"/>
      <c r="W17" s="1381"/>
      <c r="X17" s="287">
        <v>0</v>
      </c>
      <c r="Y17" s="288">
        <f>(J17+E17+O17+T17)-C17</f>
        <v>0</v>
      </c>
    </row>
    <row r="18" spans="1:26" x14ac:dyDescent="0.25">
      <c r="A18" s="1397"/>
      <c r="B18" s="1397"/>
      <c r="C18" s="1399"/>
      <c r="D18" s="1400"/>
      <c r="E18" s="289"/>
      <c r="F18" s="289"/>
      <c r="G18" s="289"/>
      <c r="H18" s="289"/>
      <c r="I18" s="283"/>
      <c r="J18" s="290"/>
      <c r="K18" s="290"/>
      <c r="L18" s="290"/>
      <c r="M18" s="290"/>
      <c r="N18" s="287"/>
      <c r="O18" s="471"/>
      <c r="P18" s="471"/>
      <c r="Q18" s="471"/>
      <c r="R18" s="471"/>
      <c r="S18" s="287"/>
      <c r="T18" s="471"/>
      <c r="U18" s="471"/>
      <c r="V18" s="471"/>
      <c r="W18" s="471"/>
      <c r="X18" s="287"/>
      <c r="Y18" s="288"/>
    </row>
    <row r="19" spans="1:26" ht="15.75" customHeight="1" x14ac:dyDescent="0.25">
      <c r="A19" s="1403" t="str">
        <f>'Orçamento resumido'!B19</f>
        <v>03.00.000</v>
      </c>
      <c r="B19" s="1403" t="str">
        <f>'Orçamento resumido'!C19</f>
        <v xml:space="preserve"> FUNDAÇÕES E ESTRUTURAS</v>
      </c>
      <c r="C19" s="1405">
        <f>'Orçamento resumido'!E19</f>
        <v>281778.94999999995</v>
      </c>
      <c r="D19" s="1400">
        <f>C19/$C$35</f>
        <v>0.20541667222832419</v>
      </c>
      <c r="E19" s="1374">
        <f>TRUNC(C19*I19,2)</f>
        <v>225423.16</v>
      </c>
      <c r="F19" s="1375"/>
      <c r="G19" s="1375"/>
      <c r="H19" s="1376"/>
      <c r="I19" s="283">
        <v>0.8</v>
      </c>
      <c r="J19" s="1374">
        <f>TRUNC(C19*N19,2)</f>
        <v>56355.79</v>
      </c>
      <c r="K19" s="1375"/>
      <c r="L19" s="1375"/>
      <c r="M19" s="1376"/>
      <c r="N19" s="287">
        <v>0.2</v>
      </c>
      <c r="O19" s="1374">
        <f>TRUNC(C19*S19,2)</f>
        <v>0</v>
      </c>
      <c r="P19" s="1375"/>
      <c r="Q19" s="1375"/>
      <c r="R19" s="1376"/>
      <c r="S19" s="287">
        <v>0</v>
      </c>
      <c r="T19" s="1374">
        <f>TRUNC(C19*X19,2)</f>
        <v>0</v>
      </c>
      <c r="U19" s="1375"/>
      <c r="V19" s="1375"/>
      <c r="W19" s="1376"/>
      <c r="X19" s="287">
        <v>0</v>
      </c>
      <c r="Y19" s="288">
        <f>(J19+E19+O19+T19)-C19</f>
        <v>0</v>
      </c>
    </row>
    <row r="20" spans="1:26" ht="15" customHeight="1" x14ac:dyDescent="0.25">
      <c r="A20" s="1404"/>
      <c r="B20" s="1404"/>
      <c r="C20" s="1406"/>
      <c r="D20" s="1400"/>
      <c r="E20" s="289"/>
      <c r="F20" s="289"/>
      <c r="G20" s="289"/>
      <c r="H20" s="291"/>
      <c r="I20" s="283"/>
      <c r="J20" s="475"/>
      <c r="K20" s="475"/>
      <c r="L20" s="290"/>
      <c r="M20" s="292"/>
      <c r="N20" s="287"/>
      <c r="O20" s="475"/>
      <c r="P20" s="475"/>
      <c r="Q20" s="471"/>
      <c r="R20" s="471"/>
      <c r="S20" s="287"/>
      <c r="T20" s="475"/>
      <c r="U20" s="475"/>
      <c r="V20" s="471"/>
      <c r="W20" s="471"/>
      <c r="X20" s="287"/>
      <c r="Y20" s="288"/>
    </row>
    <row r="21" spans="1:26" ht="15" customHeight="1" x14ac:dyDescent="0.25">
      <c r="A21" s="1396" t="str">
        <f>'Orçamento resumido'!B20</f>
        <v>04.00.000</v>
      </c>
      <c r="B21" s="1396" t="str">
        <f>'Orçamento resumido'!C20</f>
        <v>ARQUITETURA E ELEMENTOS DE URBANISMO</v>
      </c>
      <c r="C21" s="1398">
        <f>'Orçamento resumido'!E20</f>
        <v>496628.56</v>
      </c>
      <c r="D21" s="1400">
        <f>C21/$C$35</f>
        <v>0.36204189890247179</v>
      </c>
      <c r="E21" s="1382">
        <f>TRUNC(C21*I21,2)</f>
        <v>0</v>
      </c>
      <c r="F21" s="1382"/>
      <c r="G21" s="1382"/>
      <c r="H21" s="1382"/>
      <c r="I21" s="283">
        <v>0</v>
      </c>
      <c r="J21" s="1382">
        <f>TRUNC(C21*N21,2)</f>
        <v>198651.42</v>
      </c>
      <c r="K21" s="1382"/>
      <c r="L21" s="1382"/>
      <c r="M21" s="1382"/>
      <c r="N21" s="287">
        <v>0.4</v>
      </c>
      <c r="O21" s="1382">
        <f>TRUNC(C21*S21,2)</f>
        <v>198651.42</v>
      </c>
      <c r="P21" s="1382"/>
      <c r="Q21" s="1382"/>
      <c r="R21" s="1382"/>
      <c r="S21" s="287">
        <v>0.4</v>
      </c>
      <c r="T21" s="1382">
        <f>TRUNC(C21*X21,2)+0.01</f>
        <v>99325.72</v>
      </c>
      <c r="U21" s="1382"/>
      <c r="V21" s="1382"/>
      <c r="W21" s="1382"/>
      <c r="X21" s="287">
        <v>0.2</v>
      </c>
      <c r="Y21" s="288">
        <f>(J21+E21+O21+T21)-C21</f>
        <v>0</v>
      </c>
    </row>
    <row r="22" spans="1:26" ht="14.25" customHeight="1" x14ac:dyDescent="0.25">
      <c r="A22" s="1397"/>
      <c r="B22" s="1397"/>
      <c r="C22" s="1399"/>
      <c r="D22" s="1400"/>
      <c r="E22" s="475"/>
      <c r="F22" s="475"/>
      <c r="G22" s="475"/>
      <c r="H22" s="475"/>
      <c r="I22" s="283"/>
      <c r="J22" s="292"/>
      <c r="K22" s="292"/>
      <c r="L22" s="290"/>
      <c r="M22" s="290"/>
      <c r="N22" s="287"/>
      <c r="O22" s="475"/>
      <c r="P22" s="475"/>
      <c r="Q22" s="292"/>
      <c r="R22" s="475"/>
      <c r="S22" s="287"/>
      <c r="T22" s="471"/>
      <c r="U22" s="471"/>
      <c r="V22" s="471"/>
      <c r="W22" s="292"/>
      <c r="X22" s="287"/>
      <c r="Y22" s="288"/>
    </row>
    <row r="23" spans="1:26" ht="15.75" customHeight="1" x14ac:dyDescent="0.25">
      <c r="A23" s="1396" t="str">
        <f>'Orçamento resumido'!B21</f>
        <v>05.00.000</v>
      </c>
      <c r="B23" s="1396" t="str">
        <f>'Orçamento resumido'!C21</f>
        <v>INSTALAÇÕES HIDRÁULICAS E SANITÁRIAS</v>
      </c>
      <c r="C23" s="1398">
        <f>'Orçamento resumido'!E21</f>
        <v>30715.91</v>
      </c>
      <c r="D23" s="1400">
        <f>C23/$C$35</f>
        <v>2.2391878515640385E-2</v>
      </c>
      <c r="E23" s="1374">
        <f>TRUNC(C23*I23,2)</f>
        <v>0</v>
      </c>
      <c r="F23" s="1375"/>
      <c r="G23" s="1375"/>
      <c r="H23" s="1376"/>
      <c r="I23" s="283">
        <v>0</v>
      </c>
      <c r="J23" s="1374">
        <f>TRUNC(C23*N23,2)+0.01</f>
        <v>6143.1900000000005</v>
      </c>
      <c r="K23" s="1375"/>
      <c r="L23" s="1375"/>
      <c r="M23" s="1376"/>
      <c r="N23" s="287">
        <v>0.2</v>
      </c>
      <c r="O23" s="1374">
        <f>TRUNC(C23*S23,2)</f>
        <v>21501.13</v>
      </c>
      <c r="P23" s="1375"/>
      <c r="Q23" s="1375"/>
      <c r="R23" s="1376"/>
      <c r="S23" s="287">
        <v>0.7</v>
      </c>
      <c r="T23" s="1374">
        <f>TRUNC(C23*X23,2)</f>
        <v>3071.59</v>
      </c>
      <c r="U23" s="1375"/>
      <c r="V23" s="1375"/>
      <c r="W23" s="1376"/>
      <c r="X23" s="287">
        <v>0.1</v>
      </c>
      <c r="Y23" s="288">
        <f>(J23+E23+O23+T23)-C23</f>
        <v>0</v>
      </c>
    </row>
    <row r="24" spans="1:26" ht="12.75" customHeight="1" x14ac:dyDescent="0.25">
      <c r="A24" s="1397"/>
      <c r="B24" s="1397"/>
      <c r="C24" s="1399"/>
      <c r="D24" s="1400"/>
      <c r="E24" s="475"/>
      <c r="F24" s="475"/>
      <c r="G24" s="475"/>
      <c r="H24" s="475"/>
      <c r="I24" s="283"/>
      <c r="J24" s="292"/>
      <c r="K24" s="462"/>
      <c r="L24" s="462"/>
      <c r="M24" s="462"/>
      <c r="N24" s="287"/>
      <c r="O24" s="471"/>
      <c r="P24" s="292"/>
      <c r="Q24" s="292"/>
      <c r="R24" s="471"/>
      <c r="S24" s="287"/>
      <c r="T24" s="471"/>
      <c r="U24" s="471"/>
      <c r="V24" s="471"/>
      <c r="W24" s="292"/>
      <c r="X24" s="287"/>
      <c r="Y24" s="288"/>
    </row>
    <row r="25" spans="1:26" ht="15" customHeight="1" x14ac:dyDescent="0.25">
      <c r="A25" s="1403" t="str">
        <f>'Orçamento resumido'!B22</f>
        <v>06.00.000</v>
      </c>
      <c r="B25" s="1403" t="str">
        <f>'Orçamento resumido'!C22</f>
        <v>INSTALAÇÕES ELÉTRICAS E ELETRÔNICAS</v>
      </c>
      <c r="C25" s="1405">
        <f>'Orçamento resumido'!E22</f>
        <v>164381.54</v>
      </c>
      <c r="D25" s="1400">
        <f>C25/$C$35</f>
        <v>0.11983403629890441</v>
      </c>
      <c r="E25" s="1382">
        <f>TRUNC(C25*I25,2)</f>
        <v>0</v>
      </c>
      <c r="F25" s="1382"/>
      <c r="G25" s="1382"/>
      <c r="H25" s="1382"/>
      <c r="I25" s="283">
        <v>0</v>
      </c>
      <c r="J25" s="1382">
        <f>TRUNC(C25*N25,2)</f>
        <v>49314.46</v>
      </c>
      <c r="K25" s="1382"/>
      <c r="L25" s="1382"/>
      <c r="M25" s="1382"/>
      <c r="N25" s="287">
        <v>0.3</v>
      </c>
      <c r="O25" s="1382">
        <f>TRUNC(C25*S25,2)</f>
        <v>98628.92</v>
      </c>
      <c r="P25" s="1382"/>
      <c r="Q25" s="1382"/>
      <c r="R25" s="1382"/>
      <c r="S25" s="287">
        <v>0.6</v>
      </c>
      <c r="T25" s="1382">
        <f>TRUNC(C25*X25,2)+0.01</f>
        <v>16438.16</v>
      </c>
      <c r="U25" s="1382"/>
      <c r="V25" s="1382"/>
      <c r="W25" s="1382"/>
      <c r="X25" s="287">
        <v>0.1</v>
      </c>
      <c r="Y25" s="288">
        <f>(J25+E25+O25+T25)-C25</f>
        <v>0</v>
      </c>
    </row>
    <row r="26" spans="1:26" x14ac:dyDescent="0.25">
      <c r="A26" s="1404"/>
      <c r="B26" s="1404"/>
      <c r="C26" s="1406"/>
      <c r="D26" s="1400"/>
      <c r="E26" s="290"/>
      <c r="F26" s="475"/>
      <c r="G26" s="475"/>
      <c r="H26" s="475"/>
      <c r="I26" s="283"/>
      <c r="J26" s="292"/>
      <c r="K26" s="290"/>
      <c r="L26" s="290"/>
      <c r="M26" s="290"/>
      <c r="N26" s="287"/>
      <c r="O26" s="475"/>
      <c r="P26" s="292"/>
      <c r="Q26" s="292"/>
      <c r="R26" s="471"/>
      <c r="S26" s="287"/>
      <c r="T26" s="475"/>
      <c r="U26" s="475"/>
      <c r="V26" s="475"/>
      <c r="W26" s="292"/>
      <c r="X26" s="287"/>
      <c r="Y26" s="288"/>
    </row>
    <row r="27" spans="1:26" x14ac:dyDescent="0.25">
      <c r="A27" s="1403" t="str">
        <f>'Orçamento resumido'!B23</f>
        <v>07.00.000</v>
      </c>
      <c r="B27" s="1396" t="str">
        <f>'Orçamento resumido'!C23</f>
        <v>INSTALAÇÕES MECÂNICAS E DE UTILIDADES</v>
      </c>
      <c r="C27" s="1405">
        <f>'Orçamento resumido'!E23</f>
        <v>298881.62</v>
      </c>
      <c r="D27" s="1400">
        <f>C27/$C$35</f>
        <v>0.21788450759224759</v>
      </c>
      <c r="E27" s="1374">
        <f>TRUNC(C27*I27,2)</f>
        <v>0</v>
      </c>
      <c r="F27" s="1375"/>
      <c r="G27" s="1375"/>
      <c r="H27" s="1376"/>
      <c r="I27" s="283">
        <v>0</v>
      </c>
      <c r="J27" s="1374">
        <f>TRUNC(C27*N27,2)</f>
        <v>59776.32</v>
      </c>
      <c r="K27" s="1375"/>
      <c r="L27" s="1375"/>
      <c r="M27" s="1376"/>
      <c r="N27" s="287">
        <v>0.2</v>
      </c>
      <c r="O27" s="1374">
        <f>TRUNC(C27*S27,2)+0.01</f>
        <v>179328.98</v>
      </c>
      <c r="P27" s="1375"/>
      <c r="Q27" s="1375"/>
      <c r="R27" s="1376"/>
      <c r="S27" s="287">
        <v>0.6</v>
      </c>
      <c r="T27" s="1374">
        <f>TRUNC(C27*X27,2)</f>
        <v>59776.32</v>
      </c>
      <c r="U27" s="1375"/>
      <c r="V27" s="1375"/>
      <c r="W27" s="1376"/>
      <c r="X27" s="287">
        <v>0.2</v>
      </c>
      <c r="Y27" s="288">
        <f>(J27+E27+O27+T27)-C27</f>
        <v>0</v>
      </c>
    </row>
    <row r="28" spans="1:26" x14ac:dyDescent="0.25">
      <c r="A28" s="1404"/>
      <c r="B28" s="1397"/>
      <c r="C28" s="1406"/>
      <c r="D28" s="1400"/>
      <c r="E28" s="462"/>
      <c r="F28" s="475"/>
      <c r="G28" s="475"/>
      <c r="H28" s="475"/>
      <c r="I28" s="283"/>
      <c r="J28" s="292"/>
      <c r="K28" s="462"/>
      <c r="L28" s="462"/>
      <c r="M28" s="462"/>
      <c r="N28" s="287"/>
      <c r="O28" s="475"/>
      <c r="P28" s="292"/>
      <c r="Q28" s="292"/>
      <c r="R28" s="471"/>
      <c r="S28" s="287"/>
      <c r="T28" s="475"/>
      <c r="U28" s="471"/>
      <c r="V28" s="471"/>
      <c r="W28" s="292"/>
      <c r="X28" s="287"/>
      <c r="Y28" s="288"/>
    </row>
    <row r="29" spans="1:26" x14ac:dyDescent="0.25">
      <c r="A29" s="1396" t="str">
        <f>'Orçamento resumido'!B24</f>
        <v>08.00.000</v>
      </c>
      <c r="B29" s="1396" t="str">
        <f>'Orçamento resumido'!C24</f>
        <v>INSTALAÇÕES DE PREVENÇÃO E COMBATE A INCÊNDIO</v>
      </c>
      <c r="C29" s="1398">
        <f>'Orçamento resumido'!E24</f>
        <v>5097.74</v>
      </c>
      <c r="D29" s="1400">
        <f>C29/$C$35</f>
        <v>3.7162491615687315E-3</v>
      </c>
      <c r="E29" s="1402">
        <f>TRUNC(C29*I29,2)</f>
        <v>0</v>
      </c>
      <c r="F29" s="1402"/>
      <c r="G29" s="1402"/>
      <c r="H29" s="1402"/>
      <c r="I29" s="283">
        <v>0</v>
      </c>
      <c r="J29" s="1402">
        <f>TRUNC(C29*N29,2)+0.02</f>
        <v>509.78999999999996</v>
      </c>
      <c r="K29" s="1402"/>
      <c r="L29" s="1402"/>
      <c r="M29" s="1402"/>
      <c r="N29" s="287">
        <v>0.1</v>
      </c>
      <c r="O29" s="1402">
        <f>TRUNC(C29*S29,2)</f>
        <v>3568.41</v>
      </c>
      <c r="P29" s="1402"/>
      <c r="Q29" s="1402"/>
      <c r="R29" s="1402"/>
      <c r="S29" s="287">
        <v>0.7</v>
      </c>
      <c r="T29" s="1402">
        <f>TRUNC(C29*X29,2)</f>
        <v>1019.54</v>
      </c>
      <c r="U29" s="1402"/>
      <c r="V29" s="1402"/>
      <c r="W29" s="1402"/>
      <c r="X29" s="287">
        <v>0.2</v>
      </c>
      <c r="Y29" s="288">
        <f>(J29+E29+O29+T29)-C29</f>
        <v>0</v>
      </c>
    </row>
    <row r="30" spans="1:26" x14ac:dyDescent="0.25">
      <c r="A30" s="1397"/>
      <c r="B30" s="1397"/>
      <c r="C30" s="1399"/>
      <c r="D30" s="1400"/>
      <c r="E30" s="291"/>
      <c r="F30" s="291"/>
      <c r="G30" s="291"/>
      <c r="H30" s="291"/>
      <c r="I30" s="287"/>
      <c r="J30" s="292"/>
      <c r="K30" s="475"/>
      <c r="L30" s="290"/>
      <c r="M30" s="290"/>
      <c r="N30" s="287"/>
      <c r="O30" s="475"/>
      <c r="P30" s="292"/>
      <c r="Q30" s="292"/>
      <c r="R30" s="471"/>
      <c r="S30" s="287"/>
      <c r="T30" s="475"/>
      <c r="U30" s="475"/>
      <c r="V30" s="471"/>
      <c r="W30" s="292"/>
      <c r="X30" s="287"/>
      <c r="Y30" s="288"/>
    </row>
    <row r="31" spans="1:26" x14ac:dyDescent="0.25">
      <c r="A31" s="1396" t="str">
        <f>'Orçamento resumido'!B25</f>
        <v>09.00.000</v>
      </c>
      <c r="B31" s="1396" t="str">
        <f>'Orçamento resumido'!C25</f>
        <v>SERVIÇOS COMPLEMENTARES</v>
      </c>
      <c r="C31" s="1398">
        <f>'Orçamento resumido'!E25</f>
        <v>8696.23</v>
      </c>
      <c r="D31" s="1400">
        <f>C31/$C$35</f>
        <v>6.3395460432091174E-3</v>
      </c>
      <c r="E31" s="1374">
        <f>TRUNC((C31*I31),2)</f>
        <v>0</v>
      </c>
      <c r="F31" s="1375"/>
      <c r="G31" s="1375"/>
      <c r="H31" s="1376"/>
      <c r="I31" s="283">
        <v>0</v>
      </c>
      <c r="J31" s="1374">
        <f>TRUNC(C31*N31,2)</f>
        <v>0</v>
      </c>
      <c r="K31" s="1375"/>
      <c r="L31" s="1375"/>
      <c r="M31" s="1376"/>
      <c r="N31" s="287">
        <v>0</v>
      </c>
      <c r="O31" s="1374">
        <f>TRUNC(C31*S31,2)</f>
        <v>0</v>
      </c>
      <c r="P31" s="1375"/>
      <c r="Q31" s="1375"/>
      <c r="R31" s="1376"/>
      <c r="S31" s="287">
        <v>0</v>
      </c>
      <c r="T31" s="1374">
        <f>TRUNC(C31*X31,2)</f>
        <v>8696.23</v>
      </c>
      <c r="U31" s="1375"/>
      <c r="V31" s="1375"/>
      <c r="W31" s="1376"/>
      <c r="X31" s="287">
        <v>1</v>
      </c>
      <c r="Y31" s="288">
        <f>(J31+E31+O31+T31)-C31</f>
        <v>0</v>
      </c>
    </row>
    <row r="32" spans="1:26" x14ac:dyDescent="0.25">
      <c r="A32" s="1397"/>
      <c r="B32" s="1397"/>
      <c r="C32" s="1399"/>
      <c r="D32" s="1400"/>
      <c r="E32" s="291"/>
      <c r="F32" s="291"/>
      <c r="G32" s="291"/>
      <c r="H32" s="291"/>
      <c r="I32" s="287"/>
      <c r="J32" s="475"/>
      <c r="K32" s="475"/>
      <c r="L32" s="290"/>
      <c r="M32" s="290"/>
      <c r="N32" s="287"/>
      <c r="O32" s="475"/>
      <c r="P32" s="475"/>
      <c r="Q32" s="471"/>
      <c r="R32" s="471"/>
      <c r="S32" s="287"/>
      <c r="T32" s="292"/>
      <c r="U32" s="292"/>
      <c r="V32" s="292"/>
      <c r="W32" s="292"/>
      <c r="X32" s="287"/>
      <c r="Y32" s="288"/>
      <c r="Z32" s="293"/>
    </row>
    <row r="33" spans="1:25" x14ac:dyDescent="0.25">
      <c r="A33" s="1396" t="str">
        <f>'Orçamento resumido'!B26</f>
        <v>10.00.000</v>
      </c>
      <c r="B33" s="1396" t="str">
        <f>'Orçamento resumido'!C26</f>
        <v>SERVIÇOS AUXILIARES E ADMINISTRATIVOS</v>
      </c>
      <c r="C33" s="1398">
        <f>'Orçamento resumido'!E26</f>
        <v>35259.47</v>
      </c>
      <c r="D33" s="1400">
        <f>C33/$C$35</f>
        <v>2.5704130815784612E-2</v>
      </c>
      <c r="E33" s="1379">
        <f>TRUNC((C33*I33),2)</f>
        <v>7274.28</v>
      </c>
      <c r="F33" s="1380"/>
      <c r="G33" s="1380"/>
      <c r="H33" s="1381"/>
      <c r="I33" s="287">
        <v>0.20630717409794147</v>
      </c>
      <c r="J33" s="1374">
        <f>TRUNC(C33*N33,2)</f>
        <v>9781.24</v>
      </c>
      <c r="K33" s="1375"/>
      <c r="L33" s="1375"/>
      <c r="M33" s="1376"/>
      <c r="N33" s="287">
        <v>0.27740753804139145</v>
      </c>
      <c r="O33" s="1374">
        <f>TRUNC(C33*S33,2)</f>
        <v>13235.44</v>
      </c>
      <c r="P33" s="1375"/>
      <c r="Q33" s="1375"/>
      <c r="R33" s="1376"/>
      <c r="S33" s="287">
        <v>0.37537289137028279</v>
      </c>
      <c r="T33" s="1374">
        <f>TRUNC(C33*X33,2)+0.01</f>
        <v>4968.51</v>
      </c>
      <c r="U33" s="1375"/>
      <c r="V33" s="1375"/>
      <c r="W33" s="1376"/>
      <c r="X33" s="287">
        <v>0.14091258191039699</v>
      </c>
      <c r="Y33" s="288">
        <f>(J33+E33+O33+T33)-C33</f>
        <v>0</v>
      </c>
    </row>
    <row r="34" spans="1:25" x14ac:dyDescent="0.25">
      <c r="A34" s="1397"/>
      <c r="B34" s="1397"/>
      <c r="C34" s="1399"/>
      <c r="D34" s="1400"/>
      <c r="E34" s="292"/>
      <c r="F34" s="290"/>
      <c r="G34" s="290"/>
      <c r="H34" s="290"/>
      <c r="I34" s="287"/>
      <c r="J34" s="475"/>
      <c r="K34" s="292"/>
      <c r="L34" s="475"/>
      <c r="M34" s="475"/>
      <c r="N34" s="287"/>
      <c r="O34" s="475"/>
      <c r="P34" s="475"/>
      <c r="Q34" s="292"/>
      <c r="R34" s="475"/>
      <c r="S34" s="287"/>
      <c r="T34" s="475"/>
      <c r="U34" s="475"/>
      <c r="V34" s="475"/>
      <c r="W34" s="292"/>
      <c r="X34" s="287"/>
      <c r="Y34" s="288"/>
    </row>
    <row r="35" spans="1:25" x14ac:dyDescent="0.25">
      <c r="A35" s="1401" t="s">
        <v>3164</v>
      </c>
      <c r="B35" s="1401"/>
      <c r="C35" s="294">
        <f>ROUNDDOWN(SUM(C17:C34),2)</f>
        <v>1371743.33</v>
      </c>
      <c r="D35" s="295">
        <f>SUM(D17:D34)</f>
        <v>0.99999999999999989</v>
      </c>
      <c r="E35" s="1393">
        <f>ROUNDDOWN(SUM(E17,E19,E21,E25,E29,E31,E33,E23,E27),2)</f>
        <v>283000.75</v>
      </c>
      <c r="F35" s="1394">
        <f>SUM(F17:F34)</f>
        <v>0</v>
      </c>
      <c r="G35" s="1394">
        <f>SUM(G17:G34)</f>
        <v>0</v>
      </c>
      <c r="H35" s="1395">
        <f>SUM(H17:H34)</f>
        <v>0</v>
      </c>
      <c r="I35" s="296">
        <f>E36/$E$38</f>
        <v>0.20630736363777324</v>
      </c>
      <c r="J35" s="1393">
        <f>ROUNDDOWN(SUM(J17,J19,J21,J25,J29,J31,J33,J23,J27),2)</f>
        <v>380532.21</v>
      </c>
      <c r="K35" s="1394">
        <f>SUM(K17:K34)</f>
        <v>0</v>
      </c>
      <c r="L35" s="1394">
        <f>SUM(L17:L34)</f>
        <v>0</v>
      </c>
      <c r="M35" s="1395">
        <f>SUM(M17:M34)</f>
        <v>0</v>
      </c>
      <c r="N35" s="296">
        <f>J36/$E$38</f>
        <v>0.27740773487121678</v>
      </c>
      <c r="O35" s="1393">
        <f>ROUNDDOWN(SUM(O17,O19,O21,O25,O29,O31,O33,O23,O27),2)</f>
        <v>514914.3</v>
      </c>
      <c r="P35" s="1394">
        <f>SUM(P17:P34)</f>
        <v>0</v>
      </c>
      <c r="Q35" s="1394">
        <f>SUM(Q17:Q34)</f>
        <v>0</v>
      </c>
      <c r="R35" s="1395">
        <f>SUM(R17:R34)</f>
        <v>0</v>
      </c>
      <c r="S35" s="296">
        <f>O36/$E$38</f>
        <v>0.37537219153090395</v>
      </c>
      <c r="T35" s="1393">
        <f>ROUNDDOWN(SUM(T17,T19,T21,T25,T29,T31,T33,T23,T27),2)</f>
        <v>193296.07</v>
      </c>
      <c r="U35" s="1394">
        <f>SUM(U17:U34)</f>
        <v>0</v>
      </c>
      <c r="V35" s="1394">
        <f>SUM(V17:V34)</f>
        <v>0</v>
      </c>
      <c r="W35" s="1395">
        <f>SUM(W17:W34)</f>
        <v>0</v>
      </c>
      <c r="X35" s="296">
        <f>T36/$E$38</f>
        <v>0.14091270996010602</v>
      </c>
      <c r="Y35" s="288"/>
    </row>
    <row r="36" spans="1:25" x14ac:dyDescent="0.25">
      <c r="A36" s="1386" t="s">
        <v>3165</v>
      </c>
      <c r="B36" s="1387"/>
      <c r="C36" s="1387"/>
      <c r="D36" s="1388"/>
      <c r="E36" s="1389">
        <f>E35</f>
        <v>283000.75</v>
      </c>
      <c r="F36" s="1390"/>
      <c r="G36" s="1390"/>
      <c r="H36" s="1390"/>
      <c r="I36" s="297"/>
      <c r="J36" s="1389">
        <f>J35</f>
        <v>380532.21</v>
      </c>
      <c r="K36" s="1390"/>
      <c r="L36" s="1390"/>
      <c r="M36" s="1390"/>
      <c r="N36" s="297"/>
      <c r="O36" s="1389">
        <f>O35</f>
        <v>514914.3</v>
      </c>
      <c r="P36" s="1390"/>
      <c r="Q36" s="1390"/>
      <c r="R36" s="1390"/>
      <c r="S36" s="297"/>
      <c r="T36" s="1389">
        <f>T35</f>
        <v>193296.07</v>
      </c>
      <c r="U36" s="1390"/>
      <c r="V36" s="1390"/>
      <c r="W36" s="1390"/>
      <c r="X36" s="297"/>
    </row>
    <row r="37" spans="1:25" x14ac:dyDescent="0.25">
      <c r="A37" s="1386" t="s">
        <v>3166</v>
      </c>
      <c r="B37" s="1387"/>
      <c r="C37" s="1387"/>
      <c r="D37" s="1388"/>
      <c r="E37" s="1384">
        <f>E36</f>
        <v>283000.75</v>
      </c>
      <c r="F37" s="1385"/>
      <c r="G37" s="1385"/>
      <c r="H37" s="1385"/>
      <c r="I37" s="296">
        <f>I35</f>
        <v>0.20630736363777324</v>
      </c>
      <c r="J37" s="1384">
        <f>J36+E37</f>
        <v>663532.96</v>
      </c>
      <c r="K37" s="1385"/>
      <c r="L37" s="1385"/>
      <c r="M37" s="1385"/>
      <c r="N37" s="296">
        <f>N35+I37</f>
        <v>0.48371509850899003</v>
      </c>
      <c r="O37" s="1384">
        <f>O36+J37</f>
        <v>1178447.26</v>
      </c>
      <c r="P37" s="1385"/>
      <c r="Q37" s="1385"/>
      <c r="R37" s="1385"/>
      <c r="S37" s="296">
        <f>S35+N37</f>
        <v>0.85908729003989404</v>
      </c>
      <c r="T37" s="1384">
        <f>T36+O37</f>
        <v>1371743.33</v>
      </c>
      <c r="U37" s="1385"/>
      <c r="V37" s="1385"/>
      <c r="W37" s="1385"/>
      <c r="X37" s="296">
        <f>X35+S37</f>
        <v>1</v>
      </c>
    </row>
    <row r="38" spans="1:25" x14ac:dyDescent="0.25">
      <c r="A38" s="1383" t="s">
        <v>3167</v>
      </c>
      <c r="B38" s="1383"/>
      <c r="C38" s="1383"/>
      <c r="D38" s="1383"/>
      <c r="E38" s="1384">
        <f>$C$35</f>
        <v>1371743.33</v>
      </c>
      <c r="F38" s="1385"/>
      <c r="G38" s="1385"/>
      <c r="H38" s="1385"/>
      <c r="I38" s="298"/>
      <c r="J38" s="1384">
        <f>$C$35</f>
        <v>1371743.33</v>
      </c>
      <c r="K38" s="1385"/>
      <c r="L38" s="1385"/>
      <c r="M38" s="1385"/>
      <c r="N38" s="298"/>
      <c r="O38" s="1384">
        <f>$C$35</f>
        <v>1371743.33</v>
      </c>
      <c r="P38" s="1385"/>
      <c r="Q38" s="1385"/>
      <c r="R38" s="1385"/>
      <c r="S38" s="298"/>
      <c r="T38" s="1384">
        <f>$C$35</f>
        <v>1371743.33</v>
      </c>
      <c r="U38" s="1385"/>
      <c r="V38" s="1385"/>
      <c r="W38" s="1385"/>
      <c r="X38" s="298"/>
    </row>
    <row r="39" spans="1:25" x14ac:dyDescent="0.25">
      <c r="A39" s="299"/>
      <c r="B39" s="299"/>
      <c r="C39" s="299"/>
      <c r="D39" s="299"/>
      <c r="E39" s="299"/>
      <c r="F39" s="299"/>
      <c r="G39" s="299"/>
      <c r="H39" s="299"/>
      <c r="I39" s="300"/>
      <c r="J39" s="299"/>
      <c r="K39" s="299"/>
      <c r="L39" s="299"/>
      <c r="M39" s="299"/>
      <c r="N39" s="300"/>
      <c r="O39" s="299"/>
      <c r="P39" s="299"/>
      <c r="Q39" s="299"/>
      <c r="R39" s="299"/>
      <c r="S39" s="299"/>
      <c r="T39" s="299"/>
      <c r="U39" s="299"/>
      <c r="V39" s="299"/>
      <c r="W39" s="300"/>
      <c r="X39" s="299"/>
    </row>
    <row r="40" spans="1:25" x14ac:dyDescent="0.25">
      <c r="A40" s="49" t="s">
        <v>5051</v>
      </c>
      <c r="B40" s="50"/>
      <c r="C40" s="301"/>
      <c r="D40" s="50"/>
      <c r="E40" s="50"/>
      <c r="F40" s="50"/>
      <c r="G40" s="50"/>
      <c r="H40" s="50"/>
      <c r="I40" s="302"/>
      <c r="J40" s="303"/>
      <c r="K40" s="304"/>
      <c r="L40" s="304"/>
      <c r="M40" s="304"/>
      <c r="N40" s="304"/>
      <c r="O40" s="304"/>
      <c r="P40" s="304"/>
      <c r="Q40" s="304"/>
      <c r="R40" s="304"/>
      <c r="S40" s="304"/>
      <c r="T40" s="304"/>
      <c r="U40" s="304"/>
      <c r="V40" s="304"/>
      <c r="W40" s="304"/>
      <c r="X40" s="304"/>
      <c r="Y40" s="305"/>
    </row>
    <row r="41" spans="1:25" ht="33.75" customHeight="1" x14ac:dyDescent="0.25">
      <c r="A41" s="306" t="s">
        <v>293</v>
      </c>
      <c r="B41" s="307"/>
      <c r="C41" s="1287" t="s">
        <v>294</v>
      </c>
      <c r="D41" s="1250"/>
      <c r="E41" s="1391"/>
      <c r="F41" s="1391"/>
      <c r="G41" s="1391"/>
      <c r="H41" s="1391"/>
      <c r="I41" s="1391"/>
      <c r="J41" s="1392"/>
      <c r="K41" s="1392"/>
      <c r="L41" s="1392"/>
      <c r="M41" s="1392"/>
      <c r="N41" s="308"/>
      <c r="O41" s="305"/>
      <c r="P41" s="305"/>
      <c r="Q41" s="305"/>
      <c r="R41" s="305"/>
      <c r="S41" s="305"/>
      <c r="T41" s="305"/>
      <c r="U41" s="305"/>
      <c r="V41" s="305"/>
      <c r="W41" s="308"/>
      <c r="X41" s="305"/>
      <c r="Y41" s="305"/>
    </row>
    <row r="42" spans="1:25" ht="26.25" customHeight="1" x14ac:dyDescent="0.25">
      <c r="A42" s="1326" t="s">
        <v>296</v>
      </c>
      <c r="B42" s="1327"/>
      <c r="C42" s="309"/>
      <c r="D42" s="55"/>
      <c r="E42" s="56"/>
      <c r="F42" s="56"/>
      <c r="G42" s="56"/>
      <c r="H42" s="56"/>
      <c r="I42" s="308"/>
      <c r="J42" s="261"/>
      <c r="K42" s="261"/>
      <c r="L42" s="305"/>
      <c r="M42" s="305"/>
      <c r="N42" s="308"/>
      <c r="O42" s="305"/>
      <c r="P42" s="305"/>
      <c r="Q42" s="305"/>
      <c r="R42" s="305"/>
      <c r="S42" s="305"/>
      <c r="T42" s="305"/>
      <c r="U42" s="305"/>
      <c r="V42" s="305"/>
      <c r="W42" s="308"/>
      <c r="X42" s="305"/>
      <c r="Y42" s="305"/>
    </row>
    <row r="43" spans="1:25" x14ac:dyDescent="0.25">
      <c r="A43" s="258"/>
      <c r="B43" s="259"/>
      <c r="C43" s="256"/>
      <c r="D43" s="60"/>
      <c r="E43" s="56"/>
      <c r="F43" s="56"/>
      <c r="G43" s="56"/>
      <c r="H43" s="56"/>
      <c r="I43" s="308"/>
      <c r="J43" s="261"/>
      <c r="K43" s="261"/>
      <c r="L43" s="304"/>
      <c r="M43" s="304"/>
      <c r="N43" s="304"/>
      <c r="O43" s="304"/>
      <c r="P43" s="304"/>
      <c r="Q43" s="304"/>
      <c r="R43" s="304"/>
      <c r="S43" s="304"/>
      <c r="T43" s="304"/>
      <c r="U43" s="304"/>
      <c r="V43" s="304"/>
      <c r="W43" s="304"/>
      <c r="X43" s="304"/>
      <c r="Y43" s="305"/>
    </row>
    <row r="44" spans="1:25" x14ac:dyDescent="0.25">
      <c r="A44" s="1328" t="s">
        <v>297</v>
      </c>
      <c r="B44" s="1329"/>
      <c r="C44" s="262"/>
      <c r="D44" s="63"/>
      <c r="E44" s="56"/>
      <c r="F44" s="56"/>
      <c r="G44" s="56"/>
      <c r="H44" s="56"/>
      <c r="I44" s="308"/>
      <c r="J44" s="261"/>
      <c r="K44" s="261"/>
      <c r="L44" s="305"/>
      <c r="M44" s="305"/>
      <c r="N44" s="308"/>
      <c r="O44" s="305"/>
      <c r="P44" s="305"/>
      <c r="Q44" s="305"/>
      <c r="R44" s="305"/>
      <c r="S44" s="305"/>
      <c r="T44" s="305"/>
      <c r="U44" s="305"/>
      <c r="V44" s="305"/>
      <c r="W44" s="308"/>
      <c r="X44" s="305"/>
      <c r="Y44" s="305"/>
    </row>
    <row r="45" spans="1:25" x14ac:dyDescent="0.25">
      <c r="A45" s="254"/>
      <c r="B45" s="255"/>
      <c r="C45" s="255"/>
      <c r="D45" s="310"/>
      <c r="E45" s="255"/>
      <c r="F45" s="255"/>
      <c r="G45" s="255"/>
      <c r="H45" s="255"/>
      <c r="I45" s="255"/>
      <c r="J45" s="311"/>
    </row>
    <row r="46" spans="1:25" x14ac:dyDescent="0.25">
      <c r="A46" s="306" t="s">
        <v>295</v>
      </c>
      <c r="B46" s="307"/>
      <c r="C46" s="1287" t="s">
        <v>294</v>
      </c>
      <c r="D46" s="1250"/>
      <c r="E46" s="158"/>
      <c r="F46" s="158"/>
      <c r="G46" s="158"/>
      <c r="H46" s="158"/>
      <c r="I46" s="158"/>
      <c r="J46" s="312"/>
    </row>
    <row r="47" spans="1:25" ht="25.5" customHeight="1" x14ac:dyDescent="0.25">
      <c r="A47" s="313"/>
      <c r="B47" s="314"/>
      <c r="C47" s="313"/>
      <c r="D47" s="314"/>
    </row>
    <row r="48" spans="1:25" ht="28.5" customHeight="1" x14ac:dyDescent="0.25">
      <c r="A48" s="315"/>
      <c r="B48" s="316"/>
      <c r="C48" s="315"/>
      <c r="D48" s="316"/>
    </row>
  </sheetData>
  <mergeCells count="123">
    <mergeCell ref="A9:B9"/>
    <mergeCell ref="A10:B10"/>
    <mergeCell ref="A11:B11"/>
    <mergeCell ref="A5:D5"/>
    <mergeCell ref="A6:B6"/>
    <mergeCell ref="A7:B7"/>
    <mergeCell ref="A8:B8"/>
    <mergeCell ref="T14:W14"/>
    <mergeCell ref="E15:H15"/>
    <mergeCell ref="J15:M15"/>
    <mergeCell ref="A13:D13"/>
    <mergeCell ref="E13:X13"/>
    <mergeCell ref="A14:A16"/>
    <mergeCell ref="B14:B16"/>
    <mergeCell ref="C14:C16"/>
    <mergeCell ref="D14:D16"/>
    <mergeCell ref="E14:H14"/>
    <mergeCell ref="J14:M14"/>
    <mergeCell ref="O14:R14"/>
    <mergeCell ref="O15:R15"/>
    <mergeCell ref="A17:A18"/>
    <mergeCell ref="B17:B18"/>
    <mergeCell ref="C17:C18"/>
    <mergeCell ref="D17:D18"/>
    <mergeCell ref="E17:H17"/>
    <mergeCell ref="J17:M17"/>
    <mergeCell ref="E16:H16"/>
    <mergeCell ref="J16:M16"/>
    <mergeCell ref="O16:R16"/>
    <mergeCell ref="B21:B22"/>
    <mergeCell ref="C21:C22"/>
    <mergeCell ref="D21:D22"/>
    <mergeCell ref="E21:H21"/>
    <mergeCell ref="J21:M21"/>
    <mergeCell ref="A25:A26"/>
    <mergeCell ref="A21:A22"/>
    <mergeCell ref="D29:D30"/>
    <mergeCell ref="C19:C20"/>
    <mergeCell ref="D19:D20"/>
    <mergeCell ref="E19:H19"/>
    <mergeCell ref="J19:M19"/>
    <mergeCell ref="A19:A20"/>
    <mergeCell ref="B19:B20"/>
    <mergeCell ref="A23:A24"/>
    <mergeCell ref="B23:B24"/>
    <mergeCell ref="C23:C24"/>
    <mergeCell ref="D23:D24"/>
    <mergeCell ref="E23:H23"/>
    <mergeCell ref="J23:M23"/>
    <mergeCell ref="O29:R29"/>
    <mergeCell ref="B29:B30"/>
    <mergeCell ref="C29:C30"/>
    <mergeCell ref="E29:H29"/>
    <mergeCell ref="J29:M29"/>
    <mergeCell ref="T29:W29"/>
    <mergeCell ref="T31:W31"/>
    <mergeCell ref="A33:A34"/>
    <mergeCell ref="B25:B26"/>
    <mergeCell ref="C25:C26"/>
    <mergeCell ref="D25:D26"/>
    <mergeCell ref="E25:H25"/>
    <mergeCell ref="J25:M25"/>
    <mergeCell ref="O25:R25"/>
    <mergeCell ref="A29:A30"/>
    <mergeCell ref="E27:H27"/>
    <mergeCell ref="A27:A28"/>
    <mergeCell ref="B27:B28"/>
    <mergeCell ref="C27:C28"/>
    <mergeCell ref="D27:D28"/>
    <mergeCell ref="J27:M27"/>
    <mergeCell ref="T35:W35"/>
    <mergeCell ref="T33:W33"/>
    <mergeCell ref="A31:A32"/>
    <mergeCell ref="B31:B32"/>
    <mergeCell ref="C31:C32"/>
    <mergeCell ref="D31:D32"/>
    <mergeCell ref="E31:H31"/>
    <mergeCell ref="J31:M31"/>
    <mergeCell ref="O31:R31"/>
    <mergeCell ref="A35:B35"/>
    <mergeCell ref="E35:H35"/>
    <mergeCell ref="J35:M35"/>
    <mergeCell ref="O35:R35"/>
    <mergeCell ref="O33:R33"/>
    <mergeCell ref="B33:B34"/>
    <mergeCell ref="C33:C34"/>
    <mergeCell ref="D33:D34"/>
    <mergeCell ref="E33:H33"/>
    <mergeCell ref="J33:M33"/>
    <mergeCell ref="O37:R37"/>
    <mergeCell ref="O38:R38"/>
    <mergeCell ref="T37:W37"/>
    <mergeCell ref="T38:W38"/>
    <mergeCell ref="A36:D36"/>
    <mergeCell ref="E36:H36"/>
    <mergeCell ref="J36:M36"/>
    <mergeCell ref="C41:D41"/>
    <mergeCell ref="E41:I41"/>
    <mergeCell ref="J41:M41"/>
    <mergeCell ref="O36:R36"/>
    <mergeCell ref="T36:W36"/>
    <mergeCell ref="A42:B42"/>
    <mergeCell ref="A44:B44"/>
    <mergeCell ref="C46:D46"/>
    <mergeCell ref="A38:D38"/>
    <mergeCell ref="E38:H38"/>
    <mergeCell ref="J38:M38"/>
    <mergeCell ref="A37:D37"/>
    <mergeCell ref="E37:H37"/>
    <mergeCell ref="J37:M37"/>
    <mergeCell ref="O23:R23"/>
    <mergeCell ref="O27:R27"/>
    <mergeCell ref="T23:W23"/>
    <mergeCell ref="T27:W27"/>
    <mergeCell ref="T15:W15"/>
    <mergeCell ref="T16:W16"/>
    <mergeCell ref="T17:W17"/>
    <mergeCell ref="T19:W19"/>
    <mergeCell ref="T21:W21"/>
    <mergeCell ref="T25:W25"/>
    <mergeCell ref="O21:R21"/>
    <mergeCell ref="O19:R19"/>
    <mergeCell ref="O17:R17"/>
  </mergeCells>
  <printOptions horizontalCentered="1"/>
  <pageMargins left="0.23622047244094491" right="0.23622047244094491" top="0.74803149606299213" bottom="0.74803149606299213" header="0.31496062992125984" footer="0.31496062992125984"/>
  <pageSetup paperSize="9" scale="55" orientation="landscape" r:id="rId1"/>
  <headerFooter>
    <oddHeader>&amp;L&amp;G</oddHeader>
    <oddFooter>&amp;L&amp;"-,Regular"&amp;A&amp;R&amp;"-,Regular"Página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9"/>
  <sheetViews>
    <sheetView view="pageBreakPreview" topLeftCell="A127" zoomScaleNormal="100" zoomScaleSheetLayoutView="100" workbookViewId="0">
      <selection activeCell="G311" sqref="G311"/>
    </sheetView>
  </sheetViews>
  <sheetFormatPr defaultRowHeight="15" x14ac:dyDescent="0.25"/>
  <cols>
    <col min="1" max="1" width="11.42578125" style="157" customWidth="1"/>
    <col min="2" max="2" width="31" style="157" customWidth="1"/>
    <col min="3" max="3" width="48.28515625" style="157" customWidth="1"/>
    <col min="4" max="218" width="9.140625" style="157"/>
    <col min="219" max="219" width="4.140625" style="157" customWidth="1"/>
    <col min="220" max="220" width="86.7109375" style="157" customWidth="1"/>
    <col min="221" max="256" width="9.140625" style="157"/>
    <col min="257" max="257" width="4.140625" style="157" customWidth="1"/>
    <col min="258" max="258" width="31" style="157" customWidth="1"/>
    <col min="259" max="259" width="48.28515625" style="157" customWidth="1"/>
    <col min="260" max="474" width="9.140625" style="157"/>
    <col min="475" max="475" width="4.140625" style="157" customWidth="1"/>
    <col min="476" max="476" width="86.7109375" style="157" customWidth="1"/>
    <col min="477" max="512" width="9.140625" style="157"/>
    <col min="513" max="513" width="4.140625" style="157" customWidth="1"/>
    <col min="514" max="514" width="31" style="157" customWidth="1"/>
    <col min="515" max="515" width="48.28515625" style="157" customWidth="1"/>
    <col min="516" max="730" width="9.140625" style="157"/>
    <col min="731" max="731" width="4.140625" style="157" customWidth="1"/>
    <col min="732" max="732" width="86.7109375" style="157" customWidth="1"/>
    <col min="733" max="768" width="9.140625" style="157"/>
    <col min="769" max="769" width="4.140625" style="157" customWidth="1"/>
    <col min="770" max="770" width="31" style="157" customWidth="1"/>
    <col min="771" max="771" width="48.28515625" style="157" customWidth="1"/>
    <col min="772" max="986" width="9.140625" style="157"/>
    <col min="987" max="987" width="4.140625" style="157" customWidth="1"/>
    <col min="988" max="988" width="86.7109375" style="157" customWidth="1"/>
    <col min="989" max="1024" width="9.140625" style="157"/>
    <col min="1025" max="1025" width="4.140625" style="157" customWidth="1"/>
    <col min="1026" max="1026" width="31" style="157" customWidth="1"/>
    <col min="1027" max="1027" width="48.28515625" style="157" customWidth="1"/>
    <col min="1028" max="1242" width="9.140625" style="157"/>
    <col min="1243" max="1243" width="4.140625" style="157" customWidth="1"/>
    <col min="1244" max="1244" width="86.7109375" style="157" customWidth="1"/>
    <col min="1245" max="1280" width="9.140625" style="157"/>
    <col min="1281" max="1281" width="4.140625" style="157" customWidth="1"/>
    <col min="1282" max="1282" width="31" style="157" customWidth="1"/>
    <col min="1283" max="1283" width="48.28515625" style="157" customWidth="1"/>
    <col min="1284" max="1498" width="9.140625" style="157"/>
    <col min="1499" max="1499" width="4.140625" style="157" customWidth="1"/>
    <col min="1500" max="1500" width="86.7109375" style="157" customWidth="1"/>
    <col min="1501" max="1536" width="9.140625" style="157"/>
    <col min="1537" max="1537" width="4.140625" style="157" customWidth="1"/>
    <col min="1538" max="1538" width="31" style="157" customWidth="1"/>
    <col min="1539" max="1539" width="48.28515625" style="157" customWidth="1"/>
    <col min="1540" max="1754" width="9.140625" style="157"/>
    <col min="1755" max="1755" width="4.140625" style="157" customWidth="1"/>
    <col min="1756" max="1756" width="86.7109375" style="157" customWidth="1"/>
    <col min="1757" max="1792" width="9.140625" style="157"/>
    <col min="1793" max="1793" width="4.140625" style="157" customWidth="1"/>
    <col min="1794" max="1794" width="31" style="157" customWidth="1"/>
    <col min="1795" max="1795" width="48.28515625" style="157" customWidth="1"/>
    <col min="1796" max="2010" width="9.140625" style="157"/>
    <col min="2011" max="2011" width="4.140625" style="157" customWidth="1"/>
    <col min="2012" max="2012" width="86.7109375" style="157" customWidth="1"/>
    <col min="2013" max="2048" width="9.140625" style="157"/>
    <col min="2049" max="2049" width="4.140625" style="157" customWidth="1"/>
    <col min="2050" max="2050" width="31" style="157" customWidth="1"/>
    <col min="2051" max="2051" width="48.28515625" style="157" customWidth="1"/>
    <col min="2052" max="2266" width="9.140625" style="157"/>
    <col min="2267" max="2267" width="4.140625" style="157" customWidth="1"/>
    <col min="2268" max="2268" width="86.7109375" style="157" customWidth="1"/>
    <col min="2269" max="2304" width="9.140625" style="157"/>
    <col min="2305" max="2305" width="4.140625" style="157" customWidth="1"/>
    <col min="2306" max="2306" width="31" style="157" customWidth="1"/>
    <col min="2307" max="2307" width="48.28515625" style="157" customWidth="1"/>
    <col min="2308" max="2522" width="9.140625" style="157"/>
    <col min="2523" max="2523" width="4.140625" style="157" customWidth="1"/>
    <col min="2524" max="2524" width="86.7109375" style="157" customWidth="1"/>
    <col min="2525" max="2560" width="9.140625" style="157"/>
    <col min="2561" max="2561" width="4.140625" style="157" customWidth="1"/>
    <col min="2562" max="2562" width="31" style="157" customWidth="1"/>
    <col min="2563" max="2563" width="48.28515625" style="157" customWidth="1"/>
    <col min="2564" max="2778" width="9.140625" style="157"/>
    <col min="2779" max="2779" width="4.140625" style="157" customWidth="1"/>
    <col min="2780" max="2780" width="86.7109375" style="157" customWidth="1"/>
    <col min="2781" max="2816" width="9.140625" style="157"/>
    <col min="2817" max="2817" width="4.140625" style="157" customWidth="1"/>
    <col min="2818" max="2818" width="31" style="157" customWidth="1"/>
    <col min="2819" max="2819" width="48.28515625" style="157" customWidth="1"/>
    <col min="2820" max="3034" width="9.140625" style="157"/>
    <col min="3035" max="3035" width="4.140625" style="157" customWidth="1"/>
    <col min="3036" max="3036" width="86.7109375" style="157" customWidth="1"/>
    <col min="3037" max="3072" width="9.140625" style="157"/>
    <col min="3073" max="3073" width="4.140625" style="157" customWidth="1"/>
    <col min="3074" max="3074" width="31" style="157" customWidth="1"/>
    <col min="3075" max="3075" width="48.28515625" style="157" customWidth="1"/>
    <col min="3076" max="3290" width="9.140625" style="157"/>
    <col min="3291" max="3291" width="4.140625" style="157" customWidth="1"/>
    <col min="3292" max="3292" width="86.7109375" style="157" customWidth="1"/>
    <col min="3293" max="3328" width="9.140625" style="157"/>
    <col min="3329" max="3329" width="4.140625" style="157" customWidth="1"/>
    <col min="3330" max="3330" width="31" style="157" customWidth="1"/>
    <col min="3331" max="3331" width="48.28515625" style="157" customWidth="1"/>
    <col min="3332" max="3546" width="9.140625" style="157"/>
    <col min="3547" max="3547" width="4.140625" style="157" customWidth="1"/>
    <col min="3548" max="3548" width="86.7109375" style="157" customWidth="1"/>
    <col min="3549" max="3584" width="9.140625" style="157"/>
    <col min="3585" max="3585" width="4.140625" style="157" customWidth="1"/>
    <col min="3586" max="3586" width="31" style="157" customWidth="1"/>
    <col min="3587" max="3587" width="48.28515625" style="157" customWidth="1"/>
    <col min="3588" max="3802" width="9.140625" style="157"/>
    <col min="3803" max="3803" width="4.140625" style="157" customWidth="1"/>
    <col min="3804" max="3804" width="86.7109375" style="157" customWidth="1"/>
    <col min="3805" max="3840" width="9.140625" style="157"/>
    <col min="3841" max="3841" width="4.140625" style="157" customWidth="1"/>
    <col min="3842" max="3842" width="31" style="157" customWidth="1"/>
    <col min="3843" max="3843" width="48.28515625" style="157" customWidth="1"/>
    <col min="3844" max="4058" width="9.140625" style="157"/>
    <col min="4059" max="4059" width="4.140625" style="157" customWidth="1"/>
    <col min="4060" max="4060" width="86.7109375" style="157" customWidth="1"/>
    <col min="4061" max="4096" width="9.140625" style="157"/>
    <col min="4097" max="4097" width="4.140625" style="157" customWidth="1"/>
    <col min="4098" max="4098" width="31" style="157" customWidth="1"/>
    <col min="4099" max="4099" width="48.28515625" style="157" customWidth="1"/>
    <col min="4100" max="4314" width="9.140625" style="157"/>
    <col min="4315" max="4315" width="4.140625" style="157" customWidth="1"/>
    <col min="4316" max="4316" width="86.7109375" style="157" customWidth="1"/>
    <col min="4317" max="4352" width="9.140625" style="157"/>
    <col min="4353" max="4353" width="4.140625" style="157" customWidth="1"/>
    <col min="4354" max="4354" width="31" style="157" customWidth="1"/>
    <col min="4355" max="4355" width="48.28515625" style="157" customWidth="1"/>
    <col min="4356" max="4570" width="9.140625" style="157"/>
    <col min="4571" max="4571" width="4.140625" style="157" customWidth="1"/>
    <col min="4572" max="4572" width="86.7109375" style="157" customWidth="1"/>
    <col min="4573" max="4608" width="9.140625" style="157"/>
    <col min="4609" max="4609" width="4.140625" style="157" customWidth="1"/>
    <col min="4610" max="4610" width="31" style="157" customWidth="1"/>
    <col min="4611" max="4611" width="48.28515625" style="157" customWidth="1"/>
    <col min="4612" max="4826" width="9.140625" style="157"/>
    <col min="4827" max="4827" width="4.140625" style="157" customWidth="1"/>
    <col min="4828" max="4828" width="86.7109375" style="157" customWidth="1"/>
    <col min="4829" max="4864" width="9.140625" style="157"/>
    <col min="4865" max="4865" width="4.140625" style="157" customWidth="1"/>
    <col min="4866" max="4866" width="31" style="157" customWidth="1"/>
    <col min="4867" max="4867" width="48.28515625" style="157" customWidth="1"/>
    <col min="4868" max="5082" width="9.140625" style="157"/>
    <col min="5083" max="5083" width="4.140625" style="157" customWidth="1"/>
    <col min="5084" max="5084" width="86.7109375" style="157" customWidth="1"/>
    <col min="5085" max="5120" width="9.140625" style="157"/>
    <col min="5121" max="5121" width="4.140625" style="157" customWidth="1"/>
    <col min="5122" max="5122" width="31" style="157" customWidth="1"/>
    <col min="5123" max="5123" width="48.28515625" style="157" customWidth="1"/>
    <col min="5124" max="5338" width="9.140625" style="157"/>
    <col min="5339" max="5339" width="4.140625" style="157" customWidth="1"/>
    <col min="5340" max="5340" width="86.7109375" style="157" customWidth="1"/>
    <col min="5341" max="5376" width="9.140625" style="157"/>
    <col min="5377" max="5377" width="4.140625" style="157" customWidth="1"/>
    <col min="5378" max="5378" width="31" style="157" customWidth="1"/>
    <col min="5379" max="5379" width="48.28515625" style="157" customWidth="1"/>
    <col min="5380" max="5594" width="9.140625" style="157"/>
    <col min="5595" max="5595" width="4.140625" style="157" customWidth="1"/>
    <col min="5596" max="5596" width="86.7109375" style="157" customWidth="1"/>
    <col min="5597" max="5632" width="9.140625" style="157"/>
    <col min="5633" max="5633" width="4.140625" style="157" customWidth="1"/>
    <col min="5634" max="5634" width="31" style="157" customWidth="1"/>
    <col min="5635" max="5635" width="48.28515625" style="157" customWidth="1"/>
    <col min="5636" max="5850" width="9.140625" style="157"/>
    <col min="5851" max="5851" width="4.140625" style="157" customWidth="1"/>
    <col min="5852" max="5852" width="86.7109375" style="157" customWidth="1"/>
    <col min="5853" max="5888" width="9.140625" style="157"/>
    <col min="5889" max="5889" width="4.140625" style="157" customWidth="1"/>
    <col min="5890" max="5890" width="31" style="157" customWidth="1"/>
    <col min="5891" max="5891" width="48.28515625" style="157" customWidth="1"/>
    <col min="5892" max="6106" width="9.140625" style="157"/>
    <col min="6107" max="6107" width="4.140625" style="157" customWidth="1"/>
    <col min="6108" max="6108" width="86.7109375" style="157" customWidth="1"/>
    <col min="6109" max="6144" width="9.140625" style="157"/>
    <col min="6145" max="6145" width="4.140625" style="157" customWidth="1"/>
    <col min="6146" max="6146" width="31" style="157" customWidth="1"/>
    <col min="6147" max="6147" width="48.28515625" style="157" customWidth="1"/>
    <col min="6148" max="6362" width="9.140625" style="157"/>
    <col min="6363" max="6363" width="4.140625" style="157" customWidth="1"/>
    <col min="6364" max="6364" width="86.7109375" style="157" customWidth="1"/>
    <col min="6365" max="6400" width="9.140625" style="157"/>
    <col min="6401" max="6401" width="4.140625" style="157" customWidth="1"/>
    <col min="6402" max="6402" width="31" style="157" customWidth="1"/>
    <col min="6403" max="6403" width="48.28515625" style="157" customWidth="1"/>
    <col min="6404" max="6618" width="9.140625" style="157"/>
    <col min="6619" max="6619" width="4.140625" style="157" customWidth="1"/>
    <col min="6620" max="6620" width="86.7109375" style="157" customWidth="1"/>
    <col min="6621" max="6656" width="9.140625" style="157"/>
    <col min="6657" max="6657" width="4.140625" style="157" customWidth="1"/>
    <col min="6658" max="6658" width="31" style="157" customWidth="1"/>
    <col min="6659" max="6659" width="48.28515625" style="157" customWidth="1"/>
    <col min="6660" max="6874" width="9.140625" style="157"/>
    <col min="6875" max="6875" width="4.140625" style="157" customWidth="1"/>
    <col min="6876" max="6876" width="86.7109375" style="157" customWidth="1"/>
    <col min="6877" max="6912" width="9.140625" style="157"/>
    <col min="6913" max="6913" width="4.140625" style="157" customWidth="1"/>
    <col min="6914" max="6914" width="31" style="157" customWidth="1"/>
    <col min="6915" max="6915" width="48.28515625" style="157" customWidth="1"/>
    <col min="6916" max="7130" width="9.140625" style="157"/>
    <col min="7131" max="7131" width="4.140625" style="157" customWidth="1"/>
    <col min="7132" max="7132" width="86.7109375" style="157" customWidth="1"/>
    <col min="7133" max="7168" width="9.140625" style="157"/>
    <col min="7169" max="7169" width="4.140625" style="157" customWidth="1"/>
    <col min="7170" max="7170" width="31" style="157" customWidth="1"/>
    <col min="7171" max="7171" width="48.28515625" style="157" customWidth="1"/>
    <col min="7172" max="7386" width="9.140625" style="157"/>
    <col min="7387" max="7387" width="4.140625" style="157" customWidth="1"/>
    <col min="7388" max="7388" width="86.7109375" style="157" customWidth="1"/>
    <col min="7389" max="7424" width="9.140625" style="157"/>
    <col min="7425" max="7425" width="4.140625" style="157" customWidth="1"/>
    <col min="7426" max="7426" width="31" style="157" customWidth="1"/>
    <col min="7427" max="7427" width="48.28515625" style="157" customWidth="1"/>
    <col min="7428" max="7642" width="9.140625" style="157"/>
    <col min="7643" max="7643" width="4.140625" style="157" customWidth="1"/>
    <col min="7644" max="7644" width="86.7109375" style="157" customWidth="1"/>
    <col min="7645" max="7680" width="9.140625" style="157"/>
    <col min="7681" max="7681" width="4.140625" style="157" customWidth="1"/>
    <col min="7682" max="7682" width="31" style="157" customWidth="1"/>
    <col min="7683" max="7683" width="48.28515625" style="157" customWidth="1"/>
    <col min="7684" max="7898" width="9.140625" style="157"/>
    <col min="7899" max="7899" width="4.140625" style="157" customWidth="1"/>
    <col min="7900" max="7900" width="86.7109375" style="157" customWidth="1"/>
    <col min="7901" max="7936" width="9.140625" style="157"/>
    <col min="7937" max="7937" width="4.140625" style="157" customWidth="1"/>
    <col min="7938" max="7938" width="31" style="157" customWidth="1"/>
    <col min="7939" max="7939" width="48.28515625" style="157" customWidth="1"/>
    <col min="7940" max="8154" width="9.140625" style="157"/>
    <col min="8155" max="8155" width="4.140625" style="157" customWidth="1"/>
    <col min="8156" max="8156" width="86.7109375" style="157" customWidth="1"/>
    <col min="8157" max="8192" width="9.140625" style="157"/>
    <col min="8193" max="8193" width="4.140625" style="157" customWidth="1"/>
    <col min="8194" max="8194" width="31" style="157" customWidth="1"/>
    <col min="8195" max="8195" width="48.28515625" style="157" customWidth="1"/>
    <col min="8196" max="8410" width="9.140625" style="157"/>
    <col min="8411" max="8411" width="4.140625" style="157" customWidth="1"/>
    <col min="8412" max="8412" width="86.7109375" style="157" customWidth="1"/>
    <col min="8413" max="8448" width="9.140625" style="157"/>
    <col min="8449" max="8449" width="4.140625" style="157" customWidth="1"/>
    <col min="8450" max="8450" width="31" style="157" customWidth="1"/>
    <col min="8451" max="8451" width="48.28515625" style="157" customWidth="1"/>
    <col min="8452" max="8666" width="9.140625" style="157"/>
    <col min="8667" max="8667" width="4.140625" style="157" customWidth="1"/>
    <col min="8668" max="8668" width="86.7109375" style="157" customWidth="1"/>
    <col min="8669" max="8704" width="9.140625" style="157"/>
    <col min="8705" max="8705" width="4.140625" style="157" customWidth="1"/>
    <col min="8706" max="8706" width="31" style="157" customWidth="1"/>
    <col min="8707" max="8707" width="48.28515625" style="157" customWidth="1"/>
    <col min="8708" max="8922" width="9.140625" style="157"/>
    <col min="8923" max="8923" width="4.140625" style="157" customWidth="1"/>
    <col min="8924" max="8924" width="86.7109375" style="157" customWidth="1"/>
    <col min="8925" max="8960" width="9.140625" style="157"/>
    <col min="8961" max="8961" width="4.140625" style="157" customWidth="1"/>
    <col min="8962" max="8962" width="31" style="157" customWidth="1"/>
    <col min="8963" max="8963" width="48.28515625" style="157" customWidth="1"/>
    <col min="8964" max="9178" width="9.140625" style="157"/>
    <col min="9179" max="9179" width="4.140625" style="157" customWidth="1"/>
    <col min="9180" max="9180" width="86.7109375" style="157" customWidth="1"/>
    <col min="9181" max="9216" width="9.140625" style="157"/>
    <col min="9217" max="9217" width="4.140625" style="157" customWidth="1"/>
    <col min="9218" max="9218" width="31" style="157" customWidth="1"/>
    <col min="9219" max="9219" width="48.28515625" style="157" customWidth="1"/>
    <col min="9220" max="9434" width="9.140625" style="157"/>
    <col min="9435" max="9435" width="4.140625" style="157" customWidth="1"/>
    <col min="9436" max="9436" width="86.7109375" style="157" customWidth="1"/>
    <col min="9437" max="9472" width="9.140625" style="157"/>
    <col min="9473" max="9473" width="4.140625" style="157" customWidth="1"/>
    <col min="9474" max="9474" width="31" style="157" customWidth="1"/>
    <col min="9475" max="9475" width="48.28515625" style="157" customWidth="1"/>
    <col min="9476" max="9690" width="9.140625" style="157"/>
    <col min="9691" max="9691" width="4.140625" style="157" customWidth="1"/>
    <col min="9692" max="9692" width="86.7109375" style="157" customWidth="1"/>
    <col min="9693" max="9728" width="9.140625" style="157"/>
    <col min="9729" max="9729" width="4.140625" style="157" customWidth="1"/>
    <col min="9730" max="9730" width="31" style="157" customWidth="1"/>
    <col min="9731" max="9731" width="48.28515625" style="157" customWidth="1"/>
    <col min="9732" max="9946" width="9.140625" style="157"/>
    <col min="9947" max="9947" width="4.140625" style="157" customWidth="1"/>
    <col min="9948" max="9948" width="86.7109375" style="157" customWidth="1"/>
    <col min="9949" max="9984" width="9.140625" style="157"/>
    <col min="9985" max="9985" width="4.140625" style="157" customWidth="1"/>
    <col min="9986" max="9986" width="31" style="157" customWidth="1"/>
    <col min="9987" max="9987" width="48.28515625" style="157" customWidth="1"/>
    <col min="9988" max="10202" width="9.140625" style="157"/>
    <col min="10203" max="10203" width="4.140625" style="157" customWidth="1"/>
    <col min="10204" max="10204" width="86.7109375" style="157" customWidth="1"/>
    <col min="10205" max="10240" width="9.140625" style="157"/>
    <col min="10241" max="10241" width="4.140625" style="157" customWidth="1"/>
    <col min="10242" max="10242" width="31" style="157" customWidth="1"/>
    <col min="10243" max="10243" width="48.28515625" style="157" customWidth="1"/>
    <col min="10244" max="10458" width="9.140625" style="157"/>
    <col min="10459" max="10459" width="4.140625" style="157" customWidth="1"/>
    <col min="10460" max="10460" width="86.7109375" style="157" customWidth="1"/>
    <col min="10461" max="10496" width="9.140625" style="157"/>
    <col min="10497" max="10497" width="4.140625" style="157" customWidth="1"/>
    <col min="10498" max="10498" width="31" style="157" customWidth="1"/>
    <col min="10499" max="10499" width="48.28515625" style="157" customWidth="1"/>
    <col min="10500" max="10714" width="9.140625" style="157"/>
    <col min="10715" max="10715" width="4.140625" style="157" customWidth="1"/>
    <col min="10716" max="10716" width="86.7109375" style="157" customWidth="1"/>
    <col min="10717" max="10752" width="9.140625" style="157"/>
    <col min="10753" max="10753" width="4.140625" style="157" customWidth="1"/>
    <col min="10754" max="10754" width="31" style="157" customWidth="1"/>
    <col min="10755" max="10755" width="48.28515625" style="157" customWidth="1"/>
    <col min="10756" max="10970" width="9.140625" style="157"/>
    <col min="10971" max="10971" width="4.140625" style="157" customWidth="1"/>
    <col min="10972" max="10972" width="86.7109375" style="157" customWidth="1"/>
    <col min="10973" max="11008" width="9.140625" style="157"/>
    <col min="11009" max="11009" width="4.140625" style="157" customWidth="1"/>
    <col min="11010" max="11010" width="31" style="157" customWidth="1"/>
    <col min="11011" max="11011" width="48.28515625" style="157" customWidth="1"/>
    <col min="11012" max="11226" width="9.140625" style="157"/>
    <col min="11227" max="11227" width="4.140625" style="157" customWidth="1"/>
    <col min="11228" max="11228" width="86.7109375" style="157" customWidth="1"/>
    <col min="11229" max="11264" width="9.140625" style="157"/>
    <col min="11265" max="11265" width="4.140625" style="157" customWidth="1"/>
    <col min="11266" max="11266" width="31" style="157" customWidth="1"/>
    <col min="11267" max="11267" width="48.28515625" style="157" customWidth="1"/>
    <col min="11268" max="11482" width="9.140625" style="157"/>
    <col min="11483" max="11483" width="4.140625" style="157" customWidth="1"/>
    <col min="11484" max="11484" width="86.7109375" style="157" customWidth="1"/>
    <col min="11485" max="11520" width="9.140625" style="157"/>
    <col min="11521" max="11521" width="4.140625" style="157" customWidth="1"/>
    <col min="11522" max="11522" width="31" style="157" customWidth="1"/>
    <col min="11523" max="11523" width="48.28515625" style="157" customWidth="1"/>
    <col min="11524" max="11738" width="9.140625" style="157"/>
    <col min="11739" max="11739" width="4.140625" style="157" customWidth="1"/>
    <col min="11740" max="11740" width="86.7109375" style="157" customWidth="1"/>
    <col min="11741" max="11776" width="9.140625" style="157"/>
    <col min="11777" max="11777" width="4.140625" style="157" customWidth="1"/>
    <col min="11778" max="11778" width="31" style="157" customWidth="1"/>
    <col min="11779" max="11779" width="48.28515625" style="157" customWidth="1"/>
    <col min="11780" max="11994" width="9.140625" style="157"/>
    <col min="11995" max="11995" width="4.140625" style="157" customWidth="1"/>
    <col min="11996" max="11996" width="86.7109375" style="157" customWidth="1"/>
    <col min="11997" max="12032" width="9.140625" style="157"/>
    <col min="12033" max="12033" width="4.140625" style="157" customWidth="1"/>
    <col min="12034" max="12034" width="31" style="157" customWidth="1"/>
    <col min="12035" max="12035" width="48.28515625" style="157" customWidth="1"/>
    <col min="12036" max="12250" width="9.140625" style="157"/>
    <col min="12251" max="12251" width="4.140625" style="157" customWidth="1"/>
    <col min="12252" max="12252" width="86.7109375" style="157" customWidth="1"/>
    <col min="12253" max="12288" width="9.140625" style="157"/>
    <col min="12289" max="12289" width="4.140625" style="157" customWidth="1"/>
    <col min="12290" max="12290" width="31" style="157" customWidth="1"/>
    <col min="12291" max="12291" width="48.28515625" style="157" customWidth="1"/>
    <col min="12292" max="12506" width="9.140625" style="157"/>
    <col min="12507" max="12507" width="4.140625" style="157" customWidth="1"/>
    <col min="12508" max="12508" width="86.7109375" style="157" customWidth="1"/>
    <col min="12509" max="12544" width="9.140625" style="157"/>
    <col min="12545" max="12545" width="4.140625" style="157" customWidth="1"/>
    <col min="12546" max="12546" width="31" style="157" customWidth="1"/>
    <col min="12547" max="12547" width="48.28515625" style="157" customWidth="1"/>
    <col min="12548" max="12762" width="9.140625" style="157"/>
    <col min="12763" max="12763" width="4.140625" style="157" customWidth="1"/>
    <col min="12764" max="12764" width="86.7109375" style="157" customWidth="1"/>
    <col min="12765" max="12800" width="9.140625" style="157"/>
    <col min="12801" max="12801" width="4.140625" style="157" customWidth="1"/>
    <col min="12802" max="12802" width="31" style="157" customWidth="1"/>
    <col min="12803" max="12803" width="48.28515625" style="157" customWidth="1"/>
    <col min="12804" max="13018" width="9.140625" style="157"/>
    <col min="13019" max="13019" width="4.140625" style="157" customWidth="1"/>
    <col min="13020" max="13020" width="86.7109375" style="157" customWidth="1"/>
    <col min="13021" max="13056" width="9.140625" style="157"/>
    <col min="13057" max="13057" width="4.140625" style="157" customWidth="1"/>
    <col min="13058" max="13058" width="31" style="157" customWidth="1"/>
    <col min="13059" max="13059" width="48.28515625" style="157" customWidth="1"/>
    <col min="13060" max="13274" width="9.140625" style="157"/>
    <col min="13275" max="13275" width="4.140625" style="157" customWidth="1"/>
    <col min="13276" max="13276" width="86.7109375" style="157" customWidth="1"/>
    <col min="13277" max="13312" width="9.140625" style="157"/>
    <col min="13313" max="13313" width="4.140625" style="157" customWidth="1"/>
    <col min="13314" max="13314" width="31" style="157" customWidth="1"/>
    <col min="13315" max="13315" width="48.28515625" style="157" customWidth="1"/>
    <col min="13316" max="13530" width="9.140625" style="157"/>
    <col min="13531" max="13531" width="4.140625" style="157" customWidth="1"/>
    <col min="13532" max="13532" width="86.7109375" style="157" customWidth="1"/>
    <col min="13533" max="13568" width="9.140625" style="157"/>
    <col min="13569" max="13569" width="4.140625" style="157" customWidth="1"/>
    <col min="13570" max="13570" width="31" style="157" customWidth="1"/>
    <col min="13571" max="13571" width="48.28515625" style="157" customWidth="1"/>
    <col min="13572" max="13786" width="9.140625" style="157"/>
    <col min="13787" max="13787" width="4.140625" style="157" customWidth="1"/>
    <col min="13788" max="13788" width="86.7109375" style="157" customWidth="1"/>
    <col min="13789" max="13824" width="9.140625" style="157"/>
    <col min="13825" max="13825" width="4.140625" style="157" customWidth="1"/>
    <col min="13826" max="13826" width="31" style="157" customWidth="1"/>
    <col min="13827" max="13827" width="48.28515625" style="157" customWidth="1"/>
    <col min="13828" max="14042" width="9.140625" style="157"/>
    <col min="14043" max="14043" width="4.140625" style="157" customWidth="1"/>
    <col min="14044" max="14044" width="86.7109375" style="157" customWidth="1"/>
    <col min="14045" max="14080" width="9.140625" style="157"/>
    <col min="14081" max="14081" width="4.140625" style="157" customWidth="1"/>
    <col min="14082" max="14082" width="31" style="157" customWidth="1"/>
    <col min="14083" max="14083" width="48.28515625" style="157" customWidth="1"/>
    <col min="14084" max="14298" width="9.140625" style="157"/>
    <col min="14299" max="14299" width="4.140625" style="157" customWidth="1"/>
    <col min="14300" max="14300" width="86.7109375" style="157" customWidth="1"/>
    <col min="14301" max="14336" width="9.140625" style="157"/>
    <col min="14337" max="14337" width="4.140625" style="157" customWidth="1"/>
    <col min="14338" max="14338" width="31" style="157" customWidth="1"/>
    <col min="14339" max="14339" width="48.28515625" style="157" customWidth="1"/>
    <col min="14340" max="14554" width="9.140625" style="157"/>
    <col min="14555" max="14555" width="4.140625" style="157" customWidth="1"/>
    <col min="14556" max="14556" width="86.7109375" style="157" customWidth="1"/>
    <col min="14557" max="14592" width="9.140625" style="157"/>
    <col min="14593" max="14593" width="4.140625" style="157" customWidth="1"/>
    <col min="14594" max="14594" width="31" style="157" customWidth="1"/>
    <col min="14595" max="14595" width="48.28515625" style="157" customWidth="1"/>
    <col min="14596" max="14810" width="9.140625" style="157"/>
    <col min="14811" max="14811" width="4.140625" style="157" customWidth="1"/>
    <col min="14812" max="14812" width="86.7109375" style="157" customWidth="1"/>
    <col min="14813" max="14848" width="9.140625" style="157"/>
    <col min="14849" max="14849" width="4.140625" style="157" customWidth="1"/>
    <col min="14850" max="14850" width="31" style="157" customWidth="1"/>
    <col min="14851" max="14851" width="48.28515625" style="157" customWidth="1"/>
    <col min="14852" max="15066" width="9.140625" style="157"/>
    <col min="15067" max="15067" width="4.140625" style="157" customWidth="1"/>
    <col min="15068" max="15068" width="86.7109375" style="157" customWidth="1"/>
    <col min="15069" max="15104" width="9.140625" style="157"/>
    <col min="15105" max="15105" width="4.140625" style="157" customWidth="1"/>
    <col min="15106" max="15106" width="31" style="157" customWidth="1"/>
    <col min="15107" max="15107" width="48.28515625" style="157" customWidth="1"/>
    <col min="15108" max="15322" width="9.140625" style="157"/>
    <col min="15323" max="15323" width="4.140625" style="157" customWidth="1"/>
    <col min="15324" max="15324" width="86.7109375" style="157" customWidth="1"/>
    <col min="15325" max="15360" width="9.140625" style="157"/>
    <col min="15361" max="15361" width="4.140625" style="157" customWidth="1"/>
    <col min="15362" max="15362" width="31" style="157" customWidth="1"/>
    <col min="15363" max="15363" width="48.28515625" style="157" customWidth="1"/>
    <col min="15364" max="15578" width="9.140625" style="157"/>
    <col min="15579" max="15579" width="4.140625" style="157" customWidth="1"/>
    <col min="15580" max="15580" width="86.7109375" style="157" customWidth="1"/>
    <col min="15581" max="15616" width="9.140625" style="157"/>
    <col min="15617" max="15617" width="4.140625" style="157" customWidth="1"/>
    <col min="15618" max="15618" width="31" style="157" customWidth="1"/>
    <col min="15619" max="15619" width="48.28515625" style="157" customWidth="1"/>
    <col min="15620" max="15834" width="9.140625" style="157"/>
    <col min="15835" max="15835" width="4.140625" style="157" customWidth="1"/>
    <col min="15836" max="15836" width="86.7109375" style="157" customWidth="1"/>
    <col min="15837" max="15872" width="9.140625" style="157"/>
    <col min="15873" max="15873" width="4.140625" style="157" customWidth="1"/>
    <col min="15874" max="15874" width="31" style="157" customWidth="1"/>
    <col min="15875" max="15875" width="48.28515625" style="157" customWidth="1"/>
    <col min="15876" max="16090" width="9.140625" style="157"/>
    <col min="16091" max="16091" width="4.140625" style="157" customWidth="1"/>
    <col min="16092" max="16092" width="86.7109375" style="157" customWidth="1"/>
    <col min="16093" max="16128" width="9.140625" style="157"/>
    <col min="16129" max="16129" width="4.140625" style="157" customWidth="1"/>
    <col min="16130" max="16130" width="31" style="157" customWidth="1"/>
    <col min="16131" max="16131" width="48.28515625" style="157" customWidth="1"/>
    <col min="16132" max="16346" width="9.140625" style="157"/>
    <col min="16347" max="16347" width="4.140625" style="157" customWidth="1"/>
    <col min="16348" max="16348" width="86.7109375" style="157" customWidth="1"/>
    <col min="16349" max="16384" width="9.140625" style="157"/>
  </cols>
  <sheetData>
    <row r="1" spans="1:3" x14ac:dyDescent="0.25">
      <c r="B1" s="158"/>
      <c r="C1" s="158"/>
    </row>
    <row r="2" spans="1:3" x14ac:dyDescent="0.25">
      <c r="B2" s="158"/>
      <c r="C2" s="158"/>
    </row>
    <row r="3" spans="1:3" x14ac:dyDescent="0.25">
      <c r="B3" s="158"/>
      <c r="C3" s="158"/>
    </row>
    <row r="4" spans="1:3" x14ac:dyDescent="0.25">
      <c r="B4" s="158"/>
      <c r="C4" s="158"/>
    </row>
    <row r="5" spans="1:3" x14ac:dyDescent="0.25">
      <c r="A5" s="1422" t="s">
        <v>218</v>
      </c>
      <c r="B5" s="1422"/>
      <c r="C5" s="1423"/>
    </row>
    <row r="6" spans="1:3" x14ac:dyDescent="0.25">
      <c r="A6" s="317" t="s">
        <v>3099</v>
      </c>
      <c r="B6" s="352"/>
      <c r="C6" s="2" t="s">
        <v>3245</v>
      </c>
    </row>
    <row r="7" spans="1:3" x14ac:dyDescent="0.25">
      <c r="A7" s="321" t="s">
        <v>219</v>
      </c>
      <c r="B7" s="353"/>
      <c r="C7" s="5" t="s">
        <v>3246</v>
      </c>
    </row>
    <row r="8" spans="1:3" x14ac:dyDescent="0.25">
      <c r="A8" s="321" t="s">
        <v>220</v>
      </c>
      <c r="B8" s="353"/>
      <c r="C8" s="2" t="s">
        <v>3245</v>
      </c>
    </row>
    <row r="9" spans="1:3" x14ac:dyDescent="0.25">
      <c r="A9" s="1427" t="s">
        <v>221</v>
      </c>
      <c r="B9" s="1428"/>
      <c r="C9" s="476" t="s">
        <v>5052</v>
      </c>
    </row>
    <row r="10" spans="1:3" x14ac:dyDescent="0.25">
      <c r="A10" s="1427" t="s">
        <v>222</v>
      </c>
      <c r="B10" s="1428"/>
      <c r="C10" s="5" t="s">
        <v>4910</v>
      </c>
    </row>
    <row r="11" spans="1:3" x14ac:dyDescent="0.25">
      <c r="A11" s="321" t="s">
        <v>223</v>
      </c>
      <c r="B11" s="353"/>
      <c r="C11" s="480" t="s">
        <v>3598</v>
      </c>
    </row>
    <row r="12" spans="1:3" ht="3.75" customHeight="1" x14ac:dyDescent="0.25"/>
    <row r="13" spans="1:3" x14ac:dyDescent="0.25">
      <c r="A13" s="1424" t="s">
        <v>3188</v>
      </c>
      <c r="B13" s="1425"/>
      <c r="C13" s="1426"/>
    </row>
    <row r="14" spans="1:3" ht="4.5" customHeight="1" x14ac:dyDescent="0.25">
      <c r="B14" s="354"/>
    </row>
    <row r="15" spans="1:3" x14ac:dyDescent="0.25">
      <c r="A15" s="1418" t="s">
        <v>3189</v>
      </c>
      <c r="B15" s="1418"/>
      <c r="C15" s="1418"/>
    </row>
    <row r="16" spans="1:3" ht="6" customHeight="1" x14ac:dyDescent="0.25">
      <c r="B16" s="355"/>
    </row>
    <row r="17" spans="1:3" x14ac:dyDescent="0.25">
      <c r="A17" s="1419">
        <f>'Cronograma Físico Financeiro'!I35</f>
        <v>0.20630736363777324</v>
      </c>
      <c r="B17" s="1419"/>
      <c r="C17" s="1419"/>
    </row>
    <row r="18" spans="1:3" ht="8.1" customHeight="1" x14ac:dyDescent="0.25">
      <c r="B18" s="356"/>
      <c r="C18" s="356"/>
    </row>
    <row r="19" spans="1:3" x14ac:dyDescent="0.25">
      <c r="A19" s="1419" t="s">
        <v>3190</v>
      </c>
      <c r="B19" s="1419"/>
      <c r="C19" s="1419"/>
    </row>
    <row r="20" spans="1:3" ht="8.1" customHeight="1" x14ac:dyDescent="0.25">
      <c r="B20" s="356"/>
      <c r="C20" s="356"/>
    </row>
    <row r="21" spans="1:3" x14ac:dyDescent="0.25">
      <c r="A21" s="1419" t="s">
        <v>3191</v>
      </c>
      <c r="B21" s="1419"/>
      <c r="C21" s="1419"/>
    </row>
    <row r="22" spans="1:3" ht="8.1" customHeight="1" x14ac:dyDescent="0.25">
      <c r="B22" s="356"/>
      <c r="C22" s="356"/>
    </row>
    <row r="23" spans="1:3" ht="8.1" customHeight="1" x14ac:dyDescent="0.25">
      <c r="A23" s="1414" t="str">
        <f>'Cronograma Físico Financeiro'!A17</f>
        <v>02.00.000</v>
      </c>
      <c r="B23" s="1419" t="str">
        <f>IF('Cronograma Físico Financeiro'!I17=0,"",CONCATENATE("Executado ",'Cronograma Físico Financeiro'!I17*100,"% de ",'Cronograma Físico Financeiro'!B17))</f>
        <v>Executado 100% de SERVIÇOS PRELIMINARES</v>
      </c>
      <c r="C23" s="1419"/>
    </row>
    <row r="24" spans="1:3" ht="8.1" customHeight="1" x14ac:dyDescent="0.25">
      <c r="A24" s="1414"/>
      <c r="B24" s="1419"/>
      <c r="C24" s="1419"/>
    </row>
    <row r="25" spans="1:3" ht="8.1" customHeight="1" x14ac:dyDescent="0.25">
      <c r="A25" s="1414" t="str">
        <f>'Cronograma Físico Financeiro'!A19</f>
        <v>03.00.000</v>
      </c>
      <c r="B25" s="1419" t="str">
        <f>IF('Cronograma Físico Financeiro'!I19=0,"",CONCATENATE("Executado ",'Cronograma Físico Financeiro'!I19*100,"% de ",'Cronograma Físico Financeiro'!B19))</f>
        <v>Executado 80% de  FUNDAÇÕES E ESTRUTURAS</v>
      </c>
      <c r="C25" s="1419"/>
    </row>
    <row r="26" spans="1:3" ht="8.1" customHeight="1" x14ac:dyDescent="0.25">
      <c r="A26" s="1414"/>
      <c r="B26" s="1419"/>
      <c r="C26" s="1419"/>
    </row>
    <row r="27" spans="1:3" ht="8.1" hidden="1" customHeight="1" x14ac:dyDescent="0.25">
      <c r="A27" s="1414" t="str">
        <f>'Cronograma Físico Financeiro'!A21</f>
        <v>04.00.000</v>
      </c>
      <c r="B27" s="1419" t="str">
        <f>IF('Cronograma Físico Financeiro'!I21=0,"",CONCATENATE("Executado ",'Cronograma Físico Financeiro'!I21*100,"% de ",'Cronograma Físico Financeiro'!B21))</f>
        <v/>
      </c>
      <c r="C27" s="1419"/>
    </row>
    <row r="28" spans="1:3" ht="8.1" hidden="1" customHeight="1" x14ac:dyDescent="0.25">
      <c r="A28" s="1414"/>
      <c r="B28" s="1419"/>
      <c r="C28" s="1419"/>
    </row>
    <row r="29" spans="1:3" ht="8.1" hidden="1" customHeight="1" x14ac:dyDescent="0.25">
      <c r="A29" s="1414" t="str">
        <f>'Cronograma Físico Financeiro'!A25</f>
        <v>06.00.000</v>
      </c>
      <c r="B29" s="1419" t="str">
        <f>IF('Cronograma Físico Financeiro'!I23=0,"",CONCATENATE("Executado ",'Cronograma Físico Financeiro'!I23*100,"% de ",'Cronograma Físico Financeiro'!B23))</f>
        <v/>
      </c>
      <c r="C29" s="1419"/>
    </row>
    <row r="30" spans="1:3" ht="8.1" hidden="1" customHeight="1" x14ac:dyDescent="0.25">
      <c r="A30" s="1414"/>
      <c r="B30" s="1419"/>
      <c r="C30" s="1419"/>
    </row>
    <row r="31" spans="1:3" ht="8.1" hidden="1" customHeight="1" x14ac:dyDescent="0.25">
      <c r="A31" s="1414" t="str">
        <f>'Cronograma Físico Financeiro'!A29</f>
        <v>08.00.000</v>
      </c>
      <c r="B31" s="1419" t="str">
        <f>IF('Cronograma Físico Financeiro'!I29=0,"",CONCATENATE("Executado ",'Cronograma Físico Financeiro'!I29*100,"% de ",'Cronograma Físico Financeiro'!B29))</f>
        <v/>
      </c>
      <c r="C31" s="1419"/>
    </row>
    <row r="32" spans="1:3" ht="8.1" hidden="1" customHeight="1" x14ac:dyDescent="0.25">
      <c r="A32" s="1414"/>
      <c r="B32" s="1419"/>
      <c r="C32" s="1419"/>
    </row>
    <row r="33" spans="1:3" ht="8.1" hidden="1" customHeight="1" x14ac:dyDescent="0.25">
      <c r="A33" s="1414" t="str">
        <f>'Cronograma Físico Financeiro'!A31</f>
        <v>09.00.000</v>
      </c>
      <c r="B33" s="1419" t="str">
        <f>IF('Cronograma Físico Financeiro'!I31=0,"",CONCATENATE("Executado ",'Cronograma Físico Financeiro'!I31*100,"% de ",'Cronograma Físico Financeiro'!B31))</f>
        <v/>
      </c>
      <c r="C33" s="1419"/>
    </row>
    <row r="34" spans="1:3" ht="6.75" hidden="1" customHeight="1" x14ac:dyDescent="0.25">
      <c r="A34" s="1414"/>
      <c r="B34" s="1419"/>
      <c r="C34" s="1419"/>
    </row>
    <row r="35" spans="1:3" ht="6.75" customHeight="1" x14ac:dyDescent="0.25">
      <c r="A35" s="1414" t="str">
        <f>'Cronograma Físico Financeiro'!A33</f>
        <v>10.00.000</v>
      </c>
      <c r="B35" s="1419" t="s">
        <v>5066</v>
      </c>
      <c r="C35" s="1419"/>
    </row>
    <row r="36" spans="1:3" ht="6.75" customHeight="1" x14ac:dyDescent="0.25">
      <c r="A36" s="1414"/>
      <c r="B36" s="1419"/>
      <c r="C36" s="1419"/>
    </row>
    <row r="37" spans="1:3" x14ac:dyDescent="0.25">
      <c r="B37" s="355"/>
    </row>
    <row r="38" spans="1:3" x14ac:dyDescent="0.25">
      <c r="A38" s="1418" t="s">
        <v>3192</v>
      </c>
      <c r="B38" s="1418"/>
      <c r="C38" s="1418"/>
    </row>
    <row r="39" spans="1:3" ht="5.25" customHeight="1" x14ac:dyDescent="0.25">
      <c r="A39" s="357"/>
      <c r="B39" s="357"/>
      <c r="C39" s="357"/>
    </row>
    <row r="40" spans="1:3" x14ac:dyDescent="0.25">
      <c r="A40" s="1419">
        <f>'Cronograma Físico Financeiro'!N37</f>
        <v>0.48371509850899003</v>
      </c>
      <c r="B40" s="1419"/>
      <c r="C40" s="1419"/>
    </row>
    <row r="41" spans="1:3" ht="8.1" customHeight="1" x14ac:dyDescent="0.25">
      <c r="A41" s="356"/>
      <c r="B41" s="356"/>
      <c r="C41" s="356"/>
    </row>
    <row r="42" spans="1:3" x14ac:dyDescent="0.25">
      <c r="A42" s="1421" t="s">
        <v>3193</v>
      </c>
      <c r="B42" s="1421"/>
      <c r="C42" s="1421"/>
    </row>
    <row r="43" spans="1:3" ht="8.1" customHeight="1" x14ac:dyDescent="0.25">
      <c r="A43" s="358"/>
      <c r="B43" s="358"/>
      <c r="C43" s="358"/>
    </row>
    <row r="44" spans="1:3" x14ac:dyDescent="0.25">
      <c r="A44" s="1421" t="s">
        <v>3191</v>
      </c>
      <c r="B44" s="1421"/>
      <c r="C44" s="1421"/>
    </row>
    <row r="45" spans="1:3" ht="8.1" customHeight="1" x14ac:dyDescent="0.25">
      <c r="A45" s="358"/>
      <c r="B45" s="358"/>
      <c r="C45" s="358"/>
    </row>
    <row r="46" spans="1:3" ht="8.1" customHeight="1" x14ac:dyDescent="0.25">
      <c r="A46" s="1414"/>
      <c r="B46" s="1419" t="str">
        <f>IF('[1]Cronograma Físico Financeiro'!N17=0,"",CONCATENATE("Executado ", ('[1]Cronograma Físico Financeiro'!I17+'[1]Cronograma Físico Financeiro'!N17)*100,"% de ",'[1]Cronograma Físico Financeiro'!B17))</f>
        <v/>
      </c>
      <c r="C46" s="1419"/>
    </row>
    <row r="47" spans="1:3" ht="8.1" customHeight="1" x14ac:dyDescent="0.25">
      <c r="A47" s="1414"/>
      <c r="B47" s="1419"/>
      <c r="C47" s="1419"/>
    </row>
    <row r="48" spans="1:3" ht="8.1" hidden="1" customHeight="1" x14ac:dyDescent="0.25">
      <c r="A48" s="1414" t="str">
        <f>'Cronograma Físico Financeiro'!A17</f>
        <v>02.00.000</v>
      </c>
      <c r="B48" s="1419" t="str">
        <f>IF('Cronograma Físico Financeiro'!N17=0,"",CONCATENATE("Executado ", ('Cronograma Físico Financeiro'!I17+'Cronograma Físico Financeiro'!N17)*100,"% de ",'Cronograma Físico Financeiro'!B17))</f>
        <v/>
      </c>
      <c r="C48" s="1419"/>
    </row>
    <row r="49" spans="1:3" ht="8.1" hidden="1" customHeight="1" x14ac:dyDescent="0.25">
      <c r="A49" s="1414"/>
      <c r="B49" s="1419"/>
      <c r="C49" s="1419"/>
    </row>
    <row r="50" spans="1:3" ht="7.5" customHeight="1" x14ac:dyDescent="0.25">
      <c r="A50" s="1414" t="str">
        <f>'Cronograma Físico Financeiro'!A19</f>
        <v>03.00.000</v>
      </c>
      <c r="B50" s="1419" t="str">
        <f>IF('Cronograma Físico Financeiro'!N19=0,"",CONCATENATE("Executado ", ('Cronograma Físico Financeiro'!I19+'Cronograma Físico Financeiro'!N19)*100,"% de ",'Cronograma Físico Financeiro'!B19))</f>
        <v>Executado 100% de  FUNDAÇÕES E ESTRUTURAS</v>
      </c>
      <c r="C50" s="1419"/>
    </row>
    <row r="51" spans="1:3" ht="7.5" customHeight="1" x14ac:dyDescent="0.25">
      <c r="A51" s="1414"/>
      <c r="B51" s="1419"/>
      <c r="C51" s="1419"/>
    </row>
    <row r="52" spans="1:3" ht="8.1" customHeight="1" x14ac:dyDescent="0.25">
      <c r="A52" s="1414" t="str">
        <f>'Cronograma Físico Financeiro'!A21</f>
        <v>04.00.000</v>
      </c>
      <c r="B52" s="1419" t="str">
        <f>IF('Cronograma Físico Financeiro'!N21=0,"",CONCATENATE("Executado ", ('Cronograma Físico Financeiro'!I21+'Cronograma Físico Financeiro'!N21)*100,"% de ",'Cronograma Físico Financeiro'!B21))</f>
        <v>Executado 40% de ARQUITETURA E ELEMENTOS DE URBANISMO</v>
      </c>
      <c r="C52" s="1419"/>
    </row>
    <row r="53" spans="1:3" ht="8.1" customHeight="1" x14ac:dyDescent="0.25">
      <c r="A53" s="1414"/>
      <c r="B53" s="1419"/>
      <c r="C53" s="1419"/>
    </row>
    <row r="54" spans="1:3" ht="8.1" customHeight="1" x14ac:dyDescent="0.25">
      <c r="A54" s="1414" t="str">
        <f>'Cronograma Físico Financeiro'!A23</f>
        <v>05.00.000</v>
      </c>
      <c r="B54" s="1419" t="str">
        <f>IF('Cronograma Físico Financeiro'!N23=0,"",CONCATENATE("Executado ", ('Cronograma Físico Financeiro'!I23+'Cronograma Físico Financeiro'!N23)*100,"% de ",'Cronograma Físico Financeiro'!B23))</f>
        <v>Executado 20% de INSTALAÇÕES HIDRÁULICAS E SANITÁRIAS</v>
      </c>
      <c r="C54" s="1419"/>
    </row>
    <row r="55" spans="1:3" ht="8.1" customHeight="1" x14ac:dyDescent="0.25">
      <c r="A55" s="1414"/>
      <c r="B55" s="1419"/>
      <c r="C55" s="1419"/>
    </row>
    <row r="56" spans="1:3" ht="8.1" customHeight="1" x14ac:dyDescent="0.25">
      <c r="A56" s="1414" t="str">
        <f>'Cronograma Físico Financeiro'!A25</f>
        <v>06.00.000</v>
      </c>
      <c r="B56" s="1419" t="str">
        <f>IF('Cronograma Físico Financeiro'!N25=0,"",CONCATENATE("Executado ", ('Cronograma Físico Financeiro'!I25+'Cronograma Físico Financeiro'!N25)*100,"% de ",'Cronograma Físico Financeiro'!B25))</f>
        <v>Executado 30% de INSTALAÇÕES ELÉTRICAS E ELETRÔNICAS</v>
      </c>
      <c r="C56" s="1419"/>
    </row>
    <row r="57" spans="1:3" ht="8.1" customHeight="1" x14ac:dyDescent="0.25">
      <c r="A57" s="1414"/>
      <c r="B57" s="1419"/>
      <c r="C57" s="1419"/>
    </row>
    <row r="58" spans="1:3" ht="8.1" customHeight="1" x14ac:dyDescent="0.25">
      <c r="A58" s="1414" t="str">
        <f>'Cronograma Físico Financeiro'!A27</f>
        <v>07.00.000</v>
      </c>
      <c r="B58" s="1419" t="str">
        <f>IF('Cronograma Físico Financeiro'!N27=0,"",CONCATENATE("Executado ", ('Cronograma Físico Financeiro'!I27+'Cronograma Físico Financeiro'!N27)*100,"% de ",'Cronograma Físico Financeiro'!B27))</f>
        <v>Executado 20% de INSTALAÇÕES MECÂNICAS E DE UTILIDADES</v>
      </c>
      <c r="C58" s="1419"/>
    </row>
    <row r="59" spans="1:3" ht="8.1" customHeight="1" x14ac:dyDescent="0.25">
      <c r="A59" s="1414"/>
      <c r="B59" s="1419"/>
      <c r="C59" s="1419"/>
    </row>
    <row r="60" spans="1:3" ht="8.1" customHeight="1" x14ac:dyDescent="0.25">
      <c r="A60" s="1414" t="str">
        <f>'Cronograma Físico Financeiro'!A29</f>
        <v>08.00.000</v>
      </c>
      <c r="B60" s="1419" t="str">
        <f>IF('Cronograma Físico Financeiro'!N29=0,"",CONCATENATE("Executado ", ('Cronograma Físico Financeiro'!I29+'Cronograma Físico Financeiro'!N29)*100,"% de ",'Cronograma Físico Financeiro'!B29))</f>
        <v>Executado 10% de INSTALAÇÕES DE PREVENÇÃO E COMBATE A INCÊNDIO</v>
      </c>
      <c r="C60" s="1419"/>
    </row>
    <row r="61" spans="1:3" ht="7.5" customHeight="1" x14ac:dyDescent="0.25">
      <c r="A61" s="1414"/>
      <c r="B61" s="1419"/>
      <c r="C61" s="1419"/>
    </row>
    <row r="62" spans="1:3" ht="8.1" hidden="1" customHeight="1" x14ac:dyDescent="0.25">
      <c r="A62" s="1414" t="str">
        <f>'Cronograma Físico Financeiro'!A31</f>
        <v>09.00.000</v>
      </c>
      <c r="B62" s="1419" t="str">
        <f>IF('Cronograma Físico Financeiro'!N31=0,"",CONCATENATE("Executado ", ('Cronograma Físico Financeiro'!I31+'Cronograma Físico Financeiro'!N31)*100,"% de ",'Cronograma Físico Financeiro'!B31))</f>
        <v/>
      </c>
      <c r="C62" s="1419"/>
    </row>
    <row r="63" spans="1:3" ht="8.1" hidden="1" customHeight="1" x14ac:dyDescent="0.25">
      <c r="A63" s="1414"/>
      <c r="B63" s="1419"/>
      <c r="C63" s="1419"/>
    </row>
    <row r="64" spans="1:3" ht="8.1" customHeight="1" x14ac:dyDescent="0.25">
      <c r="A64" s="1414" t="str">
        <f>'Cronograma Físico Financeiro'!A33</f>
        <v>10.00.000</v>
      </c>
      <c r="B64" s="1419" t="s">
        <v>5067</v>
      </c>
      <c r="C64" s="1419"/>
    </row>
    <row r="65" spans="1:3" ht="8.1" customHeight="1" x14ac:dyDescent="0.25">
      <c r="A65" s="1414"/>
      <c r="B65" s="1419"/>
      <c r="C65" s="1419"/>
    </row>
    <row r="67" spans="1:3" x14ac:dyDescent="0.25">
      <c r="A67" s="1418" t="s">
        <v>3194</v>
      </c>
      <c r="B67" s="1418"/>
      <c r="C67" s="1418"/>
    </row>
    <row r="68" spans="1:3" x14ac:dyDescent="0.25">
      <c r="A68" s="357"/>
      <c r="B68" s="357"/>
      <c r="C68" s="357"/>
    </row>
    <row r="69" spans="1:3" x14ac:dyDescent="0.25">
      <c r="A69" s="1419">
        <f>'Cronograma Físico Financeiro'!S37</f>
        <v>0.85908729003989404</v>
      </c>
      <c r="B69" s="1419"/>
      <c r="C69" s="1419"/>
    </row>
    <row r="70" spans="1:3" ht="8.1" customHeight="1" x14ac:dyDescent="0.25">
      <c r="A70" s="356"/>
      <c r="B70" s="356"/>
      <c r="C70" s="356"/>
    </row>
    <row r="71" spans="1:3" x14ac:dyDescent="0.25">
      <c r="A71" s="1420" t="s">
        <v>3195</v>
      </c>
      <c r="B71" s="1421"/>
      <c r="C71" s="1421"/>
    </row>
    <row r="72" spans="1:3" ht="8.1" customHeight="1" x14ac:dyDescent="0.25">
      <c r="A72" s="358"/>
      <c r="B72" s="358"/>
      <c r="C72" s="358"/>
    </row>
    <row r="73" spans="1:3" x14ac:dyDescent="0.25">
      <c r="A73" s="1421" t="s">
        <v>3191</v>
      </c>
      <c r="B73" s="1421"/>
      <c r="C73" s="1421"/>
    </row>
    <row r="74" spans="1:3" ht="8.1" customHeight="1" x14ac:dyDescent="0.25">
      <c r="A74" s="358"/>
      <c r="B74" s="358"/>
      <c r="C74" s="358"/>
    </row>
    <row r="75" spans="1:3" ht="8.1" customHeight="1" x14ac:dyDescent="0.25">
      <c r="A75" s="1414"/>
      <c r="B75" s="1419" t="str">
        <f>IF('Cronograma Físico Financeiro'!N44=0,"",CONCATENATE("Executado ", ('Cronograma Físico Financeiro'!I44+'Cronograma Físico Financeiro'!N44)*100,"% de ",'Cronograma Físico Financeiro'!B44))</f>
        <v/>
      </c>
      <c r="C75" s="1419"/>
    </row>
    <row r="76" spans="1:3" ht="8.1" customHeight="1" x14ac:dyDescent="0.25">
      <c r="A76" s="1414"/>
      <c r="B76" s="1419"/>
      <c r="C76" s="1419"/>
    </row>
    <row r="77" spans="1:3" ht="8.1" customHeight="1" x14ac:dyDescent="0.25">
      <c r="A77" s="1414" t="str">
        <f>'Cronograma Físico Financeiro'!A21</f>
        <v>04.00.000</v>
      </c>
      <c r="B77" s="1419" t="str">
        <f>IF('Cronograma Físico Financeiro'!S21=0,"",CONCATENATE("Executado ", ('Cronograma Físico Financeiro'!I21+'Cronograma Físico Financeiro'!N21+'Cronograma Físico Financeiro'!S21)*100,"% de ",'Cronograma Físico Financeiro'!B21))</f>
        <v>Executado 80% de ARQUITETURA E ELEMENTOS DE URBANISMO</v>
      </c>
      <c r="C77" s="1419"/>
    </row>
    <row r="78" spans="1:3" ht="8.1" customHeight="1" x14ac:dyDescent="0.25">
      <c r="A78" s="1414"/>
      <c r="B78" s="1419"/>
      <c r="C78" s="1419"/>
    </row>
    <row r="79" spans="1:3" ht="8.1" customHeight="1" x14ac:dyDescent="0.25">
      <c r="A79" s="1414" t="str">
        <f>'Cronograma Físico Financeiro'!A23</f>
        <v>05.00.000</v>
      </c>
      <c r="B79" s="1419" t="str">
        <f>IF('Cronograma Físico Financeiro'!S23=0,"",CONCATENATE("Executado ", ('Cronograma Físico Financeiro'!I23+'Cronograma Físico Financeiro'!N23+'Cronograma Físico Financeiro'!S23)*100,"% de ",'Cronograma Físico Financeiro'!B23))</f>
        <v>Executado 90% de INSTALAÇÕES HIDRÁULICAS E SANITÁRIAS</v>
      </c>
      <c r="C79" s="1419"/>
    </row>
    <row r="80" spans="1:3" ht="8.1" customHeight="1" x14ac:dyDescent="0.25">
      <c r="A80" s="1414"/>
      <c r="B80" s="1419"/>
      <c r="C80" s="1419"/>
    </row>
    <row r="81" spans="1:3" ht="8.1" customHeight="1" x14ac:dyDescent="0.25">
      <c r="A81" s="1414" t="str">
        <f>'Cronograma Físico Financeiro'!A25</f>
        <v>06.00.000</v>
      </c>
      <c r="B81" s="1419" t="str">
        <f>IF('Cronograma Físico Financeiro'!S25=0,"",CONCATENATE("Executado ", ('Cronograma Físico Financeiro'!I25+'Cronograma Físico Financeiro'!N25+'Cronograma Físico Financeiro'!S25)*100,"% de ",'Cronograma Físico Financeiro'!B25))</f>
        <v>Executado 90% de INSTALAÇÕES ELÉTRICAS E ELETRÔNICAS</v>
      </c>
      <c r="C81" s="1419"/>
    </row>
    <row r="82" spans="1:3" ht="8.1" customHeight="1" x14ac:dyDescent="0.25">
      <c r="A82" s="1414"/>
      <c r="B82" s="1419"/>
      <c r="C82" s="1419"/>
    </row>
    <row r="83" spans="1:3" ht="8.1" customHeight="1" x14ac:dyDescent="0.25">
      <c r="A83" s="1414" t="str">
        <f>'Cronograma Físico Financeiro'!A27</f>
        <v>07.00.000</v>
      </c>
      <c r="B83" s="1419" t="str">
        <f>IF('Cronograma Físico Financeiro'!S27=0,"",CONCATENATE("Executado ", ('Cronograma Físico Financeiro'!I27+'Cronograma Físico Financeiro'!N27+'Cronograma Físico Financeiro'!S27)*100,"% de ",'Cronograma Físico Financeiro'!B27))</f>
        <v>Executado 80% de INSTALAÇÕES MECÂNICAS E DE UTILIDADES</v>
      </c>
      <c r="C83" s="1419"/>
    </row>
    <row r="84" spans="1:3" ht="8.1" customHeight="1" x14ac:dyDescent="0.25">
      <c r="A84" s="1414"/>
      <c r="B84" s="1419"/>
      <c r="C84" s="1419"/>
    </row>
    <row r="85" spans="1:3" ht="8.1" customHeight="1" x14ac:dyDescent="0.25">
      <c r="A85" s="1414" t="str">
        <f>'Cronograma Físico Financeiro'!A29</f>
        <v>08.00.000</v>
      </c>
      <c r="B85" s="1419" t="str">
        <f>IF('Cronograma Físico Financeiro'!S29=0,"",CONCATENATE("Executado ", ('Cronograma Físico Financeiro'!I29+'Cronograma Físico Financeiro'!N29+'Cronograma Físico Financeiro'!S29)*100,"% de ",'Cronograma Físico Financeiro'!B29))</f>
        <v>Executado 80% de INSTALAÇÕES DE PREVENÇÃO E COMBATE A INCÊNDIO</v>
      </c>
      <c r="C85" s="1419"/>
    </row>
    <row r="86" spans="1:3" ht="8.1" customHeight="1" x14ac:dyDescent="0.25">
      <c r="A86" s="1414"/>
      <c r="B86" s="1419"/>
      <c r="C86" s="1419"/>
    </row>
    <row r="87" spans="1:3" ht="8.1" hidden="1" customHeight="1" x14ac:dyDescent="0.25">
      <c r="A87" s="1414" t="str">
        <f>'Cronograma Físico Financeiro'!A31</f>
        <v>09.00.000</v>
      </c>
      <c r="B87" s="1419" t="str">
        <f>IF('Cronograma Físico Financeiro'!S31=0,"",CONCATENATE("Executado ", ('Cronograma Físico Financeiro'!I31+'Cronograma Físico Financeiro'!N31+'Cronograma Físico Financeiro'!S31)*100,"% de ",'Cronograma Físico Financeiro'!B31))</f>
        <v/>
      </c>
      <c r="C87" s="1419"/>
    </row>
    <row r="88" spans="1:3" ht="8.1" hidden="1" customHeight="1" x14ac:dyDescent="0.25">
      <c r="A88" s="1414"/>
      <c r="B88" s="1419"/>
      <c r="C88" s="1419"/>
    </row>
    <row r="89" spans="1:3" ht="8.1" customHeight="1" x14ac:dyDescent="0.25">
      <c r="A89" s="1414" t="str">
        <f>'Cronograma Físico Financeiro'!A33</f>
        <v>10.00.000</v>
      </c>
      <c r="B89" s="1419" t="s">
        <v>5068</v>
      </c>
      <c r="C89" s="1419"/>
    </row>
    <row r="90" spans="1:3" ht="8.1" customHeight="1" x14ac:dyDescent="0.25">
      <c r="A90" s="1414"/>
      <c r="B90" s="1419"/>
      <c r="C90" s="1419"/>
    </row>
    <row r="91" spans="1:3" ht="8.1" customHeight="1" x14ac:dyDescent="0.25">
      <c r="A91" s="1414"/>
      <c r="B91" s="1415" t="str">
        <f>IF('[1]Cronograma Físico Financeiro'!$AX$19=0,"",CONCATENATE("Executado ", ('[1]Cronograma Físico Financeiro'!#REF!+'[1]Cronograma Físico Financeiro'!#REF!+'[1]Cronograma Físico Financeiro'!#REF!)*100,"% de ",'[1]Cronograma Físico Financeiro'!#REF!))</f>
        <v/>
      </c>
      <c r="C91" s="1415"/>
    </row>
    <row r="92" spans="1:3" ht="8.1" customHeight="1" x14ac:dyDescent="0.25">
      <c r="A92" s="1414"/>
      <c r="B92" s="1415"/>
      <c r="C92" s="1415"/>
    </row>
    <row r="93" spans="1:3" ht="8.1" hidden="1" customHeight="1" x14ac:dyDescent="0.25">
      <c r="A93" s="1414"/>
      <c r="B93" s="1415" t="str">
        <f>IF('[1]Cronograma Físico Financeiro'!$AX$19=0,"",CONCATENATE("Executado ", ('[1]Cronograma Físico Financeiro'!#REF!+'[1]Cronograma Físico Financeiro'!#REF!+'[1]Cronograma Físico Financeiro'!#REF!)*100,"% de ",'[1]Cronograma Físico Financeiro'!#REF!))</f>
        <v/>
      </c>
      <c r="C93" s="1415"/>
    </row>
    <row r="94" spans="1:3" ht="8.1" hidden="1" customHeight="1" x14ac:dyDescent="0.25">
      <c r="A94" s="1414"/>
      <c r="B94" s="1415"/>
      <c r="C94" s="1415"/>
    </row>
    <row r="95" spans="1:3" ht="8.1" hidden="1" customHeight="1" x14ac:dyDescent="0.25">
      <c r="A95" s="1414"/>
      <c r="B95" s="1415" t="str">
        <f>IF('[1]Cronograma Físico Financeiro'!$AX$19=0,"",CONCATENATE("Executado ", ('[1]Cronograma Físico Financeiro'!#REF!+'[1]Cronograma Físico Financeiro'!#REF!+'[1]Cronograma Físico Financeiro'!#REF!)*100,"% de ",'[1]Cronograma Físico Financeiro'!#REF!))</f>
        <v/>
      </c>
      <c r="C95" s="1415"/>
    </row>
    <row r="96" spans="1:3" ht="8.1" hidden="1" customHeight="1" x14ac:dyDescent="0.25">
      <c r="A96" s="1414"/>
      <c r="B96" s="1415"/>
      <c r="C96" s="1415"/>
    </row>
    <row r="97" spans="1:3" ht="8.1" hidden="1" customHeight="1" x14ac:dyDescent="0.25">
      <c r="A97" s="1414"/>
      <c r="B97" s="1415" t="str">
        <f>IF('[1]Cronograma Físico Financeiro'!$AX$19=0,"",CONCATENATE("Executado ", ('[1]Cronograma Físico Financeiro'!#REF!+'[1]Cronograma Físico Financeiro'!#REF!+'[1]Cronograma Físico Financeiro'!#REF!)*100,"% de ",'[1]Cronograma Físico Financeiro'!#REF!))</f>
        <v/>
      </c>
      <c r="C97" s="1415"/>
    </row>
    <row r="98" spans="1:3" ht="8.1" hidden="1" customHeight="1" x14ac:dyDescent="0.25">
      <c r="A98" s="1414"/>
      <c r="B98" s="1415"/>
      <c r="C98" s="1415"/>
    </row>
    <row r="99" spans="1:3" ht="8.1" hidden="1" customHeight="1" x14ac:dyDescent="0.25">
      <c r="A99" s="1414"/>
      <c r="B99" s="1415" t="str">
        <f>IF('[1]Cronograma Físico Financeiro'!$AX$19=0,"",CONCATENATE("Executado ", ('[1]Cronograma Físico Financeiro'!#REF!+'[1]Cronograma Físico Financeiro'!#REF!+'[1]Cronograma Físico Financeiro'!#REF!)*100,"% de ",'[1]Cronograma Físico Financeiro'!#REF!))</f>
        <v/>
      </c>
      <c r="C99" s="1415"/>
    </row>
    <row r="100" spans="1:3" ht="8.1" hidden="1" customHeight="1" x14ac:dyDescent="0.25">
      <c r="A100" s="1414"/>
      <c r="B100" s="1415"/>
      <c r="C100" s="1415"/>
    </row>
    <row r="101" spans="1:3" ht="8.1" hidden="1" customHeight="1" x14ac:dyDescent="0.25">
      <c r="A101" s="1414"/>
      <c r="B101" s="1415" t="str">
        <f>IF('[1]Cronograma Físico Financeiro'!$AX$19=0,"",CONCATENATE("Executado ", ('[1]Cronograma Físico Financeiro'!#REF!+'[1]Cronograma Físico Financeiro'!#REF!+'[1]Cronograma Físico Financeiro'!#REF!)*100,"% de ",'[1]Cronograma Físico Financeiro'!#REF!))</f>
        <v/>
      </c>
      <c r="C101" s="1415"/>
    </row>
    <row r="102" spans="1:3" ht="8.1" hidden="1" customHeight="1" x14ac:dyDescent="0.25">
      <c r="A102" s="1414"/>
      <c r="B102" s="1415"/>
      <c r="C102" s="1415"/>
    </row>
    <row r="103" spans="1:3" ht="8.1" hidden="1" customHeight="1" x14ac:dyDescent="0.25">
      <c r="A103" s="1414"/>
      <c r="B103" s="1415" t="str">
        <f>IF('[1]Cronograma Físico Financeiro'!$AX$19=0,"",CONCATENATE("Executado ", ('[1]Cronograma Físico Financeiro'!#REF!+'[1]Cronograma Físico Financeiro'!#REF!+'[1]Cronograma Físico Financeiro'!#REF!)*100,"% de ",'[1]Cronograma Físico Financeiro'!#REF!))</f>
        <v/>
      </c>
      <c r="C103" s="1415"/>
    </row>
    <row r="104" spans="1:3" ht="8.1" hidden="1" customHeight="1" x14ac:dyDescent="0.25">
      <c r="A104" s="1414"/>
      <c r="B104" s="1415"/>
      <c r="C104" s="1415"/>
    </row>
    <row r="105" spans="1:3" ht="8.1" hidden="1" customHeight="1" x14ac:dyDescent="0.25">
      <c r="A105" s="1414"/>
      <c r="B105" s="1415" t="str">
        <f>IF('[1]Cronograma Físico Financeiro'!$AX$19=0,"",CONCATENATE("Executado ", ('[1]Cronograma Físico Financeiro'!#REF!+'[1]Cronograma Físico Financeiro'!#REF!+'[1]Cronograma Físico Financeiro'!#REF!)*100,"% de ",'[1]Cronograma Físico Financeiro'!#REF!))</f>
        <v/>
      </c>
      <c r="C105" s="1415"/>
    </row>
    <row r="106" spans="1:3" ht="8.1" hidden="1" customHeight="1" x14ac:dyDescent="0.25">
      <c r="A106" s="1414"/>
      <c r="B106" s="1415"/>
      <c r="C106" s="1415"/>
    </row>
    <row r="107" spans="1:3" ht="8.1" hidden="1" customHeight="1" x14ac:dyDescent="0.25">
      <c r="A107" s="1414"/>
      <c r="B107" s="1415" t="str">
        <f>IF('[1]Cronograma Físico Financeiro'!$AX$19=0,"",CONCATENATE("Executado ", ('[1]Cronograma Físico Financeiro'!#REF!+'[1]Cronograma Físico Financeiro'!#REF!+'[1]Cronograma Físico Financeiro'!#REF!)*100,"% de ",'[1]Cronograma Físico Financeiro'!#REF!))</f>
        <v/>
      </c>
      <c r="C107" s="1415"/>
    </row>
    <row r="108" spans="1:3" ht="8.1" hidden="1" customHeight="1" x14ac:dyDescent="0.25">
      <c r="A108" s="1414"/>
      <c r="B108" s="1415"/>
      <c r="C108" s="1415"/>
    </row>
    <row r="109" spans="1:3" ht="8.1" hidden="1" customHeight="1" x14ac:dyDescent="0.25">
      <c r="A109" s="1414"/>
      <c r="B109" s="1415" t="str">
        <f>IF('[1]Cronograma Físico Financeiro'!$AX$19=0,"",CONCATENATE("Executado ", ('[1]Cronograma Físico Financeiro'!#REF!+'[1]Cronograma Físico Financeiro'!#REF!+'[1]Cronograma Físico Financeiro'!#REF!)*100,"% de ",'[1]Cronograma Físico Financeiro'!#REF!))</f>
        <v/>
      </c>
      <c r="C109" s="1415"/>
    </row>
    <row r="110" spans="1:3" ht="8.1" hidden="1" customHeight="1" x14ac:dyDescent="0.25">
      <c r="A110" s="1414"/>
      <c r="B110" s="1415"/>
      <c r="C110" s="1415"/>
    </row>
    <row r="111" spans="1:3" ht="8.1" hidden="1" customHeight="1" x14ac:dyDescent="0.25">
      <c r="A111" s="1414"/>
      <c r="B111" s="1415" t="str">
        <f>IF('[1]Cronograma Físico Financeiro'!$AX$19=0,"",CONCATENATE("Executado ", ('[1]Cronograma Físico Financeiro'!#REF!+'[1]Cronograma Físico Financeiro'!#REF!+'[1]Cronograma Físico Financeiro'!#REF!)*100,"% de ",'[1]Cronograma Físico Financeiro'!#REF!))</f>
        <v/>
      </c>
      <c r="C111" s="1415"/>
    </row>
    <row r="112" spans="1:3" ht="8.1" hidden="1" customHeight="1" x14ac:dyDescent="0.25">
      <c r="A112" s="1414"/>
      <c r="B112" s="1415"/>
      <c r="C112" s="1415"/>
    </row>
    <row r="113" spans="1:3" ht="8.1" hidden="1" customHeight="1" x14ac:dyDescent="0.25">
      <c r="A113" s="1414"/>
      <c r="B113" s="1415" t="str">
        <f>IF('[1]Cronograma Físico Financeiro'!$AX$19=0,"",CONCATENATE("Executado ", ('[1]Cronograma Físico Financeiro'!#REF!+'[1]Cronograma Físico Financeiro'!#REF!+'[1]Cronograma Físico Financeiro'!#REF!)*100,"% de ",'[1]Cronograma Físico Financeiro'!#REF!))</f>
        <v/>
      </c>
      <c r="C113" s="1415"/>
    </row>
    <row r="114" spans="1:3" ht="8.1" hidden="1" customHeight="1" x14ac:dyDescent="0.25">
      <c r="A114" s="1414"/>
      <c r="B114" s="1415"/>
      <c r="C114" s="1415"/>
    </row>
    <row r="115" spans="1:3" ht="8.1" hidden="1" customHeight="1" x14ac:dyDescent="0.25">
      <c r="A115" s="1414"/>
      <c r="B115" s="1415" t="str">
        <f>IF('[1]Cronograma Físico Financeiro'!$AX$19=0,"",CONCATENATE("Executado ", ('[1]Cronograma Físico Financeiro'!#REF!+'[1]Cronograma Físico Financeiro'!#REF!+'[1]Cronograma Físico Financeiro'!#REF!)*100,"% de ",'[1]Cronograma Físico Financeiro'!#REF!))</f>
        <v/>
      </c>
      <c r="C115" s="1415"/>
    </row>
    <row r="116" spans="1:3" ht="8.1" hidden="1" customHeight="1" x14ac:dyDescent="0.25">
      <c r="A116" s="1414"/>
      <c r="B116" s="1415"/>
      <c r="C116" s="1415"/>
    </row>
    <row r="117" spans="1:3" ht="8.1" hidden="1" customHeight="1" x14ac:dyDescent="0.25">
      <c r="A117" s="1414"/>
      <c r="B117" s="1415" t="str">
        <f>IF('[1]Cronograma Físico Financeiro'!$AX$19=0,"",CONCATENATE("Executado ", ('[1]Cronograma Físico Financeiro'!#REF!+'[1]Cronograma Físico Financeiro'!#REF!+'[1]Cronograma Físico Financeiro'!#REF!)*100,"% de ",'[1]Cronograma Físico Financeiro'!#REF!))</f>
        <v/>
      </c>
      <c r="C117" s="1415"/>
    </row>
    <row r="118" spans="1:3" ht="8.1" hidden="1" customHeight="1" x14ac:dyDescent="0.25">
      <c r="A118" s="1414"/>
      <c r="B118" s="1415"/>
      <c r="C118" s="1415"/>
    </row>
    <row r="119" spans="1:3" ht="8.1" hidden="1" customHeight="1" x14ac:dyDescent="0.25">
      <c r="A119" s="1414"/>
      <c r="B119" s="1415" t="str">
        <f>IF('[1]Cronograma Físico Financeiro'!$AX$19=0,"",CONCATENATE("Executado ", ('[1]Cronograma Físico Financeiro'!#REF!+'[1]Cronograma Físico Financeiro'!#REF!+'[1]Cronograma Físico Financeiro'!#REF!)*100,"% de ",'[1]Cronograma Físico Financeiro'!#REF!))</f>
        <v/>
      </c>
      <c r="C119" s="1415"/>
    </row>
    <row r="120" spans="1:3" ht="8.1" hidden="1" customHeight="1" x14ac:dyDescent="0.25">
      <c r="A120" s="1414"/>
      <c r="B120" s="1415"/>
      <c r="C120" s="1415"/>
    </row>
    <row r="121" spans="1:3" ht="8.1" hidden="1" customHeight="1" x14ac:dyDescent="0.25">
      <c r="A121" s="1414"/>
      <c r="B121" s="1415" t="str">
        <f>IF('[1]Cronograma Físico Financeiro'!$AX$19=0,"",CONCATENATE("Executado ", ('[1]Cronograma Físico Financeiro'!#REF!+'[1]Cronograma Físico Financeiro'!#REF!+'[1]Cronograma Físico Financeiro'!#REF!)*100,"% de ",'[1]Cronograma Físico Financeiro'!#REF!))</f>
        <v/>
      </c>
      <c r="C121" s="1415"/>
    </row>
    <row r="122" spans="1:3" ht="8.1" hidden="1" customHeight="1" x14ac:dyDescent="0.25">
      <c r="A122" s="1414"/>
      <c r="B122" s="1415"/>
      <c r="C122" s="1415"/>
    </row>
    <row r="123" spans="1:3" ht="8.1" hidden="1" customHeight="1" x14ac:dyDescent="0.25">
      <c r="A123" s="1414"/>
      <c r="B123" s="1415" t="str">
        <f>IF('[1]Cronograma Físico Financeiro'!$AX$19=0,"",CONCATENATE("Executado ", ('[1]Cronograma Físico Financeiro'!#REF!+'[1]Cronograma Físico Financeiro'!#REF!+'[1]Cronograma Físico Financeiro'!#REF!)*100,"% de ",'[1]Cronograma Físico Financeiro'!#REF!))</f>
        <v/>
      </c>
      <c r="C123" s="1415"/>
    </row>
    <row r="124" spans="1:3" ht="8.1" hidden="1" customHeight="1" x14ac:dyDescent="0.25">
      <c r="A124" s="1414"/>
      <c r="B124" s="1415"/>
      <c r="C124" s="1415"/>
    </row>
    <row r="125" spans="1:3" ht="8.1" hidden="1" customHeight="1" x14ac:dyDescent="0.25">
      <c r="A125" s="1414"/>
      <c r="B125" s="1415" t="str">
        <f>IF('[1]Cronograma Físico Financeiro'!$AX$19=0,"",CONCATENATE("Executado ", ('[1]Cronograma Físico Financeiro'!#REF!+'[1]Cronograma Físico Financeiro'!#REF!+'[1]Cronograma Físico Financeiro'!#REF!)*100,"% de ",'[1]Cronograma Físico Financeiro'!#REF!))</f>
        <v/>
      </c>
      <c r="C125" s="1415"/>
    </row>
    <row r="126" spans="1:3" ht="8.1" hidden="1" customHeight="1" x14ac:dyDescent="0.25">
      <c r="A126" s="1414"/>
      <c r="B126" s="1415"/>
      <c r="C126" s="1415"/>
    </row>
    <row r="128" spans="1:3" x14ac:dyDescent="0.25">
      <c r="A128" s="1418" t="s">
        <v>3196</v>
      </c>
      <c r="B128" s="1418"/>
      <c r="C128" s="1418"/>
    </row>
    <row r="129" spans="1:3" x14ac:dyDescent="0.25">
      <c r="A129" s="357"/>
      <c r="B129" s="357"/>
      <c r="C129" s="357"/>
    </row>
    <row r="130" spans="1:3" x14ac:dyDescent="0.25">
      <c r="A130" s="1419">
        <f>'Cronograma Físico Financeiro'!X37</f>
        <v>1</v>
      </c>
      <c r="B130" s="1419"/>
      <c r="C130" s="1419"/>
    </row>
    <row r="131" spans="1:3" ht="8.1" customHeight="1" x14ac:dyDescent="0.25">
      <c r="A131" s="356"/>
      <c r="B131" s="356"/>
      <c r="C131" s="356"/>
    </row>
    <row r="132" spans="1:3" x14ac:dyDescent="0.25">
      <c r="A132" s="1420" t="s">
        <v>3197</v>
      </c>
      <c r="B132" s="1421"/>
      <c r="C132" s="1421"/>
    </row>
    <row r="133" spans="1:3" ht="8.1" customHeight="1" x14ac:dyDescent="0.25">
      <c r="A133" s="358"/>
      <c r="B133" s="358"/>
      <c r="C133" s="358"/>
    </row>
    <row r="134" spans="1:3" x14ac:dyDescent="0.25">
      <c r="A134" s="1421" t="s">
        <v>3191</v>
      </c>
      <c r="B134" s="1421"/>
      <c r="C134" s="1421"/>
    </row>
    <row r="135" spans="1:3" ht="8.1" customHeight="1" x14ac:dyDescent="0.25">
      <c r="A135" s="358"/>
      <c r="B135" s="358"/>
      <c r="C135" s="358"/>
    </row>
    <row r="136" spans="1:3" ht="8.1" customHeight="1" x14ac:dyDescent="0.25">
      <c r="A136" s="1414" t="str">
        <f>'Cronograma Físico Financeiro'!A21</f>
        <v>04.00.000</v>
      </c>
      <c r="B136" s="1419" t="str">
        <f>IF('Cronograma Físico Financeiro'!X21=0,"",CONCATENATE("Executado ", ('Cronograma Físico Financeiro'!I21+'Cronograma Físico Financeiro'!N21+'Cronograma Físico Financeiro'!S21+'Cronograma Físico Financeiro'!X21)*100,"% de ",'Cronograma Físico Financeiro'!B21))</f>
        <v>Executado 100% de ARQUITETURA E ELEMENTOS DE URBANISMO</v>
      </c>
      <c r="C136" s="1419"/>
    </row>
    <row r="137" spans="1:3" ht="8.1" customHeight="1" x14ac:dyDescent="0.25">
      <c r="A137" s="1414"/>
      <c r="B137" s="1419"/>
      <c r="C137" s="1419"/>
    </row>
    <row r="138" spans="1:3" ht="8.1" customHeight="1" x14ac:dyDescent="0.25">
      <c r="A138" s="1414" t="str">
        <f>'Cronograma Físico Financeiro'!A23</f>
        <v>05.00.000</v>
      </c>
      <c r="B138" s="1419" t="str">
        <f>IF('Cronograma Físico Financeiro'!X23=0,"",CONCATENATE("Executado ", ('Cronograma Físico Financeiro'!I23+'Cronograma Físico Financeiro'!N23+'Cronograma Físico Financeiro'!S23+'Cronograma Físico Financeiro'!X23)*100,"% de ",'Cronograma Físico Financeiro'!B23))</f>
        <v>Executado 100% de INSTALAÇÕES HIDRÁULICAS E SANITÁRIAS</v>
      </c>
      <c r="C138" s="1419"/>
    </row>
    <row r="139" spans="1:3" ht="8.1" customHeight="1" x14ac:dyDescent="0.25">
      <c r="A139" s="1414"/>
      <c r="B139" s="1419"/>
      <c r="C139" s="1419"/>
    </row>
    <row r="140" spans="1:3" ht="8.1" customHeight="1" x14ac:dyDescent="0.25">
      <c r="A140" s="1414" t="str">
        <f>'Cronograma Físico Financeiro'!A25</f>
        <v>06.00.000</v>
      </c>
      <c r="B140" s="1419" t="str">
        <f>IF('Cronograma Físico Financeiro'!X25=0,"",CONCATENATE("Executado ", ('Cronograma Físico Financeiro'!I25+'Cronograma Físico Financeiro'!N25+'Cronograma Físico Financeiro'!S25+'Cronograma Físico Financeiro'!X25)*100,"% de ",'Cronograma Físico Financeiro'!B25))</f>
        <v>Executado 100% de INSTALAÇÕES ELÉTRICAS E ELETRÔNICAS</v>
      </c>
      <c r="C140" s="1419"/>
    </row>
    <row r="141" spans="1:3" ht="8.1" customHeight="1" x14ac:dyDescent="0.25">
      <c r="A141" s="1414"/>
      <c r="B141" s="1419"/>
      <c r="C141" s="1419"/>
    </row>
    <row r="142" spans="1:3" ht="8.1" customHeight="1" x14ac:dyDescent="0.25">
      <c r="A142" s="1414" t="str">
        <f>'Cronograma Físico Financeiro'!A27</f>
        <v>07.00.000</v>
      </c>
      <c r="B142" s="1419" t="str">
        <f>IF('Cronograma Físico Financeiro'!X27=0,"",CONCATENATE("Executado ", ('Cronograma Físico Financeiro'!I27+'Cronograma Físico Financeiro'!N27+'Cronograma Físico Financeiro'!S27+'Cronograma Físico Financeiro'!X27)*100,"% de ",'Cronograma Físico Financeiro'!B27))</f>
        <v>Executado 100% de INSTALAÇÕES MECÂNICAS E DE UTILIDADES</v>
      </c>
      <c r="C142" s="1419"/>
    </row>
    <row r="143" spans="1:3" ht="8.1" customHeight="1" x14ac:dyDescent="0.25">
      <c r="A143" s="1414"/>
      <c r="B143" s="1419"/>
      <c r="C143" s="1419"/>
    </row>
    <row r="144" spans="1:3" ht="8.1" customHeight="1" x14ac:dyDescent="0.25">
      <c r="A144" s="1414" t="str">
        <f>'Cronograma Físico Financeiro'!A29</f>
        <v>08.00.000</v>
      </c>
      <c r="B144" s="1419" t="str">
        <f>IF('Cronograma Físico Financeiro'!X29=0,"",CONCATENATE("Executado ", ('Cronograma Físico Financeiro'!I29+'Cronograma Físico Financeiro'!N29+'Cronograma Físico Financeiro'!S29+'Cronograma Físico Financeiro'!X29)*100,"% de ",'Cronograma Físico Financeiro'!B29))</f>
        <v>Executado 100% de INSTALAÇÕES DE PREVENÇÃO E COMBATE A INCÊNDIO</v>
      </c>
      <c r="C144" s="1419"/>
    </row>
    <row r="145" spans="1:3" ht="8.1" customHeight="1" x14ac:dyDescent="0.25">
      <c r="A145" s="1414"/>
      <c r="B145" s="1419"/>
      <c r="C145" s="1419"/>
    </row>
    <row r="146" spans="1:3" ht="8.1" customHeight="1" x14ac:dyDescent="0.25">
      <c r="A146" s="1414" t="str">
        <f>'Cronograma Físico Financeiro'!A31</f>
        <v>09.00.000</v>
      </c>
      <c r="B146" s="1419" t="str">
        <f>IF('Cronograma Físico Financeiro'!X31=0,"",CONCATENATE("Executado ", ('Cronograma Físico Financeiro'!I31+'Cronograma Físico Financeiro'!N31+'Cronograma Físico Financeiro'!S31+'Cronograma Físico Financeiro'!X31)*100,"% de ",'Cronograma Físico Financeiro'!B31))</f>
        <v>Executado 100% de SERVIÇOS COMPLEMENTARES</v>
      </c>
      <c r="C146" s="1419"/>
    </row>
    <row r="147" spans="1:3" ht="8.1" customHeight="1" x14ac:dyDescent="0.25">
      <c r="A147" s="1414"/>
      <c r="B147" s="1419"/>
      <c r="C147" s="1419"/>
    </row>
    <row r="148" spans="1:3" ht="8.1" customHeight="1" x14ac:dyDescent="0.25">
      <c r="A148" s="1414" t="str">
        <f>'Cronograma Físico Financeiro'!A33</f>
        <v>10.00.000</v>
      </c>
      <c r="B148" s="1419" t="s">
        <v>4884</v>
      </c>
      <c r="C148" s="1419"/>
    </row>
    <row r="149" spans="1:3" ht="8.1" customHeight="1" x14ac:dyDescent="0.25">
      <c r="A149" s="1414"/>
      <c r="B149" s="1419"/>
      <c r="C149" s="1419"/>
    </row>
    <row r="150" spans="1:3" ht="8.1" customHeight="1" x14ac:dyDescent="0.25">
      <c r="A150" s="1414"/>
      <c r="B150" s="1415" t="str">
        <f>IF('[1]Cronograma Físico Financeiro'!$AX$19=0,"",CONCATENATE("Executado ", ('[1]Cronograma Físico Financeiro'!#REF!+'[1]Cronograma Físico Financeiro'!#REF!+'[1]Cronograma Físico Financeiro'!#REF!+'[1]Cronograma Físico Financeiro'!#REF!)*100,"% de ",'[1]Cronograma Físico Financeiro'!#REF!))</f>
        <v/>
      </c>
      <c r="C150" s="1415"/>
    </row>
    <row r="151" spans="1:3" ht="8.1" customHeight="1" x14ac:dyDescent="0.25">
      <c r="A151" s="1414"/>
      <c r="B151" s="1415"/>
      <c r="C151" s="1415"/>
    </row>
    <row r="152" spans="1:3" ht="8.1" hidden="1" customHeight="1" x14ac:dyDescent="0.25">
      <c r="A152" s="1414"/>
      <c r="B152" s="1415" t="str">
        <f>IF('[1]Cronograma Físico Financeiro'!$AX$19=0,"",CONCATENATE("Executado ", ('[1]Cronograma Físico Financeiro'!#REF!+'[1]Cronograma Físico Financeiro'!#REF!+'[1]Cronograma Físico Financeiro'!#REF!+'[1]Cronograma Físico Financeiro'!#REF!)*100,"% de ",'[1]Cronograma Físico Financeiro'!#REF!))</f>
        <v/>
      </c>
      <c r="C152" s="1415"/>
    </row>
    <row r="153" spans="1:3" ht="8.1" hidden="1" customHeight="1" x14ac:dyDescent="0.25">
      <c r="A153" s="1414"/>
      <c r="B153" s="1415"/>
      <c r="C153" s="1415"/>
    </row>
    <row r="154" spans="1:3" ht="8.1" hidden="1" customHeight="1" x14ac:dyDescent="0.25">
      <c r="A154" s="1414"/>
      <c r="B154" s="1415" t="str">
        <f>IF('[1]Cronograma Físico Financeiro'!$AX$19=0,"",CONCATENATE("Executado ", ('[1]Cronograma Físico Financeiro'!#REF!+'[1]Cronograma Físico Financeiro'!#REF!+'[1]Cronograma Físico Financeiro'!#REF!+'[1]Cronograma Físico Financeiro'!#REF!)*100,"% de ",'[1]Cronograma Físico Financeiro'!#REF!))</f>
        <v/>
      </c>
      <c r="C154" s="1415"/>
    </row>
    <row r="155" spans="1:3" ht="8.1" hidden="1" customHeight="1" x14ac:dyDescent="0.25">
      <c r="A155" s="1414"/>
      <c r="B155" s="1415"/>
      <c r="C155" s="1415"/>
    </row>
    <row r="156" spans="1:3" ht="8.1" hidden="1" customHeight="1" x14ac:dyDescent="0.25">
      <c r="A156" s="1414"/>
      <c r="B156" s="1415" t="str">
        <f>IF('[1]Cronograma Físico Financeiro'!$AX$19=0,"",CONCATENATE("Executado ", ('[1]Cronograma Físico Financeiro'!#REF!+'[1]Cronograma Físico Financeiro'!#REF!+'[1]Cronograma Físico Financeiro'!#REF!+'[1]Cronograma Físico Financeiro'!#REF!)*100,"% de ",'[1]Cronograma Físico Financeiro'!#REF!))</f>
        <v/>
      </c>
      <c r="C156" s="1415"/>
    </row>
    <row r="157" spans="1:3" ht="8.1" hidden="1" customHeight="1" x14ac:dyDescent="0.25">
      <c r="A157" s="1414"/>
      <c r="B157" s="1415"/>
      <c r="C157" s="1415"/>
    </row>
    <row r="158" spans="1:3" ht="8.1" hidden="1" customHeight="1" x14ac:dyDescent="0.25">
      <c r="A158" s="1414"/>
      <c r="B158" s="1415" t="str">
        <f>IF('[1]Cronograma Físico Financeiro'!$AX$19=0,"",CONCATENATE("Executado ", ('[1]Cronograma Físico Financeiro'!#REF!+'[1]Cronograma Físico Financeiro'!#REF!+'[1]Cronograma Físico Financeiro'!#REF!+'[1]Cronograma Físico Financeiro'!#REF!)*100,"% de ",'[1]Cronograma Físico Financeiro'!#REF!))</f>
        <v/>
      </c>
      <c r="C158" s="1415"/>
    </row>
    <row r="159" spans="1:3" ht="8.1" hidden="1" customHeight="1" x14ac:dyDescent="0.25">
      <c r="A159" s="1414"/>
      <c r="B159" s="1415"/>
      <c r="C159" s="1415"/>
    </row>
    <row r="160" spans="1:3" ht="8.1" hidden="1" customHeight="1" x14ac:dyDescent="0.25">
      <c r="A160" s="1414"/>
      <c r="B160" s="1415" t="str">
        <f>IF('[1]Cronograma Físico Financeiro'!$AX$19=0,"",CONCATENATE("Executado ", ('[1]Cronograma Físico Financeiro'!#REF!+'[1]Cronograma Físico Financeiro'!#REF!+'[1]Cronograma Físico Financeiro'!#REF!+'[1]Cronograma Físico Financeiro'!#REF!)*100,"% de ",'[1]Cronograma Físico Financeiro'!#REF!))</f>
        <v/>
      </c>
      <c r="C160" s="1415"/>
    </row>
    <row r="161" spans="1:3" ht="8.1" hidden="1" customHeight="1" x14ac:dyDescent="0.25">
      <c r="A161" s="1414"/>
      <c r="B161" s="1415"/>
      <c r="C161" s="1415"/>
    </row>
    <row r="162" spans="1:3" ht="8.1" hidden="1" customHeight="1" x14ac:dyDescent="0.25">
      <c r="A162" s="1414"/>
      <c r="B162" s="1415" t="str">
        <f>IF('[1]Cronograma Físico Financeiro'!$AX$19=0,"",CONCATENATE("Executado ", ('[1]Cronograma Físico Financeiro'!#REF!+'[1]Cronograma Físico Financeiro'!#REF!+'[1]Cronograma Físico Financeiro'!#REF!+'[1]Cronograma Físico Financeiro'!#REF!)*100,"% de ",'[1]Cronograma Físico Financeiro'!#REF!))</f>
        <v/>
      </c>
      <c r="C162" s="1415"/>
    </row>
    <row r="163" spans="1:3" ht="8.1" hidden="1" customHeight="1" x14ac:dyDescent="0.25">
      <c r="A163" s="1414"/>
      <c r="B163" s="1415"/>
      <c r="C163" s="1415"/>
    </row>
    <row r="164" spans="1:3" ht="8.1" hidden="1" customHeight="1" x14ac:dyDescent="0.25">
      <c r="A164" s="1414"/>
      <c r="B164" s="1415" t="str">
        <f>IF('[1]Cronograma Físico Financeiro'!$AX$19=0,"",CONCATENATE("Executado ", ('[1]Cronograma Físico Financeiro'!#REF!+'[1]Cronograma Físico Financeiro'!#REF!+'[1]Cronograma Físico Financeiro'!#REF!+'[1]Cronograma Físico Financeiro'!#REF!)*100,"% de ",'[1]Cronograma Físico Financeiro'!#REF!))</f>
        <v/>
      </c>
      <c r="C164" s="1415"/>
    </row>
    <row r="165" spans="1:3" ht="8.1" hidden="1" customHeight="1" x14ac:dyDescent="0.25">
      <c r="A165" s="1414"/>
      <c r="B165" s="1415"/>
      <c r="C165" s="1415"/>
    </row>
    <row r="166" spans="1:3" ht="8.1" hidden="1" customHeight="1" x14ac:dyDescent="0.25">
      <c r="A166" s="1414"/>
      <c r="B166" s="1415" t="str">
        <f>IF('[1]Cronograma Físico Financeiro'!$AX$19=0,"",CONCATENATE("Executado ", ('[1]Cronograma Físico Financeiro'!#REF!+'[1]Cronograma Físico Financeiro'!#REF!+'[1]Cronograma Físico Financeiro'!#REF!+'[1]Cronograma Físico Financeiro'!#REF!)*100,"% de ",'[1]Cronograma Físico Financeiro'!#REF!))</f>
        <v/>
      </c>
      <c r="C166" s="1415"/>
    </row>
    <row r="167" spans="1:3" ht="8.1" hidden="1" customHeight="1" x14ac:dyDescent="0.25">
      <c r="A167" s="1414"/>
      <c r="B167" s="1415"/>
      <c r="C167" s="1415"/>
    </row>
    <row r="168" spans="1:3" ht="8.1" hidden="1" customHeight="1" x14ac:dyDescent="0.25">
      <c r="A168" s="1414"/>
      <c r="B168" s="1415" t="str">
        <f>IF('[1]Cronograma Físico Financeiro'!$AX$19=0,"",CONCATENATE("Executado ", ('[1]Cronograma Físico Financeiro'!#REF!+'[1]Cronograma Físico Financeiro'!#REF!+'[1]Cronograma Físico Financeiro'!#REF!+'[1]Cronograma Físico Financeiro'!#REF!)*100,"% de ",'[1]Cronograma Físico Financeiro'!#REF!))</f>
        <v/>
      </c>
      <c r="C168" s="1415"/>
    </row>
    <row r="169" spans="1:3" ht="8.1" hidden="1" customHeight="1" x14ac:dyDescent="0.25">
      <c r="A169" s="1414"/>
      <c r="B169" s="1415"/>
      <c r="C169" s="1415"/>
    </row>
    <row r="170" spans="1:3" ht="8.1" hidden="1" customHeight="1" x14ac:dyDescent="0.25">
      <c r="A170" s="1414"/>
      <c r="B170" s="1415" t="str">
        <f>IF('[1]Cronograma Físico Financeiro'!$AX$19=0,"",CONCATENATE("Executado ", ('[1]Cronograma Físico Financeiro'!#REF!+'[1]Cronograma Físico Financeiro'!#REF!+'[1]Cronograma Físico Financeiro'!#REF!+'[1]Cronograma Físico Financeiro'!#REF!)*100,"% de ",'[1]Cronograma Físico Financeiro'!#REF!))</f>
        <v/>
      </c>
      <c r="C170" s="1415"/>
    </row>
    <row r="171" spans="1:3" ht="8.1" hidden="1" customHeight="1" x14ac:dyDescent="0.25">
      <c r="A171" s="1414"/>
      <c r="B171" s="1415"/>
      <c r="C171" s="1415"/>
    </row>
    <row r="172" spans="1:3" ht="8.1" hidden="1" customHeight="1" x14ac:dyDescent="0.25">
      <c r="A172" s="1414"/>
      <c r="B172" s="1415" t="str">
        <f>IF('[1]Cronograma Físico Financeiro'!$AX$19=0,"",CONCATENATE("Executado ", ('[1]Cronograma Físico Financeiro'!#REF!+'[1]Cronograma Físico Financeiro'!#REF!+'[1]Cronograma Físico Financeiro'!#REF!+'[1]Cronograma Físico Financeiro'!#REF!)*100,"% de ",'[1]Cronograma Físico Financeiro'!#REF!))</f>
        <v/>
      </c>
      <c r="C172" s="1415"/>
    </row>
    <row r="173" spans="1:3" ht="8.1" hidden="1" customHeight="1" x14ac:dyDescent="0.25">
      <c r="A173" s="1414"/>
      <c r="B173" s="1415"/>
      <c r="C173" s="1415"/>
    </row>
    <row r="174" spans="1:3" ht="8.1" hidden="1" customHeight="1" x14ac:dyDescent="0.25">
      <c r="A174" s="1414"/>
      <c r="B174" s="1415" t="str">
        <f>IF('[1]Cronograma Físico Financeiro'!$AX$19=0,"",CONCATENATE("Executado ", ('[1]Cronograma Físico Financeiro'!#REF!+'[1]Cronograma Físico Financeiro'!#REF!+'[1]Cronograma Físico Financeiro'!#REF!+'[1]Cronograma Físico Financeiro'!#REF!)*100,"% de ",'[1]Cronograma Físico Financeiro'!#REF!))</f>
        <v/>
      </c>
      <c r="C174" s="1415"/>
    </row>
    <row r="175" spans="1:3" ht="8.1" hidden="1" customHeight="1" x14ac:dyDescent="0.25">
      <c r="A175" s="1414"/>
      <c r="B175" s="1415"/>
      <c r="C175" s="1415"/>
    </row>
    <row r="176" spans="1:3" ht="8.1" hidden="1" customHeight="1" x14ac:dyDescent="0.25">
      <c r="A176" s="1414"/>
      <c r="B176" s="1415" t="str">
        <f>IF('[1]Cronograma Físico Financeiro'!$AX$19=0,"",CONCATENATE("Executado ", ('[1]Cronograma Físico Financeiro'!#REF!+'[1]Cronograma Físico Financeiro'!#REF!+'[1]Cronograma Físico Financeiro'!#REF!+'[1]Cronograma Físico Financeiro'!#REF!)*100,"% de ",'[1]Cronograma Físico Financeiro'!#REF!))</f>
        <v/>
      </c>
      <c r="C176" s="1415"/>
    </row>
    <row r="177" spans="1:3" ht="8.1" hidden="1" customHeight="1" x14ac:dyDescent="0.25">
      <c r="A177" s="1414"/>
      <c r="B177" s="1415"/>
      <c r="C177" s="1415"/>
    </row>
    <row r="178" spans="1:3" ht="8.1" hidden="1" customHeight="1" x14ac:dyDescent="0.25">
      <c r="A178" s="1414"/>
      <c r="B178" s="1415" t="str">
        <f>IF('[1]Cronograma Físico Financeiro'!$AX$19=0,"",CONCATENATE("Executado ", ('[1]Cronograma Físico Financeiro'!#REF!+'[1]Cronograma Físico Financeiro'!#REF!+'[1]Cronograma Físico Financeiro'!#REF!+'[1]Cronograma Físico Financeiro'!#REF!)*100,"% de ",'[1]Cronograma Físico Financeiro'!#REF!))</f>
        <v/>
      </c>
      <c r="C178" s="1415"/>
    </row>
    <row r="179" spans="1:3" ht="8.1" hidden="1" customHeight="1" x14ac:dyDescent="0.25">
      <c r="A179" s="1414"/>
      <c r="B179" s="1415"/>
      <c r="C179" s="1415"/>
    </row>
    <row r="180" spans="1:3" ht="8.1" hidden="1" customHeight="1" x14ac:dyDescent="0.25">
      <c r="A180" s="1414"/>
      <c r="B180" s="1415" t="str">
        <f>IF('[1]Cronograma Físico Financeiro'!$AX$19=0,"",CONCATENATE("Executado ", ('[1]Cronograma Físico Financeiro'!#REF!+'[1]Cronograma Físico Financeiro'!#REF!+'[1]Cronograma Físico Financeiro'!#REF!+'[1]Cronograma Físico Financeiro'!#REF!)*100,"% de ",'[1]Cronograma Físico Financeiro'!#REF!))</f>
        <v/>
      </c>
      <c r="C180" s="1415"/>
    </row>
    <row r="181" spans="1:3" ht="8.1" hidden="1" customHeight="1" x14ac:dyDescent="0.25">
      <c r="A181" s="1414"/>
      <c r="B181" s="1415"/>
      <c r="C181" s="1415"/>
    </row>
    <row r="182" spans="1:3" ht="8.1" hidden="1" customHeight="1" x14ac:dyDescent="0.25">
      <c r="A182" s="1414"/>
      <c r="B182" s="1415" t="str">
        <f>IF('[1]Cronograma Físico Financeiro'!$AX$19=0,"",CONCATENATE("Executado ", ('[1]Cronograma Físico Financeiro'!#REF!+'[1]Cronograma Físico Financeiro'!#REF!+'[1]Cronograma Físico Financeiro'!#REF!+'[1]Cronograma Físico Financeiro'!#REF!)*100,"% de ",'[1]Cronograma Físico Financeiro'!#REF!))</f>
        <v/>
      </c>
      <c r="C182" s="1415"/>
    </row>
    <row r="183" spans="1:3" ht="8.1" hidden="1" customHeight="1" x14ac:dyDescent="0.25">
      <c r="A183" s="1414"/>
      <c r="B183" s="1415"/>
      <c r="C183" s="1415"/>
    </row>
    <row r="184" spans="1:3" ht="8.1" hidden="1" customHeight="1" x14ac:dyDescent="0.25">
      <c r="A184" s="1414"/>
      <c r="B184" s="1415" t="str">
        <f>IF('[1]Cronograma Físico Financeiro'!$AX$19=0,"",CONCATENATE("Executado ", ('[1]Cronograma Físico Financeiro'!#REF!+'[1]Cronograma Físico Financeiro'!#REF!+'[1]Cronograma Físico Financeiro'!#REF!+'[1]Cronograma Físico Financeiro'!#REF!)*100,"% de ",'[1]Cronograma Físico Financeiro'!#REF!))</f>
        <v/>
      </c>
      <c r="C184" s="1415"/>
    </row>
    <row r="185" spans="1:3" ht="8.1" hidden="1" customHeight="1" x14ac:dyDescent="0.25">
      <c r="A185" s="1414"/>
      <c r="B185" s="1415"/>
      <c r="C185" s="1415"/>
    </row>
    <row r="186" spans="1:3" ht="8.1" hidden="1" customHeight="1" x14ac:dyDescent="0.25">
      <c r="A186" s="1414"/>
      <c r="B186" s="1415" t="str">
        <f>IF('[1]Cronograma Físico Financeiro'!$AX$19=0,"",CONCATENATE("Executado ", ('[1]Cronograma Físico Financeiro'!#REF!+'[1]Cronograma Físico Financeiro'!#REF!+'[1]Cronograma Físico Financeiro'!#REF!+'[1]Cronograma Físico Financeiro'!#REF!)*100,"% de ",'[1]Cronograma Físico Financeiro'!#REF!))</f>
        <v/>
      </c>
      <c r="C186" s="1415"/>
    </row>
    <row r="187" spans="1:3" ht="8.1" hidden="1" customHeight="1" x14ac:dyDescent="0.25">
      <c r="A187" s="1414"/>
      <c r="B187" s="1415"/>
      <c r="C187" s="1415"/>
    </row>
    <row r="188" spans="1:3" hidden="1" x14ac:dyDescent="0.25"/>
    <row r="189" spans="1:3" hidden="1" x14ac:dyDescent="0.25">
      <c r="A189" s="1418" t="s">
        <v>3198</v>
      </c>
      <c r="B189" s="1418"/>
      <c r="C189" s="1418"/>
    </row>
    <row r="190" spans="1:3" hidden="1" x14ac:dyDescent="0.25">
      <c r="A190" s="357"/>
      <c r="B190" s="357"/>
      <c r="C190" s="357"/>
    </row>
    <row r="191" spans="1:3" hidden="1" x14ac:dyDescent="0.25">
      <c r="A191" s="1419" t="e">
        <f>'[1]Cronograma Físico Financeiro'!AO33</f>
        <v>#REF!</v>
      </c>
      <c r="B191" s="1419"/>
      <c r="C191" s="1419"/>
    </row>
    <row r="192" spans="1:3" ht="8.1" hidden="1" customHeight="1" x14ac:dyDescent="0.25">
      <c r="A192" s="356"/>
      <c r="B192" s="356"/>
      <c r="C192" s="356"/>
    </row>
    <row r="193" spans="1:3" hidden="1" x14ac:dyDescent="0.25">
      <c r="A193" s="1420" t="s">
        <v>3199</v>
      </c>
      <c r="B193" s="1421"/>
      <c r="C193" s="1421"/>
    </row>
    <row r="194" spans="1:3" ht="8.1" hidden="1" customHeight="1" x14ac:dyDescent="0.25">
      <c r="A194" s="358"/>
      <c r="B194" s="358"/>
      <c r="C194" s="358"/>
    </row>
    <row r="195" spans="1:3" hidden="1" x14ac:dyDescent="0.25">
      <c r="A195" s="1421" t="s">
        <v>3191</v>
      </c>
      <c r="B195" s="1421"/>
      <c r="C195" s="1421"/>
    </row>
    <row r="196" spans="1:3" ht="8.1" hidden="1" customHeight="1" x14ac:dyDescent="0.25">
      <c r="A196" s="358"/>
      <c r="B196" s="358"/>
      <c r="C196" s="358"/>
    </row>
    <row r="197" spans="1:3" ht="8.1" hidden="1" customHeight="1" x14ac:dyDescent="0.25">
      <c r="A197" s="1414">
        <v>1</v>
      </c>
      <c r="B197" s="1415" t="str">
        <f>IF('[1]Cronograma Físico Financeiro'!$AX$17=0,"",CONCATENATE("Executado ", ('[1]Cronograma Físico Financeiro'!$I$17+'[1]Cronograma Físico Financeiro'!$N$17+'[1]Cronograma Físico Financeiro'!$W$17+'[1]Cronograma Físico Financeiro'!$AF$17+'[1]Cronograma Físico Financeiro'!$AO$17)*100,"% de ",'[1]Cronograma Físico Financeiro'!$B$17))</f>
        <v/>
      </c>
      <c r="C197" s="1415"/>
    </row>
    <row r="198" spans="1:3" ht="8.1" hidden="1" customHeight="1" x14ac:dyDescent="0.25">
      <c r="A198" s="1414"/>
      <c r="B198" s="1415"/>
      <c r="C198" s="1415"/>
    </row>
    <row r="199" spans="1:3" ht="8.1" hidden="1" customHeight="1" x14ac:dyDescent="0.25">
      <c r="A199" s="1414">
        <v>2</v>
      </c>
      <c r="B199" s="1415" t="str">
        <f>IF('[1]Cronograma Físico Financeiro'!$AX$19=0,"",CONCATENATE("Executado ", ('[1]Cronograma Físico Financeiro'!$I$19+'[1]Cronograma Físico Financeiro'!$N$19+'[1]Cronograma Físico Financeiro'!$W$19+'[1]Cronograma Físico Financeiro'!$AF$19+'[1]Cronograma Físico Financeiro'!$AO$19)*100,"% de ",'[1]Cronograma Físico Financeiro'!$B$19))</f>
        <v/>
      </c>
      <c r="C199" s="1415"/>
    </row>
    <row r="200" spans="1:3" ht="8.1" hidden="1" customHeight="1" x14ac:dyDescent="0.25">
      <c r="A200" s="1414"/>
      <c r="B200" s="1415"/>
      <c r="C200" s="1415"/>
    </row>
    <row r="201" spans="1:3" ht="8.1" hidden="1" customHeight="1" x14ac:dyDescent="0.25">
      <c r="A201" s="1414">
        <v>3</v>
      </c>
      <c r="B201" s="1415" t="str">
        <f>IF('[1]Cronograma Físico Financeiro'!$AX$19=0,"",CONCATENATE("Executado ", ('[1]Cronograma Físico Financeiro'!$I$21+'[1]Cronograma Físico Financeiro'!$N$21+'[1]Cronograma Físico Financeiro'!$W$80+'[1]Cronograma Físico Financeiro'!$AF$21+'[1]Cronograma Físico Financeiro'!$AO$21)*100,"% de ",'[1]Cronograma Físico Financeiro'!$B$21))</f>
        <v/>
      </c>
      <c r="C201" s="1415"/>
    </row>
    <row r="202" spans="1:3" ht="8.1" hidden="1" customHeight="1" x14ac:dyDescent="0.25">
      <c r="A202" s="1414"/>
      <c r="B202" s="1415"/>
      <c r="C202" s="1415"/>
    </row>
    <row r="203" spans="1:3" ht="8.1" hidden="1" customHeight="1" x14ac:dyDescent="0.25">
      <c r="A203" s="1414">
        <v>4</v>
      </c>
      <c r="B203" s="1415" t="str">
        <f>IF('[1]Cronograma Físico Financeiro'!$AX$19=0,"",CONCATENATE("Executado ", ('[1]Cronograma Físico Financeiro'!$I$23+'[1]Cronograma Físico Financeiro'!$N$23+'[1]Cronograma Físico Financeiro'!$W$23+'[1]Cronograma Físico Financeiro'!$AF$23+'[1]Cronograma Físico Financeiro'!$AO$21)*100,"% de ",'[1]Cronograma Físico Financeiro'!$B$23))</f>
        <v/>
      </c>
      <c r="C203" s="1415"/>
    </row>
    <row r="204" spans="1:3" ht="8.1" hidden="1" customHeight="1" x14ac:dyDescent="0.25">
      <c r="A204" s="1414"/>
      <c r="B204" s="1415"/>
      <c r="C204" s="1415"/>
    </row>
    <row r="205" spans="1:3" ht="8.1" hidden="1" customHeight="1" x14ac:dyDescent="0.25">
      <c r="A205" s="1414">
        <v>5</v>
      </c>
      <c r="B205" s="1415" t="str">
        <f>IF('[1]Cronograma Físico Financeiro'!$AX$17=0,"",CONCATENATE("Executado ", ('[1]Cronograma Físico Financeiro'!$I$25+'[1]Cronograma Físico Financeiro'!$N$25+'[1]Cronograma Físico Financeiro'!$W$25+'[1]Cronograma Físico Financeiro'!$AF$25+'[1]Cronograma Físico Financeiro'!$AO$21)*100,"% de ",'[1]Cronograma Físico Financeiro'!$B$25))</f>
        <v/>
      </c>
      <c r="C205" s="1415"/>
    </row>
    <row r="206" spans="1:3" ht="8.1" hidden="1" customHeight="1" x14ac:dyDescent="0.25">
      <c r="A206" s="1414"/>
      <c r="B206" s="1415"/>
      <c r="C206" s="1415"/>
    </row>
    <row r="207" spans="1:3" ht="8.1" hidden="1" customHeight="1" x14ac:dyDescent="0.25">
      <c r="A207" s="1414">
        <v>6</v>
      </c>
      <c r="B207" s="1415" t="str">
        <f>IF('[1]Cronograma Físico Financeiro'!$AX$19=0,"",CONCATENATE("Executado ", ('[1]Cronograma Físico Financeiro'!$I$27+'[1]Cronograma Físico Financeiro'!$N$27+'[1]Cronograma Físico Financeiro'!$W$27+'[1]Cronograma Físico Financeiro'!$AF$27+'[1]Cronograma Físico Financeiro'!$AO$21)*100,"% de ",'[1]Cronograma Físico Financeiro'!$B$27))</f>
        <v/>
      </c>
      <c r="C207" s="1415"/>
    </row>
    <row r="208" spans="1:3" ht="8.1" hidden="1" customHeight="1" x14ac:dyDescent="0.25">
      <c r="A208" s="1414"/>
      <c r="B208" s="1415"/>
      <c r="C208" s="1415"/>
    </row>
    <row r="209" spans="1:3" ht="8.1" hidden="1" customHeight="1" x14ac:dyDescent="0.25">
      <c r="A209" s="1414">
        <v>7</v>
      </c>
      <c r="B209" s="1415" t="str">
        <f>IF('[1]Cronograma Físico Financeiro'!$AX$19=0,"",CONCATENATE("Executado ", ('[1]Cronograma Físico Financeiro'!$I$29+'[1]Cronograma Físico Financeiro'!$N$29+'[1]Cronograma Físico Financeiro'!$W$29+'[1]Cronograma Físico Financeiro'!$AF$29+'[1]Cronograma Físico Financeiro'!$AO$29)*100,"% de ",'[1]Cronograma Físico Financeiro'!$B$29))</f>
        <v/>
      </c>
      <c r="C209" s="1415"/>
    </row>
    <row r="210" spans="1:3" ht="8.1" hidden="1" customHeight="1" x14ac:dyDescent="0.25">
      <c r="A210" s="1414"/>
      <c r="B210" s="1415"/>
      <c r="C210" s="1415"/>
    </row>
    <row r="211" spans="1:3" ht="8.1" hidden="1" customHeight="1" x14ac:dyDescent="0.25">
      <c r="A211" s="1414">
        <v>8</v>
      </c>
      <c r="B211"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1" s="1415"/>
    </row>
    <row r="212" spans="1:3" ht="8.1" hidden="1" customHeight="1" x14ac:dyDescent="0.25">
      <c r="A212" s="1414"/>
      <c r="B212" s="1415"/>
      <c r="C212" s="1415"/>
    </row>
    <row r="213" spans="1:3" ht="8.1" hidden="1" customHeight="1" x14ac:dyDescent="0.25">
      <c r="A213" s="1414">
        <v>9</v>
      </c>
      <c r="B213"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3" s="1415"/>
    </row>
    <row r="214" spans="1:3" ht="8.1" hidden="1" customHeight="1" x14ac:dyDescent="0.25">
      <c r="A214" s="1414"/>
      <c r="B214" s="1415"/>
      <c r="C214" s="1415"/>
    </row>
    <row r="215" spans="1:3" ht="8.1" hidden="1" customHeight="1" x14ac:dyDescent="0.25">
      <c r="A215" s="1414">
        <v>10</v>
      </c>
      <c r="B215"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5" s="1415"/>
    </row>
    <row r="216" spans="1:3" ht="8.1" hidden="1" customHeight="1" x14ac:dyDescent="0.25">
      <c r="A216" s="1414"/>
      <c r="B216" s="1415"/>
      <c r="C216" s="1415"/>
    </row>
    <row r="217" spans="1:3" ht="8.1" hidden="1" customHeight="1" x14ac:dyDescent="0.25">
      <c r="A217" s="1414">
        <v>11</v>
      </c>
      <c r="B217"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7" s="1415"/>
    </row>
    <row r="218" spans="1:3" ht="8.1" hidden="1" customHeight="1" x14ac:dyDescent="0.25">
      <c r="A218" s="1414"/>
      <c r="B218" s="1415"/>
      <c r="C218" s="1415"/>
    </row>
    <row r="219" spans="1:3" ht="8.1" hidden="1" customHeight="1" x14ac:dyDescent="0.25">
      <c r="A219" s="1414">
        <v>12</v>
      </c>
      <c r="B219"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9" s="1415"/>
    </row>
    <row r="220" spans="1:3" ht="8.1" hidden="1" customHeight="1" x14ac:dyDescent="0.25">
      <c r="A220" s="1414"/>
      <c r="B220" s="1415"/>
      <c r="C220" s="1415"/>
    </row>
    <row r="221" spans="1:3" ht="8.1" hidden="1" customHeight="1" x14ac:dyDescent="0.25">
      <c r="A221" s="1414">
        <v>13</v>
      </c>
      <c r="B221"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1" s="1415"/>
    </row>
    <row r="222" spans="1:3" ht="8.1" hidden="1" customHeight="1" x14ac:dyDescent="0.25">
      <c r="A222" s="1414"/>
      <c r="B222" s="1415"/>
      <c r="C222" s="1415"/>
    </row>
    <row r="223" spans="1:3" ht="8.1" hidden="1" customHeight="1" x14ac:dyDescent="0.25">
      <c r="A223" s="1414">
        <v>14</v>
      </c>
      <c r="B223"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3" s="1415"/>
    </row>
    <row r="224" spans="1:3" ht="8.1" hidden="1" customHeight="1" x14ac:dyDescent="0.25">
      <c r="A224" s="1414"/>
      <c r="B224" s="1415"/>
      <c r="C224" s="1415"/>
    </row>
    <row r="225" spans="1:3" ht="8.1" hidden="1" customHeight="1" x14ac:dyDescent="0.25">
      <c r="A225" s="1414">
        <v>15</v>
      </c>
      <c r="B225"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5" s="1415"/>
    </row>
    <row r="226" spans="1:3" ht="8.1" hidden="1" customHeight="1" x14ac:dyDescent="0.25">
      <c r="A226" s="1414"/>
      <c r="B226" s="1415"/>
      <c r="C226" s="1415"/>
    </row>
    <row r="227" spans="1:3" ht="8.1" hidden="1" customHeight="1" x14ac:dyDescent="0.25">
      <c r="A227" s="1414">
        <v>16</v>
      </c>
      <c r="B227"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7" s="1415"/>
    </row>
    <row r="228" spans="1:3" ht="8.1" hidden="1" customHeight="1" x14ac:dyDescent="0.25">
      <c r="A228" s="1414"/>
      <c r="B228" s="1415"/>
      <c r="C228" s="1415"/>
    </row>
    <row r="229" spans="1:3" ht="8.1" hidden="1" customHeight="1" x14ac:dyDescent="0.25">
      <c r="A229" s="1414">
        <v>17</v>
      </c>
      <c r="B229"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9" s="1415"/>
    </row>
    <row r="230" spans="1:3" ht="8.1" hidden="1" customHeight="1" x14ac:dyDescent="0.25">
      <c r="A230" s="1414"/>
      <c r="B230" s="1415"/>
      <c r="C230" s="1415"/>
    </row>
    <row r="231" spans="1:3" ht="8.1" hidden="1" customHeight="1" x14ac:dyDescent="0.25">
      <c r="A231" s="1414">
        <v>18</v>
      </c>
      <c r="B231"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1" s="1415"/>
    </row>
    <row r="232" spans="1:3" ht="8.1" hidden="1" customHeight="1" x14ac:dyDescent="0.25">
      <c r="A232" s="1414"/>
      <c r="B232" s="1415"/>
      <c r="C232" s="1415"/>
    </row>
    <row r="233" spans="1:3" ht="8.1" hidden="1" customHeight="1" x14ac:dyDescent="0.25">
      <c r="A233" s="1414">
        <v>19</v>
      </c>
      <c r="B233"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3" s="1415"/>
    </row>
    <row r="234" spans="1:3" ht="8.1" hidden="1" customHeight="1" x14ac:dyDescent="0.25">
      <c r="A234" s="1414"/>
      <c r="B234" s="1415"/>
      <c r="C234" s="1415"/>
    </row>
    <row r="235" spans="1:3" ht="8.1" hidden="1" customHeight="1" x14ac:dyDescent="0.25">
      <c r="A235" s="1414">
        <v>20</v>
      </c>
      <c r="B235"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5" s="1415"/>
    </row>
    <row r="236" spans="1:3" ht="8.1" hidden="1" customHeight="1" x14ac:dyDescent="0.25">
      <c r="A236" s="1414"/>
      <c r="B236" s="1415"/>
      <c r="C236" s="1415"/>
    </row>
    <row r="237" spans="1:3" ht="8.1" hidden="1" customHeight="1" x14ac:dyDescent="0.25">
      <c r="A237" s="1414">
        <v>21</v>
      </c>
      <c r="B237"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7" s="1415"/>
    </row>
    <row r="238" spans="1:3" ht="8.1" hidden="1" customHeight="1" x14ac:dyDescent="0.25">
      <c r="A238" s="1414"/>
      <c r="B238" s="1415"/>
      <c r="C238" s="1415"/>
    </row>
    <row r="239" spans="1:3" ht="8.1" hidden="1" customHeight="1" x14ac:dyDescent="0.25">
      <c r="A239" s="1414">
        <v>22</v>
      </c>
      <c r="B239"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9" s="1415"/>
    </row>
    <row r="240" spans="1:3" ht="8.1" hidden="1" customHeight="1" x14ac:dyDescent="0.25">
      <c r="A240" s="1414"/>
      <c r="B240" s="1415"/>
      <c r="C240" s="1415"/>
    </row>
    <row r="241" spans="1:3" ht="8.1" hidden="1" customHeight="1" x14ac:dyDescent="0.25">
      <c r="A241" s="1414">
        <v>26</v>
      </c>
      <c r="B241"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1" s="1415"/>
    </row>
    <row r="242" spans="1:3" ht="8.1" hidden="1" customHeight="1" x14ac:dyDescent="0.25">
      <c r="A242" s="1414"/>
      <c r="B242" s="1415"/>
      <c r="C242" s="1415"/>
    </row>
    <row r="243" spans="1:3" ht="8.1" hidden="1" customHeight="1" x14ac:dyDescent="0.25">
      <c r="A243" s="1414">
        <v>28</v>
      </c>
      <c r="B243"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3" s="1415"/>
    </row>
    <row r="244" spans="1:3" ht="8.1" hidden="1" customHeight="1" x14ac:dyDescent="0.25">
      <c r="A244" s="1414"/>
      <c r="B244" s="1415"/>
      <c r="C244" s="1415"/>
    </row>
    <row r="245" spans="1:3" ht="8.1" hidden="1" customHeight="1" x14ac:dyDescent="0.25">
      <c r="A245" s="1414">
        <v>29</v>
      </c>
      <c r="B245"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5" s="1415"/>
    </row>
    <row r="246" spans="1:3" ht="8.1" hidden="1" customHeight="1" x14ac:dyDescent="0.25">
      <c r="A246" s="1414"/>
      <c r="B246" s="1415"/>
      <c r="C246" s="1415"/>
    </row>
    <row r="247" spans="1:3" ht="8.1" hidden="1" customHeight="1" x14ac:dyDescent="0.25">
      <c r="A247" s="1414">
        <v>30</v>
      </c>
      <c r="B247" s="1415"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7" s="1415"/>
    </row>
    <row r="248" spans="1:3" ht="8.1" hidden="1" customHeight="1" x14ac:dyDescent="0.25">
      <c r="A248" s="1414"/>
      <c r="B248" s="1415"/>
      <c r="C248" s="1415"/>
    </row>
    <row r="249" spans="1:3" hidden="1" x14ac:dyDescent="0.25"/>
    <row r="250" spans="1:3" hidden="1" x14ac:dyDescent="0.25">
      <c r="A250" s="1418" t="s">
        <v>3200</v>
      </c>
      <c r="B250" s="1418"/>
      <c r="C250" s="1418"/>
    </row>
    <row r="251" spans="1:3" hidden="1" x14ac:dyDescent="0.25">
      <c r="A251" s="357"/>
      <c r="B251" s="357"/>
      <c r="C251" s="357"/>
    </row>
    <row r="252" spans="1:3" hidden="1" x14ac:dyDescent="0.25">
      <c r="A252" s="1419" t="e">
        <f>'[1]Cronograma Físico Financeiro'!AX33</f>
        <v>#REF!</v>
      </c>
      <c r="B252" s="1419"/>
      <c r="C252" s="1419"/>
    </row>
    <row r="253" spans="1:3" ht="8.1" hidden="1" customHeight="1" x14ac:dyDescent="0.25">
      <c r="A253" s="356"/>
      <c r="B253" s="356"/>
      <c r="C253" s="356"/>
    </row>
    <row r="254" spans="1:3" hidden="1" x14ac:dyDescent="0.25">
      <c r="A254" s="1420" t="s">
        <v>3201</v>
      </c>
      <c r="B254" s="1421"/>
      <c r="C254" s="1421"/>
    </row>
    <row r="255" spans="1:3" ht="8.1" hidden="1" customHeight="1" x14ac:dyDescent="0.25">
      <c r="A255" s="358"/>
      <c r="B255" s="358"/>
      <c r="C255" s="358"/>
    </row>
    <row r="256" spans="1:3" hidden="1" x14ac:dyDescent="0.25">
      <c r="A256" s="1421" t="s">
        <v>3191</v>
      </c>
      <c r="B256" s="1421"/>
      <c r="C256" s="1421"/>
    </row>
    <row r="257" spans="1:3" ht="8.1" hidden="1" customHeight="1" x14ac:dyDescent="0.25">
      <c r="A257" s="358"/>
      <c r="B257" s="358"/>
      <c r="C257" s="358"/>
    </row>
    <row r="258" spans="1:3" ht="8.1" hidden="1" customHeight="1" x14ac:dyDescent="0.25">
      <c r="A258" s="1414">
        <v>1</v>
      </c>
      <c r="B258" s="1415" t="str">
        <f>IF('[1]Cronograma Físico Financeiro'!$AX$17=0,"",CONCATENATE("Executado ", ('[1]Cronograma Físico Financeiro'!$I$17+'[1]Cronograma Físico Financeiro'!$N$17+'[1]Cronograma Físico Financeiro'!$W$17+'[1]Cronograma Físico Financeiro'!$AF$17+'[1]Cronograma Físico Financeiro'!$AO$17+'[1]Cronograma Físico Financeiro'!$AX$17)*100,"% de ",'[1]Cronograma Físico Financeiro'!$B$17))</f>
        <v/>
      </c>
      <c r="C258" s="1415"/>
    </row>
    <row r="259" spans="1:3" ht="8.1" hidden="1" customHeight="1" x14ac:dyDescent="0.25">
      <c r="A259" s="1414"/>
      <c r="B259" s="1415"/>
      <c r="C259" s="1415"/>
    </row>
    <row r="260" spans="1:3" ht="8.1" hidden="1" customHeight="1" x14ac:dyDescent="0.25">
      <c r="A260" s="1414">
        <v>2</v>
      </c>
      <c r="B260" s="1415" t="str">
        <f>IF('[1]Cronograma Físico Financeiro'!$AX$19=0,"",CONCATENATE("Executado ", ('[1]Cronograma Físico Financeiro'!$I$19+'[1]Cronograma Físico Financeiro'!$N$19+'[1]Cronograma Físico Financeiro'!$W$19+'[1]Cronograma Físico Financeiro'!$AF$19+'[1]Cronograma Físico Financeiro'!$AO$19+'[1]Cronograma Físico Financeiro'!$AX$19)*100,"% de ",'[1]Cronograma Físico Financeiro'!$B$19))</f>
        <v/>
      </c>
      <c r="C260" s="1415"/>
    </row>
    <row r="261" spans="1:3" ht="8.1" hidden="1" customHeight="1" x14ac:dyDescent="0.25">
      <c r="A261" s="1414"/>
      <c r="B261" s="1415"/>
      <c r="C261" s="1415"/>
    </row>
    <row r="262" spans="1:3" ht="8.1" hidden="1" customHeight="1" x14ac:dyDescent="0.25">
      <c r="A262" s="1414">
        <v>3</v>
      </c>
      <c r="B262" s="1415" t="str">
        <f>IF('[1]Cronograma Físico Financeiro'!$AX$19=0,"",CONCATENATE("Executado ", ('[1]Cronograma Físico Financeiro'!$I$21+'[1]Cronograma Físico Financeiro'!$N$21+'[1]Cronograma Físico Financeiro'!$W$80+'[1]Cronograma Físico Financeiro'!$AF$21+'[1]Cronograma Físico Financeiro'!$AO$21+'[1]Cronograma Físico Financeiro'!$AX$21)*100,"% de ",'[1]Cronograma Físico Financeiro'!$B$21))</f>
        <v/>
      </c>
      <c r="C262" s="1415"/>
    </row>
    <row r="263" spans="1:3" ht="8.1" hidden="1" customHeight="1" x14ac:dyDescent="0.25">
      <c r="A263" s="1414"/>
      <c r="B263" s="1415"/>
      <c r="C263" s="1415"/>
    </row>
    <row r="264" spans="1:3" ht="8.1" hidden="1" customHeight="1" x14ac:dyDescent="0.25">
      <c r="A264" s="1414">
        <v>4</v>
      </c>
      <c r="B264" s="1415" t="str">
        <f>IF('[1]Cronograma Físico Financeiro'!$AX$19=0,"",CONCATENATE("Executado ", ('[1]Cronograma Físico Financeiro'!$I$23+'[1]Cronograma Físico Financeiro'!$N$23+'[1]Cronograma Físico Financeiro'!$W$23+'[1]Cronograma Físico Financeiro'!$AF$23+'[1]Cronograma Físico Financeiro'!$AO$21+'[1]Cronograma Físico Financeiro'!$AX$21)*100,"% de ",'[1]Cronograma Físico Financeiro'!$B$23))</f>
        <v/>
      </c>
      <c r="C264" s="1415"/>
    </row>
    <row r="265" spans="1:3" ht="8.1" hidden="1" customHeight="1" x14ac:dyDescent="0.25">
      <c r="A265" s="1414"/>
      <c r="B265" s="1415"/>
      <c r="C265" s="1415"/>
    </row>
    <row r="266" spans="1:3" ht="8.1" hidden="1" customHeight="1" x14ac:dyDescent="0.25">
      <c r="A266" s="1414">
        <v>5</v>
      </c>
      <c r="B266" s="1415" t="str">
        <f>IF('[1]Cronograma Físico Financeiro'!$AX$17=0,"",CONCATENATE("Executado ", ('[1]Cronograma Físico Financeiro'!$I$25+'[1]Cronograma Físico Financeiro'!$N$25+'[1]Cronograma Físico Financeiro'!$W$25+'[1]Cronograma Físico Financeiro'!$AF$25+'[1]Cronograma Físico Financeiro'!$AO$114+'[1]Cronograma Físico Financeiro'!$AX$21)*100,"% de ",'[1]Cronograma Físico Financeiro'!$B$25))</f>
        <v/>
      </c>
      <c r="C266" s="1415"/>
    </row>
    <row r="267" spans="1:3" ht="8.1" hidden="1" customHeight="1" x14ac:dyDescent="0.25">
      <c r="A267" s="1414"/>
      <c r="B267" s="1415"/>
      <c r="C267" s="1415"/>
    </row>
    <row r="268" spans="1:3" ht="8.1" hidden="1" customHeight="1" x14ac:dyDescent="0.25">
      <c r="A268" s="1414">
        <v>6</v>
      </c>
      <c r="B268" s="1415" t="str">
        <f>IF('[1]Cronograma Físico Financeiro'!$AX$19=0,"",CONCATENATE("Executado ", ('[1]Cronograma Físico Financeiro'!$I$27+'[1]Cronograma Físico Financeiro'!$N$27+'[1]Cronograma Físico Financeiro'!$W$27+'[1]Cronograma Físico Financeiro'!$AF$27+'[1]Cronograma Físico Financeiro'!$AO$21+'[1]Cronograma Físico Financeiro'!$AX$21)*100,"% de ",'[1]Cronograma Físico Financeiro'!$B$27))</f>
        <v/>
      </c>
      <c r="C268" s="1415"/>
    </row>
    <row r="269" spans="1:3" ht="8.1" hidden="1" customHeight="1" x14ac:dyDescent="0.25">
      <c r="A269" s="1414"/>
      <c r="B269" s="1415"/>
      <c r="C269" s="1415"/>
    </row>
    <row r="270" spans="1:3" ht="8.1" hidden="1" customHeight="1" x14ac:dyDescent="0.25">
      <c r="A270" s="1414">
        <v>7</v>
      </c>
      <c r="B270" s="1415" t="str">
        <f>IF('[1]Cronograma Físico Financeiro'!$AX$19=0,"",CONCATENATE("Executado ", ('[1]Cronograma Físico Financeiro'!$I$29+'[1]Cronograma Físico Financeiro'!$N$29+'[1]Cronograma Físico Financeiro'!$W$29+'[1]Cronograma Físico Financeiro'!$AF$29+'[1]Cronograma Físico Financeiro'!$AO$29+'[1]Cronograma Físico Financeiro'!$AX$29)*100,"% de ",'[1]Cronograma Físico Financeiro'!$B$29))</f>
        <v/>
      </c>
      <c r="C270" s="1415"/>
    </row>
    <row r="271" spans="1:3" ht="8.1" hidden="1" customHeight="1" x14ac:dyDescent="0.25">
      <c r="A271" s="1414"/>
      <c r="B271" s="1415"/>
      <c r="C271" s="1415"/>
    </row>
    <row r="272" spans="1:3" ht="8.1" hidden="1" customHeight="1" x14ac:dyDescent="0.25">
      <c r="A272" s="1414">
        <v>8</v>
      </c>
      <c r="B272"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2" s="1415"/>
    </row>
    <row r="273" spans="1:3" ht="8.1" hidden="1" customHeight="1" x14ac:dyDescent="0.25">
      <c r="A273" s="1414"/>
      <c r="B273" s="1415"/>
      <c r="C273" s="1415"/>
    </row>
    <row r="274" spans="1:3" ht="8.1" hidden="1" customHeight="1" x14ac:dyDescent="0.25">
      <c r="A274" s="1414">
        <v>9</v>
      </c>
      <c r="B274"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4" s="1415"/>
    </row>
    <row r="275" spans="1:3" ht="8.1" hidden="1" customHeight="1" x14ac:dyDescent="0.25">
      <c r="A275" s="1414"/>
      <c r="B275" s="1415"/>
      <c r="C275" s="1415"/>
    </row>
    <row r="276" spans="1:3" ht="8.1" hidden="1" customHeight="1" x14ac:dyDescent="0.25">
      <c r="A276" s="1414">
        <v>10</v>
      </c>
      <c r="B276"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6" s="1415"/>
    </row>
    <row r="277" spans="1:3" ht="8.1" hidden="1" customHeight="1" x14ac:dyDescent="0.25">
      <c r="A277" s="1414"/>
      <c r="B277" s="1415"/>
      <c r="C277" s="1415"/>
    </row>
    <row r="278" spans="1:3" ht="8.1" hidden="1" customHeight="1" x14ac:dyDescent="0.25">
      <c r="A278" s="1414">
        <v>11</v>
      </c>
      <c r="B278"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8" s="1415"/>
    </row>
    <row r="279" spans="1:3" ht="8.1" hidden="1" customHeight="1" x14ac:dyDescent="0.25">
      <c r="A279" s="1414"/>
      <c r="B279" s="1415"/>
      <c r="C279" s="1415"/>
    </row>
    <row r="280" spans="1:3" ht="8.1" hidden="1" customHeight="1" x14ac:dyDescent="0.25">
      <c r="A280" s="1414">
        <v>12</v>
      </c>
      <c r="B280"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0" s="1415"/>
    </row>
    <row r="281" spans="1:3" ht="8.1" hidden="1" customHeight="1" x14ac:dyDescent="0.25">
      <c r="A281" s="1414"/>
      <c r="B281" s="1415"/>
      <c r="C281" s="1415"/>
    </row>
    <row r="282" spans="1:3" ht="8.1" hidden="1" customHeight="1" x14ac:dyDescent="0.25">
      <c r="A282" s="1414">
        <v>13</v>
      </c>
      <c r="B282"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2" s="1415"/>
    </row>
    <row r="283" spans="1:3" ht="8.1" hidden="1" customHeight="1" x14ac:dyDescent="0.25">
      <c r="A283" s="1414"/>
      <c r="B283" s="1415"/>
      <c r="C283" s="1415"/>
    </row>
    <row r="284" spans="1:3" ht="8.1" hidden="1" customHeight="1" x14ac:dyDescent="0.25">
      <c r="A284" s="1414">
        <v>14</v>
      </c>
      <c r="B284"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4" s="1415"/>
    </row>
    <row r="285" spans="1:3" ht="8.1" hidden="1" customHeight="1" x14ac:dyDescent="0.25">
      <c r="A285" s="1414"/>
      <c r="B285" s="1415"/>
      <c r="C285" s="1415"/>
    </row>
    <row r="286" spans="1:3" ht="8.1" hidden="1" customHeight="1" x14ac:dyDescent="0.25">
      <c r="A286" s="1414">
        <v>15</v>
      </c>
      <c r="B286"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6" s="1415"/>
    </row>
    <row r="287" spans="1:3" ht="8.1" hidden="1" customHeight="1" x14ac:dyDescent="0.25">
      <c r="A287" s="1414"/>
      <c r="B287" s="1415"/>
      <c r="C287" s="1415"/>
    </row>
    <row r="288" spans="1:3" ht="8.1" hidden="1" customHeight="1" x14ac:dyDescent="0.25">
      <c r="A288" s="1414">
        <v>16</v>
      </c>
      <c r="B288"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8" s="1415"/>
    </row>
    <row r="289" spans="1:3" ht="8.1" hidden="1" customHeight="1" x14ac:dyDescent="0.25">
      <c r="A289" s="1414"/>
      <c r="B289" s="1415"/>
      <c r="C289" s="1415"/>
    </row>
    <row r="290" spans="1:3" ht="8.1" hidden="1" customHeight="1" x14ac:dyDescent="0.25">
      <c r="A290" s="1414">
        <v>17</v>
      </c>
      <c r="B290"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0" s="1415"/>
    </row>
    <row r="291" spans="1:3" ht="8.1" hidden="1" customHeight="1" x14ac:dyDescent="0.25">
      <c r="A291" s="1414"/>
      <c r="B291" s="1415"/>
      <c r="C291" s="1415"/>
    </row>
    <row r="292" spans="1:3" ht="8.1" hidden="1" customHeight="1" x14ac:dyDescent="0.25">
      <c r="A292" s="1414">
        <v>18</v>
      </c>
      <c r="B292"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2" s="1415"/>
    </row>
    <row r="293" spans="1:3" ht="8.1" hidden="1" customHeight="1" x14ac:dyDescent="0.25">
      <c r="A293" s="1414"/>
      <c r="B293" s="1415"/>
      <c r="C293" s="1415"/>
    </row>
    <row r="294" spans="1:3" ht="8.1" hidden="1" customHeight="1" x14ac:dyDescent="0.25">
      <c r="A294" s="1414">
        <v>19</v>
      </c>
      <c r="B294"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4" s="1415"/>
    </row>
    <row r="295" spans="1:3" ht="8.1" hidden="1" customHeight="1" x14ac:dyDescent="0.25">
      <c r="A295" s="1414"/>
      <c r="B295" s="1415"/>
      <c r="C295" s="1415"/>
    </row>
    <row r="296" spans="1:3" ht="8.1" hidden="1" customHeight="1" x14ac:dyDescent="0.25">
      <c r="A296" s="1414">
        <v>20</v>
      </c>
      <c r="B296"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6" s="1415"/>
    </row>
    <row r="297" spans="1:3" ht="8.1" hidden="1" customHeight="1" x14ac:dyDescent="0.25">
      <c r="A297" s="1414"/>
      <c r="B297" s="1415"/>
      <c r="C297" s="1415"/>
    </row>
    <row r="298" spans="1:3" ht="8.1" hidden="1" customHeight="1" x14ac:dyDescent="0.25">
      <c r="A298" s="1414">
        <v>21</v>
      </c>
      <c r="B298"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8" s="1415"/>
    </row>
    <row r="299" spans="1:3" ht="8.1" hidden="1" customHeight="1" x14ac:dyDescent="0.25">
      <c r="A299" s="1414"/>
      <c r="B299" s="1415"/>
      <c r="C299" s="1415"/>
    </row>
    <row r="300" spans="1:3" ht="8.1" hidden="1" customHeight="1" x14ac:dyDescent="0.25">
      <c r="A300" s="1414">
        <v>22</v>
      </c>
      <c r="B300"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0" s="1415"/>
    </row>
    <row r="301" spans="1:3" ht="8.1" hidden="1" customHeight="1" x14ac:dyDescent="0.25">
      <c r="A301" s="1414"/>
      <c r="B301" s="1415"/>
      <c r="C301" s="1415"/>
    </row>
    <row r="302" spans="1:3" ht="8.1" hidden="1" customHeight="1" x14ac:dyDescent="0.25">
      <c r="A302" s="1414">
        <v>26</v>
      </c>
      <c r="B302"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2" s="1415"/>
    </row>
    <row r="303" spans="1:3" ht="8.1" hidden="1" customHeight="1" x14ac:dyDescent="0.25">
      <c r="A303" s="1414"/>
      <c r="B303" s="1415"/>
      <c r="C303" s="1415"/>
    </row>
    <row r="304" spans="1:3" ht="8.1" hidden="1" customHeight="1" x14ac:dyDescent="0.25">
      <c r="A304" s="1414">
        <v>28</v>
      </c>
      <c r="B304"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4" s="1415"/>
    </row>
    <row r="305" spans="1:3" ht="8.1" hidden="1" customHeight="1" x14ac:dyDescent="0.25">
      <c r="A305" s="1414"/>
      <c r="B305" s="1415"/>
      <c r="C305" s="1415"/>
    </row>
    <row r="306" spans="1:3" ht="8.1" hidden="1" customHeight="1" x14ac:dyDescent="0.25">
      <c r="A306" s="1414">
        <v>29</v>
      </c>
      <c r="B306"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6" s="1415"/>
    </row>
    <row r="307" spans="1:3" ht="8.1" hidden="1" customHeight="1" x14ac:dyDescent="0.25">
      <c r="A307" s="1414"/>
      <c r="B307" s="1415"/>
      <c r="C307" s="1415"/>
    </row>
    <row r="308" spans="1:3" ht="8.1" hidden="1" customHeight="1" x14ac:dyDescent="0.25">
      <c r="A308" s="1414">
        <v>30</v>
      </c>
      <c r="B308" s="1415"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8" s="1415"/>
    </row>
    <row r="309" spans="1:3" ht="8.1" hidden="1" customHeight="1" x14ac:dyDescent="0.25">
      <c r="A309" s="1414"/>
      <c r="B309" s="1415"/>
      <c r="C309" s="1415"/>
    </row>
    <row r="310" spans="1:3" ht="24" customHeight="1" x14ac:dyDescent="0.25">
      <c r="A310" s="1416" t="str">
        <f>'Composições Unitárias'!A3113</f>
        <v xml:space="preserve">OBS: BASE DE DADOS CPOS: MAR/2019; SINAPI DF, SETOP, SCO E SBC: JAN/2019; ORSE, AGETOP CIVIL: DEZ/2018; SUDECAP: NOV/2018;  FDE: OUT/2018; SIURB: JUL/2018; EMBASA JUN/2018; </v>
      </c>
      <c r="B310" s="1417"/>
      <c r="C310" s="1417"/>
    </row>
    <row r="311" spans="1:3" x14ac:dyDescent="0.25">
      <c r="A311" s="306" t="s">
        <v>293</v>
      </c>
      <c r="B311" s="307"/>
      <c r="C311" s="172" t="s">
        <v>294</v>
      </c>
    </row>
    <row r="312" spans="1:3" x14ac:dyDescent="0.25">
      <c r="A312" s="1326" t="s">
        <v>296</v>
      </c>
      <c r="B312" s="1327"/>
      <c r="C312" s="359"/>
    </row>
    <row r="313" spans="1:3" ht="6.75" customHeight="1" x14ac:dyDescent="0.25">
      <c r="A313" s="258"/>
      <c r="B313" s="259"/>
      <c r="C313" s="360"/>
    </row>
    <row r="314" spans="1:3" x14ac:dyDescent="0.25">
      <c r="A314" s="1328" t="s">
        <v>297</v>
      </c>
      <c r="B314" s="1329"/>
      <c r="C314" s="361"/>
    </row>
    <row r="315" spans="1:3" ht="6" customHeight="1" x14ac:dyDescent="0.25"/>
    <row r="316" spans="1:3" ht="24" customHeight="1" x14ac:dyDescent="0.25">
      <c r="A316" s="1288" t="s">
        <v>295</v>
      </c>
      <c r="B316" s="1253"/>
      <c r="C316" s="172" t="s">
        <v>294</v>
      </c>
    </row>
    <row r="317" spans="1:3" x14ac:dyDescent="0.25">
      <c r="A317" s="183"/>
      <c r="B317" s="186"/>
      <c r="C317" s="362"/>
    </row>
    <row r="318" spans="1:3" x14ac:dyDescent="0.25">
      <c r="A318" s="363"/>
      <c r="B318" s="364"/>
      <c r="C318" s="365"/>
    </row>
    <row r="319" spans="1:3" x14ac:dyDescent="0.25">
      <c r="A319" s="187"/>
      <c r="B319" s="190"/>
      <c r="C319" s="366"/>
    </row>
  </sheetData>
  <mergeCells count="274">
    <mergeCell ref="A23:A24"/>
    <mergeCell ref="B23:C24"/>
    <mergeCell ref="A25:A26"/>
    <mergeCell ref="B25:C26"/>
    <mergeCell ref="A27:A28"/>
    <mergeCell ref="B27:C28"/>
    <mergeCell ref="A5:C5"/>
    <mergeCell ref="A13:C13"/>
    <mergeCell ref="A15:C15"/>
    <mergeCell ref="A17:C17"/>
    <mergeCell ref="A19:C19"/>
    <mergeCell ref="A21:C21"/>
    <mergeCell ref="A9:B9"/>
    <mergeCell ref="A10:B10"/>
    <mergeCell ref="A38:C38"/>
    <mergeCell ref="A40:C40"/>
    <mergeCell ref="A42:C42"/>
    <mergeCell ref="A44:C44"/>
    <mergeCell ref="A46:A47"/>
    <mergeCell ref="B46:C47"/>
    <mergeCell ref="A29:A30"/>
    <mergeCell ref="B29:C30"/>
    <mergeCell ref="A31:A32"/>
    <mergeCell ref="B31:C32"/>
    <mergeCell ref="A33:A34"/>
    <mergeCell ref="B33:C34"/>
    <mergeCell ref="A35:A36"/>
    <mergeCell ref="B35:C36"/>
    <mergeCell ref="A56:A57"/>
    <mergeCell ref="B56:C57"/>
    <mergeCell ref="A60:A61"/>
    <mergeCell ref="B60:C61"/>
    <mergeCell ref="A62:A63"/>
    <mergeCell ref="B62:C63"/>
    <mergeCell ref="A48:A49"/>
    <mergeCell ref="B48:C49"/>
    <mergeCell ref="A50:A51"/>
    <mergeCell ref="B50:C51"/>
    <mergeCell ref="A52:A53"/>
    <mergeCell ref="B52:C53"/>
    <mergeCell ref="A54:A55"/>
    <mergeCell ref="B54:C55"/>
    <mergeCell ref="A58:A59"/>
    <mergeCell ref="B58:C59"/>
    <mergeCell ref="A75:A76"/>
    <mergeCell ref="B75:C76"/>
    <mergeCell ref="A77:A78"/>
    <mergeCell ref="B77:C78"/>
    <mergeCell ref="A79:A80"/>
    <mergeCell ref="B79:C80"/>
    <mergeCell ref="A64:A65"/>
    <mergeCell ref="B64:C65"/>
    <mergeCell ref="A67:C67"/>
    <mergeCell ref="A69:C69"/>
    <mergeCell ref="A71:C71"/>
    <mergeCell ref="A73:C73"/>
    <mergeCell ref="A87:A88"/>
    <mergeCell ref="B87:C88"/>
    <mergeCell ref="A89:A90"/>
    <mergeCell ref="B89:C90"/>
    <mergeCell ref="A91:A92"/>
    <mergeCell ref="B91:C92"/>
    <mergeCell ref="A81:A82"/>
    <mergeCell ref="B81:C82"/>
    <mergeCell ref="A83:A84"/>
    <mergeCell ref="B83:C84"/>
    <mergeCell ref="A85:A86"/>
    <mergeCell ref="B85:C86"/>
    <mergeCell ref="A99:A100"/>
    <mergeCell ref="B99:C100"/>
    <mergeCell ref="A101:A102"/>
    <mergeCell ref="B101:C102"/>
    <mergeCell ref="A103:A104"/>
    <mergeCell ref="B103:C104"/>
    <mergeCell ref="A93:A94"/>
    <mergeCell ref="B93:C94"/>
    <mergeCell ref="A95:A96"/>
    <mergeCell ref="B95:C96"/>
    <mergeCell ref="A97:A98"/>
    <mergeCell ref="B97:C98"/>
    <mergeCell ref="A111:A112"/>
    <mergeCell ref="B111:C112"/>
    <mergeCell ref="A113:A114"/>
    <mergeCell ref="B113:C114"/>
    <mergeCell ref="A115:A116"/>
    <mergeCell ref="B115:C116"/>
    <mergeCell ref="A105:A106"/>
    <mergeCell ref="B105:C106"/>
    <mergeCell ref="A107:A108"/>
    <mergeCell ref="B107:C108"/>
    <mergeCell ref="A109:A110"/>
    <mergeCell ref="B109:C110"/>
    <mergeCell ref="A123:A124"/>
    <mergeCell ref="B123:C124"/>
    <mergeCell ref="A125:A126"/>
    <mergeCell ref="B125:C126"/>
    <mergeCell ref="A128:C128"/>
    <mergeCell ref="A130:C130"/>
    <mergeCell ref="A117:A118"/>
    <mergeCell ref="B117:C118"/>
    <mergeCell ref="A119:A120"/>
    <mergeCell ref="B119:C120"/>
    <mergeCell ref="A121:A122"/>
    <mergeCell ref="B121:C122"/>
    <mergeCell ref="A140:A141"/>
    <mergeCell ref="B140:C141"/>
    <mergeCell ref="A142:A143"/>
    <mergeCell ref="B142:C143"/>
    <mergeCell ref="A144:A145"/>
    <mergeCell ref="B144:C145"/>
    <mergeCell ref="A132:C132"/>
    <mergeCell ref="A134:C134"/>
    <mergeCell ref="A136:A137"/>
    <mergeCell ref="B136:C137"/>
    <mergeCell ref="A138:A139"/>
    <mergeCell ref="B138:C139"/>
    <mergeCell ref="A152:A153"/>
    <mergeCell ref="B152:C153"/>
    <mergeCell ref="A154:A155"/>
    <mergeCell ref="B154:C155"/>
    <mergeCell ref="A156:A157"/>
    <mergeCell ref="B156:C157"/>
    <mergeCell ref="A146:A147"/>
    <mergeCell ref="B146:C147"/>
    <mergeCell ref="A148:A149"/>
    <mergeCell ref="B148:C149"/>
    <mergeCell ref="A150:A151"/>
    <mergeCell ref="B150:C151"/>
    <mergeCell ref="A164:A165"/>
    <mergeCell ref="B164:C165"/>
    <mergeCell ref="A166:A167"/>
    <mergeCell ref="B166:C167"/>
    <mergeCell ref="A168:A169"/>
    <mergeCell ref="B168:C169"/>
    <mergeCell ref="A158:A159"/>
    <mergeCell ref="B158:C159"/>
    <mergeCell ref="A160:A161"/>
    <mergeCell ref="B160:C161"/>
    <mergeCell ref="A162:A163"/>
    <mergeCell ref="B162:C163"/>
    <mergeCell ref="A176:A177"/>
    <mergeCell ref="B176:C177"/>
    <mergeCell ref="A178:A179"/>
    <mergeCell ref="B178:C179"/>
    <mergeCell ref="A180:A181"/>
    <mergeCell ref="B180:C181"/>
    <mergeCell ref="A170:A171"/>
    <mergeCell ref="B170:C171"/>
    <mergeCell ref="A172:A173"/>
    <mergeCell ref="B172:C173"/>
    <mergeCell ref="A174:A175"/>
    <mergeCell ref="B174:C175"/>
    <mergeCell ref="A189:C189"/>
    <mergeCell ref="A191:C191"/>
    <mergeCell ref="A193:C193"/>
    <mergeCell ref="A195:C195"/>
    <mergeCell ref="A197:A198"/>
    <mergeCell ref="B197:C198"/>
    <mergeCell ref="A182:A183"/>
    <mergeCell ref="B182:C183"/>
    <mergeCell ref="A184:A185"/>
    <mergeCell ref="B184:C185"/>
    <mergeCell ref="A186:A187"/>
    <mergeCell ref="B186:C187"/>
    <mergeCell ref="A205:A206"/>
    <mergeCell ref="B205:C206"/>
    <mergeCell ref="A207:A208"/>
    <mergeCell ref="B207:C208"/>
    <mergeCell ref="A209:A210"/>
    <mergeCell ref="B209:C210"/>
    <mergeCell ref="A199:A200"/>
    <mergeCell ref="B199:C200"/>
    <mergeCell ref="A201:A202"/>
    <mergeCell ref="B201:C202"/>
    <mergeCell ref="A203:A204"/>
    <mergeCell ref="B203:C204"/>
    <mergeCell ref="A217:A218"/>
    <mergeCell ref="B217:C218"/>
    <mergeCell ref="A219:A220"/>
    <mergeCell ref="B219:C220"/>
    <mergeCell ref="A221:A222"/>
    <mergeCell ref="B221:C222"/>
    <mergeCell ref="A211:A212"/>
    <mergeCell ref="B211:C212"/>
    <mergeCell ref="A213:A214"/>
    <mergeCell ref="B213:C214"/>
    <mergeCell ref="A215:A216"/>
    <mergeCell ref="B215:C216"/>
    <mergeCell ref="A229:A230"/>
    <mergeCell ref="B229:C230"/>
    <mergeCell ref="A231:A232"/>
    <mergeCell ref="B231:C232"/>
    <mergeCell ref="A233:A234"/>
    <mergeCell ref="B233:C234"/>
    <mergeCell ref="A223:A224"/>
    <mergeCell ref="B223:C224"/>
    <mergeCell ref="A225:A226"/>
    <mergeCell ref="B225:C226"/>
    <mergeCell ref="A227:A228"/>
    <mergeCell ref="B227:C228"/>
    <mergeCell ref="A241:A242"/>
    <mergeCell ref="B241:C242"/>
    <mergeCell ref="A243:A244"/>
    <mergeCell ref="B243:C244"/>
    <mergeCell ref="A245:A246"/>
    <mergeCell ref="B245:C246"/>
    <mergeCell ref="A235:A236"/>
    <mergeCell ref="B235:C236"/>
    <mergeCell ref="A237:A238"/>
    <mergeCell ref="B237:C238"/>
    <mergeCell ref="A239:A240"/>
    <mergeCell ref="B239:C240"/>
    <mergeCell ref="A258:A259"/>
    <mergeCell ref="B258:C259"/>
    <mergeCell ref="A260:A261"/>
    <mergeCell ref="B260:C261"/>
    <mergeCell ref="A262:A263"/>
    <mergeCell ref="B262:C263"/>
    <mergeCell ref="A247:A248"/>
    <mergeCell ref="B247:C248"/>
    <mergeCell ref="A250:C250"/>
    <mergeCell ref="A252:C252"/>
    <mergeCell ref="A254:C254"/>
    <mergeCell ref="A256:C256"/>
    <mergeCell ref="A270:A271"/>
    <mergeCell ref="B270:C271"/>
    <mergeCell ref="A272:A273"/>
    <mergeCell ref="B272:C273"/>
    <mergeCell ref="A274:A275"/>
    <mergeCell ref="B274:C275"/>
    <mergeCell ref="A264:A265"/>
    <mergeCell ref="B264:C265"/>
    <mergeCell ref="A266:A267"/>
    <mergeCell ref="B266:C267"/>
    <mergeCell ref="A268:A269"/>
    <mergeCell ref="B268:C269"/>
    <mergeCell ref="A282:A283"/>
    <mergeCell ref="B282:C283"/>
    <mergeCell ref="A284:A285"/>
    <mergeCell ref="B284:C285"/>
    <mergeCell ref="A286:A287"/>
    <mergeCell ref="B286:C287"/>
    <mergeCell ref="A276:A277"/>
    <mergeCell ref="B276:C277"/>
    <mergeCell ref="A278:A279"/>
    <mergeCell ref="B278:C279"/>
    <mergeCell ref="A280:A281"/>
    <mergeCell ref="B280:C281"/>
    <mergeCell ref="A294:A295"/>
    <mergeCell ref="B294:C295"/>
    <mergeCell ref="A296:A297"/>
    <mergeCell ref="B296:C297"/>
    <mergeCell ref="A298:A299"/>
    <mergeCell ref="B298:C299"/>
    <mergeCell ref="A288:A289"/>
    <mergeCell ref="B288:C289"/>
    <mergeCell ref="A290:A291"/>
    <mergeCell ref="B290:C291"/>
    <mergeCell ref="A292:A293"/>
    <mergeCell ref="B292:C293"/>
    <mergeCell ref="A316:B316"/>
    <mergeCell ref="A306:A307"/>
    <mergeCell ref="B306:C307"/>
    <mergeCell ref="A308:A309"/>
    <mergeCell ref="B308:C309"/>
    <mergeCell ref="A312:B312"/>
    <mergeCell ref="A314:B314"/>
    <mergeCell ref="A300:A301"/>
    <mergeCell ref="B300:C301"/>
    <mergeCell ref="A302:A303"/>
    <mergeCell ref="B302:C303"/>
    <mergeCell ref="A304:A305"/>
    <mergeCell ref="B304:C305"/>
    <mergeCell ref="A310:C310"/>
  </mergeCells>
  <printOptions horizontalCentered="1"/>
  <pageMargins left="0.25" right="0.25" top="0.75" bottom="0.75" header="0.3" footer="0.3"/>
  <pageSetup paperSize="9" scale="71" orientation="portrait" r:id="rId1"/>
  <headerFooter>
    <oddFooter>&amp;L&amp;"-,Regular"&amp;A&amp;R&amp;"-,Regular"Página &amp;P de &amp;N</oddFooter>
  </headerFooter>
  <rowBreaks count="1" manualBreakCount="1">
    <brk id="126" max="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13</vt:i4>
      </vt:variant>
    </vt:vector>
  </HeadingPairs>
  <TitlesOfParts>
    <vt:vector size="24" baseType="lpstr">
      <vt:lpstr>Cálculo de BDI</vt:lpstr>
      <vt:lpstr>Cálculo de BDI DIF</vt:lpstr>
      <vt:lpstr>Orçamento resumido</vt:lpstr>
      <vt:lpstr>Planilha orçamentária</vt:lpstr>
      <vt:lpstr>Mapa de Cotação</vt:lpstr>
      <vt:lpstr>Composições Unitárias</vt:lpstr>
      <vt:lpstr>Curva ABC</vt:lpstr>
      <vt:lpstr>Cronograma Físico Financeiro</vt:lpstr>
      <vt:lpstr>Cronograma Descritivo</vt:lpstr>
      <vt:lpstr>QUANTITATIVO</vt:lpstr>
      <vt:lpstr>DECLARAÇÃO</vt:lpstr>
      <vt:lpstr>'Cálculo de BDI'!Area_de_impressao</vt:lpstr>
      <vt:lpstr>'Cálculo de BDI DIF'!Area_de_impressao</vt:lpstr>
      <vt:lpstr>'Composições Unitárias'!Area_de_impressao</vt:lpstr>
      <vt:lpstr>'Cronograma Descritivo'!Area_de_impressao</vt:lpstr>
      <vt:lpstr>'Cronograma Físico Financeiro'!Area_de_impressao</vt:lpstr>
      <vt:lpstr>'Curva ABC'!Area_de_impressao</vt:lpstr>
      <vt:lpstr>'Mapa de Cotação'!Area_de_impressao</vt:lpstr>
      <vt:lpstr>'Orçamento resumido'!Area_de_impressao</vt:lpstr>
      <vt:lpstr>'Planilha orçamentária'!Area_de_impressao</vt:lpstr>
      <vt:lpstr>QUANTITATIVO!Area_de_impressao</vt:lpstr>
      <vt:lpstr>'Cronograma Físico Financeiro'!Titulos_de_impressao</vt:lpstr>
      <vt:lpstr>'Mapa de Cotação'!Titulos_de_impressao</vt:lpstr>
      <vt:lpstr>'Orçamento resumido'!Titulos_de_impressao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CBRRJ03</dc:creator>
  <cp:lastModifiedBy>Talita Prado Cordova</cp:lastModifiedBy>
  <cp:lastPrinted>2019-03-12T17:59:51Z</cp:lastPrinted>
  <dcterms:created xsi:type="dcterms:W3CDTF">2018-05-18T19:10:15Z</dcterms:created>
  <dcterms:modified xsi:type="dcterms:W3CDTF">2019-08-15T12:25:00Z</dcterms:modified>
</cp:coreProperties>
</file>